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tables/table3.xml" ContentType="application/vnd.openxmlformats-officedocument.spreadsheetml.table+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tables/table4.xml" ContentType="application/vnd.openxmlformats-officedocument.spreadsheetml.table+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tables/table5.xml" ContentType="application/vnd.openxmlformats-officedocument.spreadsheetml.table+xml"/>
  <Override PartName="/xl/comments1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https://padem.sharepoint.com/sites/padem/Freigegebene Dokumente/1. PROJETS/ACCORD CADRE 3/0 - Modèles documents projets AC3/2. ESUS/3. ESUS vierge/FR/"/>
    </mc:Choice>
  </mc:AlternateContent>
  <xr:revisionPtr revIDLastSave="0" documentId="8_{CF21F27E-17B2-437B-975C-EFD12BA8A1B5}" xr6:coauthVersionLast="47" xr6:coauthVersionMax="47" xr10:uidLastSave="{00000000-0000-0000-0000-000000000000}"/>
  <bookViews>
    <workbookView xWindow="-120" yWindow="-120" windowWidth="25440" windowHeight="15390" xr2:uid="{00000000-000D-0000-FFFF-FFFF00000000}"/>
  </bookViews>
  <sheets>
    <sheet name="MENU" sheetId="35" r:id="rId1"/>
    <sheet name="INFO PROJET" sheetId="18" r:id="rId2"/>
    <sheet name="Aide" sheetId="36" r:id="rId3"/>
    <sheet name="Contribution locale" sheetId="10" state="hidden" r:id="rId4"/>
    <sheet name="Budget general" sheetId="6" r:id="rId5"/>
    <sheet name="Contrib. locale" sheetId="48" r:id="rId6"/>
    <sheet name="BFU A1-A5" sheetId="49" r:id="rId7"/>
    <sheet name="Demande de fonds" sheetId="17" r:id="rId8"/>
    <sheet name="Plan de demande" sheetId="34" r:id="rId9"/>
    <sheet name="BFU A1" sheetId="1" r:id="rId10"/>
    <sheet name="A1 Cash" sheetId="13" r:id="rId11"/>
    <sheet name="A1 Inventaire Cash" sheetId="14" r:id="rId12"/>
    <sheet name="A1 Banque" sheetId="11" r:id="rId13"/>
    <sheet name="A1 Rec bancaire" sheetId="12" r:id="rId14"/>
    <sheet name="A1 contribution locale" sheetId="37" r:id="rId15"/>
    <sheet name="A1 Financial Monitoring" sheetId="15" r:id="rId16"/>
    <sheet name="BFU A2" sheetId="2" r:id="rId17"/>
    <sheet name="A2 Cash" sheetId="19" r:id="rId18"/>
    <sheet name="A2 inventaire cash" sheetId="20" r:id="rId19"/>
    <sheet name="A2 Banque" sheetId="21" r:id="rId20"/>
    <sheet name="A2 Rec banquaire" sheetId="22" r:id="rId21"/>
    <sheet name="A2 contribution locale" sheetId="38" r:id="rId22"/>
    <sheet name="A2 Financial Monitoring" sheetId="23" r:id="rId23"/>
    <sheet name="BFU A3" sheetId="3" r:id="rId24"/>
    <sheet name="A3 Cash" sheetId="24" r:id="rId25"/>
    <sheet name="A3 inventaire cash" sheetId="25" r:id="rId26"/>
    <sheet name="A3 Banque" sheetId="26" r:id="rId27"/>
    <sheet name="A3 Rec banquaire" sheetId="27" r:id="rId28"/>
    <sheet name="A3 Contribution locale" sheetId="39" r:id="rId29"/>
    <sheet name="A3 Financial Monitoring" sheetId="28" r:id="rId30"/>
    <sheet name="BFU A4" sheetId="4" r:id="rId31"/>
    <sheet name="A4 Cash" sheetId="29" r:id="rId32"/>
    <sheet name="A4 Inventaire Cash" sheetId="30" r:id="rId33"/>
    <sheet name="A4 Banque" sheetId="31" r:id="rId34"/>
    <sheet name="A4 Rec banquaire" sheetId="32" r:id="rId35"/>
    <sheet name="A4 Contribution locale" sheetId="40" r:id="rId36"/>
    <sheet name="A4 Financial Monitoring" sheetId="33" r:id="rId37"/>
    <sheet name="Feuil1" sheetId="8" state="hidden" r:id="rId38"/>
    <sheet name="Budget détaillé" sheetId="9" state="hidden" r:id="rId39"/>
    <sheet name="BFU A5" sheetId="47" r:id="rId40"/>
    <sheet name="A5 Cash" sheetId="46" r:id="rId41"/>
    <sheet name="A5 Inventaire Cash" sheetId="45" r:id="rId42"/>
    <sheet name="A5 Banque" sheetId="44" r:id="rId43"/>
    <sheet name="A5 Rec banquaire" sheetId="43" r:id="rId44"/>
    <sheet name="A5 Contribution locale" sheetId="42" r:id="rId45"/>
    <sheet name="A5 Financial Monitoring" sheetId="41" r:id="rId46"/>
    <sheet name="Table" sheetId="16"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______________________TBO1">"['file:///C:/Users/utilisateur/Documents/PIRAC/01.%20Budget/2020%20Budget/10%202019%20Budget%202020%20version%20final/Budget%20Fonds%20Propres%202020.xlsx'#$Malaria.$D$2:.$D$10]"</definedName>
    <definedName name="______________________TBO1">"['file:///C:/Users/utilisateur/Documents/PIRAC/01.%20Budget/2020%20Budget/10%202019%20Budget%202020%20version%20final/Budget%20Fonds%20Propres%202020.xlsx'#$Malaria.$D$2:.$D$10]"</definedName>
    <definedName name="_____________________TBO1">"['file:///C:/Users/utilisateur/Documents/PIRAC/01.%20Budget/2020%20Budget/10%202019%20Budget%202020%20version%20final/Budget%20Fonds%20Propres%202020.xlsx'#$Malaria.$D$2:.$D$10]"</definedName>
    <definedName name="____________________TBO1">"['file:///C:/Users/utilisateur/Documents/PIRAC/01.%20Budget/2020%20Budget/10%202019%20Budget%202020%20version%20final/Budget%20Fonds%20Propres%202020.xlsx'#$Malaria.$D$2:.$D$10]"</definedName>
    <definedName name="___________________TBO1">"['file:///C:/Users/utilisateur/Documents/PIRAC/01.%20Budget/2020%20Budget/10%202019%20Budget%202020%20version%20final/Budget%20Fonds%20Propres%202020.xlsx'#$Malaria.$D$2:.$D$10]"</definedName>
    <definedName name="__________________TBO1">"['file:///C:/Users/utilisateur/Documents/PIRAC/01.%20Budget/2020%20Budget/10%202019%20Budget%202020%20version%20final/Budget%20Fonds%20Propres%202020.xlsx'#$Malaria.$D$2:.$D$10]"</definedName>
    <definedName name="_________________TBO1">"['file:///C:/Users/utilisateur/Documents/PIRAC/01.%20Budget/2020%20Budget/10%202019%20Budget%202020%20version%20final/Budget%20Fonds%20Propres%202020.xlsx'#$Malaria.$D$2:.$D$10]"</definedName>
    <definedName name="________________TBO1">"['file:///C:/Users/utilisateur/Documents/PIRAC/01.%20Budget/2020%20Budget/10%202019%20Budget%202020%20version%20final/Budget%20Fonds%20Propres%202020.xlsx'#$Malaria.$D$2:.$D$10]"</definedName>
    <definedName name="_______________TBO1">"['file:///C:/Users/utilisateur/Documents/PIRAC/01.%20Budget/2020%20Budget/10%202019%20Budget%202020%20version%20final/Budget%20Fonds%20Propres%202020.xlsx'#$Malaria.$D$2:.$D$10]"</definedName>
    <definedName name="______________TBO1">"['file:///C:/Users/utilisateur/Documents/PIRAC/01.%20Budget/2020%20Budget/10%202019%20Budget%202020%20version%20final/Budget%20Fonds%20Propres%202020.xlsx'#$Malaria.$D$2:.$D$10]"</definedName>
    <definedName name="_____________TBO1">"['file:///D:/Users/konemamadou/Documents/Bureau%20du%2018%20novembre%202013/GUINEE%20CONAKRY/Annexes/CNLS%20Guin%C3%A9e/Users/hp/Documents/Consultation%20FM/HIV/ABM%20FM/Rnd9-Budget-SIDA_Guinea.xls'#$Malaria.$D$2:.$D$10]"</definedName>
    <definedName name="____________TBO1">"['file:///D:/Users/konemamadou/Documents/Bureau%20du%2018%20novembre%202013/GUINEE%20CONAKRY/Annexes/CNLS%20Guin%C3%A9e/Users/hp/Documents/Consultation%20FM/HIV/ABM%20FM/Rnd9-Budget-SIDA_Guinea.xls'#$Malaria.$D$2:.$D$10]"</definedName>
    <definedName name="___________TBO1">"['file:///D:/Users/konemamadou/Documents/Bureau%20du%2018%20novembre%202013/GUINEE%20CONAKRY/Annexes/CNLS%20Guin%C3%A9e/Users/hp/Documents/Consultation%20FM/HIV/ABM%20FM/Rnd9-Budget-SIDA_Guinea.xls'#$Malaria.$D$2:.$D$10]"</definedName>
    <definedName name="__________TBO1">"['file:///D:/Users/konemamadou/Documents/Bureau%20du%2018%20novembre%202013/GUINEE%20CONAKRY/Annexes/CNLS%20Guin%C3%A9e/Users/hp/Documents/Consultation%20FM/HIV/ABM%20FM/Rnd9-Budget-SIDA_Guinea.xls'#$Malaria.$D$2:.$D$10]"</definedName>
    <definedName name="_________TBO1">"['file:///D:/Users/konemamadou/Documents/Bureau%20du%2018%20novembre%202013/GUINEE%20CONAKRY/Annexes/CNLS%20Guin%C3%A9e/Users/hp/Documents/Consultation%20FM/HIV/ABM%20FM/Rnd9-Budget-SIDA_Guinea.xls'#$Malaria.$D$2:.$D$10]"</definedName>
    <definedName name="________TBO1">"['file:///D:/Users/konemamadou/Documents/Bureau%20du%2018%20novembre%202013/GUINEE%20CONAKRY/Annexes/CNLS%20Guin%C3%A9e/Users/hp/Documents/Consultation%20FM/HIV/ABM%20FM/Rnd9-Budget-SIDA_Guinea.xls'#$Malaria.$D$2:.$D$10]"</definedName>
    <definedName name="_______TBO1">"['file:///D:/Users/konemamadou/Documents/Bureau%20du%2018%20novembre%202013/GUINEE%20CONAKRY/Annexes/CNLS%20Guin%C3%A9e/Users/hp/Documents/Consultation%20FM/HIV/ABM%20FM/Rnd9-Budget-SIDA_Guinea.xls'#$Malaria.$D$2:.$D$10]"</definedName>
    <definedName name="______TBO1">"['file:///D:/Users/konemamadou/Documents/Bureau%20du%2018%20novembre%202013/GUINEE%20CONAKRY/Annexes/CNLS%20Guin%C3%A9e/Users/hp/Documents/Consultation%20FM/HIV/ABM%20FM/Rnd9-Budget-SIDA_Guinea.xls'#$Malaria.$D$2:.$D$10]"</definedName>
    <definedName name="_____TBO1">"['file:///D:/Users/konemamadou/Documents/Bureau%20du%2018%20novembre%202013/GUINEE%20CONAKRY/Annexes/CNLS%20Guin%C3%A9e/Users/hp/Documents/Consultation%20FM/HIV/ABM%20FM/Rnd9-Budget-SIDA_Guinea.xls'#$Malaria.$D$2:.$D$10]"</definedName>
    <definedName name="____TBO1">"['file:///D:/Users/konemamadou/Documents/Bureau%20du%2018%20novembre%202013/GUINEE%20CONAKRY/Annexes/CNLS%20Guin%C3%A9e/Users/hp/Documents/Consultation%20FM/HIV/ABM%20FM/Rnd9-Budget-SIDA_Guinea.xls'#$Malaria.$D$2:.$D$10]"</definedName>
    <definedName name="___TBO1">"['file:///D:/Users/konemamadou/Documents/Bureau%20du%2018%20novembre%202013/GUINEE%20CONAKRY/Annexes/CNLS%20Guin%C3%A9e/Users/hp/Documents/Consultation%20FM/HIV/ABM%20FM/Rnd9-Budget-SIDA_Guinea.xls'#$Malaria.$D$2:.$D$10]"</definedName>
    <definedName name="__mm1" localSheetId="19">#REF!</definedName>
    <definedName name="__mm1" localSheetId="17">#REF!</definedName>
    <definedName name="__mm1" localSheetId="22">#REF!</definedName>
    <definedName name="__mm1" localSheetId="18">#REF!</definedName>
    <definedName name="__mm1" localSheetId="20">#REF!</definedName>
    <definedName name="__mm1" localSheetId="26">#REF!</definedName>
    <definedName name="__mm1" localSheetId="24">#REF!</definedName>
    <definedName name="__mm1" localSheetId="29">#REF!</definedName>
    <definedName name="__mm1" localSheetId="25">#REF!</definedName>
    <definedName name="__mm1" localSheetId="27">#REF!</definedName>
    <definedName name="__mm1" localSheetId="33">#REF!</definedName>
    <definedName name="__mm1" localSheetId="31">#REF!</definedName>
    <definedName name="__mm1" localSheetId="36">#REF!</definedName>
    <definedName name="__mm1" localSheetId="32">#REF!</definedName>
    <definedName name="__mm1" localSheetId="34">#REF!</definedName>
    <definedName name="__mm1" localSheetId="42">#REF!</definedName>
    <definedName name="__mm1" localSheetId="40">#REF!</definedName>
    <definedName name="__mm1" localSheetId="45">#REF!</definedName>
    <definedName name="__mm1" localSheetId="41">#REF!</definedName>
    <definedName name="__mm1" localSheetId="43">#REF!</definedName>
    <definedName name="__mm1" localSheetId="8">#REF!</definedName>
    <definedName name="__mm1">#REF!</definedName>
    <definedName name="__mm2" localSheetId="19">#REF!</definedName>
    <definedName name="__mm2" localSheetId="17">#REF!</definedName>
    <definedName name="__mm2" localSheetId="22">#REF!</definedName>
    <definedName name="__mm2" localSheetId="18">#REF!</definedName>
    <definedName name="__mm2" localSheetId="20">#REF!</definedName>
    <definedName name="__mm2" localSheetId="26">#REF!</definedName>
    <definedName name="__mm2" localSheetId="24">#REF!</definedName>
    <definedName name="__mm2" localSheetId="29">#REF!</definedName>
    <definedName name="__mm2" localSheetId="25">#REF!</definedName>
    <definedName name="__mm2" localSheetId="27">#REF!</definedName>
    <definedName name="__mm2" localSheetId="33">#REF!</definedName>
    <definedName name="__mm2" localSheetId="31">#REF!</definedName>
    <definedName name="__mm2" localSheetId="36">#REF!</definedName>
    <definedName name="__mm2" localSheetId="32">#REF!</definedName>
    <definedName name="__mm2" localSheetId="34">#REF!</definedName>
    <definedName name="__mm2" localSheetId="42">#REF!</definedName>
    <definedName name="__mm2" localSheetId="40">#REF!</definedName>
    <definedName name="__mm2" localSheetId="45">#REF!</definedName>
    <definedName name="__mm2" localSheetId="41">#REF!</definedName>
    <definedName name="__mm2" localSheetId="43">#REF!</definedName>
    <definedName name="__mm2" localSheetId="8">#REF!</definedName>
    <definedName name="__mm2">#REF!</definedName>
    <definedName name="__mm3" localSheetId="19">#REF!</definedName>
    <definedName name="__mm3" localSheetId="17">#REF!</definedName>
    <definedName name="__mm3" localSheetId="22">#REF!</definedName>
    <definedName name="__mm3" localSheetId="18">#REF!</definedName>
    <definedName name="__mm3" localSheetId="20">#REF!</definedName>
    <definedName name="__mm3" localSheetId="26">#REF!</definedName>
    <definedName name="__mm3" localSheetId="24">#REF!</definedName>
    <definedName name="__mm3" localSheetId="29">#REF!</definedName>
    <definedName name="__mm3" localSheetId="25">#REF!</definedName>
    <definedName name="__mm3" localSheetId="27">#REF!</definedName>
    <definedName name="__mm3" localSheetId="33">#REF!</definedName>
    <definedName name="__mm3" localSheetId="31">#REF!</definedName>
    <definedName name="__mm3" localSheetId="36">#REF!</definedName>
    <definedName name="__mm3" localSheetId="32">#REF!</definedName>
    <definedName name="__mm3" localSheetId="34">#REF!</definedName>
    <definedName name="__mm3" localSheetId="42">#REF!</definedName>
    <definedName name="__mm3" localSheetId="40">#REF!</definedName>
    <definedName name="__mm3" localSheetId="45">#REF!</definedName>
    <definedName name="__mm3" localSheetId="41">#REF!</definedName>
    <definedName name="__mm3" localSheetId="43">#REF!</definedName>
    <definedName name="__mm3" localSheetId="8">#REF!</definedName>
    <definedName name="__mm3">#REF!</definedName>
    <definedName name="__mm4" localSheetId="19">#REF!</definedName>
    <definedName name="__mm4" localSheetId="17">#REF!</definedName>
    <definedName name="__mm4" localSheetId="22">#REF!</definedName>
    <definedName name="__mm4" localSheetId="18">#REF!</definedName>
    <definedName name="__mm4" localSheetId="20">#REF!</definedName>
    <definedName name="__mm4" localSheetId="26">#REF!</definedName>
    <definedName name="__mm4" localSheetId="24">#REF!</definedName>
    <definedName name="__mm4" localSheetId="29">#REF!</definedName>
    <definedName name="__mm4" localSheetId="25">#REF!</definedName>
    <definedName name="__mm4" localSheetId="27">#REF!</definedName>
    <definedName name="__mm4" localSheetId="33">#REF!</definedName>
    <definedName name="__mm4" localSheetId="31">#REF!</definedName>
    <definedName name="__mm4" localSheetId="36">#REF!</definedName>
    <definedName name="__mm4" localSheetId="32">#REF!</definedName>
    <definedName name="__mm4" localSheetId="34">#REF!</definedName>
    <definedName name="__mm4" localSheetId="42">#REF!</definedName>
    <definedName name="__mm4" localSheetId="40">#REF!</definedName>
    <definedName name="__mm4" localSheetId="45">#REF!</definedName>
    <definedName name="__mm4" localSheetId="41">#REF!</definedName>
    <definedName name="__mm4" localSheetId="43">#REF!</definedName>
    <definedName name="__mm4" localSheetId="8">#REF!</definedName>
    <definedName name="__mm4">#REF!</definedName>
    <definedName name="__TBO1">"['file:///D:/Users/konemamadou/Documents/Bureau%20du%2018%20novembre%202013/GUINEE%20CONAKRY/Annexes/CNLS%20Guin%C3%A9e/Users/hp/Documents/Consultation%20FM/HIV/ABM%20FM/Rnd9-Budget-SIDA_Guinea.xls'#$Malaria.$D$2:.$D$10]"</definedName>
    <definedName name="_ATT1">"['file:///D:/Users/konemamadou/Documents/Bureau%20du%2018%20novembre%202013/GUINEE%20CONAKRY/Annexes/CNLS%20Guin%C3%A9e/Users/hp/Documents/Consultation%20FM/HIV/ABM%20FM/Rnd9-Budget-SIDA_Guinea.xls'#$HIV.$E$2:.$E$22]"</definedName>
    <definedName name="_Dir4">"['file:///D:/Users/michelzabiti/Documents/Programme%20Jeunes%20S3/Baseline%202016/06072016Baseline%20Mapping%20tools.xlsx'#$'FBR 3 DIR '.$K$31]"</definedName>
    <definedName name="_Dir5">"['file:///D:/Users/michelzabiti/Documents/Programme%20Jeunes%20S3/Baseline%202016/06072016Baseline%20Mapping%20tools.xlsx'#$'FBR 3 DIR '.$K$57]"</definedName>
    <definedName name="_Dir7">"['file:///D:/Users/michelzabiti/Documents/Programme%20Jeunes%20S3/Baseline%202016/06072016Baseline%20Mapping%20tools.xlsx'#$'FBR 3 DIR '.$K$81]"</definedName>
    <definedName name="_xlnm._FilterDatabase" localSheetId="12" hidden="1">'A1 Banque'!$A$10:$R$179</definedName>
    <definedName name="_xlnm._FilterDatabase" localSheetId="10" hidden="1">'A1 Cash'!$A$10:$R$703</definedName>
    <definedName name="_xlnm._FilterDatabase" localSheetId="19" hidden="1">'A2 Banque'!$A$10:$R$179</definedName>
    <definedName name="_xlnm._FilterDatabase" localSheetId="17" hidden="1">'A2 Cash'!$A$10:$R$703</definedName>
    <definedName name="_xlnm._FilterDatabase" localSheetId="26" hidden="1">'A3 Banque'!$A$10:$R$177</definedName>
    <definedName name="_xlnm._FilterDatabase" localSheetId="24" hidden="1">'A3 Cash'!$A$10:$R$701</definedName>
    <definedName name="_xlnm._FilterDatabase" localSheetId="33" hidden="1">'A4 Banque'!$A$10:$R$179</definedName>
    <definedName name="_xlnm._FilterDatabase" localSheetId="31" hidden="1">'A4 Cash'!$A$10:$R$701</definedName>
    <definedName name="_xlnm._FilterDatabase" localSheetId="42" hidden="1">'A5 Banque'!$A$10:$R$179</definedName>
    <definedName name="_xlnm._FilterDatabase" localSheetId="40" hidden="1">'A5 Cash'!$A$10:$R$701</definedName>
    <definedName name="_xlnm._FilterDatabase" localSheetId="8" hidden="1">'Plan de demande'!$A$6:$XET$58</definedName>
    <definedName name="_mm1" localSheetId="19">#REF!</definedName>
    <definedName name="_mm1" localSheetId="17">#REF!</definedName>
    <definedName name="_mm1" localSheetId="22">#REF!</definedName>
    <definedName name="_mm1" localSheetId="18">#REF!</definedName>
    <definedName name="_mm1" localSheetId="20">#REF!</definedName>
    <definedName name="_mm1" localSheetId="26">#REF!</definedName>
    <definedName name="_mm1" localSheetId="24">#REF!</definedName>
    <definedName name="_mm1" localSheetId="29">#REF!</definedName>
    <definedName name="_mm1" localSheetId="25">#REF!</definedName>
    <definedName name="_mm1" localSheetId="27">#REF!</definedName>
    <definedName name="_mm1" localSheetId="33">#REF!</definedName>
    <definedName name="_mm1" localSheetId="31">#REF!</definedName>
    <definedName name="_mm1" localSheetId="36">#REF!</definedName>
    <definedName name="_mm1" localSheetId="32">#REF!</definedName>
    <definedName name="_mm1" localSheetId="34">#REF!</definedName>
    <definedName name="_mm1" localSheetId="42">#REF!</definedName>
    <definedName name="_mm1" localSheetId="40">#REF!</definedName>
    <definedName name="_mm1" localSheetId="45">#REF!</definedName>
    <definedName name="_mm1" localSheetId="41">#REF!</definedName>
    <definedName name="_mm1" localSheetId="43">#REF!</definedName>
    <definedName name="_mm1" localSheetId="8">#REF!</definedName>
    <definedName name="_mm1">#REF!</definedName>
    <definedName name="_mm2" localSheetId="19">#REF!</definedName>
    <definedName name="_mm2" localSheetId="17">#REF!</definedName>
    <definedName name="_mm2" localSheetId="22">#REF!</definedName>
    <definedName name="_mm2" localSheetId="18">#REF!</definedName>
    <definedName name="_mm2" localSheetId="20">#REF!</definedName>
    <definedName name="_mm2" localSheetId="26">#REF!</definedName>
    <definedName name="_mm2" localSheetId="24">#REF!</definedName>
    <definedName name="_mm2" localSheetId="29">#REF!</definedName>
    <definedName name="_mm2" localSheetId="25">#REF!</definedName>
    <definedName name="_mm2" localSheetId="27">#REF!</definedName>
    <definedName name="_mm2" localSheetId="33">#REF!</definedName>
    <definedName name="_mm2" localSheetId="31">#REF!</definedName>
    <definedName name="_mm2" localSheetId="36">#REF!</definedName>
    <definedName name="_mm2" localSheetId="32">#REF!</definedName>
    <definedName name="_mm2" localSheetId="34">#REF!</definedName>
    <definedName name="_mm2" localSheetId="42">#REF!</definedName>
    <definedName name="_mm2" localSheetId="40">#REF!</definedName>
    <definedName name="_mm2" localSheetId="45">#REF!</definedName>
    <definedName name="_mm2" localSheetId="41">#REF!</definedName>
    <definedName name="_mm2" localSheetId="43">#REF!</definedName>
    <definedName name="_mm2" localSheetId="8">#REF!</definedName>
    <definedName name="_mm2">#REF!</definedName>
    <definedName name="_mm3" localSheetId="19">#REF!</definedName>
    <definedName name="_mm3" localSheetId="17">#REF!</definedName>
    <definedName name="_mm3" localSheetId="22">#REF!</definedName>
    <definedName name="_mm3" localSheetId="18">#REF!</definedName>
    <definedName name="_mm3" localSheetId="20">#REF!</definedName>
    <definedName name="_mm3" localSheetId="26">#REF!</definedName>
    <definedName name="_mm3" localSheetId="24">#REF!</definedName>
    <definedName name="_mm3" localSheetId="29">#REF!</definedName>
    <definedName name="_mm3" localSheetId="25">#REF!</definedName>
    <definedName name="_mm3" localSheetId="27">#REF!</definedName>
    <definedName name="_mm3" localSheetId="33">#REF!</definedName>
    <definedName name="_mm3" localSheetId="31">#REF!</definedName>
    <definedName name="_mm3" localSheetId="36">#REF!</definedName>
    <definedName name="_mm3" localSheetId="32">#REF!</definedName>
    <definedName name="_mm3" localSheetId="34">#REF!</definedName>
    <definedName name="_mm3" localSheetId="42">#REF!</definedName>
    <definedName name="_mm3" localSheetId="40">#REF!</definedName>
    <definedName name="_mm3" localSheetId="45">#REF!</definedName>
    <definedName name="_mm3" localSheetId="41">#REF!</definedName>
    <definedName name="_mm3" localSheetId="43">#REF!</definedName>
    <definedName name="_mm3" localSheetId="8">#REF!</definedName>
    <definedName name="_mm3">#REF!</definedName>
    <definedName name="_mm4" localSheetId="19">#REF!</definedName>
    <definedName name="_mm4" localSheetId="17">#REF!</definedName>
    <definedName name="_mm4" localSheetId="22">#REF!</definedName>
    <definedName name="_mm4" localSheetId="18">#REF!</definedName>
    <definedName name="_mm4" localSheetId="20">#REF!</definedName>
    <definedName name="_mm4" localSheetId="26">#REF!</definedName>
    <definedName name="_mm4" localSheetId="24">#REF!</definedName>
    <definedName name="_mm4" localSheetId="29">#REF!</definedName>
    <definedName name="_mm4" localSheetId="25">#REF!</definedName>
    <definedName name="_mm4" localSheetId="27">#REF!</definedName>
    <definedName name="_mm4" localSheetId="33">#REF!</definedName>
    <definedName name="_mm4" localSheetId="31">#REF!</definedName>
    <definedName name="_mm4" localSheetId="36">#REF!</definedName>
    <definedName name="_mm4" localSheetId="32">#REF!</definedName>
    <definedName name="_mm4" localSheetId="34">#REF!</definedName>
    <definedName name="_mm4" localSheetId="42">#REF!</definedName>
    <definedName name="_mm4" localSheetId="40">#REF!</definedName>
    <definedName name="_mm4" localSheetId="45">#REF!</definedName>
    <definedName name="_mm4" localSheetId="41">#REF!</definedName>
    <definedName name="_mm4" localSheetId="43">#REF!</definedName>
    <definedName name="_mm4" localSheetId="8">#REF!</definedName>
    <definedName name="_mm4">#REF!</definedName>
    <definedName name="_TB0P">"['file:///D:/Users/konemamadou/Documents/Bureau%20du%2018%20novembre%202013/GUINEE%20CONAKRY/Annexes/CNLS%20Guin%C3%A9e/Users/hp/Documents/Consultation%20FM/HIV/ABM%20FM/Rnd9-Budget-SIDA_Guinea.xls'#$Malaria.$D$2:.$D$10]"</definedName>
    <definedName name="_TBO1">"['file:///C:/Users/utilisateur/Documents/PIRAC/01.%20Budget/2020%20Budget/10%202019%20Budget%202020%20version%20final/Budget%20Fonds%20Propres%202020.xlsx'#$Malaria.$D$2:.$D$10]"</definedName>
    <definedName name="AB">"['file:///G:/Users/user/AppData/Local/Microsoft/Windows/Temporary%20Internet%20Files/Content.Outlook/WZGZ8T4T/F/E/SANRU%20PTB%20malaria%20round%208%20phase%202%20SANRU%20130911%20Final-14-sept%2011%20soirA.xls'#$'Formating-source'.$B$2:.$B$5]"</definedName>
    <definedName name="ABB" localSheetId="19">#REF!</definedName>
    <definedName name="ABB" localSheetId="17">#REF!</definedName>
    <definedName name="ABB" localSheetId="22">#REF!</definedName>
    <definedName name="ABB" localSheetId="18">#REF!</definedName>
    <definedName name="ABB" localSheetId="20">#REF!</definedName>
    <definedName name="ABB" localSheetId="26">#REF!</definedName>
    <definedName name="ABB" localSheetId="24">#REF!</definedName>
    <definedName name="ABB" localSheetId="29">#REF!</definedName>
    <definedName name="ABB" localSheetId="25">#REF!</definedName>
    <definedName name="ABB" localSheetId="27">#REF!</definedName>
    <definedName name="ABB" localSheetId="33">#REF!</definedName>
    <definedName name="ABB" localSheetId="31">#REF!</definedName>
    <definedName name="ABB" localSheetId="36">#REF!</definedName>
    <definedName name="ABB" localSheetId="32">#REF!</definedName>
    <definedName name="ABB" localSheetId="34">#REF!</definedName>
    <definedName name="ABB" localSheetId="42">#REF!</definedName>
    <definedName name="ABB" localSheetId="40">#REF!</definedName>
    <definedName name="ABB" localSheetId="45">#REF!</definedName>
    <definedName name="ABB" localSheetId="41">#REF!</definedName>
    <definedName name="ABB" localSheetId="43">#REF!</definedName>
    <definedName name="ABB" localSheetId="8">#REF!</definedName>
    <definedName name="ABB">#REF!</definedName>
    <definedName name="AccountsList" localSheetId="19">#REF!</definedName>
    <definedName name="AccountsList" localSheetId="17">#REF!</definedName>
    <definedName name="AccountsList" localSheetId="22">#REF!</definedName>
    <definedName name="AccountsList" localSheetId="18">#REF!</definedName>
    <definedName name="AccountsList" localSheetId="20">#REF!</definedName>
    <definedName name="AccountsList" localSheetId="26">#REF!</definedName>
    <definedName name="AccountsList" localSheetId="24">#REF!</definedName>
    <definedName name="AccountsList" localSheetId="29">#REF!</definedName>
    <definedName name="AccountsList" localSheetId="25">#REF!</definedName>
    <definedName name="AccountsList" localSheetId="27">#REF!</definedName>
    <definedName name="AccountsList" localSheetId="33">#REF!</definedName>
    <definedName name="AccountsList" localSheetId="31">#REF!</definedName>
    <definedName name="AccountsList" localSheetId="36">#REF!</definedName>
    <definedName name="AccountsList" localSheetId="32">#REF!</definedName>
    <definedName name="AccountsList" localSheetId="34">#REF!</definedName>
    <definedName name="AccountsList" localSheetId="42">#REF!</definedName>
    <definedName name="AccountsList" localSheetId="40">#REF!</definedName>
    <definedName name="AccountsList" localSheetId="45">#REF!</definedName>
    <definedName name="AccountsList" localSheetId="41">#REF!</definedName>
    <definedName name="AccountsList" localSheetId="43">#REF!</definedName>
    <definedName name="AccountsList" localSheetId="8">#REF!</definedName>
    <definedName name="AccountsList">#REF!</definedName>
    <definedName name="ACTI" localSheetId="14">[1]Variables!$D$5:$D$16</definedName>
    <definedName name="ACTI" localSheetId="21">[1]Variables!$D$5:$D$16</definedName>
    <definedName name="ACTI" localSheetId="28">[1]Variables!$D$5:$D$16</definedName>
    <definedName name="ACTI" localSheetId="35">[1]Variables!$D$5:$D$16</definedName>
    <definedName name="ACTI" localSheetId="44">[1]Variables!$D$5:$D$16</definedName>
    <definedName name="ACTI">#REF!</definedName>
    <definedName name="AD" localSheetId="14">[2]Constante!$F$35:$F$37</definedName>
    <definedName name="AD" localSheetId="21">[2]Constante!$F$35:$F$37</definedName>
    <definedName name="AD" localSheetId="28">[2]Constante!$F$35:$F$37</definedName>
    <definedName name="AD" localSheetId="35">[2]Constante!$F$35:$F$37</definedName>
    <definedName name="AD" localSheetId="44">[2]Constante!$F$35:$F$37</definedName>
    <definedName name="AD">#REF!</definedName>
    <definedName name="Admin">"['file:///D:/Users/konemamadou/Library/Application%20Support/Microsoft/Office/Office%202011%20AutoRecovery/Budget_MOH_HSS_V17_15_mai.xlsx'#$'Range Page'.$A$21]"</definedName>
    <definedName name="admincost">"['https://healthyentrepreneurs.sharepoint.com/Users/BSINDAYIGAYA/Documents/Budgtes%202014/D%C3%A9penses%202013%20et%20pr%C3%A9visions%202014.xlsx'#$'Range Page'.$A$23]"</definedName>
    <definedName name="Affiche">"['file:///D:/Users/CBA/AppData/Local/Microsoft/Windows/INetCache/Content.Outlook/NQDQIA1K/Attachement%2034%20VIHSIDA.xls'#$'Base estimation'.$D$183]"</definedName>
    <definedName name="Agent_comptable">"['file:///D:/Users/CBA/AppData/Local/Microsoft/Windows/INetCache/Content.Outlook/NQDQIA1K/Attachement%2034%20VIHSIDA.xls'#$'Base estimation'.$D$429]"</definedName>
    <definedName name="Agent_Menage">"['file:///D:/Users/CBA/AppData/Local/Microsoft/Windows/INetCache/Content.Outlook/NQDQIA1K/Attachement%2034%20VIHSIDA.xls'#$'Base estimation'.$D$433]"</definedName>
    <definedName name="Agraffeuse">"['file:///D:/Users/CBA/AppData/Local/Microsoft/Windows/INetCache/Content.Outlook/NQDQIA1K/Attachement%2034%20VIHSIDA.xls'#$'Base estimation'.$D$136]"</definedName>
    <definedName name="AnalysePSM" localSheetId="19">#REF!</definedName>
    <definedName name="AnalysePSM" localSheetId="17">#REF!</definedName>
    <definedName name="AnalysePSM" localSheetId="22">#REF!</definedName>
    <definedName name="AnalysePSM" localSheetId="18">#REF!</definedName>
    <definedName name="AnalysePSM" localSheetId="20">#REF!</definedName>
    <definedName name="AnalysePSM" localSheetId="26">#REF!</definedName>
    <definedName name="AnalysePSM" localSheetId="24">#REF!</definedName>
    <definedName name="AnalysePSM" localSheetId="29">#REF!</definedName>
    <definedName name="AnalysePSM" localSheetId="25">#REF!</definedName>
    <definedName name="AnalysePSM" localSheetId="27">#REF!</definedName>
    <definedName name="AnalysePSM" localSheetId="33">#REF!</definedName>
    <definedName name="AnalysePSM" localSheetId="31">#REF!</definedName>
    <definedName name="AnalysePSM" localSheetId="36">#REF!</definedName>
    <definedName name="AnalysePSM" localSheetId="32">#REF!</definedName>
    <definedName name="AnalysePSM" localSheetId="34">#REF!</definedName>
    <definedName name="AnalysePSM" localSheetId="42">#REF!</definedName>
    <definedName name="AnalysePSM" localSheetId="40">#REF!</definedName>
    <definedName name="AnalysePSM" localSheetId="45">#REF!</definedName>
    <definedName name="AnalysePSM" localSheetId="41">#REF!</definedName>
    <definedName name="AnalysePSM" localSheetId="43">#REF!</definedName>
    <definedName name="AnalysePSM" localSheetId="8">#REF!</definedName>
    <definedName name="AnalysePSM">#REF!</definedName>
    <definedName name="Appui_Nutri_PVVIH">"['file:///D:/Users/CBA/AppData/Local/Microsoft/Windows/INetCache/Content.Outlook/NQDQIA1K/Attachement%2034%20VIHSIDA.xls'#$'Base estimation'.$D$239]"</definedName>
    <definedName name="archivage">#REF!</definedName>
    <definedName name="ASBL" localSheetId="14">[3]Variables!$A$2:$A$5</definedName>
    <definedName name="ASBL" localSheetId="21">[3]Variables!$A$2:$A$5</definedName>
    <definedName name="ASBL" localSheetId="28">[3]Variables!$A$2:$A$5</definedName>
    <definedName name="ASBL" localSheetId="35">[3]Variables!$A$2:$A$5</definedName>
    <definedName name="ASBL" localSheetId="44">[3]Variables!$A$2:$A$5</definedName>
    <definedName name="ASBL">#REF!</definedName>
    <definedName name="Assistant_Admin">"['file:///D:/Users/CBA/AppData/Local/Microsoft/Windows/INetCache/Content.Outlook/NQDQIA1K/Attachement%2034%20VIHSIDA.xls'#$'Base estimation'.$D$428]"</definedName>
    <definedName name="Assistant_Social">"['file:///D:/Users/CBA/AppData/Local/Microsoft/Windows/INetCache/Content.Outlook/NQDQIA1K/Attachement%2034%20VIHSIDA.xls'#$'Base estimation'.$D$434]"</definedName>
    <definedName name="Assurance_Vehicule">"['file:///D:/Users/CBA/AppData/Local/Microsoft/Windows/INetCache/Content.Outlook/NQDQIA1K/Attachement%2034%20VIHSIDA.xls'#$'Base estimation'.$D$456]"</definedName>
    <definedName name="Athanase" localSheetId="19">#REF!</definedName>
    <definedName name="Athanase" localSheetId="17">#REF!</definedName>
    <definedName name="Athanase" localSheetId="22">#REF!</definedName>
    <definedName name="Athanase" localSheetId="18">#REF!</definedName>
    <definedName name="Athanase" localSheetId="20">#REF!</definedName>
    <definedName name="Athanase" localSheetId="26">#REF!</definedName>
    <definedName name="Athanase" localSheetId="24">#REF!</definedName>
    <definedName name="Athanase" localSheetId="29">#REF!</definedName>
    <definedName name="Athanase" localSheetId="25">#REF!</definedName>
    <definedName name="Athanase" localSheetId="27">#REF!</definedName>
    <definedName name="Athanase" localSheetId="33">#REF!</definedName>
    <definedName name="Athanase" localSheetId="31">#REF!</definedName>
    <definedName name="Athanase" localSheetId="36">#REF!</definedName>
    <definedName name="Athanase" localSheetId="32">#REF!</definedName>
    <definedName name="Athanase" localSheetId="34">#REF!</definedName>
    <definedName name="Athanase" localSheetId="42">#REF!</definedName>
    <definedName name="Athanase" localSheetId="40">#REF!</definedName>
    <definedName name="Athanase" localSheetId="45">#REF!</definedName>
    <definedName name="Athanase" localSheetId="41">#REF!</definedName>
    <definedName name="Athanase" localSheetId="43">#REF!</definedName>
    <definedName name="Athanase" localSheetId="8">#REF!</definedName>
    <definedName name="Athanase">#REF!</definedName>
    <definedName name="AtlasReport" localSheetId="19">#REF!</definedName>
    <definedName name="AtlasReport" localSheetId="17">#REF!</definedName>
    <definedName name="AtlasReport" localSheetId="22">#REF!</definedName>
    <definedName name="AtlasReport" localSheetId="18">#REF!</definedName>
    <definedName name="AtlasReport" localSheetId="20">#REF!</definedName>
    <definedName name="AtlasReport" localSheetId="26">#REF!</definedName>
    <definedName name="AtlasReport" localSheetId="24">#REF!</definedName>
    <definedName name="AtlasReport" localSheetId="29">#REF!</definedName>
    <definedName name="AtlasReport" localSheetId="25">#REF!</definedName>
    <definedName name="AtlasReport" localSheetId="27">#REF!</definedName>
    <definedName name="AtlasReport" localSheetId="33">#REF!</definedName>
    <definedName name="AtlasReport" localSheetId="31">#REF!</definedName>
    <definedName name="AtlasReport" localSheetId="36">#REF!</definedName>
    <definedName name="AtlasReport" localSheetId="32">#REF!</definedName>
    <definedName name="AtlasReport" localSheetId="34">#REF!</definedName>
    <definedName name="AtlasReport" localSheetId="42">#REF!</definedName>
    <definedName name="AtlasReport" localSheetId="40">#REF!</definedName>
    <definedName name="AtlasReport" localSheetId="45">#REF!</definedName>
    <definedName name="AtlasReport" localSheetId="41">#REF!</definedName>
    <definedName name="AtlasReport" localSheetId="43">#REF!</definedName>
    <definedName name="AtlasReport" localSheetId="8">#REF!</definedName>
    <definedName name="AtlasReport">#REF!</definedName>
    <definedName name="ATT">"['file:///C:/Users/utilisateur/Documents/PIRAC/01.%20Budget/2020%20Budget/10%202019%20Budget%202020%20version%20final/Budget%20Fonds%20Propres%202020.xlsx'#$HIV.$E$2:.$E$22]"</definedName>
    <definedName name="audit">"['file:///D:/C/Users/konemamadou/Documents/Bureau%20du%2018%20novembre%202013/GUINEE%20CONAKRY/Annexes/CNLS%20Guin%C3%A9e/Users/Nestor/Desktop/budget%20pour%20Validation.xls'#$'Cordaid NL'.$C$92]"</definedName>
    <definedName name="Audit_Sous_benef">"['file:///D:/Users/CBA/AppData/Local/Microsoft/Windows/INetCache/Content.Outlook/NQDQIA1K/Attachement%2034%20VIHSIDA.xls'#$'Base estimation'.$D$467]"</definedName>
    <definedName name="Availability">"['file:///G:/Users/user/AppData/Local/Microsoft/Windows/Temporary%20Internet%20Files/Content.Outlook/WZGZ8T4T/F/E/SANRU%20PTB%20malaria%20round%208%20phase%202%20SANRU%20130911%20Final-14-sept%2011%20soirA.xls'#$'Formating-source'.$L$2:.$L$5]"</definedName>
    <definedName name="Availability1" localSheetId="19">#REF!</definedName>
    <definedName name="Availability1" localSheetId="17">#REF!</definedName>
    <definedName name="Availability1" localSheetId="22">#REF!</definedName>
    <definedName name="Availability1" localSheetId="18">#REF!</definedName>
    <definedName name="Availability1" localSheetId="20">#REF!</definedName>
    <definedName name="Availability1" localSheetId="26">#REF!</definedName>
    <definedName name="Availability1" localSheetId="24">#REF!</definedName>
    <definedName name="Availability1" localSheetId="29">#REF!</definedName>
    <definedName name="Availability1" localSheetId="25">#REF!</definedName>
    <definedName name="Availability1" localSheetId="27">#REF!</definedName>
    <definedName name="Availability1" localSheetId="33">#REF!</definedName>
    <definedName name="Availability1" localSheetId="31">#REF!</definedName>
    <definedName name="Availability1" localSheetId="36">#REF!</definedName>
    <definedName name="Availability1" localSheetId="32">#REF!</definedName>
    <definedName name="Availability1" localSheetId="34">#REF!</definedName>
    <definedName name="Availability1" localSheetId="42">#REF!</definedName>
    <definedName name="Availability1" localSheetId="40">#REF!</definedName>
    <definedName name="Availability1" localSheetId="45">#REF!</definedName>
    <definedName name="Availability1" localSheetId="41">#REF!</definedName>
    <definedName name="Availability1" localSheetId="43">#REF!</definedName>
    <definedName name="Availability1" localSheetId="8">#REF!</definedName>
    <definedName name="Availability1">#REF!</definedName>
    <definedName name="Availability2">"['file:///G:/Users/user/AppData/Local/Microsoft/Windows/Temporary%20Internet%20Files/Content.Outlook/WZGZ8T4T/F/E/SANRU%20PTB%20malaria%20round%208%20phase%202%20SANRU%20130911%20Final-14-sept%2011%20soirA.xls'#$'Formating-source'.$M$2:.$M$5]"</definedName>
    <definedName name="Availability21" localSheetId="19">#REF!</definedName>
    <definedName name="Availability21" localSheetId="17">#REF!</definedName>
    <definedName name="Availability21" localSheetId="22">#REF!</definedName>
    <definedName name="Availability21" localSheetId="18">#REF!</definedName>
    <definedName name="Availability21" localSheetId="20">#REF!</definedName>
    <definedName name="Availability21" localSheetId="26">#REF!</definedName>
    <definedName name="Availability21" localSheetId="24">#REF!</definedName>
    <definedName name="Availability21" localSheetId="29">#REF!</definedName>
    <definedName name="Availability21" localSheetId="25">#REF!</definedName>
    <definedName name="Availability21" localSheetId="27">#REF!</definedName>
    <definedName name="Availability21" localSheetId="33">#REF!</definedName>
    <definedName name="Availability21" localSheetId="31">#REF!</definedName>
    <definedName name="Availability21" localSheetId="36">#REF!</definedName>
    <definedName name="Availability21" localSheetId="32">#REF!</definedName>
    <definedName name="Availability21" localSheetId="34">#REF!</definedName>
    <definedName name="Availability21" localSheetId="42">#REF!</definedName>
    <definedName name="Availability21" localSheetId="40">#REF!</definedName>
    <definedName name="Availability21" localSheetId="45">#REF!</definedName>
    <definedName name="Availability21" localSheetId="41">#REF!</definedName>
    <definedName name="Availability21" localSheetId="43">#REF!</definedName>
    <definedName name="Availability21" localSheetId="8">#REF!</definedName>
    <definedName name="Availability21">#REF!</definedName>
    <definedName name="avance" localSheetId="19">#REF!</definedName>
    <definedName name="avance" localSheetId="17">#REF!</definedName>
    <definedName name="avance" localSheetId="22">#REF!</definedName>
    <definedName name="avance" localSheetId="18">#REF!</definedName>
    <definedName name="avance" localSheetId="20">#REF!</definedName>
    <definedName name="avance" localSheetId="26">#REF!</definedName>
    <definedName name="avance" localSheetId="24">#REF!</definedName>
    <definedName name="avance" localSheetId="29">#REF!</definedName>
    <definedName name="avance" localSheetId="25">#REF!</definedName>
    <definedName name="avance" localSheetId="27">#REF!</definedName>
    <definedName name="avance" localSheetId="33">#REF!</definedName>
    <definedName name="avance" localSheetId="31">#REF!</definedName>
    <definedName name="avance" localSheetId="36">#REF!</definedName>
    <definedName name="avance" localSheetId="32">#REF!</definedName>
    <definedName name="avance" localSheetId="34">#REF!</definedName>
    <definedName name="avance" localSheetId="42">#REF!</definedName>
    <definedName name="avance" localSheetId="40">#REF!</definedName>
    <definedName name="avance" localSheetId="45">#REF!</definedName>
    <definedName name="avance" localSheetId="41">#REF!</definedName>
    <definedName name="avance" localSheetId="43">#REF!</definedName>
    <definedName name="avance" localSheetId="8">#REF!</definedName>
    <definedName name="avance">#REF!</definedName>
    <definedName name="ave_exp1" localSheetId="19">#REF!</definedName>
    <definedName name="ave_exp1" localSheetId="17">#REF!</definedName>
    <definedName name="ave_exp1" localSheetId="22">#REF!</definedName>
    <definedName name="ave_exp1" localSheetId="18">#REF!</definedName>
    <definedName name="ave_exp1" localSheetId="20">#REF!</definedName>
    <definedName name="ave_exp1" localSheetId="26">#REF!</definedName>
    <definedName name="ave_exp1" localSheetId="24">#REF!</definedName>
    <definedName name="ave_exp1" localSheetId="29">#REF!</definedName>
    <definedName name="ave_exp1" localSheetId="25">#REF!</definedName>
    <definedName name="ave_exp1" localSheetId="27">#REF!</definedName>
    <definedName name="ave_exp1" localSheetId="33">#REF!</definedName>
    <definedName name="ave_exp1" localSheetId="31">#REF!</definedName>
    <definedName name="ave_exp1" localSheetId="36">#REF!</definedName>
    <definedName name="ave_exp1" localSheetId="32">#REF!</definedName>
    <definedName name="ave_exp1" localSheetId="34">#REF!</definedName>
    <definedName name="ave_exp1" localSheetId="42">#REF!</definedName>
    <definedName name="ave_exp1" localSheetId="40">#REF!</definedName>
    <definedName name="ave_exp1" localSheetId="45">#REF!</definedName>
    <definedName name="ave_exp1" localSheetId="41">#REF!</definedName>
    <definedName name="ave_exp1" localSheetId="43">#REF!</definedName>
    <definedName name="ave_exp1" localSheetId="8">#REF!</definedName>
    <definedName name="ave_exp1">#REF!</definedName>
    <definedName name="ave_exp2" localSheetId="19">#REF!</definedName>
    <definedName name="ave_exp2" localSheetId="17">#REF!</definedName>
    <definedName name="ave_exp2" localSheetId="22">#REF!</definedName>
    <definedName name="ave_exp2" localSheetId="18">#REF!</definedName>
    <definedName name="ave_exp2" localSheetId="20">#REF!</definedName>
    <definedName name="ave_exp2" localSheetId="26">#REF!</definedName>
    <definedName name="ave_exp2" localSheetId="24">#REF!</definedName>
    <definedName name="ave_exp2" localSheetId="29">#REF!</definedName>
    <definedName name="ave_exp2" localSheetId="25">#REF!</definedName>
    <definedName name="ave_exp2" localSheetId="27">#REF!</definedName>
    <definedName name="ave_exp2" localSheetId="33">#REF!</definedName>
    <definedName name="ave_exp2" localSheetId="31">#REF!</definedName>
    <definedName name="ave_exp2" localSheetId="36">#REF!</definedName>
    <definedName name="ave_exp2" localSheetId="32">#REF!</definedName>
    <definedName name="ave_exp2" localSheetId="34">#REF!</definedName>
    <definedName name="ave_exp2" localSheetId="42">#REF!</definedName>
    <definedName name="ave_exp2" localSheetId="40">#REF!</definedName>
    <definedName name="ave_exp2" localSheetId="45">#REF!</definedName>
    <definedName name="ave_exp2" localSheetId="41">#REF!</definedName>
    <definedName name="ave_exp2" localSheetId="43">#REF!</definedName>
    <definedName name="ave_exp2" localSheetId="8">#REF!</definedName>
    <definedName name="ave_exp2">#REF!</definedName>
    <definedName name="ave_exp3" localSheetId="19">#REF!</definedName>
    <definedName name="ave_exp3" localSheetId="17">#REF!</definedName>
    <definedName name="ave_exp3" localSheetId="22">#REF!</definedName>
    <definedName name="ave_exp3" localSheetId="18">#REF!</definedName>
    <definedName name="ave_exp3" localSheetId="20">#REF!</definedName>
    <definedName name="ave_exp3" localSheetId="26">#REF!</definedName>
    <definedName name="ave_exp3" localSheetId="24">#REF!</definedName>
    <definedName name="ave_exp3" localSheetId="29">#REF!</definedName>
    <definedName name="ave_exp3" localSheetId="25">#REF!</definedName>
    <definedName name="ave_exp3" localSheetId="27">#REF!</definedName>
    <definedName name="ave_exp3" localSheetId="33">#REF!</definedName>
    <definedName name="ave_exp3" localSheetId="31">#REF!</definedName>
    <definedName name="ave_exp3" localSheetId="36">#REF!</definedName>
    <definedName name="ave_exp3" localSheetId="32">#REF!</definedName>
    <definedName name="ave_exp3" localSheetId="34">#REF!</definedName>
    <definedName name="ave_exp3" localSheetId="42">#REF!</definedName>
    <definedName name="ave_exp3" localSheetId="40">#REF!</definedName>
    <definedName name="ave_exp3" localSheetId="45">#REF!</definedName>
    <definedName name="ave_exp3" localSheetId="41">#REF!</definedName>
    <definedName name="ave_exp3" localSheetId="43">#REF!</definedName>
    <definedName name="ave_exp3" localSheetId="8">#REF!</definedName>
    <definedName name="ave_exp3">#REF!</definedName>
    <definedName name="ave_exp4" localSheetId="19">#REF!</definedName>
    <definedName name="ave_exp4" localSheetId="17">#REF!</definedName>
    <definedName name="ave_exp4" localSheetId="22">#REF!</definedName>
    <definedName name="ave_exp4" localSheetId="18">#REF!</definedName>
    <definedName name="ave_exp4" localSheetId="20">#REF!</definedName>
    <definedName name="ave_exp4" localSheetId="26">#REF!</definedName>
    <definedName name="ave_exp4" localSheetId="24">#REF!</definedName>
    <definedName name="ave_exp4" localSheetId="29">#REF!</definedName>
    <definedName name="ave_exp4" localSheetId="25">#REF!</definedName>
    <definedName name="ave_exp4" localSheetId="27">#REF!</definedName>
    <definedName name="ave_exp4" localSheetId="33">#REF!</definedName>
    <definedName name="ave_exp4" localSheetId="31">#REF!</definedName>
    <definedName name="ave_exp4" localSheetId="36">#REF!</definedName>
    <definedName name="ave_exp4" localSheetId="32">#REF!</definedName>
    <definedName name="ave_exp4" localSheetId="34">#REF!</definedName>
    <definedName name="ave_exp4" localSheetId="42">#REF!</definedName>
    <definedName name="ave_exp4" localSheetId="40">#REF!</definedName>
    <definedName name="ave_exp4" localSheetId="45">#REF!</definedName>
    <definedName name="ave_exp4" localSheetId="41">#REF!</definedName>
    <definedName name="ave_exp4" localSheetId="43">#REF!</definedName>
    <definedName name="ave_exp4" localSheetId="8">#REF!</definedName>
    <definedName name="ave_exp4">#REF!</definedName>
    <definedName name="AXEANAL">#REF!</definedName>
    <definedName name="Backstop1" localSheetId="19">#REF!</definedName>
    <definedName name="Backstop1" localSheetId="17">#REF!</definedName>
    <definedName name="Backstop1" localSheetId="22">#REF!</definedName>
    <definedName name="Backstop1" localSheetId="18">#REF!</definedName>
    <definedName name="Backstop1" localSheetId="20">#REF!</definedName>
    <definedName name="Backstop1" localSheetId="26">#REF!</definedName>
    <definedName name="Backstop1" localSheetId="24">#REF!</definedName>
    <definedName name="Backstop1" localSheetId="29">#REF!</definedName>
    <definedName name="Backstop1" localSheetId="25">#REF!</definedName>
    <definedName name="Backstop1" localSheetId="27">#REF!</definedName>
    <definedName name="Backstop1" localSheetId="33">#REF!</definedName>
    <definedName name="Backstop1" localSheetId="31">#REF!</definedName>
    <definedName name="Backstop1" localSheetId="36">#REF!</definedName>
    <definedName name="Backstop1" localSheetId="32">#REF!</definedName>
    <definedName name="Backstop1" localSheetId="34">#REF!</definedName>
    <definedName name="Backstop1" localSheetId="42">#REF!</definedName>
    <definedName name="Backstop1" localSheetId="40">#REF!</definedName>
    <definedName name="Backstop1" localSheetId="45">#REF!</definedName>
    <definedName name="Backstop1" localSheetId="41">#REF!</definedName>
    <definedName name="Backstop1" localSheetId="43">#REF!</definedName>
    <definedName name="Backstop1" localSheetId="8">#REF!</definedName>
    <definedName name="Backstop1">#REF!</definedName>
    <definedName name="Backstop2" localSheetId="19">#REF!</definedName>
    <definedName name="Backstop2" localSheetId="17">#REF!</definedName>
    <definedName name="Backstop2" localSheetId="22">#REF!</definedName>
    <definedName name="Backstop2" localSheetId="18">#REF!</definedName>
    <definedName name="Backstop2" localSheetId="20">#REF!</definedName>
    <definedName name="Backstop2" localSheetId="26">#REF!</definedName>
    <definedName name="Backstop2" localSheetId="24">#REF!</definedName>
    <definedName name="Backstop2" localSheetId="29">#REF!</definedName>
    <definedName name="Backstop2" localSheetId="25">#REF!</definedName>
    <definedName name="Backstop2" localSheetId="27">#REF!</definedName>
    <definedName name="Backstop2" localSheetId="33">#REF!</definedName>
    <definedName name="Backstop2" localSheetId="31">#REF!</definedName>
    <definedName name="Backstop2" localSheetId="36">#REF!</definedName>
    <definedName name="Backstop2" localSheetId="32">#REF!</definedName>
    <definedName name="Backstop2" localSheetId="34">#REF!</definedName>
    <definedName name="Backstop2" localSheetId="42">#REF!</definedName>
    <definedName name="Backstop2" localSheetId="40">#REF!</definedName>
    <definedName name="Backstop2" localSheetId="45">#REF!</definedName>
    <definedName name="Backstop2" localSheetId="41">#REF!</definedName>
    <definedName name="Backstop2" localSheetId="43">#REF!</definedName>
    <definedName name="Backstop2" localSheetId="8">#REF!</definedName>
    <definedName name="Backstop2">#REF!</definedName>
    <definedName name="BAILLEURS" localSheetId="14">'[4]Liste noms bailleurs'!$A$1:$A$1020</definedName>
    <definedName name="BAILLEURS" localSheetId="21">'[4]Liste noms bailleurs'!$A$1:$A$1020</definedName>
    <definedName name="BAILLEURS" localSheetId="28">'[4]Liste noms bailleurs'!$A$1:$A$1020</definedName>
    <definedName name="BAILLEURS" localSheetId="35">'[4]Liste noms bailleurs'!$A$1:$A$1020</definedName>
    <definedName name="BAILLEURS" localSheetId="44">'[4]Liste noms bailleurs'!$A$1:$A$1020</definedName>
    <definedName name="BAILLEURS">#REF!</definedName>
    <definedName name="BANQUE" localSheetId="14">#REF!</definedName>
    <definedName name="BANQUE" localSheetId="21">#REF!</definedName>
    <definedName name="BANQUE" localSheetId="28">#REF!</definedName>
    <definedName name="BANQUE" localSheetId="35">#REF!</definedName>
    <definedName name="BANQUE" localSheetId="44">#REF!</definedName>
    <definedName name="BANQUE">#REF!</definedName>
    <definedName name="bbbbbbbbbbbbbbbbbbbbb" localSheetId="14">[5]Validations!$B$42:$B$48</definedName>
    <definedName name="bbbbbbbbbbbbbbbbbbbbb" localSheetId="21">[5]Validations!$B$42:$B$48</definedName>
    <definedName name="bbbbbbbbbbbbbbbbbbbbb" localSheetId="28">[5]Validations!$B$42:$B$48</definedName>
    <definedName name="bbbbbbbbbbbbbbbbbbbbb" localSheetId="35">[5]Validations!$B$42:$B$48</definedName>
    <definedName name="bbbbbbbbbbbbbbbbbbbbb" localSheetId="44">[5]Validations!$B$42:$B$48</definedName>
    <definedName name="bbbbbbbbbbbbbbbbbbbbb">#REF!</definedName>
    <definedName name="Billet_sous_Region">"['file:///D:/Users/CBA/AppData/Local/Microsoft/Windows/INetCache/Content.Outlook/NQDQIA1K/Attachement%2034%20VIHSIDA.xls'#$'Base estimation'.$D$11]"</definedName>
    <definedName name="BillingSchedule" localSheetId="19">#REF!</definedName>
    <definedName name="BillingSchedule" localSheetId="17">#REF!</definedName>
    <definedName name="BillingSchedule" localSheetId="22">#REF!</definedName>
    <definedName name="BillingSchedule" localSheetId="18">#REF!</definedName>
    <definedName name="BillingSchedule" localSheetId="20">#REF!</definedName>
    <definedName name="BillingSchedule" localSheetId="26">#REF!</definedName>
    <definedName name="BillingSchedule" localSheetId="24">#REF!</definedName>
    <definedName name="BillingSchedule" localSheetId="29">#REF!</definedName>
    <definedName name="BillingSchedule" localSheetId="25">#REF!</definedName>
    <definedName name="BillingSchedule" localSheetId="27">#REF!</definedName>
    <definedName name="BillingSchedule" localSheetId="33">#REF!</definedName>
    <definedName name="BillingSchedule" localSheetId="31">#REF!</definedName>
    <definedName name="BillingSchedule" localSheetId="36">#REF!</definedName>
    <definedName name="BillingSchedule" localSheetId="32">#REF!</definedName>
    <definedName name="BillingSchedule" localSheetId="34">#REF!</definedName>
    <definedName name="BillingSchedule" localSheetId="42">#REF!</definedName>
    <definedName name="BillingSchedule" localSheetId="40">#REF!</definedName>
    <definedName name="BillingSchedule" localSheetId="45">#REF!</definedName>
    <definedName name="BillingSchedule" localSheetId="41">#REF!</definedName>
    <definedName name="BillingSchedule" localSheetId="43">#REF!</definedName>
    <definedName name="BillingSchedule" localSheetId="8">#REF!</definedName>
    <definedName name="BillingSchedule">#REF!</definedName>
    <definedName name="Boite_Image">"['file:///D:/Users/CBA/AppData/Local/Microsoft/Windows/INetCache/Content.Outlook/NQDQIA1K/Attachement%2034%20VIHSIDA.xls'#$'Base estimation'.$D$184]"</definedName>
    <definedName name="BOUM" localSheetId="14">[3]Variables!$D$3:$E$27</definedName>
    <definedName name="BOUM" localSheetId="21">[3]Variables!$D$3:$E$27</definedName>
    <definedName name="BOUM" localSheetId="28">[3]Variables!$D$3:$E$27</definedName>
    <definedName name="BOUM" localSheetId="35">[3]Variables!$D$3:$E$27</definedName>
    <definedName name="BOUM" localSheetId="44">[3]Variables!$D$3:$E$27</definedName>
    <definedName name="BOUM">#REF!</definedName>
    <definedName name="Cabinets_internationaux">"['file:///D:/Users/CBA/AppData/Local/Microsoft/Windows/INetCache/Content.Outlook/NQDQIA1K/Attachement%2034%20VIHSIDA.xls'#$'Base estimation'.$D$14]"</definedName>
    <definedName name="Cabinets_nationaux">"['file:///D:/Users/CBA/AppData/Local/Microsoft/Windows/INetCache/Content.Outlook/NQDQIA1K/Attachement%2034%20VIHSIDA.xls'#$'Base estimation'.$D$12]"</definedName>
    <definedName name="CAISSE" localSheetId="14">[6]variables!#REF!</definedName>
    <definedName name="CAISSE" localSheetId="21">[6]variables!#REF!</definedName>
    <definedName name="CAISSE" localSheetId="28">[6]variables!#REF!</definedName>
    <definedName name="CAISSE" localSheetId="35">[6]variables!#REF!</definedName>
    <definedName name="CAISSE" localSheetId="44">[6]variables!#REF!</definedName>
    <definedName name="CAISSE">#REF!</definedName>
    <definedName name="Campagne_sensibilisation_seance_25">"['file:///D:/Users/CBA/AppData/Local/Microsoft/Windows/INetCache/Content.Outlook/NQDQIA1K/Attachement%2034%20VIHSIDA.xls'#$'Base estimation'.$D$223]"</definedName>
    <definedName name="Carburant">"['file:///D:/Users/CBA/AppData/Local/Microsoft/Windows/INetCache/Content.Outlook/NQDQIA1K/Attachement%2034%20VIHSIDA.xls'#$'Base estimation'.$D$470]"</definedName>
    <definedName name="carline" localSheetId="14">[5]Validations!$B$35:$B$39</definedName>
    <definedName name="carline" localSheetId="21">[5]Validations!$B$35:$B$39</definedName>
    <definedName name="carline" localSheetId="28">[5]Validations!$B$35:$B$39</definedName>
    <definedName name="carline" localSheetId="35">[5]Validations!$B$35:$B$39</definedName>
    <definedName name="carline" localSheetId="44">[5]Validations!$B$35:$B$39</definedName>
    <definedName name="carline">#REF!</definedName>
    <definedName name="CARS" localSheetId="14">'[1]BASE DEPART'!$A$35:$A$41</definedName>
    <definedName name="CARS" localSheetId="21">'[1]BASE DEPART'!$A$35:$A$41</definedName>
    <definedName name="CARS" localSheetId="28">'[1]BASE DEPART'!$A$35:$A$41</definedName>
    <definedName name="CARS" localSheetId="35">'[1]BASE DEPART'!$A$35:$A$41</definedName>
    <definedName name="CARS" localSheetId="44">'[1]BASE DEPART'!$A$35:$A$41</definedName>
    <definedName name="CARS">#REF!</definedName>
    <definedName name="Case_Mgmt" localSheetId="19">#REF!</definedName>
    <definedName name="Case_Mgmt" localSheetId="17">#REF!</definedName>
    <definedName name="Case_Mgmt" localSheetId="22">#REF!</definedName>
    <definedName name="Case_Mgmt" localSheetId="18">#REF!</definedName>
    <definedName name="Case_Mgmt" localSheetId="20">#REF!</definedName>
    <definedName name="Case_Mgmt" localSheetId="26">#REF!</definedName>
    <definedName name="Case_Mgmt" localSheetId="24">#REF!</definedName>
    <definedName name="Case_Mgmt" localSheetId="29">#REF!</definedName>
    <definedName name="Case_Mgmt" localSheetId="25">#REF!</definedName>
    <definedName name="Case_Mgmt" localSheetId="27">#REF!</definedName>
    <definedName name="Case_Mgmt" localSheetId="33">#REF!</definedName>
    <definedName name="Case_Mgmt" localSheetId="31">#REF!</definedName>
    <definedName name="Case_Mgmt" localSheetId="36">#REF!</definedName>
    <definedName name="Case_Mgmt" localSheetId="32">#REF!</definedName>
    <definedName name="Case_Mgmt" localSheetId="34">#REF!</definedName>
    <definedName name="Case_Mgmt" localSheetId="42">#REF!</definedName>
    <definedName name="Case_Mgmt" localSheetId="40">#REF!</definedName>
    <definedName name="Case_Mgmt" localSheetId="45">#REF!</definedName>
    <definedName name="Case_Mgmt" localSheetId="41">#REF!</definedName>
    <definedName name="Case_Mgmt" localSheetId="43">#REF!</definedName>
    <definedName name="Case_Mgmt" localSheetId="8">#REF!</definedName>
    <definedName name="Case_Mgmt">#REF!</definedName>
    <definedName name="Catégori" localSheetId="19">#REF!</definedName>
    <definedName name="Catégori" localSheetId="17">#REF!</definedName>
    <definedName name="Catégori" localSheetId="22">#REF!</definedName>
    <definedName name="Catégori" localSheetId="18">#REF!</definedName>
    <definedName name="Catégori" localSheetId="20">#REF!</definedName>
    <definedName name="Catégori" localSheetId="26">#REF!</definedName>
    <definedName name="Catégori" localSheetId="24">#REF!</definedName>
    <definedName name="Catégori" localSheetId="29">#REF!</definedName>
    <definedName name="Catégori" localSheetId="25">#REF!</definedName>
    <definedName name="Catégori" localSheetId="27">#REF!</definedName>
    <definedName name="Catégori" localSheetId="33">#REF!</definedName>
    <definedName name="Catégori" localSheetId="31">#REF!</definedName>
    <definedName name="Catégori" localSheetId="36">#REF!</definedName>
    <definedName name="Catégori" localSheetId="32">#REF!</definedName>
    <definedName name="Catégori" localSheetId="34">#REF!</definedName>
    <definedName name="Catégori" localSheetId="42">#REF!</definedName>
    <definedName name="Catégori" localSheetId="40">#REF!</definedName>
    <definedName name="Catégori" localSheetId="45">#REF!</definedName>
    <definedName name="Catégori" localSheetId="41">#REF!</definedName>
    <definedName name="Catégori" localSheetId="43">#REF!</definedName>
    <definedName name="Catégori" localSheetId="8">#REF!</definedName>
    <definedName name="Catégori">#REF!</definedName>
    <definedName name="Categorie" localSheetId="19">#REF!</definedName>
    <definedName name="Categorie" localSheetId="17">#REF!</definedName>
    <definedName name="Categorie" localSheetId="22">#REF!</definedName>
    <definedName name="Categorie" localSheetId="18">#REF!</definedName>
    <definedName name="Categorie" localSheetId="20">#REF!</definedName>
    <definedName name="Categorie" localSheetId="26">#REF!</definedName>
    <definedName name="Categorie" localSheetId="24">#REF!</definedName>
    <definedName name="Categorie" localSheetId="29">#REF!</definedName>
    <definedName name="Categorie" localSheetId="25">#REF!</definedName>
    <definedName name="Categorie" localSheetId="27">#REF!</definedName>
    <definedName name="Categorie" localSheetId="33">#REF!</definedName>
    <definedName name="Categorie" localSheetId="31">#REF!</definedName>
    <definedName name="Categorie" localSheetId="36">#REF!</definedName>
    <definedName name="Categorie" localSheetId="32">#REF!</definedName>
    <definedName name="Categorie" localSheetId="34">#REF!</definedName>
    <definedName name="Categorie" localSheetId="42">#REF!</definedName>
    <definedName name="Categorie" localSheetId="40">#REF!</definedName>
    <definedName name="Categorie" localSheetId="45">#REF!</definedName>
    <definedName name="Categorie" localSheetId="41">#REF!</definedName>
    <definedName name="Categorie" localSheetId="43">#REF!</definedName>
    <definedName name="Categorie" localSheetId="8">#REF!</definedName>
    <definedName name="Categorie">#REF!</definedName>
    <definedName name="Catégorie2">"['file:///D:/Users/Crispin/Documents/GLOBAL%20FUND%20SANRU/BACK%20UP%20SANRU/NFM/pm/Mes%20documents/PWC/ECC/Review%20of%20SANRU%20BUDGET%20malaria%20round%2010%20Final%2017%20sept%2011.xls'#$'Plan Wayne'.$BS$5:.$BS$17]"</definedName>
    <definedName name="categories" localSheetId="19">#REF!</definedName>
    <definedName name="categories" localSheetId="17">#REF!</definedName>
    <definedName name="categories" localSheetId="22">#REF!</definedName>
    <definedName name="categories" localSheetId="18">#REF!</definedName>
    <definedName name="categories" localSheetId="20">#REF!</definedName>
    <definedName name="categories" localSheetId="26">#REF!</definedName>
    <definedName name="categories" localSheetId="24">#REF!</definedName>
    <definedName name="categories" localSheetId="29">#REF!</definedName>
    <definedName name="categories" localSheetId="25">#REF!</definedName>
    <definedName name="categories" localSheetId="27">#REF!</definedName>
    <definedName name="categories" localSheetId="33">#REF!</definedName>
    <definedName name="categories" localSheetId="31">#REF!</definedName>
    <definedName name="categories" localSheetId="36">#REF!</definedName>
    <definedName name="categories" localSheetId="32">#REF!</definedName>
    <definedName name="categories" localSheetId="34">#REF!</definedName>
    <definedName name="categories" localSheetId="42">#REF!</definedName>
    <definedName name="categories" localSheetId="40">#REF!</definedName>
    <definedName name="categories" localSheetId="45">#REF!</definedName>
    <definedName name="categories" localSheetId="41">#REF!</definedName>
    <definedName name="categories" localSheetId="43">#REF!</definedName>
    <definedName name="categories" localSheetId="8">#REF!</definedName>
    <definedName name="categories">#REF!</definedName>
    <definedName name="categories_2" localSheetId="19">#REF!</definedName>
    <definedName name="categories_2" localSheetId="17">#REF!</definedName>
    <definedName name="categories_2" localSheetId="22">#REF!</definedName>
    <definedName name="categories_2" localSheetId="18">#REF!</definedName>
    <definedName name="categories_2" localSheetId="20">#REF!</definedName>
    <definedName name="categories_2" localSheetId="26">#REF!</definedName>
    <definedName name="categories_2" localSheetId="24">#REF!</definedName>
    <definedName name="categories_2" localSheetId="29">#REF!</definedName>
    <definedName name="categories_2" localSheetId="25">#REF!</definedName>
    <definedName name="categories_2" localSheetId="27">#REF!</definedName>
    <definedName name="categories_2" localSheetId="33">#REF!</definedName>
    <definedName name="categories_2" localSheetId="31">#REF!</definedName>
    <definedName name="categories_2" localSheetId="36">#REF!</definedName>
    <definedName name="categories_2" localSheetId="32">#REF!</definedName>
    <definedName name="categories_2" localSheetId="34">#REF!</definedName>
    <definedName name="categories_2" localSheetId="42">#REF!</definedName>
    <definedName name="categories_2" localSheetId="40">#REF!</definedName>
    <definedName name="categories_2" localSheetId="45">#REF!</definedName>
    <definedName name="categories_2" localSheetId="41">#REF!</definedName>
    <definedName name="categories_2" localSheetId="43">#REF!</definedName>
    <definedName name="categories_2" localSheetId="8">#REF!</definedName>
    <definedName name="categories_2">#REF!</definedName>
    <definedName name="categories_t" localSheetId="19">#REF!</definedName>
    <definedName name="categories_t" localSheetId="17">#REF!</definedName>
    <definedName name="categories_t" localSheetId="22">#REF!</definedName>
    <definedName name="categories_t" localSheetId="18">#REF!</definedName>
    <definedName name="categories_t" localSheetId="20">#REF!</definedName>
    <definedName name="categories_t" localSheetId="26">#REF!</definedName>
    <definedName name="categories_t" localSheetId="24">#REF!</definedName>
    <definedName name="categories_t" localSheetId="29">#REF!</definedName>
    <definedName name="categories_t" localSheetId="25">#REF!</definedName>
    <definedName name="categories_t" localSheetId="27">#REF!</definedName>
    <definedName name="categories_t" localSheetId="33">#REF!</definedName>
    <definedName name="categories_t" localSheetId="31">#REF!</definedName>
    <definedName name="categories_t" localSheetId="36">#REF!</definedName>
    <definedName name="categories_t" localSheetId="32">#REF!</definedName>
    <definedName name="categories_t" localSheetId="34">#REF!</definedName>
    <definedName name="categories_t" localSheetId="42">#REF!</definedName>
    <definedName name="categories_t" localSheetId="40">#REF!</definedName>
    <definedName name="categories_t" localSheetId="45">#REF!</definedName>
    <definedName name="categories_t" localSheetId="41">#REF!</definedName>
    <definedName name="categories_t" localSheetId="43">#REF!</definedName>
    <definedName name="categories_t" localSheetId="8">#REF!</definedName>
    <definedName name="categories_t">#REF!</definedName>
    <definedName name="Category">"['file:///D:/Users/User/AppData/Local/Microsoft/Windows/Temporary%20Internet%20Files/Content.Outlook/2U19FMG5/2016-04-07_Budget%20Inception%20(002).xls'#$'Plan de travail budgétisé'.$AZ$7:.$AZ$19]"</definedName>
    <definedName name="CB1_Accountnum" localSheetId="19">#REF!</definedName>
    <definedName name="CB1_Accountnum" localSheetId="17">#REF!</definedName>
    <definedName name="CB1_Accountnum" localSheetId="22">#REF!</definedName>
    <definedName name="CB1_Accountnum" localSheetId="18">#REF!</definedName>
    <definedName name="CB1_Accountnum" localSheetId="20">#REF!</definedName>
    <definedName name="CB1_Accountnum" localSheetId="26">#REF!</definedName>
    <definedName name="CB1_Accountnum" localSheetId="24">#REF!</definedName>
    <definedName name="CB1_Accountnum" localSheetId="29">#REF!</definedName>
    <definedName name="CB1_Accountnum" localSheetId="25">#REF!</definedName>
    <definedName name="CB1_Accountnum" localSheetId="27">#REF!</definedName>
    <definedName name="CB1_Accountnum" localSheetId="33">#REF!</definedName>
    <definedName name="CB1_Accountnum" localSheetId="31">#REF!</definedName>
    <definedName name="CB1_Accountnum" localSheetId="36">#REF!</definedName>
    <definedName name="CB1_Accountnum" localSheetId="32">#REF!</definedName>
    <definedName name="CB1_Accountnum" localSheetId="34">#REF!</definedName>
    <definedName name="CB1_Accountnum" localSheetId="42">#REF!</definedName>
    <definedName name="CB1_Accountnum" localSheetId="40">#REF!</definedName>
    <definedName name="CB1_Accountnum" localSheetId="45">#REF!</definedName>
    <definedName name="CB1_Accountnum" localSheetId="41">#REF!</definedName>
    <definedName name="CB1_Accountnum" localSheetId="43">#REF!</definedName>
    <definedName name="CB1_Accountnum" localSheetId="8">#REF!</definedName>
    <definedName name="CB1_Accountnum">#REF!</definedName>
    <definedName name="CB1_Accounttype" localSheetId="19">#REF!</definedName>
    <definedName name="CB1_Accounttype" localSheetId="17">#REF!</definedName>
    <definedName name="CB1_Accounttype" localSheetId="22">#REF!</definedName>
    <definedName name="CB1_Accounttype" localSheetId="18">#REF!</definedName>
    <definedName name="CB1_Accounttype" localSheetId="20">#REF!</definedName>
    <definedName name="CB1_Accounttype" localSheetId="26">#REF!</definedName>
    <definedName name="CB1_Accounttype" localSheetId="24">#REF!</definedName>
    <definedName name="CB1_Accounttype" localSheetId="29">#REF!</definedName>
    <definedName name="CB1_Accounttype" localSheetId="25">#REF!</definedName>
    <definedName name="CB1_Accounttype" localSheetId="27">#REF!</definedName>
    <definedName name="CB1_Accounttype" localSheetId="33">#REF!</definedName>
    <definedName name="CB1_Accounttype" localSheetId="31">#REF!</definedName>
    <definedName name="CB1_Accounttype" localSheetId="36">#REF!</definedName>
    <definedName name="CB1_Accounttype" localSheetId="32">#REF!</definedName>
    <definedName name="CB1_Accounttype" localSheetId="34">#REF!</definedName>
    <definedName name="CB1_Accounttype" localSheetId="42">#REF!</definedName>
    <definedName name="CB1_Accounttype" localSheetId="40">#REF!</definedName>
    <definedName name="CB1_Accounttype" localSheetId="45">#REF!</definedName>
    <definedName name="CB1_Accounttype" localSheetId="41">#REF!</definedName>
    <definedName name="CB1_Accounttype" localSheetId="43">#REF!</definedName>
    <definedName name="CB1_Accounttype" localSheetId="8">#REF!</definedName>
    <definedName name="CB1_Accounttype">#REF!</definedName>
    <definedName name="CB1_Activity" localSheetId="19">#REF!</definedName>
    <definedName name="CB1_Activity" localSheetId="17">#REF!</definedName>
    <definedName name="CB1_Activity" localSheetId="22">#REF!</definedName>
    <definedName name="CB1_Activity" localSheetId="18">#REF!</definedName>
    <definedName name="CB1_Activity" localSheetId="20">#REF!</definedName>
    <definedName name="CB1_Activity" localSheetId="26">#REF!</definedName>
    <definedName name="CB1_Activity" localSheetId="24">#REF!</definedName>
    <definedName name="CB1_Activity" localSheetId="29">#REF!</definedName>
    <definedName name="CB1_Activity" localSheetId="25">#REF!</definedName>
    <definedName name="CB1_Activity" localSheetId="27">#REF!</definedName>
    <definedName name="CB1_Activity" localSheetId="33">#REF!</definedName>
    <definedName name="CB1_Activity" localSheetId="31">#REF!</definedName>
    <definedName name="CB1_Activity" localSheetId="36">#REF!</definedName>
    <definedName name="CB1_Activity" localSheetId="32">#REF!</definedName>
    <definedName name="CB1_Activity" localSheetId="34">#REF!</definedName>
    <definedName name="CB1_Activity" localSheetId="42">#REF!</definedName>
    <definedName name="CB1_Activity" localSheetId="40">#REF!</definedName>
    <definedName name="CB1_Activity" localSheetId="45">#REF!</definedName>
    <definedName name="CB1_Activity" localSheetId="41">#REF!</definedName>
    <definedName name="CB1_Activity" localSheetId="43">#REF!</definedName>
    <definedName name="CB1_Activity" localSheetId="8">#REF!</definedName>
    <definedName name="CB1_Activity">#REF!</definedName>
    <definedName name="CB1_Category" localSheetId="19">#REF!</definedName>
    <definedName name="CB1_Category" localSheetId="17">#REF!</definedName>
    <definedName name="CB1_Category" localSheetId="22">#REF!</definedName>
    <definedName name="CB1_Category" localSheetId="18">#REF!</definedName>
    <definedName name="CB1_Category" localSheetId="20">#REF!</definedName>
    <definedName name="CB1_Category" localSheetId="26">#REF!</definedName>
    <definedName name="CB1_Category" localSheetId="24">#REF!</definedName>
    <definedName name="CB1_Category" localSheetId="29">#REF!</definedName>
    <definedName name="CB1_Category" localSheetId="25">#REF!</definedName>
    <definedName name="CB1_Category" localSheetId="27">#REF!</definedName>
    <definedName name="CB1_Category" localSheetId="33">#REF!</definedName>
    <definedName name="CB1_Category" localSheetId="31">#REF!</definedName>
    <definedName name="CB1_Category" localSheetId="36">#REF!</definedName>
    <definedName name="CB1_Category" localSheetId="32">#REF!</definedName>
    <definedName name="CB1_Category" localSheetId="34">#REF!</definedName>
    <definedName name="CB1_Category" localSheetId="42">#REF!</definedName>
    <definedName name="CB1_Category" localSheetId="40">#REF!</definedName>
    <definedName name="CB1_Category" localSheetId="45">#REF!</definedName>
    <definedName name="CB1_Category" localSheetId="41">#REF!</definedName>
    <definedName name="CB1_Category" localSheetId="43">#REF!</definedName>
    <definedName name="CB1_Category" localSheetId="8">#REF!</definedName>
    <definedName name="CB1_Category">#REF!</definedName>
    <definedName name="CB1_coderecid" localSheetId="19">#REF!</definedName>
    <definedName name="CB1_coderecid" localSheetId="17">#REF!</definedName>
    <definedName name="CB1_coderecid" localSheetId="22">#REF!</definedName>
    <definedName name="CB1_coderecid" localSheetId="18">#REF!</definedName>
    <definedName name="CB1_coderecid" localSheetId="20">#REF!</definedName>
    <definedName name="CB1_coderecid" localSheetId="26">#REF!</definedName>
    <definedName name="CB1_coderecid" localSheetId="24">#REF!</definedName>
    <definedName name="CB1_coderecid" localSheetId="29">#REF!</definedName>
    <definedName name="CB1_coderecid" localSheetId="25">#REF!</definedName>
    <definedName name="CB1_coderecid" localSheetId="27">#REF!</definedName>
    <definedName name="CB1_coderecid" localSheetId="33">#REF!</definedName>
    <definedName name="CB1_coderecid" localSheetId="31">#REF!</definedName>
    <definedName name="CB1_coderecid" localSheetId="36">#REF!</definedName>
    <definedName name="CB1_coderecid" localSheetId="32">#REF!</definedName>
    <definedName name="CB1_coderecid" localSheetId="34">#REF!</definedName>
    <definedName name="CB1_coderecid" localSheetId="42">#REF!</definedName>
    <definedName name="CB1_coderecid" localSheetId="40">#REF!</definedName>
    <definedName name="CB1_coderecid" localSheetId="45">#REF!</definedName>
    <definedName name="CB1_coderecid" localSheetId="41">#REF!</definedName>
    <definedName name="CB1_coderecid" localSheetId="43">#REF!</definedName>
    <definedName name="CB1_coderecid" localSheetId="8">#REF!</definedName>
    <definedName name="CB1_coderecid">#REF!</definedName>
    <definedName name="CB1_Credit" localSheetId="19">#REF!</definedName>
    <definedName name="CB1_Credit" localSheetId="17">#REF!</definedName>
    <definedName name="CB1_Credit" localSheetId="22">#REF!</definedName>
    <definedName name="CB1_Credit" localSheetId="18">#REF!</definedName>
    <definedName name="CB1_Credit" localSheetId="20">#REF!</definedName>
    <definedName name="CB1_Credit" localSheetId="26">#REF!</definedName>
    <definedName name="CB1_Credit" localSheetId="24">#REF!</definedName>
    <definedName name="CB1_Credit" localSheetId="29">#REF!</definedName>
    <definedName name="CB1_Credit" localSheetId="25">#REF!</definedName>
    <definedName name="CB1_Credit" localSheetId="27">#REF!</definedName>
    <definedName name="CB1_Credit" localSheetId="33">#REF!</definedName>
    <definedName name="CB1_Credit" localSheetId="31">#REF!</definedName>
    <definedName name="CB1_Credit" localSheetId="36">#REF!</definedName>
    <definedName name="CB1_Credit" localSheetId="32">#REF!</definedName>
    <definedName name="CB1_Credit" localSheetId="34">#REF!</definedName>
    <definedName name="CB1_Credit" localSheetId="42">#REF!</definedName>
    <definedName name="CB1_Credit" localSheetId="40">#REF!</definedName>
    <definedName name="CB1_Credit" localSheetId="45">#REF!</definedName>
    <definedName name="CB1_Credit" localSheetId="41">#REF!</definedName>
    <definedName name="CB1_Credit" localSheetId="43">#REF!</definedName>
    <definedName name="CB1_Credit" localSheetId="8">#REF!</definedName>
    <definedName name="CB1_Credit">#REF!</definedName>
    <definedName name="CB1_Currency" localSheetId="19">#REF!</definedName>
    <definedName name="CB1_Currency" localSheetId="17">#REF!</definedName>
    <definedName name="CB1_Currency" localSheetId="22">#REF!</definedName>
    <definedName name="CB1_Currency" localSheetId="18">#REF!</definedName>
    <definedName name="CB1_Currency" localSheetId="20">#REF!</definedName>
    <definedName name="CB1_Currency" localSheetId="26">#REF!</definedName>
    <definedName name="CB1_Currency" localSheetId="24">#REF!</definedName>
    <definedName name="CB1_Currency" localSheetId="29">#REF!</definedName>
    <definedName name="CB1_Currency" localSheetId="25">#REF!</definedName>
    <definedName name="CB1_Currency" localSheetId="27">#REF!</definedName>
    <definedName name="CB1_Currency" localSheetId="33">#REF!</definedName>
    <definedName name="CB1_Currency" localSheetId="31">#REF!</definedName>
    <definedName name="CB1_Currency" localSheetId="36">#REF!</definedName>
    <definedName name="CB1_Currency" localSheetId="32">#REF!</definedName>
    <definedName name="CB1_Currency" localSheetId="34">#REF!</definedName>
    <definedName name="CB1_Currency" localSheetId="42">#REF!</definedName>
    <definedName name="CB1_Currency" localSheetId="40">#REF!</definedName>
    <definedName name="CB1_Currency" localSheetId="45">#REF!</definedName>
    <definedName name="CB1_Currency" localSheetId="41">#REF!</definedName>
    <definedName name="CB1_Currency" localSheetId="43">#REF!</definedName>
    <definedName name="CB1_Currency" localSheetId="8">#REF!</definedName>
    <definedName name="CB1_Currency">#REF!</definedName>
    <definedName name="CB1_Debit" localSheetId="19">#REF!</definedName>
    <definedName name="CB1_Debit" localSheetId="17">#REF!</definedName>
    <definedName name="CB1_Debit" localSheetId="22">#REF!</definedName>
    <definedName name="CB1_Debit" localSheetId="18">#REF!</definedName>
    <definedName name="CB1_Debit" localSheetId="20">#REF!</definedName>
    <definedName name="CB1_Debit" localSheetId="26">#REF!</definedName>
    <definedName name="CB1_Debit" localSheetId="24">#REF!</definedName>
    <definedName name="CB1_Debit" localSheetId="29">#REF!</definedName>
    <definedName name="CB1_Debit" localSheetId="25">#REF!</definedName>
    <definedName name="CB1_Debit" localSheetId="27">#REF!</definedName>
    <definedName name="CB1_Debit" localSheetId="33">#REF!</definedName>
    <definedName name="CB1_Debit" localSheetId="31">#REF!</definedName>
    <definedName name="CB1_Debit" localSheetId="36">#REF!</definedName>
    <definedName name="CB1_Debit" localSheetId="32">#REF!</definedName>
    <definedName name="CB1_Debit" localSheetId="34">#REF!</definedName>
    <definedName name="CB1_Debit" localSheetId="42">#REF!</definedName>
    <definedName name="CB1_Debit" localSheetId="40">#REF!</definedName>
    <definedName name="CB1_Debit" localSheetId="45">#REF!</definedName>
    <definedName name="CB1_Debit" localSheetId="41">#REF!</definedName>
    <definedName name="CB1_Debit" localSheetId="43">#REF!</definedName>
    <definedName name="CB1_Debit" localSheetId="8">#REF!</definedName>
    <definedName name="CB1_Debit">#REF!</definedName>
    <definedName name="CB1_DefaultDimCostcenter" localSheetId="19">#REF!</definedName>
    <definedName name="CB1_DefaultDimCostcenter" localSheetId="17">#REF!</definedName>
    <definedName name="CB1_DefaultDimCostcenter" localSheetId="22">#REF!</definedName>
    <definedName name="CB1_DefaultDimCostcenter" localSheetId="18">#REF!</definedName>
    <definedName name="CB1_DefaultDimCostcenter" localSheetId="20">#REF!</definedName>
    <definedName name="CB1_DefaultDimCostcenter" localSheetId="26">#REF!</definedName>
    <definedName name="CB1_DefaultDimCostcenter" localSheetId="24">#REF!</definedName>
    <definedName name="CB1_DefaultDimCostcenter" localSheetId="29">#REF!</definedName>
    <definedName name="CB1_DefaultDimCostcenter" localSheetId="25">#REF!</definedName>
    <definedName name="CB1_DefaultDimCostcenter" localSheetId="27">#REF!</definedName>
    <definedName name="CB1_DefaultDimCostcenter" localSheetId="33">#REF!</definedName>
    <definedName name="CB1_DefaultDimCostcenter" localSheetId="31">#REF!</definedName>
    <definedName name="CB1_DefaultDimCostcenter" localSheetId="36">#REF!</definedName>
    <definedName name="CB1_DefaultDimCostcenter" localSheetId="32">#REF!</definedName>
    <definedName name="CB1_DefaultDimCostcenter" localSheetId="34">#REF!</definedName>
    <definedName name="CB1_DefaultDimCostcenter" localSheetId="42">#REF!</definedName>
    <definedName name="CB1_DefaultDimCostcenter" localSheetId="40">#REF!</definedName>
    <definedName name="CB1_DefaultDimCostcenter" localSheetId="45">#REF!</definedName>
    <definedName name="CB1_DefaultDimCostcenter" localSheetId="41">#REF!</definedName>
    <definedName name="CB1_DefaultDimCostcenter" localSheetId="43">#REF!</definedName>
    <definedName name="CB1_DefaultDimCostcenter" localSheetId="8">#REF!</definedName>
    <definedName name="CB1_DefaultDimCostcenter">#REF!</definedName>
    <definedName name="CB1_DefaultDimCosttype" localSheetId="19">#REF!</definedName>
    <definedName name="CB1_DefaultDimCosttype" localSheetId="17">#REF!</definedName>
    <definedName name="CB1_DefaultDimCosttype" localSheetId="22">#REF!</definedName>
    <definedName name="CB1_DefaultDimCosttype" localSheetId="18">#REF!</definedName>
    <definedName name="CB1_DefaultDimCosttype" localSheetId="20">#REF!</definedName>
    <definedName name="CB1_DefaultDimCosttype" localSheetId="26">#REF!</definedName>
    <definedName name="CB1_DefaultDimCosttype" localSheetId="24">#REF!</definedName>
    <definedName name="CB1_DefaultDimCosttype" localSheetId="29">#REF!</definedName>
    <definedName name="CB1_DefaultDimCosttype" localSheetId="25">#REF!</definedName>
    <definedName name="CB1_DefaultDimCosttype" localSheetId="27">#REF!</definedName>
    <definedName name="CB1_DefaultDimCosttype" localSheetId="33">#REF!</definedName>
    <definedName name="CB1_DefaultDimCosttype" localSheetId="31">#REF!</definedName>
    <definedName name="CB1_DefaultDimCosttype" localSheetId="36">#REF!</definedName>
    <definedName name="CB1_DefaultDimCosttype" localSheetId="32">#REF!</definedName>
    <definedName name="CB1_DefaultDimCosttype" localSheetId="34">#REF!</definedName>
    <definedName name="CB1_DefaultDimCosttype" localSheetId="42">#REF!</definedName>
    <definedName name="CB1_DefaultDimCosttype" localSheetId="40">#REF!</definedName>
    <definedName name="CB1_DefaultDimCosttype" localSheetId="45">#REF!</definedName>
    <definedName name="CB1_DefaultDimCosttype" localSheetId="41">#REF!</definedName>
    <definedName name="CB1_DefaultDimCosttype" localSheetId="43">#REF!</definedName>
    <definedName name="CB1_DefaultDimCosttype" localSheetId="8">#REF!</definedName>
    <definedName name="CB1_DefaultDimCosttype">#REF!</definedName>
    <definedName name="CB1_DefaultDimFund" localSheetId="19">#REF!</definedName>
    <definedName name="CB1_DefaultDimFund" localSheetId="17">#REF!</definedName>
    <definedName name="CB1_DefaultDimFund" localSheetId="22">#REF!</definedName>
    <definedName name="CB1_DefaultDimFund" localSheetId="18">#REF!</definedName>
    <definedName name="CB1_DefaultDimFund" localSheetId="20">#REF!</definedName>
    <definedName name="CB1_DefaultDimFund" localSheetId="26">#REF!</definedName>
    <definedName name="CB1_DefaultDimFund" localSheetId="24">#REF!</definedName>
    <definedName name="CB1_DefaultDimFund" localSheetId="29">#REF!</definedName>
    <definedName name="CB1_DefaultDimFund" localSheetId="25">#REF!</definedName>
    <definedName name="CB1_DefaultDimFund" localSheetId="27">#REF!</definedName>
    <definedName name="CB1_DefaultDimFund" localSheetId="33">#REF!</definedName>
    <definedName name="CB1_DefaultDimFund" localSheetId="31">#REF!</definedName>
    <definedName name="CB1_DefaultDimFund" localSheetId="36">#REF!</definedName>
    <definedName name="CB1_DefaultDimFund" localSheetId="32">#REF!</definedName>
    <definedName name="CB1_DefaultDimFund" localSheetId="34">#REF!</definedName>
    <definedName name="CB1_DefaultDimFund" localSheetId="42">#REF!</definedName>
    <definedName name="CB1_DefaultDimFund" localSheetId="40">#REF!</definedName>
    <definedName name="CB1_DefaultDimFund" localSheetId="45">#REF!</definedName>
    <definedName name="CB1_DefaultDimFund" localSheetId="41">#REF!</definedName>
    <definedName name="CB1_DefaultDimFund" localSheetId="43">#REF!</definedName>
    <definedName name="CB1_DefaultDimFund" localSheetId="8">#REF!</definedName>
    <definedName name="CB1_DefaultDimFund">#REF!</definedName>
    <definedName name="CB1_DefaultDimProject" localSheetId="19">#REF!</definedName>
    <definedName name="CB1_DefaultDimProject" localSheetId="17">#REF!</definedName>
    <definedName name="CB1_DefaultDimProject" localSheetId="22">#REF!</definedName>
    <definedName name="CB1_DefaultDimProject" localSheetId="18">#REF!</definedName>
    <definedName name="CB1_DefaultDimProject" localSheetId="20">#REF!</definedName>
    <definedName name="CB1_DefaultDimProject" localSheetId="26">#REF!</definedName>
    <definedName name="CB1_DefaultDimProject" localSheetId="24">#REF!</definedName>
    <definedName name="CB1_DefaultDimProject" localSheetId="29">#REF!</definedName>
    <definedName name="CB1_DefaultDimProject" localSheetId="25">#REF!</definedName>
    <definedName name="CB1_DefaultDimProject" localSheetId="27">#REF!</definedName>
    <definedName name="CB1_DefaultDimProject" localSheetId="33">#REF!</definedName>
    <definedName name="CB1_DefaultDimProject" localSheetId="31">#REF!</definedName>
    <definedName name="CB1_DefaultDimProject" localSheetId="36">#REF!</definedName>
    <definedName name="CB1_DefaultDimProject" localSheetId="32">#REF!</definedName>
    <definedName name="CB1_DefaultDimProject" localSheetId="34">#REF!</definedName>
    <definedName name="CB1_DefaultDimProject" localSheetId="42">#REF!</definedName>
    <definedName name="CB1_DefaultDimProject" localSheetId="40">#REF!</definedName>
    <definedName name="CB1_DefaultDimProject" localSheetId="45">#REF!</definedName>
    <definedName name="CB1_DefaultDimProject" localSheetId="41">#REF!</definedName>
    <definedName name="CB1_DefaultDimProject" localSheetId="43">#REF!</definedName>
    <definedName name="CB1_DefaultDimProject" localSheetId="8">#REF!</definedName>
    <definedName name="CB1_DefaultDimProject">#REF!</definedName>
    <definedName name="CB1_Dim_CostCenter" localSheetId="19">#REF!</definedName>
    <definedName name="CB1_Dim_CostCenter" localSheetId="17">#REF!</definedName>
    <definedName name="CB1_Dim_CostCenter" localSheetId="22">#REF!</definedName>
    <definedName name="CB1_Dim_CostCenter" localSheetId="18">#REF!</definedName>
    <definedName name="CB1_Dim_CostCenter" localSheetId="20">#REF!</definedName>
    <definedName name="CB1_Dim_CostCenter" localSheetId="26">#REF!</definedName>
    <definedName name="CB1_Dim_CostCenter" localSheetId="24">#REF!</definedName>
    <definedName name="CB1_Dim_CostCenter" localSheetId="29">#REF!</definedName>
    <definedName name="CB1_Dim_CostCenter" localSheetId="25">#REF!</definedName>
    <definedName name="CB1_Dim_CostCenter" localSheetId="27">#REF!</definedName>
    <definedName name="CB1_Dim_CostCenter" localSheetId="33">#REF!</definedName>
    <definedName name="CB1_Dim_CostCenter" localSheetId="31">#REF!</definedName>
    <definedName name="CB1_Dim_CostCenter" localSheetId="36">#REF!</definedName>
    <definedName name="CB1_Dim_CostCenter" localSheetId="32">#REF!</definedName>
    <definedName name="CB1_Dim_CostCenter" localSheetId="34">#REF!</definedName>
    <definedName name="CB1_Dim_CostCenter" localSheetId="42">#REF!</definedName>
    <definedName name="CB1_Dim_CostCenter" localSheetId="40">#REF!</definedName>
    <definedName name="CB1_Dim_CostCenter" localSheetId="45">#REF!</definedName>
    <definedName name="CB1_Dim_CostCenter" localSheetId="41">#REF!</definedName>
    <definedName name="CB1_Dim_CostCenter" localSheetId="43">#REF!</definedName>
    <definedName name="CB1_Dim_CostCenter" localSheetId="8">#REF!</definedName>
    <definedName name="CB1_Dim_CostCenter">#REF!</definedName>
    <definedName name="CB1_Dim_CostType" localSheetId="19">#REF!</definedName>
    <definedName name="CB1_Dim_CostType" localSheetId="17">#REF!</definedName>
    <definedName name="CB1_Dim_CostType" localSheetId="22">#REF!</definedName>
    <definedName name="CB1_Dim_CostType" localSheetId="18">#REF!</definedName>
    <definedName name="CB1_Dim_CostType" localSheetId="20">#REF!</definedName>
    <definedName name="CB1_Dim_CostType" localSheetId="26">#REF!</definedName>
    <definedName name="CB1_Dim_CostType" localSheetId="24">#REF!</definedName>
    <definedName name="CB1_Dim_CostType" localSheetId="29">#REF!</definedName>
    <definedName name="CB1_Dim_CostType" localSheetId="25">#REF!</definedName>
    <definedName name="CB1_Dim_CostType" localSheetId="27">#REF!</definedName>
    <definedName name="CB1_Dim_CostType" localSheetId="33">#REF!</definedName>
    <definedName name="CB1_Dim_CostType" localSheetId="31">#REF!</definedName>
    <definedName name="CB1_Dim_CostType" localSheetId="36">#REF!</definedName>
    <definedName name="CB1_Dim_CostType" localSheetId="32">#REF!</definedName>
    <definedName name="CB1_Dim_CostType" localSheetId="34">#REF!</definedName>
    <definedName name="CB1_Dim_CostType" localSheetId="42">#REF!</definedName>
    <definedName name="CB1_Dim_CostType" localSheetId="40">#REF!</definedName>
    <definedName name="CB1_Dim_CostType" localSheetId="45">#REF!</definedName>
    <definedName name="CB1_Dim_CostType" localSheetId="41">#REF!</definedName>
    <definedName name="CB1_Dim_CostType" localSheetId="43">#REF!</definedName>
    <definedName name="CB1_Dim_CostType" localSheetId="8">#REF!</definedName>
    <definedName name="CB1_Dim_CostType">#REF!</definedName>
    <definedName name="CB1_Dim_Fund" localSheetId="19">#REF!</definedName>
    <definedName name="CB1_Dim_Fund" localSheetId="17">#REF!</definedName>
    <definedName name="CB1_Dim_Fund" localSheetId="22">#REF!</definedName>
    <definedName name="CB1_Dim_Fund" localSheetId="18">#REF!</definedName>
    <definedName name="CB1_Dim_Fund" localSheetId="20">#REF!</definedName>
    <definedName name="CB1_Dim_Fund" localSheetId="26">#REF!</definedName>
    <definedName name="CB1_Dim_Fund" localSheetId="24">#REF!</definedName>
    <definedName name="CB1_Dim_Fund" localSheetId="29">#REF!</definedName>
    <definedName name="CB1_Dim_Fund" localSheetId="25">#REF!</definedName>
    <definedName name="CB1_Dim_Fund" localSheetId="27">#REF!</definedName>
    <definedName name="CB1_Dim_Fund" localSheetId="33">#REF!</definedName>
    <definedName name="CB1_Dim_Fund" localSheetId="31">#REF!</definedName>
    <definedName name="CB1_Dim_Fund" localSheetId="36">#REF!</definedName>
    <definedName name="CB1_Dim_Fund" localSheetId="32">#REF!</definedName>
    <definedName name="CB1_Dim_Fund" localSheetId="34">#REF!</definedName>
    <definedName name="CB1_Dim_Fund" localSheetId="42">#REF!</definedName>
    <definedName name="CB1_Dim_Fund" localSheetId="40">#REF!</definedName>
    <definedName name="CB1_Dim_Fund" localSheetId="45">#REF!</definedName>
    <definedName name="CB1_Dim_Fund" localSheetId="41">#REF!</definedName>
    <definedName name="CB1_Dim_Fund" localSheetId="43">#REF!</definedName>
    <definedName name="CB1_Dim_Fund" localSheetId="8">#REF!</definedName>
    <definedName name="CB1_Dim_Fund">#REF!</definedName>
    <definedName name="CB1_Dim_Mainaccount" localSheetId="19">#REF!</definedName>
    <definedName name="CB1_Dim_Mainaccount" localSheetId="17">#REF!</definedName>
    <definedName name="CB1_Dim_Mainaccount" localSheetId="22">#REF!</definedName>
    <definedName name="CB1_Dim_Mainaccount" localSheetId="18">#REF!</definedName>
    <definedName name="CB1_Dim_Mainaccount" localSheetId="20">#REF!</definedName>
    <definedName name="CB1_Dim_Mainaccount" localSheetId="26">#REF!</definedName>
    <definedName name="CB1_Dim_Mainaccount" localSheetId="24">#REF!</definedName>
    <definedName name="CB1_Dim_Mainaccount" localSheetId="29">#REF!</definedName>
    <definedName name="CB1_Dim_Mainaccount" localSheetId="25">#REF!</definedName>
    <definedName name="CB1_Dim_Mainaccount" localSheetId="27">#REF!</definedName>
    <definedName name="CB1_Dim_Mainaccount" localSheetId="33">#REF!</definedName>
    <definedName name="CB1_Dim_Mainaccount" localSheetId="31">#REF!</definedName>
    <definedName name="CB1_Dim_Mainaccount" localSheetId="36">#REF!</definedName>
    <definedName name="CB1_Dim_Mainaccount" localSheetId="32">#REF!</definedName>
    <definedName name="CB1_Dim_Mainaccount" localSheetId="34">#REF!</definedName>
    <definedName name="CB1_Dim_Mainaccount" localSheetId="42">#REF!</definedName>
    <definedName name="CB1_Dim_Mainaccount" localSheetId="40">#REF!</definedName>
    <definedName name="CB1_Dim_Mainaccount" localSheetId="45">#REF!</definedName>
    <definedName name="CB1_Dim_Mainaccount" localSheetId="41">#REF!</definedName>
    <definedName name="CB1_Dim_Mainaccount" localSheetId="43">#REF!</definedName>
    <definedName name="CB1_Dim_Mainaccount" localSheetId="8">#REF!</definedName>
    <definedName name="CB1_Dim_Mainaccount">#REF!</definedName>
    <definedName name="CB1_Dim_Project" localSheetId="19">#REF!</definedName>
    <definedName name="CB1_Dim_Project" localSheetId="17">#REF!</definedName>
    <definedName name="CB1_Dim_Project" localSheetId="22">#REF!</definedName>
    <definedName name="CB1_Dim_Project" localSheetId="18">#REF!</definedName>
    <definedName name="CB1_Dim_Project" localSheetId="20">#REF!</definedName>
    <definedName name="CB1_Dim_Project" localSheetId="26">#REF!</definedName>
    <definedName name="CB1_Dim_Project" localSheetId="24">#REF!</definedName>
    <definedName name="CB1_Dim_Project" localSheetId="29">#REF!</definedName>
    <definedName name="CB1_Dim_Project" localSheetId="25">#REF!</definedName>
    <definedName name="CB1_Dim_Project" localSheetId="27">#REF!</definedName>
    <definedName name="CB1_Dim_Project" localSheetId="33">#REF!</definedName>
    <definedName name="CB1_Dim_Project" localSheetId="31">#REF!</definedName>
    <definedName name="CB1_Dim_Project" localSheetId="36">#REF!</definedName>
    <definedName name="CB1_Dim_Project" localSheetId="32">#REF!</definedName>
    <definedName name="CB1_Dim_Project" localSheetId="34">#REF!</definedName>
    <definedName name="CB1_Dim_Project" localSheetId="42">#REF!</definedName>
    <definedName name="CB1_Dim_Project" localSheetId="40">#REF!</definedName>
    <definedName name="CB1_Dim_Project" localSheetId="45">#REF!</definedName>
    <definedName name="CB1_Dim_Project" localSheetId="41">#REF!</definedName>
    <definedName name="CB1_Dim_Project" localSheetId="43">#REF!</definedName>
    <definedName name="CB1_Dim_Project" localSheetId="8">#REF!</definedName>
    <definedName name="CB1_Dim_Project">#REF!</definedName>
    <definedName name="CB1_Document" localSheetId="19">#REF!</definedName>
    <definedName name="CB1_Document" localSheetId="17">#REF!</definedName>
    <definedName name="CB1_Document" localSheetId="22">#REF!</definedName>
    <definedName name="CB1_Document" localSheetId="18">#REF!</definedName>
    <definedName name="CB1_Document" localSheetId="20">#REF!</definedName>
    <definedName name="CB1_Document" localSheetId="26">#REF!</definedName>
    <definedName name="CB1_Document" localSheetId="24">#REF!</definedName>
    <definedName name="CB1_Document" localSheetId="29">#REF!</definedName>
    <definedName name="CB1_Document" localSheetId="25">#REF!</definedName>
    <definedName name="CB1_Document" localSheetId="27">#REF!</definedName>
    <definedName name="CB1_Document" localSheetId="33">#REF!</definedName>
    <definedName name="CB1_Document" localSheetId="31">#REF!</definedName>
    <definedName name="CB1_Document" localSheetId="36">#REF!</definedName>
    <definedName name="CB1_Document" localSheetId="32">#REF!</definedName>
    <definedName name="CB1_Document" localSheetId="34">#REF!</definedName>
    <definedName name="CB1_Document" localSheetId="42">#REF!</definedName>
    <definedName name="CB1_Document" localSheetId="40">#REF!</definedName>
    <definedName name="CB1_Document" localSheetId="45">#REF!</definedName>
    <definedName name="CB1_Document" localSheetId="41">#REF!</definedName>
    <definedName name="CB1_Document" localSheetId="43">#REF!</definedName>
    <definedName name="CB1_Document" localSheetId="8">#REF!</definedName>
    <definedName name="CB1_Document">#REF!</definedName>
    <definedName name="CB1_DocumentDate" localSheetId="19">#REF!</definedName>
    <definedName name="CB1_DocumentDate" localSheetId="17">#REF!</definedName>
    <definedName name="CB1_DocumentDate" localSheetId="22">#REF!</definedName>
    <definedName name="CB1_DocumentDate" localSheetId="18">#REF!</definedName>
    <definedName name="CB1_DocumentDate" localSheetId="20">#REF!</definedName>
    <definedName name="CB1_DocumentDate" localSheetId="26">#REF!</definedName>
    <definedName name="CB1_DocumentDate" localSheetId="24">#REF!</definedName>
    <definedName name="CB1_DocumentDate" localSheetId="29">#REF!</definedName>
    <definedName name="CB1_DocumentDate" localSheetId="25">#REF!</definedName>
    <definedName name="CB1_DocumentDate" localSheetId="27">#REF!</definedName>
    <definedName name="CB1_DocumentDate" localSheetId="33">#REF!</definedName>
    <definedName name="CB1_DocumentDate" localSheetId="31">#REF!</definedName>
    <definedName name="CB1_DocumentDate" localSheetId="36">#REF!</definedName>
    <definedName name="CB1_DocumentDate" localSheetId="32">#REF!</definedName>
    <definedName name="CB1_DocumentDate" localSheetId="34">#REF!</definedName>
    <definedName name="CB1_DocumentDate" localSheetId="42">#REF!</definedName>
    <definedName name="CB1_DocumentDate" localSheetId="40">#REF!</definedName>
    <definedName name="CB1_DocumentDate" localSheetId="45">#REF!</definedName>
    <definedName name="CB1_DocumentDate" localSheetId="41">#REF!</definedName>
    <definedName name="CB1_DocumentDate" localSheetId="43">#REF!</definedName>
    <definedName name="CB1_DocumentDate" localSheetId="8">#REF!</definedName>
    <definedName name="CB1_DocumentDate">#REF!</definedName>
    <definedName name="CB1_Exchangerate" localSheetId="19">#REF!</definedName>
    <definedName name="CB1_Exchangerate" localSheetId="17">#REF!</definedName>
    <definedName name="CB1_Exchangerate" localSheetId="22">#REF!</definedName>
    <definedName name="CB1_Exchangerate" localSheetId="18">#REF!</definedName>
    <definedName name="CB1_Exchangerate" localSheetId="20">#REF!</definedName>
    <definedName name="CB1_Exchangerate" localSheetId="26">#REF!</definedName>
    <definedName name="CB1_Exchangerate" localSheetId="24">#REF!</definedName>
    <definedName name="CB1_Exchangerate" localSheetId="29">#REF!</definedName>
    <definedName name="CB1_Exchangerate" localSheetId="25">#REF!</definedName>
    <definedName name="CB1_Exchangerate" localSheetId="27">#REF!</definedName>
    <definedName name="CB1_Exchangerate" localSheetId="33">#REF!</definedName>
    <definedName name="CB1_Exchangerate" localSheetId="31">#REF!</definedName>
    <definedName name="CB1_Exchangerate" localSheetId="36">#REF!</definedName>
    <definedName name="CB1_Exchangerate" localSheetId="32">#REF!</definedName>
    <definedName name="CB1_Exchangerate" localSheetId="34">#REF!</definedName>
    <definedName name="CB1_Exchangerate" localSheetId="42">#REF!</definedName>
    <definedName name="CB1_Exchangerate" localSheetId="40">#REF!</definedName>
    <definedName name="CB1_Exchangerate" localSheetId="45">#REF!</definedName>
    <definedName name="CB1_Exchangerate" localSheetId="41">#REF!</definedName>
    <definedName name="CB1_Exchangerate" localSheetId="43">#REF!</definedName>
    <definedName name="CB1_Exchangerate" localSheetId="8">#REF!</definedName>
    <definedName name="CB1_Exchangerate">#REF!</definedName>
    <definedName name="CB1_JournalDescription" localSheetId="19">#REF!</definedName>
    <definedName name="CB1_JournalDescription" localSheetId="17">#REF!</definedName>
    <definedName name="CB1_JournalDescription" localSheetId="22">#REF!</definedName>
    <definedName name="CB1_JournalDescription" localSheetId="18">#REF!</definedName>
    <definedName name="CB1_JournalDescription" localSheetId="20">#REF!</definedName>
    <definedName name="CB1_JournalDescription" localSheetId="26">#REF!</definedName>
    <definedName name="CB1_JournalDescription" localSheetId="24">#REF!</definedName>
    <definedName name="CB1_JournalDescription" localSheetId="29">#REF!</definedName>
    <definedName name="CB1_JournalDescription" localSheetId="25">#REF!</definedName>
    <definedName name="CB1_JournalDescription" localSheetId="27">#REF!</definedName>
    <definedName name="CB1_JournalDescription" localSheetId="33">#REF!</definedName>
    <definedName name="CB1_JournalDescription" localSheetId="31">#REF!</definedName>
    <definedName name="CB1_JournalDescription" localSheetId="36">#REF!</definedName>
    <definedName name="CB1_JournalDescription" localSheetId="32">#REF!</definedName>
    <definedName name="CB1_JournalDescription" localSheetId="34">#REF!</definedName>
    <definedName name="CB1_JournalDescription" localSheetId="42">#REF!</definedName>
    <definedName name="CB1_JournalDescription" localSheetId="40">#REF!</definedName>
    <definedName name="CB1_JournalDescription" localSheetId="45">#REF!</definedName>
    <definedName name="CB1_JournalDescription" localSheetId="41">#REF!</definedName>
    <definedName name="CB1_JournalDescription" localSheetId="43">#REF!</definedName>
    <definedName name="CB1_JournalDescription" localSheetId="8">#REF!</definedName>
    <definedName name="CB1_JournalDescription">#REF!</definedName>
    <definedName name="CB1_JournalDescriptionToUpload" localSheetId="19">#REF!</definedName>
    <definedName name="CB1_JournalDescriptionToUpload" localSheetId="17">#REF!</definedName>
    <definedName name="CB1_JournalDescriptionToUpload" localSheetId="22">#REF!</definedName>
    <definedName name="CB1_JournalDescriptionToUpload" localSheetId="18">#REF!</definedName>
    <definedName name="CB1_JournalDescriptionToUpload" localSheetId="20">#REF!</definedName>
    <definedName name="CB1_JournalDescriptionToUpload" localSheetId="26">#REF!</definedName>
    <definedName name="CB1_JournalDescriptionToUpload" localSheetId="24">#REF!</definedName>
    <definedName name="CB1_JournalDescriptionToUpload" localSheetId="29">#REF!</definedName>
    <definedName name="CB1_JournalDescriptionToUpload" localSheetId="25">#REF!</definedName>
    <definedName name="CB1_JournalDescriptionToUpload" localSheetId="27">#REF!</definedName>
    <definedName name="CB1_JournalDescriptionToUpload" localSheetId="33">#REF!</definedName>
    <definedName name="CB1_JournalDescriptionToUpload" localSheetId="31">#REF!</definedName>
    <definedName name="CB1_JournalDescriptionToUpload" localSheetId="36">#REF!</definedName>
    <definedName name="CB1_JournalDescriptionToUpload" localSheetId="32">#REF!</definedName>
    <definedName name="CB1_JournalDescriptionToUpload" localSheetId="34">#REF!</definedName>
    <definedName name="CB1_JournalDescriptionToUpload" localSheetId="42">#REF!</definedName>
    <definedName name="CB1_JournalDescriptionToUpload" localSheetId="40">#REF!</definedName>
    <definedName name="CB1_JournalDescriptionToUpload" localSheetId="45">#REF!</definedName>
    <definedName name="CB1_JournalDescriptionToUpload" localSheetId="41">#REF!</definedName>
    <definedName name="CB1_JournalDescriptionToUpload" localSheetId="43">#REF!</definedName>
    <definedName name="CB1_JournalDescriptionToUpload" localSheetId="8">#REF!</definedName>
    <definedName name="CB1_JournalDescriptionToUpload">#REF!</definedName>
    <definedName name="CB1_Journalname" localSheetId="19">#REF!</definedName>
    <definedName name="CB1_Journalname" localSheetId="17">#REF!</definedName>
    <definedName name="CB1_Journalname" localSheetId="22">#REF!</definedName>
    <definedName name="CB1_Journalname" localSheetId="18">#REF!</definedName>
    <definedName name="CB1_Journalname" localSheetId="20">#REF!</definedName>
    <definedName name="CB1_Journalname" localSheetId="26">#REF!</definedName>
    <definedName name="CB1_Journalname" localSheetId="24">#REF!</definedName>
    <definedName name="CB1_Journalname" localSheetId="29">#REF!</definedName>
    <definedName name="CB1_Journalname" localSheetId="25">#REF!</definedName>
    <definedName name="CB1_Journalname" localSheetId="27">#REF!</definedName>
    <definedName name="CB1_Journalname" localSheetId="33">#REF!</definedName>
    <definedName name="CB1_Journalname" localSheetId="31">#REF!</definedName>
    <definedName name="CB1_Journalname" localSheetId="36">#REF!</definedName>
    <definedName name="CB1_Journalname" localSheetId="32">#REF!</definedName>
    <definedName name="CB1_Journalname" localSheetId="34">#REF!</definedName>
    <definedName name="CB1_Journalname" localSheetId="42">#REF!</definedName>
    <definedName name="CB1_Journalname" localSheetId="40">#REF!</definedName>
    <definedName name="CB1_Journalname" localSheetId="45">#REF!</definedName>
    <definedName name="CB1_Journalname" localSheetId="41">#REF!</definedName>
    <definedName name="CB1_Journalname" localSheetId="43">#REF!</definedName>
    <definedName name="CB1_Journalname" localSheetId="8">#REF!</definedName>
    <definedName name="CB1_Journalname">#REF!</definedName>
    <definedName name="CB1_JournalnumberSeq" localSheetId="19">#REF!</definedName>
    <definedName name="CB1_JournalnumberSeq" localSheetId="17">#REF!</definedName>
    <definedName name="CB1_JournalnumberSeq" localSheetId="22">#REF!</definedName>
    <definedName name="CB1_JournalnumberSeq" localSheetId="18">#REF!</definedName>
    <definedName name="CB1_JournalnumberSeq" localSheetId="20">#REF!</definedName>
    <definedName name="CB1_JournalnumberSeq" localSheetId="26">#REF!</definedName>
    <definedName name="CB1_JournalnumberSeq" localSheetId="24">#REF!</definedName>
    <definedName name="CB1_JournalnumberSeq" localSheetId="29">#REF!</definedName>
    <definedName name="CB1_JournalnumberSeq" localSheetId="25">#REF!</definedName>
    <definedName name="CB1_JournalnumberSeq" localSheetId="27">#REF!</definedName>
    <definedName name="CB1_JournalnumberSeq" localSheetId="33">#REF!</definedName>
    <definedName name="CB1_JournalnumberSeq" localSheetId="31">#REF!</definedName>
    <definedName name="CB1_JournalnumberSeq" localSheetId="36">#REF!</definedName>
    <definedName name="CB1_JournalnumberSeq" localSheetId="32">#REF!</definedName>
    <definedName name="CB1_JournalnumberSeq" localSheetId="34">#REF!</definedName>
    <definedName name="CB1_JournalnumberSeq" localSheetId="42">#REF!</definedName>
    <definedName name="CB1_JournalnumberSeq" localSheetId="40">#REF!</definedName>
    <definedName name="CB1_JournalnumberSeq" localSheetId="45">#REF!</definedName>
    <definedName name="CB1_JournalnumberSeq" localSheetId="41">#REF!</definedName>
    <definedName name="CB1_JournalnumberSeq" localSheetId="43">#REF!</definedName>
    <definedName name="CB1_JournalnumberSeq" localSheetId="8">#REF!</definedName>
    <definedName name="CB1_JournalnumberSeq">#REF!</definedName>
    <definedName name="CB1_JournalRecid" localSheetId="19">#REF!</definedName>
    <definedName name="CB1_JournalRecid" localSheetId="17">#REF!</definedName>
    <definedName name="CB1_JournalRecid" localSheetId="22">#REF!</definedName>
    <definedName name="CB1_JournalRecid" localSheetId="18">#REF!</definedName>
    <definedName name="CB1_JournalRecid" localSheetId="20">#REF!</definedName>
    <definedName name="CB1_JournalRecid" localSheetId="26">#REF!</definedName>
    <definedName name="CB1_JournalRecid" localSheetId="24">#REF!</definedName>
    <definedName name="CB1_JournalRecid" localSheetId="29">#REF!</definedName>
    <definedName name="CB1_JournalRecid" localSheetId="25">#REF!</definedName>
    <definedName name="CB1_JournalRecid" localSheetId="27">#REF!</definedName>
    <definedName name="CB1_JournalRecid" localSheetId="33">#REF!</definedName>
    <definedName name="CB1_JournalRecid" localSheetId="31">#REF!</definedName>
    <definedName name="CB1_JournalRecid" localSheetId="36">#REF!</definedName>
    <definedName name="CB1_JournalRecid" localSheetId="32">#REF!</definedName>
    <definedName name="CB1_JournalRecid" localSheetId="34">#REF!</definedName>
    <definedName name="CB1_JournalRecid" localSheetId="42">#REF!</definedName>
    <definedName name="CB1_JournalRecid" localSheetId="40">#REF!</definedName>
    <definedName name="CB1_JournalRecid" localSheetId="45">#REF!</definedName>
    <definedName name="CB1_JournalRecid" localSheetId="41">#REF!</definedName>
    <definedName name="CB1_JournalRecid" localSheetId="43">#REF!</definedName>
    <definedName name="CB1_JournalRecid" localSheetId="8">#REF!</definedName>
    <definedName name="CB1_JournalRecid">#REF!</definedName>
    <definedName name="CB1_LineProperty" localSheetId="19">#REF!</definedName>
    <definedName name="CB1_LineProperty" localSheetId="17">#REF!</definedName>
    <definedName name="CB1_LineProperty" localSheetId="22">#REF!</definedName>
    <definedName name="CB1_LineProperty" localSheetId="18">#REF!</definedName>
    <definedName name="CB1_LineProperty" localSheetId="20">#REF!</definedName>
    <definedName name="CB1_LineProperty" localSheetId="26">#REF!</definedName>
    <definedName name="CB1_LineProperty" localSheetId="24">#REF!</definedName>
    <definedName name="CB1_LineProperty" localSheetId="29">#REF!</definedName>
    <definedName name="CB1_LineProperty" localSheetId="25">#REF!</definedName>
    <definedName name="CB1_LineProperty" localSheetId="27">#REF!</definedName>
    <definedName name="CB1_LineProperty" localSheetId="33">#REF!</definedName>
    <definedName name="CB1_LineProperty" localSheetId="31">#REF!</definedName>
    <definedName name="CB1_LineProperty" localSheetId="36">#REF!</definedName>
    <definedName name="CB1_LineProperty" localSheetId="32">#REF!</definedName>
    <definedName name="CB1_LineProperty" localSheetId="34">#REF!</definedName>
    <definedName name="CB1_LineProperty" localSheetId="42">#REF!</definedName>
    <definedName name="CB1_LineProperty" localSheetId="40">#REF!</definedName>
    <definedName name="CB1_LineProperty" localSheetId="45">#REF!</definedName>
    <definedName name="CB1_LineProperty" localSheetId="41">#REF!</definedName>
    <definedName name="CB1_LineProperty" localSheetId="43">#REF!</definedName>
    <definedName name="CB1_LineProperty" localSheetId="8">#REF!</definedName>
    <definedName name="CB1_LineProperty">#REF!</definedName>
    <definedName name="CB1_LokupCurrency" localSheetId="19">#REF!</definedName>
    <definedName name="CB1_LokupCurrency" localSheetId="17">#REF!</definedName>
    <definedName name="CB1_LokupCurrency" localSheetId="22">#REF!</definedName>
    <definedName name="CB1_LokupCurrency" localSheetId="18">#REF!</definedName>
    <definedName name="CB1_LokupCurrency" localSheetId="20">#REF!</definedName>
    <definedName name="CB1_LokupCurrency" localSheetId="26">#REF!</definedName>
    <definedName name="CB1_LokupCurrency" localSheetId="24">#REF!</definedName>
    <definedName name="CB1_LokupCurrency" localSheetId="29">#REF!</definedName>
    <definedName name="CB1_LokupCurrency" localSheetId="25">#REF!</definedName>
    <definedName name="CB1_LokupCurrency" localSheetId="27">#REF!</definedName>
    <definedName name="CB1_LokupCurrency" localSheetId="33">#REF!</definedName>
    <definedName name="CB1_LokupCurrency" localSheetId="31">#REF!</definedName>
    <definedName name="CB1_LokupCurrency" localSheetId="36">#REF!</definedName>
    <definedName name="CB1_LokupCurrency" localSheetId="32">#REF!</definedName>
    <definedName name="CB1_LokupCurrency" localSheetId="34">#REF!</definedName>
    <definedName name="CB1_LokupCurrency" localSheetId="42">#REF!</definedName>
    <definedName name="CB1_LokupCurrency" localSheetId="40">#REF!</definedName>
    <definedName name="CB1_LokupCurrency" localSheetId="45">#REF!</definedName>
    <definedName name="CB1_LokupCurrency" localSheetId="41">#REF!</definedName>
    <definedName name="CB1_LokupCurrency" localSheetId="43">#REF!</definedName>
    <definedName name="CB1_LokupCurrency" localSheetId="8">#REF!</definedName>
    <definedName name="CB1_LokupCurrency">#REF!</definedName>
    <definedName name="CB1_Payment_Reference" localSheetId="19">#REF!</definedName>
    <definedName name="CB1_Payment_Reference" localSheetId="17">#REF!</definedName>
    <definedName name="CB1_Payment_Reference" localSheetId="22">#REF!</definedName>
    <definedName name="CB1_Payment_Reference" localSheetId="18">#REF!</definedName>
    <definedName name="CB1_Payment_Reference" localSheetId="20">#REF!</definedName>
    <definedName name="CB1_Payment_Reference" localSheetId="26">#REF!</definedName>
    <definedName name="CB1_Payment_Reference" localSheetId="24">#REF!</definedName>
    <definedName name="CB1_Payment_Reference" localSheetId="29">#REF!</definedName>
    <definedName name="CB1_Payment_Reference" localSheetId="25">#REF!</definedName>
    <definedName name="CB1_Payment_Reference" localSheetId="27">#REF!</definedName>
    <definedName name="CB1_Payment_Reference" localSheetId="33">#REF!</definedName>
    <definedName name="CB1_Payment_Reference" localSheetId="31">#REF!</definedName>
    <definedName name="CB1_Payment_Reference" localSheetId="36">#REF!</definedName>
    <definedName name="CB1_Payment_Reference" localSheetId="32">#REF!</definedName>
    <definedName name="CB1_Payment_Reference" localSheetId="34">#REF!</definedName>
    <definedName name="CB1_Payment_Reference" localSheetId="42">#REF!</definedName>
    <definedName name="CB1_Payment_Reference" localSheetId="40">#REF!</definedName>
    <definedName name="CB1_Payment_Reference" localSheetId="45">#REF!</definedName>
    <definedName name="CB1_Payment_Reference" localSheetId="41">#REF!</definedName>
    <definedName name="CB1_Payment_Reference" localSheetId="43">#REF!</definedName>
    <definedName name="CB1_Payment_Reference" localSheetId="8">#REF!</definedName>
    <definedName name="CB1_Payment_Reference">#REF!</definedName>
    <definedName name="CB1_ProjCostDirection" localSheetId="19">#REF!</definedName>
    <definedName name="CB1_ProjCostDirection" localSheetId="17">#REF!</definedName>
    <definedName name="CB1_ProjCostDirection" localSheetId="22">#REF!</definedName>
    <definedName name="CB1_ProjCostDirection" localSheetId="18">#REF!</definedName>
    <definedName name="CB1_ProjCostDirection" localSheetId="20">#REF!</definedName>
    <definedName name="CB1_ProjCostDirection" localSheetId="26">#REF!</definedName>
    <definedName name="CB1_ProjCostDirection" localSheetId="24">#REF!</definedName>
    <definedName name="CB1_ProjCostDirection" localSheetId="29">#REF!</definedName>
    <definedName name="CB1_ProjCostDirection" localSheetId="25">#REF!</definedName>
    <definedName name="CB1_ProjCostDirection" localSheetId="27">#REF!</definedName>
    <definedName name="CB1_ProjCostDirection" localSheetId="33">#REF!</definedName>
    <definedName name="CB1_ProjCostDirection" localSheetId="31">#REF!</definedName>
    <definedName name="CB1_ProjCostDirection" localSheetId="36">#REF!</definedName>
    <definedName name="CB1_ProjCostDirection" localSheetId="32">#REF!</definedName>
    <definedName name="CB1_ProjCostDirection" localSheetId="34">#REF!</definedName>
    <definedName name="CB1_ProjCostDirection" localSheetId="42">#REF!</definedName>
    <definedName name="CB1_ProjCostDirection" localSheetId="40">#REF!</definedName>
    <definedName name="CB1_ProjCostDirection" localSheetId="45">#REF!</definedName>
    <definedName name="CB1_ProjCostDirection" localSheetId="41">#REF!</definedName>
    <definedName name="CB1_ProjCostDirection" localSheetId="43">#REF!</definedName>
    <definedName name="CB1_ProjCostDirection" localSheetId="8">#REF!</definedName>
    <definedName name="CB1_ProjCostDirection">#REF!</definedName>
    <definedName name="CB1_ProjCostPrice" localSheetId="19">#REF!</definedName>
    <definedName name="CB1_ProjCostPrice" localSheetId="17">#REF!</definedName>
    <definedName name="CB1_ProjCostPrice" localSheetId="22">#REF!</definedName>
    <definedName name="CB1_ProjCostPrice" localSheetId="18">#REF!</definedName>
    <definedName name="CB1_ProjCostPrice" localSheetId="20">#REF!</definedName>
    <definedName name="CB1_ProjCostPrice" localSheetId="26">#REF!</definedName>
    <definedName name="CB1_ProjCostPrice" localSheetId="24">#REF!</definedName>
    <definedName name="CB1_ProjCostPrice" localSheetId="29">#REF!</definedName>
    <definedName name="CB1_ProjCostPrice" localSheetId="25">#REF!</definedName>
    <definedName name="CB1_ProjCostPrice" localSheetId="27">#REF!</definedName>
    <definedName name="CB1_ProjCostPrice" localSheetId="33">#REF!</definedName>
    <definedName name="CB1_ProjCostPrice" localSheetId="31">#REF!</definedName>
    <definedName name="CB1_ProjCostPrice" localSheetId="36">#REF!</definedName>
    <definedName name="CB1_ProjCostPrice" localSheetId="32">#REF!</definedName>
    <definedName name="CB1_ProjCostPrice" localSheetId="34">#REF!</definedName>
    <definedName name="CB1_ProjCostPrice" localSheetId="42">#REF!</definedName>
    <definedName name="CB1_ProjCostPrice" localSheetId="40">#REF!</definedName>
    <definedName name="CB1_ProjCostPrice" localSheetId="45">#REF!</definedName>
    <definedName name="CB1_ProjCostPrice" localSheetId="41">#REF!</definedName>
    <definedName name="CB1_ProjCostPrice" localSheetId="43">#REF!</definedName>
    <definedName name="CB1_ProjCostPrice" localSheetId="8">#REF!</definedName>
    <definedName name="CB1_ProjCostPrice">#REF!</definedName>
    <definedName name="CB1_Projdate" localSheetId="19">#REF!</definedName>
    <definedName name="CB1_Projdate" localSheetId="17">#REF!</definedName>
    <definedName name="CB1_Projdate" localSheetId="22">#REF!</definedName>
    <definedName name="CB1_Projdate" localSheetId="18">#REF!</definedName>
    <definedName name="CB1_Projdate" localSheetId="20">#REF!</definedName>
    <definedName name="CB1_Projdate" localSheetId="26">#REF!</definedName>
    <definedName name="CB1_Projdate" localSheetId="24">#REF!</definedName>
    <definedName name="CB1_Projdate" localSheetId="29">#REF!</definedName>
    <definedName name="CB1_Projdate" localSheetId="25">#REF!</definedName>
    <definedName name="CB1_Projdate" localSheetId="27">#REF!</definedName>
    <definedName name="CB1_Projdate" localSheetId="33">#REF!</definedName>
    <definedName name="CB1_Projdate" localSheetId="31">#REF!</definedName>
    <definedName name="CB1_Projdate" localSheetId="36">#REF!</definedName>
    <definedName name="CB1_Projdate" localSheetId="32">#REF!</definedName>
    <definedName name="CB1_Projdate" localSheetId="34">#REF!</definedName>
    <definedName name="CB1_Projdate" localSheetId="42">#REF!</definedName>
    <definedName name="CB1_Projdate" localSheetId="40">#REF!</definedName>
    <definedName name="CB1_Projdate" localSheetId="45">#REF!</definedName>
    <definedName name="CB1_Projdate" localSheetId="41">#REF!</definedName>
    <definedName name="CB1_Projdate" localSheetId="43">#REF!</definedName>
    <definedName name="CB1_Projdate" localSheetId="8">#REF!</definedName>
    <definedName name="CB1_Projdate">#REF!</definedName>
    <definedName name="CB1_ProjTransDate" localSheetId="19">#REF!</definedName>
    <definedName name="CB1_ProjTransDate" localSheetId="17">#REF!</definedName>
    <definedName name="CB1_ProjTransDate" localSheetId="22">#REF!</definedName>
    <definedName name="CB1_ProjTransDate" localSheetId="18">#REF!</definedName>
    <definedName name="CB1_ProjTransDate" localSheetId="20">#REF!</definedName>
    <definedName name="CB1_ProjTransDate" localSheetId="26">#REF!</definedName>
    <definedName name="CB1_ProjTransDate" localSheetId="24">#REF!</definedName>
    <definedName name="CB1_ProjTransDate" localSheetId="29">#REF!</definedName>
    <definedName name="CB1_ProjTransDate" localSheetId="25">#REF!</definedName>
    <definedName name="CB1_ProjTransDate" localSheetId="27">#REF!</definedName>
    <definedName name="CB1_ProjTransDate" localSheetId="33">#REF!</definedName>
    <definedName name="CB1_ProjTransDate" localSheetId="31">#REF!</definedName>
    <definedName name="CB1_ProjTransDate" localSheetId="36">#REF!</definedName>
    <definedName name="CB1_ProjTransDate" localSheetId="32">#REF!</definedName>
    <definedName name="CB1_ProjTransDate" localSheetId="34">#REF!</definedName>
    <definedName name="CB1_ProjTransDate" localSheetId="42">#REF!</definedName>
    <definedName name="CB1_ProjTransDate" localSheetId="40">#REF!</definedName>
    <definedName name="CB1_ProjTransDate" localSheetId="45">#REF!</definedName>
    <definedName name="CB1_ProjTransDate" localSheetId="41">#REF!</definedName>
    <definedName name="CB1_ProjTransDate" localSheetId="43">#REF!</definedName>
    <definedName name="CB1_ProjTransDate" localSheetId="8">#REF!</definedName>
    <definedName name="CB1_ProjTransDate">#REF!</definedName>
    <definedName name="CB1_RefRecid" localSheetId="19">#REF!</definedName>
    <definedName name="CB1_RefRecid" localSheetId="17">#REF!</definedName>
    <definedName name="CB1_RefRecid" localSheetId="22">#REF!</definedName>
    <definedName name="CB1_RefRecid" localSheetId="18">#REF!</definedName>
    <definedName name="CB1_RefRecid" localSheetId="20">#REF!</definedName>
    <definedName name="CB1_RefRecid" localSheetId="26">#REF!</definedName>
    <definedName name="CB1_RefRecid" localSheetId="24">#REF!</definedName>
    <definedName name="CB1_RefRecid" localSheetId="29">#REF!</definedName>
    <definedName name="CB1_RefRecid" localSheetId="25">#REF!</definedName>
    <definedName name="CB1_RefRecid" localSheetId="27">#REF!</definedName>
    <definedName name="CB1_RefRecid" localSheetId="33">#REF!</definedName>
    <definedName name="CB1_RefRecid" localSheetId="31">#REF!</definedName>
    <definedName name="CB1_RefRecid" localSheetId="36">#REF!</definedName>
    <definedName name="CB1_RefRecid" localSheetId="32">#REF!</definedName>
    <definedName name="CB1_RefRecid" localSheetId="34">#REF!</definedName>
    <definedName name="CB1_RefRecid" localSheetId="42">#REF!</definedName>
    <definedName name="CB1_RefRecid" localSheetId="40">#REF!</definedName>
    <definedName name="CB1_RefRecid" localSheetId="45">#REF!</definedName>
    <definedName name="CB1_RefRecid" localSheetId="41">#REF!</definedName>
    <definedName name="CB1_RefRecid" localSheetId="43">#REF!</definedName>
    <definedName name="CB1_RefRecid" localSheetId="8">#REF!</definedName>
    <definedName name="CB1_RefRecid">#REF!</definedName>
    <definedName name="CB1_ReturnJournalName" localSheetId="19">#REF!</definedName>
    <definedName name="CB1_ReturnJournalName" localSheetId="17">#REF!</definedName>
    <definedName name="CB1_ReturnJournalName" localSheetId="22">#REF!</definedName>
    <definedName name="CB1_ReturnJournalName" localSheetId="18">#REF!</definedName>
    <definedName name="CB1_ReturnJournalName" localSheetId="20">#REF!</definedName>
    <definedName name="CB1_ReturnJournalName" localSheetId="26">#REF!</definedName>
    <definedName name="CB1_ReturnJournalName" localSheetId="24">#REF!</definedName>
    <definedName name="CB1_ReturnJournalName" localSheetId="29">#REF!</definedName>
    <definedName name="CB1_ReturnJournalName" localSheetId="25">#REF!</definedName>
    <definedName name="CB1_ReturnJournalName" localSheetId="27">#REF!</definedName>
    <definedName name="CB1_ReturnJournalName" localSheetId="33">#REF!</definedName>
    <definedName name="CB1_ReturnJournalName" localSheetId="31">#REF!</definedName>
    <definedName name="CB1_ReturnJournalName" localSheetId="36">#REF!</definedName>
    <definedName name="CB1_ReturnJournalName" localSheetId="32">#REF!</definedName>
    <definedName name="CB1_ReturnJournalName" localSheetId="34">#REF!</definedName>
    <definedName name="CB1_ReturnJournalName" localSheetId="42">#REF!</definedName>
    <definedName name="CB1_ReturnJournalName" localSheetId="40">#REF!</definedName>
    <definedName name="CB1_ReturnJournalName" localSheetId="45">#REF!</definedName>
    <definedName name="CB1_ReturnJournalName" localSheetId="41">#REF!</definedName>
    <definedName name="CB1_ReturnJournalName" localSheetId="43">#REF!</definedName>
    <definedName name="CB1_ReturnJournalName" localSheetId="8">#REF!</definedName>
    <definedName name="CB1_ReturnJournalName">#REF!</definedName>
    <definedName name="CB1_Tech_CurrencyCheck" localSheetId="19">#REF!</definedName>
    <definedName name="CB1_Tech_CurrencyCheck" localSheetId="17">#REF!</definedName>
    <definedName name="CB1_Tech_CurrencyCheck" localSheetId="22">#REF!</definedName>
    <definedName name="CB1_Tech_CurrencyCheck" localSheetId="18">#REF!</definedName>
    <definedName name="CB1_Tech_CurrencyCheck" localSheetId="20">#REF!</definedName>
    <definedName name="CB1_Tech_CurrencyCheck" localSheetId="26">#REF!</definedName>
    <definedName name="CB1_Tech_CurrencyCheck" localSheetId="24">#REF!</definedName>
    <definedName name="CB1_Tech_CurrencyCheck" localSheetId="29">#REF!</definedName>
    <definedName name="CB1_Tech_CurrencyCheck" localSheetId="25">#REF!</definedName>
    <definedName name="CB1_Tech_CurrencyCheck" localSheetId="27">#REF!</definedName>
    <definedName name="CB1_Tech_CurrencyCheck" localSheetId="33">#REF!</definedName>
    <definedName name="CB1_Tech_CurrencyCheck" localSheetId="31">#REF!</definedName>
    <definedName name="CB1_Tech_CurrencyCheck" localSheetId="36">#REF!</definedName>
    <definedName name="CB1_Tech_CurrencyCheck" localSheetId="32">#REF!</definedName>
    <definedName name="CB1_Tech_CurrencyCheck" localSheetId="34">#REF!</definedName>
    <definedName name="CB1_Tech_CurrencyCheck" localSheetId="42">#REF!</definedName>
    <definedName name="CB1_Tech_CurrencyCheck" localSheetId="40">#REF!</definedName>
    <definedName name="CB1_Tech_CurrencyCheck" localSheetId="45">#REF!</definedName>
    <definedName name="CB1_Tech_CurrencyCheck" localSheetId="41">#REF!</definedName>
    <definedName name="CB1_Tech_CurrencyCheck" localSheetId="43">#REF!</definedName>
    <definedName name="CB1_Tech_CurrencyCheck" localSheetId="8">#REF!</definedName>
    <definedName name="CB1_Tech_CurrencyCheck">#REF!</definedName>
    <definedName name="CB1_Tech_FixedOffset" localSheetId="19">#REF!</definedName>
    <definedName name="CB1_Tech_FixedOffset" localSheetId="17">#REF!</definedName>
    <definedName name="CB1_Tech_FixedOffset" localSheetId="22">#REF!</definedName>
    <definedName name="CB1_Tech_FixedOffset" localSheetId="18">#REF!</definedName>
    <definedName name="CB1_Tech_FixedOffset" localSheetId="20">#REF!</definedName>
    <definedName name="CB1_Tech_FixedOffset" localSheetId="26">#REF!</definedName>
    <definedName name="CB1_Tech_FixedOffset" localSheetId="24">#REF!</definedName>
    <definedName name="CB1_Tech_FixedOffset" localSheetId="29">#REF!</definedName>
    <definedName name="CB1_Tech_FixedOffset" localSheetId="25">#REF!</definedName>
    <definedName name="CB1_Tech_FixedOffset" localSheetId="27">#REF!</definedName>
    <definedName name="CB1_Tech_FixedOffset" localSheetId="33">#REF!</definedName>
    <definedName name="CB1_Tech_FixedOffset" localSheetId="31">#REF!</definedName>
    <definedName name="CB1_Tech_FixedOffset" localSheetId="36">#REF!</definedName>
    <definedName name="CB1_Tech_FixedOffset" localSheetId="32">#REF!</definedName>
    <definedName name="CB1_Tech_FixedOffset" localSheetId="34">#REF!</definedName>
    <definedName name="CB1_Tech_FixedOffset" localSheetId="42">#REF!</definedName>
    <definedName name="CB1_Tech_FixedOffset" localSheetId="40">#REF!</definedName>
    <definedName name="CB1_Tech_FixedOffset" localSheetId="45">#REF!</definedName>
    <definedName name="CB1_Tech_FixedOffset" localSheetId="41">#REF!</definedName>
    <definedName name="CB1_Tech_FixedOffset" localSheetId="43">#REF!</definedName>
    <definedName name="CB1_Tech_FixedOffset" localSheetId="8">#REF!</definedName>
    <definedName name="CB1_Tech_FixedOffset">#REF!</definedName>
    <definedName name="CB1_Tech_OffsetAccountDim" localSheetId="19">#REF!</definedName>
    <definedName name="CB1_Tech_OffsetAccountDim" localSheetId="17">#REF!</definedName>
    <definedName name="CB1_Tech_OffsetAccountDim" localSheetId="22">#REF!</definedName>
    <definedName name="CB1_Tech_OffsetAccountDim" localSheetId="18">#REF!</definedName>
    <definedName name="CB1_Tech_OffsetAccountDim" localSheetId="20">#REF!</definedName>
    <definedName name="CB1_Tech_OffsetAccountDim" localSheetId="26">#REF!</definedName>
    <definedName name="CB1_Tech_OffsetAccountDim" localSheetId="24">#REF!</definedName>
    <definedName name="CB1_Tech_OffsetAccountDim" localSheetId="29">#REF!</definedName>
    <definedName name="CB1_Tech_OffsetAccountDim" localSheetId="25">#REF!</definedName>
    <definedName name="CB1_Tech_OffsetAccountDim" localSheetId="27">#REF!</definedName>
    <definedName name="CB1_Tech_OffsetAccountDim" localSheetId="33">#REF!</definedName>
    <definedName name="CB1_Tech_OffsetAccountDim" localSheetId="31">#REF!</definedName>
    <definedName name="CB1_Tech_OffsetAccountDim" localSheetId="36">#REF!</definedName>
    <definedName name="CB1_Tech_OffsetAccountDim" localSheetId="32">#REF!</definedName>
    <definedName name="CB1_Tech_OffsetAccountDim" localSheetId="34">#REF!</definedName>
    <definedName name="CB1_Tech_OffsetAccountDim" localSheetId="42">#REF!</definedName>
    <definedName name="CB1_Tech_OffsetAccountDim" localSheetId="40">#REF!</definedName>
    <definedName name="CB1_Tech_OffsetAccountDim" localSheetId="45">#REF!</definedName>
    <definedName name="CB1_Tech_OffsetAccountDim" localSheetId="41">#REF!</definedName>
    <definedName name="CB1_Tech_OffsetAccountDim" localSheetId="43">#REF!</definedName>
    <definedName name="CB1_Tech_OffsetAccountDim" localSheetId="8">#REF!</definedName>
    <definedName name="CB1_Tech_OffsetAccountDim">#REF!</definedName>
    <definedName name="CB1_Tech_Offsetaccounttype" localSheetId="19">#REF!</definedName>
    <definedName name="CB1_Tech_Offsetaccounttype" localSheetId="17">#REF!</definedName>
    <definedName name="CB1_Tech_Offsetaccounttype" localSheetId="22">#REF!</definedName>
    <definedName name="CB1_Tech_Offsetaccounttype" localSheetId="18">#REF!</definedName>
    <definedName name="CB1_Tech_Offsetaccounttype" localSheetId="20">#REF!</definedName>
    <definedName name="CB1_Tech_Offsetaccounttype" localSheetId="26">#REF!</definedName>
    <definedName name="CB1_Tech_Offsetaccounttype" localSheetId="24">#REF!</definedName>
    <definedName name="CB1_Tech_Offsetaccounttype" localSheetId="29">#REF!</definedName>
    <definedName name="CB1_Tech_Offsetaccounttype" localSheetId="25">#REF!</definedName>
    <definedName name="CB1_Tech_Offsetaccounttype" localSheetId="27">#REF!</definedName>
    <definedName name="CB1_Tech_Offsetaccounttype" localSheetId="33">#REF!</definedName>
    <definedName name="CB1_Tech_Offsetaccounttype" localSheetId="31">#REF!</definedName>
    <definedName name="CB1_Tech_Offsetaccounttype" localSheetId="36">#REF!</definedName>
    <definedName name="CB1_Tech_Offsetaccounttype" localSheetId="32">#REF!</definedName>
    <definedName name="CB1_Tech_Offsetaccounttype" localSheetId="34">#REF!</definedName>
    <definedName name="CB1_Tech_Offsetaccounttype" localSheetId="42">#REF!</definedName>
    <definedName name="CB1_Tech_Offsetaccounttype" localSheetId="40">#REF!</definedName>
    <definedName name="CB1_Tech_Offsetaccounttype" localSheetId="45">#REF!</definedName>
    <definedName name="CB1_Tech_Offsetaccounttype" localSheetId="41">#REF!</definedName>
    <definedName name="CB1_Tech_Offsetaccounttype" localSheetId="43">#REF!</definedName>
    <definedName name="CB1_Tech_Offsetaccounttype" localSheetId="8">#REF!</definedName>
    <definedName name="CB1_Tech_Offsetaccounttype">#REF!</definedName>
    <definedName name="CB1_Tech_OffsetDim" localSheetId="19">#REF!</definedName>
    <definedName name="CB1_Tech_OffsetDim" localSheetId="17">#REF!</definedName>
    <definedName name="CB1_Tech_OffsetDim" localSheetId="22">#REF!</definedName>
    <definedName name="CB1_Tech_OffsetDim" localSheetId="18">#REF!</definedName>
    <definedName name="CB1_Tech_OffsetDim" localSheetId="20">#REF!</definedName>
    <definedName name="CB1_Tech_OffsetDim" localSheetId="26">#REF!</definedName>
    <definedName name="CB1_Tech_OffsetDim" localSheetId="24">#REF!</definedName>
    <definedName name="CB1_Tech_OffsetDim" localSheetId="29">#REF!</definedName>
    <definedName name="CB1_Tech_OffsetDim" localSheetId="25">#REF!</definedName>
    <definedName name="CB1_Tech_OffsetDim" localSheetId="27">#REF!</definedName>
    <definedName name="CB1_Tech_OffsetDim" localSheetId="33">#REF!</definedName>
    <definedName name="CB1_Tech_OffsetDim" localSheetId="31">#REF!</definedName>
    <definedName name="CB1_Tech_OffsetDim" localSheetId="36">#REF!</definedName>
    <definedName name="CB1_Tech_OffsetDim" localSheetId="32">#REF!</definedName>
    <definedName name="CB1_Tech_OffsetDim" localSheetId="34">#REF!</definedName>
    <definedName name="CB1_Tech_OffsetDim" localSheetId="42">#REF!</definedName>
    <definedName name="CB1_Tech_OffsetDim" localSheetId="40">#REF!</definedName>
    <definedName name="CB1_Tech_OffsetDim" localSheetId="45">#REF!</definedName>
    <definedName name="CB1_Tech_OffsetDim" localSheetId="41">#REF!</definedName>
    <definedName name="CB1_Tech_OffsetDim" localSheetId="43">#REF!</definedName>
    <definedName name="CB1_Tech_OffsetDim" localSheetId="8">#REF!</definedName>
    <definedName name="CB1_Tech_OffsetDim">#REF!</definedName>
    <definedName name="CB1_TechNumberSeq" localSheetId="19">#REF!</definedName>
    <definedName name="CB1_TechNumberSeq" localSheetId="17">#REF!</definedName>
    <definedName name="CB1_TechNumberSeq" localSheetId="22">#REF!</definedName>
    <definedName name="CB1_TechNumberSeq" localSheetId="18">#REF!</definedName>
    <definedName name="CB1_TechNumberSeq" localSheetId="20">#REF!</definedName>
    <definedName name="CB1_TechNumberSeq" localSheetId="26">#REF!</definedName>
    <definedName name="CB1_TechNumberSeq" localSheetId="24">#REF!</definedName>
    <definedName name="CB1_TechNumberSeq" localSheetId="29">#REF!</definedName>
    <definedName name="CB1_TechNumberSeq" localSheetId="25">#REF!</definedName>
    <definedName name="CB1_TechNumberSeq" localSheetId="27">#REF!</definedName>
    <definedName name="CB1_TechNumberSeq" localSheetId="33">#REF!</definedName>
    <definedName name="CB1_TechNumberSeq" localSheetId="31">#REF!</definedName>
    <definedName name="CB1_TechNumberSeq" localSheetId="36">#REF!</definedName>
    <definedName name="CB1_TechNumberSeq" localSheetId="32">#REF!</definedName>
    <definedName name="CB1_TechNumberSeq" localSheetId="34">#REF!</definedName>
    <definedName name="CB1_TechNumberSeq" localSheetId="42">#REF!</definedName>
    <definedName name="CB1_TechNumberSeq" localSheetId="40">#REF!</definedName>
    <definedName name="CB1_TechNumberSeq" localSheetId="45">#REF!</definedName>
    <definedName name="CB1_TechNumberSeq" localSheetId="41">#REF!</definedName>
    <definedName name="CB1_TechNumberSeq" localSheetId="43">#REF!</definedName>
    <definedName name="CB1_TechNumberSeq" localSheetId="8">#REF!</definedName>
    <definedName name="CB1_TechNumberSeq">#REF!</definedName>
    <definedName name="CB1_TransactionText" localSheetId="19">#REF!</definedName>
    <definedName name="CB1_TransactionText" localSheetId="17">#REF!</definedName>
    <definedName name="CB1_TransactionText" localSheetId="22">#REF!</definedName>
    <definedName name="CB1_TransactionText" localSheetId="18">#REF!</definedName>
    <definedName name="CB1_TransactionText" localSheetId="20">#REF!</definedName>
    <definedName name="CB1_TransactionText" localSheetId="26">#REF!</definedName>
    <definedName name="CB1_TransactionText" localSheetId="24">#REF!</definedName>
    <definedName name="CB1_TransactionText" localSheetId="29">#REF!</definedName>
    <definedName name="CB1_TransactionText" localSheetId="25">#REF!</definedName>
    <definedName name="CB1_TransactionText" localSheetId="27">#REF!</definedName>
    <definedName name="CB1_TransactionText" localSheetId="33">#REF!</definedName>
    <definedName name="CB1_TransactionText" localSheetId="31">#REF!</definedName>
    <definedName name="CB1_TransactionText" localSheetId="36">#REF!</definedName>
    <definedName name="CB1_TransactionText" localSheetId="32">#REF!</definedName>
    <definedName name="CB1_TransactionText" localSheetId="34">#REF!</definedName>
    <definedName name="CB1_TransactionText" localSheetId="42">#REF!</definedName>
    <definedName name="CB1_TransactionText" localSheetId="40">#REF!</definedName>
    <definedName name="CB1_TransactionText" localSheetId="45">#REF!</definedName>
    <definedName name="CB1_TransactionText" localSheetId="41">#REF!</definedName>
    <definedName name="CB1_TransactionText" localSheetId="43">#REF!</definedName>
    <definedName name="CB1_TransactionText" localSheetId="8">#REF!</definedName>
    <definedName name="CB1_TransactionText">#REF!</definedName>
    <definedName name="CB1_Transdate" localSheetId="19">#REF!</definedName>
    <definedName name="CB1_Transdate" localSheetId="17">#REF!</definedName>
    <definedName name="CB1_Transdate" localSheetId="22">#REF!</definedName>
    <definedName name="CB1_Transdate" localSheetId="18">#REF!</definedName>
    <definedName name="CB1_Transdate" localSheetId="20">#REF!</definedName>
    <definedName name="CB1_Transdate" localSheetId="26">#REF!</definedName>
    <definedName name="CB1_Transdate" localSheetId="24">#REF!</definedName>
    <definedName name="CB1_Transdate" localSheetId="29">#REF!</definedName>
    <definedName name="CB1_Transdate" localSheetId="25">#REF!</definedName>
    <definedName name="CB1_Transdate" localSheetId="27">#REF!</definedName>
    <definedName name="CB1_Transdate" localSheetId="33">#REF!</definedName>
    <definedName name="CB1_Transdate" localSheetId="31">#REF!</definedName>
    <definedName name="CB1_Transdate" localSheetId="36">#REF!</definedName>
    <definedName name="CB1_Transdate" localSheetId="32">#REF!</definedName>
    <definedName name="CB1_Transdate" localSheetId="34">#REF!</definedName>
    <definedName name="CB1_Transdate" localSheetId="42">#REF!</definedName>
    <definedName name="CB1_Transdate" localSheetId="40">#REF!</definedName>
    <definedName name="CB1_Transdate" localSheetId="45">#REF!</definedName>
    <definedName name="CB1_Transdate" localSheetId="41">#REF!</definedName>
    <definedName name="CB1_Transdate" localSheetId="43">#REF!</definedName>
    <definedName name="CB1_Transdate" localSheetId="8">#REF!</definedName>
    <definedName name="CB1_Transdate">#REF!</definedName>
    <definedName name="CB1_Voucher" localSheetId="19">#REF!</definedName>
    <definedName name="CB1_Voucher" localSheetId="17">#REF!</definedName>
    <definedName name="CB1_Voucher" localSheetId="22">#REF!</definedName>
    <definedName name="CB1_Voucher" localSheetId="18">#REF!</definedName>
    <definedName name="CB1_Voucher" localSheetId="20">#REF!</definedName>
    <definedName name="CB1_Voucher" localSheetId="26">#REF!</definedName>
    <definedName name="CB1_Voucher" localSheetId="24">#REF!</definedName>
    <definedName name="CB1_Voucher" localSheetId="29">#REF!</definedName>
    <definedName name="CB1_Voucher" localSheetId="25">#REF!</definedName>
    <definedName name="CB1_Voucher" localSheetId="27">#REF!</definedName>
    <definedName name="CB1_Voucher" localSheetId="33">#REF!</definedName>
    <definedName name="CB1_Voucher" localSheetId="31">#REF!</definedName>
    <definedName name="CB1_Voucher" localSheetId="36">#REF!</definedName>
    <definedName name="CB1_Voucher" localSheetId="32">#REF!</definedName>
    <definedName name="CB1_Voucher" localSheetId="34">#REF!</definedName>
    <definedName name="CB1_Voucher" localSheetId="42">#REF!</definedName>
    <definedName name="CB1_Voucher" localSheetId="40">#REF!</definedName>
    <definedName name="CB1_Voucher" localSheetId="45">#REF!</definedName>
    <definedName name="CB1_Voucher" localSheetId="41">#REF!</definedName>
    <definedName name="CB1_Voucher" localSheetId="43">#REF!</definedName>
    <definedName name="CB1_Voucher" localSheetId="8">#REF!</definedName>
    <definedName name="CB1_Voucher">#REF!</definedName>
    <definedName name="CB2_accountnum" localSheetId="19">#REF!</definedName>
    <definedName name="CB2_accountnum" localSheetId="17">#REF!</definedName>
    <definedName name="CB2_accountnum" localSheetId="22">#REF!</definedName>
    <definedName name="CB2_accountnum" localSheetId="18">#REF!</definedName>
    <definedName name="CB2_accountnum" localSheetId="20">#REF!</definedName>
    <definedName name="CB2_accountnum" localSheetId="26">#REF!</definedName>
    <definedName name="CB2_accountnum" localSheetId="24">#REF!</definedName>
    <definedName name="CB2_accountnum" localSheetId="29">#REF!</definedName>
    <definedName name="CB2_accountnum" localSheetId="25">#REF!</definedName>
    <definedName name="CB2_accountnum" localSheetId="27">#REF!</definedName>
    <definedName name="CB2_accountnum" localSheetId="33">#REF!</definedName>
    <definedName name="CB2_accountnum" localSheetId="31">#REF!</definedName>
    <definedName name="CB2_accountnum" localSheetId="36">#REF!</definedName>
    <definedName name="CB2_accountnum" localSheetId="32">#REF!</definedName>
    <definedName name="CB2_accountnum" localSheetId="34">#REF!</definedName>
    <definedName name="CB2_accountnum" localSheetId="42">#REF!</definedName>
    <definedName name="CB2_accountnum" localSheetId="40">#REF!</definedName>
    <definedName name="CB2_accountnum" localSheetId="45">#REF!</definedName>
    <definedName name="CB2_accountnum" localSheetId="41">#REF!</definedName>
    <definedName name="CB2_accountnum" localSheetId="43">#REF!</definedName>
    <definedName name="CB2_accountnum" localSheetId="8">#REF!</definedName>
    <definedName name="CB2_accountnum">#REF!</definedName>
    <definedName name="CB2_Accounttype" localSheetId="19">#REF!</definedName>
    <definedName name="CB2_Accounttype" localSheetId="17">#REF!</definedName>
    <definedName name="CB2_Accounttype" localSheetId="22">#REF!</definedName>
    <definedName name="CB2_Accounttype" localSheetId="18">#REF!</definedName>
    <definedName name="CB2_Accounttype" localSheetId="20">#REF!</definedName>
    <definedName name="CB2_Accounttype" localSheetId="26">#REF!</definedName>
    <definedName name="CB2_Accounttype" localSheetId="24">#REF!</definedName>
    <definedName name="CB2_Accounttype" localSheetId="29">#REF!</definedName>
    <definedName name="CB2_Accounttype" localSheetId="25">#REF!</definedName>
    <definedName name="CB2_Accounttype" localSheetId="27">#REF!</definedName>
    <definedName name="CB2_Accounttype" localSheetId="33">#REF!</definedName>
    <definedName name="CB2_Accounttype" localSheetId="31">#REF!</definedName>
    <definedName name="CB2_Accounttype" localSheetId="36">#REF!</definedName>
    <definedName name="CB2_Accounttype" localSheetId="32">#REF!</definedName>
    <definedName name="CB2_Accounttype" localSheetId="34">#REF!</definedName>
    <definedName name="CB2_Accounttype" localSheetId="42">#REF!</definedName>
    <definedName name="CB2_Accounttype" localSheetId="40">#REF!</definedName>
    <definedName name="CB2_Accounttype" localSheetId="45">#REF!</definedName>
    <definedName name="CB2_Accounttype" localSheetId="41">#REF!</definedName>
    <definedName name="CB2_Accounttype" localSheetId="43">#REF!</definedName>
    <definedName name="CB2_Accounttype" localSheetId="8">#REF!</definedName>
    <definedName name="CB2_Accounttype">#REF!</definedName>
    <definedName name="CB2_Activity" localSheetId="19">#REF!</definedName>
    <definedName name="CB2_Activity" localSheetId="17">#REF!</definedName>
    <definedName name="CB2_Activity" localSheetId="22">#REF!</definedName>
    <definedName name="CB2_Activity" localSheetId="18">#REF!</definedName>
    <definedName name="CB2_Activity" localSheetId="20">#REF!</definedName>
    <definedName name="CB2_Activity" localSheetId="26">#REF!</definedName>
    <definedName name="CB2_Activity" localSheetId="24">#REF!</definedName>
    <definedName name="CB2_Activity" localSheetId="29">#REF!</definedName>
    <definedName name="CB2_Activity" localSheetId="25">#REF!</definedName>
    <definedName name="CB2_Activity" localSheetId="27">#REF!</definedName>
    <definedName name="CB2_Activity" localSheetId="33">#REF!</definedName>
    <definedName name="CB2_Activity" localSheetId="31">#REF!</definedName>
    <definedName name="CB2_Activity" localSheetId="36">#REF!</definedName>
    <definedName name="CB2_Activity" localSheetId="32">#REF!</definedName>
    <definedName name="CB2_Activity" localSheetId="34">#REF!</definedName>
    <definedName name="CB2_Activity" localSheetId="42">#REF!</definedName>
    <definedName name="CB2_Activity" localSheetId="40">#REF!</definedName>
    <definedName name="CB2_Activity" localSheetId="45">#REF!</definedName>
    <definedName name="CB2_Activity" localSheetId="41">#REF!</definedName>
    <definedName name="CB2_Activity" localSheetId="43">#REF!</definedName>
    <definedName name="CB2_Activity" localSheetId="8">#REF!</definedName>
    <definedName name="CB2_Activity">#REF!</definedName>
    <definedName name="cb2_category" localSheetId="19">#REF!</definedName>
    <definedName name="cb2_category" localSheetId="17">#REF!</definedName>
    <definedName name="cb2_category" localSheetId="22">#REF!</definedName>
    <definedName name="cb2_category" localSheetId="18">#REF!</definedName>
    <definedName name="cb2_category" localSheetId="20">#REF!</definedName>
    <definedName name="cb2_category" localSheetId="26">#REF!</definedName>
    <definedName name="cb2_category" localSheetId="24">#REF!</definedName>
    <definedName name="cb2_category" localSheetId="29">#REF!</definedName>
    <definedName name="cb2_category" localSheetId="25">#REF!</definedName>
    <definedName name="cb2_category" localSheetId="27">#REF!</definedName>
    <definedName name="cb2_category" localSheetId="33">#REF!</definedName>
    <definedName name="cb2_category" localSheetId="31">#REF!</definedName>
    <definedName name="cb2_category" localSheetId="36">#REF!</definedName>
    <definedName name="cb2_category" localSheetId="32">#REF!</definedName>
    <definedName name="cb2_category" localSheetId="34">#REF!</definedName>
    <definedName name="cb2_category" localSheetId="42">#REF!</definedName>
    <definedName name="cb2_category" localSheetId="40">#REF!</definedName>
    <definedName name="cb2_category" localSheetId="45">#REF!</definedName>
    <definedName name="cb2_category" localSheetId="41">#REF!</definedName>
    <definedName name="cb2_category" localSheetId="43">#REF!</definedName>
    <definedName name="cb2_category" localSheetId="8">#REF!</definedName>
    <definedName name="cb2_category">#REF!</definedName>
    <definedName name="CB2_coderecid" localSheetId="19">#REF!</definedName>
    <definedName name="CB2_coderecid" localSheetId="17">#REF!</definedName>
    <definedName name="CB2_coderecid" localSheetId="22">#REF!</definedName>
    <definedName name="CB2_coderecid" localSheetId="18">#REF!</definedName>
    <definedName name="CB2_coderecid" localSheetId="20">#REF!</definedName>
    <definedName name="CB2_coderecid" localSheetId="26">#REF!</definedName>
    <definedName name="CB2_coderecid" localSheetId="24">#REF!</definedName>
    <definedName name="CB2_coderecid" localSheetId="29">#REF!</definedName>
    <definedName name="CB2_coderecid" localSheetId="25">#REF!</definedName>
    <definedName name="CB2_coderecid" localSheetId="27">#REF!</definedName>
    <definedName name="CB2_coderecid" localSheetId="33">#REF!</definedName>
    <definedName name="CB2_coderecid" localSheetId="31">#REF!</definedName>
    <definedName name="CB2_coderecid" localSheetId="36">#REF!</definedName>
    <definedName name="CB2_coderecid" localSheetId="32">#REF!</definedName>
    <definedName name="CB2_coderecid" localSheetId="34">#REF!</definedName>
    <definedName name="CB2_coderecid" localSheetId="42">#REF!</definedName>
    <definedName name="CB2_coderecid" localSheetId="40">#REF!</definedName>
    <definedName name="CB2_coderecid" localSheetId="45">#REF!</definedName>
    <definedName name="CB2_coderecid" localSheetId="41">#REF!</definedName>
    <definedName name="CB2_coderecid" localSheetId="43">#REF!</definedName>
    <definedName name="CB2_coderecid" localSheetId="8">#REF!</definedName>
    <definedName name="CB2_coderecid">#REF!</definedName>
    <definedName name="CB2_CostCenter" localSheetId="19">#REF!</definedName>
    <definedName name="CB2_CostCenter" localSheetId="17">#REF!</definedName>
    <definedName name="CB2_CostCenter" localSheetId="22">#REF!</definedName>
    <definedName name="CB2_CostCenter" localSheetId="18">#REF!</definedName>
    <definedName name="CB2_CostCenter" localSheetId="20">#REF!</definedName>
    <definedName name="CB2_CostCenter" localSheetId="26">#REF!</definedName>
    <definedName name="CB2_CostCenter" localSheetId="24">#REF!</definedName>
    <definedName name="CB2_CostCenter" localSheetId="29">#REF!</definedName>
    <definedName name="CB2_CostCenter" localSheetId="25">#REF!</definedName>
    <definedName name="CB2_CostCenter" localSheetId="27">#REF!</definedName>
    <definedName name="CB2_CostCenter" localSheetId="33">#REF!</definedName>
    <definedName name="CB2_CostCenter" localSheetId="31">#REF!</definedName>
    <definedName name="CB2_CostCenter" localSheetId="36">#REF!</definedName>
    <definedName name="CB2_CostCenter" localSheetId="32">#REF!</definedName>
    <definedName name="CB2_CostCenter" localSheetId="34">#REF!</definedName>
    <definedName name="CB2_CostCenter" localSheetId="42">#REF!</definedName>
    <definedName name="CB2_CostCenter" localSheetId="40">#REF!</definedName>
    <definedName name="CB2_CostCenter" localSheetId="45">#REF!</definedName>
    <definedName name="CB2_CostCenter" localSheetId="41">#REF!</definedName>
    <definedName name="CB2_CostCenter" localSheetId="43">#REF!</definedName>
    <definedName name="CB2_CostCenter" localSheetId="8">#REF!</definedName>
    <definedName name="CB2_CostCenter">#REF!</definedName>
    <definedName name="CB2_Costtype" localSheetId="19">#REF!</definedName>
    <definedName name="CB2_Costtype" localSheetId="17">#REF!</definedName>
    <definedName name="CB2_Costtype" localSheetId="22">#REF!</definedName>
    <definedName name="CB2_Costtype" localSheetId="18">#REF!</definedName>
    <definedName name="CB2_Costtype" localSheetId="20">#REF!</definedName>
    <definedName name="CB2_Costtype" localSheetId="26">#REF!</definedName>
    <definedName name="CB2_Costtype" localSheetId="24">#REF!</definedName>
    <definedName name="CB2_Costtype" localSheetId="29">#REF!</definedName>
    <definedName name="CB2_Costtype" localSheetId="25">#REF!</definedName>
    <definedName name="CB2_Costtype" localSheetId="27">#REF!</definedName>
    <definedName name="CB2_Costtype" localSheetId="33">#REF!</definedName>
    <definedName name="CB2_Costtype" localSheetId="31">#REF!</definedName>
    <definedName name="CB2_Costtype" localSheetId="36">#REF!</definedName>
    <definedName name="CB2_Costtype" localSheetId="32">#REF!</definedName>
    <definedName name="CB2_Costtype" localSheetId="34">#REF!</definedName>
    <definedName name="CB2_Costtype" localSheetId="42">#REF!</definedName>
    <definedName name="CB2_Costtype" localSheetId="40">#REF!</definedName>
    <definedName name="CB2_Costtype" localSheetId="45">#REF!</definedName>
    <definedName name="CB2_Costtype" localSheetId="41">#REF!</definedName>
    <definedName name="CB2_Costtype" localSheetId="43">#REF!</definedName>
    <definedName name="CB2_Costtype" localSheetId="8">#REF!</definedName>
    <definedName name="CB2_Costtype">#REF!</definedName>
    <definedName name="CB2_Credit" localSheetId="19">#REF!</definedName>
    <definedName name="CB2_Credit" localSheetId="17">#REF!</definedName>
    <definedName name="CB2_Credit" localSheetId="22">#REF!</definedName>
    <definedName name="CB2_Credit" localSheetId="18">#REF!</definedName>
    <definedName name="CB2_Credit" localSheetId="20">#REF!</definedName>
    <definedName name="CB2_Credit" localSheetId="26">#REF!</definedName>
    <definedName name="CB2_Credit" localSheetId="24">#REF!</definedName>
    <definedName name="CB2_Credit" localSheetId="29">#REF!</definedName>
    <definedName name="CB2_Credit" localSheetId="25">#REF!</definedName>
    <definedName name="CB2_Credit" localSheetId="27">#REF!</definedName>
    <definedName name="CB2_Credit" localSheetId="33">#REF!</definedName>
    <definedName name="CB2_Credit" localSheetId="31">#REF!</definedName>
    <definedName name="CB2_Credit" localSheetId="36">#REF!</definedName>
    <definedName name="CB2_Credit" localSheetId="32">#REF!</definedName>
    <definedName name="CB2_Credit" localSheetId="34">#REF!</definedName>
    <definedName name="CB2_Credit" localSheetId="42">#REF!</definedName>
    <definedName name="CB2_Credit" localSheetId="40">#REF!</definedName>
    <definedName name="CB2_Credit" localSheetId="45">#REF!</definedName>
    <definedName name="CB2_Credit" localSheetId="41">#REF!</definedName>
    <definedName name="CB2_Credit" localSheetId="43">#REF!</definedName>
    <definedName name="CB2_Credit" localSheetId="8">#REF!</definedName>
    <definedName name="CB2_Credit">#REF!</definedName>
    <definedName name="CB2_Currency" localSheetId="19">#REF!</definedName>
    <definedName name="CB2_Currency" localSheetId="17">#REF!</definedName>
    <definedName name="CB2_Currency" localSheetId="22">#REF!</definedName>
    <definedName name="CB2_Currency" localSheetId="18">#REF!</definedName>
    <definedName name="CB2_Currency" localSheetId="20">#REF!</definedName>
    <definedName name="CB2_Currency" localSheetId="26">#REF!</definedName>
    <definedName name="CB2_Currency" localSheetId="24">#REF!</definedName>
    <definedName name="CB2_Currency" localSheetId="29">#REF!</definedName>
    <definedName name="CB2_Currency" localSheetId="25">#REF!</definedName>
    <definedName name="CB2_Currency" localSheetId="27">#REF!</definedName>
    <definedName name="CB2_Currency" localSheetId="33">#REF!</definedName>
    <definedName name="CB2_Currency" localSheetId="31">#REF!</definedName>
    <definedName name="CB2_Currency" localSheetId="36">#REF!</definedName>
    <definedName name="CB2_Currency" localSheetId="32">#REF!</definedName>
    <definedName name="CB2_Currency" localSheetId="34">#REF!</definedName>
    <definedName name="CB2_Currency" localSheetId="42">#REF!</definedName>
    <definedName name="CB2_Currency" localSheetId="40">#REF!</definedName>
    <definedName name="CB2_Currency" localSheetId="45">#REF!</definedName>
    <definedName name="CB2_Currency" localSheetId="41">#REF!</definedName>
    <definedName name="CB2_Currency" localSheetId="43">#REF!</definedName>
    <definedName name="CB2_Currency" localSheetId="8">#REF!</definedName>
    <definedName name="CB2_Currency">#REF!</definedName>
    <definedName name="CB2_Debit" localSheetId="19">#REF!</definedName>
    <definedName name="CB2_Debit" localSheetId="17">#REF!</definedName>
    <definedName name="CB2_Debit" localSheetId="22">#REF!</definedName>
    <definedName name="CB2_Debit" localSheetId="18">#REF!</definedName>
    <definedName name="CB2_Debit" localSheetId="20">#REF!</definedName>
    <definedName name="CB2_Debit" localSheetId="26">#REF!</definedName>
    <definedName name="CB2_Debit" localSheetId="24">#REF!</definedName>
    <definedName name="CB2_Debit" localSheetId="29">#REF!</definedName>
    <definedName name="CB2_Debit" localSheetId="25">#REF!</definedName>
    <definedName name="CB2_Debit" localSheetId="27">#REF!</definedName>
    <definedName name="CB2_Debit" localSheetId="33">#REF!</definedName>
    <definedName name="CB2_Debit" localSheetId="31">#REF!</definedName>
    <definedName name="CB2_Debit" localSheetId="36">#REF!</definedName>
    <definedName name="CB2_Debit" localSheetId="32">#REF!</definedName>
    <definedName name="CB2_Debit" localSheetId="34">#REF!</definedName>
    <definedName name="CB2_Debit" localSheetId="42">#REF!</definedName>
    <definedName name="CB2_Debit" localSheetId="40">#REF!</definedName>
    <definedName name="CB2_Debit" localSheetId="45">#REF!</definedName>
    <definedName name="CB2_Debit" localSheetId="41">#REF!</definedName>
    <definedName name="CB2_Debit" localSheetId="43">#REF!</definedName>
    <definedName name="CB2_Debit" localSheetId="8">#REF!</definedName>
    <definedName name="CB2_Debit">#REF!</definedName>
    <definedName name="CB2_DefaultDimCostCenter" localSheetId="19">#REF!</definedName>
    <definedName name="CB2_DefaultDimCostCenter" localSheetId="17">#REF!</definedName>
    <definedName name="CB2_DefaultDimCostCenter" localSheetId="22">#REF!</definedName>
    <definedName name="CB2_DefaultDimCostCenter" localSheetId="18">#REF!</definedName>
    <definedName name="CB2_DefaultDimCostCenter" localSheetId="20">#REF!</definedName>
    <definedName name="CB2_DefaultDimCostCenter" localSheetId="26">#REF!</definedName>
    <definedName name="CB2_DefaultDimCostCenter" localSheetId="24">#REF!</definedName>
    <definedName name="CB2_DefaultDimCostCenter" localSheetId="29">#REF!</definedName>
    <definedName name="CB2_DefaultDimCostCenter" localSheetId="25">#REF!</definedName>
    <definedName name="CB2_DefaultDimCostCenter" localSheetId="27">#REF!</definedName>
    <definedName name="CB2_DefaultDimCostCenter" localSheetId="33">#REF!</definedName>
    <definedName name="CB2_DefaultDimCostCenter" localSheetId="31">#REF!</definedName>
    <definedName name="CB2_DefaultDimCostCenter" localSheetId="36">#REF!</definedName>
    <definedName name="CB2_DefaultDimCostCenter" localSheetId="32">#REF!</definedName>
    <definedName name="CB2_DefaultDimCostCenter" localSheetId="34">#REF!</definedName>
    <definedName name="CB2_DefaultDimCostCenter" localSheetId="42">#REF!</definedName>
    <definedName name="CB2_DefaultDimCostCenter" localSheetId="40">#REF!</definedName>
    <definedName name="CB2_DefaultDimCostCenter" localSheetId="45">#REF!</definedName>
    <definedName name="CB2_DefaultDimCostCenter" localSheetId="41">#REF!</definedName>
    <definedName name="CB2_DefaultDimCostCenter" localSheetId="43">#REF!</definedName>
    <definedName name="CB2_DefaultDimCostCenter" localSheetId="8">#REF!</definedName>
    <definedName name="CB2_DefaultDimCostCenter">#REF!</definedName>
    <definedName name="CB2_DefaultDimCostType" localSheetId="19">#REF!</definedName>
    <definedName name="CB2_DefaultDimCostType" localSheetId="17">#REF!</definedName>
    <definedName name="CB2_DefaultDimCostType" localSheetId="22">#REF!</definedName>
    <definedName name="CB2_DefaultDimCostType" localSheetId="18">#REF!</definedName>
    <definedName name="CB2_DefaultDimCostType" localSheetId="20">#REF!</definedName>
    <definedName name="CB2_DefaultDimCostType" localSheetId="26">#REF!</definedName>
    <definedName name="CB2_DefaultDimCostType" localSheetId="24">#REF!</definedName>
    <definedName name="CB2_DefaultDimCostType" localSheetId="29">#REF!</definedName>
    <definedName name="CB2_DefaultDimCostType" localSheetId="25">#REF!</definedName>
    <definedName name="CB2_DefaultDimCostType" localSheetId="27">#REF!</definedName>
    <definedName name="CB2_DefaultDimCostType" localSheetId="33">#REF!</definedName>
    <definedName name="CB2_DefaultDimCostType" localSheetId="31">#REF!</definedName>
    <definedName name="CB2_DefaultDimCostType" localSheetId="36">#REF!</definedName>
    <definedName name="CB2_DefaultDimCostType" localSheetId="32">#REF!</definedName>
    <definedName name="CB2_DefaultDimCostType" localSheetId="34">#REF!</definedName>
    <definedName name="CB2_DefaultDimCostType" localSheetId="42">#REF!</definedName>
    <definedName name="CB2_DefaultDimCostType" localSheetId="40">#REF!</definedName>
    <definedName name="CB2_DefaultDimCostType" localSheetId="45">#REF!</definedName>
    <definedName name="CB2_DefaultDimCostType" localSheetId="41">#REF!</definedName>
    <definedName name="CB2_DefaultDimCostType" localSheetId="43">#REF!</definedName>
    <definedName name="CB2_DefaultDimCostType" localSheetId="8">#REF!</definedName>
    <definedName name="CB2_DefaultDimCostType">#REF!</definedName>
    <definedName name="CB2_DefaultDimFund" localSheetId="19">#REF!</definedName>
    <definedName name="CB2_DefaultDimFund" localSheetId="17">#REF!</definedName>
    <definedName name="CB2_DefaultDimFund" localSheetId="22">#REF!</definedName>
    <definedName name="CB2_DefaultDimFund" localSheetId="18">#REF!</definedName>
    <definedName name="CB2_DefaultDimFund" localSheetId="20">#REF!</definedName>
    <definedName name="CB2_DefaultDimFund" localSheetId="26">#REF!</definedName>
    <definedName name="CB2_DefaultDimFund" localSheetId="24">#REF!</definedName>
    <definedName name="CB2_DefaultDimFund" localSheetId="29">#REF!</definedName>
    <definedName name="CB2_DefaultDimFund" localSheetId="25">#REF!</definedName>
    <definedName name="CB2_DefaultDimFund" localSheetId="27">#REF!</definedName>
    <definedName name="CB2_DefaultDimFund" localSheetId="33">#REF!</definedName>
    <definedName name="CB2_DefaultDimFund" localSheetId="31">#REF!</definedName>
    <definedName name="CB2_DefaultDimFund" localSheetId="36">#REF!</definedName>
    <definedName name="CB2_DefaultDimFund" localSheetId="32">#REF!</definedName>
    <definedName name="CB2_DefaultDimFund" localSheetId="34">#REF!</definedName>
    <definedName name="CB2_DefaultDimFund" localSheetId="42">#REF!</definedName>
    <definedName name="CB2_DefaultDimFund" localSheetId="40">#REF!</definedName>
    <definedName name="CB2_DefaultDimFund" localSheetId="45">#REF!</definedName>
    <definedName name="CB2_DefaultDimFund" localSheetId="41">#REF!</definedName>
    <definedName name="CB2_DefaultDimFund" localSheetId="43">#REF!</definedName>
    <definedName name="CB2_DefaultDimFund" localSheetId="8">#REF!</definedName>
    <definedName name="CB2_DefaultDimFund">#REF!</definedName>
    <definedName name="CB2_DefaultDimProject" localSheetId="19">#REF!</definedName>
    <definedName name="CB2_DefaultDimProject" localSheetId="17">#REF!</definedName>
    <definedName name="CB2_DefaultDimProject" localSheetId="22">#REF!</definedName>
    <definedName name="CB2_DefaultDimProject" localSheetId="18">#REF!</definedName>
    <definedName name="CB2_DefaultDimProject" localSheetId="20">#REF!</definedName>
    <definedName name="CB2_DefaultDimProject" localSheetId="26">#REF!</definedName>
    <definedName name="CB2_DefaultDimProject" localSheetId="24">#REF!</definedName>
    <definedName name="CB2_DefaultDimProject" localSheetId="29">#REF!</definedName>
    <definedName name="CB2_DefaultDimProject" localSheetId="25">#REF!</definedName>
    <definedName name="CB2_DefaultDimProject" localSheetId="27">#REF!</definedName>
    <definedName name="CB2_DefaultDimProject" localSheetId="33">#REF!</definedName>
    <definedName name="CB2_DefaultDimProject" localSheetId="31">#REF!</definedName>
    <definedName name="CB2_DefaultDimProject" localSheetId="36">#REF!</definedName>
    <definedName name="CB2_DefaultDimProject" localSheetId="32">#REF!</definedName>
    <definedName name="CB2_DefaultDimProject" localSheetId="34">#REF!</definedName>
    <definedName name="CB2_DefaultDimProject" localSheetId="42">#REF!</definedName>
    <definedName name="CB2_DefaultDimProject" localSheetId="40">#REF!</definedName>
    <definedName name="CB2_DefaultDimProject" localSheetId="45">#REF!</definedName>
    <definedName name="CB2_DefaultDimProject" localSheetId="41">#REF!</definedName>
    <definedName name="CB2_DefaultDimProject" localSheetId="43">#REF!</definedName>
    <definedName name="CB2_DefaultDimProject" localSheetId="8">#REF!</definedName>
    <definedName name="CB2_DefaultDimProject">#REF!</definedName>
    <definedName name="CB2_Document" localSheetId="19">#REF!</definedName>
    <definedName name="CB2_Document" localSheetId="17">#REF!</definedName>
    <definedName name="CB2_Document" localSheetId="22">#REF!</definedName>
    <definedName name="CB2_Document" localSheetId="18">#REF!</definedName>
    <definedName name="CB2_Document" localSheetId="20">#REF!</definedName>
    <definedName name="CB2_Document" localSheetId="26">#REF!</definedName>
    <definedName name="CB2_Document" localSheetId="24">#REF!</definedName>
    <definedName name="CB2_Document" localSheetId="29">#REF!</definedName>
    <definedName name="CB2_Document" localSheetId="25">#REF!</definedName>
    <definedName name="CB2_Document" localSheetId="27">#REF!</definedName>
    <definedName name="CB2_Document" localSheetId="33">#REF!</definedName>
    <definedName name="CB2_Document" localSheetId="31">#REF!</definedName>
    <definedName name="CB2_Document" localSheetId="36">#REF!</definedName>
    <definedName name="CB2_Document" localSheetId="32">#REF!</definedName>
    <definedName name="CB2_Document" localSheetId="34">#REF!</definedName>
    <definedName name="CB2_Document" localSheetId="42">#REF!</definedName>
    <definedName name="CB2_Document" localSheetId="40">#REF!</definedName>
    <definedName name="CB2_Document" localSheetId="45">#REF!</definedName>
    <definedName name="CB2_Document" localSheetId="41">#REF!</definedName>
    <definedName name="CB2_Document" localSheetId="43">#REF!</definedName>
    <definedName name="CB2_Document" localSheetId="8">#REF!</definedName>
    <definedName name="CB2_Document">#REF!</definedName>
    <definedName name="CB2_DocumentDate" localSheetId="19">#REF!</definedName>
    <definedName name="CB2_DocumentDate" localSheetId="17">#REF!</definedName>
    <definedName name="CB2_DocumentDate" localSheetId="22">#REF!</definedName>
    <definedName name="CB2_DocumentDate" localSheetId="18">#REF!</definedName>
    <definedName name="CB2_DocumentDate" localSheetId="20">#REF!</definedName>
    <definedName name="CB2_DocumentDate" localSheetId="26">#REF!</definedName>
    <definedName name="CB2_DocumentDate" localSheetId="24">#REF!</definedName>
    <definedName name="CB2_DocumentDate" localSheetId="29">#REF!</definedName>
    <definedName name="CB2_DocumentDate" localSheetId="25">#REF!</definedName>
    <definedName name="CB2_DocumentDate" localSheetId="27">#REF!</definedName>
    <definedName name="CB2_DocumentDate" localSheetId="33">#REF!</definedName>
    <definedName name="CB2_DocumentDate" localSheetId="31">#REF!</definedName>
    <definedName name="CB2_DocumentDate" localSheetId="36">#REF!</definedName>
    <definedName name="CB2_DocumentDate" localSheetId="32">#REF!</definedName>
    <definedName name="CB2_DocumentDate" localSheetId="34">#REF!</definedName>
    <definedName name="CB2_DocumentDate" localSheetId="42">#REF!</definedName>
    <definedName name="CB2_DocumentDate" localSheetId="40">#REF!</definedName>
    <definedName name="CB2_DocumentDate" localSheetId="45">#REF!</definedName>
    <definedName name="CB2_DocumentDate" localSheetId="41">#REF!</definedName>
    <definedName name="CB2_DocumentDate" localSheetId="43">#REF!</definedName>
    <definedName name="CB2_DocumentDate" localSheetId="8">#REF!</definedName>
    <definedName name="CB2_DocumentDate">#REF!</definedName>
    <definedName name="CB2_Exchangerate" localSheetId="19">#REF!</definedName>
    <definedName name="CB2_Exchangerate" localSheetId="17">#REF!</definedName>
    <definedName name="CB2_Exchangerate" localSheetId="22">#REF!</definedName>
    <definedName name="CB2_Exchangerate" localSheetId="18">#REF!</definedName>
    <definedName name="CB2_Exchangerate" localSheetId="20">#REF!</definedName>
    <definedName name="CB2_Exchangerate" localSheetId="26">#REF!</definedName>
    <definedName name="CB2_Exchangerate" localSheetId="24">#REF!</definedName>
    <definedName name="CB2_Exchangerate" localSheetId="29">#REF!</definedName>
    <definedName name="CB2_Exchangerate" localSheetId="25">#REF!</definedName>
    <definedName name="CB2_Exchangerate" localSheetId="27">#REF!</definedName>
    <definedName name="CB2_Exchangerate" localSheetId="33">#REF!</definedName>
    <definedName name="CB2_Exchangerate" localSheetId="31">#REF!</definedName>
    <definedName name="CB2_Exchangerate" localSheetId="36">#REF!</definedName>
    <definedName name="CB2_Exchangerate" localSheetId="32">#REF!</definedName>
    <definedName name="CB2_Exchangerate" localSheetId="34">#REF!</definedName>
    <definedName name="CB2_Exchangerate" localSheetId="42">#REF!</definedName>
    <definedName name="CB2_Exchangerate" localSheetId="40">#REF!</definedName>
    <definedName name="CB2_Exchangerate" localSheetId="45">#REF!</definedName>
    <definedName name="CB2_Exchangerate" localSheetId="41">#REF!</definedName>
    <definedName name="CB2_Exchangerate" localSheetId="43">#REF!</definedName>
    <definedName name="CB2_Exchangerate" localSheetId="8">#REF!</definedName>
    <definedName name="CB2_Exchangerate">#REF!</definedName>
    <definedName name="CB2_Fund" localSheetId="19">#REF!</definedName>
    <definedName name="CB2_Fund" localSheetId="17">#REF!</definedName>
    <definedName name="CB2_Fund" localSheetId="22">#REF!</definedName>
    <definedName name="CB2_Fund" localSheetId="18">#REF!</definedName>
    <definedName name="CB2_Fund" localSheetId="20">#REF!</definedName>
    <definedName name="CB2_Fund" localSheetId="26">#REF!</definedName>
    <definedName name="CB2_Fund" localSheetId="24">#REF!</definedName>
    <definedName name="CB2_Fund" localSheetId="29">#REF!</definedName>
    <definedName name="CB2_Fund" localSheetId="25">#REF!</definedName>
    <definedName name="CB2_Fund" localSheetId="27">#REF!</definedName>
    <definedName name="CB2_Fund" localSheetId="33">#REF!</definedName>
    <definedName name="CB2_Fund" localSheetId="31">#REF!</definedName>
    <definedName name="CB2_Fund" localSheetId="36">#REF!</definedName>
    <definedName name="CB2_Fund" localSheetId="32">#REF!</definedName>
    <definedName name="CB2_Fund" localSheetId="34">#REF!</definedName>
    <definedName name="CB2_Fund" localSheetId="42">#REF!</definedName>
    <definedName name="CB2_Fund" localSheetId="40">#REF!</definedName>
    <definedName name="CB2_Fund" localSheetId="45">#REF!</definedName>
    <definedName name="CB2_Fund" localSheetId="41">#REF!</definedName>
    <definedName name="CB2_Fund" localSheetId="43">#REF!</definedName>
    <definedName name="CB2_Fund" localSheetId="8">#REF!</definedName>
    <definedName name="CB2_Fund">#REF!</definedName>
    <definedName name="CB2_JournalDescription" localSheetId="19">#REF!</definedName>
    <definedName name="CB2_JournalDescription" localSheetId="17">#REF!</definedName>
    <definedName name="CB2_JournalDescription" localSheetId="22">#REF!</definedName>
    <definedName name="CB2_JournalDescription" localSheetId="18">#REF!</definedName>
    <definedName name="CB2_JournalDescription" localSheetId="20">#REF!</definedName>
    <definedName name="CB2_JournalDescription" localSheetId="26">#REF!</definedName>
    <definedName name="CB2_JournalDescription" localSheetId="24">#REF!</definedName>
    <definedName name="CB2_JournalDescription" localSheetId="29">#REF!</definedName>
    <definedName name="CB2_JournalDescription" localSheetId="25">#REF!</definedName>
    <definedName name="CB2_JournalDescription" localSheetId="27">#REF!</definedName>
    <definedName name="CB2_JournalDescription" localSheetId="33">#REF!</definedName>
    <definedName name="CB2_JournalDescription" localSheetId="31">#REF!</definedName>
    <definedName name="CB2_JournalDescription" localSheetId="36">#REF!</definedName>
    <definedName name="CB2_JournalDescription" localSheetId="32">#REF!</definedName>
    <definedName name="CB2_JournalDescription" localSheetId="34">#REF!</definedName>
    <definedName name="CB2_JournalDescription" localSheetId="42">#REF!</definedName>
    <definedName name="CB2_JournalDescription" localSheetId="40">#REF!</definedName>
    <definedName name="CB2_JournalDescription" localSheetId="45">#REF!</definedName>
    <definedName name="CB2_JournalDescription" localSheetId="41">#REF!</definedName>
    <definedName name="CB2_JournalDescription" localSheetId="43">#REF!</definedName>
    <definedName name="CB2_JournalDescription" localSheetId="8">#REF!</definedName>
    <definedName name="CB2_JournalDescription">#REF!</definedName>
    <definedName name="CB2_JournalDescriptionToUpload" localSheetId="19">#REF!</definedName>
    <definedName name="CB2_JournalDescriptionToUpload" localSheetId="17">#REF!</definedName>
    <definedName name="CB2_JournalDescriptionToUpload" localSheetId="22">#REF!</definedName>
    <definedName name="CB2_JournalDescriptionToUpload" localSheetId="18">#REF!</definedName>
    <definedName name="CB2_JournalDescriptionToUpload" localSheetId="20">#REF!</definedName>
    <definedName name="CB2_JournalDescriptionToUpload" localSheetId="26">#REF!</definedName>
    <definedName name="CB2_JournalDescriptionToUpload" localSheetId="24">#REF!</definedName>
    <definedName name="CB2_JournalDescriptionToUpload" localSheetId="29">#REF!</definedName>
    <definedName name="CB2_JournalDescriptionToUpload" localSheetId="25">#REF!</definedName>
    <definedName name="CB2_JournalDescriptionToUpload" localSheetId="27">#REF!</definedName>
    <definedName name="CB2_JournalDescriptionToUpload" localSheetId="33">#REF!</definedName>
    <definedName name="CB2_JournalDescriptionToUpload" localSheetId="31">#REF!</definedName>
    <definedName name="CB2_JournalDescriptionToUpload" localSheetId="36">#REF!</definedName>
    <definedName name="CB2_JournalDescriptionToUpload" localSheetId="32">#REF!</definedName>
    <definedName name="CB2_JournalDescriptionToUpload" localSheetId="34">#REF!</definedName>
    <definedName name="CB2_JournalDescriptionToUpload" localSheetId="42">#REF!</definedName>
    <definedName name="CB2_JournalDescriptionToUpload" localSheetId="40">#REF!</definedName>
    <definedName name="CB2_JournalDescriptionToUpload" localSheetId="45">#REF!</definedName>
    <definedName name="CB2_JournalDescriptionToUpload" localSheetId="41">#REF!</definedName>
    <definedName name="CB2_JournalDescriptionToUpload" localSheetId="43">#REF!</definedName>
    <definedName name="CB2_JournalDescriptionToUpload" localSheetId="8">#REF!</definedName>
    <definedName name="CB2_JournalDescriptionToUpload">#REF!</definedName>
    <definedName name="CB2_Journalname" localSheetId="19">#REF!</definedName>
    <definedName name="CB2_Journalname" localSheetId="17">#REF!</definedName>
    <definedName name="CB2_Journalname" localSheetId="22">#REF!</definedName>
    <definedName name="CB2_Journalname" localSheetId="18">#REF!</definedName>
    <definedName name="CB2_Journalname" localSheetId="20">#REF!</definedName>
    <definedName name="CB2_Journalname" localSheetId="26">#REF!</definedName>
    <definedName name="CB2_Journalname" localSheetId="24">#REF!</definedName>
    <definedName name="CB2_Journalname" localSheetId="29">#REF!</definedName>
    <definedName name="CB2_Journalname" localSheetId="25">#REF!</definedName>
    <definedName name="CB2_Journalname" localSheetId="27">#REF!</definedName>
    <definedName name="CB2_Journalname" localSheetId="33">#REF!</definedName>
    <definedName name="CB2_Journalname" localSheetId="31">#REF!</definedName>
    <definedName name="CB2_Journalname" localSheetId="36">#REF!</definedName>
    <definedName name="CB2_Journalname" localSheetId="32">#REF!</definedName>
    <definedName name="CB2_Journalname" localSheetId="34">#REF!</definedName>
    <definedName name="CB2_Journalname" localSheetId="42">#REF!</definedName>
    <definedName name="CB2_Journalname" localSheetId="40">#REF!</definedName>
    <definedName name="CB2_Journalname" localSheetId="45">#REF!</definedName>
    <definedName name="CB2_Journalname" localSheetId="41">#REF!</definedName>
    <definedName name="CB2_Journalname" localSheetId="43">#REF!</definedName>
    <definedName name="CB2_Journalname" localSheetId="8">#REF!</definedName>
    <definedName name="CB2_Journalname">#REF!</definedName>
    <definedName name="CB2_Journalnum" localSheetId="19">#REF!</definedName>
    <definedName name="CB2_Journalnum" localSheetId="17">#REF!</definedName>
    <definedName name="CB2_Journalnum" localSheetId="22">#REF!</definedName>
    <definedName name="CB2_Journalnum" localSheetId="18">#REF!</definedName>
    <definedName name="CB2_Journalnum" localSheetId="20">#REF!</definedName>
    <definedName name="CB2_Journalnum" localSheetId="26">#REF!</definedName>
    <definedName name="CB2_Journalnum" localSheetId="24">#REF!</definedName>
    <definedName name="CB2_Journalnum" localSheetId="29">#REF!</definedName>
    <definedName name="CB2_Journalnum" localSheetId="25">#REF!</definedName>
    <definedName name="CB2_Journalnum" localSheetId="27">#REF!</definedName>
    <definedName name="CB2_Journalnum" localSheetId="33">#REF!</definedName>
    <definedName name="CB2_Journalnum" localSheetId="31">#REF!</definedName>
    <definedName name="CB2_Journalnum" localSheetId="36">#REF!</definedName>
    <definedName name="CB2_Journalnum" localSheetId="32">#REF!</definedName>
    <definedName name="CB2_Journalnum" localSheetId="34">#REF!</definedName>
    <definedName name="CB2_Journalnum" localSheetId="42">#REF!</definedName>
    <definedName name="CB2_Journalnum" localSheetId="40">#REF!</definedName>
    <definedName name="CB2_Journalnum" localSheetId="45">#REF!</definedName>
    <definedName name="CB2_Journalnum" localSheetId="41">#REF!</definedName>
    <definedName name="CB2_Journalnum" localSheetId="43">#REF!</definedName>
    <definedName name="CB2_Journalnum" localSheetId="8">#REF!</definedName>
    <definedName name="CB2_Journalnum">#REF!</definedName>
    <definedName name="CB2_Lineproperty" localSheetId="19">#REF!</definedName>
    <definedName name="CB2_Lineproperty" localSheetId="17">#REF!</definedName>
    <definedName name="CB2_Lineproperty" localSheetId="22">#REF!</definedName>
    <definedName name="CB2_Lineproperty" localSheetId="18">#REF!</definedName>
    <definedName name="CB2_Lineproperty" localSheetId="20">#REF!</definedName>
    <definedName name="CB2_Lineproperty" localSheetId="26">#REF!</definedName>
    <definedName name="CB2_Lineproperty" localSheetId="24">#REF!</definedName>
    <definedName name="CB2_Lineproperty" localSheetId="29">#REF!</definedName>
    <definedName name="CB2_Lineproperty" localSheetId="25">#REF!</definedName>
    <definedName name="CB2_Lineproperty" localSheetId="27">#REF!</definedName>
    <definedName name="CB2_Lineproperty" localSheetId="33">#REF!</definedName>
    <definedName name="CB2_Lineproperty" localSheetId="31">#REF!</definedName>
    <definedName name="CB2_Lineproperty" localSheetId="36">#REF!</definedName>
    <definedName name="CB2_Lineproperty" localSheetId="32">#REF!</definedName>
    <definedName name="CB2_Lineproperty" localSheetId="34">#REF!</definedName>
    <definedName name="CB2_Lineproperty" localSheetId="42">#REF!</definedName>
    <definedName name="CB2_Lineproperty" localSheetId="40">#REF!</definedName>
    <definedName name="CB2_Lineproperty" localSheetId="45">#REF!</definedName>
    <definedName name="CB2_Lineproperty" localSheetId="41">#REF!</definedName>
    <definedName name="CB2_Lineproperty" localSheetId="43">#REF!</definedName>
    <definedName name="CB2_Lineproperty" localSheetId="8">#REF!</definedName>
    <definedName name="CB2_Lineproperty">#REF!</definedName>
    <definedName name="CB2_lookupCurrencyCode" localSheetId="19">#REF!</definedName>
    <definedName name="CB2_lookupCurrencyCode" localSheetId="17">#REF!</definedName>
    <definedName name="CB2_lookupCurrencyCode" localSheetId="22">#REF!</definedName>
    <definedName name="CB2_lookupCurrencyCode" localSheetId="18">#REF!</definedName>
    <definedName name="CB2_lookupCurrencyCode" localSheetId="20">#REF!</definedName>
    <definedName name="CB2_lookupCurrencyCode" localSheetId="26">#REF!</definedName>
    <definedName name="CB2_lookupCurrencyCode" localSheetId="24">#REF!</definedName>
    <definedName name="CB2_lookupCurrencyCode" localSheetId="29">#REF!</definedName>
    <definedName name="CB2_lookupCurrencyCode" localSheetId="25">#REF!</definedName>
    <definedName name="CB2_lookupCurrencyCode" localSheetId="27">#REF!</definedName>
    <definedName name="CB2_lookupCurrencyCode" localSheetId="33">#REF!</definedName>
    <definedName name="CB2_lookupCurrencyCode" localSheetId="31">#REF!</definedName>
    <definedName name="CB2_lookupCurrencyCode" localSheetId="36">#REF!</definedName>
    <definedName name="CB2_lookupCurrencyCode" localSheetId="32">#REF!</definedName>
    <definedName name="CB2_lookupCurrencyCode" localSheetId="34">#REF!</definedName>
    <definedName name="CB2_lookupCurrencyCode" localSheetId="42">#REF!</definedName>
    <definedName name="CB2_lookupCurrencyCode" localSheetId="40">#REF!</definedName>
    <definedName name="CB2_lookupCurrencyCode" localSheetId="45">#REF!</definedName>
    <definedName name="CB2_lookupCurrencyCode" localSheetId="41">#REF!</definedName>
    <definedName name="CB2_lookupCurrencyCode" localSheetId="43">#REF!</definedName>
    <definedName name="CB2_lookupCurrencyCode" localSheetId="8">#REF!</definedName>
    <definedName name="CB2_lookupCurrencyCode">#REF!</definedName>
    <definedName name="CB2_offsetAccountType" localSheetId="19">#REF!</definedName>
    <definedName name="CB2_offsetAccountType" localSheetId="17">#REF!</definedName>
    <definedName name="CB2_offsetAccountType" localSheetId="22">#REF!</definedName>
    <definedName name="CB2_offsetAccountType" localSheetId="18">#REF!</definedName>
    <definedName name="CB2_offsetAccountType" localSheetId="20">#REF!</definedName>
    <definedName name="CB2_offsetAccountType" localSheetId="26">#REF!</definedName>
    <definedName name="CB2_offsetAccountType" localSheetId="24">#REF!</definedName>
    <definedName name="CB2_offsetAccountType" localSheetId="29">#REF!</definedName>
    <definedName name="CB2_offsetAccountType" localSheetId="25">#REF!</definedName>
    <definedName name="CB2_offsetAccountType" localSheetId="27">#REF!</definedName>
    <definedName name="CB2_offsetAccountType" localSheetId="33">#REF!</definedName>
    <definedName name="CB2_offsetAccountType" localSheetId="31">#REF!</definedName>
    <definedName name="CB2_offsetAccountType" localSheetId="36">#REF!</definedName>
    <definedName name="CB2_offsetAccountType" localSheetId="32">#REF!</definedName>
    <definedName name="CB2_offsetAccountType" localSheetId="34">#REF!</definedName>
    <definedName name="CB2_offsetAccountType" localSheetId="42">#REF!</definedName>
    <definedName name="CB2_offsetAccountType" localSheetId="40">#REF!</definedName>
    <definedName name="CB2_offsetAccountType" localSheetId="45">#REF!</definedName>
    <definedName name="CB2_offsetAccountType" localSheetId="41">#REF!</definedName>
    <definedName name="CB2_offsetAccountType" localSheetId="43">#REF!</definedName>
    <definedName name="CB2_offsetAccountType" localSheetId="8">#REF!</definedName>
    <definedName name="CB2_offsetAccountType">#REF!</definedName>
    <definedName name="CB2_Payment_Reference" localSheetId="19">#REF!</definedName>
    <definedName name="CB2_Payment_Reference" localSheetId="17">#REF!</definedName>
    <definedName name="CB2_Payment_Reference" localSheetId="22">#REF!</definedName>
    <definedName name="CB2_Payment_Reference" localSheetId="18">#REF!</definedName>
    <definedName name="CB2_Payment_Reference" localSheetId="20">#REF!</definedName>
    <definedName name="CB2_Payment_Reference" localSheetId="26">#REF!</definedName>
    <definedName name="CB2_Payment_Reference" localSheetId="24">#REF!</definedName>
    <definedName name="CB2_Payment_Reference" localSheetId="29">#REF!</definedName>
    <definedName name="CB2_Payment_Reference" localSheetId="25">#REF!</definedName>
    <definedName name="CB2_Payment_Reference" localSheetId="27">#REF!</definedName>
    <definedName name="CB2_Payment_Reference" localSheetId="33">#REF!</definedName>
    <definedName name="CB2_Payment_Reference" localSheetId="31">#REF!</definedName>
    <definedName name="CB2_Payment_Reference" localSheetId="36">#REF!</definedName>
    <definedName name="CB2_Payment_Reference" localSheetId="32">#REF!</definedName>
    <definedName name="CB2_Payment_Reference" localSheetId="34">#REF!</definedName>
    <definedName name="CB2_Payment_Reference" localSheetId="42">#REF!</definedName>
    <definedName name="CB2_Payment_Reference" localSheetId="40">#REF!</definedName>
    <definedName name="CB2_Payment_Reference" localSheetId="45">#REF!</definedName>
    <definedName name="CB2_Payment_Reference" localSheetId="41">#REF!</definedName>
    <definedName name="CB2_Payment_Reference" localSheetId="43">#REF!</definedName>
    <definedName name="CB2_Payment_Reference" localSheetId="8">#REF!</definedName>
    <definedName name="CB2_Payment_Reference">#REF!</definedName>
    <definedName name="CB2_PaymReference" localSheetId="19">#REF!</definedName>
    <definedName name="CB2_PaymReference" localSheetId="17">#REF!</definedName>
    <definedName name="CB2_PaymReference" localSheetId="22">#REF!</definedName>
    <definedName name="CB2_PaymReference" localSheetId="18">#REF!</definedName>
    <definedName name="CB2_PaymReference" localSheetId="20">#REF!</definedName>
    <definedName name="CB2_PaymReference" localSheetId="26">#REF!</definedName>
    <definedName name="CB2_PaymReference" localSheetId="24">#REF!</definedName>
    <definedName name="CB2_PaymReference" localSheetId="29">#REF!</definedName>
    <definedName name="CB2_PaymReference" localSheetId="25">#REF!</definedName>
    <definedName name="CB2_PaymReference" localSheetId="27">#REF!</definedName>
    <definedName name="CB2_PaymReference" localSheetId="33">#REF!</definedName>
    <definedName name="CB2_PaymReference" localSheetId="31">#REF!</definedName>
    <definedName name="CB2_PaymReference" localSheetId="36">#REF!</definedName>
    <definedName name="CB2_PaymReference" localSheetId="32">#REF!</definedName>
    <definedName name="CB2_PaymReference" localSheetId="34">#REF!</definedName>
    <definedName name="CB2_PaymReference" localSheetId="42">#REF!</definedName>
    <definedName name="CB2_PaymReference" localSheetId="40">#REF!</definedName>
    <definedName name="CB2_PaymReference" localSheetId="45">#REF!</definedName>
    <definedName name="CB2_PaymReference" localSheetId="41">#REF!</definedName>
    <definedName name="CB2_PaymReference" localSheetId="43">#REF!</definedName>
    <definedName name="CB2_PaymReference" localSheetId="8">#REF!</definedName>
    <definedName name="CB2_PaymReference">#REF!</definedName>
    <definedName name="CB2_ProjActivity" localSheetId="19">#REF!</definedName>
    <definedName name="CB2_ProjActivity" localSheetId="17">#REF!</definedName>
    <definedName name="CB2_ProjActivity" localSheetId="22">#REF!</definedName>
    <definedName name="CB2_ProjActivity" localSheetId="18">#REF!</definedName>
    <definedName name="CB2_ProjActivity" localSheetId="20">#REF!</definedName>
    <definedName name="CB2_ProjActivity" localSheetId="26">#REF!</definedName>
    <definedName name="CB2_ProjActivity" localSheetId="24">#REF!</definedName>
    <definedName name="CB2_ProjActivity" localSheetId="29">#REF!</definedName>
    <definedName name="CB2_ProjActivity" localSheetId="25">#REF!</definedName>
    <definedName name="CB2_ProjActivity" localSheetId="27">#REF!</definedName>
    <definedName name="CB2_ProjActivity" localSheetId="33">#REF!</definedName>
    <definedName name="CB2_ProjActivity" localSheetId="31">#REF!</definedName>
    <definedName name="CB2_ProjActivity" localSheetId="36">#REF!</definedName>
    <definedName name="CB2_ProjActivity" localSheetId="32">#REF!</definedName>
    <definedName name="CB2_ProjActivity" localSheetId="34">#REF!</definedName>
    <definedName name="CB2_ProjActivity" localSheetId="42">#REF!</definedName>
    <definedName name="CB2_ProjActivity" localSheetId="40">#REF!</definedName>
    <definedName name="CB2_ProjActivity" localSheetId="45">#REF!</definedName>
    <definedName name="CB2_ProjActivity" localSheetId="41">#REF!</definedName>
    <definedName name="CB2_ProjActivity" localSheetId="43">#REF!</definedName>
    <definedName name="CB2_ProjActivity" localSheetId="8">#REF!</definedName>
    <definedName name="CB2_ProjActivity">#REF!</definedName>
    <definedName name="CB2_ProjCostDirection" localSheetId="19">#REF!</definedName>
    <definedName name="CB2_ProjCostDirection" localSheetId="17">#REF!</definedName>
    <definedName name="CB2_ProjCostDirection" localSheetId="22">#REF!</definedName>
    <definedName name="CB2_ProjCostDirection" localSheetId="18">#REF!</definedName>
    <definedName name="CB2_ProjCostDirection" localSheetId="20">#REF!</definedName>
    <definedName name="CB2_ProjCostDirection" localSheetId="26">#REF!</definedName>
    <definedName name="CB2_ProjCostDirection" localSheetId="24">#REF!</definedName>
    <definedName name="CB2_ProjCostDirection" localSheetId="29">#REF!</definedName>
    <definedName name="CB2_ProjCostDirection" localSheetId="25">#REF!</definedName>
    <definedName name="CB2_ProjCostDirection" localSheetId="27">#REF!</definedName>
    <definedName name="CB2_ProjCostDirection" localSheetId="33">#REF!</definedName>
    <definedName name="CB2_ProjCostDirection" localSheetId="31">#REF!</definedName>
    <definedName name="CB2_ProjCostDirection" localSheetId="36">#REF!</definedName>
    <definedName name="CB2_ProjCostDirection" localSheetId="32">#REF!</definedName>
    <definedName name="CB2_ProjCostDirection" localSheetId="34">#REF!</definedName>
    <definedName name="CB2_ProjCostDirection" localSheetId="42">#REF!</definedName>
    <definedName name="CB2_ProjCostDirection" localSheetId="40">#REF!</definedName>
    <definedName name="CB2_ProjCostDirection" localSheetId="45">#REF!</definedName>
    <definedName name="CB2_ProjCostDirection" localSheetId="41">#REF!</definedName>
    <definedName name="CB2_ProjCostDirection" localSheetId="43">#REF!</definedName>
    <definedName name="CB2_ProjCostDirection" localSheetId="8">#REF!</definedName>
    <definedName name="CB2_ProjCostDirection">#REF!</definedName>
    <definedName name="CB2_Projcostprice" localSheetId="19">#REF!</definedName>
    <definedName name="CB2_Projcostprice" localSheetId="17">#REF!</definedName>
    <definedName name="CB2_Projcostprice" localSheetId="22">#REF!</definedName>
    <definedName name="CB2_Projcostprice" localSheetId="18">#REF!</definedName>
    <definedName name="CB2_Projcostprice" localSheetId="20">#REF!</definedName>
    <definedName name="CB2_Projcostprice" localSheetId="26">#REF!</definedName>
    <definedName name="CB2_Projcostprice" localSheetId="24">#REF!</definedName>
    <definedName name="CB2_Projcostprice" localSheetId="29">#REF!</definedName>
    <definedName name="CB2_Projcostprice" localSheetId="25">#REF!</definedName>
    <definedName name="CB2_Projcostprice" localSheetId="27">#REF!</definedName>
    <definedName name="CB2_Projcostprice" localSheetId="33">#REF!</definedName>
    <definedName name="CB2_Projcostprice" localSheetId="31">#REF!</definedName>
    <definedName name="CB2_Projcostprice" localSheetId="36">#REF!</definedName>
    <definedName name="CB2_Projcostprice" localSheetId="32">#REF!</definedName>
    <definedName name="CB2_Projcostprice" localSheetId="34">#REF!</definedName>
    <definedName name="CB2_Projcostprice" localSheetId="42">#REF!</definedName>
    <definedName name="CB2_Projcostprice" localSheetId="40">#REF!</definedName>
    <definedName name="CB2_Projcostprice" localSheetId="45">#REF!</definedName>
    <definedName name="CB2_Projcostprice" localSheetId="41">#REF!</definedName>
    <definedName name="CB2_Projcostprice" localSheetId="43">#REF!</definedName>
    <definedName name="CB2_Projcostprice" localSheetId="8">#REF!</definedName>
    <definedName name="CB2_Projcostprice">#REF!</definedName>
    <definedName name="CB2_Projdate" localSheetId="19">#REF!</definedName>
    <definedName name="CB2_Projdate" localSheetId="17">#REF!</definedName>
    <definedName name="CB2_Projdate" localSheetId="22">#REF!</definedName>
    <definedName name="CB2_Projdate" localSheetId="18">#REF!</definedName>
    <definedName name="CB2_Projdate" localSheetId="20">#REF!</definedName>
    <definedName name="CB2_Projdate" localSheetId="26">#REF!</definedName>
    <definedName name="CB2_Projdate" localSheetId="24">#REF!</definedName>
    <definedName name="CB2_Projdate" localSheetId="29">#REF!</definedName>
    <definedName name="CB2_Projdate" localSheetId="25">#REF!</definedName>
    <definedName name="CB2_Projdate" localSheetId="27">#REF!</definedName>
    <definedName name="CB2_Projdate" localSheetId="33">#REF!</definedName>
    <definedName name="CB2_Projdate" localSheetId="31">#REF!</definedName>
    <definedName name="CB2_Projdate" localSheetId="36">#REF!</definedName>
    <definedName name="CB2_Projdate" localSheetId="32">#REF!</definedName>
    <definedName name="CB2_Projdate" localSheetId="34">#REF!</definedName>
    <definedName name="CB2_Projdate" localSheetId="42">#REF!</definedName>
    <definedName name="CB2_Projdate" localSheetId="40">#REF!</definedName>
    <definedName name="CB2_Projdate" localSheetId="45">#REF!</definedName>
    <definedName name="CB2_Projdate" localSheetId="41">#REF!</definedName>
    <definedName name="CB2_Projdate" localSheetId="43">#REF!</definedName>
    <definedName name="CB2_Projdate" localSheetId="8">#REF!</definedName>
    <definedName name="CB2_Projdate">#REF!</definedName>
    <definedName name="CB2_Project" localSheetId="19">#REF!</definedName>
    <definedName name="CB2_Project" localSheetId="17">#REF!</definedName>
    <definedName name="CB2_Project" localSheetId="22">#REF!</definedName>
    <definedName name="CB2_Project" localSheetId="18">#REF!</definedName>
    <definedName name="CB2_Project" localSheetId="20">#REF!</definedName>
    <definedName name="CB2_Project" localSheetId="26">#REF!</definedName>
    <definedName name="CB2_Project" localSheetId="24">#REF!</definedName>
    <definedName name="CB2_Project" localSheetId="29">#REF!</definedName>
    <definedName name="CB2_Project" localSheetId="25">#REF!</definedName>
    <definedName name="CB2_Project" localSheetId="27">#REF!</definedName>
    <definedName name="CB2_Project" localSheetId="33">#REF!</definedName>
    <definedName name="CB2_Project" localSheetId="31">#REF!</definedName>
    <definedName name="CB2_Project" localSheetId="36">#REF!</definedName>
    <definedName name="CB2_Project" localSheetId="32">#REF!</definedName>
    <definedName name="CB2_Project" localSheetId="34">#REF!</definedName>
    <definedName name="CB2_Project" localSheetId="42">#REF!</definedName>
    <definedName name="CB2_Project" localSheetId="40">#REF!</definedName>
    <definedName name="CB2_Project" localSheetId="45">#REF!</definedName>
    <definedName name="CB2_Project" localSheetId="41">#REF!</definedName>
    <definedName name="CB2_Project" localSheetId="43">#REF!</definedName>
    <definedName name="CB2_Project" localSheetId="8">#REF!</definedName>
    <definedName name="CB2_Project">#REF!</definedName>
    <definedName name="CB2_Projlineproperty" localSheetId="19">#REF!</definedName>
    <definedName name="CB2_Projlineproperty" localSheetId="17">#REF!</definedName>
    <definedName name="CB2_Projlineproperty" localSheetId="22">#REF!</definedName>
    <definedName name="CB2_Projlineproperty" localSheetId="18">#REF!</definedName>
    <definedName name="CB2_Projlineproperty" localSheetId="20">#REF!</definedName>
    <definedName name="CB2_Projlineproperty" localSheetId="26">#REF!</definedName>
    <definedName name="CB2_Projlineproperty" localSheetId="24">#REF!</definedName>
    <definedName name="CB2_Projlineproperty" localSheetId="29">#REF!</definedName>
    <definedName name="CB2_Projlineproperty" localSheetId="25">#REF!</definedName>
    <definedName name="CB2_Projlineproperty" localSheetId="27">#REF!</definedName>
    <definedName name="CB2_Projlineproperty" localSheetId="33">#REF!</definedName>
    <definedName name="CB2_Projlineproperty" localSheetId="31">#REF!</definedName>
    <definedName name="CB2_Projlineproperty" localSheetId="36">#REF!</definedName>
    <definedName name="CB2_Projlineproperty" localSheetId="32">#REF!</definedName>
    <definedName name="CB2_Projlineproperty" localSheetId="34">#REF!</definedName>
    <definedName name="CB2_Projlineproperty" localSheetId="42">#REF!</definedName>
    <definedName name="CB2_Projlineproperty" localSheetId="40">#REF!</definedName>
    <definedName name="CB2_Projlineproperty" localSheetId="45">#REF!</definedName>
    <definedName name="CB2_Projlineproperty" localSheetId="41">#REF!</definedName>
    <definedName name="CB2_Projlineproperty" localSheetId="43">#REF!</definedName>
    <definedName name="CB2_Projlineproperty" localSheetId="8">#REF!</definedName>
    <definedName name="CB2_Projlineproperty">#REF!</definedName>
    <definedName name="CB2_RefRecid" localSheetId="19">#REF!</definedName>
    <definedName name="CB2_RefRecid" localSheetId="17">#REF!</definedName>
    <definedName name="CB2_RefRecid" localSheetId="22">#REF!</definedName>
    <definedName name="CB2_RefRecid" localSheetId="18">#REF!</definedName>
    <definedName name="CB2_RefRecid" localSheetId="20">#REF!</definedName>
    <definedName name="CB2_RefRecid" localSheetId="26">#REF!</definedName>
    <definedName name="CB2_RefRecid" localSheetId="24">#REF!</definedName>
    <definedName name="CB2_RefRecid" localSheetId="29">#REF!</definedName>
    <definedName name="CB2_RefRecid" localSheetId="25">#REF!</definedName>
    <definedName name="CB2_RefRecid" localSheetId="27">#REF!</definedName>
    <definedName name="CB2_RefRecid" localSheetId="33">#REF!</definedName>
    <definedName name="CB2_RefRecid" localSheetId="31">#REF!</definedName>
    <definedName name="CB2_RefRecid" localSheetId="36">#REF!</definedName>
    <definedName name="CB2_RefRecid" localSheetId="32">#REF!</definedName>
    <definedName name="CB2_RefRecid" localSheetId="34">#REF!</definedName>
    <definedName name="CB2_RefRecid" localSheetId="42">#REF!</definedName>
    <definedName name="CB2_RefRecid" localSheetId="40">#REF!</definedName>
    <definedName name="CB2_RefRecid" localSheetId="45">#REF!</definedName>
    <definedName name="CB2_RefRecid" localSheetId="41">#REF!</definedName>
    <definedName name="CB2_RefRecid" localSheetId="43">#REF!</definedName>
    <definedName name="CB2_RefRecid" localSheetId="8">#REF!</definedName>
    <definedName name="CB2_RefRecid">#REF!</definedName>
    <definedName name="CB2_ReturnJournalName" localSheetId="19">#REF!</definedName>
    <definedName name="CB2_ReturnJournalName" localSheetId="17">#REF!</definedName>
    <definedName name="CB2_ReturnJournalName" localSheetId="22">#REF!</definedName>
    <definedName name="CB2_ReturnJournalName" localSheetId="18">#REF!</definedName>
    <definedName name="CB2_ReturnJournalName" localSheetId="20">#REF!</definedName>
    <definedName name="CB2_ReturnJournalName" localSheetId="26">#REF!</definedName>
    <definedName name="CB2_ReturnJournalName" localSheetId="24">#REF!</definedName>
    <definedName name="CB2_ReturnJournalName" localSheetId="29">#REF!</definedName>
    <definedName name="CB2_ReturnJournalName" localSheetId="25">#REF!</definedName>
    <definedName name="CB2_ReturnJournalName" localSheetId="27">#REF!</definedName>
    <definedName name="CB2_ReturnJournalName" localSheetId="33">#REF!</definedName>
    <definedName name="CB2_ReturnJournalName" localSheetId="31">#REF!</definedName>
    <definedName name="CB2_ReturnJournalName" localSheetId="36">#REF!</definedName>
    <definedName name="CB2_ReturnJournalName" localSheetId="32">#REF!</definedName>
    <definedName name="CB2_ReturnJournalName" localSheetId="34">#REF!</definedName>
    <definedName name="CB2_ReturnJournalName" localSheetId="42">#REF!</definedName>
    <definedName name="CB2_ReturnJournalName" localSheetId="40">#REF!</definedName>
    <definedName name="CB2_ReturnJournalName" localSheetId="45">#REF!</definedName>
    <definedName name="CB2_ReturnJournalName" localSheetId="41">#REF!</definedName>
    <definedName name="CB2_ReturnJournalName" localSheetId="43">#REF!</definedName>
    <definedName name="CB2_ReturnJournalName" localSheetId="8">#REF!</definedName>
    <definedName name="CB2_ReturnJournalName">#REF!</definedName>
    <definedName name="CB2_Tech_Currency" localSheetId="19">#REF!</definedName>
    <definedName name="CB2_Tech_Currency" localSheetId="17">#REF!</definedName>
    <definedName name="CB2_Tech_Currency" localSheetId="22">#REF!</definedName>
    <definedName name="CB2_Tech_Currency" localSheetId="18">#REF!</definedName>
    <definedName name="CB2_Tech_Currency" localSheetId="20">#REF!</definedName>
    <definedName name="CB2_Tech_Currency" localSheetId="26">#REF!</definedName>
    <definedName name="CB2_Tech_Currency" localSheetId="24">#REF!</definedName>
    <definedName name="CB2_Tech_Currency" localSheetId="29">#REF!</definedName>
    <definedName name="CB2_Tech_Currency" localSheetId="25">#REF!</definedName>
    <definedName name="CB2_Tech_Currency" localSheetId="27">#REF!</definedName>
    <definedName name="CB2_Tech_Currency" localSheetId="33">#REF!</definedName>
    <definedName name="CB2_Tech_Currency" localSheetId="31">#REF!</definedName>
    <definedName name="CB2_Tech_Currency" localSheetId="36">#REF!</definedName>
    <definedName name="CB2_Tech_Currency" localSheetId="32">#REF!</definedName>
    <definedName name="CB2_Tech_Currency" localSheetId="34">#REF!</definedName>
    <definedName name="CB2_Tech_Currency" localSheetId="42">#REF!</definedName>
    <definedName name="CB2_Tech_Currency" localSheetId="40">#REF!</definedName>
    <definedName name="CB2_Tech_Currency" localSheetId="45">#REF!</definedName>
    <definedName name="CB2_Tech_Currency" localSheetId="41">#REF!</definedName>
    <definedName name="CB2_Tech_Currency" localSheetId="43">#REF!</definedName>
    <definedName name="CB2_Tech_Currency" localSheetId="8">#REF!</definedName>
    <definedName name="CB2_Tech_Currency">#REF!</definedName>
    <definedName name="CB2_Tech_OffsetAccountDim" localSheetId="19">#REF!</definedName>
    <definedName name="CB2_Tech_OffsetAccountDim" localSheetId="17">#REF!</definedName>
    <definedName name="CB2_Tech_OffsetAccountDim" localSheetId="22">#REF!</definedName>
    <definedName name="CB2_Tech_OffsetAccountDim" localSheetId="18">#REF!</definedName>
    <definedName name="CB2_Tech_OffsetAccountDim" localSheetId="20">#REF!</definedName>
    <definedName name="CB2_Tech_OffsetAccountDim" localSheetId="26">#REF!</definedName>
    <definedName name="CB2_Tech_OffsetAccountDim" localSheetId="24">#REF!</definedName>
    <definedName name="CB2_Tech_OffsetAccountDim" localSheetId="29">#REF!</definedName>
    <definedName name="CB2_Tech_OffsetAccountDim" localSheetId="25">#REF!</definedName>
    <definedName name="CB2_Tech_OffsetAccountDim" localSheetId="27">#REF!</definedName>
    <definedName name="CB2_Tech_OffsetAccountDim" localSheetId="33">#REF!</definedName>
    <definedName name="CB2_Tech_OffsetAccountDim" localSheetId="31">#REF!</definedName>
    <definedName name="CB2_Tech_OffsetAccountDim" localSheetId="36">#REF!</definedName>
    <definedName name="CB2_Tech_OffsetAccountDim" localSheetId="32">#REF!</definedName>
    <definedName name="CB2_Tech_OffsetAccountDim" localSheetId="34">#REF!</definedName>
    <definedName name="CB2_Tech_OffsetAccountDim" localSheetId="42">#REF!</definedName>
    <definedName name="CB2_Tech_OffsetAccountDim" localSheetId="40">#REF!</definedName>
    <definedName name="CB2_Tech_OffsetAccountDim" localSheetId="45">#REF!</definedName>
    <definedName name="CB2_Tech_OffsetAccountDim" localSheetId="41">#REF!</definedName>
    <definedName name="CB2_Tech_OffsetAccountDim" localSheetId="43">#REF!</definedName>
    <definedName name="CB2_Tech_OffsetAccountDim" localSheetId="8">#REF!</definedName>
    <definedName name="CB2_Tech_OffsetAccountDim">#REF!</definedName>
    <definedName name="CB2_TechFixedOffset" localSheetId="19">#REF!</definedName>
    <definedName name="CB2_TechFixedOffset" localSheetId="17">#REF!</definedName>
    <definedName name="CB2_TechFixedOffset" localSheetId="22">#REF!</definedName>
    <definedName name="CB2_TechFixedOffset" localSheetId="18">#REF!</definedName>
    <definedName name="CB2_TechFixedOffset" localSheetId="20">#REF!</definedName>
    <definedName name="CB2_TechFixedOffset" localSheetId="26">#REF!</definedName>
    <definedName name="CB2_TechFixedOffset" localSheetId="24">#REF!</definedName>
    <definedName name="CB2_TechFixedOffset" localSheetId="29">#REF!</definedName>
    <definedName name="CB2_TechFixedOffset" localSheetId="25">#REF!</definedName>
    <definedName name="CB2_TechFixedOffset" localSheetId="27">#REF!</definedName>
    <definedName name="CB2_TechFixedOffset" localSheetId="33">#REF!</definedName>
    <definedName name="CB2_TechFixedOffset" localSheetId="31">#REF!</definedName>
    <definedName name="CB2_TechFixedOffset" localSheetId="36">#REF!</definedName>
    <definedName name="CB2_TechFixedOffset" localSheetId="32">#REF!</definedName>
    <definedName name="CB2_TechFixedOffset" localSheetId="34">#REF!</definedName>
    <definedName name="CB2_TechFixedOffset" localSheetId="42">#REF!</definedName>
    <definedName name="CB2_TechFixedOffset" localSheetId="40">#REF!</definedName>
    <definedName name="CB2_TechFixedOffset" localSheetId="45">#REF!</definedName>
    <definedName name="CB2_TechFixedOffset" localSheetId="41">#REF!</definedName>
    <definedName name="CB2_TechFixedOffset" localSheetId="43">#REF!</definedName>
    <definedName name="CB2_TechFixedOffset" localSheetId="8">#REF!</definedName>
    <definedName name="CB2_TechFixedOffset">#REF!</definedName>
    <definedName name="cb2_TechNumberseq" localSheetId="19">#REF!</definedName>
    <definedName name="cb2_TechNumberseq" localSheetId="17">#REF!</definedName>
    <definedName name="cb2_TechNumberseq" localSheetId="22">#REF!</definedName>
    <definedName name="cb2_TechNumberseq" localSheetId="18">#REF!</definedName>
    <definedName name="cb2_TechNumberseq" localSheetId="20">#REF!</definedName>
    <definedName name="cb2_TechNumberseq" localSheetId="26">#REF!</definedName>
    <definedName name="cb2_TechNumberseq" localSheetId="24">#REF!</definedName>
    <definedName name="cb2_TechNumberseq" localSheetId="29">#REF!</definedName>
    <definedName name="cb2_TechNumberseq" localSheetId="25">#REF!</definedName>
    <definedName name="cb2_TechNumberseq" localSheetId="27">#REF!</definedName>
    <definedName name="cb2_TechNumberseq" localSheetId="33">#REF!</definedName>
    <definedName name="cb2_TechNumberseq" localSheetId="31">#REF!</definedName>
    <definedName name="cb2_TechNumberseq" localSheetId="36">#REF!</definedName>
    <definedName name="cb2_TechNumberseq" localSheetId="32">#REF!</definedName>
    <definedName name="cb2_TechNumberseq" localSheetId="34">#REF!</definedName>
    <definedName name="cb2_TechNumberseq" localSheetId="42">#REF!</definedName>
    <definedName name="cb2_TechNumberseq" localSheetId="40">#REF!</definedName>
    <definedName name="cb2_TechNumberseq" localSheetId="45">#REF!</definedName>
    <definedName name="cb2_TechNumberseq" localSheetId="41">#REF!</definedName>
    <definedName name="cb2_TechNumberseq" localSheetId="43">#REF!</definedName>
    <definedName name="cb2_TechNumberseq" localSheetId="8">#REF!</definedName>
    <definedName name="cb2_TechNumberseq">#REF!</definedName>
    <definedName name="CB2_TechOffsetDim" localSheetId="19">#REF!</definedName>
    <definedName name="CB2_TechOffsetDim" localSheetId="17">#REF!</definedName>
    <definedName name="CB2_TechOffsetDim" localSheetId="22">#REF!</definedName>
    <definedName name="CB2_TechOffsetDim" localSheetId="18">#REF!</definedName>
    <definedName name="CB2_TechOffsetDim" localSheetId="20">#REF!</definedName>
    <definedName name="CB2_TechOffsetDim" localSheetId="26">#REF!</definedName>
    <definedName name="CB2_TechOffsetDim" localSheetId="24">#REF!</definedName>
    <definedName name="CB2_TechOffsetDim" localSheetId="29">#REF!</definedName>
    <definedName name="CB2_TechOffsetDim" localSheetId="25">#REF!</definedName>
    <definedName name="CB2_TechOffsetDim" localSheetId="27">#REF!</definedName>
    <definedName name="CB2_TechOffsetDim" localSheetId="33">#REF!</definedName>
    <definedName name="CB2_TechOffsetDim" localSheetId="31">#REF!</definedName>
    <definedName name="CB2_TechOffsetDim" localSheetId="36">#REF!</definedName>
    <definedName name="CB2_TechOffsetDim" localSheetId="32">#REF!</definedName>
    <definedName name="CB2_TechOffsetDim" localSheetId="34">#REF!</definedName>
    <definedName name="CB2_TechOffsetDim" localSheetId="42">#REF!</definedName>
    <definedName name="CB2_TechOffsetDim" localSheetId="40">#REF!</definedName>
    <definedName name="CB2_TechOffsetDim" localSheetId="45">#REF!</definedName>
    <definedName name="CB2_TechOffsetDim" localSheetId="41">#REF!</definedName>
    <definedName name="CB2_TechOffsetDim" localSheetId="43">#REF!</definedName>
    <definedName name="CB2_TechOffsetDim" localSheetId="8">#REF!</definedName>
    <definedName name="CB2_TechOffsetDim">#REF!</definedName>
    <definedName name="CB2_Text" localSheetId="19">#REF!</definedName>
    <definedName name="CB2_Text" localSheetId="17">#REF!</definedName>
    <definedName name="CB2_Text" localSheetId="22">#REF!</definedName>
    <definedName name="CB2_Text" localSheetId="18">#REF!</definedName>
    <definedName name="CB2_Text" localSheetId="20">#REF!</definedName>
    <definedName name="CB2_Text" localSheetId="26">#REF!</definedName>
    <definedName name="CB2_Text" localSheetId="24">#REF!</definedName>
    <definedName name="CB2_Text" localSheetId="29">#REF!</definedName>
    <definedName name="CB2_Text" localSheetId="25">#REF!</definedName>
    <definedName name="CB2_Text" localSheetId="27">#REF!</definedName>
    <definedName name="CB2_Text" localSheetId="33">#REF!</definedName>
    <definedName name="CB2_Text" localSheetId="31">#REF!</definedName>
    <definedName name="CB2_Text" localSheetId="36">#REF!</definedName>
    <definedName name="CB2_Text" localSheetId="32">#REF!</definedName>
    <definedName name="CB2_Text" localSheetId="34">#REF!</definedName>
    <definedName name="CB2_Text" localSheetId="42">#REF!</definedName>
    <definedName name="CB2_Text" localSheetId="40">#REF!</definedName>
    <definedName name="CB2_Text" localSheetId="45">#REF!</definedName>
    <definedName name="CB2_Text" localSheetId="41">#REF!</definedName>
    <definedName name="CB2_Text" localSheetId="43">#REF!</definedName>
    <definedName name="CB2_Text" localSheetId="8">#REF!</definedName>
    <definedName name="CB2_Text">#REF!</definedName>
    <definedName name="CB2_transdate" localSheetId="19">#REF!</definedName>
    <definedName name="CB2_transdate" localSheetId="17">#REF!</definedName>
    <definedName name="CB2_transdate" localSheetId="22">#REF!</definedName>
    <definedName name="CB2_transdate" localSheetId="18">#REF!</definedName>
    <definedName name="CB2_transdate" localSheetId="20">#REF!</definedName>
    <definedName name="CB2_transdate" localSheetId="26">#REF!</definedName>
    <definedName name="CB2_transdate" localSheetId="24">#REF!</definedName>
    <definedName name="CB2_transdate" localSheetId="29">#REF!</definedName>
    <definedName name="CB2_transdate" localSheetId="25">#REF!</definedName>
    <definedName name="CB2_transdate" localSheetId="27">#REF!</definedName>
    <definedName name="CB2_transdate" localSheetId="33">#REF!</definedName>
    <definedName name="CB2_transdate" localSheetId="31">#REF!</definedName>
    <definedName name="CB2_transdate" localSheetId="36">#REF!</definedName>
    <definedName name="CB2_transdate" localSheetId="32">#REF!</definedName>
    <definedName name="CB2_transdate" localSheetId="34">#REF!</definedName>
    <definedName name="CB2_transdate" localSheetId="42">#REF!</definedName>
    <definedName name="CB2_transdate" localSheetId="40">#REF!</definedName>
    <definedName name="CB2_transdate" localSheetId="45">#REF!</definedName>
    <definedName name="CB2_transdate" localSheetId="41">#REF!</definedName>
    <definedName name="CB2_transdate" localSheetId="43">#REF!</definedName>
    <definedName name="CB2_transdate" localSheetId="8">#REF!</definedName>
    <definedName name="CB2_transdate">#REF!</definedName>
    <definedName name="CB2_Voucher" localSheetId="19">#REF!</definedName>
    <definedName name="CB2_Voucher" localSheetId="17">#REF!</definedName>
    <definedName name="CB2_Voucher" localSheetId="22">#REF!</definedName>
    <definedName name="CB2_Voucher" localSheetId="18">#REF!</definedName>
    <definedName name="CB2_Voucher" localSheetId="20">#REF!</definedName>
    <definedName name="CB2_Voucher" localSheetId="26">#REF!</definedName>
    <definedName name="CB2_Voucher" localSheetId="24">#REF!</definedName>
    <definedName name="CB2_Voucher" localSheetId="29">#REF!</definedName>
    <definedName name="CB2_Voucher" localSheetId="25">#REF!</definedName>
    <definedName name="CB2_Voucher" localSheetId="27">#REF!</definedName>
    <definedName name="CB2_Voucher" localSheetId="33">#REF!</definedName>
    <definedName name="CB2_Voucher" localSheetId="31">#REF!</definedName>
    <definedName name="CB2_Voucher" localSheetId="36">#REF!</definedName>
    <definedName name="CB2_Voucher" localSheetId="32">#REF!</definedName>
    <definedName name="CB2_Voucher" localSheetId="34">#REF!</definedName>
    <definedName name="CB2_Voucher" localSheetId="42">#REF!</definedName>
    <definedName name="CB2_Voucher" localSheetId="40">#REF!</definedName>
    <definedName name="CB2_Voucher" localSheetId="45">#REF!</definedName>
    <definedName name="CB2_Voucher" localSheetId="41">#REF!</definedName>
    <definedName name="CB2_Voucher" localSheetId="43">#REF!</definedName>
    <definedName name="CB2_Voucher" localSheetId="8">#REF!</definedName>
    <definedName name="CB2_Voucher">#REF!</definedName>
    <definedName name="CC">"['https://healthyentrepreneurs.sharepoint.com/Users/BSINDAYIGAYA/Documents/Budgtes%202014/D%C3%A9penses%202013%20et%20pr%C3%A9visions%202014.xlsx'#$Definitions.$G$3:.$G$18]"</definedName>
    <definedName name="change_rates">"'[13]initial balance'!#REF!"</definedName>
    <definedName name="Charge_Fonctionnement">"['file:///D:/Users/CBA/AppData/Local/Microsoft/Windows/INetCache/Content.Outlook/NQDQIA1K/Attachement%2034%20VIHSIDA.xls'#$'Base estimation'.$D$446]"</definedName>
    <definedName name="Chauffeur">"['file:///D:/Users/CBA/AppData/Local/Microsoft/Windows/INetCache/Content.Outlook/NQDQIA1K/Attachement%2034%20VIHSIDA.xls'#$'Base estimation'.$D$432]"</definedName>
    <definedName name="Christian" localSheetId="19">#REF!</definedName>
    <definedName name="Christian" localSheetId="17">#REF!</definedName>
    <definedName name="Christian" localSheetId="22">#REF!</definedName>
    <definedName name="Christian" localSheetId="18">#REF!</definedName>
    <definedName name="Christian" localSheetId="20">#REF!</definedName>
    <definedName name="Christian" localSheetId="26">#REF!</definedName>
    <definedName name="Christian" localSheetId="24">#REF!</definedName>
    <definedName name="Christian" localSheetId="29">#REF!</definedName>
    <definedName name="Christian" localSheetId="25">#REF!</definedName>
    <definedName name="Christian" localSheetId="27">#REF!</definedName>
    <definedName name="Christian" localSheetId="33">#REF!</definedName>
    <definedName name="Christian" localSheetId="31">#REF!</definedName>
    <definedName name="Christian" localSheetId="36">#REF!</definedName>
    <definedName name="Christian" localSheetId="32">#REF!</definedName>
    <definedName name="Christian" localSheetId="34">#REF!</definedName>
    <definedName name="Christian" localSheetId="42">#REF!</definedName>
    <definedName name="Christian" localSheetId="40">#REF!</definedName>
    <definedName name="Christian" localSheetId="45">#REF!</definedName>
    <definedName name="Christian" localSheetId="41">#REF!</definedName>
    <definedName name="Christian" localSheetId="43">#REF!</definedName>
    <definedName name="Christian" localSheetId="8">#REF!</definedName>
    <definedName name="Christian">#REF!</definedName>
    <definedName name="CLEPIRAC1" localSheetId="14">[7]ETP!$D$7</definedName>
    <definedName name="CLEPIRAC1" localSheetId="21">[7]ETP!$D$7</definedName>
    <definedName name="CLEPIRAC1" localSheetId="28">[7]ETP!$D$7</definedName>
    <definedName name="CLEPIRAC1" localSheetId="35">[7]ETP!$D$7</definedName>
    <definedName name="CLEPIRAC1" localSheetId="44">[7]ETP!$D$7</definedName>
    <definedName name="CLEPIRAC1">#REF!</definedName>
    <definedName name="CLEPIRAC2" localSheetId="14">[7]ETP!$E$7</definedName>
    <definedName name="CLEPIRAC2" localSheetId="21">[7]ETP!$E$7</definedName>
    <definedName name="CLEPIRAC2" localSheetId="28">[7]ETP!$E$7</definedName>
    <definedName name="CLEPIRAC2" localSheetId="35">[7]ETP!$E$7</definedName>
    <definedName name="CLEPIRAC2" localSheetId="44">[7]ETP!$E$7</definedName>
    <definedName name="CLEPIRAC2">#REF!</definedName>
    <definedName name="CLEPIRAC3" localSheetId="14">[7]ETP!$F$7</definedName>
    <definedName name="CLEPIRAC3" localSheetId="21">[7]ETP!$F$7</definedName>
    <definedName name="CLEPIRAC3" localSheetId="28">[7]ETP!$F$7</definedName>
    <definedName name="CLEPIRAC3" localSheetId="35">[7]ETP!$F$7</definedName>
    <definedName name="CLEPIRAC3" localSheetId="44">[7]ETP!$F$7</definedName>
    <definedName name="CLEPIRAC3">#REF!</definedName>
    <definedName name="CLEPIRAC4" localSheetId="14">[7]ETP!$G$7</definedName>
    <definedName name="CLEPIRAC4" localSheetId="21">[7]ETP!$G$7</definedName>
    <definedName name="CLEPIRAC4" localSheetId="28">[7]ETP!$G$7</definedName>
    <definedName name="CLEPIRAC4" localSheetId="35">[7]ETP!$G$7</definedName>
    <definedName name="CLEPIRAC4" localSheetId="44">[7]ETP!$G$7</definedName>
    <definedName name="CLEPIRAC4">#REF!</definedName>
    <definedName name="Climatiseur">"['file:///D:/Users/CBA/AppData/Local/Microsoft/Windows/INetCache/Content.Outlook/NQDQIA1K/Attachement%2034%20VIHSIDA.xls'#$'Base estimation'.$D$76]"</definedName>
    <definedName name="Collation_don_sang">"['file:///D:/Users/CBA/AppData/Local/Microsoft/Windows/INetCache/Content.Outlook/NQDQIA1K/Attachement%2034%20VIHSIDA.xls'#$'Base estimation'.$D$203]"</definedName>
    <definedName name="CompanyNameList" localSheetId="19">#REF!</definedName>
    <definedName name="CompanyNameList" localSheetId="17">#REF!</definedName>
    <definedName name="CompanyNameList" localSheetId="22">#REF!</definedName>
    <definedName name="CompanyNameList" localSheetId="18">#REF!</definedName>
    <definedName name="CompanyNameList" localSheetId="20">#REF!</definedName>
    <definedName name="CompanyNameList" localSheetId="26">#REF!</definedName>
    <definedName name="CompanyNameList" localSheetId="24">#REF!</definedName>
    <definedName name="CompanyNameList" localSheetId="29">#REF!</definedName>
    <definedName name="CompanyNameList" localSheetId="25">#REF!</definedName>
    <definedName name="CompanyNameList" localSheetId="27">#REF!</definedName>
    <definedName name="CompanyNameList" localSheetId="33">#REF!</definedName>
    <definedName name="CompanyNameList" localSheetId="31">#REF!</definedName>
    <definedName name="CompanyNameList" localSheetId="36">#REF!</definedName>
    <definedName name="CompanyNameList" localSheetId="32">#REF!</definedName>
    <definedName name="CompanyNameList" localSheetId="34">#REF!</definedName>
    <definedName name="CompanyNameList" localSheetId="42">#REF!</definedName>
    <definedName name="CompanyNameList" localSheetId="40">#REF!</definedName>
    <definedName name="CompanyNameList" localSheetId="45">#REF!</definedName>
    <definedName name="CompanyNameList" localSheetId="41">#REF!</definedName>
    <definedName name="CompanyNameList" localSheetId="43">#REF!</definedName>
    <definedName name="CompanyNameList" localSheetId="8">#REF!</definedName>
    <definedName name="CompanyNameList">#REF!</definedName>
    <definedName name="Components" localSheetId="19">#REF!</definedName>
    <definedName name="Components" localSheetId="17">#REF!</definedName>
    <definedName name="Components" localSheetId="22">#REF!</definedName>
    <definedName name="Components" localSheetId="18">#REF!</definedName>
    <definedName name="Components" localSheetId="20">#REF!</definedName>
    <definedName name="Components" localSheetId="26">#REF!</definedName>
    <definedName name="Components" localSheetId="24">#REF!</definedName>
    <definedName name="Components" localSheetId="29">#REF!</definedName>
    <definedName name="Components" localSheetId="25">#REF!</definedName>
    <definedName name="Components" localSheetId="27">#REF!</definedName>
    <definedName name="Components" localSheetId="33">#REF!</definedName>
    <definedName name="Components" localSheetId="31">#REF!</definedName>
    <definedName name="Components" localSheetId="36">#REF!</definedName>
    <definedName name="Components" localSheetId="32">#REF!</definedName>
    <definedName name="Components" localSheetId="34">#REF!</definedName>
    <definedName name="Components" localSheetId="42">#REF!</definedName>
    <definedName name="Components" localSheetId="40">#REF!</definedName>
    <definedName name="Components" localSheetId="45">#REF!</definedName>
    <definedName name="Components" localSheetId="41">#REF!</definedName>
    <definedName name="Components" localSheetId="43">#REF!</definedName>
    <definedName name="Components" localSheetId="8">#REF!</definedName>
    <definedName name="Components">#REF!</definedName>
    <definedName name="ComponentSelected">"['file:///D:/Users/moulare/AppData/Local/Temp/notesCE1012/maping%20PMTCT-changed%20july%205th.xlsx'#$Setup.$B$4]"</definedName>
    <definedName name="COMPT" localSheetId="14">'[1]BASE DEPART'!$I$27:$I$31</definedName>
    <definedName name="COMPT" localSheetId="21">'[1]BASE DEPART'!$I$27:$I$31</definedName>
    <definedName name="COMPT" localSheetId="28">'[1]BASE DEPART'!$I$27:$I$31</definedName>
    <definedName name="COMPT" localSheetId="35">'[1]BASE DEPART'!$I$27:$I$31</definedName>
    <definedName name="COMPT" localSheetId="44">'[1]BASE DEPART'!$I$27:$I$31</definedName>
    <definedName name="COMPT">#REF!</definedName>
    <definedName name="Consignee">"['file:///D:/Users/Crispin/Documents/GLOBAL%20FUND%20SANRU/BACK%20UP%20SANRU/NFM/pm/BUDGET%20%20SANRU_financement%20intermediaire_SSC_draft%2008072013%20corrected%20plan%20GAS%20up%20dated%20finances%20SS%203mois.xlsx'#$'Formating-source'.$F$2:.$F$10]"</definedName>
    <definedName name="Consignee1" localSheetId="19">#REF!</definedName>
    <definedName name="Consignee1" localSheetId="17">#REF!</definedName>
    <definedName name="Consignee1" localSheetId="22">#REF!</definedName>
    <definedName name="Consignee1" localSheetId="18">#REF!</definedName>
    <definedName name="Consignee1" localSheetId="20">#REF!</definedName>
    <definedName name="Consignee1" localSheetId="26">#REF!</definedName>
    <definedName name="Consignee1" localSheetId="24">#REF!</definedName>
    <definedName name="Consignee1" localSheetId="29">#REF!</definedName>
    <definedName name="Consignee1" localSheetId="25">#REF!</definedName>
    <definedName name="Consignee1" localSheetId="27">#REF!</definedName>
    <definedName name="Consignee1" localSheetId="33">#REF!</definedName>
    <definedName name="Consignee1" localSheetId="31">#REF!</definedName>
    <definedName name="Consignee1" localSheetId="36">#REF!</definedName>
    <definedName name="Consignee1" localSheetId="32">#REF!</definedName>
    <definedName name="Consignee1" localSheetId="34">#REF!</definedName>
    <definedName name="Consignee1" localSheetId="42">#REF!</definedName>
    <definedName name="Consignee1" localSheetId="40">#REF!</definedName>
    <definedName name="Consignee1" localSheetId="45">#REF!</definedName>
    <definedName name="Consignee1" localSheetId="41">#REF!</definedName>
    <definedName name="Consignee1" localSheetId="43">#REF!</definedName>
    <definedName name="Consignee1" localSheetId="8">#REF!</definedName>
    <definedName name="Consignee1">#REF!</definedName>
    <definedName name="consult1" localSheetId="19">#REF!</definedName>
    <definedName name="consult1" localSheetId="17">#REF!</definedName>
    <definedName name="consult1" localSheetId="22">#REF!</definedName>
    <definedName name="consult1" localSheetId="18">#REF!</definedName>
    <definedName name="consult1" localSheetId="20">#REF!</definedName>
    <definedName name="consult1" localSheetId="26">#REF!</definedName>
    <definedName name="consult1" localSheetId="24">#REF!</definedName>
    <definedName name="consult1" localSheetId="29">#REF!</definedName>
    <definedName name="consult1" localSheetId="25">#REF!</definedName>
    <definedName name="consult1" localSheetId="27">#REF!</definedName>
    <definedName name="consult1" localSheetId="33">#REF!</definedName>
    <definedName name="consult1" localSheetId="31">#REF!</definedName>
    <definedName name="consult1" localSheetId="36">#REF!</definedName>
    <definedName name="consult1" localSheetId="32">#REF!</definedName>
    <definedName name="consult1" localSheetId="34">#REF!</definedName>
    <definedName name="consult1" localSheetId="42">#REF!</definedName>
    <definedName name="consult1" localSheetId="40">#REF!</definedName>
    <definedName name="consult1" localSheetId="45">#REF!</definedName>
    <definedName name="consult1" localSheetId="41">#REF!</definedName>
    <definedName name="consult1" localSheetId="43">#REF!</definedName>
    <definedName name="consult1" localSheetId="8">#REF!</definedName>
    <definedName name="consult1">#REF!</definedName>
    <definedName name="consult2" localSheetId="19">#REF!</definedName>
    <definedName name="consult2" localSheetId="17">#REF!</definedName>
    <definedName name="consult2" localSheetId="22">#REF!</definedName>
    <definedName name="consult2" localSheetId="18">#REF!</definedName>
    <definedName name="consult2" localSheetId="20">#REF!</definedName>
    <definedName name="consult2" localSheetId="26">#REF!</definedName>
    <definedName name="consult2" localSheetId="24">#REF!</definedName>
    <definedName name="consult2" localSheetId="29">#REF!</definedName>
    <definedName name="consult2" localSheetId="25">#REF!</definedName>
    <definedName name="consult2" localSheetId="27">#REF!</definedName>
    <definedName name="consult2" localSheetId="33">#REF!</definedName>
    <definedName name="consult2" localSheetId="31">#REF!</definedName>
    <definedName name="consult2" localSheetId="36">#REF!</definedName>
    <definedName name="consult2" localSheetId="32">#REF!</definedName>
    <definedName name="consult2" localSheetId="34">#REF!</definedName>
    <definedName name="consult2" localSheetId="42">#REF!</definedName>
    <definedName name="consult2" localSheetId="40">#REF!</definedName>
    <definedName name="consult2" localSheetId="45">#REF!</definedName>
    <definedName name="consult2" localSheetId="41">#REF!</definedName>
    <definedName name="consult2" localSheetId="43">#REF!</definedName>
    <definedName name="consult2" localSheetId="8">#REF!</definedName>
    <definedName name="consult2">#REF!</definedName>
    <definedName name="consult3" localSheetId="19">#REF!</definedName>
    <definedName name="consult3" localSheetId="17">#REF!</definedName>
    <definedName name="consult3" localSheetId="22">#REF!</definedName>
    <definedName name="consult3" localSheetId="18">#REF!</definedName>
    <definedName name="consult3" localSheetId="20">#REF!</definedName>
    <definedName name="consult3" localSheetId="26">#REF!</definedName>
    <definedName name="consult3" localSheetId="24">#REF!</definedName>
    <definedName name="consult3" localSheetId="29">#REF!</definedName>
    <definedName name="consult3" localSheetId="25">#REF!</definedName>
    <definedName name="consult3" localSheetId="27">#REF!</definedName>
    <definedName name="consult3" localSheetId="33">#REF!</definedName>
    <definedName name="consult3" localSheetId="31">#REF!</definedName>
    <definedName name="consult3" localSheetId="36">#REF!</definedName>
    <definedName name="consult3" localSheetId="32">#REF!</definedName>
    <definedName name="consult3" localSheetId="34">#REF!</definedName>
    <definedName name="consult3" localSheetId="42">#REF!</definedName>
    <definedName name="consult3" localSheetId="40">#REF!</definedName>
    <definedName name="consult3" localSheetId="45">#REF!</definedName>
    <definedName name="consult3" localSheetId="41">#REF!</definedName>
    <definedName name="consult3" localSheetId="43">#REF!</definedName>
    <definedName name="consult3" localSheetId="8">#REF!</definedName>
    <definedName name="consult3">#REF!</definedName>
    <definedName name="consult4" localSheetId="19">#REF!</definedName>
    <definedName name="consult4" localSheetId="17">#REF!</definedName>
    <definedName name="consult4" localSheetId="22">#REF!</definedName>
    <definedName name="consult4" localSheetId="18">#REF!</definedName>
    <definedName name="consult4" localSheetId="20">#REF!</definedName>
    <definedName name="consult4" localSheetId="26">#REF!</definedName>
    <definedName name="consult4" localSheetId="24">#REF!</definedName>
    <definedName name="consult4" localSheetId="29">#REF!</definedName>
    <definedName name="consult4" localSheetId="25">#REF!</definedName>
    <definedName name="consult4" localSheetId="27">#REF!</definedName>
    <definedName name="consult4" localSheetId="33">#REF!</definedName>
    <definedName name="consult4" localSheetId="31">#REF!</definedName>
    <definedName name="consult4" localSheetId="36">#REF!</definedName>
    <definedName name="consult4" localSheetId="32">#REF!</definedName>
    <definedName name="consult4" localSheetId="34">#REF!</definedName>
    <definedName name="consult4" localSheetId="42">#REF!</definedName>
    <definedName name="consult4" localSheetId="40">#REF!</definedName>
    <definedName name="consult4" localSheetId="45">#REF!</definedName>
    <definedName name="consult4" localSheetId="41">#REF!</definedName>
    <definedName name="consult4" localSheetId="43">#REF!</definedName>
    <definedName name="consult4" localSheetId="8">#REF!</definedName>
    <definedName name="consult4">#REF!</definedName>
    <definedName name="consult5" localSheetId="19">#REF!</definedName>
    <definedName name="consult5" localSheetId="17">#REF!</definedName>
    <definedName name="consult5" localSheetId="22">#REF!</definedName>
    <definedName name="consult5" localSheetId="18">#REF!</definedName>
    <definedName name="consult5" localSheetId="20">#REF!</definedName>
    <definedName name="consult5" localSheetId="26">#REF!</definedName>
    <definedName name="consult5" localSheetId="24">#REF!</definedName>
    <definedName name="consult5" localSheetId="29">#REF!</definedName>
    <definedName name="consult5" localSheetId="25">#REF!</definedName>
    <definedName name="consult5" localSheetId="27">#REF!</definedName>
    <definedName name="consult5" localSheetId="33">#REF!</definedName>
    <definedName name="consult5" localSheetId="31">#REF!</definedName>
    <definedName name="consult5" localSheetId="36">#REF!</definedName>
    <definedName name="consult5" localSheetId="32">#REF!</definedName>
    <definedName name="consult5" localSheetId="34">#REF!</definedName>
    <definedName name="consult5" localSheetId="42">#REF!</definedName>
    <definedName name="consult5" localSheetId="40">#REF!</definedName>
    <definedName name="consult5" localSheetId="45">#REF!</definedName>
    <definedName name="consult5" localSheetId="41">#REF!</definedName>
    <definedName name="consult5" localSheetId="43">#REF!</definedName>
    <definedName name="consult5" localSheetId="8">#REF!</definedName>
    <definedName name="consult5">#REF!</definedName>
    <definedName name="consult6" localSheetId="19">#REF!</definedName>
    <definedName name="consult6" localSheetId="17">#REF!</definedName>
    <definedName name="consult6" localSheetId="22">#REF!</definedName>
    <definedName name="consult6" localSheetId="18">#REF!</definedName>
    <definedName name="consult6" localSheetId="20">#REF!</definedName>
    <definedName name="consult6" localSheetId="26">#REF!</definedName>
    <definedName name="consult6" localSheetId="24">#REF!</definedName>
    <definedName name="consult6" localSheetId="29">#REF!</definedName>
    <definedName name="consult6" localSheetId="25">#REF!</definedName>
    <definedName name="consult6" localSheetId="27">#REF!</definedName>
    <definedName name="consult6" localSheetId="33">#REF!</definedName>
    <definedName name="consult6" localSheetId="31">#REF!</definedName>
    <definedName name="consult6" localSheetId="36">#REF!</definedName>
    <definedName name="consult6" localSheetId="32">#REF!</definedName>
    <definedName name="consult6" localSheetId="34">#REF!</definedName>
    <definedName name="consult6" localSheetId="42">#REF!</definedName>
    <definedName name="consult6" localSheetId="40">#REF!</definedName>
    <definedName name="consult6" localSheetId="45">#REF!</definedName>
    <definedName name="consult6" localSheetId="41">#REF!</definedName>
    <definedName name="consult6" localSheetId="43">#REF!</definedName>
    <definedName name="consult6" localSheetId="8">#REF!</definedName>
    <definedName name="consult6">#REF!</definedName>
    <definedName name="consult7" localSheetId="19">#REF!</definedName>
    <definedName name="consult7" localSheetId="17">#REF!</definedName>
    <definedName name="consult7" localSheetId="22">#REF!</definedName>
    <definedName name="consult7" localSheetId="18">#REF!</definedName>
    <definedName name="consult7" localSheetId="20">#REF!</definedName>
    <definedName name="consult7" localSheetId="26">#REF!</definedName>
    <definedName name="consult7" localSheetId="24">#REF!</definedName>
    <definedName name="consult7" localSheetId="29">#REF!</definedName>
    <definedName name="consult7" localSheetId="25">#REF!</definedName>
    <definedName name="consult7" localSheetId="27">#REF!</definedName>
    <definedName name="consult7" localSheetId="33">#REF!</definedName>
    <definedName name="consult7" localSheetId="31">#REF!</definedName>
    <definedName name="consult7" localSheetId="36">#REF!</definedName>
    <definedName name="consult7" localSheetId="32">#REF!</definedName>
    <definedName name="consult7" localSheetId="34">#REF!</definedName>
    <definedName name="consult7" localSheetId="42">#REF!</definedName>
    <definedName name="consult7" localSheetId="40">#REF!</definedName>
    <definedName name="consult7" localSheetId="45">#REF!</definedName>
    <definedName name="consult7" localSheetId="41">#REF!</definedName>
    <definedName name="consult7" localSheetId="43">#REF!</definedName>
    <definedName name="consult7" localSheetId="8">#REF!</definedName>
    <definedName name="consult7">#REF!</definedName>
    <definedName name="Consultants_internationaux">"['file:///D:/Users/CBA/AppData/Local/Microsoft/Windows/INetCache/Content.Outlook/NQDQIA1K/Attachement%2034%20VIHSIDA.xls'#$'Base estimation'.$D$9]"</definedName>
    <definedName name="Consultants_nationaux">"['file:///D:/Users/CBA/AppData/Local/Microsoft/Windows/INetCache/Content.Outlook/NQDQIA1K/Attachement%2034%20VIHSIDA.xls'#$'Base estimation'.$D$8]"</definedName>
    <definedName name="CONTRAT">#REF!</definedName>
    <definedName name="Contrats" localSheetId="14">#REF!</definedName>
    <definedName name="Contrats" localSheetId="21">#REF!</definedName>
    <definedName name="Contrats" localSheetId="28">#REF!</definedName>
    <definedName name="Contrats" localSheetId="35">#REF!</definedName>
    <definedName name="Contrats" localSheetId="44">#REF!</definedName>
    <definedName name="Contrats">#REF!</definedName>
    <definedName name="CONTRATSAGA" localSheetId="14">'[8]INFO PROJET'!#REF!</definedName>
    <definedName name="CONTRATSAGA" localSheetId="21">'[8]INFO PROJET'!#REF!</definedName>
    <definedName name="CONTRATSAGA" localSheetId="28">'[8]INFO PROJET'!#REF!</definedName>
    <definedName name="CONTRATSAGA" localSheetId="35">'[8]INFO PROJET'!#REF!</definedName>
    <definedName name="CONTRATSAGA" localSheetId="44">'[8]INFO PROJET'!#REF!</definedName>
    <definedName name="CONTRATSAGA" localSheetId="0">#REF!</definedName>
    <definedName name="CONTRATSAGA">'INFO PROJET'!#REF!</definedName>
    <definedName name="Contri">"['file:///D:/Users/CBA/AppData/Local/Microsoft/Windows/INetCache/Content.Outlook/NQDQIA1K/Attachement%2034%20VIHSIDA.xls'#$'Base estimation'.$D$333]"</definedName>
    <definedName name="Coordinateur">"['file:///D:/Users/CBA/AppData/Local/Microsoft/Windows/INetCache/Content.Outlook/NQDQIA1K/Attachement%2034%20VIHSIDA.xls'#$'Base estimation'.$D$422]"</definedName>
    <definedName name="Cost_Category">"['file:///D:/Users/konemamadou/Library/Application%20Support/Microsoft/Office/Office%202011%20AutoRecovery/Budget%20MOH-TB%20V2%2005%20Mars%202011.xlsx'#$Definitions.$F$3:.$F$15]"</definedName>
    <definedName name="Counter" localSheetId="19">#REF!</definedName>
    <definedName name="Counter" localSheetId="17">#REF!</definedName>
    <definedName name="Counter" localSheetId="22">#REF!</definedName>
    <definedName name="Counter" localSheetId="18">#REF!</definedName>
    <definedName name="Counter" localSheetId="20">#REF!</definedName>
    <definedName name="Counter" localSheetId="26">#REF!</definedName>
    <definedName name="Counter" localSheetId="24">#REF!</definedName>
    <definedName name="Counter" localSheetId="29">#REF!</definedName>
    <definedName name="Counter" localSheetId="25">#REF!</definedName>
    <definedName name="Counter" localSheetId="27">#REF!</definedName>
    <definedName name="Counter" localSheetId="33">#REF!</definedName>
    <definedName name="Counter" localSheetId="31">#REF!</definedName>
    <definedName name="Counter" localSheetId="36">#REF!</definedName>
    <definedName name="Counter" localSheetId="32">#REF!</definedName>
    <definedName name="Counter" localSheetId="34">#REF!</definedName>
    <definedName name="Counter" localSheetId="42">#REF!</definedName>
    <definedName name="Counter" localSheetId="40">#REF!</definedName>
    <definedName name="Counter" localSheetId="45">#REF!</definedName>
    <definedName name="Counter" localSheetId="41">#REF!</definedName>
    <definedName name="Counter" localSheetId="43">#REF!</definedName>
    <definedName name="Counter" localSheetId="8">#REF!</definedName>
    <definedName name="Counter">#REF!</definedName>
    <definedName name="country" localSheetId="19">#REF!</definedName>
    <definedName name="country" localSheetId="17">#REF!</definedName>
    <definedName name="country" localSheetId="22">#REF!</definedName>
    <definedName name="country" localSheetId="18">#REF!</definedName>
    <definedName name="country" localSheetId="20">#REF!</definedName>
    <definedName name="country" localSheetId="26">#REF!</definedName>
    <definedName name="country" localSheetId="24">#REF!</definedName>
    <definedName name="country" localSheetId="29">#REF!</definedName>
    <definedName name="country" localSheetId="25">#REF!</definedName>
    <definedName name="country" localSheetId="27">#REF!</definedName>
    <definedName name="country" localSheetId="33">#REF!</definedName>
    <definedName name="country" localSheetId="31">#REF!</definedName>
    <definedName name="country" localSheetId="36">#REF!</definedName>
    <definedName name="country" localSheetId="32">#REF!</definedName>
    <definedName name="country" localSheetId="34">#REF!</definedName>
    <definedName name="country" localSheetId="42">#REF!</definedName>
    <definedName name="country" localSheetId="40">#REF!</definedName>
    <definedName name="country" localSheetId="45">#REF!</definedName>
    <definedName name="country" localSheetId="41">#REF!</definedName>
    <definedName name="country" localSheetId="43">#REF!</definedName>
    <definedName name="country" localSheetId="8">#REF!</definedName>
    <definedName name="country">#REF!</definedName>
    <definedName name="CoutCS">"['file:///D:/Users/michelzabiti/Documents/Programme%20Jeunes%20S3/Baseline%202016/06072016Baseline%20Mapping%20tools.xlsx'#$'FBR Périph'.$B$7]"</definedName>
    <definedName name="CoutHGR">"['file:///D:/Users/michelzabiti/Documents/Programme%20Jeunes%20S3/Baseline%202016/06072016Baseline%20Mapping%20tools.xlsx'#$'FBR Périph'.$B$9]"</definedName>
    <definedName name="coy" localSheetId="19">#REF!</definedName>
    <definedName name="coy" localSheetId="17">#REF!</definedName>
    <definedName name="coy" localSheetId="22">#REF!</definedName>
    <definedName name="coy" localSheetId="18">#REF!</definedName>
    <definedName name="coy" localSheetId="20">#REF!</definedName>
    <definedName name="coy" localSheetId="26">#REF!</definedName>
    <definedName name="coy" localSheetId="24">#REF!</definedName>
    <definedName name="coy" localSheetId="29">#REF!</definedName>
    <definedName name="coy" localSheetId="25">#REF!</definedName>
    <definedName name="coy" localSheetId="27">#REF!</definedName>
    <definedName name="coy" localSheetId="33">#REF!</definedName>
    <definedName name="coy" localSheetId="31">#REF!</definedName>
    <definedName name="coy" localSheetId="36">#REF!</definedName>
    <definedName name="coy" localSheetId="32">#REF!</definedName>
    <definedName name="coy" localSheetId="34">#REF!</definedName>
    <definedName name="coy" localSheetId="42">#REF!</definedName>
    <definedName name="coy" localSheetId="40">#REF!</definedName>
    <definedName name="coy" localSheetId="45">#REF!</definedName>
    <definedName name="coy" localSheetId="41">#REF!</definedName>
    <definedName name="coy" localSheetId="43">#REF!</definedName>
    <definedName name="coy" localSheetId="8">#REF!</definedName>
    <definedName name="coy">#REF!</definedName>
    <definedName name="_xlnm.Criteria">"#ref!wstemp!#REF!"</definedName>
    <definedName name="CriteriaDD" localSheetId="19">#REF!</definedName>
    <definedName name="CriteriaDD" localSheetId="17">#REF!</definedName>
    <definedName name="CriteriaDD" localSheetId="22">#REF!</definedName>
    <definedName name="CriteriaDD" localSheetId="18">#REF!</definedName>
    <definedName name="CriteriaDD" localSheetId="20">#REF!</definedName>
    <definedName name="CriteriaDD" localSheetId="26">#REF!</definedName>
    <definedName name="CriteriaDD" localSheetId="24">#REF!</definedName>
    <definedName name="CriteriaDD" localSheetId="29">#REF!</definedName>
    <definedName name="CriteriaDD" localSheetId="25">#REF!</definedName>
    <definedName name="CriteriaDD" localSheetId="27">#REF!</definedName>
    <definedName name="CriteriaDD" localSheetId="33">#REF!</definedName>
    <definedName name="CriteriaDD" localSheetId="31">#REF!</definedName>
    <definedName name="CriteriaDD" localSheetId="36">#REF!</definedName>
    <definedName name="CriteriaDD" localSheetId="32">#REF!</definedName>
    <definedName name="CriteriaDD" localSheetId="34">#REF!</definedName>
    <definedName name="CriteriaDD" localSheetId="42">#REF!</definedName>
    <definedName name="CriteriaDD" localSheetId="40">#REF!</definedName>
    <definedName name="CriteriaDD" localSheetId="45">#REF!</definedName>
    <definedName name="CriteriaDD" localSheetId="41">#REF!</definedName>
    <definedName name="CriteriaDD" localSheetId="43">#REF!</definedName>
    <definedName name="CriteriaDD" localSheetId="8">#REF!</definedName>
    <definedName name="CriteriaDD">#REF!</definedName>
    <definedName name="criticality">"['file:///D:/Users/BSINDAYIGAYA/Documents/Budgtes%202014/D%C3%A9penses%202013%20et%20pr%C3%A9visions%202014.xlsx'#$Stakeholders.$C$10:.$C$12]"</definedName>
    <definedName name="CSS" localSheetId="19">#REF!</definedName>
    <definedName name="CSS" localSheetId="17">#REF!</definedName>
    <definedName name="CSS" localSheetId="22">#REF!</definedName>
    <definedName name="CSS" localSheetId="18">#REF!</definedName>
    <definedName name="CSS" localSheetId="20">#REF!</definedName>
    <definedName name="CSS" localSheetId="26">#REF!</definedName>
    <definedName name="CSS" localSheetId="24">#REF!</definedName>
    <definedName name="CSS" localSheetId="29">#REF!</definedName>
    <definedName name="CSS" localSheetId="25">#REF!</definedName>
    <definedName name="CSS" localSheetId="27">#REF!</definedName>
    <definedName name="CSS" localSheetId="33">#REF!</definedName>
    <definedName name="CSS" localSheetId="31">#REF!</definedName>
    <definedName name="CSS" localSheetId="36">#REF!</definedName>
    <definedName name="CSS" localSheetId="32">#REF!</definedName>
    <definedName name="CSS" localSheetId="34">#REF!</definedName>
    <definedName name="CSS" localSheetId="42">#REF!</definedName>
    <definedName name="CSS" localSheetId="40">#REF!</definedName>
    <definedName name="CSS" localSheetId="45">#REF!</definedName>
    <definedName name="CSS" localSheetId="41">#REF!</definedName>
    <definedName name="CSS" localSheetId="43">#REF!</definedName>
    <definedName name="CSS" localSheetId="8">#REF!</definedName>
    <definedName name="CSS">#REF!</definedName>
    <definedName name="Currency" localSheetId="19">#REF!</definedName>
    <definedName name="Currency" localSheetId="17">#REF!</definedName>
    <definedName name="Currency" localSheetId="22">#REF!</definedName>
    <definedName name="Currency" localSheetId="18">#REF!</definedName>
    <definedName name="Currency" localSheetId="20">#REF!</definedName>
    <definedName name="Currency" localSheetId="26">#REF!</definedName>
    <definedName name="Currency" localSheetId="24">#REF!</definedName>
    <definedName name="Currency" localSheetId="29">#REF!</definedName>
    <definedName name="Currency" localSheetId="25">#REF!</definedName>
    <definedName name="Currency" localSheetId="27">#REF!</definedName>
    <definedName name="Currency" localSheetId="33">#REF!</definedName>
    <definedName name="Currency" localSheetId="31">#REF!</definedName>
    <definedName name="Currency" localSheetId="36">#REF!</definedName>
    <definedName name="Currency" localSheetId="32">#REF!</definedName>
    <definedName name="Currency" localSheetId="34">#REF!</definedName>
    <definedName name="Currency" localSheetId="42">#REF!</definedName>
    <definedName name="Currency" localSheetId="40">#REF!</definedName>
    <definedName name="Currency" localSheetId="45">#REF!</definedName>
    <definedName name="Currency" localSheetId="41">#REF!</definedName>
    <definedName name="Currency" localSheetId="43">#REF!</definedName>
    <definedName name="Currency" localSheetId="8">#REF!</definedName>
    <definedName name="Currency">#REF!</definedName>
    <definedName name="CurrentDate" localSheetId="19">#REF!</definedName>
    <definedName name="CurrentDate" localSheetId="17">#REF!</definedName>
    <definedName name="CurrentDate" localSheetId="22">#REF!</definedName>
    <definedName name="CurrentDate" localSheetId="18">#REF!</definedName>
    <definedName name="CurrentDate" localSheetId="20">#REF!</definedName>
    <definedName name="CurrentDate" localSheetId="26">#REF!</definedName>
    <definedName name="CurrentDate" localSheetId="24">#REF!</definedName>
    <definedName name="CurrentDate" localSheetId="29">#REF!</definedName>
    <definedName name="CurrentDate" localSheetId="25">#REF!</definedName>
    <definedName name="CurrentDate" localSheetId="27">#REF!</definedName>
    <definedName name="CurrentDate" localSheetId="33">#REF!</definedName>
    <definedName name="CurrentDate" localSheetId="31">#REF!</definedName>
    <definedName name="CurrentDate" localSheetId="36">#REF!</definedName>
    <definedName name="CurrentDate" localSheetId="32">#REF!</definedName>
    <definedName name="CurrentDate" localSheetId="34">#REF!</definedName>
    <definedName name="CurrentDate" localSheetId="42">#REF!</definedName>
    <definedName name="CurrentDate" localSheetId="40">#REF!</definedName>
    <definedName name="CurrentDate" localSheetId="45">#REF!</definedName>
    <definedName name="CurrentDate" localSheetId="41">#REF!</definedName>
    <definedName name="CurrentDate" localSheetId="43">#REF!</definedName>
    <definedName name="CurrentDate" localSheetId="8">#REF!</definedName>
    <definedName name="CurrentDate">#REF!</definedName>
    <definedName name="cut" localSheetId="19">#REF!</definedName>
    <definedName name="cut" localSheetId="17">#REF!</definedName>
    <definedName name="cut" localSheetId="22">#REF!</definedName>
    <definedName name="cut" localSheetId="18">#REF!</definedName>
    <definedName name="cut" localSheetId="20">#REF!</definedName>
    <definedName name="cut" localSheetId="26">#REF!</definedName>
    <definedName name="cut" localSheetId="24">#REF!</definedName>
    <definedName name="cut" localSheetId="29">#REF!</definedName>
    <definedName name="cut" localSheetId="25">#REF!</definedName>
    <definedName name="cut" localSheetId="27">#REF!</definedName>
    <definedName name="cut" localSheetId="33">#REF!</definedName>
    <definedName name="cut" localSheetId="31">#REF!</definedName>
    <definedName name="cut" localSheetId="36">#REF!</definedName>
    <definedName name="cut" localSheetId="32">#REF!</definedName>
    <definedName name="cut" localSheetId="34">#REF!</definedName>
    <definedName name="cut" localSheetId="42">#REF!</definedName>
    <definedName name="cut" localSheetId="40">#REF!</definedName>
    <definedName name="cut" localSheetId="45">#REF!</definedName>
    <definedName name="cut" localSheetId="41">#REF!</definedName>
    <definedName name="cut" localSheetId="43">#REF!</definedName>
    <definedName name="cut" localSheetId="8">#REF!</definedName>
    <definedName name="cut">#REF!</definedName>
    <definedName name="dacc">"['file:///D:/D/Documents%20R11/R11_BudgetAndWorkPlanHTM_Attachment_fr.xls'#$'Budget année1'.$Q$38]"</definedName>
    <definedName name="datacongé" localSheetId="19">#REF!</definedName>
    <definedName name="datacongé" localSheetId="17">#REF!</definedName>
    <definedName name="datacongé" localSheetId="22">#REF!</definedName>
    <definedName name="datacongé" localSheetId="18">#REF!</definedName>
    <definedName name="datacongé" localSheetId="20">#REF!</definedName>
    <definedName name="datacongé" localSheetId="26">#REF!</definedName>
    <definedName name="datacongé" localSheetId="24">#REF!</definedName>
    <definedName name="datacongé" localSheetId="29">#REF!</definedName>
    <definedName name="datacongé" localSheetId="25">#REF!</definedName>
    <definedName name="datacongé" localSheetId="27">#REF!</definedName>
    <definedName name="datacongé" localSheetId="33">#REF!</definedName>
    <definedName name="datacongé" localSheetId="31">#REF!</definedName>
    <definedName name="datacongé" localSheetId="36">#REF!</definedName>
    <definedName name="datacongé" localSheetId="32">#REF!</definedName>
    <definedName name="datacongé" localSheetId="34">#REF!</definedName>
    <definedName name="datacongé" localSheetId="42">#REF!</definedName>
    <definedName name="datacongé" localSheetId="40">#REF!</definedName>
    <definedName name="datacongé" localSheetId="45">#REF!</definedName>
    <definedName name="datacongé" localSheetId="41">#REF!</definedName>
    <definedName name="datacongé" localSheetId="43">#REF!</definedName>
    <definedName name="datacongé" localSheetId="8">#REF!</definedName>
    <definedName name="datacongé">#REF!</definedName>
    <definedName name="DATARH">#REF!</definedName>
    <definedName name="datatype" localSheetId="19">#REF!</definedName>
    <definedName name="datatype" localSheetId="17">#REF!</definedName>
    <definedName name="datatype" localSheetId="22">#REF!</definedName>
    <definedName name="datatype" localSheetId="18">#REF!</definedName>
    <definedName name="datatype" localSheetId="20">#REF!</definedName>
    <definedName name="datatype" localSheetId="26">#REF!</definedName>
    <definedName name="datatype" localSheetId="24">#REF!</definedName>
    <definedName name="datatype" localSheetId="29">#REF!</definedName>
    <definedName name="datatype" localSheetId="25">#REF!</definedName>
    <definedName name="datatype" localSheetId="27">#REF!</definedName>
    <definedName name="datatype" localSheetId="33">#REF!</definedName>
    <definedName name="datatype" localSheetId="31">#REF!</definedName>
    <definedName name="datatype" localSheetId="36">#REF!</definedName>
    <definedName name="datatype" localSheetId="32">#REF!</definedName>
    <definedName name="datatype" localSheetId="34">#REF!</definedName>
    <definedName name="datatype" localSheetId="42">#REF!</definedName>
    <definedName name="datatype" localSheetId="40">#REF!</definedName>
    <definedName name="datatype" localSheetId="45">#REF!</definedName>
    <definedName name="datatype" localSheetId="41">#REF!</definedName>
    <definedName name="datatype" localSheetId="43">#REF!</definedName>
    <definedName name="datatype" localSheetId="8">#REF!</definedName>
    <definedName name="datatype">#REF!</definedName>
    <definedName name="ddd" localSheetId="19">#REF!</definedName>
    <definedName name="ddd" localSheetId="17">#REF!</definedName>
    <definedName name="ddd" localSheetId="22">#REF!</definedName>
    <definedName name="ddd" localSheetId="18">#REF!</definedName>
    <definedName name="ddd" localSheetId="20">#REF!</definedName>
    <definedName name="ddd" localSheetId="26">#REF!</definedName>
    <definedName name="ddd" localSheetId="24">#REF!</definedName>
    <definedName name="ddd" localSheetId="29">#REF!</definedName>
    <definedName name="ddd" localSheetId="25">#REF!</definedName>
    <definedName name="ddd" localSheetId="27">#REF!</definedName>
    <definedName name="ddd" localSheetId="33">#REF!</definedName>
    <definedName name="ddd" localSheetId="31">#REF!</definedName>
    <definedName name="ddd" localSheetId="36">#REF!</definedName>
    <definedName name="ddd" localSheetId="32">#REF!</definedName>
    <definedName name="ddd" localSheetId="34">#REF!</definedName>
    <definedName name="ddd" localSheetId="42">#REF!</definedName>
    <definedName name="ddd" localSheetId="40">#REF!</definedName>
    <definedName name="ddd" localSheetId="45">#REF!</definedName>
    <definedName name="ddd" localSheetId="41">#REF!</definedName>
    <definedName name="ddd" localSheetId="43">#REF!</definedName>
    <definedName name="ddd" localSheetId="8">#REF!</definedName>
    <definedName name="ddd">#REF!</definedName>
    <definedName name="ddvdfgv">"#ref!definitions!#REF!"</definedName>
    <definedName name="Deadline">"['file:///G:/Users/user/AppData/Local/Microsoft/Windows/Temporary%20Internet%20Files/Content.Outlook/WZGZ8T4T/F/E/SANRU%20PTB%20malaria%20round%208%20phase%202%20SANRU%20130911%20Final-14-sept%2011%20soirA.xls'#$'Formating-source'.$J$2:.$J$9]"</definedName>
    <definedName name="Deadline1" localSheetId="19">#REF!</definedName>
    <definedName name="Deadline1" localSheetId="17">#REF!</definedName>
    <definedName name="Deadline1" localSheetId="22">#REF!</definedName>
    <definedName name="Deadline1" localSheetId="18">#REF!</definedName>
    <definedName name="Deadline1" localSheetId="20">#REF!</definedName>
    <definedName name="Deadline1" localSheetId="26">#REF!</definedName>
    <definedName name="Deadline1" localSheetId="24">#REF!</definedName>
    <definedName name="Deadline1" localSheetId="29">#REF!</definedName>
    <definedName name="Deadline1" localSheetId="25">#REF!</definedName>
    <definedName name="Deadline1" localSheetId="27">#REF!</definedName>
    <definedName name="Deadline1" localSheetId="33">#REF!</definedName>
    <definedName name="Deadline1" localSheetId="31">#REF!</definedName>
    <definedName name="Deadline1" localSheetId="36">#REF!</definedName>
    <definedName name="Deadline1" localSheetId="32">#REF!</definedName>
    <definedName name="Deadline1" localSheetId="34">#REF!</definedName>
    <definedName name="Deadline1" localSheetId="42">#REF!</definedName>
    <definedName name="Deadline1" localSheetId="40">#REF!</definedName>
    <definedName name="Deadline1" localSheetId="45">#REF!</definedName>
    <definedName name="Deadline1" localSheetId="41">#REF!</definedName>
    <definedName name="Deadline1" localSheetId="43">#REF!</definedName>
    <definedName name="Deadline1" localSheetId="8">#REF!</definedName>
    <definedName name="Deadline1">#REF!</definedName>
    <definedName name="defaultcurr" localSheetId="19">#REF!</definedName>
    <definedName name="defaultcurr" localSheetId="17">#REF!</definedName>
    <definedName name="defaultcurr" localSheetId="22">#REF!</definedName>
    <definedName name="defaultcurr" localSheetId="18">#REF!</definedName>
    <definedName name="defaultcurr" localSheetId="20">#REF!</definedName>
    <definedName name="defaultcurr" localSheetId="26">#REF!</definedName>
    <definedName name="defaultcurr" localSheetId="24">#REF!</definedName>
    <definedName name="defaultcurr" localSheetId="29">#REF!</definedName>
    <definedName name="defaultcurr" localSheetId="25">#REF!</definedName>
    <definedName name="defaultcurr" localSheetId="27">#REF!</definedName>
    <definedName name="defaultcurr" localSheetId="33">#REF!</definedName>
    <definedName name="defaultcurr" localSheetId="31">#REF!</definedName>
    <definedName name="defaultcurr" localSheetId="36">#REF!</definedName>
    <definedName name="defaultcurr" localSheetId="32">#REF!</definedName>
    <definedName name="defaultcurr" localSheetId="34">#REF!</definedName>
    <definedName name="defaultcurr" localSheetId="42">#REF!</definedName>
    <definedName name="defaultcurr" localSheetId="40">#REF!</definedName>
    <definedName name="defaultcurr" localSheetId="45">#REF!</definedName>
    <definedName name="defaultcurr" localSheetId="41">#REF!</definedName>
    <definedName name="defaultcurr" localSheetId="43">#REF!</definedName>
    <definedName name="defaultcurr" localSheetId="8">#REF!</definedName>
    <definedName name="defaultcurr">#REF!</definedName>
    <definedName name="DEPARTEMENT">#REF!</definedName>
    <definedName name="depenseM1projet5">"#ref!da!#REF!"</definedName>
    <definedName name="depenseM1projet6">"#ref!da!#REF!"</definedName>
    <definedName name="depenseM1projet7">"#ref!da!#REF!"</definedName>
    <definedName name="depenseM1projet8">"#ref!da!#REF!"</definedName>
    <definedName name="depenseMprojet1">"#ref!da!#REF!"</definedName>
    <definedName name="depenseMprojet2">"#ref!da!#REF!"</definedName>
    <definedName name="depenseMprojet3">"#ref!da!#REF!"</definedName>
    <definedName name="depenseMprojet4">"#ref!da!#REF!"</definedName>
    <definedName name="depenseMprojet5">"#ref!da!#REF!"</definedName>
    <definedName name="depenseMprojet6">"#ref!da!#REF!"</definedName>
    <definedName name="depenseMprojet7">"#ref!da!#REF!"</definedName>
    <definedName name="depenseMprojet8">"#ref!da!#REF!"</definedName>
    <definedName name="Depliant">"['file:///D:/Users/CBA/AppData/Local/Microsoft/Windows/INetCache/Content.Outlook/NQDQIA1K/Attachement%2034%20VIHSIDA.xls'#$'Base estimation'.$D$181]"</definedName>
    <definedName name="DEVISE" localSheetId="14">'[9]INFO PROJET'!$B$13</definedName>
    <definedName name="DEVISE" localSheetId="21">'[9]INFO PROJET'!$B$13</definedName>
    <definedName name="DEVISE" localSheetId="28">'[9]INFO PROJET'!$B$13</definedName>
    <definedName name="DEVISE" localSheetId="35">'[9]INFO PROJET'!$B$13</definedName>
    <definedName name="DEVISE" localSheetId="44">'[9]INFO PROJET'!$B$13</definedName>
    <definedName name="DEVISE" localSheetId="0">#REF!</definedName>
    <definedName name="DEVISE">#REF!</definedName>
    <definedName name="Dffusion_Radio">"['file:///D:/Users/CBA/AppData/Local/Microsoft/Windows/INetCache/Content.Outlook/NQDQIA1K/Attachement%2034%20VIHSIDA.xls'#$'Base estimation'.$D$170]"</definedName>
    <definedName name="Diffusion_TV">"['file:///D:/Users/CBA/AppData/Local/Microsoft/Windows/INetCache/Content.Outlook/NQDQIA1K/Attachement%2034%20VIHSIDA.xls'#$'Base estimation'.$D$171]"</definedName>
    <definedName name="Disease">"['file:///D:/Users/CBA/AppData/Local/Microsoft/Windows/INetCache/Content.Outlook/NQDQIA1K/Template%20for%20Malaria%20Summary%20budgets,%20PNUD%2030%20Juin%2009.xls'#$HIV.$G$3:.$G$7]"</definedName>
    <definedName name="Disease_1">"['file:///D:/Users/HP/Desktop/Mission%20Djibouti/budget%20PSN%20et%20R9/R9_Palu_BudgetAndWorkPlan15juillet201311h56.xls'#$HIV.$G$3:.$G$7]"</definedName>
    <definedName name="Disease_Component" localSheetId="19">#REF!</definedName>
    <definedName name="Disease_Component" localSheetId="17">#REF!</definedName>
    <definedName name="Disease_Component" localSheetId="22">#REF!</definedName>
    <definedName name="Disease_Component" localSheetId="18">#REF!</definedName>
    <definedName name="Disease_Component" localSheetId="20">#REF!</definedName>
    <definedName name="Disease_Component" localSheetId="26">#REF!</definedName>
    <definedName name="Disease_Component" localSheetId="24">#REF!</definedName>
    <definedName name="Disease_Component" localSheetId="29">#REF!</definedName>
    <definedName name="Disease_Component" localSheetId="25">#REF!</definedName>
    <definedName name="Disease_Component" localSheetId="27">#REF!</definedName>
    <definedName name="Disease_Component" localSheetId="33">#REF!</definedName>
    <definedName name="Disease_Component" localSheetId="31">#REF!</definedName>
    <definedName name="Disease_Component" localSheetId="36">#REF!</definedName>
    <definedName name="Disease_Component" localSheetId="32">#REF!</definedName>
    <definedName name="Disease_Component" localSheetId="34">#REF!</definedName>
    <definedName name="Disease_Component" localSheetId="42">#REF!</definedName>
    <definedName name="Disease_Component" localSheetId="40">#REF!</definedName>
    <definedName name="Disease_Component" localSheetId="45">#REF!</definedName>
    <definedName name="Disease_Component" localSheetId="41">#REF!</definedName>
    <definedName name="Disease_Component" localSheetId="43">#REF!</definedName>
    <definedName name="Disease_Component" localSheetId="8">#REF!</definedName>
    <definedName name="Disease_Component">#REF!</definedName>
    <definedName name="Disease_t">"['file:///D:/Users/HP/Desktop/Mission%20Djibouti/budget%20PSN%20et%20R9/R9_Palu_BudgetAndWorkPlan15juillet201311h56.xls'#$HIV.$G$3:.$G$7]"</definedName>
    <definedName name="DiseaseComponent" localSheetId="19">#REF!</definedName>
    <definedName name="DiseaseComponent" localSheetId="17">#REF!</definedName>
    <definedName name="DiseaseComponent" localSheetId="22">#REF!</definedName>
    <definedName name="DiseaseComponent" localSheetId="18">#REF!</definedName>
    <definedName name="DiseaseComponent" localSheetId="20">#REF!</definedName>
    <definedName name="DiseaseComponent" localSheetId="26">#REF!</definedName>
    <definedName name="DiseaseComponent" localSheetId="24">#REF!</definedName>
    <definedName name="DiseaseComponent" localSheetId="29">#REF!</definedName>
    <definedName name="DiseaseComponent" localSheetId="25">#REF!</definedName>
    <definedName name="DiseaseComponent" localSheetId="27">#REF!</definedName>
    <definedName name="DiseaseComponent" localSheetId="33">#REF!</definedName>
    <definedName name="DiseaseComponent" localSheetId="31">#REF!</definedName>
    <definedName name="DiseaseComponent" localSheetId="36">#REF!</definedName>
    <definedName name="DiseaseComponent" localSheetId="32">#REF!</definedName>
    <definedName name="DiseaseComponent" localSheetId="34">#REF!</definedName>
    <definedName name="DiseaseComponent" localSheetId="42">#REF!</definedName>
    <definedName name="DiseaseComponent" localSheetId="40">#REF!</definedName>
    <definedName name="DiseaseComponent" localSheetId="45">#REF!</definedName>
    <definedName name="DiseaseComponent" localSheetId="41">#REF!</definedName>
    <definedName name="DiseaseComponent" localSheetId="43">#REF!</definedName>
    <definedName name="DiseaseComponent" localSheetId="8">#REF!</definedName>
    <definedName name="DiseaseComponent">#REF!</definedName>
    <definedName name="Disparitérégion" localSheetId="19">#REF!</definedName>
    <definedName name="Disparitérégion" localSheetId="17">#REF!</definedName>
    <definedName name="Disparitérégion" localSheetId="22">#REF!</definedName>
    <definedName name="Disparitérégion" localSheetId="18">#REF!</definedName>
    <definedName name="Disparitérégion" localSheetId="20">#REF!</definedName>
    <definedName name="Disparitérégion" localSheetId="26">#REF!</definedName>
    <definedName name="Disparitérégion" localSheetId="24">#REF!</definedName>
    <definedName name="Disparitérégion" localSheetId="29">#REF!</definedName>
    <definedName name="Disparitérégion" localSheetId="25">#REF!</definedName>
    <definedName name="Disparitérégion" localSheetId="27">#REF!</definedName>
    <definedName name="Disparitérégion" localSheetId="33">#REF!</definedName>
    <definedName name="Disparitérégion" localSheetId="31">#REF!</definedName>
    <definedName name="Disparitérégion" localSheetId="36">#REF!</definedName>
    <definedName name="Disparitérégion" localSheetId="32">#REF!</definedName>
    <definedName name="Disparitérégion" localSheetId="34">#REF!</definedName>
    <definedName name="Disparitérégion" localSheetId="42">#REF!</definedName>
    <definedName name="Disparitérégion" localSheetId="40">#REF!</definedName>
    <definedName name="Disparitérégion" localSheetId="45">#REF!</definedName>
    <definedName name="Disparitérégion" localSheetId="41">#REF!</definedName>
    <definedName name="Disparitérégion" localSheetId="43">#REF!</definedName>
    <definedName name="Disparitérégion" localSheetId="8">#REF!</definedName>
    <definedName name="Disparitérégion">#REF!</definedName>
    <definedName name="DollarLC">"['https://healthyentrepreneurs.sharepoint.com/Users/BSINDAYIGAYA/Documents/Budgtes%202014/D%C3%A9penses%202013%20et%20pr%C3%A9visions%202014.xlsx'#$'Range Page'.$A$27]"</definedName>
    <definedName name="Domaines" localSheetId="19">#REF!</definedName>
    <definedName name="Domaines" localSheetId="17">#REF!</definedName>
    <definedName name="Domaines" localSheetId="22">#REF!</definedName>
    <definedName name="Domaines" localSheetId="18">#REF!</definedName>
    <definedName name="Domaines" localSheetId="20">#REF!</definedName>
    <definedName name="Domaines" localSheetId="26">#REF!</definedName>
    <definedName name="Domaines" localSheetId="24">#REF!</definedName>
    <definedName name="Domaines" localSheetId="29">#REF!</definedName>
    <definedName name="Domaines" localSheetId="25">#REF!</definedName>
    <definedName name="Domaines" localSheetId="27">#REF!</definedName>
    <definedName name="Domaines" localSheetId="33">#REF!</definedName>
    <definedName name="Domaines" localSheetId="31">#REF!</definedName>
    <definedName name="Domaines" localSheetId="36">#REF!</definedName>
    <definedName name="Domaines" localSheetId="32">#REF!</definedName>
    <definedName name="Domaines" localSheetId="34">#REF!</definedName>
    <definedName name="Domaines" localSheetId="42">#REF!</definedName>
    <definedName name="Domaines" localSheetId="40">#REF!</definedName>
    <definedName name="Domaines" localSheetId="45">#REF!</definedName>
    <definedName name="Domaines" localSheetId="41">#REF!</definedName>
    <definedName name="Domaines" localSheetId="43">#REF!</definedName>
    <definedName name="Domaines" localSheetId="8">#REF!</definedName>
    <definedName name="Domaines">#REF!</definedName>
    <definedName name="donorcur">"['file:///D:/Users/User/AppData/Local/Microsoft/Windows/Temporary%20Internet%20Files/Content.Outlook/HG716EI5/DOCUME~1/PKasigwa/LOCALS~1/Temp/notes9D380E/Att.A%20to%20Rd%206%20Proposal%20Form-Targets%20and%20Indicators%20Table_Fr.xls'#$Comparisation.$C$7]"</definedName>
    <definedName name="DPSBan">"['file:///D:/Users/michelzabiti/Documents/Programme%20Jeunes%20S3/Baseline%202016/06072016Baseline%20Mapping%20tools.xlsx'#$'FBR 4 Prov'.$N$19]"</definedName>
    <definedName name="DPSEqu">"['file:///D:/Users/michelzabiti/Documents/Programme%20Jeunes%20S3/Baseline%202016/06072016Baseline%20Mapping%20tools.xlsx'#$'FBR 4 Prov'.$N$47]"</definedName>
    <definedName name="DPSKat">"['file:///D:/Users/michelzabiti/Documents/Programme%20Jeunes%20S3/Baseline%202016/06072016Baseline%20Mapping%20tools.xlsx'#$'FBR 4 Prov'.$N$38]"</definedName>
    <definedName name="DPSMan">"['file:///D:/Users/michelzabiti/Documents/Programme%20Jeunes%20S3/Baseline%202016/06072016Baseline%20Mapping%20tools.xlsx'#$'FBR 4 Prov'.$N$28]"</definedName>
    <definedName name="dpt">#REF!</definedName>
    <definedName name="E">"['file:///A:/AdminKit/kitcompt/Missions/WINDOWS/TEMP/MULTIBUD/CHANGE96.XLS'#$HIV.$F$3]"</definedName>
    <definedName name="ee">"['file:///D:/Users/konemamadou/Documents/Bureau%20du%2018%20novembre%202013/GUINEE%20CONAKRY/Annexes/CNLS%20Guin%C3%A9e/Users/hp/Documents/Consultation%20FM/HIV/ABM%20FM/Rnd9-Budget-SIDA_Guinea.xls'#$HIV.$F$3]"</definedName>
    <definedName name="Emission_Radio">"['file:///D:/Users/CBA/AppData/Local/Microsoft/Windows/INetCache/Content.Outlook/NQDQIA1K/Attachement%2034%20VIHSIDA.xls'#$'Base estimation'.$D$173]"</definedName>
    <definedName name="Emission_TV">"['file:///D:/Users/CBA/AppData/Local/Microsoft/Windows/INetCache/Content.Outlook/NQDQIA1K/Attachement%2034%20VIHSIDA.xls'#$'Base estimation'.$D$172]"</definedName>
    <definedName name="Emmanuel" localSheetId="19">#REF!</definedName>
    <definedName name="Emmanuel" localSheetId="17">#REF!</definedName>
    <definedName name="Emmanuel" localSheetId="22">#REF!</definedName>
    <definedName name="Emmanuel" localSheetId="18">#REF!</definedName>
    <definedName name="Emmanuel" localSheetId="20">#REF!</definedName>
    <definedName name="Emmanuel" localSheetId="26">#REF!</definedName>
    <definedName name="Emmanuel" localSheetId="24">#REF!</definedName>
    <definedName name="Emmanuel" localSheetId="29">#REF!</definedName>
    <definedName name="Emmanuel" localSheetId="25">#REF!</definedName>
    <definedName name="Emmanuel" localSheetId="27">#REF!</definedName>
    <definedName name="Emmanuel" localSheetId="33">#REF!</definedName>
    <definedName name="Emmanuel" localSheetId="31">#REF!</definedName>
    <definedName name="Emmanuel" localSheetId="36">#REF!</definedName>
    <definedName name="Emmanuel" localSheetId="32">#REF!</definedName>
    <definedName name="Emmanuel" localSheetId="34">#REF!</definedName>
    <definedName name="Emmanuel" localSheetId="42">#REF!</definedName>
    <definedName name="Emmanuel" localSheetId="40">#REF!</definedName>
    <definedName name="Emmanuel" localSheetId="45">#REF!</definedName>
    <definedName name="Emmanuel" localSheetId="41">#REF!</definedName>
    <definedName name="Emmanuel" localSheetId="43">#REF!</definedName>
    <definedName name="Emmanuel" localSheetId="8">#REF!</definedName>
    <definedName name="Emmanuel">#REF!</definedName>
    <definedName name="end" localSheetId="19">#REF!</definedName>
    <definedName name="end" localSheetId="17">#REF!</definedName>
    <definedName name="end" localSheetId="22">#REF!</definedName>
    <definedName name="end" localSheetId="18">#REF!</definedName>
    <definedName name="end" localSheetId="20">#REF!</definedName>
    <definedName name="end" localSheetId="26">#REF!</definedName>
    <definedName name="end" localSheetId="24">#REF!</definedName>
    <definedName name="end" localSheetId="29">#REF!</definedName>
    <definedName name="end" localSheetId="25">#REF!</definedName>
    <definedName name="end" localSheetId="27">#REF!</definedName>
    <definedName name="end" localSheetId="33">#REF!</definedName>
    <definedName name="end" localSheetId="31">#REF!</definedName>
    <definedName name="end" localSheetId="36">#REF!</definedName>
    <definedName name="end" localSheetId="32">#REF!</definedName>
    <definedName name="end" localSheetId="34">#REF!</definedName>
    <definedName name="end" localSheetId="42">#REF!</definedName>
    <definedName name="end" localSheetId="40">#REF!</definedName>
    <definedName name="end" localSheetId="45">#REF!</definedName>
    <definedName name="end" localSheetId="41">#REF!</definedName>
    <definedName name="end" localSheetId="43">#REF!</definedName>
    <definedName name="end" localSheetId="8">#REF!</definedName>
    <definedName name="end">#REF!</definedName>
    <definedName name="Endemnite_PR">"['file:///D:/Users/CBA/AppData/Local/Microsoft/Windows/INetCache/Content.Outlook/NQDQIA1K/Attachement%2034%20VIHSIDA.xls'#$'Base estimation'.$D$435]"</definedName>
    <definedName name="ENG_BI_LBI">"""74WB4X7F22"""</definedName>
    <definedName name="ENG_BI_TLA">"""60;31;194;46;55;74;191;149;141;126;245;24;112;160;40;115;71;247;38;132;161;224;169;273;213;107;27;196;221;79;217;142"""</definedName>
    <definedName name="entite" localSheetId="19">#REF!</definedName>
    <definedName name="entite" localSheetId="17">#REF!</definedName>
    <definedName name="entite" localSheetId="22">#REF!</definedName>
    <definedName name="entite" localSheetId="18">#REF!</definedName>
    <definedName name="entite" localSheetId="20">#REF!</definedName>
    <definedName name="entite" localSheetId="26">#REF!</definedName>
    <definedName name="entite" localSheetId="24">#REF!</definedName>
    <definedName name="entite" localSheetId="29">#REF!</definedName>
    <definedName name="entite" localSheetId="25">#REF!</definedName>
    <definedName name="entite" localSheetId="27">#REF!</definedName>
    <definedName name="entite" localSheetId="33">#REF!</definedName>
    <definedName name="entite" localSheetId="31">#REF!</definedName>
    <definedName name="entite" localSheetId="36">#REF!</definedName>
    <definedName name="entite" localSheetId="32">#REF!</definedName>
    <definedName name="entite" localSheetId="34">#REF!</definedName>
    <definedName name="entite" localSheetId="42">#REF!</definedName>
    <definedName name="entite" localSheetId="40">#REF!</definedName>
    <definedName name="entite" localSheetId="45">#REF!</definedName>
    <definedName name="entite" localSheetId="41">#REF!</definedName>
    <definedName name="entite" localSheetId="43">#REF!</definedName>
    <definedName name="entite" localSheetId="8">#REF!</definedName>
    <definedName name="entite">#REF!</definedName>
    <definedName name="entite_2" localSheetId="19">#REF!</definedName>
    <definedName name="entite_2" localSheetId="17">#REF!</definedName>
    <definedName name="entite_2" localSheetId="22">#REF!</definedName>
    <definedName name="entite_2" localSheetId="18">#REF!</definedName>
    <definedName name="entite_2" localSheetId="20">#REF!</definedName>
    <definedName name="entite_2" localSheetId="26">#REF!</definedName>
    <definedName name="entite_2" localSheetId="24">#REF!</definedName>
    <definedName name="entite_2" localSheetId="29">#REF!</definedName>
    <definedName name="entite_2" localSheetId="25">#REF!</definedName>
    <definedName name="entite_2" localSheetId="27">#REF!</definedName>
    <definedName name="entite_2" localSheetId="33">#REF!</definedName>
    <definedName name="entite_2" localSheetId="31">#REF!</definedName>
    <definedName name="entite_2" localSheetId="36">#REF!</definedName>
    <definedName name="entite_2" localSheetId="32">#REF!</definedName>
    <definedName name="entite_2" localSheetId="34">#REF!</definedName>
    <definedName name="entite_2" localSheetId="42">#REF!</definedName>
    <definedName name="entite_2" localSheetId="40">#REF!</definedName>
    <definedName name="entite_2" localSheetId="45">#REF!</definedName>
    <definedName name="entite_2" localSheetId="41">#REF!</definedName>
    <definedName name="entite_2" localSheetId="43">#REF!</definedName>
    <definedName name="entite_2" localSheetId="8">#REF!</definedName>
    <definedName name="entite_2">#REF!</definedName>
    <definedName name="entite_22" localSheetId="19">#REF!</definedName>
    <definedName name="entite_22" localSheetId="17">#REF!</definedName>
    <definedName name="entite_22" localSheetId="22">#REF!</definedName>
    <definedName name="entite_22" localSheetId="18">#REF!</definedName>
    <definedName name="entite_22" localSheetId="20">#REF!</definedName>
    <definedName name="entite_22" localSheetId="26">#REF!</definedName>
    <definedName name="entite_22" localSheetId="24">#REF!</definedName>
    <definedName name="entite_22" localSheetId="29">#REF!</definedName>
    <definedName name="entite_22" localSheetId="25">#REF!</definedName>
    <definedName name="entite_22" localSheetId="27">#REF!</definedName>
    <definedName name="entite_22" localSheetId="33">#REF!</definedName>
    <definedName name="entite_22" localSheetId="31">#REF!</definedName>
    <definedName name="entite_22" localSheetId="36">#REF!</definedName>
    <definedName name="entite_22" localSheetId="32">#REF!</definedName>
    <definedName name="entite_22" localSheetId="34">#REF!</definedName>
    <definedName name="entite_22" localSheetId="42">#REF!</definedName>
    <definedName name="entite_22" localSheetId="40">#REF!</definedName>
    <definedName name="entite_22" localSheetId="45">#REF!</definedName>
    <definedName name="entite_22" localSheetId="41">#REF!</definedName>
    <definedName name="entite_22" localSheetId="43">#REF!</definedName>
    <definedName name="entite_22" localSheetId="8">#REF!</definedName>
    <definedName name="entite_22">#REF!</definedName>
    <definedName name="Entretien_Ch_Viral">"['file:///D:/Users/CBA/AppData/Local/Microsoft/Windows/INetCache/Content.Outlook/NQDQIA1K/Attachement%2034%20VIHSIDA.xls'#$'Base estimation'.$D$482]"</definedName>
    <definedName name="Entretien_Info">"['file:///D:/Users/CBA/AppData/Local/Microsoft/Windows/INetCache/Content.Outlook/NQDQIA1K/Attachement%2034%20VIHSIDA.xls'#$'Base estimation'.$D$175]"</definedName>
    <definedName name="erdd" localSheetId="19">#REF!</definedName>
    <definedName name="erdd" localSheetId="17">#REF!</definedName>
    <definedName name="erdd" localSheetId="22">#REF!</definedName>
    <definedName name="erdd" localSheetId="18">#REF!</definedName>
    <definedName name="erdd" localSheetId="20">#REF!</definedName>
    <definedName name="erdd" localSheetId="26">#REF!</definedName>
    <definedName name="erdd" localSheetId="24">#REF!</definedName>
    <definedName name="erdd" localSheetId="29">#REF!</definedName>
    <definedName name="erdd" localSheetId="25">#REF!</definedName>
    <definedName name="erdd" localSheetId="27">#REF!</definedName>
    <definedName name="erdd" localSheetId="33">#REF!</definedName>
    <definedName name="erdd" localSheetId="31">#REF!</definedName>
    <definedName name="erdd" localSheetId="36">#REF!</definedName>
    <definedName name="erdd" localSheetId="32">#REF!</definedName>
    <definedName name="erdd" localSheetId="34">#REF!</definedName>
    <definedName name="erdd" localSheetId="42">#REF!</definedName>
    <definedName name="erdd" localSheetId="40">#REF!</definedName>
    <definedName name="erdd" localSheetId="45">#REF!</definedName>
    <definedName name="erdd" localSheetId="41">#REF!</definedName>
    <definedName name="erdd" localSheetId="43">#REF!</definedName>
    <definedName name="erdd" localSheetId="8">#REF!</definedName>
    <definedName name="erdd">#REF!</definedName>
    <definedName name="ES">"['file:///A:/AdminKit/kitcompt/Missions/WINDOWS/TEMP/MULTIBUD/CHANGE96.XLS'#$HIV.$F$4]"</definedName>
    <definedName name="esde">"#ref!definitions!#REF!"</definedName>
    <definedName name="Espérance" localSheetId="19">#REF!</definedName>
    <definedName name="Espérance" localSheetId="17">#REF!</definedName>
    <definedName name="Espérance" localSheetId="22">#REF!</definedName>
    <definedName name="Espérance" localSheetId="18">#REF!</definedName>
    <definedName name="Espérance" localSheetId="20">#REF!</definedName>
    <definedName name="Espérance" localSheetId="26">#REF!</definedName>
    <definedName name="Espérance" localSheetId="24">#REF!</definedName>
    <definedName name="Espérance" localSheetId="29">#REF!</definedName>
    <definedName name="Espérance" localSheetId="25">#REF!</definedName>
    <definedName name="Espérance" localSheetId="27">#REF!</definedName>
    <definedName name="Espérance" localSheetId="33">#REF!</definedName>
    <definedName name="Espérance" localSheetId="31">#REF!</definedName>
    <definedName name="Espérance" localSheetId="36">#REF!</definedName>
    <definedName name="Espérance" localSheetId="32">#REF!</definedName>
    <definedName name="Espérance" localSheetId="34">#REF!</definedName>
    <definedName name="Espérance" localSheetId="42">#REF!</definedName>
    <definedName name="Espérance" localSheetId="40">#REF!</definedName>
    <definedName name="Espérance" localSheetId="45">#REF!</definedName>
    <definedName name="Espérance" localSheetId="41">#REF!</definedName>
    <definedName name="Espérance" localSheetId="43">#REF!</definedName>
    <definedName name="Espérance" localSheetId="8">#REF!</definedName>
    <definedName name="Espérance">#REF!</definedName>
    <definedName name="ess">"['file:///D:/Users/konemamadou/Documents/Bureau%20du%2018%20novembre%202013/GUINEE%20CONAKRY/Annexes/CNLS%20Guin%C3%A9e/Users/hp/Documents/Consultation%20FM/HIV/ABM%20FM/Rnd9-Budget-SIDA_Guinea.xls'#$HIV.$F$4]"</definedName>
    <definedName name="ET">"['file:///D:/Users/michelzabiti/Documents/Projet%20PBF%20Sante%20CCT%20108050/Projet%20PBF%20Sante%CC%81%202013_2014/Costing%20An%202%20PBF%20Sante%20CCT%20108050/230713%20CostingIdjwiSudKivu%20coordination%20(version%201).xls'#$HIV.$F$4]"</definedName>
    <definedName name="euro">"['file:///C:/Users/Ados/Documents/Personnel%20France/PADEM/Perou/Q5%202023/2023.02%20Comptabilidad/AC2-PER-RUF_PO_A5_%20BFU_02.2023.xlsx'#$'HY DETAIL. UNIT COST YEAR 3,4,5'.$AO$1]"</definedName>
    <definedName name="evaluationstaff" localSheetId="19">#REF!</definedName>
    <definedName name="evaluationstaff" localSheetId="17">#REF!</definedName>
    <definedName name="evaluationstaff" localSheetId="22">#REF!</definedName>
    <definedName name="evaluationstaff" localSheetId="18">#REF!</definedName>
    <definedName name="evaluationstaff" localSheetId="20">#REF!</definedName>
    <definedName name="evaluationstaff" localSheetId="26">#REF!</definedName>
    <definedName name="evaluationstaff" localSheetId="24">#REF!</definedName>
    <definedName name="evaluationstaff" localSheetId="29">#REF!</definedName>
    <definedName name="evaluationstaff" localSheetId="25">#REF!</definedName>
    <definedName name="evaluationstaff" localSheetId="27">#REF!</definedName>
    <definedName name="evaluationstaff" localSheetId="33">#REF!</definedName>
    <definedName name="evaluationstaff" localSheetId="31">#REF!</definedName>
    <definedName name="evaluationstaff" localSheetId="36">#REF!</definedName>
    <definedName name="evaluationstaff" localSheetId="32">#REF!</definedName>
    <definedName name="evaluationstaff" localSheetId="34">#REF!</definedName>
    <definedName name="evaluationstaff" localSheetId="42">#REF!</definedName>
    <definedName name="evaluationstaff" localSheetId="40">#REF!</definedName>
    <definedName name="evaluationstaff" localSheetId="45">#REF!</definedName>
    <definedName name="evaluationstaff" localSheetId="41">#REF!</definedName>
    <definedName name="evaluationstaff" localSheetId="43">#REF!</definedName>
    <definedName name="evaluationstaff" localSheetId="8">#REF!</definedName>
    <definedName name="evaluationstaff">#REF!</definedName>
    <definedName name="Excel_BuiltIn__FilterDatabase_2" localSheetId="19">#REF!</definedName>
    <definedName name="Excel_BuiltIn__FilterDatabase_2" localSheetId="17">#REF!</definedName>
    <definedName name="Excel_BuiltIn__FilterDatabase_2" localSheetId="22">#REF!</definedName>
    <definedName name="Excel_BuiltIn__FilterDatabase_2" localSheetId="18">#REF!</definedName>
    <definedName name="Excel_BuiltIn__FilterDatabase_2" localSheetId="20">#REF!</definedName>
    <definedName name="Excel_BuiltIn__FilterDatabase_2" localSheetId="26">#REF!</definedName>
    <definedName name="Excel_BuiltIn__FilterDatabase_2" localSheetId="24">#REF!</definedName>
    <definedName name="Excel_BuiltIn__FilterDatabase_2" localSheetId="29">#REF!</definedName>
    <definedName name="Excel_BuiltIn__FilterDatabase_2" localSheetId="25">#REF!</definedName>
    <definedName name="Excel_BuiltIn__FilterDatabase_2" localSheetId="27">#REF!</definedName>
    <definedName name="Excel_BuiltIn__FilterDatabase_2" localSheetId="33">#REF!</definedName>
    <definedName name="Excel_BuiltIn__FilterDatabase_2" localSheetId="31">#REF!</definedName>
    <definedName name="Excel_BuiltIn__FilterDatabase_2" localSheetId="36">#REF!</definedName>
    <definedName name="Excel_BuiltIn__FilterDatabase_2" localSheetId="32">#REF!</definedName>
    <definedName name="Excel_BuiltIn__FilterDatabase_2" localSheetId="34">#REF!</definedName>
    <definedName name="Excel_BuiltIn__FilterDatabase_2" localSheetId="42">#REF!</definedName>
    <definedName name="Excel_BuiltIn__FilterDatabase_2" localSheetId="40">#REF!</definedName>
    <definedName name="Excel_BuiltIn__FilterDatabase_2" localSheetId="45">#REF!</definedName>
    <definedName name="Excel_BuiltIn__FilterDatabase_2" localSheetId="41">#REF!</definedName>
    <definedName name="Excel_BuiltIn__FilterDatabase_2" localSheetId="43">#REF!</definedName>
    <definedName name="Excel_BuiltIn__FilterDatabase_2" localSheetId="8">#REF!</definedName>
    <definedName name="Excel_BuiltIn__FilterDatabase_2">#REF!</definedName>
    <definedName name="ExchgRate_Cache" localSheetId="19">#REF!</definedName>
    <definedName name="ExchgRate_Cache" localSheetId="17">#REF!</definedName>
    <definedName name="ExchgRate_Cache" localSheetId="22">#REF!</definedName>
    <definedName name="ExchgRate_Cache" localSheetId="18">#REF!</definedName>
    <definedName name="ExchgRate_Cache" localSheetId="20">#REF!</definedName>
    <definedName name="ExchgRate_Cache" localSheetId="26">#REF!</definedName>
    <definedName name="ExchgRate_Cache" localSheetId="24">#REF!</definedName>
    <definedName name="ExchgRate_Cache" localSheetId="29">#REF!</definedName>
    <definedName name="ExchgRate_Cache" localSheetId="25">#REF!</definedName>
    <definedName name="ExchgRate_Cache" localSheetId="27">#REF!</definedName>
    <definedName name="ExchgRate_Cache" localSheetId="33">#REF!</definedName>
    <definedName name="ExchgRate_Cache" localSheetId="31">#REF!</definedName>
    <definedName name="ExchgRate_Cache" localSheetId="36">#REF!</definedName>
    <definedName name="ExchgRate_Cache" localSheetId="32">#REF!</definedName>
    <definedName name="ExchgRate_Cache" localSheetId="34">#REF!</definedName>
    <definedName name="ExchgRate_Cache" localSheetId="42">#REF!</definedName>
    <definedName name="ExchgRate_Cache" localSheetId="40">#REF!</definedName>
    <definedName name="ExchgRate_Cache" localSheetId="45">#REF!</definedName>
    <definedName name="ExchgRate_Cache" localSheetId="41">#REF!</definedName>
    <definedName name="ExchgRate_Cache" localSheetId="43">#REF!</definedName>
    <definedName name="ExchgRate_Cache" localSheetId="8">#REF!</definedName>
    <definedName name="ExchgRate_Cache">#REF!</definedName>
    <definedName name="expense_titles">"'[13]initial balance'!#REF!"</definedName>
    <definedName name="expenses">"'[13]initial balance'!#REF!"</definedName>
    <definedName name="ExpiryStockout">"['file:///G:/Users/user/AppData/Local/Microsoft/Windows/Temporary%20Internet%20Files/Content.Outlook/WZGZ8T4T/F/E/SANRU%20PTB%20malaria%20round%208%20phase%202%20SANRU%20130911%20Final-14-sept%2011%20soirA.xls'#$'Formating-source'.$I$2:.$I$6]"</definedName>
    <definedName name="ExpiryStockout1" localSheetId="19">#REF!</definedName>
    <definedName name="ExpiryStockout1" localSheetId="17">#REF!</definedName>
    <definedName name="ExpiryStockout1" localSheetId="22">#REF!</definedName>
    <definedName name="ExpiryStockout1" localSheetId="18">#REF!</definedName>
    <definedName name="ExpiryStockout1" localSheetId="20">#REF!</definedName>
    <definedName name="ExpiryStockout1" localSheetId="26">#REF!</definedName>
    <definedName name="ExpiryStockout1" localSheetId="24">#REF!</definedName>
    <definedName name="ExpiryStockout1" localSheetId="29">#REF!</definedName>
    <definedName name="ExpiryStockout1" localSheetId="25">#REF!</definedName>
    <definedName name="ExpiryStockout1" localSheetId="27">#REF!</definedName>
    <definedName name="ExpiryStockout1" localSheetId="33">#REF!</definedName>
    <definedName name="ExpiryStockout1" localSheetId="31">#REF!</definedName>
    <definedName name="ExpiryStockout1" localSheetId="36">#REF!</definedName>
    <definedName name="ExpiryStockout1" localSheetId="32">#REF!</definedName>
    <definedName name="ExpiryStockout1" localSheetId="34">#REF!</definedName>
    <definedName name="ExpiryStockout1" localSheetId="42">#REF!</definedName>
    <definedName name="ExpiryStockout1" localSheetId="40">#REF!</definedName>
    <definedName name="ExpiryStockout1" localSheetId="45">#REF!</definedName>
    <definedName name="ExpiryStockout1" localSheetId="41">#REF!</definedName>
    <definedName name="ExpiryStockout1" localSheetId="43">#REF!</definedName>
    <definedName name="ExpiryStockout1" localSheetId="8">#REF!</definedName>
    <definedName name="ExpiryStockout1">#REF!</definedName>
    <definedName name="f" localSheetId="14">'[10]TABLE V2'!$B$1:$H$65536</definedName>
    <definedName name="f" localSheetId="21">'[10]TABLE V2'!$B$1:$H$65536</definedName>
    <definedName name="f" localSheetId="28">'[10]TABLE V2'!$B$1:$H$65536</definedName>
    <definedName name="f" localSheetId="35">'[10]TABLE V2'!$B$1:$H$65536</definedName>
    <definedName name="f" localSheetId="44">'[10]TABLE V2'!$B$1:$H$65536</definedName>
    <definedName name="f">#REF!</definedName>
    <definedName name="FD" localSheetId="19">#REF!</definedName>
    <definedName name="FD" localSheetId="17">#REF!</definedName>
    <definedName name="FD" localSheetId="22">#REF!</definedName>
    <definedName name="FD" localSheetId="18">#REF!</definedName>
    <definedName name="FD" localSheetId="20">#REF!</definedName>
    <definedName name="FD" localSheetId="26">#REF!</definedName>
    <definedName name="FD" localSheetId="24">#REF!</definedName>
    <definedName name="FD" localSheetId="29">#REF!</definedName>
    <definedName name="FD" localSheetId="25">#REF!</definedName>
    <definedName name="FD" localSheetId="27">#REF!</definedName>
    <definedName name="FD" localSheetId="33">#REF!</definedName>
    <definedName name="FD" localSheetId="31">#REF!</definedName>
    <definedName name="FD" localSheetId="36">#REF!</definedName>
    <definedName name="FD" localSheetId="32">#REF!</definedName>
    <definedName name="FD" localSheetId="34">#REF!</definedName>
    <definedName name="FD" localSheetId="42">#REF!</definedName>
    <definedName name="FD" localSheetId="40">#REF!</definedName>
    <definedName name="FD" localSheetId="45">#REF!</definedName>
    <definedName name="FD" localSheetId="41">#REF!</definedName>
    <definedName name="FD" localSheetId="43">#REF!</definedName>
    <definedName name="FD" localSheetId="8">#REF!</definedName>
    <definedName name="FD">#REF!</definedName>
    <definedName name="ffgff" localSheetId="19">#REF!</definedName>
    <definedName name="ffgff" localSheetId="17">#REF!</definedName>
    <definedName name="ffgff" localSheetId="22">#REF!</definedName>
    <definedName name="ffgff" localSheetId="18">#REF!</definedName>
    <definedName name="ffgff" localSheetId="20">#REF!</definedName>
    <definedName name="ffgff" localSheetId="26">#REF!</definedName>
    <definedName name="ffgff" localSheetId="24">#REF!</definedName>
    <definedName name="ffgff" localSheetId="29">#REF!</definedName>
    <definedName name="ffgff" localSheetId="25">#REF!</definedName>
    <definedName name="ffgff" localSheetId="27">#REF!</definedName>
    <definedName name="ffgff" localSheetId="33">#REF!</definedName>
    <definedName name="ffgff" localSheetId="31">#REF!</definedName>
    <definedName name="ffgff" localSheetId="36">#REF!</definedName>
    <definedName name="ffgff" localSheetId="32">#REF!</definedName>
    <definedName name="ffgff" localSheetId="34">#REF!</definedName>
    <definedName name="ffgff" localSheetId="42">#REF!</definedName>
    <definedName name="ffgff" localSheetId="40">#REF!</definedName>
    <definedName name="ffgff" localSheetId="45">#REF!</definedName>
    <definedName name="ffgff" localSheetId="41">#REF!</definedName>
    <definedName name="ffgff" localSheetId="43">#REF!</definedName>
    <definedName name="ffgff" localSheetId="8">#REF!</definedName>
    <definedName name="ffgff">#REF!</definedName>
    <definedName name="fg" localSheetId="0">#N/A</definedName>
    <definedName name="FG">'INFO PROJET'!$E$21</definedName>
    <definedName name="FGBAILLEUR">'INFO PROJET'!$E$21</definedName>
    <definedName name="Fin_Mgmt" localSheetId="19">#REF!</definedName>
    <definedName name="Fin_Mgmt" localSheetId="17">#REF!</definedName>
    <definedName name="Fin_Mgmt" localSheetId="22">#REF!</definedName>
    <definedName name="Fin_Mgmt" localSheetId="18">#REF!</definedName>
    <definedName name="Fin_Mgmt" localSheetId="20">#REF!</definedName>
    <definedName name="Fin_Mgmt" localSheetId="26">#REF!</definedName>
    <definedName name="Fin_Mgmt" localSheetId="24">#REF!</definedName>
    <definedName name="Fin_Mgmt" localSheetId="29">#REF!</definedName>
    <definedName name="Fin_Mgmt" localSheetId="25">#REF!</definedName>
    <definedName name="Fin_Mgmt" localSheetId="27">#REF!</definedName>
    <definedName name="Fin_Mgmt" localSheetId="33">#REF!</definedName>
    <definedName name="Fin_Mgmt" localSheetId="31">#REF!</definedName>
    <definedName name="Fin_Mgmt" localSheetId="36">#REF!</definedName>
    <definedName name="Fin_Mgmt" localSheetId="32">#REF!</definedName>
    <definedName name="Fin_Mgmt" localSheetId="34">#REF!</definedName>
    <definedName name="Fin_Mgmt" localSheetId="42">#REF!</definedName>
    <definedName name="Fin_Mgmt" localSheetId="40">#REF!</definedName>
    <definedName name="Fin_Mgmt" localSheetId="45">#REF!</definedName>
    <definedName name="Fin_Mgmt" localSheetId="41">#REF!</definedName>
    <definedName name="Fin_Mgmt" localSheetId="43">#REF!</definedName>
    <definedName name="Fin_Mgmt" localSheetId="8">#REF!</definedName>
    <definedName name="Fin_Mgmt">#REF!</definedName>
    <definedName name="FINANCEMENT">#REF!</definedName>
    <definedName name="Fonct_Vehicule">"['file:///D:/Users/CBA/AppData/Local/Microsoft/Windows/INetCache/Content.Outlook/NQDQIA1K/Attachement%2034%20VIHSIDA.xls'#$'Base estimation'.$D$469]"</definedName>
    <definedName name="Fonctionnement_Sous_Bef">"['file:///D:/Users/CBA/AppData/Local/Microsoft/Windows/INetCache/Content.Outlook/NQDQIA1K/Attachement%2034%20VIHSIDA.xls'#$'Base estimation'.$D$461]"</definedName>
    <definedName name="FORM" localSheetId="14">[6]variables!#REF!</definedName>
    <definedName name="FORM" localSheetId="21">[6]variables!#REF!</definedName>
    <definedName name="FORM" localSheetId="28">[6]variables!#REF!</definedName>
    <definedName name="FORM" localSheetId="35">[6]variables!#REF!</definedName>
    <definedName name="FORM" localSheetId="44">[6]variables!#REF!</definedName>
    <definedName name="FORM">#REF!</definedName>
    <definedName name="Form_sous_Region">"['file:///D:/Users/CBA/AppData/Local/Microsoft/Windows/INetCache/Content.Outlook/NQDQIA1K/Attachement%2034%20VIHSIDA.xls'#$'Base estimation'.$D$21]"</definedName>
    <definedName name="FormationCommunautaire">"['file:///D:/Users/CBA/AppData/Local/Microsoft/Windows/INetCache/Content.Outlook/NQDQIA1K/Attachement%2034%20VIHSIDA.xls'#$'Base estimation'.$D$19]"</definedName>
    <definedName name="FormationConakry">"['file:///D:/Users/CBA/AppData/Local/Microsoft/Windows/INetCache/Content.Outlook/NQDQIA1K/Attachement%2034%20VIHSIDA.xls'#$'Base estimation'.$D$16]"</definedName>
    <definedName name="FormationInterieur">"['file:///D:/Users/CBA/AppData/Local/Microsoft/Windows/INetCache/Content.Outlook/NQDQIA1K/Attachement%2034%20VIHSIDA.xls'#$'Base estimation'.$D$17]"</definedName>
    <definedName name="FormationPairsEducateurs">"['file:///D:/Users/CBA/AppData/Local/Microsoft/Windows/INetCache/Content.Outlook/NQDQIA1K/Attachement%2034%20VIHSIDA.xls'#$'Base estimation'.$D$18]"</definedName>
    <definedName name="Forms">"['file:///G:/Users/user/AppData/Local/Microsoft/Windows/Temporary%20Internet%20Files/Content.Outlook/WZGZ8T4T/F/E/SANRU%20PTB%20malaria%20round%208%20phase%202%20SANRU%20130911%20Final-14-sept%2011%20soirA.xls'#$'Formating-source'.$K$2:.$K$5]"</definedName>
    <definedName name="Forms1" localSheetId="19">#REF!</definedName>
    <definedName name="Forms1" localSheetId="17">#REF!</definedName>
    <definedName name="Forms1" localSheetId="22">#REF!</definedName>
    <definedName name="Forms1" localSheetId="18">#REF!</definedName>
    <definedName name="Forms1" localSheetId="20">#REF!</definedName>
    <definedName name="Forms1" localSheetId="26">#REF!</definedName>
    <definedName name="Forms1" localSheetId="24">#REF!</definedName>
    <definedName name="Forms1" localSheetId="29">#REF!</definedName>
    <definedName name="Forms1" localSheetId="25">#REF!</definedName>
    <definedName name="Forms1" localSheetId="27">#REF!</definedName>
    <definedName name="Forms1" localSheetId="33">#REF!</definedName>
    <definedName name="Forms1" localSheetId="31">#REF!</definedName>
    <definedName name="Forms1" localSheetId="36">#REF!</definedName>
    <definedName name="Forms1" localSheetId="32">#REF!</definedName>
    <definedName name="Forms1" localSheetId="34">#REF!</definedName>
    <definedName name="Forms1" localSheetId="42">#REF!</definedName>
    <definedName name="Forms1" localSheetId="40">#REF!</definedName>
    <definedName name="Forms1" localSheetId="45">#REF!</definedName>
    <definedName name="Forms1" localSheetId="41">#REF!</definedName>
    <definedName name="Forms1" localSheetId="43">#REF!</definedName>
    <definedName name="Forms1" localSheetId="8">#REF!</definedName>
    <definedName name="Forms1">#REF!</definedName>
    <definedName name="Fourniture_Bur_Sousbenef">"['file:///D:/Users/CBA/AppData/Local/Microsoft/Windows/INetCache/Content.Outlook/NQDQIA1K/Attachement%2034%20VIHSIDA.xls'#$'Base estimation'.$D$465]"</definedName>
    <definedName name="Freddy" localSheetId="19">#REF!</definedName>
    <definedName name="Freddy" localSheetId="17">#REF!</definedName>
    <definedName name="Freddy" localSheetId="22">#REF!</definedName>
    <definedName name="Freddy" localSheetId="18">#REF!</definedName>
    <definedName name="Freddy" localSheetId="20">#REF!</definedName>
    <definedName name="Freddy" localSheetId="26">#REF!</definedName>
    <definedName name="Freddy" localSheetId="24">#REF!</definedName>
    <definedName name="Freddy" localSheetId="29">#REF!</definedName>
    <definedName name="Freddy" localSheetId="25">#REF!</definedName>
    <definedName name="Freddy" localSheetId="27">#REF!</definedName>
    <definedName name="Freddy" localSheetId="33">#REF!</definedName>
    <definedName name="Freddy" localSheetId="31">#REF!</definedName>
    <definedName name="Freddy" localSheetId="36">#REF!</definedName>
    <definedName name="Freddy" localSheetId="32">#REF!</definedName>
    <definedName name="Freddy" localSheetId="34">#REF!</definedName>
    <definedName name="Freddy" localSheetId="42">#REF!</definedName>
    <definedName name="Freddy" localSheetId="40">#REF!</definedName>
    <definedName name="Freddy" localSheetId="45">#REF!</definedName>
    <definedName name="Freddy" localSheetId="41">#REF!</definedName>
    <definedName name="Freddy" localSheetId="43">#REF!</definedName>
    <definedName name="Freddy" localSheetId="8">#REF!</definedName>
    <definedName name="Freddy">#REF!</definedName>
    <definedName name="Frequency">"['file:///G:/Users/user/AppData/Local/Microsoft/Windows/Temporary%20Internet%20Files/Content.Outlook/WZGZ8T4T/F/E/SANRU%20PTB%20malaria%20round%208%20phase%202%20SANRU%20130911%20Final-14-sept%2011%20soirA.xls'#$'Formating-source'.$Q$3:.$Q$9]"</definedName>
    <definedName name="Frequency1" localSheetId="19">#REF!</definedName>
    <definedName name="Frequency1" localSheetId="17">#REF!</definedName>
    <definedName name="Frequency1" localSheetId="22">#REF!</definedName>
    <definedName name="Frequency1" localSheetId="18">#REF!</definedName>
    <definedName name="Frequency1" localSheetId="20">#REF!</definedName>
    <definedName name="Frequency1" localSheetId="26">#REF!</definedName>
    <definedName name="Frequency1" localSheetId="24">#REF!</definedName>
    <definedName name="Frequency1" localSheetId="29">#REF!</definedName>
    <definedName name="Frequency1" localSheetId="25">#REF!</definedName>
    <definedName name="Frequency1" localSheetId="27">#REF!</definedName>
    <definedName name="Frequency1" localSheetId="33">#REF!</definedName>
    <definedName name="Frequency1" localSheetId="31">#REF!</definedName>
    <definedName name="Frequency1" localSheetId="36">#REF!</definedName>
    <definedName name="Frequency1" localSheetId="32">#REF!</definedName>
    <definedName name="Frequency1" localSheetId="34">#REF!</definedName>
    <definedName name="Frequency1" localSheetId="42">#REF!</definedName>
    <definedName name="Frequency1" localSheetId="40">#REF!</definedName>
    <definedName name="Frequency1" localSheetId="45">#REF!</definedName>
    <definedName name="Frequency1" localSheetId="41">#REF!</definedName>
    <definedName name="Frequency1" localSheetId="43">#REF!</definedName>
    <definedName name="Frequency1" localSheetId="8">#REF!</definedName>
    <definedName name="Frequency1">#REF!</definedName>
    <definedName name="FromPeriodName" localSheetId="19">#REF!</definedName>
    <definedName name="FromPeriodName" localSheetId="17">#REF!</definedName>
    <definedName name="FromPeriodName" localSheetId="22">#REF!</definedName>
    <definedName name="FromPeriodName" localSheetId="18">#REF!</definedName>
    <definedName name="FromPeriodName" localSheetId="20">#REF!</definedName>
    <definedName name="FromPeriodName" localSheetId="26">#REF!</definedName>
    <definedName name="FromPeriodName" localSheetId="24">#REF!</definedName>
    <definedName name="FromPeriodName" localSheetId="29">#REF!</definedName>
    <definedName name="FromPeriodName" localSheetId="25">#REF!</definedName>
    <definedName name="FromPeriodName" localSheetId="27">#REF!</definedName>
    <definedName name="FromPeriodName" localSheetId="33">#REF!</definedName>
    <definedName name="FromPeriodName" localSheetId="31">#REF!</definedName>
    <definedName name="FromPeriodName" localSheetId="36">#REF!</definedName>
    <definedName name="FromPeriodName" localSheetId="32">#REF!</definedName>
    <definedName name="FromPeriodName" localSheetId="34">#REF!</definedName>
    <definedName name="FromPeriodName" localSheetId="42">#REF!</definedName>
    <definedName name="FromPeriodName" localSheetId="40">#REF!</definedName>
    <definedName name="FromPeriodName" localSheetId="45">#REF!</definedName>
    <definedName name="FromPeriodName" localSheetId="41">#REF!</definedName>
    <definedName name="FromPeriodName" localSheetId="43">#REF!</definedName>
    <definedName name="FromPeriodName" localSheetId="8">#REF!</definedName>
    <definedName name="FromPeriodName">#REF!</definedName>
    <definedName name="function1" localSheetId="19">#REF!</definedName>
    <definedName name="function1" localSheetId="17">#REF!</definedName>
    <definedName name="function1" localSheetId="22">#REF!</definedName>
    <definedName name="function1" localSheetId="18">#REF!</definedName>
    <definedName name="function1" localSheetId="20">#REF!</definedName>
    <definedName name="function1" localSheetId="26">#REF!</definedName>
    <definedName name="function1" localSheetId="24">#REF!</definedName>
    <definedName name="function1" localSheetId="29">#REF!</definedName>
    <definedName name="function1" localSheetId="25">#REF!</definedName>
    <definedName name="function1" localSheetId="27">#REF!</definedName>
    <definedName name="function1" localSheetId="33">#REF!</definedName>
    <definedName name="function1" localSheetId="31">#REF!</definedName>
    <definedName name="function1" localSheetId="36">#REF!</definedName>
    <definedName name="function1" localSheetId="32">#REF!</definedName>
    <definedName name="function1" localSheetId="34">#REF!</definedName>
    <definedName name="function1" localSheetId="42">#REF!</definedName>
    <definedName name="function1" localSheetId="40">#REF!</definedName>
    <definedName name="function1" localSheetId="45">#REF!</definedName>
    <definedName name="function1" localSheetId="41">#REF!</definedName>
    <definedName name="function1" localSheetId="43">#REF!</definedName>
    <definedName name="function1" localSheetId="8">#REF!</definedName>
    <definedName name="function1">#REF!</definedName>
    <definedName name="function2" localSheetId="19">#REF!</definedName>
    <definedName name="function2" localSheetId="17">#REF!</definedName>
    <definedName name="function2" localSheetId="22">#REF!</definedName>
    <definedName name="function2" localSheetId="18">#REF!</definedName>
    <definedName name="function2" localSheetId="20">#REF!</definedName>
    <definedName name="function2" localSheetId="26">#REF!</definedName>
    <definedName name="function2" localSheetId="24">#REF!</definedName>
    <definedName name="function2" localSheetId="29">#REF!</definedName>
    <definedName name="function2" localSheetId="25">#REF!</definedName>
    <definedName name="function2" localSheetId="27">#REF!</definedName>
    <definedName name="function2" localSheetId="33">#REF!</definedName>
    <definedName name="function2" localSheetId="31">#REF!</definedName>
    <definedName name="function2" localSheetId="36">#REF!</definedName>
    <definedName name="function2" localSheetId="32">#REF!</definedName>
    <definedName name="function2" localSheetId="34">#REF!</definedName>
    <definedName name="function2" localSheetId="42">#REF!</definedName>
    <definedName name="function2" localSheetId="40">#REF!</definedName>
    <definedName name="function2" localSheetId="45">#REF!</definedName>
    <definedName name="function2" localSheetId="41">#REF!</definedName>
    <definedName name="function2" localSheetId="43">#REF!</definedName>
    <definedName name="function2" localSheetId="8">#REF!</definedName>
    <definedName name="function2">#REF!</definedName>
    <definedName name="function3" localSheetId="19">#REF!</definedName>
    <definedName name="function3" localSheetId="17">#REF!</definedName>
    <definedName name="function3" localSheetId="22">#REF!</definedName>
    <definedName name="function3" localSheetId="18">#REF!</definedName>
    <definedName name="function3" localSheetId="20">#REF!</definedName>
    <definedName name="function3" localSheetId="26">#REF!</definedName>
    <definedName name="function3" localSheetId="24">#REF!</definedName>
    <definedName name="function3" localSheetId="29">#REF!</definedName>
    <definedName name="function3" localSheetId="25">#REF!</definedName>
    <definedName name="function3" localSheetId="27">#REF!</definedName>
    <definedName name="function3" localSheetId="33">#REF!</definedName>
    <definedName name="function3" localSheetId="31">#REF!</definedName>
    <definedName name="function3" localSheetId="36">#REF!</definedName>
    <definedName name="function3" localSheetId="32">#REF!</definedName>
    <definedName name="function3" localSheetId="34">#REF!</definedName>
    <definedName name="function3" localSheetId="42">#REF!</definedName>
    <definedName name="function3" localSheetId="40">#REF!</definedName>
    <definedName name="function3" localSheetId="45">#REF!</definedName>
    <definedName name="function3" localSheetId="41">#REF!</definedName>
    <definedName name="function3" localSheetId="43">#REF!</definedName>
    <definedName name="function3" localSheetId="8">#REF!</definedName>
    <definedName name="function3">#REF!</definedName>
    <definedName name="function4" localSheetId="19">#REF!</definedName>
    <definedName name="function4" localSheetId="17">#REF!</definedName>
    <definedName name="function4" localSheetId="22">#REF!</definedName>
    <definedName name="function4" localSheetId="18">#REF!</definedName>
    <definedName name="function4" localSheetId="20">#REF!</definedName>
    <definedName name="function4" localSheetId="26">#REF!</definedName>
    <definedName name="function4" localSheetId="24">#REF!</definedName>
    <definedName name="function4" localSheetId="29">#REF!</definedName>
    <definedName name="function4" localSheetId="25">#REF!</definedName>
    <definedName name="function4" localSheetId="27">#REF!</definedName>
    <definedName name="function4" localSheetId="33">#REF!</definedName>
    <definedName name="function4" localSheetId="31">#REF!</definedName>
    <definedName name="function4" localSheetId="36">#REF!</definedName>
    <definedName name="function4" localSheetId="32">#REF!</definedName>
    <definedName name="function4" localSheetId="34">#REF!</definedName>
    <definedName name="function4" localSheetId="42">#REF!</definedName>
    <definedName name="function4" localSheetId="40">#REF!</definedName>
    <definedName name="function4" localSheetId="45">#REF!</definedName>
    <definedName name="function4" localSheetId="41">#REF!</definedName>
    <definedName name="function4" localSheetId="43">#REF!</definedName>
    <definedName name="function4" localSheetId="8">#REF!</definedName>
    <definedName name="function4">#REF!</definedName>
    <definedName name="GandA">"['https://healthyentrepreneurs.sharepoint.com/Users/BSINDAYIGAYA/Documents/Budgtes%202014/D%C3%A9penses%202013%20et%20pr%C3%A9visions%202014.xlsx'#$'Range Page'.$A$3]"</definedName>
    <definedName name="Gardien">"['file:///D:/Users/CBA/AppData/Local/Microsoft/Windows/INetCache/Content.Outlook/NQDQIA1K/Attachement%2034%20VIHSIDA.xls'#$'Base estimation'.$D$442]"</definedName>
    <definedName name="geert" localSheetId="19">#REF!</definedName>
    <definedName name="geert" localSheetId="17">#REF!</definedName>
    <definedName name="geert" localSheetId="22">#REF!</definedName>
    <definedName name="geert" localSheetId="18">#REF!</definedName>
    <definedName name="geert" localSheetId="20">#REF!</definedName>
    <definedName name="geert" localSheetId="26">#REF!</definedName>
    <definedName name="geert" localSheetId="24">#REF!</definedName>
    <definedName name="geert" localSheetId="29">#REF!</definedName>
    <definedName name="geert" localSheetId="25">#REF!</definedName>
    <definedName name="geert" localSheetId="27">#REF!</definedName>
    <definedName name="geert" localSheetId="33">#REF!</definedName>
    <definedName name="geert" localSheetId="31">#REF!</definedName>
    <definedName name="geert" localSheetId="36">#REF!</definedName>
    <definedName name="geert" localSheetId="32">#REF!</definedName>
    <definedName name="geert" localSheetId="34">#REF!</definedName>
    <definedName name="geert" localSheetId="42">#REF!</definedName>
    <definedName name="geert" localSheetId="40">#REF!</definedName>
    <definedName name="geert" localSheetId="45">#REF!</definedName>
    <definedName name="geert" localSheetId="41">#REF!</definedName>
    <definedName name="geert" localSheetId="43">#REF!</definedName>
    <definedName name="geert" localSheetId="8">#REF!</definedName>
    <definedName name="geert">#REF!</definedName>
    <definedName name="Gestionnaire_base">"['file:///D:/Users/CBA/AppData/Local/Microsoft/Windows/INetCache/Content.Outlook/NQDQIA1K/Attachement%2034%20VIHSIDA.xls'#$'Base estimation'.$D$430]"</definedName>
    <definedName name="GJ_coderecid" localSheetId="19">#REF!</definedName>
    <definedName name="GJ_coderecid" localSheetId="17">#REF!</definedName>
    <definedName name="GJ_coderecid" localSheetId="22">#REF!</definedName>
    <definedName name="GJ_coderecid" localSheetId="18">#REF!</definedName>
    <definedName name="GJ_coderecid" localSheetId="20">#REF!</definedName>
    <definedName name="GJ_coderecid" localSheetId="26">#REF!</definedName>
    <definedName name="GJ_coderecid" localSheetId="24">#REF!</definedName>
    <definedName name="GJ_coderecid" localSheetId="29">#REF!</definedName>
    <definedName name="GJ_coderecid" localSheetId="25">#REF!</definedName>
    <definedName name="GJ_coderecid" localSheetId="27">#REF!</definedName>
    <definedName name="GJ_coderecid" localSheetId="33">#REF!</definedName>
    <definedName name="GJ_coderecid" localSheetId="31">#REF!</definedName>
    <definedName name="GJ_coderecid" localSheetId="36">#REF!</definedName>
    <definedName name="GJ_coderecid" localSheetId="32">#REF!</definedName>
    <definedName name="GJ_coderecid" localSheetId="34">#REF!</definedName>
    <definedName name="GJ_coderecid" localSheetId="42">#REF!</definedName>
    <definedName name="GJ_coderecid" localSheetId="40">#REF!</definedName>
    <definedName name="GJ_coderecid" localSheetId="45">#REF!</definedName>
    <definedName name="GJ_coderecid" localSheetId="41">#REF!</definedName>
    <definedName name="GJ_coderecid" localSheetId="43">#REF!</definedName>
    <definedName name="GJ_coderecid" localSheetId="8">#REF!</definedName>
    <definedName name="GJ_coderecid">#REF!</definedName>
    <definedName name="GJ_Costtype" localSheetId="19">#REF!</definedName>
    <definedName name="GJ_Costtype" localSheetId="17">#REF!</definedName>
    <definedName name="GJ_Costtype" localSheetId="22">#REF!</definedName>
    <definedName name="GJ_Costtype" localSheetId="18">#REF!</definedName>
    <definedName name="GJ_Costtype" localSheetId="20">#REF!</definedName>
    <definedName name="GJ_Costtype" localSheetId="26">#REF!</definedName>
    <definedName name="GJ_Costtype" localSheetId="24">#REF!</definedName>
    <definedName name="GJ_Costtype" localSheetId="29">#REF!</definedName>
    <definedName name="GJ_Costtype" localSheetId="25">#REF!</definedName>
    <definedName name="GJ_Costtype" localSheetId="27">#REF!</definedName>
    <definedName name="GJ_Costtype" localSheetId="33">#REF!</definedName>
    <definedName name="GJ_Costtype" localSheetId="31">#REF!</definedName>
    <definedName name="GJ_Costtype" localSheetId="36">#REF!</definedName>
    <definedName name="GJ_Costtype" localSheetId="32">#REF!</definedName>
    <definedName name="GJ_Costtype" localSheetId="34">#REF!</definedName>
    <definedName name="GJ_Costtype" localSheetId="42">#REF!</definedName>
    <definedName name="GJ_Costtype" localSheetId="40">#REF!</definedName>
    <definedName name="GJ_Costtype" localSheetId="45">#REF!</definedName>
    <definedName name="GJ_Costtype" localSheetId="41">#REF!</definedName>
    <definedName name="GJ_Costtype" localSheetId="43">#REF!</definedName>
    <definedName name="GJ_Costtype" localSheetId="8">#REF!</definedName>
    <definedName name="GJ_Costtype">#REF!</definedName>
    <definedName name="GJ_Fund" localSheetId="19">#REF!</definedName>
    <definedName name="GJ_Fund" localSheetId="17">#REF!</definedName>
    <definedName name="GJ_Fund" localSheetId="22">#REF!</definedName>
    <definedName name="GJ_Fund" localSheetId="18">#REF!</definedName>
    <definedName name="GJ_Fund" localSheetId="20">#REF!</definedName>
    <definedName name="GJ_Fund" localSheetId="26">#REF!</definedName>
    <definedName name="GJ_Fund" localSheetId="24">#REF!</definedName>
    <definedName name="GJ_Fund" localSheetId="29">#REF!</definedName>
    <definedName name="GJ_Fund" localSheetId="25">#REF!</definedName>
    <definedName name="GJ_Fund" localSheetId="27">#REF!</definedName>
    <definedName name="GJ_Fund" localSheetId="33">#REF!</definedName>
    <definedName name="GJ_Fund" localSheetId="31">#REF!</definedName>
    <definedName name="GJ_Fund" localSheetId="36">#REF!</definedName>
    <definedName name="GJ_Fund" localSheetId="32">#REF!</definedName>
    <definedName name="GJ_Fund" localSheetId="34">#REF!</definedName>
    <definedName name="GJ_Fund" localSheetId="42">#REF!</definedName>
    <definedName name="GJ_Fund" localSheetId="40">#REF!</definedName>
    <definedName name="GJ_Fund" localSheetId="45">#REF!</definedName>
    <definedName name="GJ_Fund" localSheetId="41">#REF!</definedName>
    <definedName name="GJ_Fund" localSheetId="43">#REF!</definedName>
    <definedName name="GJ_Fund" localSheetId="8">#REF!</definedName>
    <definedName name="GJ_Fund">#REF!</definedName>
    <definedName name="GJ_journalnum" localSheetId="19">#REF!</definedName>
    <definedName name="GJ_journalnum" localSheetId="17">#REF!</definedName>
    <definedName name="GJ_journalnum" localSheetId="22">#REF!</definedName>
    <definedName name="GJ_journalnum" localSheetId="18">#REF!</definedName>
    <definedName name="GJ_journalnum" localSheetId="20">#REF!</definedName>
    <definedName name="GJ_journalnum" localSheetId="26">#REF!</definedName>
    <definedName name="GJ_journalnum" localSheetId="24">#REF!</definedName>
    <definedName name="GJ_journalnum" localSheetId="29">#REF!</definedName>
    <definedName name="GJ_journalnum" localSheetId="25">#REF!</definedName>
    <definedName name="GJ_journalnum" localSheetId="27">#REF!</definedName>
    <definedName name="GJ_journalnum" localSheetId="33">#REF!</definedName>
    <definedName name="GJ_journalnum" localSheetId="31">#REF!</definedName>
    <definedName name="GJ_journalnum" localSheetId="36">#REF!</definedName>
    <definedName name="GJ_journalnum" localSheetId="32">#REF!</definedName>
    <definedName name="GJ_journalnum" localSheetId="34">#REF!</definedName>
    <definedName name="GJ_journalnum" localSheetId="42">#REF!</definedName>
    <definedName name="GJ_journalnum" localSheetId="40">#REF!</definedName>
    <definedName name="GJ_journalnum" localSheetId="45">#REF!</definedName>
    <definedName name="GJ_journalnum" localSheetId="41">#REF!</definedName>
    <definedName name="GJ_journalnum" localSheetId="43">#REF!</definedName>
    <definedName name="GJ_journalnum" localSheetId="8">#REF!</definedName>
    <definedName name="GJ_journalnum">#REF!</definedName>
    <definedName name="GL_AccountNum" localSheetId="19">#REF!</definedName>
    <definedName name="GL_AccountNum" localSheetId="17">#REF!</definedName>
    <definedName name="GL_AccountNum" localSheetId="22">#REF!</definedName>
    <definedName name="GL_AccountNum" localSheetId="18">#REF!</definedName>
    <definedName name="GL_AccountNum" localSheetId="20">#REF!</definedName>
    <definedName name="GL_AccountNum" localSheetId="26">#REF!</definedName>
    <definedName name="GL_AccountNum" localSheetId="24">#REF!</definedName>
    <definedName name="GL_AccountNum" localSheetId="29">#REF!</definedName>
    <definedName name="GL_AccountNum" localSheetId="25">#REF!</definedName>
    <definedName name="GL_AccountNum" localSheetId="27">#REF!</definedName>
    <definedName name="GL_AccountNum" localSheetId="33">#REF!</definedName>
    <definedName name="GL_AccountNum" localSheetId="31">#REF!</definedName>
    <definedName name="GL_AccountNum" localSheetId="36">#REF!</definedName>
    <definedName name="GL_AccountNum" localSheetId="32">#REF!</definedName>
    <definedName name="GL_AccountNum" localSheetId="34">#REF!</definedName>
    <definedName name="GL_AccountNum" localSheetId="42">#REF!</definedName>
    <definedName name="GL_AccountNum" localSheetId="40">#REF!</definedName>
    <definedName name="GL_AccountNum" localSheetId="45">#REF!</definedName>
    <definedName name="GL_AccountNum" localSheetId="41">#REF!</definedName>
    <definedName name="GL_AccountNum" localSheetId="43">#REF!</definedName>
    <definedName name="GL_AccountNum" localSheetId="8">#REF!</definedName>
    <definedName name="GL_AccountNum">#REF!</definedName>
    <definedName name="GL_accounttype" localSheetId="19">#REF!</definedName>
    <definedName name="GL_accounttype" localSheetId="17">#REF!</definedName>
    <definedName name="GL_accounttype" localSheetId="22">#REF!</definedName>
    <definedName name="GL_accounttype" localSheetId="18">#REF!</definedName>
    <definedName name="GL_accounttype" localSheetId="20">#REF!</definedName>
    <definedName name="GL_accounttype" localSheetId="26">#REF!</definedName>
    <definedName name="GL_accounttype" localSheetId="24">#REF!</definedName>
    <definedName name="GL_accounttype" localSheetId="29">#REF!</definedName>
    <definedName name="GL_accounttype" localSheetId="25">#REF!</definedName>
    <definedName name="GL_accounttype" localSheetId="27">#REF!</definedName>
    <definedName name="GL_accounttype" localSheetId="33">#REF!</definedName>
    <definedName name="GL_accounttype" localSheetId="31">#REF!</definedName>
    <definedName name="GL_accounttype" localSheetId="36">#REF!</definedName>
    <definedName name="GL_accounttype" localSheetId="32">#REF!</definedName>
    <definedName name="GL_accounttype" localSheetId="34">#REF!</definedName>
    <definedName name="GL_accounttype" localSheetId="42">#REF!</definedName>
    <definedName name="GL_accounttype" localSheetId="40">#REF!</definedName>
    <definedName name="GL_accounttype" localSheetId="45">#REF!</definedName>
    <definedName name="GL_accounttype" localSheetId="41">#REF!</definedName>
    <definedName name="GL_accounttype" localSheetId="43">#REF!</definedName>
    <definedName name="GL_accounttype" localSheetId="8">#REF!</definedName>
    <definedName name="GL_accounttype">#REF!</definedName>
    <definedName name="GL_AmountCurCredit" localSheetId="19">#REF!</definedName>
    <definedName name="GL_AmountCurCredit" localSheetId="17">#REF!</definedName>
    <definedName name="GL_AmountCurCredit" localSheetId="22">#REF!</definedName>
    <definedName name="GL_AmountCurCredit" localSheetId="18">#REF!</definedName>
    <definedName name="GL_AmountCurCredit" localSheetId="20">#REF!</definedName>
    <definedName name="GL_AmountCurCredit" localSheetId="26">#REF!</definedName>
    <definedName name="GL_AmountCurCredit" localSheetId="24">#REF!</definedName>
    <definedName name="GL_AmountCurCredit" localSheetId="29">#REF!</definedName>
    <definedName name="GL_AmountCurCredit" localSheetId="25">#REF!</definedName>
    <definedName name="GL_AmountCurCredit" localSheetId="27">#REF!</definedName>
    <definedName name="GL_AmountCurCredit" localSheetId="33">#REF!</definedName>
    <definedName name="GL_AmountCurCredit" localSheetId="31">#REF!</definedName>
    <definedName name="GL_AmountCurCredit" localSheetId="36">#REF!</definedName>
    <definedName name="GL_AmountCurCredit" localSheetId="32">#REF!</definedName>
    <definedName name="GL_AmountCurCredit" localSheetId="34">#REF!</definedName>
    <definedName name="GL_AmountCurCredit" localSheetId="42">#REF!</definedName>
    <definedName name="GL_AmountCurCredit" localSheetId="40">#REF!</definedName>
    <definedName name="GL_AmountCurCredit" localSheetId="45">#REF!</definedName>
    <definedName name="GL_AmountCurCredit" localSheetId="41">#REF!</definedName>
    <definedName name="GL_AmountCurCredit" localSheetId="43">#REF!</definedName>
    <definedName name="GL_AmountCurCredit" localSheetId="8">#REF!</definedName>
    <definedName name="GL_AmountCurCredit">#REF!</definedName>
    <definedName name="GL_AmountCurDebit" localSheetId="19">#REF!</definedName>
    <definedName name="GL_AmountCurDebit" localSheetId="17">#REF!</definedName>
    <definedName name="GL_AmountCurDebit" localSheetId="22">#REF!</definedName>
    <definedName name="GL_AmountCurDebit" localSheetId="18">#REF!</definedName>
    <definedName name="GL_AmountCurDebit" localSheetId="20">#REF!</definedName>
    <definedName name="GL_AmountCurDebit" localSheetId="26">#REF!</definedName>
    <definedName name="GL_AmountCurDebit" localSheetId="24">#REF!</definedName>
    <definedName name="GL_AmountCurDebit" localSheetId="29">#REF!</definedName>
    <definedName name="GL_AmountCurDebit" localSheetId="25">#REF!</definedName>
    <definedName name="GL_AmountCurDebit" localSheetId="27">#REF!</definedName>
    <definedName name="GL_AmountCurDebit" localSheetId="33">#REF!</definedName>
    <definedName name="GL_AmountCurDebit" localSheetId="31">#REF!</definedName>
    <definedName name="GL_AmountCurDebit" localSheetId="36">#REF!</definedName>
    <definedName name="GL_AmountCurDebit" localSheetId="32">#REF!</definedName>
    <definedName name="GL_AmountCurDebit" localSheetId="34">#REF!</definedName>
    <definedName name="GL_AmountCurDebit" localSheetId="42">#REF!</definedName>
    <definedName name="GL_AmountCurDebit" localSheetId="40">#REF!</definedName>
    <definedName name="GL_AmountCurDebit" localSheetId="45">#REF!</definedName>
    <definedName name="GL_AmountCurDebit" localSheetId="41">#REF!</definedName>
    <definedName name="GL_AmountCurDebit" localSheetId="43">#REF!</definedName>
    <definedName name="GL_AmountCurDebit" localSheetId="8">#REF!</definedName>
    <definedName name="GL_AmountCurDebit">#REF!</definedName>
    <definedName name="GL_CategoryId" localSheetId="19">#REF!</definedName>
    <definedName name="GL_CategoryId" localSheetId="17">#REF!</definedName>
    <definedName name="GL_CategoryId" localSheetId="22">#REF!</definedName>
    <definedName name="GL_CategoryId" localSheetId="18">#REF!</definedName>
    <definedName name="GL_CategoryId" localSheetId="20">#REF!</definedName>
    <definedName name="GL_CategoryId" localSheetId="26">#REF!</definedName>
    <definedName name="GL_CategoryId" localSheetId="24">#REF!</definedName>
    <definedName name="GL_CategoryId" localSheetId="29">#REF!</definedName>
    <definedName name="GL_CategoryId" localSheetId="25">#REF!</definedName>
    <definedName name="GL_CategoryId" localSheetId="27">#REF!</definedName>
    <definedName name="GL_CategoryId" localSheetId="33">#REF!</definedName>
    <definedName name="GL_CategoryId" localSheetId="31">#REF!</definedName>
    <definedName name="GL_CategoryId" localSheetId="36">#REF!</definedName>
    <definedName name="GL_CategoryId" localSheetId="32">#REF!</definedName>
    <definedName name="GL_CategoryId" localSheetId="34">#REF!</definedName>
    <definedName name="GL_CategoryId" localSheetId="42">#REF!</definedName>
    <definedName name="GL_CategoryId" localSheetId="40">#REF!</definedName>
    <definedName name="GL_CategoryId" localSheetId="45">#REF!</definedName>
    <definedName name="GL_CategoryId" localSheetId="41">#REF!</definedName>
    <definedName name="GL_CategoryId" localSheetId="43">#REF!</definedName>
    <definedName name="GL_CategoryId" localSheetId="8">#REF!</definedName>
    <definedName name="GL_CategoryId">#REF!</definedName>
    <definedName name="GL_CurrencyCode" localSheetId="19">#REF!</definedName>
    <definedName name="GL_CurrencyCode" localSheetId="17">#REF!</definedName>
    <definedName name="GL_CurrencyCode" localSheetId="22">#REF!</definedName>
    <definedName name="GL_CurrencyCode" localSheetId="18">#REF!</definedName>
    <definedName name="GL_CurrencyCode" localSheetId="20">#REF!</definedName>
    <definedName name="GL_CurrencyCode" localSheetId="26">#REF!</definedName>
    <definedName name="GL_CurrencyCode" localSheetId="24">#REF!</definedName>
    <definedName name="GL_CurrencyCode" localSheetId="29">#REF!</definedName>
    <definedName name="GL_CurrencyCode" localSheetId="25">#REF!</definedName>
    <definedName name="GL_CurrencyCode" localSheetId="27">#REF!</definedName>
    <definedName name="GL_CurrencyCode" localSheetId="33">#REF!</definedName>
    <definedName name="GL_CurrencyCode" localSheetId="31">#REF!</definedName>
    <definedName name="GL_CurrencyCode" localSheetId="36">#REF!</definedName>
    <definedName name="GL_CurrencyCode" localSheetId="32">#REF!</definedName>
    <definedName name="GL_CurrencyCode" localSheetId="34">#REF!</definedName>
    <definedName name="GL_CurrencyCode" localSheetId="42">#REF!</definedName>
    <definedName name="GL_CurrencyCode" localSheetId="40">#REF!</definedName>
    <definedName name="GL_CurrencyCode" localSheetId="45">#REF!</definedName>
    <definedName name="GL_CurrencyCode" localSheetId="41">#REF!</definedName>
    <definedName name="GL_CurrencyCode" localSheetId="43">#REF!</definedName>
    <definedName name="GL_CurrencyCode" localSheetId="8">#REF!</definedName>
    <definedName name="GL_CurrencyCode">#REF!</definedName>
    <definedName name="GL_DefaultDimCostcenter" localSheetId="19">#REF!</definedName>
    <definedName name="GL_DefaultDimCostcenter" localSheetId="17">#REF!</definedName>
    <definedName name="GL_DefaultDimCostcenter" localSheetId="22">#REF!</definedName>
    <definedName name="GL_DefaultDimCostcenter" localSheetId="18">#REF!</definedName>
    <definedName name="GL_DefaultDimCostcenter" localSheetId="20">#REF!</definedName>
    <definedName name="GL_DefaultDimCostcenter" localSheetId="26">#REF!</definedName>
    <definedName name="GL_DefaultDimCostcenter" localSheetId="24">#REF!</definedName>
    <definedName name="GL_DefaultDimCostcenter" localSheetId="29">#REF!</definedName>
    <definedName name="GL_DefaultDimCostcenter" localSheetId="25">#REF!</definedName>
    <definedName name="GL_DefaultDimCostcenter" localSheetId="27">#REF!</definedName>
    <definedName name="GL_DefaultDimCostcenter" localSheetId="33">#REF!</definedName>
    <definedName name="GL_DefaultDimCostcenter" localSheetId="31">#REF!</definedName>
    <definedName name="GL_DefaultDimCostcenter" localSheetId="36">#REF!</definedName>
    <definedName name="GL_DefaultDimCostcenter" localSheetId="32">#REF!</definedName>
    <definedName name="GL_DefaultDimCostcenter" localSheetId="34">#REF!</definedName>
    <definedName name="GL_DefaultDimCostcenter" localSheetId="42">#REF!</definedName>
    <definedName name="GL_DefaultDimCostcenter" localSheetId="40">#REF!</definedName>
    <definedName name="GL_DefaultDimCostcenter" localSheetId="45">#REF!</definedName>
    <definedName name="GL_DefaultDimCostcenter" localSheetId="41">#REF!</definedName>
    <definedName name="GL_DefaultDimCostcenter" localSheetId="43">#REF!</definedName>
    <definedName name="GL_DefaultDimCostcenter" localSheetId="8">#REF!</definedName>
    <definedName name="GL_DefaultDimCostcenter">#REF!</definedName>
    <definedName name="GL_DefaultDimCosttype" localSheetId="19">#REF!</definedName>
    <definedName name="GL_DefaultDimCosttype" localSheetId="17">#REF!</definedName>
    <definedName name="GL_DefaultDimCosttype" localSheetId="22">#REF!</definedName>
    <definedName name="GL_DefaultDimCosttype" localSheetId="18">#REF!</definedName>
    <definedName name="GL_DefaultDimCosttype" localSheetId="20">#REF!</definedName>
    <definedName name="GL_DefaultDimCosttype" localSheetId="26">#REF!</definedName>
    <definedName name="GL_DefaultDimCosttype" localSheetId="24">#REF!</definedName>
    <definedName name="GL_DefaultDimCosttype" localSheetId="29">#REF!</definedName>
    <definedName name="GL_DefaultDimCosttype" localSheetId="25">#REF!</definedName>
    <definedName name="GL_DefaultDimCosttype" localSheetId="27">#REF!</definedName>
    <definedName name="GL_DefaultDimCosttype" localSheetId="33">#REF!</definedName>
    <definedName name="GL_DefaultDimCosttype" localSheetId="31">#REF!</definedName>
    <definedName name="GL_DefaultDimCosttype" localSheetId="36">#REF!</definedName>
    <definedName name="GL_DefaultDimCosttype" localSheetId="32">#REF!</definedName>
    <definedName name="GL_DefaultDimCosttype" localSheetId="34">#REF!</definedName>
    <definedName name="GL_DefaultDimCosttype" localSheetId="42">#REF!</definedName>
    <definedName name="GL_DefaultDimCosttype" localSheetId="40">#REF!</definedName>
    <definedName name="GL_DefaultDimCosttype" localSheetId="45">#REF!</definedName>
    <definedName name="GL_DefaultDimCosttype" localSheetId="41">#REF!</definedName>
    <definedName name="GL_DefaultDimCosttype" localSheetId="43">#REF!</definedName>
    <definedName name="GL_DefaultDimCosttype" localSheetId="8">#REF!</definedName>
    <definedName name="GL_DefaultDimCosttype">#REF!</definedName>
    <definedName name="GL_DefaultDimFund" localSheetId="19">#REF!</definedName>
    <definedName name="GL_DefaultDimFund" localSheetId="17">#REF!</definedName>
    <definedName name="GL_DefaultDimFund" localSheetId="22">#REF!</definedName>
    <definedName name="GL_DefaultDimFund" localSheetId="18">#REF!</definedName>
    <definedName name="GL_DefaultDimFund" localSheetId="20">#REF!</definedName>
    <definedName name="GL_DefaultDimFund" localSheetId="26">#REF!</definedName>
    <definedName name="GL_DefaultDimFund" localSheetId="24">#REF!</definedName>
    <definedName name="GL_DefaultDimFund" localSheetId="29">#REF!</definedName>
    <definedName name="GL_DefaultDimFund" localSheetId="25">#REF!</definedName>
    <definedName name="GL_DefaultDimFund" localSheetId="27">#REF!</definedName>
    <definedName name="GL_DefaultDimFund" localSheetId="33">#REF!</definedName>
    <definedName name="GL_DefaultDimFund" localSheetId="31">#REF!</definedName>
    <definedName name="GL_DefaultDimFund" localSheetId="36">#REF!</definedName>
    <definedName name="GL_DefaultDimFund" localSheetId="32">#REF!</definedName>
    <definedName name="GL_DefaultDimFund" localSheetId="34">#REF!</definedName>
    <definedName name="GL_DefaultDimFund" localSheetId="42">#REF!</definedName>
    <definedName name="GL_DefaultDimFund" localSheetId="40">#REF!</definedName>
    <definedName name="GL_DefaultDimFund" localSheetId="45">#REF!</definedName>
    <definedName name="GL_DefaultDimFund" localSheetId="41">#REF!</definedName>
    <definedName name="GL_DefaultDimFund" localSheetId="43">#REF!</definedName>
    <definedName name="GL_DefaultDimFund" localSheetId="8">#REF!</definedName>
    <definedName name="GL_DefaultDimFund">#REF!</definedName>
    <definedName name="GL_DefaultDimProject" localSheetId="19">#REF!</definedName>
    <definedName name="GL_DefaultDimProject" localSheetId="17">#REF!</definedName>
    <definedName name="GL_DefaultDimProject" localSheetId="22">#REF!</definedName>
    <definedName name="GL_DefaultDimProject" localSheetId="18">#REF!</definedName>
    <definedName name="GL_DefaultDimProject" localSheetId="20">#REF!</definedName>
    <definedName name="GL_DefaultDimProject" localSheetId="26">#REF!</definedName>
    <definedName name="GL_DefaultDimProject" localSheetId="24">#REF!</definedName>
    <definedName name="GL_DefaultDimProject" localSheetId="29">#REF!</definedName>
    <definedName name="GL_DefaultDimProject" localSheetId="25">#REF!</definedName>
    <definedName name="GL_DefaultDimProject" localSheetId="27">#REF!</definedName>
    <definedName name="GL_DefaultDimProject" localSheetId="33">#REF!</definedName>
    <definedName name="GL_DefaultDimProject" localSheetId="31">#REF!</definedName>
    <definedName name="GL_DefaultDimProject" localSheetId="36">#REF!</definedName>
    <definedName name="GL_DefaultDimProject" localSheetId="32">#REF!</definedName>
    <definedName name="GL_DefaultDimProject" localSheetId="34">#REF!</definedName>
    <definedName name="GL_DefaultDimProject" localSheetId="42">#REF!</definedName>
    <definedName name="GL_DefaultDimProject" localSheetId="40">#REF!</definedName>
    <definedName name="GL_DefaultDimProject" localSheetId="45">#REF!</definedName>
    <definedName name="GL_DefaultDimProject" localSheetId="41">#REF!</definedName>
    <definedName name="GL_DefaultDimProject" localSheetId="43">#REF!</definedName>
    <definedName name="GL_DefaultDimProject" localSheetId="8">#REF!</definedName>
    <definedName name="GL_DefaultDimProject">#REF!</definedName>
    <definedName name="GL_Document" localSheetId="19">#REF!</definedName>
    <definedName name="GL_Document" localSheetId="17">#REF!</definedName>
    <definedName name="GL_Document" localSheetId="22">#REF!</definedName>
    <definedName name="GL_Document" localSheetId="18">#REF!</definedName>
    <definedName name="GL_Document" localSheetId="20">#REF!</definedName>
    <definedName name="GL_Document" localSheetId="26">#REF!</definedName>
    <definedName name="GL_Document" localSheetId="24">#REF!</definedName>
    <definedName name="GL_Document" localSheetId="29">#REF!</definedName>
    <definedName name="GL_Document" localSheetId="25">#REF!</definedName>
    <definedName name="GL_Document" localSheetId="27">#REF!</definedName>
    <definedName name="GL_Document" localSheetId="33">#REF!</definedName>
    <definedName name="GL_Document" localSheetId="31">#REF!</definedName>
    <definedName name="GL_Document" localSheetId="36">#REF!</definedName>
    <definedName name="GL_Document" localSheetId="32">#REF!</definedName>
    <definedName name="GL_Document" localSheetId="34">#REF!</definedName>
    <definedName name="GL_Document" localSheetId="42">#REF!</definedName>
    <definedName name="GL_Document" localSheetId="40">#REF!</definedName>
    <definedName name="GL_Document" localSheetId="45">#REF!</definedName>
    <definedName name="GL_Document" localSheetId="41">#REF!</definedName>
    <definedName name="GL_Document" localSheetId="43">#REF!</definedName>
    <definedName name="GL_Document" localSheetId="8">#REF!</definedName>
    <definedName name="GL_Document">#REF!</definedName>
    <definedName name="GL_DocumentDate" localSheetId="19">#REF!</definedName>
    <definedName name="GL_DocumentDate" localSheetId="17">#REF!</definedName>
    <definedName name="GL_DocumentDate" localSheetId="22">#REF!</definedName>
    <definedName name="GL_DocumentDate" localSheetId="18">#REF!</definedName>
    <definedName name="GL_DocumentDate" localSheetId="20">#REF!</definedName>
    <definedName name="GL_DocumentDate" localSheetId="26">#REF!</definedName>
    <definedName name="GL_DocumentDate" localSheetId="24">#REF!</definedName>
    <definedName name="GL_DocumentDate" localSheetId="29">#REF!</definedName>
    <definedName name="GL_DocumentDate" localSheetId="25">#REF!</definedName>
    <definedName name="GL_DocumentDate" localSheetId="27">#REF!</definedName>
    <definedName name="GL_DocumentDate" localSheetId="33">#REF!</definedName>
    <definedName name="GL_DocumentDate" localSheetId="31">#REF!</definedName>
    <definedName name="GL_DocumentDate" localSheetId="36">#REF!</definedName>
    <definedName name="GL_DocumentDate" localSheetId="32">#REF!</definedName>
    <definedName name="GL_DocumentDate" localSheetId="34">#REF!</definedName>
    <definedName name="GL_DocumentDate" localSheetId="42">#REF!</definedName>
    <definedName name="GL_DocumentDate" localSheetId="40">#REF!</definedName>
    <definedName name="GL_DocumentDate" localSheetId="45">#REF!</definedName>
    <definedName name="GL_DocumentDate" localSheetId="41">#REF!</definedName>
    <definedName name="GL_DocumentDate" localSheetId="43">#REF!</definedName>
    <definedName name="GL_DocumentDate" localSheetId="8">#REF!</definedName>
    <definedName name="GL_DocumentDate">#REF!</definedName>
    <definedName name="GL_Exchangerate" localSheetId="19">#REF!</definedName>
    <definedName name="GL_Exchangerate" localSheetId="17">#REF!</definedName>
    <definedName name="GL_Exchangerate" localSheetId="22">#REF!</definedName>
    <definedName name="GL_Exchangerate" localSheetId="18">#REF!</definedName>
    <definedName name="GL_Exchangerate" localSheetId="20">#REF!</definedName>
    <definedName name="GL_Exchangerate" localSheetId="26">#REF!</definedName>
    <definedName name="GL_Exchangerate" localSheetId="24">#REF!</definedName>
    <definedName name="GL_Exchangerate" localSheetId="29">#REF!</definedName>
    <definedName name="GL_Exchangerate" localSheetId="25">#REF!</definedName>
    <definedName name="GL_Exchangerate" localSheetId="27">#REF!</definedName>
    <definedName name="GL_Exchangerate" localSheetId="33">#REF!</definedName>
    <definedName name="GL_Exchangerate" localSheetId="31">#REF!</definedName>
    <definedName name="GL_Exchangerate" localSheetId="36">#REF!</definedName>
    <definedName name="GL_Exchangerate" localSheetId="32">#REF!</definedName>
    <definedName name="GL_Exchangerate" localSheetId="34">#REF!</definedName>
    <definedName name="GL_Exchangerate" localSheetId="42">#REF!</definedName>
    <definedName name="GL_Exchangerate" localSheetId="40">#REF!</definedName>
    <definedName name="GL_Exchangerate" localSheetId="45">#REF!</definedName>
    <definedName name="GL_Exchangerate" localSheetId="41">#REF!</definedName>
    <definedName name="GL_Exchangerate" localSheetId="43">#REF!</definedName>
    <definedName name="GL_Exchangerate" localSheetId="8">#REF!</definedName>
    <definedName name="GL_Exchangerate">#REF!</definedName>
    <definedName name="GL_inputActivity" localSheetId="19">#REF!</definedName>
    <definedName name="GL_inputActivity" localSheetId="17">#REF!</definedName>
    <definedName name="GL_inputActivity" localSheetId="22">#REF!</definedName>
    <definedName name="GL_inputActivity" localSheetId="18">#REF!</definedName>
    <definedName name="GL_inputActivity" localSheetId="20">#REF!</definedName>
    <definedName name="GL_inputActivity" localSheetId="26">#REF!</definedName>
    <definedName name="GL_inputActivity" localSheetId="24">#REF!</definedName>
    <definedName name="GL_inputActivity" localSheetId="29">#REF!</definedName>
    <definedName name="GL_inputActivity" localSheetId="25">#REF!</definedName>
    <definedName name="GL_inputActivity" localSheetId="27">#REF!</definedName>
    <definedName name="GL_inputActivity" localSheetId="33">#REF!</definedName>
    <definedName name="GL_inputActivity" localSheetId="31">#REF!</definedName>
    <definedName name="GL_inputActivity" localSheetId="36">#REF!</definedName>
    <definedName name="GL_inputActivity" localSheetId="32">#REF!</definedName>
    <definedName name="GL_inputActivity" localSheetId="34">#REF!</definedName>
    <definedName name="GL_inputActivity" localSheetId="42">#REF!</definedName>
    <definedName name="GL_inputActivity" localSheetId="40">#REF!</definedName>
    <definedName name="GL_inputActivity" localSheetId="45">#REF!</definedName>
    <definedName name="GL_inputActivity" localSheetId="41">#REF!</definedName>
    <definedName name="GL_inputActivity" localSheetId="43">#REF!</definedName>
    <definedName name="GL_inputActivity" localSheetId="8">#REF!</definedName>
    <definedName name="GL_inputActivity">#REF!</definedName>
    <definedName name="GL_InputCategory" localSheetId="19">#REF!</definedName>
    <definedName name="GL_InputCategory" localSheetId="17">#REF!</definedName>
    <definedName name="GL_InputCategory" localSheetId="22">#REF!</definedName>
    <definedName name="GL_InputCategory" localSheetId="18">#REF!</definedName>
    <definedName name="GL_InputCategory" localSheetId="20">#REF!</definedName>
    <definedName name="GL_InputCategory" localSheetId="26">#REF!</definedName>
    <definedName name="GL_InputCategory" localSheetId="24">#REF!</definedName>
    <definedName name="GL_InputCategory" localSheetId="29">#REF!</definedName>
    <definedName name="GL_InputCategory" localSheetId="25">#REF!</definedName>
    <definedName name="GL_InputCategory" localSheetId="27">#REF!</definedName>
    <definedName name="GL_InputCategory" localSheetId="33">#REF!</definedName>
    <definedName name="GL_InputCategory" localSheetId="31">#REF!</definedName>
    <definedName name="GL_InputCategory" localSheetId="36">#REF!</definedName>
    <definedName name="GL_InputCategory" localSheetId="32">#REF!</definedName>
    <definedName name="GL_InputCategory" localSheetId="34">#REF!</definedName>
    <definedName name="GL_InputCategory" localSheetId="42">#REF!</definedName>
    <definedName name="GL_InputCategory" localSheetId="40">#REF!</definedName>
    <definedName name="GL_InputCategory" localSheetId="45">#REF!</definedName>
    <definedName name="GL_InputCategory" localSheetId="41">#REF!</definedName>
    <definedName name="GL_InputCategory" localSheetId="43">#REF!</definedName>
    <definedName name="GL_InputCategory" localSheetId="8">#REF!</definedName>
    <definedName name="GL_InputCategory">#REF!</definedName>
    <definedName name="GL_InputCostCenter" localSheetId="19">#REF!</definedName>
    <definedName name="GL_InputCostCenter" localSheetId="17">#REF!</definedName>
    <definedName name="GL_InputCostCenter" localSheetId="22">#REF!</definedName>
    <definedName name="GL_InputCostCenter" localSheetId="18">#REF!</definedName>
    <definedName name="GL_InputCostCenter" localSheetId="20">#REF!</definedName>
    <definedName name="GL_InputCostCenter" localSheetId="26">#REF!</definedName>
    <definedName name="GL_InputCostCenter" localSheetId="24">#REF!</definedName>
    <definedName name="GL_InputCostCenter" localSheetId="29">#REF!</definedName>
    <definedName name="GL_InputCostCenter" localSheetId="25">#REF!</definedName>
    <definedName name="GL_InputCostCenter" localSheetId="27">#REF!</definedName>
    <definedName name="GL_InputCostCenter" localSheetId="33">#REF!</definedName>
    <definedName name="GL_InputCostCenter" localSheetId="31">#REF!</definedName>
    <definedName name="GL_InputCostCenter" localSheetId="36">#REF!</definedName>
    <definedName name="GL_InputCostCenter" localSheetId="32">#REF!</definedName>
    <definedName name="GL_InputCostCenter" localSheetId="34">#REF!</definedName>
    <definedName name="GL_InputCostCenter" localSheetId="42">#REF!</definedName>
    <definedName name="GL_InputCostCenter" localSheetId="40">#REF!</definedName>
    <definedName name="GL_InputCostCenter" localSheetId="45">#REF!</definedName>
    <definedName name="GL_InputCostCenter" localSheetId="41">#REF!</definedName>
    <definedName name="GL_InputCostCenter" localSheetId="43">#REF!</definedName>
    <definedName name="GL_InputCostCenter" localSheetId="8">#REF!</definedName>
    <definedName name="GL_InputCostCenter">#REF!</definedName>
    <definedName name="GL_InputMainaccount" localSheetId="19">#REF!</definedName>
    <definedName name="GL_InputMainaccount" localSheetId="17">#REF!</definedName>
    <definedName name="GL_InputMainaccount" localSheetId="22">#REF!</definedName>
    <definedName name="GL_InputMainaccount" localSheetId="18">#REF!</definedName>
    <definedName name="GL_InputMainaccount" localSheetId="20">#REF!</definedName>
    <definedName name="GL_InputMainaccount" localSheetId="26">#REF!</definedName>
    <definedName name="GL_InputMainaccount" localSheetId="24">#REF!</definedName>
    <definedName name="GL_InputMainaccount" localSheetId="29">#REF!</definedName>
    <definedName name="GL_InputMainaccount" localSheetId="25">#REF!</definedName>
    <definedName name="GL_InputMainaccount" localSheetId="27">#REF!</definedName>
    <definedName name="GL_InputMainaccount" localSheetId="33">#REF!</definedName>
    <definedName name="GL_InputMainaccount" localSheetId="31">#REF!</definedName>
    <definedName name="GL_InputMainaccount" localSheetId="36">#REF!</definedName>
    <definedName name="GL_InputMainaccount" localSheetId="32">#REF!</definedName>
    <definedName name="GL_InputMainaccount" localSheetId="34">#REF!</definedName>
    <definedName name="GL_InputMainaccount" localSheetId="42">#REF!</definedName>
    <definedName name="GL_InputMainaccount" localSheetId="40">#REF!</definedName>
    <definedName name="GL_InputMainaccount" localSheetId="45">#REF!</definedName>
    <definedName name="GL_InputMainaccount" localSheetId="41">#REF!</definedName>
    <definedName name="GL_InputMainaccount" localSheetId="43">#REF!</definedName>
    <definedName name="GL_InputMainaccount" localSheetId="8">#REF!</definedName>
    <definedName name="GL_InputMainaccount">#REF!</definedName>
    <definedName name="GL_InputProject" localSheetId="19">#REF!</definedName>
    <definedName name="GL_InputProject" localSheetId="17">#REF!</definedName>
    <definedName name="GL_InputProject" localSheetId="22">#REF!</definedName>
    <definedName name="GL_InputProject" localSheetId="18">#REF!</definedName>
    <definedName name="GL_InputProject" localSheetId="20">#REF!</definedName>
    <definedName name="GL_InputProject" localSheetId="26">#REF!</definedName>
    <definedName name="GL_InputProject" localSheetId="24">#REF!</definedName>
    <definedName name="GL_InputProject" localSheetId="29">#REF!</definedName>
    <definedName name="GL_InputProject" localSheetId="25">#REF!</definedName>
    <definedName name="GL_InputProject" localSheetId="27">#REF!</definedName>
    <definedName name="GL_InputProject" localSheetId="33">#REF!</definedName>
    <definedName name="GL_InputProject" localSheetId="31">#REF!</definedName>
    <definedName name="GL_InputProject" localSheetId="36">#REF!</definedName>
    <definedName name="GL_InputProject" localSheetId="32">#REF!</definedName>
    <definedName name="GL_InputProject" localSheetId="34">#REF!</definedName>
    <definedName name="GL_InputProject" localSheetId="42">#REF!</definedName>
    <definedName name="GL_InputProject" localSheetId="40">#REF!</definedName>
    <definedName name="GL_InputProject" localSheetId="45">#REF!</definedName>
    <definedName name="GL_InputProject" localSheetId="41">#REF!</definedName>
    <definedName name="GL_InputProject" localSheetId="43">#REF!</definedName>
    <definedName name="GL_InputProject" localSheetId="8">#REF!</definedName>
    <definedName name="GL_InputProject">#REF!</definedName>
    <definedName name="GL_JournalDescription" localSheetId="19">#REF!</definedName>
    <definedName name="GL_JournalDescription" localSheetId="17">#REF!</definedName>
    <definedName name="GL_JournalDescription" localSheetId="22">#REF!</definedName>
    <definedName name="GL_JournalDescription" localSheetId="18">#REF!</definedName>
    <definedName name="GL_JournalDescription" localSheetId="20">#REF!</definedName>
    <definedName name="GL_JournalDescription" localSheetId="26">#REF!</definedName>
    <definedName name="GL_JournalDescription" localSheetId="24">#REF!</definedName>
    <definedName name="GL_JournalDescription" localSheetId="29">#REF!</definedName>
    <definedName name="GL_JournalDescription" localSheetId="25">#REF!</definedName>
    <definedName name="GL_JournalDescription" localSheetId="27">#REF!</definedName>
    <definedName name="GL_JournalDescription" localSheetId="33">#REF!</definedName>
    <definedName name="GL_JournalDescription" localSheetId="31">#REF!</definedName>
    <definedName name="GL_JournalDescription" localSheetId="36">#REF!</definedName>
    <definedName name="GL_JournalDescription" localSheetId="32">#REF!</definedName>
    <definedName name="GL_JournalDescription" localSheetId="34">#REF!</definedName>
    <definedName name="GL_JournalDescription" localSheetId="42">#REF!</definedName>
    <definedName name="GL_JournalDescription" localSheetId="40">#REF!</definedName>
    <definedName name="GL_JournalDescription" localSheetId="45">#REF!</definedName>
    <definedName name="GL_JournalDescription" localSheetId="41">#REF!</definedName>
    <definedName name="GL_JournalDescription" localSheetId="43">#REF!</definedName>
    <definedName name="GL_JournalDescription" localSheetId="8">#REF!</definedName>
    <definedName name="GL_JournalDescription">#REF!</definedName>
    <definedName name="GL_Journalname" localSheetId="19">#REF!</definedName>
    <definedName name="GL_Journalname" localSheetId="17">#REF!</definedName>
    <definedName name="GL_Journalname" localSheetId="22">#REF!</definedName>
    <definedName name="GL_Journalname" localSheetId="18">#REF!</definedName>
    <definedName name="GL_Journalname" localSheetId="20">#REF!</definedName>
    <definedName name="GL_Journalname" localSheetId="26">#REF!</definedName>
    <definedName name="GL_Journalname" localSheetId="24">#REF!</definedName>
    <definedName name="GL_Journalname" localSheetId="29">#REF!</definedName>
    <definedName name="GL_Journalname" localSheetId="25">#REF!</definedName>
    <definedName name="GL_Journalname" localSheetId="27">#REF!</definedName>
    <definedName name="GL_Journalname" localSheetId="33">#REF!</definedName>
    <definedName name="GL_Journalname" localSheetId="31">#REF!</definedName>
    <definedName name="GL_Journalname" localSheetId="36">#REF!</definedName>
    <definedName name="GL_Journalname" localSheetId="32">#REF!</definedName>
    <definedName name="GL_Journalname" localSheetId="34">#REF!</definedName>
    <definedName name="GL_Journalname" localSheetId="42">#REF!</definedName>
    <definedName name="GL_Journalname" localSheetId="40">#REF!</definedName>
    <definedName name="GL_Journalname" localSheetId="45">#REF!</definedName>
    <definedName name="GL_Journalname" localSheetId="41">#REF!</definedName>
    <definedName name="GL_Journalname" localSheetId="43">#REF!</definedName>
    <definedName name="GL_Journalname" localSheetId="8">#REF!</definedName>
    <definedName name="GL_Journalname">#REF!</definedName>
    <definedName name="GL_JournalnameToUpload" localSheetId="19">#REF!</definedName>
    <definedName name="GL_JournalnameToUpload" localSheetId="17">#REF!</definedName>
    <definedName name="GL_JournalnameToUpload" localSheetId="22">#REF!</definedName>
    <definedName name="GL_JournalnameToUpload" localSheetId="18">#REF!</definedName>
    <definedName name="GL_JournalnameToUpload" localSheetId="20">#REF!</definedName>
    <definedName name="GL_JournalnameToUpload" localSheetId="26">#REF!</definedName>
    <definedName name="GL_JournalnameToUpload" localSheetId="24">#REF!</definedName>
    <definedName name="GL_JournalnameToUpload" localSheetId="29">#REF!</definedName>
    <definedName name="GL_JournalnameToUpload" localSheetId="25">#REF!</definedName>
    <definedName name="GL_JournalnameToUpload" localSheetId="27">#REF!</definedName>
    <definedName name="GL_JournalnameToUpload" localSheetId="33">#REF!</definedName>
    <definedName name="GL_JournalnameToUpload" localSheetId="31">#REF!</definedName>
    <definedName name="GL_JournalnameToUpload" localSheetId="36">#REF!</definedName>
    <definedName name="GL_JournalnameToUpload" localSheetId="32">#REF!</definedName>
    <definedName name="GL_JournalnameToUpload" localSheetId="34">#REF!</definedName>
    <definedName name="GL_JournalnameToUpload" localSheetId="42">#REF!</definedName>
    <definedName name="GL_JournalnameToUpload" localSheetId="40">#REF!</definedName>
    <definedName name="GL_JournalnameToUpload" localSheetId="45">#REF!</definedName>
    <definedName name="GL_JournalnameToUpload" localSheetId="41">#REF!</definedName>
    <definedName name="GL_JournalnameToUpload" localSheetId="43">#REF!</definedName>
    <definedName name="GL_JournalnameToUpload" localSheetId="8">#REF!</definedName>
    <definedName name="GL_JournalnameToUpload">#REF!</definedName>
    <definedName name="GL_JournalNumberSeq" localSheetId="19">#REF!</definedName>
    <definedName name="GL_JournalNumberSeq" localSheetId="17">#REF!</definedName>
    <definedName name="GL_JournalNumberSeq" localSheetId="22">#REF!</definedName>
    <definedName name="GL_JournalNumberSeq" localSheetId="18">#REF!</definedName>
    <definedName name="GL_JournalNumberSeq" localSheetId="20">#REF!</definedName>
    <definedName name="GL_JournalNumberSeq" localSheetId="26">#REF!</definedName>
    <definedName name="GL_JournalNumberSeq" localSheetId="24">#REF!</definedName>
    <definedName name="GL_JournalNumberSeq" localSheetId="29">#REF!</definedName>
    <definedName name="GL_JournalNumberSeq" localSheetId="25">#REF!</definedName>
    <definedName name="GL_JournalNumberSeq" localSheetId="27">#REF!</definedName>
    <definedName name="GL_JournalNumberSeq" localSheetId="33">#REF!</definedName>
    <definedName name="GL_JournalNumberSeq" localSheetId="31">#REF!</definedName>
    <definedName name="GL_JournalNumberSeq" localSheetId="36">#REF!</definedName>
    <definedName name="GL_JournalNumberSeq" localSheetId="32">#REF!</definedName>
    <definedName name="GL_JournalNumberSeq" localSheetId="34">#REF!</definedName>
    <definedName name="GL_JournalNumberSeq" localSheetId="42">#REF!</definedName>
    <definedName name="GL_JournalNumberSeq" localSheetId="40">#REF!</definedName>
    <definedName name="GL_JournalNumberSeq" localSheetId="45">#REF!</definedName>
    <definedName name="GL_JournalNumberSeq" localSheetId="41">#REF!</definedName>
    <definedName name="GL_JournalNumberSeq" localSheetId="43">#REF!</definedName>
    <definedName name="GL_JournalNumberSeq" localSheetId="8">#REF!</definedName>
    <definedName name="GL_JournalNumberSeq">#REF!</definedName>
    <definedName name="GL_JournalRecid" localSheetId="19">#REF!</definedName>
    <definedName name="GL_JournalRecid" localSheetId="17">#REF!</definedName>
    <definedName name="GL_JournalRecid" localSheetId="22">#REF!</definedName>
    <definedName name="GL_JournalRecid" localSheetId="18">#REF!</definedName>
    <definedName name="GL_JournalRecid" localSheetId="20">#REF!</definedName>
    <definedName name="GL_JournalRecid" localSheetId="26">#REF!</definedName>
    <definedName name="GL_JournalRecid" localSheetId="24">#REF!</definedName>
    <definedName name="GL_JournalRecid" localSheetId="29">#REF!</definedName>
    <definedName name="GL_JournalRecid" localSheetId="25">#REF!</definedName>
    <definedName name="GL_JournalRecid" localSheetId="27">#REF!</definedName>
    <definedName name="GL_JournalRecid" localSheetId="33">#REF!</definedName>
    <definedName name="GL_JournalRecid" localSheetId="31">#REF!</definedName>
    <definedName name="GL_JournalRecid" localSheetId="36">#REF!</definedName>
    <definedName name="GL_JournalRecid" localSheetId="32">#REF!</definedName>
    <definedName name="GL_JournalRecid" localSheetId="34">#REF!</definedName>
    <definedName name="GL_JournalRecid" localSheetId="42">#REF!</definedName>
    <definedName name="GL_JournalRecid" localSheetId="40">#REF!</definedName>
    <definedName name="GL_JournalRecid" localSheetId="45">#REF!</definedName>
    <definedName name="GL_JournalRecid" localSheetId="41">#REF!</definedName>
    <definedName name="GL_JournalRecid" localSheetId="43">#REF!</definedName>
    <definedName name="GL_JournalRecid" localSheetId="8">#REF!</definedName>
    <definedName name="GL_JournalRecid">#REF!</definedName>
    <definedName name="GL_journalRecidCache" localSheetId="19">#REF!</definedName>
    <definedName name="GL_journalRecidCache" localSheetId="17">#REF!</definedName>
    <definedName name="GL_journalRecidCache" localSheetId="22">#REF!</definedName>
    <definedName name="GL_journalRecidCache" localSheetId="18">#REF!</definedName>
    <definedName name="GL_journalRecidCache" localSheetId="20">#REF!</definedName>
    <definedName name="GL_journalRecidCache" localSheetId="26">#REF!</definedName>
    <definedName name="GL_journalRecidCache" localSheetId="24">#REF!</definedName>
    <definedName name="GL_journalRecidCache" localSheetId="29">#REF!</definedName>
    <definedName name="GL_journalRecidCache" localSheetId="25">#REF!</definedName>
    <definedName name="GL_journalRecidCache" localSheetId="27">#REF!</definedName>
    <definedName name="GL_journalRecidCache" localSheetId="33">#REF!</definedName>
    <definedName name="GL_journalRecidCache" localSheetId="31">#REF!</definedName>
    <definedName name="GL_journalRecidCache" localSheetId="36">#REF!</definedName>
    <definedName name="GL_journalRecidCache" localSheetId="32">#REF!</definedName>
    <definedName name="GL_journalRecidCache" localSheetId="34">#REF!</definedName>
    <definedName name="GL_journalRecidCache" localSheetId="42">#REF!</definedName>
    <definedName name="GL_journalRecidCache" localSheetId="40">#REF!</definedName>
    <definedName name="GL_journalRecidCache" localSheetId="45">#REF!</definedName>
    <definedName name="GL_journalRecidCache" localSheetId="41">#REF!</definedName>
    <definedName name="GL_journalRecidCache" localSheetId="43">#REF!</definedName>
    <definedName name="GL_journalRecidCache" localSheetId="8">#REF!</definedName>
    <definedName name="GL_journalRecidCache">#REF!</definedName>
    <definedName name="GL_LinePropertyId" localSheetId="19">#REF!</definedName>
    <definedName name="GL_LinePropertyId" localSheetId="17">#REF!</definedName>
    <definedName name="GL_LinePropertyId" localSheetId="22">#REF!</definedName>
    <definedName name="GL_LinePropertyId" localSheetId="18">#REF!</definedName>
    <definedName name="GL_LinePropertyId" localSheetId="20">#REF!</definedName>
    <definedName name="GL_LinePropertyId" localSheetId="26">#REF!</definedName>
    <definedName name="GL_LinePropertyId" localSheetId="24">#REF!</definedName>
    <definedName name="GL_LinePropertyId" localSheetId="29">#REF!</definedName>
    <definedName name="GL_LinePropertyId" localSheetId="25">#REF!</definedName>
    <definedName name="GL_LinePropertyId" localSheetId="27">#REF!</definedName>
    <definedName name="GL_LinePropertyId" localSheetId="33">#REF!</definedName>
    <definedName name="GL_LinePropertyId" localSheetId="31">#REF!</definedName>
    <definedName name="GL_LinePropertyId" localSheetId="36">#REF!</definedName>
    <definedName name="GL_LinePropertyId" localSheetId="32">#REF!</definedName>
    <definedName name="GL_LinePropertyId" localSheetId="34">#REF!</definedName>
    <definedName name="GL_LinePropertyId" localSheetId="42">#REF!</definedName>
    <definedName name="GL_LinePropertyId" localSheetId="40">#REF!</definedName>
    <definedName name="GL_LinePropertyId" localSheetId="45">#REF!</definedName>
    <definedName name="GL_LinePropertyId" localSheetId="41">#REF!</definedName>
    <definedName name="GL_LinePropertyId" localSheetId="43">#REF!</definedName>
    <definedName name="GL_LinePropertyId" localSheetId="8">#REF!</definedName>
    <definedName name="GL_LinePropertyId">#REF!</definedName>
    <definedName name="GL_MainAccount" localSheetId="19">#REF!</definedName>
    <definedName name="GL_MainAccount" localSheetId="17">#REF!</definedName>
    <definedName name="GL_MainAccount" localSheetId="22">#REF!</definedName>
    <definedName name="GL_MainAccount" localSheetId="18">#REF!</definedName>
    <definedName name="GL_MainAccount" localSheetId="20">#REF!</definedName>
    <definedName name="GL_MainAccount" localSheetId="26">#REF!</definedName>
    <definedName name="GL_MainAccount" localSheetId="24">#REF!</definedName>
    <definedName name="GL_MainAccount" localSheetId="29">#REF!</definedName>
    <definedName name="GL_MainAccount" localSheetId="25">#REF!</definedName>
    <definedName name="GL_MainAccount" localSheetId="27">#REF!</definedName>
    <definedName name="GL_MainAccount" localSheetId="33">#REF!</definedName>
    <definedName name="GL_MainAccount" localSheetId="31">#REF!</definedName>
    <definedName name="GL_MainAccount" localSheetId="36">#REF!</definedName>
    <definedName name="GL_MainAccount" localSheetId="32">#REF!</definedName>
    <definedName name="GL_MainAccount" localSheetId="34">#REF!</definedName>
    <definedName name="GL_MainAccount" localSheetId="42">#REF!</definedName>
    <definedName name="GL_MainAccount" localSheetId="40">#REF!</definedName>
    <definedName name="GL_MainAccount" localSheetId="45">#REF!</definedName>
    <definedName name="GL_MainAccount" localSheetId="41">#REF!</definedName>
    <definedName name="GL_MainAccount" localSheetId="43">#REF!</definedName>
    <definedName name="GL_MainAccount" localSheetId="8">#REF!</definedName>
    <definedName name="GL_MainAccount">#REF!</definedName>
    <definedName name="GL_Offset_Accountnum" localSheetId="19">#REF!</definedName>
    <definedName name="GL_Offset_Accountnum" localSheetId="17">#REF!</definedName>
    <definedName name="GL_Offset_Accountnum" localSheetId="22">#REF!</definedName>
    <definedName name="GL_Offset_Accountnum" localSheetId="18">#REF!</definedName>
    <definedName name="GL_Offset_Accountnum" localSheetId="20">#REF!</definedName>
    <definedName name="GL_Offset_Accountnum" localSheetId="26">#REF!</definedName>
    <definedName name="GL_Offset_Accountnum" localSheetId="24">#REF!</definedName>
    <definedName name="GL_Offset_Accountnum" localSheetId="29">#REF!</definedName>
    <definedName name="GL_Offset_Accountnum" localSheetId="25">#REF!</definedName>
    <definedName name="GL_Offset_Accountnum" localSheetId="27">#REF!</definedName>
    <definedName name="GL_Offset_Accountnum" localSheetId="33">#REF!</definedName>
    <definedName name="GL_Offset_Accountnum" localSheetId="31">#REF!</definedName>
    <definedName name="GL_Offset_Accountnum" localSheetId="36">#REF!</definedName>
    <definedName name="GL_Offset_Accountnum" localSheetId="32">#REF!</definedName>
    <definedName name="GL_Offset_Accountnum" localSheetId="34">#REF!</definedName>
    <definedName name="GL_Offset_Accountnum" localSheetId="42">#REF!</definedName>
    <definedName name="GL_Offset_Accountnum" localSheetId="40">#REF!</definedName>
    <definedName name="GL_Offset_Accountnum" localSheetId="45">#REF!</definedName>
    <definedName name="GL_Offset_Accountnum" localSheetId="41">#REF!</definedName>
    <definedName name="GL_Offset_Accountnum" localSheetId="43">#REF!</definedName>
    <definedName name="GL_Offset_Accountnum" localSheetId="8">#REF!</definedName>
    <definedName name="GL_Offset_Accountnum">#REF!</definedName>
    <definedName name="GL_Offset_Cost_Type" localSheetId="19">#REF!</definedName>
    <definedName name="GL_Offset_Cost_Type" localSheetId="17">#REF!</definedName>
    <definedName name="GL_Offset_Cost_Type" localSheetId="22">#REF!</definedName>
    <definedName name="GL_Offset_Cost_Type" localSheetId="18">#REF!</definedName>
    <definedName name="GL_Offset_Cost_Type" localSheetId="20">#REF!</definedName>
    <definedName name="GL_Offset_Cost_Type" localSheetId="26">#REF!</definedName>
    <definedName name="GL_Offset_Cost_Type" localSheetId="24">#REF!</definedName>
    <definedName name="GL_Offset_Cost_Type" localSheetId="29">#REF!</definedName>
    <definedName name="GL_Offset_Cost_Type" localSheetId="25">#REF!</definedName>
    <definedName name="GL_Offset_Cost_Type" localSheetId="27">#REF!</definedName>
    <definedName name="GL_Offset_Cost_Type" localSheetId="33">#REF!</definedName>
    <definedName name="GL_Offset_Cost_Type" localSheetId="31">#REF!</definedName>
    <definedName name="GL_Offset_Cost_Type" localSheetId="36">#REF!</definedName>
    <definedName name="GL_Offset_Cost_Type" localSheetId="32">#REF!</definedName>
    <definedName name="GL_Offset_Cost_Type" localSheetId="34">#REF!</definedName>
    <definedName name="GL_Offset_Cost_Type" localSheetId="42">#REF!</definedName>
    <definedName name="GL_Offset_Cost_Type" localSheetId="40">#REF!</definedName>
    <definedName name="GL_Offset_Cost_Type" localSheetId="45">#REF!</definedName>
    <definedName name="GL_Offset_Cost_Type" localSheetId="41">#REF!</definedName>
    <definedName name="GL_Offset_Cost_Type" localSheetId="43">#REF!</definedName>
    <definedName name="GL_Offset_Cost_Type" localSheetId="8">#REF!</definedName>
    <definedName name="GL_Offset_Cost_Type">#REF!</definedName>
    <definedName name="GL_Offset_Costcenter" localSheetId="19">#REF!</definedName>
    <definedName name="GL_Offset_Costcenter" localSheetId="17">#REF!</definedName>
    <definedName name="GL_Offset_Costcenter" localSheetId="22">#REF!</definedName>
    <definedName name="GL_Offset_Costcenter" localSheetId="18">#REF!</definedName>
    <definedName name="GL_Offset_Costcenter" localSheetId="20">#REF!</definedName>
    <definedName name="GL_Offset_Costcenter" localSheetId="26">#REF!</definedName>
    <definedName name="GL_Offset_Costcenter" localSheetId="24">#REF!</definedName>
    <definedName name="GL_Offset_Costcenter" localSheetId="29">#REF!</definedName>
    <definedName name="GL_Offset_Costcenter" localSheetId="25">#REF!</definedName>
    <definedName name="GL_Offset_Costcenter" localSheetId="27">#REF!</definedName>
    <definedName name="GL_Offset_Costcenter" localSheetId="33">#REF!</definedName>
    <definedName name="GL_Offset_Costcenter" localSheetId="31">#REF!</definedName>
    <definedName name="GL_Offset_Costcenter" localSheetId="36">#REF!</definedName>
    <definedName name="GL_Offset_Costcenter" localSheetId="32">#REF!</definedName>
    <definedName name="GL_Offset_Costcenter" localSheetId="34">#REF!</definedName>
    <definedName name="GL_Offset_Costcenter" localSheetId="42">#REF!</definedName>
    <definedName name="GL_Offset_Costcenter" localSheetId="40">#REF!</definedName>
    <definedName name="GL_Offset_Costcenter" localSheetId="45">#REF!</definedName>
    <definedName name="GL_Offset_Costcenter" localSheetId="41">#REF!</definedName>
    <definedName name="GL_Offset_Costcenter" localSheetId="43">#REF!</definedName>
    <definedName name="GL_Offset_Costcenter" localSheetId="8">#REF!</definedName>
    <definedName name="GL_Offset_Costcenter">#REF!</definedName>
    <definedName name="GL_Offset_Fund" localSheetId="19">#REF!</definedName>
    <definedName name="GL_Offset_Fund" localSheetId="17">#REF!</definedName>
    <definedName name="GL_Offset_Fund" localSheetId="22">#REF!</definedName>
    <definedName name="GL_Offset_Fund" localSheetId="18">#REF!</definedName>
    <definedName name="GL_Offset_Fund" localSheetId="20">#REF!</definedName>
    <definedName name="GL_Offset_Fund" localSheetId="26">#REF!</definedName>
    <definedName name="GL_Offset_Fund" localSheetId="24">#REF!</definedName>
    <definedName name="GL_Offset_Fund" localSheetId="29">#REF!</definedName>
    <definedName name="GL_Offset_Fund" localSheetId="25">#REF!</definedName>
    <definedName name="GL_Offset_Fund" localSheetId="27">#REF!</definedName>
    <definedName name="GL_Offset_Fund" localSheetId="33">#REF!</definedName>
    <definedName name="GL_Offset_Fund" localSheetId="31">#REF!</definedName>
    <definedName name="GL_Offset_Fund" localSheetId="36">#REF!</definedName>
    <definedName name="GL_Offset_Fund" localSheetId="32">#REF!</definedName>
    <definedName name="GL_Offset_Fund" localSheetId="34">#REF!</definedName>
    <definedName name="GL_Offset_Fund" localSheetId="42">#REF!</definedName>
    <definedName name="GL_Offset_Fund" localSheetId="40">#REF!</definedName>
    <definedName name="GL_Offset_Fund" localSheetId="45">#REF!</definedName>
    <definedName name="GL_Offset_Fund" localSheetId="41">#REF!</definedName>
    <definedName name="GL_Offset_Fund" localSheetId="43">#REF!</definedName>
    <definedName name="GL_Offset_Fund" localSheetId="8">#REF!</definedName>
    <definedName name="GL_Offset_Fund">#REF!</definedName>
    <definedName name="GL_Offset_Main_account" localSheetId="19">#REF!</definedName>
    <definedName name="GL_Offset_Main_account" localSheetId="17">#REF!</definedName>
    <definedName name="GL_Offset_Main_account" localSheetId="22">#REF!</definedName>
    <definedName name="GL_Offset_Main_account" localSheetId="18">#REF!</definedName>
    <definedName name="GL_Offset_Main_account" localSheetId="20">#REF!</definedName>
    <definedName name="GL_Offset_Main_account" localSheetId="26">#REF!</definedName>
    <definedName name="GL_Offset_Main_account" localSheetId="24">#REF!</definedName>
    <definedName name="GL_Offset_Main_account" localSheetId="29">#REF!</definedName>
    <definedName name="GL_Offset_Main_account" localSheetId="25">#REF!</definedName>
    <definedName name="GL_Offset_Main_account" localSheetId="27">#REF!</definedName>
    <definedName name="GL_Offset_Main_account" localSheetId="33">#REF!</definedName>
    <definedName name="GL_Offset_Main_account" localSheetId="31">#REF!</definedName>
    <definedName name="GL_Offset_Main_account" localSheetId="36">#REF!</definedName>
    <definedName name="GL_Offset_Main_account" localSheetId="32">#REF!</definedName>
    <definedName name="GL_Offset_Main_account" localSheetId="34">#REF!</definedName>
    <definedName name="GL_Offset_Main_account" localSheetId="42">#REF!</definedName>
    <definedName name="GL_Offset_Main_account" localSheetId="40">#REF!</definedName>
    <definedName name="GL_Offset_Main_account" localSheetId="45">#REF!</definedName>
    <definedName name="GL_Offset_Main_account" localSheetId="41">#REF!</definedName>
    <definedName name="GL_Offset_Main_account" localSheetId="43">#REF!</definedName>
    <definedName name="GL_Offset_Main_account" localSheetId="8">#REF!</definedName>
    <definedName name="GL_Offset_Main_account">#REF!</definedName>
    <definedName name="GL_Offset_Projectid" localSheetId="19">#REF!</definedName>
    <definedName name="GL_Offset_Projectid" localSheetId="17">#REF!</definedName>
    <definedName name="GL_Offset_Projectid" localSheetId="22">#REF!</definedName>
    <definedName name="GL_Offset_Projectid" localSheetId="18">#REF!</definedName>
    <definedName name="GL_Offset_Projectid" localSheetId="20">#REF!</definedName>
    <definedName name="GL_Offset_Projectid" localSheetId="26">#REF!</definedName>
    <definedName name="GL_Offset_Projectid" localSheetId="24">#REF!</definedName>
    <definedName name="GL_Offset_Projectid" localSheetId="29">#REF!</definedName>
    <definedName name="GL_Offset_Projectid" localSheetId="25">#REF!</definedName>
    <definedName name="GL_Offset_Projectid" localSheetId="27">#REF!</definedName>
    <definedName name="GL_Offset_Projectid" localSheetId="33">#REF!</definedName>
    <definedName name="GL_Offset_Projectid" localSheetId="31">#REF!</definedName>
    <definedName name="GL_Offset_Projectid" localSheetId="36">#REF!</definedName>
    <definedName name="GL_Offset_Projectid" localSheetId="32">#REF!</definedName>
    <definedName name="GL_Offset_Projectid" localSheetId="34">#REF!</definedName>
    <definedName name="GL_Offset_Projectid" localSheetId="42">#REF!</definedName>
    <definedName name="GL_Offset_Projectid" localSheetId="40">#REF!</definedName>
    <definedName name="GL_Offset_Projectid" localSheetId="45">#REF!</definedName>
    <definedName name="GL_Offset_Projectid" localSheetId="41">#REF!</definedName>
    <definedName name="GL_Offset_Projectid" localSheetId="43">#REF!</definedName>
    <definedName name="GL_Offset_Projectid" localSheetId="8">#REF!</definedName>
    <definedName name="GL_Offset_Projectid">#REF!</definedName>
    <definedName name="GL_OffsetAccountType" localSheetId="19">#REF!</definedName>
    <definedName name="GL_OffsetAccountType" localSheetId="17">#REF!</definedName>
    <definedName name="GL_OffsetAccountType" localSheetId="22">#REF!</definedName>
    <definedName name="GL_OffsetAccountType" localSheetId="18">#REF!</definedName>
    <definedName name="GL_OffsetAccountType" localSheetId="20">#REF!</definedName>
    <definedName name="GL_OffsetAccountType" localSheetId="26">#REF!</definedName>
    <definedName name="GL_OffsetAccountType" localSheetId="24">#REF!</definedName>
    <definedName name="GL_OffsetAccountType" localSheetId="29">#REF!</definedName>
    <definedName name="GL_OffsetAccountType" localSheetId="25">#REF!</definedName>
    <definedName name="GL_OffsetAccountType" localSheetId="27">#REF!</definedName>
    <definedName name="GL_OffsetAccountType" localSheetId="33">#REF!</definedName>
    <definedName name="GL_OffsetAccountType" localSheetId="31">#REF!</definedName>
    <definedName name="GL_OffsetAccountType" localSheetId="36">#REF!</definedName>
    <definedName name="GL_OffsetAccountType" localSheetId="32">#REF!</definedName>
    <definedName name="GL_OffsetAccountType" localSheetId="34">#REF!</definedName>
    <definedName name="GL_OffsetAccountType" localSheetId="42">#REF!</definedName>
    <definedName name="GL_OffsetAccountType" localSheetId="40">#REF!</definedName>
    <definedName name="GL_OffsetAccountType" localSheetId="45">#REF!</definedName>
    <definedName name="GL_OffsetAccountType" localSheetId="41">#REF!</definedName>
    <definedName name="GL_OffsetAccountType" localSheetId="43">#REF!</definedName>
    <definedName name="GL_OffsetAccountType" localSheetId="8">#REF!</definedName>
    <definedName name="GL_OffsetAccountType">#REF!</definedName>
    <definedName name="GL_offsetDefaultDimCostCenter" localSheetId="19">#REF!</definedName>
    <definedName name="GL_offsetDefaultDimCostCenter" localSheetId="17">#REF!</definedName>
    <definedName name="GL_offsetDefaultDimCostCenter" localSheetId="22">#REF!</definedName>
    <definedName name="GL_offsetDefaultDimCostCenter" localSheetId="18">#REF!</definedName>
    <definedName name="GL_offsetDefaultDimCostCenter" localSheetId="20">#REF!</definedName>
    <definedName name="GL_offsetDefaultDimCostCenter" localSheetId="26">#REF!</definedName>
    <definedName name="GL_offsetDefaultDimCostCenter" localSheetId="24">#REF!</definedName>
    <definedName name="GL_offsetDefaultDimCostCenter" localSheetId="29">#REF!</definedName>
    <definedName name="GL_offsetDefaultDimCostCenter" localSheetId="25">#REF!</definedName>
    <definedName name="GL_offsetDefaultDimCostCenter" localSheetId="27">#REF!</definedName>
    <definedName name="GL_offsetDefaultDimCostCenter" localSheetId="33">#REF!</definedName>
    <definedName name="GL_offsetDefaultDimCostCenter" localSheetId="31">#REF!</definedName>
    <definedName name="GL_offsetDefaultDimCostCenter" localSheetId="36">#REF!</definedName>
    <definedName name="GL_offsetDefaultDimCostCenter" localSheetId="32">#REF!</definedName>
    <definedName name="GL_offsetDefaultDimCostCenter" localSheetId="34">#REF!</definedName>
    <definedName name="GL_offsetDefaultDimCostCenter" localSheetId="42">#REF!</definedName>
    <definedName name="GL_offsetDefaultDimCostCenter" localSheetId="40">#REF!</definedName>
    <definedName name="GL_offsetDefaultDimCostCenter" localSheetId="45">#REF!</definedName>
    <definedName name="GL_offsetDefaultDimCostCenter" localSheetId="41">#REF!</definedName>
    <definedName name="GL_offsetDefaultDimCostCenter" localSheetId="43">#REF!</definedName>
    <definedName name="GL_offsetDefaultDimCostCenter" localSheetId="8">#REF!</definedName>
    <definedName name="GL_offsetDefaultDimCostCenter">#REF!</definedName>
    <definedName name="GL_offsetDefaultDimCostType" localSheetId="19">#REF!</definedName>
    <definedName name="GL_offsetDefaultDimCostType" localSheetId="17">#REF!</definedName>
    <definedName name="GL_offsetDefaultDimCostType" localSheetId="22">#REF!</definedName>
    <definedName name="GL_offsetDefaultDimCostType" localSheetId="18">#REF!</definedName>
    <definedName name="GL_offsetDefaultDimCostType" localSheetId="20">#REF!</definedName>
    <definedName name="GL_offsetDefaultDimCostType" localSheetId="26">#REF!</definedName>
    <definedName name="GL_offsetDefaultDimCostType" localSheetId="24">#REF!</definedName>
    <definedName name="GL_offsetDefaultDimCostType" localSheetId="29">#REF!</definedName>
    <definedName name="GL_offsetDefaultDimCostType" localSheetId="25">#REF!</definedName>
    <definedName name="GL_offsetDefaultDimCostType" localSheetId="27">#REF!</definedName>
    <definedName name="GL_offsetDefaultDimCostType" localSheetId="33">#REF!</definedName>
    <definedName name="GL_offsetDefaultDimCostType" localSheetId="31">#REF!</definedName>
    <definedName name="GL_offsetDefaultDimCostType" localSheetId="36">#REF!</definedName>
    <definedName name="GL_offsetDefaultDimCostType" localSheetId="32">#REF!</definedName>
    <definedName name="GL_offsetDefaultDimCostType" localSheetId="34">#REF!</definedName>
    <definedName name="GL_offsetDefaultDimCostType" localSheetId="42">#REF!</definedName>
    <definedName name="GL_offsetDefaultDimCostType" localSheetId="40">#REF!</definedName>
    <definedName name="GL_offsetDefaultDimCostType" localSheetId="45">#REF!</definedName>
    <definedName name="GL_offsetDefaultDimCostType" localSheetId="41">#REF!</definedName>
    <definedName name="GL_offsetDefaultDimCostType" localSheetId="43">#REF!</definedName>
    <definedName name="GL_offsetDefaultDimCostType" localSheetId="8">#REF!</definedName>
    <definedName name="GL_offsetDefaultDimCostType">#REF!</definedName>
    <definedName name="GL_offsetDefaultDimFund" localSheetId="19">#REF!</definedName>
    <definedName name="GL_offsetDefaultDimFund" localSheetId="17">#REF!</definedName>
    <definedName name="GL_offsetDefaultDimFund" localSheetId="22">#REF!</definedName>
    <definedName name="GL_offsetDefaultDimFund" localSheetId="18">#REF!</definedName>
    <definedName name="GL_offsetDefaultDimFund" localSheetId="20">#REF!</definedName>
    <definedName name="GL_offsetDefaultDimFund" localSheetId="26">#REF!</definedName>
    <definedName name="GL_offsetDefaultDimFund" localSheetId="24">#REF!</definedName>
    <definedName name="GL_offsetDefaultDimFund" localSheetId="29">#REF!</definedName>
    <definedName name="GL_offsetDefaultDimFund" localSheetId="25">#REF!</definedName>
    <definedName name="GL_offsetDefaultDimFund" localSheetId="27">#REF!</definedName>
    <definedName name="GL_offsetDefaultDimFund" localSheetId="33">#REF!</definedName>
    <definedName name="GL_offsetDefaultDimFund" localSheetId="31">#REF!</definedName>
    <definedName name="GL_offsetDefaultDimFund" localSheetId="36">#REF!</definedName>
    <definedName name="GL_offsetDefaultDimFund" localSheetId="32">#REF!</definedName>
    <definedName name="GL_offsetDefaultDimFund" localSheetId="34">#REF!</definedName>
    <definedName name="GL_offsetDefaultDimFund" localSheetId="42">#REF!</definedName>
    <definedName name="GL_offsetDefaultDimFund" localSheetId="40">#REF!</definedName>
    <definedName name="GL_offsetDefaultDimFund" localSheetId="45">#REF!</definedName>
    <definedName name="GL_offsetDefaultDimFund" localSheetId="41">#REF!</definedName>
    <definedName name="GL_offsetDefaultDimFund" localSheetId="43">#REF!</definedName>
    <definedName name="GL_offsetDefaultDimFund" localSheetId="8">#REF!</definedName>
    <definedName name="GL_offsetDefaultDimFund">#REF!</definedName>
    <definedName name="GL_offsetDefaultDimProject" localSheetId="19">#REF!</definedName>
    <definedName name="GL_offsetDefaultDimProject" localSheetId="17">#REF!</definedName>
    <definedName name="GL_offsetDefaultDimProject" localSheetId="22">#REF!</definedName>
    <definedName name="GL_offsetDefaultDimProject" localSheetId="18">#REF!</definedName>
    <definedName name="GL_offsetDefaultDimProject" localSheetId="20">#REF!</definedName>
    <definedName name="GL_offsetDefaultDimProject" localSheetId="26">#REF!</definedName>
    <definedName name="GL_offsetDefaultDimProject" localSheetId="24">#REF!</definedName>
    <definedName name="GL_offsetDefaultDimProject" localSheetId="29">#REF!</definedName>
    <definedName name="GL_offsetDefaultDimProject" localSheetId="25">#REF!</definedName>
    <definedName name="GL_offsetDefaultDimProject" localSheetId="27">#REF!</definedName>
    <definedName name="GL_offsetDefaultDimProject" localSheetId="33">#REF!</definedName>
    <definedName name="GL_offsetDefaultDimProject" localSheetId="31">#REF!</definedName>
    <definedName name="GL_offsetDefaultDimProject" localSheetId="36">#REF!</definedName>
    <definedName name="GL_offsetDefaultDimProject" localSheetId="32">#REF!</definedName>
    <definedName name="GL_offsetDefaultDimProject" localSheetId="34">#REF!</definedName>
    <definedName name="GL_offsetDefaultDimProject" localSheetId="42">#REF!</definedName>
    <definedName name="GL_offsetDefaultDimProject" localSheetId="40">#REF!</definedName>
    <definedName name="GL_offsetDefaultDimProject" localSheetId="45">#REF!</definedName>
    <definedName name="GL_offsetDefaultDimProject" localSheetId="41">#REF!</definedName>
    <definedName name="GL_offsetDefaultDimProject" localSheetId="43">#REF!</definedName>
    <definedName name="GL_offsetDefaultDimProject" localSheetId="8">#REF!</definedName>
    <definedName name="GL_offsetDefaultDimProject">#REF!</definedName>
    <definedName name="GL_Payment_Reference" localSheetId="19">#REF!</definedName>
    <definedName name="GL_Payment_Reference" localSheetId="17">#REF!</definedName>
    <definedName name="GL_Payment_Reference" localSheetId="22">#REF!</definedName>
    <definedName name="GL_Payment_Reference" localSheetId="18">#REF!</definedName>
    <definedName name="GL_Payment_Reference" localSheetId="20">#REF!</definedName>
    <definedName name="GL_Payment_Reference" localSheetId="26">#REF!</definedName>
    <definedName name="GL_Payment_Reference" localSheetId="24">#REF!</definedName>
    <definedName name="GL_Payment_Reference" localSheetId="29">#REF!</definedName>
    <definedName name="GL_Payment_Reference" localSheetId="25">#REF!</definedName>
    <definedName name="GL_Payment_Reference" localSheetId="27">#REF!</definedName>
    <definedName name="GL_Payment_Reference" localSheetId="33">#REF!</definedName>
    <definedName name="GL_Payment_Reference" localSheetId="31">#REF!</definedName>
    <definedName name="GL_Payment_Reference" localSheetId="36">#REF!</definedName>
    <definedName name="GL_Payment_Reference" localSheetId="32">#REF!</definedName>
    <definedName name="GL_Payment_Reference" localSheetId="34">#REF!</definedName>
    <definedName name="GL_Payment_Reference" localSheetId="42">#REF!</definedName>
    <definedName name="GL_Payment_Reference" localSheetId="40">#REF!</definedName>
    <definedName name="GL_Payment_Reference" localSheetId="45">#REF!</definedName>
    <definedName name="GL_Payment_Reference" localSheetId="41">#REF!</definedName>
    <definedName name="GL_Payment_Reference" localSheetId="43">#REF!</definedName>
    <definedName name="GL_Payment_Reference" localSheetId="8">#REF!</definedName>
    <definedName name="GL_Payment_Reference">#REF!</definedName>
    <definedName name="GL_ProjCostDirection" localSheetId="19">#REF!</definedName>
    <definedName name="GL_ProjCostDirection" localSheetId="17">#REF!</definedName>
    <definedName name="GL_ProjCostDirection" localSheetId="22">#REF!</definedName>
    <definedName name="GL_ProjCostDirection" localSheetId="18">#REF!</definedName>
    <definedName name="GL_ProjCostDirection" localSheetId="20">#REF!</definedName>
    <definedName name="GL_ProjCostDirection" localSheetId="26">#REF!</definedName>
    <definedName name="GL_ProjCostDirection" localSheetId="24">#REF!</definedName>
    <definedName name="GL_ProjCostDirection" localSheetId="29">#REF!</definedName>
    <definedName name="GL_ProjCostDirection" localSheetId="25">#REF!</definedName>
    <definedName name="GL_ProjCostDirection" localSheetId="27">#REF!</definedName>
    <definedName name="GL_ProjCostDirection" localSheetId="33">#REF!</definedName>
    <definedName name="GL_ProjCostDirection" localSheetId="31">#REF!</definedName>
    <definedName name="GL_ProjCostDirection" localSheetId="36">#REF!</definedName>
    <definedName name="GL_ProjCostDirection" localSheetId="32">#REF!</definedName>
    <definedName name="GL_ProjCostDirection" localSheetId="34">#REF!</definedName>
    <definedName name="GL_ProjCostDirection" localSheetId="42">#REF!</definedName>
    <definedName name="GL_ProjCostDirection" localSheetId="40">#REF!</definedName>
    <definedName name="GL_ProjCostDirection" localSheetId="45">#REF!</definedName>
    <definedName name="GL_ProjCostDirection" localSheetId="41">#REF!</definedName>
    <definedName name="GL_ProjCostDirection" localSheetId="43">#REF!</definedName>
    <definedName name="GL_ProjCostDirection" localSheetId="8">#REF!</definedName>
    <definedName name="GL_ProjCostDirection">#REF!</definedName>
    <definedName name="GL_ProjCostPrice" localSheetId="19">#REF!</definedName>
    <definedName name="GL_ProjCostPrice" localSheetId="17">#REF!</definedName>
    <definedName name="GL_ProjCostPrice" localSheetId="22">#REF!</definedName>
    <definedName name="GL_ProjCostPrice" localSheetId="18">#REF!</definedName>
    <definedName name="GL_ProjCostPrice" localSheetId="20">#REF!</definedName>
    <definedName name="GL_ProjCostPrice" localSheetId="26">#REF!</definedName>
    <definedName name="GL_ProjCostPrice" localSheetId="24">#REF!</definedName>
    <definedName name="GL_ProjCostPrice" localSheetId="29">#REF!</definedName>
    <definedName name="GL_ProjCostPrice" localSheetId="25">#REF!</definedName>
    <definedName name="GL_ProjCostPrice" localSheetId="27">#REF!</definedName>
    <definedName name="GL_ProjCostPrice" localSheetId="33">#REF!</definedName>
    <definedName name="GL_ProjCostPrice" localSheetId="31">#REF!</definedName>
    <definedName name="GL_ProjCostPrice" localSheetId="36">#REF!</definedName>
    <definedName name="GL_ProjCostPrice" localSheetId="32">#REF!</definedName>
    <definedName name="GL_ProjCostPrice" localSheetId="34">#REF!</definedName>
    <definedName name="GL_ProjCostPrice" localSheetId="42">#REF!</definedName>
    <definedName name="GL_ProjCostPrice" localSheetId="40">#REF!</definedName>
    <definedName name="GL_ProjCostPrice" localSheetId="45">#REF!</definedName>
    <definedName name="GL_ProjCostPrice" localSheetId="41">#REF!</definedName>
    <definedName name="GL_ProjCostPrice" localSheetId="43">#REF!</definedName>
    <definedName name="GL_ProjCostPrice" localSheetId="8">#REF!</definedName>
    <definedName name="GL_ProjCostPrice">#REF!</definedName>
    <definedName name="GL_ProjTransDate" localSheetId="19">#REF!</definedName>
    <definedName name="GL_ProjTransDate" localSheetId="17">#REF!</definedName>
    <definedName name="GL_ProjTransDate" localSheetId="22">#REF!</definedName>
    <definedName name="GL_ProjTransDate" localSheetId="18">#REF!</definedName>
    <definedName name="GL_ProjTransDate" localSheetId="20">#REF!</definedName>
    <definedName name="GL_ProjTransDate" localSheetId="26">#REF!</definedName>
    <definedName name="GL_ProjTransDate" localSheetId="24">#REF!</definedName>
    <definedName name="GL_ProjTransDate" localSheetId="29">#REF!</definedName>
    <definedName name="GL_ProjTransDate" localSheetId="25">#REF!</definedName>
    <definedName name="GL_ProjTransDate" localSheetId="27">#REF!</definedName>
    <definedName name="GL_ProjTransDate" localSheetId="33">#REF!</definedName>
    <definedName name="GL_ProjTransDate" localSheetId="31">#REF!</definedName>
    <definedName name="GL_ProjTransDate" localSheetId="36">#REF!</definedName>
    <definedName name="GL_ProjTransDate" localSheetId="32">#REF!</definedName>
    <definedName name="GL_ProjTransDate" localSheetId="34">#REF!</definedName>
    <definedName name="GL_ProjTransDate" localSheetId="42">#REF!</definedName>
    <definedName name="GL_ProjTransDate" localSheetId="40">#REF!</definedName>
    <definedName name="GL_ProjTransDate" localSheetId="45">#REF!</definedName>
    <definedName name="GL_ProjTransDate" localSheetId="41">#REF!</definedName>
    <definedName name="GL_ProjTransDate" localSheetId="43">#REF!</definedName>
    <definedName name="GL_ProjTransDate" localSheetId="8">#REF!</definedName>
    <definedName name="GL_ProjTransDate">#REF!</definedName>
    <definedName name="GL_ReturnJournalId" localSheetId="19">#REF!</definedName>
    <definedName name="GL_ReturnJournalId" localSheetId="17">#REF!</definedName>
    <definedName name="GL_ReturnJournalId" localSheetId="22">#REF!</definedName>
    <definedName name="GL_ReturnJournalId" localSheetId="18">#REF!</definedName>
    <definedName name="GL_ReturnJournalId" localSheetId="20">#REF!</definedName>
    <definedName name="GL_ReturnJournalId" localSheetId="26">#REF!</definedName>
    <definedName name="GL_ReturnJournalId" localSheetId="24">#REF!</definedName>
    <definedName name="GL_ReturnJournalId" localSheetId="29">#REF!</definedName>
    <definedName name="GL_ReturnJournalId" localSheetId="25">#REF!</definedName>
    <definedName name="GL_ReturnJournalId" localSheetId="27">#REF!</definedName>
    <definedName name="GL_ReturnJournalId" localSheetId="33">#REF!</definedName>
    <definedName name="GL_ReturnJournalId" localSheetId="31">#REF!</definedName>
    <definedName name="GL_ReturnJournalId" localSheetId="36">#REF!</definedName>
    <definedName name="GL_ReturnJournalId" localSheetId="32">#REF!</definedName>
    <definedName name="GL_ReturnJournalId" localSheetId="34">#REF!</definedName>
    <definedName name="GL_ReturnJournalId" localSheetId="42">#REF!</definedName>
    <definedName name="GL_ReturnJournalId" localSheetId="40">#REF!</definedName>
    <definedName name="GL_ReturnJournalId" localSheetId="45">#REF!</definedName>
    <definedName name="GL_ReturnJournalId" localSheetId="41">#REF!</definedName>
    <definedName name="GL_ReturnJournalId" localSheetId="43">#REF!</definedName>
    <definedName name="GL_ReturnJournalId" localSheetId="8">#REF!</definedName>
    <definedName name="GL_ReturnJournalId">#REF!</definedName>
    <definedName name="GL_ReturnJournalNum" localSheetId="19">#REF!</definedName>
    <definedName name="GL_ReturnJournalNum" localSheetId="17">#REF!</definedName>
    <definedName name="GL_ReturnJournalNum" localSheetId="22">#REF!</definedName>
    <definedName name="GL_ReturnJournalNum" localSheetId="18">#REF!</definedName>
    <definedName name="GL_ReturnJournalNum" localSheetId="20">#REF!</definedName>
    <definedName name="GL_ReturnJournalNum" localSheetId="26">#REF!</definedName>
    <definedName name="GL_ReturnJournalNum" localSheetId="24">#REF!</definedName>
    <definedName name="GL_ReturnJournalNum" localSheetId="29">#REF!</definedName>
    <definedName name="GL_ReturnJournalNum" localSheetId="25">#REF!</definedName>
    <definedName name="GL_ReturnJournalNum" localSheetId="27">#REF!</definedName>
    <definedName name="GL_ReturnJournalNum" localSheetId="33">#REF!</definedName>
    <definedName name="GL_ReturnJournalNum" localSheetId="31">#REF!</definedName>
    <definedName name="GL_ReturnJournalNum" localSheetId="36">#REF!</definedName>
    <definedName name="GL_ReturnJournalNum" localSheetId="32">#REF!</definedName>
    <definedName name="GL_ReturnJournalNum" localSheetId="34">#REF!</definedName>
    <definedName name="GL_ReturnJournalNum" localSheetId="42">#REF!</definedName>
    <definedName name="GL_ReturnJournalNum" localSheetId="40">#REF!</definedName>
    <definedName name="GL_ReturnJournalNum" localSheetId="45">#REF!</definedName>
    <definedName name="GL_ReturnJournalNum" localSheetId="41">#REF!</definedName>
    <definedName name="GL_ReturnJournalNum" localSheetId="43">#REF!</definedName>
    <definedName name="GL_ReturnJournalNum" localSheetId="8">#REF!</definedName>
    <definedName name="GL_ReturnJournalNum">#REF!</definedName>
    <definedName name="GL_TechFixedOffset" localSheetId="19">#REF!</definedName>
    <definedName name="GL_TechFixedOffset" localSheetId="17">#REF!</definedName>
    <definedName name="GL_TechFixedOffset" localSheetId="22">#REF!</definedName>
    <definedName name="GL_TechFixedOffset" localSheetId="18">#REF!</definedName>
    <definedName name="GL_TechFixedOffset" localSheetId="20">#REF!</definedName>
    <definedName name="GL_TechFixedOffset" localSheetId="26">#REF!</definedName>
    <definedName name="GL_TechFixedOffset" localSheetId="24">#REF!</definedName>
    <definedName name="GL_TechFixedOffset" localSheetId="29">#REF!</definedName>
    <definedName name="GL_TechFixedOffset" localSheetId="25">#REF!</definedName>
    <definedName name="GL_TechFixedOffset" localSheetId="27">#REF!</definedName>
    <definedName name="GL_TechFixedOffset" localSheetId="33">#REF!</definedName>
    <definedName name="GL_TechFixedOffset" localSheetId="31">#REF!</definedName>
    <definedName name="GL_TechFixedOffset" localSheetId="36">#REF!</definedName>
    <definedName name="GL_TechFixedOffset" localSheetId="32">#REF!</definedName>
    <definedName name="GL_TechFixedOffset" localSheetId="34">#REF!</definedName>
    <definedName name="GL_TechFixedOffset" localSheetId="42">#REF!</definedName>
    <definedName name="GL_TechFixedOffset" localSheetId="40">#REF!</definedName>
    <definedName name="GL_TechFixedOffset" localSheetId="45">#REF!</definedName>
    <definedName name="GL_TechFixedOffset" localSheetId="41">#REF!</definedName>
    <definedName name="GL_TechFixedOffset" localSheetId="43">#REF!</definedName>
    <definedName name="GL_TechFixedOffset" localSheetId="8">#REF!</definedName>
    <definedName name="GL_TechFixedOffset">#REF!</definedName>
    <definedName name="GL_TechNumberSeq" localSheetId="19">#REF!</definedName>
    <definedName name="GL_TechNumberSeq" localSheetId="17">#REF!</definedName>
    <definedName name="GL_TechNumberSeq" localSheetId="22">#REF!</definedName>
    <definedName name="GL_TechNumberSeq" localSheetId="18">#REF!</definedName>
    <definedName name="GL_TechNumberSeq" localSheetId="20">#REF!</definedName>
    <definedName name="GL_TechNumberSeq" localSheetId="26">#REF!</definedName>
    <definedName name="GL_TechNumberSeq" localSheetId="24">#REF!</definedName>
    <definedName name="GL_TechNumberSeq" localSheetId="29">#REF!</definedName>
    <definedName name="GL_TechNumberSeq" localSheetId="25">#REF!</definedName>
    <definedName name="GL_TechNumberSeq" localSheetId="27">#REF!</definedName>
    <definedName name="GL_TechNumberSeq" localSheetId="33">#REF!</definedName>
    <definedName name="GL_TechNumberSeq" localSheetId="31">#REF!</definedName>
    <definedName name="GL_TechNumberSeq" localSheetId="36">#REF!</definedName>
    <definedName name="GL_TechNumberSeq" localSheetId="32">#REF!</definedName>
    <definedName name="GL_TechNumberSeq" localSheetId="34">#REF!</definedName>
    <definedName name="GL_TechNumberSeq" localSheetId="42">#REF!</definedName>
    <definedName name="GL_TechNumberSeq" localSheetId="40">#REF!</definedName>
    <definedName name="GL_TechNumberSeq" localSheetId="45">#REF!</definedName>
    <definedName name="GL_TechNumberSeq" localSheetId="41">#REF!</definedName>
    <definedName name="GL_TechNumberSeq" localSheetId="43">#REF!</definedName>
    <definedName name="GL_TechNumberSeq" localSheetId="8">#REF!</definedName>
    <definedName name="GL_TechNumberSeq">#REF!</definedName>
    <definedName name="GL_TechOffsetDim" localSheetId="19">#REF!</definedName>
    <definedName name="GL_TechOffsetDim" localSheetId="17">#REF!</definedName>
    <definedName name="GL_TechOffsetDim" localSheetId="22">#REF!</definedName>
    <definedName name="GL_TechOffsetDim" localSheetId="18">#REF!</definedName>
    <definedName name="GL_TechOffsetDim" localSheetId="20">#REF!</definedName>
    <definedName name="GL_TechOffsetDim" localSheetId="26">#REF!</definedName>
    <definedName name="GL_TechOffsetDim" localSheetId="24">#REF!</definedName>
    <definedName name="GL_TechOffsetDim" localSheetId="29">#REF!</definedName>
    <definedName name="GL_TechOffsetDim" localSheetId="25">#REF!</definedName>
    <definedName name="GL_TechOffsetDim" localSheetId="27">#REF!</definedName>
    <definedName name="GL_TechOffsetDim" localSheetId="33">#REF!</definedName>
    <definedName name="GL_TechOffsetDim" localSheetId="31">#REF!</definedName>
    <definedName name="GL_TechOffsetDim" localSheetId="36">#REF!</definedName>
    <definedName name="GL_TechOffsetDim" localSheetId="32">#REF!</definedName>
    <definedName name="GL_TechOffsetDim" localSheetId="34">#REF!</definedName>
    <definedName name="GL_TechOffsetDim" localSheetId="42">#REF!</definedName>
    <definedName name="GL_TechOffsetDim" localSheetId="40">#REF!</definedName>
    <definedName name="GL_TechOffsetDim" localSheetId="45">#REF!</definedName>
    <definedName name="GL_TechOffsetDim" localSheetId="41">#REF!</definedName>
    <definedName name="GL_TechOffsetDim" localSheetId="43">#REF!</definedName>
    <definedName name="GL_TechOffsetDim" localSheetId="8">#REF!</definedName>
    <definedName name="GL_TechOffsetDim">#REF!</definedName>
    <definedName name="GL_transdate" localSheetId="19">#REF!</definedName>
    <definedName name="GL_transdate" localSheetId="17">#REF!</definedName>
    <definedName name="GL_transdate" localSheetId="22">#REF!</definedName>
    <definedName name="GL_transdate" localSheetId="18">#REF!</definedName>
    <definedName name="GL_transdate" localSheetId="20">#REF!</definedName>
    <definedName name="GL_transdate" localSheetId="26">#REF!</definedName>
    <definedName name="GL_transdate" localSheetId="24">#REF!</definedName>
    <definedName name="GL_transdate" localSheetId="29">#REF!</definedName>
    <definedName name="GL_transdate" localSheetId="25">#REF!</definedName>
    <definedName name="GL_transdate" localSheetId="27">#REF!</definedName>
    <definedName name="GL_transdate" localSheetId="33">#REF!</definedName>
    <definedName name="GL_transdate" localSheetId="31">#REF!</definedName>
    <definedName name="GL_transdate" localSheetId="36">#REF!</definedName>
    <definedName name="GL_transdate" localSheetId="32">#REF!</definedName>
    <definedName name="GL_transdate" localSheetId="34">#REF!</definedName>
    <definedName name="GL_transdate" localSheetId="42">#REF!</definedName>
    <definedName name="GL_transdate" localSheetId="40">#REF!</definedName>
    <definedName name="GL_transdate" localSheetId="45">#REF!</definedName>
    <definedName name="GL_transdate" localSheetId="41">#REF!</definedName>
    <definedName name="GL_transdate" localSheetId="43">#REF!</definedName>
    <definedName name="GL_transdate" localSheetId="8">#REF!</definedName>
    <definedName name="GL_transdate">#REF!</definedName>
    <definedName name="GL_TXT" localSheetId="19">#REF!</definedName>
    <definedName name="GL_TXT" localSheetId="17">#REF!</definedName>
    <definedName name="GL_TXT" localSheetId="22">#REF!</definedName>
    <definedName name="GL_TXT" localSheetId="18">#REF!</definedName>
    <definedName name="GL_TXT" localSheetId="20">#REF!</definedName>
    <definedName name="GL_TXT" localSheetId="26">#REF!</definedName>
    <definedName name="GL_TXT" localSheetId="24">#REF!</definedName>
    <definedName name="GL_TXT" localSheetId="29">#REF!</definedName>
    <definedName name="GL_TXT" localSheetId="25">#REF!</definedName>
    <definedName name="GL_TXT" localSheetId="27">#REF!</definedName>
    <definedName name="GL_TXT" localSheetId="33">#REF!</definedName>
    <definedName name="GL_TXT" localSheetId="31">#REF!</definedName>
    <definedName name="GL_TXT" localSheetId="36">#REF!</definedName>
    <definedName name="GL_TXT" localSheetId="32">#REF!</definedName>
    <definedName name="GL_TXT" localSheetId="34">#REF!</definedName>
    <definedName name="GL_TXT" localSheetId="42">#REF!</definedName>
    <definedName name="GL_TXT" localSheetId="40">#REF!</definedName>
    <definedName name="GL_TXT" localSheetId="45">#REF!</definedName>
    <definedName name="GL_TXT" localSheetId="41">#REF!</definedName>
    <definedName name="GL_TXT" localSheetId="43">#REF!</definedName>
    <definedName name="GL_TXT" localSheetId="8">#REF!</definedName>
    <definedName name="GL_TXT">#REF!</definedName>
    <definedName name="GL_UploadLog" localSheetId="19">#REF!</definedName>
    <definedName name="GL_UploadLog" localSheetId="17">#REF!</definedName>
    <definedName name="GL_UploadLog" localSheetId="22">#REF!</definedName>
    <definedName name="GL_UploadLog" localSheetId="18">#REF!</definedName>
    <definedName name="GL_UploadLog" localSheetId="20">#REF!</definedName>
    <definedName name="GL_UploadLog" localSheetId="26">#REF!</definedName>
    <definedName name="GL_UploadLog" localSheetId="24">#REF!</definedName>
    <definedName name="GL_UploadLog" localSheetId="29">#REF!</definedName>
    <definedName name="GL_UploadLog" localSheetId="25">#REF!</definedName>
    <definedName name="GL_UploadLog" localSheetId="27">#REF!</definedName>
    <definedName name="GL_UploadLog" localSheetId="33">#REF!</definedName>
    <definedName name="GL_UploadLog" localSheetId="31">#REF!</definedName>
    <definedName name="GL_UploadLog" localSheetId="36">#REF!</definedName>
    <definedName name="GL_UploadLog" localSheetId="32">#REF!</definedName>
    <definedName name="GL_UploadLog" localSheetId="34">#REF!</definedName>
    <definedName name="GL_UploadLog" localSheetId="42">#REF!</definedName>
    <definedName name="GL_UploadLog" localSheetId="40">#REF!</definedName>
    <definedName name="GL_UploadLog" localSheetId="45">#REF!</definedName>
    <definedName name="GL_UploadLog" localSheetId="41">#REF!</definedName>
    <definedName name="GL_UploadLog" localSheetId="43">#REF!</definedName>
    <definedName name="GL_UploadLog" localSheetId="8">#REF!</definedName>
    <definedName name="GL_UploadLog">#REF!</definedName>
    <definedName name="GL_Voucher" localSheetId="19">#REF!</definedName>
    <definedName name="GL_Voucher" localSheetId="17">#REF!</definedName>
    <definedName name="GL_Voucher" localSheetId="22">#REF!</definedName>
    <definedName name="GL_Voucher" localSheetId="18">#REF!</definedName>
    <definedName name="GL_Voucher" localSheetId="20">#REF!</definedName>
    <definedName name="GL_Voucher" localSheetId="26">#REF!</definedName>
    <definedName name="GL_Voucher" localSheetId="24">#REF!</definedName>
    <definedName name="GL_Voucher" localSheetId="29">#REF!</definedName>
    <definedName name="GL_Voucher" localSheetId="25">#REF!</definedName>
    <definedName name="GL_Voucher" localSheetId="27">#REF!</definedName>
    <definedName name="GL_Voucher" localSheetId="33">#REF!</definedName>
    <definedName name="GL_Voucher" localSheetId="31">#REF!</definedName>
    <definedName name="GL_Voucher" localSheetId="36">#REF!</definedName>
    <definedName name="GL_Voucher" localSheetId="32">#REF!</definedName>
    <definedName name="GL_Voucher" localSheetId="34">#REF!</definedName>
    <definedName name="GL_Voucher" localSheetId="42">#REF!</definedName>
    <definedName name="GL_Voucher" localSheetId="40">#REF!</definedName>
    <definedName name="GL_Voucher" localSheetId="45">#REF!</definedName>
    <definedName name="GL_Voucher" localSheetId="41">#REF!</definedName>
    <definedName name="GL_Voucher" localSheetId="43">#REF!</definedName>
    <definedName name="GL_Voucher" localSheetId="8">#REF!</definedName>
    <definedName name="GL_Voucher">#REF!</definedName>
    <definedName name="Grant">"#ref!definitions!#REF!"</definedName>
    <definedName name="Grantcycle">"#ref!definitions!#REF!"</definedName>
    <definedName name="Grantcycle_2">"#ref!definitions!#REF!"</definedName>
    <definedName name="Grantcycle_5" localSheetId="19">#REF!</definedName>
    <definedName name="Grantcycle_5" localSheetId="17">#REF!</definedName>
    <definedName name="Grantcycle_5" localSheetId="22">#REF!</definedName>
    <definedName name="Grantcycle_5" localSheetId="18">#REF!</definedName>
    <definedName name="Grantcycle_5" localSheetId="20">#REF!</definedName>
    <definedName name="Grantcycle_5" localSheetId="26">#REF!</definedName>
    <definedName name="Grantcycle_5" localSheetId="24">#REF!</definedName>
    <definedName name="Grantcycle_5" localSheetId="29">#REF!</definedName>
    <definedName name="Grantcycle_5" localSheetId="25">#REF!</definedName>
    <definedName name="Grantcycle_5" localSheetId="27">#REF!</definedName>
    <definedName name="Grantcycle_5" localSheetId="33">#REF!</definedName>
    <definedName name="Grantcycle_5" localSheetId="31">#REF!</definedName>
    <definedName name="Grantcycle_5" localSheetId="36">#REF!</definedName>
    <definedName name="Grantcycle_5" localSheetId="32">#REF!</definedName>
    <definedName name="Grantcycle_5" localSheetId="34">#REF!</definedName>
    <definedName name="Grantcycle_5" localSheetId="42">#REF!</definedName>
    <definedName name="Grantcycle_5" localSheetId="40">#REF!</definedName>
    <definedName name="Grantcycle_5" localSheetId="45">#REF!</definedName>
    <definedName name="Grantcycle_5" localSheetId="41">#REF!</definedName>
    <definedName name="Grantcycle_5" localSheetId="43">#REF!</definedName>
    <definedName name="Grantcycle_5" localSheetId="8">#REF!</definedName>
    <definedName name="Grantcycle_5">#REF!</definedName>
    <definedName name="GRILLE_SAL">#REF!</definedName>
    <definedName name="Health_Finance" localSheetId="19">#REF!</definedName>
    <definedName name="Health_Finance" localSheetId="17">#REF!</definedName>
    <definedName name="Health_Finance" localSheetId="22">#REF!</definedName>
    <definedName name="Health_Finance" localSheetId="18">#REF!</definedName>
    <definedName name="Health_Finance" localSheetId="20">#REF!</definedName>
    <definedName name="Health_Finance" localSheetId="26">#REF!</definedName>
    <definedName name="Health_Finance" localSheetId="24">#REF!</definedName>
    <definedName name="Health_Finance" localSheetId="29">#REF!</definedName>
    <definedName name="Health_Finance" localSheetId="25">#REF!</definedName>
    <definedName name="Health_Finance" localSheetId="27">#REF!</definedName>
    <definedName name="Health_Finance" localSheetId="33">#REF!</definedName>
    <definedName name="Health_Finance" localSheetId="31">#REF!</definedName>
    <definedName name="Health_Finance" localSheetId="36">#REF!</definedName>
    <definedName name="Health_Finance" localSheetId="32">#REF!</definedName>
    <definedName name="Health_Finance" localSheetId="34">#REF!</definedName>
    <definedName name="Health_Finance" localSheetId="42">#REF!</definedName>
    <definedName name="Health_Finance" localSheetId="40">#REF!</definedName>
    <definedName name="Health_Finance" localSheetId="45">#REF!</definedName>
    <definedName name="Health_Finance" localSheetId="41">#REF!</definedName>
    <definedName name="Health_Finance" localSheetId="43">#REF!</definedName>
    <definedName name="Health_Finance" localSheetId="8">#REF!</definedName>
    <definedName name="Health_Finance">#REF!</definedName>
    <definedName name="Health_Info" localSheetId="19">#REF!</definedName>
    <definedName name="Health_Info" localSheetId="17">#REF!</definedName>
    <definedName name="Health_Info" localSheetId="22">#REF!</definedName>
    <definedName name="Health_Info" localSheetId="18">#REF!</definedName>
    <definedName name="Health_Info" localSheetId="20">#REF!</definedName>
    <definedName name="Health_Info" localSheetId="26">#REF!</definedName>
    <definedName name="Health_Info" localSheetId="24">#REF!</definedName>
    <definedName name="Health_Info" localSheetId="29">#REF!</definedName>
    <definedName name="Health_Info" localSheetId="25">#REF!</definedName>
    <definedName name="Health_Info" localSheetId="27">#REF!</definedName>
    <definedName name="Health_Info" localSheetId="33">#REF!</definedName>
    <definedName name="Health_Info" localSheetId="31">#REF!</definedName>
    <definedName name="Health_Info" localSheetId="36">#REF!</definedName>
    <definedName name="Health_Info" localSheetId="32">#REF!</definedName>
    <definedName name="Health_Info" localSheetId="34">#REF!</definedName>
    <definedName name="Health_Info" localSheetId="42">#REF!</definedName>
    <definedName name="Health_Info" localSheetId="40">#REF!</definedName>
    <definedName name="Health_Info" localSheetId="45">#REF!</definedName>
    <definedName name="Health_Info" localSheetId="41">#REF!</definedName>
    <definedName name="Health_Info" localSheetId="43">#REF!</definedName>
    <definedName name="Health_Info" localSheetId="8">#REF!</definedName>
    <definedName name="Health_Info">#REF!</definedName>
    <definedName name="Health_workforce" localSheetId="19">#REF!</definedName>
    <definedName name="Health_workforce" localSheetId="17">#REF!</definedName>
    <definedName name="Health_workforce" localSheetId="22">#REF!</definedName>
    <definedName name="Health_workforce" localSheetId="18">#REF!</definedName>
    <definedName name="Health_workforce" localSheetId="20">#REF!</definedName>
    <definedName name="Health_workforce" localSheetId="26">#REF!</definedName>
    <definedName name="Health_workforce" localSheetId="24">#REF!</definedName>
    <definedName name="Health_workforce" localSheetId="29">#REF!</definedName>
    <definedName name="Health_workforce" localSheetId="25">#REF!</definedName>
    <definedName name="Health_workforce" localSheetId="27">#REF!</definedName>
    <definedName name="Health_workforce" localSheetId="33">#REF!</definedName>
    <definedName name="Health_workforce" localSheetId="31">#REF!</definedName>
    <definedName name="Health_workforce" localSheetId="36">#REF!</definedName>
    <definedName name="Health_workforce" localSheetId="32">#REF!</definedName>
    <definedName name="Health_workforce" localSheetId="34">#REF!</definedName>
    <definedName name="Health_workforce" localSheetId="42">#REF!</definedName>
    <definedName name="Health_workforce" localSheetId="40">#REF!</definedName>
    <definedName name="Health_workforce" localSheetId="45">#REF!</definedName>
    <definedName name="Health_workforce" localSheetId="41">#REF!</definedName>
    <definedName name="Health_workforce" localSheetId="43">#REF!</definedName>
    <definedName name="Health_workforce" localSheetId="8">#REF!</definedName>
    <definedName name="Health_workforce">#REF!</definedName>
    <definedName name="HIH_AID2">"['file:///D:/Users/konemamadou/Library/Application%20Support/Microsoft/Office/Office%202011%20AutoRecovery/Generic%20ACT%20Budget%20-%20Feb%2008%20-%20TJ.xls'#$Definitions.$C$31:.$C$55]"</definedName>
    <definedName name="HIV" localSheetId="19">#REF!</definedName>
    <definedName name="HIV" localSheetId="17">#REF!</definedName>
    <definedName name="HIV" localSheetId="22">#REF!</definedName>
    <definedName name="HIV" localSheetId="18">#REF!</definedName>
    <definedName name="HIV" localSheetId="20">#REF!</definedName>
    <definedName name="HIV" localSheetId="26">#REF!</definedName>
    <definedName name="HIV" localSheetId="24">#REF!</definedName>
    <definedName name="HIV" localSheetId="29">#REF!</definedName>
    <definedName name="HIV" localSheetId="25">#REF!</definedName>
    <definedName name="HIV" localSheetId="27">#REF!</definedName>
    <definedName name="HIV" localSheetId="33">#REF!</definedName>
    <definedName name="HIV" localSheetId="31">#REF!</definedName>
    <definedName name="HIV" localSheetId="36">#REF!</definedName>
    <definedName name="HIV" localSheetId="32">#REF!</definedName>
    <definedName name="HIV" localSheetId="34">#REF!</definedName>
    <definedName name="HIV" localSheetId="42">#REF!</definedName>
    <definedName name="HIV" localSheetId="40">#REF!</definedName>
    <definedName name="HIV" localSheetId="45">#REF!</definedName>
    <definedName name="HIV" localSheetId="41">#REF!</definedName>
    <definedName name="HIV" localSheetId="43">#REF!</definedName>
    <definedName name="HIV" localSheetId="8">#REF!</definedName>
    <definedName name="HIV">#REF!</definedName>
    <definedName name="HIVAIDS" localSheetId="19">#REF!</definedName>
    <definedName name="HIVAIDS" localSheetId="17">#REF!</definedName>
    <definedName name="HIVAIDS" localSheetId="22">#REF!</definedName>
    <definedName name="HIVAIDS" localSheetId="18">#REF!</definedName>
    <definedName name="HIVAIDS" localSheetId="20">#REF!</definedName>
    <definedName name="HIVAIDS" localSheetId="26">#REF!</definedName>
    <definedName name="HIVAIDS" localSheetId="24">#REF!</definedName>
    <definedName name="HIVAIDS" localSheetId="29">#REF!</definedName>
    <definedName name="HIVAIDS" localSheetId="25">#REF!</definedName>
    <definedName name="HIVAIDS" localSheetId="27">#REF!</definedName>
    <definedName name="HIVAIDS" localSheetId="33">#REF!</definedName>
    <definedName name="HIVAIDS" localSheetId="31">#REF!</definedName>
    <definedName name="HIVAIDS" localSheetId="36">#REF!</definedName>
    <definedName name="HIVAIDS" localSheetId="32">#REF!</definedName>
    <definedName name="HIVAIDS" localSheetId="34">#REF!</definedName>
    <definedName name="HIVAIDS" localSheetId="42">#REF!</definedName>
    <definedName name="HIVAIDS" localSheetId="40">#REF!</definedName>
    <definedName name="HIVAIDS" localSheetId="45">#REF!</definedName>
    <definedName name="HIVAIDS" localSheetId="41">#REF!</definedName>
    <definedName name="HIVAIDS" localSheetId="43">#REF!</definedName>
    <definedName name="HIVAIDS" localSheetId="8">#REF!</definedName>
    <definedName name="HIVAIDS">#REF!</definedName>
    <definedName name="HIVII">"['file:///A:/AdminKit/kitcompt/Missions/WINDOWS/TEMP/MULTIBUD/CHANGE96.XLS'#$HIV.$B$2:.$B$8]"</definedName>
    <definedName name="HIVOI">"['file:///A:/AdminKit/kitcompt/Missions/WINDOWS/TEMP/MULTIBUD/CHANGE96.XLS'#$HIV.$D$2:.$D$15]"</definedName>
    <definedName name="HIVSDA">"['file:///A:/AdminKit/kitcompt/Missions/WINDOWS/TEMP/MULTIBUD/CHANGE96.XLS'#$HIV.$A$2:.$A$30]"</definedName>
    <definedName name="HIVSource">"['file:///A:/AdminKit/kitcompt/Missions/WINDOWS/TEMP/MULTIBUD/CHANGE96.XLS'#$HIV.$E$2:.$E$22]"</definedName>
    <definedName name="HIVTT">"#ref!vih!#REF!"</definedName>
    <definedName name="HSSSDA">"['file:///C:/Users/utilisateur/Documents/PIRAC/01.%20Budget/2020%20Budget/10%202019%20Budget%202020%20version%20final/Budget%20Fonds%20Propres%202020.xlsx'#$RSS.$A$2:.$A$18]"</definedName>
    <definedName name="HSSSource">"['file:///C:/Users/utilisateur/Documents/PIRAC/01.%20Budget/2020%20Budget/10%202019%20Budget%202020%20version%20final/Budget%20Fonds%20Propres%202020.xlsx'#$RSS.$D$2:.$D$31]"</definedName>
    <definedName name="i" localSheetId="19">#REF!</definedName>
    <definedName name="i" localSheetId="17">#REF!</definedName>
    <definedName name="i" localSheetId="22">#REF!</definedName>
    <definedName name="i" localSheetId="18">#REF!</definedName>
    <definedName name="i" localSheetId="20">#REF!</definedName>
    <definedName name="i" localSheetId="26">#REF!</definedName>
    <definedName name="i" localSheetId="24">#REF!</definedName>
    <definedName name="i" localSheetId="29">#REF!</definedName>
    <definedName name="i" localSheetId="25">#REF!</definedName>
    <definedName name="i" localSheetId="27">#REF!</definedName>
    <definedName name="i" localSheetId="33">#REF!</definedName>
    <definedName name="i" localSheetId="31">#REF!</definedName>
    <definedName name="i" localSheetId="36">#REF!</definedName>
    <definedName name="i" localSheetId="32">#REF!</definedName>
    <definedName name="i" localSheetId="34">#REF!</definedName>
    <definedName name="i" localSheetId="42">#REF!</definedName>
    <definedName name="i" localSheetId="40">#REF!</definedName>
    <definedName name="i" localSheetId="45">#REF!</definedName>
    <definedName name="i" localSheetId="41">#REF!</definedName>
    <definedName name="i" localSheetId="43">#REF!</definedName>
    <definedName name="i" localSheetId="8">#REF!</definedName>
    <definedName name="i">#REF!</definedName>
    <definedName name="icr" localSheetId="19">#REF!</definedName>
    <definedName name="icr" localSheetId="17">#REF!</definedName>
    <definedName name="icr" localSheetId="22">#REF!</definedName>
    <definedName name="icr" localSheetId="18">#REF!</definedName>
    <definedName name="icr" localSheetId="20">#REF!</definedName>
    <definedName name="icr" localSheetId="26">#REF!</definedName>
    <definedName name="icr" localSheetId="24">#REF!</definedName>
    <definedName name="icr" localSheetId="29">#REF!</definedName>
    <definedName name="icr" localSheetId="25">#REF!</definedName>
    <definedName name="icr" localSheetId="27">#REF!</definedName>
    <definedName name="icr" localSheetId="33">#REF!</definedName>
    <definedName name="icr" localSheetId="31">#REF!</definedName>
    <definedName name="icr" localSheetId="36">#REF!</definedName>
    <definedName name="icr" localSheetId="32">#REF!</definedName>
    <definedName name="icr" localSheetId="34">#REF!</definedName>
    <definedName name="icr" localSheetId="42">#REF!</definedName>
    <definedName name="icr" localSheetId="40">#REF!</definedName>
    <definedName name="icr" localSheetId="45">#REF!</definedName>
    <definedName name="icr" localSheetId="41">#REF!</definedName>
    <definedName name="icr" localSheetId="43">#REF!</definedName>
    <definedName name="icr" localSheetId="8">#REF!</definedName>
    <definedName name="icr">#REF!</definedName>
    <definedName name="Idemnite_ONG">"['file:///D:/Users/CBA/AppData/Local/Microsoft/Windows/INetCache/Content.Outlook/NQDQIA1K/Attachement%2034%20VIHSIDA.xls'#$'Base estimation'.$D$437]"</definedName>
    <definedName name="idLieu" localSheetId="19">#REF!</definedName>
    <definedName name="idLieu" localSheetId="17">#REF!</definedName>
    <definedName name="idLieu" localSheetId="22">#REF!</definedName>
    <definedName name="idLieu" localSheetId="18">#REF!</definedName>
    <definedName name="idLieu" localSheetId="20">#REF!</definedName>
    <definedName name="idLieu" localSheetId="26">#REF!</definedName>
    <definedName name="idLieu" localSheetId="24">#REF!</definedName>
    <definedName name="idLieu" localSheetId="29">#REF!</definedName>
    <definedName name="idLieu" localSheetId="25">#REF!</definedName>
    <definedName name="idLieu" localSheetId="27">#REF!</definedName>
    <definedName name="idLieu" localSheetId="33">#REF!</definedName>
    <definedName name="idLieu" localSheetId="31">#REF!</definedName>
    <definedName name="idLieu" localSheetId="36">#REF!</definedName>
    <definedName name="idLieu" localSheetId="32">#REF!</definedName>
    <definedName name="idLieu" localSheetId="34">#REF!</definedName>
    <definedName name="idLieu" localSheetId="42">#REF!</definedName>
    <definedName name="idLieu" localSheetId="40">#REF!</definedName>
    <definedName name="idLieu" localSheetId="45">#REF!</definedName>
    <definedName name="idLieu" localSheetId="41">#REF!</definedName>
    <definedName name="idLieu" localSheetId="43">#REF!</definedName>
    <definedName name="idLieu" localSheetId="8">#REF!</definedName>
    <definedName name="idLieu">#REF!</definedName>
    <definedName name="idProjet" localSheetId="14">[11]Parametres!#REF!</definedName>
    <definedName name="idProjet" localSheetId="21">[11]Parametres!#REF!</definedName>
    <definedName name="idProjet" localSheetId="28">[11]Parametres!#REF!</definedName>
    <definedName name="idProjet" localSheetId="35">[11]Parametres!#REF!</definedName>
    <definedName name="idProjet" localSheetId="44">[11]Parametres!#REF!</definedName>
    <definedName name="idProjet">#REF!</definedName>
    <definedName name="IET">"['https://healthyentrepreneurs.sharepoint.com/Users/BSINDAYIGAYA/Documents/Budgtes%202014/D%C3%A9penses%202013%20et%20pr%C3%A9visions%202014.xlsx'#$Definitions.$I$3:.$I$18]"</definedName>
    <definedName name="IMPLEMENTATION_PHASE">"#ref!definitions!#REF!"</definedName>
    <definedName name="IMPLEMENTATION_PHASE_2">"#ref!definitions!#REF!"</definedName>
    <definedName name="IMPLEMENTATION_PHASE_5" localSheetId="19">#REF!</definedName>
    <definedName name="IMPLEMENTATION_PHASE_5" localSheetId="17">#REF!</definedName>
    <definedName name="IMPLEMENTATION_PHASE_5" localSheetId="22">#REF!</definedName>
    <definedName name="IMPLEMENTATION_PHASE_5" localSheetId="18">#REF!</definedName>
    <definedName name="IMPLEMENTATION_PHASE_5" localSheetId="20">#REF!</definedName>
    <definedName name="IMPLEMENTATION_PHASE_5" localSheetId="26">#REF!</definedName>
    <definedName name="IMPLEMENTATION_PHASE_5" localSheetId="24">#REF!</definedName>
    <definedName name="IMPLEMENTATION_PHASE_5" localSheetId="29">#REF!</definedName>
    <definedName name="IMPLEMENTATION_PHASE_5" localSheetId="25">#REF!</definedName>
    <definedName name="IMPLEMENTATION_PHASE_5" localSheetId="27">#REF!</definedName>
    <definedName name="IMPLEMENTATION_PHASE_5" localSheetId="33">#REF!</definedName>
    <definedName name="IMPLEMENTATION_PHASE_5" localSheetId="31">#REF!</definedName>
    <definedName name="IMPLEMENTATION_PHASE_5" localSheetId="36">#REF!</definedName>
    <definedName name="IMPLEMENTATION_PHASE_5" localSheetId="32">#REF!</definedName>
    <definedName name="IMPLEMENTATION_PHASE_5" localSheetId="34">#REF!</definedName>
    <definedName name="IMPLEMENTATION_PHASE_5" localSheetId="42">#REF!</definedName>
    <definedName name="IMPLEMENTATION_PHASE_5" localSheetId="40">#REF!</definedName>
    <definedName name="IMPLEMENTATION_PHASE_5" localSheetId="45">#REF!</definedName>
    <definedName name="IMPLEMENTATION_PHASE_5" localSheetId="41">#REF!</definedName>
    <definedName name="IMPLEMENTATION_PHASE_5" localSheetId="43">#REF!</definedName>
    <definedName name="IMPLEMENTATION_PHASE_5" localSheetId="8">#REF!</definedName>
    <definedName name="IMPLEMENTATION_PHASE_5">#REF!</definedName>
    <definedName name="IMPLEMENTATION_PHASEnew" localSheetId="19">#REF!</definedName>
    <definedName name="IMPLEMENTATION_PHASEnew" localSheetId="17">#REF!</definedName>
    <definedName name="IMPLEMENTATION_PHASEnew" localSheetId="22">#REF!</definedName>
    <definedName name="IMPLEMENTATION_PHASEnew" localSheetId="18">#REF!</definedName>
    <definedName name="IMPLEMENTATION_PHASEnew" localSheetId="20">#REF!</definedName>
    <definedName name="IMPLEMENTATION_PHASEnew" localSheetId="26">#REF!</definedName>
    <definedName name="IMPLEMENTATION_PHASEnew" localSheetId="24">#REF!</definedName>
    <definedName name="IMPLEMENTATION_PHASEnew" localSheetId="29">#REF!</definedName>
    <definedName name="IMPLEMENTATION_PHASEnew" localSheetId="25">#REF!</definedName>
    <definedName name="IMPLEMENTATION_PHASEnew" localSheetId="27">#REF!</definedName>
    <definedName name="IMPLEMENTATION_PHASEnew" localSheetId="33">#REF!</definedName>
    <definedName name="IMPLEMENTATION_PHASEnew" localSheetId="31">#REF!</definedName>
    <definedName name="IMPLEMENTATION_PHASEnew" localSheetId="36">#REF!</definedName>
    <definedName name="IMPLEMENTATION_PHASEnew" localSheetId="32">#REF!</definedName>
    <definedName name="IMPLEMENTATION_PHASEnew" localSheetId="34">#REF!</definedName>
    <definedName name="IMPLEMENTATION_PHASEnew" localSheetId="42">#REF!</definedName>
    <definedName name="IMPLEMENTATION_PHASEnew" localSheetId="40">#REF!</definedName>
    <definedName name="IMPLEMENTATION_PHASEnew" localSheetId="45">#REF!</definedName>
    <definedName name="IMPLEMENTATION_PHASEnew" localSheetId="41">#REF!</definedName>
    <definedName name="IMPLEMENTATION_PHASEnew" localSheetId="43">#REF!</definedName>
    <definedName name="IMPLEMENTATION_PHASEnew" localSheetId="8">#REF!</definedName>
    <definedName name="IMPLEMENTATION_PHASEnew">#REF!</definedName>
    <definedName name="Impliment">"#ref!definitions!#REF!"</definedName>
    <definedName name="impressiondetail" localSheetId="19">#REF!</definedName>
    <definedName name="impressiondetail" localSheetId="17">#REF!</definedName>
    <definedName name="impressiondetail" localSheetId="22">#REF!</definedName>
    <definedName name="impressiondetail" localSheetId="18">#REF!</definedName>
    <definedName name="impressiondetail" localSheetId="20">#REF!</definedName>
    <definedName name="impressiondetail" localSheetId="26">#REF!</definedName>
    <definedName name="impressiondetail" localSheetId="24">#REF!</definedName>
    <definedName name="impressiondetail" localSheetId="29">#REF!</definedName>
    <definedName name="impressiondetail" localSheetId="25">#REF!</definedName>
    <definedName name="impressiondetail" localSheetId="27">#REF!</definedName>
    <definedName name="impressiondetail" localSheetId="33">#REF!</definedName>
    <definedName name="impressiondetail" localSheetId="31">#REF!</definedName>
    <definedName name="impressiondetail" localSheetId="36">#REF!</definedName>
    <definedName name="impressiondetail" localSheetId="32">#REF!</definedName>
    <definedName name="impressiondetail" localSheetId="34">#REF!</definedName>
    <definedName name="impressiondetail" localSheetId="42">#REF!</definedName>
    <definedName name="impressiondetail" localSheetId="40">#REF!</definedName>
    <definedName name="impressiondetail" localSheetId="45">#REF!</definedName>
    <definedName name="impressiondetail" localSheetId="41">#REF!</definedName>
    <definedName name="impressiondetail" localSheetId="43">#REF!</definedName>
    <definedName name="impressiondetail" localSheetId="8">#REF!</definedName>
    <definedName name="impressiondetail">#REF!</definedName>
    <definedName name="In">"['file:///C:/Users/utilisateur/Documents/PIRAC/01.%20Budget/2020%20Budget/10%202019%20Budget%202020%20version%20final/Budget%20Fonds%20Propres%202020.xlsx'#$'Rate tables'.$D$12:.$E$15]"</definedName>
    <definedName name="income_titles">"'[13]initial balance'!#REF!"</definedName>
    <definedName name="incomes">"'[13]initial balance'!#REF!"</definedName>
    <definedName name="IndicatorTypesList">"['file:///C:/Users/utilisateur/Documents/PIRAC/01.%20Budget/2020%20Budget/10%202019%20Budget%202020%20version%20final/Budget%20Fonds%20Propres%202020.xlsx'#$SDAs_impact_datasources.$D$2:.$D$3]"</definedName>
    <definedName name="INFO_BI_EXE_NAME">"""BICEVOLUTION.EXE"""</definedName>
    <definedName name="INFO_INSTANCE_ID">"""0"""</definedName>
    <definedName name="INFO_INSTANCE_NAME">"""Project Cordaid 68-3_20140114_18_58_17_5858.xls"""</definedName>
    <definedName name="INFO_REPORT_CODE">""""""</definedName>
    <definedName name="INFO_REPORT_ID">"""5"""</definedName>
    <definedName name="INFO_REPORT_NAME">"""Project Cordaid 68-3"""</definedName>
    <definedName name="INFO_RUN_USER">""""""</definedName>
    <definedName name="INFO_RUN_WORKSTATION">"""CORDAID-HP"""</definedName>
    <definedName name="ini_bal_EUR">"'[13]initial balance'!#REF!"</definedName>
    <definedName name="ini_balances_eur" localSheetId="19">#REF!</definedName>
    <definedName name="ini_balances_eur" localSheetId="17">#REF!</definedName>
    <definedName name="ini_balances_eur" localSheetId="22">#REF!</definedName>
    <definedName name="ini_balances_eur" localSheetId="18">#REF!</definedName>
    <definedName name="ini_balances_eur" localSheetId="20">#REF!</definedName>
    <definedName name="ini_balances_eur" localSheetId="26">#REF!</definedName>
    <definedName name="ini_balances_eur" localSheetId="24">#REF!</definedName>
    <definedName name="ini_balances_eur" localSheetId="29">#REF!</definedName>
    <definedName name="ini_balances_eur" localSheetId="25">#REF!</definedName>
    <definedName name="ini_balances_eur" localSheetId="27">#REF!</definedName>
    <definedName name="ini_balances_eur" localSheetId="33">#REF!</definedName>
    <definedName name="ini_balances_eur" localSheetId="31">#REF!</definedName>
    <definedName name="ini_balances_eur" localSheetId="36">#REF!</definedName>
    <definedName name="ini_balances_eur" localSheetId="32">#REF!</definedName>
    <definedName name="ini_balances_eur" localSheetId="34">#REF!</definedName>
    <definedName name="ini_balances_eur" localSheetId="42">#REF!</definedName>
    <definedName name="ini_balances_eur" localSheetId="40">#REF!</definedName>
    <definedName name="ini_balances_eur" localSheetId="45">#REF!</definedName>
    <definedName name="ini_balances_eur" localSheetId="41">#REF!</definedName>
    <definedName name="ini_balances_eur" localSheetId="43">#REF!</definedName>
    <definedName name="ini_balances_eur" localSheetId="8">#REF!</definedName>
    <definedName name="ini_balances_eur">#REF!</definedName>
    <definedName name="ini_balances_place" localSheetId="19">#REF!</definedName>
    <definedName name="ini_balances_place" localSheetId="17">#REF!</definedName>
    <definedName name="ini_balances_place" localSheetId="22">#REF!</definedName>
    <definedName name="ini_balances_place" localSheetId="18">#REF!</definedName>
    <definedName name="ini_balances_place" localSheetId="20">#REF!</definedName>
    <definedName name="ini_balances_place" localSheetId="26">#REF!</definedName>
    <definedName name="ini_balances_place" localSheetId="24">#REF!</definedName>
    <definedName name="ini_balances_place" localSheetId="29">#REF!</definedName>
    <definedName name="ini_balances_place" localSheetId="25">#REF!</definedName>
    <definedName name="ini_balances_place" localSheetId="27">#REF!</definedName>
    <definedName name="ini_balances_place" localSheetId="33">#REF!</definedName>
    <definedName name="ini_balances_place" localSheetId="31">#REF!</definedName>
    <definedName name="ini_balances_place" localSheetId="36">#REF!</definedName>
    <definedName name="ini_balances_place" localSheetId="32">#REF!</definedName>
    <definedName name="ini_balances_place" localSheetId="34">#REF!</definedName>
    <definedName name="ini_balances_place" localSheetId="42">#REF!</definedName>
    <definedName name="ini_balances_place" localSheetId="40">#REF!</definedName>
    <definedName name="ini_balances_place" localSheetId="45">#REF!</definedName>
    <definedName name="ini_balances_place" localSheetId="41">#REF!</definedName>
    <definedName name="ini_balances_place" localSheetId="43">#REF!</definedName>
    <definedName name="ini_balances_place" localSheetId="8">#REF!</definedName>
    <definedName name="ini_balances_place">#REF!</definedName>
    <definedName name="ir">"['file:///C:/Users/utilisateur/Documents/PIRAC/01.%20Budget/2020%20Budget/10%202019%20Budget%202020%20version%20final/Budget%20Fonds%20Propres%202020.xlsx'#$'Rate tables'.$D$12:.$E$15]"</definedName>
    <definedName name="IRSS1">#REF!</definedName>
    <definedName name="IRSS2">#REF!</definedName>
    <definedName name="IRSS3">#REF!</definedName>
    <definedName name="IRSS4">#REF!</definedName>
    <definedName name="IRSTX1">#REF!</definedName>
    <definedName name="IRSTX2">#REF!</definedName>
    <definedName name="IRSTX3">#REF!</definedName>
    <definedName name="IRSTX4">#REF!</definedName>
    <definedName name="IRSTX5">#REF!</definedName>
    <definedName name="Isaac" localSheetId="19">#REF!</definedName>
    <definedName name="Isaac" localSheetId="17">#REF!</definedName>
    <definedName name="Isaac" localSheetId="22">#REF!</definedName>
    <definedName name="Isaac" localSheetId="18">#REF!</definedName>
    <definedName name="Isaac" localSheetId="20">#REF!</definedName>
    <definedName name="Isaac" localSheetId="26">#REF!</definedName>
    <definedName name="Isaac" localSheetId="24">#REF!</definedName>
    <definedName name="Isaac" localSheetId="29">#REF!</definedName>
    <definedName name="Isaac" localSheetId="25">#REF!</definedName>
    <definedName name="Isaac" localSheetId="27">#REF!</definedName>
    <definedName name="Isaac" localSheetId="33">#REF!</definedName>
    <definedName name="Isaac" localSheetId="31">#REF!</definedName>
    <definedName name="Isaac" localSheetId="36">#REF!</definedName>
    <definedName name="Isaac" localSheetId="32">#REF!</definedName>
    <definedName name="Isaac" localSheetId="34">#REF!</definedName>
    <definedName name="Isaac" localSheetId="42">#REF!</definedName>
    <definedName name="Isaac" localSheetId="40">#REF!</definedName>
    <definedName name="Isaac" localSheetId="45">#REF!</definedName>
    <definedName name="Isaac" localSheetId="41">#REF!</definedName>
    <definedName name="Isaac" localSheetId="43">#REF!</definedName>
    <definedName name="Isaac" localSheetId="8">#REF!</definedName>
    <definedName name="Isaac">#REF!</definedName>
    <definedName name="item1" localSheetId="19">#REF!</definedName>
    <definedName name="item1" localSheetId="17">#REF!</definedName>
    <definedName name="item1" localSheetId="22">#REF!</definedName>
    <definedName name="item1" localSheetId="18">#REF!</definedName>
    <definedName name="item1" localSheetId="20">#REF!</definedName>
    <definedName name="item1" localSheetId="26">#REF!</definedName>
    <definedName name="item1" localSheetId="24">#REF!</definedName>
    <definedName name="item1" localSheetId="29">#REF!</definedName>
    <definedName name="item1" localSheetId="25">#REF!</definedName>
    <definedName name="item1" localSheetId="27">#REF!</definedName>
    <definedName name="item1" localSheetId="33">#REF!</definedName>
    <definedName name="item1" localSheetId="31">#REF!</definedName>
    <definedName name="item1" localSheetId="36">#REF!</definedName>
    <definedName name="item1" localSheetId="32">#REF!</definedName>
    <definedName name="item1" localSheetId="34">#REF!</definedName>
    <definedName name="item1" localSheetId="42">#REF!</definedName>
    <definedName name="item1" localSheetId="40">#REF!</definedName>
    <definedName name="item1" localSheetId="45">#REF!</definedName>
    <definedName name="item1" localSheetId="41">#REF!</definedName>
    <definedName name="item1" localSheetId="43">#REF!</definedName>
    <definedName name="item1" localSheetId="8">#REF!</definedName>
    <definedName name="item1">#REF!</definedName>
    <definedName name="item2" localSheetId="19">#REF!</definedName>
    <definedName name="item2" localSheetId="17">#REF!</definedName>
    <definedName name="item2" localSheetId="22">#REF!</definedName>
    <definedName name="item2" localSheetId="18">#REF!</definedName>
    <definedName name="item2" localSheetId="20">#REF!</definedName>
    <definedName name="item2" localSheetId="26">#REF!</definedName>
    <definedName name="item2" localSheetId="24">#REF!</definedName>
    <definedName name="item2" localSheetId="29">#REF!</definedName>
    <definedName name="item2" localSheetId="25">#REF!</definedName>
    <definedName name="item2" localSheetId="27">#REF!</definedName>
    <definedName name="item2" localSheetId="33">#REF!</definedName>
    <definedName name="item2" localSheetId="31">#REF!</definedName>
    <definedName name="item2" localSheetId="36">#REF!</definedName>
    <definedName name="item2" localSheetId="32">#REF!</definedName>
    <definedName name="item2" localSheetId="34">#REF!</definedName>
    <definedName name="item2" localSheetId="42">#REF!</definedName>
    <definedName name="item2" localSheetId="40">#REF!</definedName>
    <definedName name="item2" localSheetId="45">#REF!</definedName>
    <definedName name="item2" localSheetId="41">#REF!</definedName>
    <definedName name="item2" localSheetId="43">#REF!</definedName>
    <definedName name="item2" localSheetId="8">#REF!</definedName>
    <definedName name="item2">#REF!</definedName>
    <definedName name="item3" localSheetId="19">#REF!</definedName>
    <definedName name="item3" localSheetId="17">#REF!</definedName>
    <definedName name="item3" localSheetId="22">#REF!</definedName>
    <definedName name="item3" localSheetId="18">#REF!</definedName>
    <definedName name="item3" localSheetId="20">#REF!</definedName>
    <definedName name="item3" localSheetId="26">#REF!</definedName>
    <definedName name="item3" localSheetId="24">#REF!</definedName>
    <definedName name="item3" localSheetId="29">#REF!</definedName>
    <definedName name="item3" localSheetId="25">#REF!</definedName>
    <definedName name="item3" localSheetId="27">#REF!</definedName>
    <definedName name="item3" localSheetId="33">#REF!</definedName>
    <definedName name="item3" localSheetId="31">#REF!</definedName>
    <definedName name="item3" localSheetId="36">#REF!</definedName>
    <definedName name="item3" localSheetId="32">#REF!</definedName>
    <definedName name="item3" localSheetId="34">#REF!</definedName>
    <definedName name="item3" localSheetId="42">#REF!</definedName>
    <definedName name="item3" localSheetId="40">#REF!</definedName>
    <definedName name="item3" localSheetId="45">#REF!</definedName>
    <definedName name="item3" localSheetId="41">#REF!</definedName>
    <definedName name="item3" localSheetId="43">#REF!</definedName>
    <definedName name="item3" localSheetId="8">#REF!</definedName>
    <definedName name="item3">#REF!</definedName>
    <definedName name="item4.1" localSheetId="19">#REF!</definedName>
    <definedName name="item4.1" localSheetId="17">#REF!</definedName>
    <definedName name="item4.1" localSheetId="22">#REF!</definedName>
    <definedName name="item4.1" localSheetId="18">#REF!</definedName>
    <definedName name="item4.1" localSheetId="20">#REF!</definedName>
    <definedName name="item4.1" localSheetId="26">#REF!</definedName>
    <definedName name="item4.1" localSheetId="24">#REF!</definedName>
    <definedName name="item4.1" localSheetId="29">#REF!</definedName>
    <definedName name="item4.1" localSheetId="25">#REF!</definedName>
    <definedName name="item4.1" localSheetId="27">#REF!</definedName>
    <definedName name="item4.1" localSheetId="33">#REF!</definedName>
    <definedName name="item4.1" localSheetId="31">#REF!</definedName>
    <definedName name="item4.1" localSheetId="36">#REF!</definedName>
    <definedName name="item4.1" localSheetId="32">#REF!</definedName>
    <definedName name="item4.1" localSheetId="34">#REF!</definedName>
    <definedName name="item4.1" localSheetId="42">#REF!</definedName>
    <definedName name="item4.1" localSheetId="40">#REF!</definedName>
    <definedName name="item4.1" localSheetId="45">#REF!</definedName>
    <definedName name="item4.1" localSheetId="41">#REF!</definedName>
    <definedName name="item4.1" localSheetId="43">#REF!</definedName>
    <definedName name="item4.1" localSheetId="8">#REF!</definedName>
    <definedName name="item4.1">#REF!</definedName>
    <definedName name="item4.2" localSheetId="19">#REF!</definedName>
    <definedName name="item4.2" localSheetId="17">#REF!</definedName>
    <definedName name="item4.2" localSheetId="22">#REF!</definedName>
    <definedName name="item4.2" localSheetId="18">#REF!</definedName>
    <definedName name="item4.2" localSheetId="20">#REF!</definedName>
    <definedName name="item4.2" localSheetId="26">#REF!</definedName>
    <definedName name="item4.2" localSheetId="24">#REF!</definedName>
    <definedName name="item4.2" localSheetId="29">#REF!</definedName>
    <definedName name="item4.2" localSheetId="25">#REF!</definedName>
    <definedName name="item4.2" localSheetId="27">#REF!</definedName>
    <definedName name="item4.2" localSheetId="33">#REF!</definedName>
    <definedName name="item4.2" localSheetId="31">#REF!</definedName>
    <definedName name="item4.2" localSheetId="36">#REF!</definedName>
    <definedName name="item4.2" localSheetId="32">#REF!</definedName>
    <definedName name="item4.2" localSheetId="34">#REF!</definedName>
    <definedName name="item4.2" localSheetId="42">#REF!</definedName>
    <definedName name="item4.2" localSheetId="40">#REF!</definedName>
    <definedName name="item4.2" localSheetId="45">#REF!</definedName>
    <definedName name="item4.2" localSheetId="41">#REF!</definedName>
    <definedName name="item4.2" localSheetId="43">#REF!</definedName>
    <definedName name="item4.2" localSheetId="8">#REF!</definedName>
    <definedName name="item4.2">#REF!</definedName>
    <definedName name="item5.1" localSheetId="19">#REF!</definedName>
    <definedName name="item5.1" localSheetId="17">#REF!</definedName>
    <definedName name="item5.1" localSheetId="22">#REF!</definedName>
    <definedName name="item5.1" localSheetId="18">#REF!</definedName>
    <definedName name="item5.1" localSheetId="20">#REF!</definedName>
    <definedName name="item5.1" localSheetId="26">#REF!</definedName>
    <definedName name="item5.1" localSheetId="24">#REF!</definedName>
    <definedName name="item5.1" localSheetId="29">#REF!</definedName>
    <definedName name="item5.1" localSheetId="25">#REF!</definedName>
    <definedName name="item5.1" localSheetId="27">#REF!</definedName>
    <definedName name="item5.1" localSheetId="33">#REF!</definedName>
    <definedName name="item5.1" localSheetId="31">#REF!</definedName>
    <definedName name="item5.1" localSheetId="36">#REF!</definedName>
    <definedName name="item5.1" localSheetId="32">#REF!</definedName>
    <definedName name="item5.1" localSheetId="34">#REF!</definedName>
    <definedName name="item5.1" localSheetId="42">#REF!</definedName>
    <definedName name="item5.1" localSheetId="40">#REF!</definedName>
    <definedName name="item5.1" localSheetId="45">#REF!</definedName>
    <definedName name="item5.1" localSheetId="41">#REF!</definedName>
    <definedName name="item5.1" localSheetId="43">#REF!</definedName>
    <definedName name="item5.1" localSheetId="8">#REF!</definedName>
    <definedName name="item5.1">#REF!</definedName>
    <definedName name="item5.2" localSheetId="19">#REF!</definedName>
    <definedName name="item5.2" localSheetId="17">#REF!</definedName>
    <definedName name="item5.2" localSheetId="22">#REF!</definedName>
    <definedName name="item5.2" localSheetId="18">#REF!</definedName>
    <definedName name="item5.2" localSheetId="20">#REF!</definedName>
    <definedName name="item5.2" localSheetId="26">#REF!</definedName>
    <definedName name="item5.2" localSheetId="24">#REF!</definedName>
    <definedName name="item5.2" localSheetId="29">#REF!</definedName>
    <definedName name="item5.2" localSheetId="25">#REF!</definedName>
    <definedName name="item5.2" localSheetId="27">#REF!</definedName>
    <definedName name="item5.2" localSheetId="33">#REF!</definedName>
    <definedName name="item5.2" localSheetId="31">#REF!</definedName>
    <definedName name="item5.2" localSheetId="36">#REF!</definedName>
    <definedName name="item5.2" localSheetId="32">#REF!</definedName>
    <definedName name="item5.2" localSheetId="34">#REF!</definedName>
    <definedName name="item5.2" localSheetId="42">#REF!</definedName>
    <definedName name="item5.2" localSheetId="40">#REF!</definedName>
    <definedName name="item5.2" localSheetId="45">#REF!</definedName>
    <definedName name="item5.2" localSheetId="41">#REF!</definedName>
    <definedName name="item5.2" localSheetId="43">#REF!</definedName>
    <definedName name="item5.2" localSheetId="8">#REF!</definedName>
    <definedName name="item5.2">#REF!</definedName>
    <definedName name="item6.1" localSheetId="19">#REF!</definedName>
    <definedName name="item6.1" localSheetId="17">#REF!</definedName>
    <definedName name="item6.1" localSheetId="22">#REF!</definedName>
    <definedName name="item6.1" localSheetId="18">#REF!</definedName>
    <definedName name="item6.1" localSheetId="20">#REF!</definedName>
    <definedName name="item6.1" localSheetId="26">#REF!</definedName>
    <definedName name="item6.1" localSheetId="24">#REF!</definedName>
    <definedName name="item6.1" localSheetId="29">#REF!</definedName>
    <definedName name="item6.1" localSheetId="25">#REF!</definedName>
    <definedName name="item6.1" localSheetId="27">#REF!</definedName>
    <definedName name="item6.1" localSheetId="33">#REF!</definedName>
    <definedName name="item6.1" localSheetId="31">#REF!</definedName>
    <definedName name="item6.1" localSheetId="36">#REF!</definedName>
    <definedName name="item6.1" localSheetId="32">#REF!</definedName>
    <definedName name="item6.1" localSheetId="34">#REF!</definedName>
    <definedName name="item6.1" localSheetId="42">#REF!</definedName>
    <definedName name="item6.1" localSheetId="40">#REF!</definedName>
    <definedName name="item6.1" localSheetId="45">#REF!</definedName>
    <definedName name="item6.1" localSheetId="41">#REF!</definedName>
    <definedName name="item6.1" localSheetId="43">#REF!</definedName>
    <definedName name="item6.1" localSheetId="8">#REF!</definedName>
    <definedName name="item6.1">#REF!</definedName>
    <definedName name="item6.2" localSheetId="19">#REF!</definedName>
    <definedName name="item6.2" localSheetId="17">#REF!</definedName>
    <definedName name="item6.2" localSheetId="22">#REF!</definedName>
    <definedName name="item6.2" localSheetId="18">#REF!</definedName>
    <definedName name="item6.2" localSheetId="20">#REF!</definedName>
    <definedName name="item6.2" localSheetId="26">#REF!</definedName>
    <definedName name="item6.2" localSheetId="24">#REF!</definedName>
    <definedName name="item6.2" localSheetId="29">#REF!</definedName>
    <definedName name="item6.2" localSheetId="25">#REF!</definedName>
    <definedName name="item6.2" localSheetId="27">#REF!</definedName>
    <definedName name="item6.2" localSheetId="33">#REF!</definedName>
    <definedName name="item6.2" localSheetId="31">#REF!</definedName>
    <definedName name="item6.2" localSheetId="36">#REF!</definedName>
    <definedName name="item6.2" localSheetId="32">#REF!</definedName>
    <definedName name="item6.2" localSheetId="34">#REF!</definedName>
    <definedName name="item6.2" localSheetId="42">#REF!</definedName>
    <definedName name="item6.2" localSheetId="40">#REF!</definedName>
    <definedName name="item6.2" localSheetId="45">#REF!</definedName>
    <definedName name="item6.2" localSheetId="41">#REF!</definedName>
    <definedName name="item6.2" localSheetId="43">#REF!</definedName>
    <definedName name="item6.2" localSheetId="8">#REF!</definedName>
    <definedName name="item6.2">#REF!</definedName>
    <definedName name="item7" localSheetId="19">#REF!</definedName>
    <definedName name="item7" localSheetId="17">#REF!</definedName>
    <definedName name="item7" localSheetId="22">#REF!</definedName>
    <definedName name="item7" localSheetId="18">#REF!</definedName>
    <definedName name="item7" localSheetId="20">#REF!</definedName>
    <definedName name="item7" localSheetId="26">#REF!</definedName>
    <definedName name="item7" localSheetId="24">#REF!</definedName>
    <definedName name="item7" localSheetId="29">#REF!</definedName>
    <definedName name="item7" localSheetId="25">#REF!</definedName>
    <definedName name="item7" localSheetId="27">#REF!</definedName>
    <definedName name="item7" localSheetId="33">#REF!</definedName>
    <definedName name="item7" localSheetId="31">#REF!</definedName>
    <definedName name="item7" localSheetId="36">#REF!</definedName>
    <definedName name="item7" localSheetId="32">#REF!</definedName>
    <definedName name="item7" localSheetId="34">#REF!</definedName>
    <definedName name="item7" localSheetId="42">#REF!</definedName>
    <definedName name="item7" localSheetId="40">#REF!</definedName>
    <definedName name="item7" localSheetId="45">#REF!</definedName>
    <definedName name="item7" localSheetId="41">#REF!</definedName>
    <definedName name="item7" localSheetId="43">#REF!</definedName>
    <definedName name="item7" localSheetId="8">#REF!</definedName>
    <definedName name="item7">#REF!</definedName>
    <definedName name="item7.1" localSheetId="19">#REF!</definedName>
    <definedName name="item7.1" localSheetId="17">#REF!</definedName>
    <definedName name="item7.1" localSheetId="22">#REF!</definedName>
    <definedName name="item7.1" localSheetId="18">#REF!</definedName>
    <definedName name="item7.1" localSheetId="20">#REF!</definedName>
    <definedName name="item7.1" localSheetId="26">#REF!</definedName>
    <definedName name="item7.1" localSheetId="24">#REF!</definedName>
    <definedName name="item7.1" localSheetId="29">#REF!</definedName>
    <definedName name="item7.1" localSheetId="25">#REF!</definedName>
    <definedName name="item7.1" localSheetId="27">#REF!</definedName>
    <definedName name="item7.1" localSheetId="33">#REF!</definedName>
    <definedName name="item7.1" localSheetId="31">#REF!</definedName>
    <definedName name="item7.1" localSheetId="36">#REF!</definedName>
    <definedName name="item7.1" localSheetId="32">#REF!</definedName>
    <definedName name="item7.1" localSheetId="34">#REF!</definedName>
    <definedName name="item7.1" localSheetId="42">#REF!</definedName>
    <definedName name="item7.1" localSheetId="40">#REF!</definedName>
    <definedName name="item7.1" localSheetId="45">#REF!</definedName>
    <definedName name="item7.1" localSheetId="41">#REF!</definedName>
    <definedName name="item7.1" localSheetId="43">#REF!</definedName>
    <definedName name="item7.1" localSheetId="8">#REF!</definedName>
    <definedName name="item7.1">#REF!</definedName>
    <definedName name="item7.2" localSheetId="19">#REF!</definedName>
    <definedName name="item7.2" localSheetId="17">#REF!</definedName>
    <definedName name="item7.2" localSheetId="22">#REF!</definedName>
    <definedName name="item7.2" localSheetId="18">#REF!</definedName>
    <definedName name="item7.2" localSheetId="20">#REF!</definedName>
    <definedName name="item7.2" localSheetId="26">#REF!</definedName>
    <definedName name="item7.2" localSheetId="24">#REF!</definedName>
    <definedName name="item7.2" localSheetId="29">#REF!</definedName>
    <definedName name="item7.2" localSheetId="25">#REF!</definedName>
    <definedName name="item7.2" localSheetId="27">#REF!</definedName>
    <definedName name="item7.2" localSheetId="33">#REF!</definedName>
    <definedName name="item7.2" localSheetId="31">#REF!</definedName>
    <definedName name="item7.2" localSheetId="36">#REF!</definedName>
    <definedName name="item7.2" localSheetId="32">#REF!</definedName>
    <definedName name="item7.2" localSheetId="34">#REF!</definedName>
    <definedName name="item7.2" localSheetId="42">#REF!</definedName>
    <definedName name="item7.2" localSheetId="40">#REF!</definedName>
    <definedName name="item7.2" localSheetId="45">#REF!</definedName>
    <definedName name="item7.2" localSheetId="41">#REF!</definedName>
    <definedName name="item7.2" localSheetId="43">#REF!</definedName>
    <definedName name="item7.2" localSheetId="8">#REF!</definedName>
    <definedName name="item7.2">#REF!</definedName>
    <definedName name="item7.3" localSheetId="19">#REF!</definedName>
    <definedName name="item7.3" localSheetId="17">#REF!</definedName>
    <definedName name="item7.3" localSheetId="22">#REF!</definedName>
    <definedName name="item7.3" localSheetId="18">#REF!</definedName>
    <definedName name="item7.3" localSheetId="20">#REF!</definedName>
    <definedName name="item7.3" localSheetId="26">#REF!</definedName>
    <definedName name="item7.3" localSheetId="24">#REF!</definedName>
    <definedName name="item7.3" localSheetId="29">#REF!</definedName>
    <definedName name="item7.3" localSheetId="25">#REF!</definedName>
    <definedName name="item7.3" localSheetId="27">#REF!</definedName>
    <definedName name="item7.3" localSheetId="33">#REF!</definedName>
    <definedName name="item7.3" localSheetId="31">#REF!</definedName>
    <definedName name="item7.3" localSheetId="36">#REF!</definedName>
    <definedName name="item7.3" localSheetId="32">#REF!</definedName>
    <definedName name="item7.3" localSheetId="34">#REF!</definedName>
    <definedName name="item7.3" localSheetId="42">#REF!</definedName>
    <definedName name="item7.3" localSheetId="40">#REF!</definedName>
    <definedName name="item7.3" localSheetId="45">#REF!</definedName>
    <definedName name="item7.3" localSheetId="41">#REF!</definedName>
    <definedName name="item7.3" localSheetId="43">#REF!</definedName>
    <definedName name="item7.3" localSheetId="8">#REF!</definedName>
    <definedName name="item7.3">#REF!</definedName>
    <definedName name="item8" localSheetId="19">#REF!</definedName>
    <definedName name="item8" localSheetId="17">#REF!</definedName>
    <definedName name="item8" localSheetId="22">#REF!</definedName>
    <definedName name="item8" localSheetId="18">#REF!</definedName>
    <definedName name="item8" localSheetId="20">#REF!</definedName>
    <definedName name="item8" localSheetId="26">#REF!</definedName>
    <definedName name="item8" localSheetId="24">#REF!</definedName>
    <definedName name="item8" localSheetId="29">#REF!</definedName>
    <definedName name="item8" localSheetId="25">#REF!</definedName>
    <definedName name="item8" localSheetId="27">#REF!</definedName>
    <definedName name="item8" localSheetId="33">#REF!</definedName>
    <definedName name="item8" localSheetId="31">#REF!</definedName>
    <definedName name="item8" localSheetId="36">#REF!</definedName>
    <definedName name="item8" localSheetId="32">#REF!</definedName>
    <definedName name="item8" localSheetId="34">#REF!</definedName>
    <definedName name="item8" localSheetId="42">#REF!</definedName>
    <definedName name="item8" localSheetId="40">#REF!</definedName>
    <definedName name="item8" localSheetId="45">#REF!</definedName>
    <definedName name="item8" localSheetId="41">#REF!</definedName>
    <definedName name="item8" localSheetId="43">#REF!</definedName>
    <definedName name="item8" localSheetId="8">#REF!</definedName>
    <definedName name="item8">#REF!</definedName>
    <definedName name="item9" localSheetId="19">#REF!</definedName>
    <definedName name="item9" localSheetId="17">#REF!</definedName>
    <definedName name="item9" localSheetId="22">#REF!</definedName>
    <definedName name="item9" localSheetId="18">#REF!</definedName>
    <definedName name="item9" localSheetId="20">#REF!</definedName>
    <definedName name="item9" localSheetId="26">#REF!</definedName>
    <definedName name="item9" localSheetId="24">#REF!</definedName>
    <definedName name="item9" localSheetId="29">#REF!</definedName>
    <definedName name="item9" localSheetId="25">#REF!</definedName>
    <definedName name="item9" localSheetId="27">#REF!</definedName>
    <definedName name="item9" localSheetId="33">#REF!</definedName>
    <definedName name="item9" localSheetId="31">#REF!</definedName>
    <definedName name="item9" localSheetId="36">#REF!</definedName>
    <definedName name="item9" localSheetId="32">#REF!</definedName>
    <definedName name="item9" localSheetId="34">#REF!</definedName>
    <definedName name="item9" localSheetId="42">#REF!</definedName>
    <definedName name="item9" localSheetId="40">#REF!</definedName>
    <definedName name="item9" localSheetId="45">#REF!</definedName>
    <definedName name="item9" localSheetId="41">#REF!</definedName>
    <definedName name="item9" localSheetId="43">#REF!</definedName>
    <definedName name="item9" localSheetId="8">#REF!</definedName>
    <definedName name="item9">#REF!</definedName>
    <definedName name="Josué" localSheetId="19">#REF!</definedName>
    <definedName name="Josué" localSheetId="17">#REF!</definedName>
    <definedName name="Josué" localSheetId="22">#REF!</definedName>
    <definedName name="Josué" localSheetId="18">#REF!</definedName>
    <definedName name="Josué" localSheetId="20">#REF!</definedName>
    <definedName name="Josué" localSheetId="26">#REF!</definedName>
    <definedName name="Josué" localSheetId="24">#REF!</definedName>
    <definedName name="Josué" localSheetId="29">#REF!</definedName>
    <definedName name="Josué" localSheetId="25">#REF!</definedName>
    <definedName name="Josué" localSheetId="27">#REF!</definedName>
    <definedName name="Josué" localSheetId="33">#REF!</definedName>
    <definedName name="Josué" localSheetId="31">#REF!</definedName>
    <definedName name="Josué" localSheetId="36">#REF!</definedName>
    <definedName name="Josué" localSheetId="32">#REF!</definedName>
    <definedName name="Josué" localSheetId="34">#REF!</definedName>
    <definedName name="Josué" localSheetId="42">#REF!</definedName>
    <definedName name="Josué" localSheetId="40">#REF!</definedName>
    <definedName name="Josué" localSheetId="45">#REF!</definedName>
    <definedName name="Josué" localSheetId="41">#REF!</definedName>
    <definedName name="Josué" localSheetId="43">#REF!</definedName>
    <definedName name="Josué" localSheetId="8">#REF!</definedName>
    <definedName name="Josué">#REF!</definedName>
    <definedName name="jour">#REF!</definedName>
    <definedName name="JournalRecid_Cache" localSheetId="19">#REF!</definedName>
    <definedName name="JournalRecid_Cache" localSheetId="17">#REF!</definedName>
    <definedName name="JournalRecid_Cache" localSheetId="22">#REF!</definedName>
    <definedName name="JournalRecid_Cache" localSheetId="18">#REF!</definedName>
    <definedName name="JournalRecid_Cache" localSheetId="20">#REF!</definedName>
    <definedName name="JournalRecid_Cache" localSheetId="26">#REF!</definedName>
    <definedName name="JournalRecid_Cache" localSheetId="24">#REF!</definedName>
    <definedName name="JournalRecid_Cache" localSheetId="29">#REF!</definedName>
    <definedName name="JournalRecid_Cache" localSheetId="25">#REF!</definedName>
    <definedName name="JournalRecid_Cache" localSheetId="27">#REF!</definedName>
    <definedName name="JournalRecid_Cache" localSheetId="33">#REF!</definedName>
    <definedName name="JournalRecid_Cache" localSheetId="31">#REF!</definedName>
    <definedName name="JournalRecid_Cache" localSheetId="36">#REF!</definedName>
    <definedName name="JournalRecid_Cache" localSheetId="32">#REF!</definedName>
    <definedName name="JournalRecid_Cache" localSheetId="34">#REF!</definedName>
    <definedName name="JournalRecid_Cache" localSheetId="42">#REF!</definedName>
    <definedName name="JournalRecid_Cache" localSheetId="40">#REF!</definedName>
    <definedName name="JournalRecid_Cache" localSheetId="45">#REF!</definedName>
    <definedName name="JournalRecid_Cache" localSheetId="41">#REF!</definedName>
    <definedName name="JournalRecid_Cache" localSheetId="43">#REF!</definedName>
    <definedName name="JournalRecid_Cache" localSheetId="8">#REF!</definedName>
    <definedName name="JournalRecid_Cache">#REF!</definedName>
    <definedName name="Justin" localSheetId="19">#REF!</definedName>
    <definedName name="Justin" localSheetId="17">#REF!</definedName>
    <definedName name="Justin" localSheetId="22">#REF!</definedName>
    <definedName name="Justin" localSheetId="18">#REF!</definedName>
    <definedName name="Justin" localSheetId="20">#REF!</definedName>
    <definedName name="Justin" localSheetId="26">#REF!</definedName>
    <definedName name="Justin" localSheetId="24">#REF!</definedName>
    <definedName name="Justin" localSheetId="29">#REF!</definedName>
    <definedName name="Justin" localSheetId="25">#REF!</definedName>
    <definedName name="Justin" localSheetId="27">#REF!</definedName>
    <definedName name="Justin" localSheetId="33">#REF!</definedName>
    <definedName name="Justin" localSheetId="31">#REF!</definedName>
    <definedName name="Justin" localSheetId="36">#REF!</definedName>
    <definedName name="Justin" localSheetId="32">#REF!</definedName>
    <definedName name="Justin" localSheetId="34">#REF!</definedName>
    <definedName name="Justin" localSheetId="42">#REF!</definedName>
    <definedName name="Justin" localSheetId="40">#REF!</definedName>
    <definedName name="Justin" localSheetId="45">#REF!</definedName>
    <definedName name="Justin" localSheetId="41">#REF!</definedName>
    <definedName name="Justin" localSheetId="43">#REF!</definedName>
    <definedName name="Justin" localSheetId="0">#REF!</definedName>
    <definedName name="Justin" localSheetId="8">#REF!</definedName>
    <definedName name="Justin">#REF!</definedName>
    <definedName name="Kanane" localSheetId="19">#REF!</definedName>
    <definedName name="Kanane" localSheetId="17">#REF!</definedName>
    <definedName name="Kanane" localSheetId="22">#REF!</definedName>
    <definedName name="Kanane" localSheetId="18">#REF!</definedName>
    <definedName name="Kanane" localSheetId="20">#REF!</definedName>
    <definedName name="Kanane" localSheetId="26">#REF!</definedName>
    <definedName name="Kanane" localSheetId="24">#REF!</definedName>
    <definedName name="Kanane" localSheetId="29">#REF!</definedName>
    <definedName name="Kanane" localSheetId="25">#REF!</definedName>
    <definedName name="Kanane" localSheetId="27">#REF!</definedName>
    <definedName name="Kanane" localSheetId="33">#REF!</definedName>
    <definedName name="Kanane" localSheetId="31">#REF!</definedName>
    <definedName name="Kanane" localSheetId="36">#REF!</definedName>
    <definedName name="Kanane" localSheetId="32">#REF!</definedName>
    <definedName name="Kanane" localSheetId="34">#REF!</definedName>
    <definedName name="Kanane" localSheetId="42">#REF!</definedName>
    <definedName name="Kanane" localSheetId="40">#REF!</definedName>
    <definedName name="Kanane" localSheetId="45">#REF!</definedName>
    <definedName name="Kanane" localSheetId="41">#REF!</definedName>
    <definedName name="Kanane" localSheetId="43">#REF!</definedName>
    <definedName name="Kanane" localSheetId="0">#REF!</definedName>
    <definedName name="Kanane" localSheetId="8">#REF!</definedName>
    <definedName name="Kanane">#REF!</definedName>
    <definedName name="Kit_Equip_ONG">"['file:///D:/Users/CBA/AppData/Local/Microsoft/Windows/INetCache/Content.Outlook/NQDQIA1K/Attachement%2034%20VIHSIDA.xls'#$'Base estimation'.$D$102]"</definedName>
    <definedName name="Kit_gyneco">"['file:///D:/Users/CBA/AppData/Local/Microsoft/Windows/INetCache/Content.Outlook/NQDQIA1K/Attachement%2034%20VIHSIDA.xls'#$'Base estimation'.$D$153]"</definedName>
    <definedName name="Kit_Info_PR">"['file:///D:/Users/CBA/AppData/Local/Microsoft/Windows/INetCache/Content.Outlook/NQDQIA1K/Attachement%2034%20VIHSIDA.xls'#$'Base estimation'.$D$40]"</definedName>
    <definedName name="KIt_Info_Standard">"['file:///D:/Users/CBA/AppData/Local/Microsoft/Windows/INetCache/Content.Outlook/NQDQIA1K/Attachement%2034%20VIHSIDA.xls'#$'Base estimation'.$D$82]"</definedName>
    <definedName name="Kit_Mat_Info">"['file:///D:/Users/CBA/AppData/Local/Microsoft/Windows/INetCache/Content.Outlook/NQDQIA1K/Attachement%2034%20VIHSIDA.xls'#$'Base estimation'.$D$124]"</definedName>
    <definedName name="Kit_Prevention">"['file:///D:/Users/CBA/AppData/Local/Microsoft/Windows/INetCache/Content.Outlook/NQDQIA1K/Attachement%2034%20VIHSIDA.xls'#$'Base estimation'.$D$148]"</definedName>
    <definedName name="Kit_SoinP_ONG">"['file:///D:/Users/CBA/AppData/Local/Microsoft/Windows/INetCache/Content.Outlook/NQDQIA1K/Attachement%2034%20VIHSIDA.xls'#$'Base estimation'.$D$249]"</definedName>
    <definedName name="lajdjpf">"#ref!definitions!#REF!"</definedName>
    <definedName name="Lay">"['file:///C:/Users/utilisateur/Documents/PIRAC/01.%20Budget/2020%20Budget/10%202019%20Budget%202020%20version%20final/Budget%20Fonds%20Propres%202020.xlsx'#$Malaria.$E$2:.$E$25]"</definedName>
    <definedName name="Legal_Barriers" localSheetId="19">#REF!</definedName>
    <definedName name="Legal_Barriers" localSheetId="17">#REF!</definedName>
    <definedName name="Legal_Barriers" localSheetId="22">#REF!</definedName>
    <definedName name="Legal_Barriers" localSheetId="18">#REF!</definedName>
    <definedName name="Legal_Barriers" localSheetId="20">#REF!</definedName>
    <definedName name="Legal_Barriers" localSheetId="26">#REF!</definedName>
    <definedName name="Legal_Barriers" localSheetId="24">#REF!</definedName>
    <definedName name="Legal_Barriers" localSheetId="29">#REF!</definedName>
    <definedName name="Legal_Barriers" localSheetId="25">#REF!</definedName>
    <definedName name="Legal_Barriers" localSheetId="27">#REF!</definedName>
    <definedName name="Legal_Barriers" localSheetId="33">#REF!</definedName>
    <definedName name="Legal_Barriers" localSheetId="31">#REF!</definedName>
    <definedName name="Legal_Barriers" localSheetId="36">#REF!</definedName>
    <definedName name="Legal_Barriers" localSheetId="32">#REF!</definedName>
    <definedName name="Legal_Barriers" localSheetId="34">#REF!</definedName>
    <definedName name="Legal_Barriers" localSheetId="42">#REF!</definedName>
    <definedName name="Legal_Barriers" localSheetId="40">#REF!</definedName>
    <definedName name="Legal_Barriers" localSheetId="45">#REF!</definedName>
    <definedName name="Legal_Barriers" localSheetId="41">#REF!</definedName>
    <definedName name="Legal_Barriers" localSheetId="43">#REF!</definedName>
    <definedName name="Legal_Barriers" localSheetId="8">#REF!</definedName>
    <definedName name="Legal_Barriers">#REF!</definedName>
    <definedName name="length" localSheetId="19">#REF!</definedName>
    <definedName name="length" localSheetId="17">#REF!</definedName>
    <definedName name="length" localSheetId="22">#REF!</definedName>
    <definedName name="length" localSheetId="18">#REF!</definedName>
    <definedName name="length" localSheetId="20">#REF!</definedName>
    <definedName name="length" localSheetId="26">#REF!</definedName>
    <definedName name="length" localSheetId="24">#REF!</definedName>
    <definedName name="length" localSheetId="29">#REF!</definedName>
    <definedName name="length" localSheetId="25">#REF!</definedName>
    <definedName name="length" localSheetId="27">#REF!</definedName>
    <definedName name="length" localSheetId="33">#REF!</definedName>
    <definedName name="length" localSheetId="31">#REF!</definedName>
    <definedName name="length" localSheetId="36">#REF!</definedName>
    <definedName name="length" localSheetId="32">#REF!</definedName>
    <definedName name="length" localSheetId="34">#REF!</definedName>
    <definedName name="length" localSheetId="42">#REF!</definedName>
    <definedName name="length" localSheetId="40">#REF!</definedName>
    <definedName name="length" localSheetId="45">#REF!</definedName>
    <definedName name="length" localSheetId="41">#REF!</definedName>
    <definedName name="length" localSheetId="43">#REF!</definedName>
    <definedName name="length" localSheetId="8">#REF!</definedName>
    <definedName name="length">#REF!</definedName>
    <definedName name="LFASig" localSheetId="19">#REF!</definedName>
    <definedName name="LFASig" localSheetId="17">#REF!</definedName>
    <definedName name="LFASig" localSheetId="22">#REF!</definedName>
    <definedName name="LFASig" localSheetId="18">#REF!</definedName>
    <definedName name="LFASig" localSheetId="20">#REF!</definedName>
    <definedName name="LFASig" localSheetId="26">#REF!</definedName>
    <definedName name="LFASig" localSheetId="24">#REF!</definedName>
    <definedName name="LFASig" localSheetId="29">#REF!</definedName>
    <definedName name="LFASig" localSheetId="25">#REF!</definedName>
    <definedName name="LFASig" localSheetId="27">#REF!</definedName>
    <definedName name="LFASig" localSheetId="33">#REF!</definedName>
    <definedName name="LFASig" localSheetId="31">#REF!</definedName>
    <definedName name="LFASig" localSheetId="36">#REF!</definedName>
    <definedName name="LFASig" localSheetId="32">#REF!</definedName>
    <definedName name="LFASig" localSheetId="34">#REF!</definedName>
    <definedName name="LFASig" localSheetId="42">#REF!</definedName>
    <definedName name="LFASig" localSheetId="40">#REF!</definedName>
    <definedName name="LFASig" localSheetId="45">#REF!</definedName>
    <definedName name="LFASig" localSheetId="41">#REF!</definedName>
    <definedName name="LFASig" localSheetId="43">#REF!</definedName>
    <definedName name="LFASig" localSheetId="8">#REF!</definedName>
    <definedName name="LFASig">#REF!</definedName>
    <definedName name="list" localSheetId="19">#REF!</definedName>
    <definedName name="list" localSheetId="17">#REF!</definedName>
    <definedName name="list" localSheetId="22">#REF!</definedName>
    <definedName name="list" localSheetId="18">#REF!</definedName>
    <definedName name="list" localSheetId="20">#REF!</definedName>
    <definedName name="list" localSheetId="26">#REF!</definedName>
    <definedName name="list" localSheetId="24">#REF!</definedName>
    <definedName name="list" localSheetId="29">#REF!</definedName>
    <definedName name="list" localSheetId="25">#REF!</definedName>
    <definedName name="list" localSheetId="27">#REF!</definedName>
    <definedName name="list" localSheetId="33">#REF!</definedName>
    <definedName name="list" localSheetId="31">#REF!</definedName>
    <definedName name="list" localSheetId="36">#REF!</definedName>
    <definedName name="list" localSheetId="32">#REF!</definedName>
    <definedName name="list" localSheetId="34">#REF!</definedName>
    <definedName name="list" localSheetId="42">#REF!</definedName>
    <definedName name="list" localSheetId="40">#REF!</definedName>
    <definedName name="list" localSheetId="45">#REF!</definedName>
    <definedName name="list" localSheetId="41">#REF!</definedName>
    <definedName name="list" localSheetId="43">#REF!</definedName>
    <definedName name="list" localSheetId="8">#REF!</definedName>
    <definedName name="list">#REF!</definedName>
    <definedName name="List_EOI_Activities">"OFFSET(#REF!;0;0;COUNTA(#REF!)-1;1)"</definedName>
    <definedName name="list1" localSheetId="19">#REF!</definedName>
    <definedName name="list1" localSheetId="17">#REF!</definedName>
    <definedName name="list1" localSheetId="22">#REF!</definedName>
    <definedName name="list1" localSheetId="18">#REF!</definedName>
    <definedName name="list1" localSheetId="20">#REF!</definedName>
    <definedName name="list1" localSheetId="26">#REF!</definedName>
    <definedName name="list1" localSheetId="24">#REF!</definedName>
    <definedName name="list1" localSheetId="29">#REF!</definedName>
    <definedName name="list1" localSheetId="25">#REF!</definedName>
    <definedName name="list1" localSheetId="27">#REF!</definedName>
    <definedName name="list1" localSheetId="33">#REF!</definedName>
    <definedName name="list1" localSheetId="31">#REF!</definedName>
    <definedName name="list1" localSheetId="36">#REF!</definedName>
    <definedName name="list1" localSheetId="32">#REF!</definedName>
    <definedName name="list1" localSheetId="34">#REF!</definedName>
    <definedName name="list1" localSheetId="42">#REF!</definedName>
    <definedName name="list1" localSheetId="40">#REF!</definedName>
    <definedName name="list1" localSheetId="45">#REF!</definedName>
    <definedName name="list1" localSheetId="41">#REF!</definedName>
    <definedName name="list1" localSheetId="43">#REF!</definedName>
    <definedName name="list1" localSheetId="8">#REF!</definedName>
    <definedName name="list1">#REF!</definedName>
    <definedName name="list2" localSheetId="19">#REF!</definedName>
    <definedName name="list2" localSheetId="17">#REF!</definedName>
    <definedName name="list2" localSheetId="22">#REF!</definedName>
    <definedName name="list2" localSheetId="18">#REF!</definedName>
    <definedName name="list2" localSheetId="20">#REF!</definedName>
    <definedName name="list2" localSheetId="26">#REF!</definedName>
    <definedName name="list2" localSheetId="24">#REF!</definedName>
    <definedName name="list2" localSheetId="29">#REF!</definedName>
    <definedName name="list2" localSheetId="25">#REF!</definedName>
    <definedName name="list2" localSheetId="27">#REF!</definedName>
    <definedName name="list2" localSheetId="33">#REF!</definedName>
    <definedName name="list2" localSheetId="31">#REF!</definedName>
    <definedName name="list2" localSheetId="36">#REF!</definedName>
    <definedName name="list2" localSheetId="32">#REF!</definedName>
    <definedName name="list2" localSheetId="34">#REF!</definedName>
    <definedName name="list2" localSheetId="42">#REF!</definedName>
    <definedName name="list2" localSheetId="40">#REF!</definedName>
    <definedName name="list2" localSheetId="45">#REF!</definedName>
    <definedName name="list2" localSheetId="41">#REF!</definedName>
    <definedName name="list2" localSheetId="43">#REF!</definedName>
    <definedName name="list2" localSheetId="8">#REF!</definedName>
    <definedName name="list2">#REF!</definedName>
    <definedName name="LISTE" localSheetId="19">#REF!</definedName>
    <definedName name="LISTE" localSheetId="17">#REF!</definedName>
    <definedName name="LISTE" localSheetId="22">#REF!</definedName>
    <definedName name="LISTE" localSheetId="18">#REF!</definedName>
    <definedName name="LISTE" localSheetId="20">#REF!</definedName>
    <definedName name="LISTE" localSheetId="26">#REF!</definedName>
    <definedName name="LISTE" localSheetId="24">#REF!</definedName>
    <definedName name="LISTE" localSheetId="29">#REF!</definedName>
    <definedName name="LISTE" localSheetId="25">#REF!</definedName>
    <definedName name="LISTE" localSheetId="27">#REF!</definedName>
    <definedName name="LISTE" localSheetId="33">#REF!</definedName>
    <definedName name="LISTE" localSheetId="31">#REF!</definedName>
    <definedName name="LISTE" localSheetId="36">#REF!</definedName>
    <definedName name="LISTE" localSheetId="32">#REF!</definedName>
    <definedName name="LISTE" localSheetId="34">#REF!</definedName>
    <definedName name="LISTE" localSheetId="42">#REF!</definedName>
    <definedName name="LISTE" localSheetId="40">#REF!</definedName>
    <definedName name="LISTE" localSheetId="45">#REF!</definedName>
    <definedName name="LISTE" localSheetId="41">#REF!</definedName>
    <definedName name="LISTE" localSheetId="43">#REF!</definedName>
    <definedName name="LISTE" localSheetId="8">#REF!</definedName>
    <definedName name="LISTE">#REF!</definedName>
    <definedName name="listH">"#ref!definitions!#REF!"</definedName>
    <definedName name="listH_2">"#ref!definitions!#REF!"</definedName>
    <definedName name="listH_5" localSheetId="19">#REF!</definedName>
    <definedName name="listH_5" localSheetId="17">#REF!</definedName>
    <definedName name="listH_5" localSheetId="22">#REF!</definedName>
    <definedName name="listH_5" localSheetId="18">#REF!</definedName>
    <definedName name="listH_5" localSheetId="20">#REF!</definedName>
    <definedName name="listH_5" localSheetId="26">#REF!</definedName>
    <definedName name="listH_5" localSheetId="24">#REF!</definedName>
    <definedName name="listH_5" localSheetId="29">#REF!</definedName>
    <definedName name="listH_5" localSheetId="25">#REF!</definedName>
    <definedName name="listH_5" localSheetId="27">#REF!</definedName>
    <definedName name="listH_5" localSheetId="33">#REF!</definedName>
    <definedName name="listH_5" localSheetId="31">#REF!</definedName>
    <definedName name="listH_5" localSheetId="36">#REF!</definedName>
    <definedName name="listH_5" localSheetId="32">#REF!</definedName>
    <definedName name="listH_5" localSheetId="34">#REF!</definedName>
    <definedName name="listH_5" localSheetId="42">#REF!</definedName>
    <definedName name="listH_5" localSheetId="40">#REF!</definedName>
    <definedName name="listH_5" localSheetId="45">#REF!</definedName>
    <definedName name="listH_5" localSheetId="41">#REF!</definedName>
    <definedName name="listH_5" localSheetId="43">#REF!</definedName>
    <definedName name="listH_5" localSheetId="8">#REF!</definedName>
    <definedName name="listH_5">#REF!</definedName>
    <definedName name="listie">"['file:///C:/Users/utilisateur/Documents/PIRAC/01.%20Budget/2020%20Budget/10%202019%20Budget%202020%20version%20final/Budget%20Fonds%20Propres%202020.xlsx'#$Definitions.$B$31:.$B$38]"</definedName>
    <definedName name="listie_2">"['file:///D:/Users/konemamadou/Documents/Bureau%20du%2018%20novembre%202013/GUINEE%20CONAKRY/Annexes/CNLS%20Guin%C3%A9e/Users/hp/Documents/Consultation%20FM/HIV/ABM%20FM/Rnd9-Budget-SIDA_Guinea.xls'#$Definitions.$B$31:.$B$38]"</definedName>
    <definedName name="listie_5" localSheetId="19">#REF!</definedName>
    <definedName name="listie_5" localSheetId="17">#REF!</definedName>
    <definedName name="listie_5" localSheetId="22">#REF!</definedName>
    <definedName name="listie_5" localSheetId="18">#REF!</definedName>
    <definedName name="listie_5" localSheetId="20">#REF!</definedName>
    <definedName name="listie_5" localSheetId="26">#REF!</definedName>
    <definedName name="listie_5" localSheetId="24">#REF!</definedName>
    <definedName name="listie_5" localSheetId="29">#REF!</definedName>
    <definedName name="listie_5" localSheetId="25">#REF!</definedName>
    <definedName name="listie_5" localSheetId="27">#REF!</definedName>
    <definedName name="listie_5" localSheetId="33">#REF!</definedName>
    <definedName name="listie_5" localSheetId="31">#REF!</definedName>
    <definedName name="listie_5" localSheetId="36">#REF!</definedName>
    <definedName name="listie_5" localSheetId="32">#REF!</definedName>
    <definedName name="listie_5" localSheetId="34">#REF!</definedName>
    <definedName name="listie_5" localSheetId="42">#REF!</definedName>
    <definedName name="listie_5" localSheetId="40">#REF!</definedName>
    <definedName name="listie_5" localSheetId="45">#REF!</definedName>
    <definedName name="listie_5" localSheetId="41">#REF!</definedName>
    <definedName name="listie_5" localSheetId="43">#REF!</definedName>
    <definedName name="listie_5" localSheetId="8">#REF!</definedName>
    <definedName name="listie_5">#REF!</definedName>
    <definedName name="listienew" localSheetId="19">#REF!</definedName>
    <definedName name="listienew" localSheetId="17">#REF!</definedName>
    <definedName name="listienew" localSheetId="22">#REF!</definedName>
    <definedName name="listienew" localSheetId="18">#REF!</definedName>
    <definedName name="listienew" localSheetId="20">#REF!</definedName>
    <definedName name="listienew" localSheetId="26">#REF!</definedName>
    <definedName name="listienew" localSheetId="24">#REF!</definedName>
    <definedName name="listienew" localSheetId="29">#REF!</definedName>
    <definedName name="listienew" localSheetId="25">#REF!</definedName>
    <definedName name="listienew" localSheetId="27">#REF!</definedName>
    <definedName name="listienew" localSheetId="33">#REF!</definedName>
    <definedName name="listienew" localSheetId="31">#REF!</definedName>
    <definedName name="listienew" localSheetId="36">#REF!</definedName>
    <definedName name="listienew" localSheetId="32">#REF!</definedName>
    <definedName name="listienew" localSheetId="34">#REF!</definedName>
    <definedName name="listienew" localSheetId="42">#REF!</definedName>
    <definedName name="listienew" localSheetId="40">#REF!</definedName>
    <definedName name="listienew" localSheetId="45">#REF!</definedName>
    <definedName name="listienew" localSheetId="41">#REF!</definedName>
    <definedName name="listienew" localSheetId="43">#REF!</definedName>
    <definedName name="listienew" localSheetId="8">#REF!</definedName>
    <definedName name="listienew">#REF!</definedName>
    <definedName name="listmac" localSheetId="19">#REF!</definedName>
    <definedName name="listmac" localSheetId="17">#REF!</definedName>
    <definedName name="listmac" localSheetId="22">#REF!</definedName>
    <definedName name="listmac" localSheetId="18">#REF!</definedName>
    <definedName name="listmac" localSheetId="20">#REF!</definedName>
    <definedName name="listmac" localSheetId="26">#REF!</definedName>
    <definedName name="listmac" localSheetId="24">#REF!</definedName>
    <definedName name="listmac" localSheetId="29">#REF!</definedName>
    <definedName name="listmac" localSheetId="25">#REF!</definedName>
    <definedName name="listmac" localSheetId="27">#REF!</definedName>
    <definedName name="listmac" localSheetId="33">#REF!</definedName>
    <definedName name="listmac" localSheetId="31">#REF!</definedName>
    <definedName name="listmac" localSheetId="36">#REF!</definedName>
    <definedName name="listmac" localSheetId="32">#REF!</definedName>
    <definedName name="listmac" localSheetId="34">#REF!</definedName>
    <definedName name="listmac" localSheetId="42">#REF!</definedName>
    <definedName name="listmac" localSheetId="40">#REF!</definedName>
    <definedName name="listmac" localSheetId="45">#REF!</definedName>
    <definedName name="listmac" localSheetId="41">#REF!</definedName>
    <definedName name="listmac" localSheetId="43">#REF!</definedName>
    <definedName name="listmac" localSheetId="8">#REF!</definedName>
    <definedName name="listmac">#REF!</definedName>
    <definedName name="listnew" localSheetId="19">#REF!</definedName>
    <definedName name="listnew" localSheetId="17">#REF!</definedName>
    <definedName name="listnew" localSheetId="22">#REF!</definedName>
    <definedName name="listnew" localSheetId="18">#REF!</definedName>
    <definedName name="listnew" localSheetId="20">#REF!</definedName>
    <definedName name="listnew" localSheetId="26">#REF!</definedName>
    <definedName name="listnew" localSheetId="24">#REF!</definedName>
    <definedName name="listnew" localSheetId="29">#REF!</definedName>
    <definedName name="listnew" localSheetId="25">#REF!</definedName>
    <definedName name="listnew" localSheetId="27">#REF!</definedName>
    <definedName name="listnew" localSheetId="33">#REF!</definedName>
    <definedName name="listnew" localSheetId="31">#REF!</definedName>
    <definedName name="listnew" localSheetId="36">#REF!</definedName>
    <definedName name="listnew" localSheetId="32">#REF!</definedName>
    <definedName name="listnew" localSheetId="34">#REF!</definedName>
    <definedName name="listnew" localSheetId="42">#REF!</definedName>
    <definedName name="listnew" localSheetId="40">#REF!</definedName>
    <definedName name="listnew" localSheetId="45">#REF!</definedName>
    <definedName name="listnew" localSheetId="41">#REF!</definedName>
    <definedName name="listnew" localSheetId="43">#REF!</definedName>
    <definedName name="listnew" localSheetId="8">#REF!</definedName>
    <definedName name="listnew">#REF!</definedName>
    <definedName name="listS" localSheetId="19">#REF!</definedName>
    <definedName name="listS" localSheetId="17">#REF!</definedName>
    <definedName name="listS" localSheetId="22">#REF!</definedName>
    <definedName name="listS" localSheetId="18">#REF!</definedName>
    <definedName name="listS" localSheetId="20">#REF!</definedName>
    <definedName name="listS" localSheetId="26">#REF!</definedName>
    <definedName name="listS" localSheetId="24">#REF!</definedName>
    <definedName name="listS" localSheetId="29">#REF!</definedName>
    <definedName name="listS" localSheetId="25">#REF!</definedName>
    <definedName name="listS" localSheetId="27">#REF!</definedName>
    <definedName name="listS" localSheetId="33">#REF!</definedName>
    <definedName name="listS" localSheetId="31">#REF!</definedName>
    <definedName name="listS" localSheetId="36">#REF!</definedName>
    <definedName name="listS" localSheetId="32">#REF!</definedName>
    <definedName name="listS" localSheetId="34">#REF!</definedName>
    <definedName name="listS" localSheetId="42">#REF!</definedName>
    <definedName name="listS" localSheetId="40">#REF!</definedName>
    <definedName name="listS" localSheetId="45">#REF!</definedName>
    <definedName name="listS" localSheetId="41">#REF!</definedName>
    <definedName name="listS" localSheetId="43">#REF!</definedName>
    <definedName name="listS" localSheetId="8">#REF!</definedName>
    <definedName name="listS">#REF!</definedName>
    <definedName name="listsda" localSheetId="19">#REF!</definedName>
    <definedName name="listsda" localSheetId="17">#REF!</definedName>
    <definedName name="listsda" localSheetId="22">#REF!</definedName>
    <definedName name="listsda" localSheetId="18">#REF!</definedName>
    <definedName name="listsda" localSheetId="20">#REF!</definedName>
    <definedName name="listsda" localSheetId="26">#REF!</definedName>
    <definedName name="listsda" localSheetId="24">#REF!</definedName>
    <definedName name="listsda" localSheetId="29">#REF!</definedName>
    <definedName name="listsda" localSheetId="25">#REF!</definedName>
    <definedName name="listsda" localSheetId="27">#REF!</definedName>
    <definedName name="listsda" localSheetId="33">#REF!</definedName>
    <definedName name="listsda" localSheetId="31">#REF!</definedName>
    <definedName name="listsda" localSheetId="36">#REF!</definedName>
    <definedName name="listsda" localSheetId="32">#REF!</definedName>
    <definedName name="listsda" localSheetId="34">#REF!</definedName>
    <definedName name="listsda" localSheetId="42">#REF!</definedName>
    <definedName name="listsda" localSheetId="40">#REF!</definedName>
    <definedName name="listsda" localSheetId="45">#REF!</definedName>
    <definedName name="listsda" localSheetId="41">#REF!</definedName>
    <definedName name="listsda" localSheetId="43">#REF!</definedName>
    <definedName name="listsda" localSheetId="8">#REF!</definedName>
    <definedName name="listsda">#REF!</definedName>
    <definedName name="listsdah" localSheetId="19">#REF!</definedName>
    <definedName name="listsdah" localSheetId="17">#REF!</definedName>
    <definedName name="listsdah" localSheetId="22">#REF!</definedName>
    <definedName name="listsdah" localSheetId="18">#REF!</definedName>
    <definedName name="listsdah" localSheetId="20">#REF!</definedName>
    <definedName name="listsdah" localSheetId="26">#REF!</definedName>
    <definedName name="listsdah" localSheetId="24">#REF!</definedName>
    <definedName name="listsdah" localSheetId="29">#REF!</definedName>
    <definedName name="listsdah" localSheetId="25">#REF!</definedName>
    <definedName name="listsdah" localSheetId="27">#REF!</definedName>
    <definedName name="listsdah" localSheetId="33">#REF!</definedName>
    <definedName name="listsdah" localSheetId="31">#REF!</definedName>
    <definedName name="listsdah" localSheetId="36">#REF!</definedName>
    <definedName name="listsdah" localSheetId="32">#REF!</definedName>
    <definedName name="listsdah" localSheetId="34">#REF!</definedName>
    <definedName name="listsdah" localSheetId="42">#REF!</definedName>
    <definedName name="listsdah" localSheetId="40">#REF!</definedName>
    <definedName name="listsdah" localSheetId="45">#REF!</definedName>
    <definedName name="listsdah" localSheetId="41">#REF!</definedName>
    <definedName name="listsdah" localSheetId="43">#REF!</definedName>
    <definedName name="listsdah" localSheetId="8">#REF!</definedName>
    <definedName name="listsdah">#REF!</definedName>
    <definedName name="listsdahiv" localSheetId="19">#REF!</definedName>
    <definedName name="listsdahiv" localSheetId="17">#REF!</definedName>
    <definedName name="listsdahiv" localSheetId="22">#REF!</definedName>
    <definedName name="listsdahiv" localSheetId="18">#REF!</definedName>
    <definedName name="listsdahiv" localSheetId="20">#REF!</definedName>
    <definedName name="listsdahiv" localSheetId="26">#REF!</definedName>
    <definedName name="listsdahiv" localSheetId="24">#REF!</definedName>
    <definedName name="listsdahiv" localSheetId="29">#REF!</definedName>
    <definedName name="listsdahiv" localSheetId="25">#REF!</definedName>
    <definedName name="listsdahiv" localSheetId="27">#REF!</definedName>
    <definedName name="listsdahiv" localSheetId="33">#REF!</definedName>
    <definedName name="listsdahiv" localSheetId="31">#REF!</definedName>
    <definedName name="listsdahiv" localSheetId="36">#REF!</definedName>
    <definedName name="listsdahiv" localSheetId="32">#REF!</definedName>
    <definedName name="listsdahiv" localSheetId="34">#REF!</definedName>
    <definedName name="listsdahiv" localSheetId="42">#REF!</definedName>
    <definedName name="listsdahiv" localSheetId="40">#REF!</definedName>
    <definedName name="listsdahiv" localSheetId="45">#REF!</definedName>
    <definedName name="listsdahiv" localSheetId="41">#REF!</definedName>
    <definedName name="listsdahiv" localSheetId="43">#REF!</definedName>
    <definedName name="listsdahiv" localSheetId="8">#REF!</definedName>
    <definedName name="listsdahiv">#REF!</definedName>
    <definedName name="listsdahiv1" localSheetId="19">#REF!</definedName>
    <definedName name="listsdahiv1" localSheetId="17">#REF!</definedName>
    <definedName name="listsdahiv1" localSheetId="22">#REF!</definedName>
    <definedName name="listsdahiv1" localSheetId="18">#REF!</definedName>
    <definedName name="listsdahiv1" localSheetId="20">#REF!</definedName>
    <definedName name="listsdahiv1" localSheetId="26">#REF!</definedName>
    <definedName name="listsdahiv1" localSheetId="24">#REF!</definedName>
    <definedName name="listsdahiv1" localSheetId="29">#REF!</definedName>
    <definedName name="listsdahiv1" localSheetId="25">#REF!</definedName>
    <definedName name="listsdahiv1" localSheetId="27">#REF!</definedName>
    <definedName name="listsdahiv1" localSheetId="33">#REF!</definedName>
    <definedName name="listsdahiv1" localSheetId="31">#REF!</definedName>
    <definedName name="listsdahiv1" localSheetId="36">#REF!</definedName>
    <definedName name="listsdahiv1" localSheetId="32">#REF!</definedName>
    <definedName name="listsdahiv1" localSheetId="34">#REF!</definedName>
    <definedName name="listsdahiv1" localSheetId="42">#REF!</definedName>
    <definedName name="listsdahiv1" localSheetId="40">#REF!</definedName>
    <definedName name="listsdahiv1" localSheetId="45">#REF!</definedName>
    <definedName name="listsdahiv1" localSheetId="41">#REF!</definedName>
    <definedName name="listsdahiv1" localSheetId="43">#REF!</definedName>
    <definedName name="listsdahiv1" localSheetId="8">#REF!</definedName>
    <definedName name="listsdahiv1">#REF!</definedName>
    <definedName name="listsdat" localSheetId="19">#REF!</definedName>
    <definedName name="listsdat" localSheetId="17">#REF!</definedName>
    <definedName name="listsdat" localSheetId="22">#REF!</definedName>
    <definedName name="listsdat" localSheetId="18">#REF!</definedName>
    <definedName name="listsdat" localSheetId="20">#REF!</definedName>
    <definedName name="listsdat" localSheetId="26">#REF!</definedName>
    <definedName name="listsdat" localSheetId="24">#REF!</definedName>
    <definedName name="listsdat" localSheetId="29">#REF!</definedName>
    <definedName name="listsdat" localSheetId="25">#REF!</definedName>
    <definedName name="listsdat" localSheetId="27">#REF!</definedName>
    <definedName name="listsdat" localSheetId="33">#REF!</definedName>
    <definedName name="listsdat" localSheetId="31">#REF!</definedName>
    <definedName name="listsdat" localSheetId="36">#REF!</definedName>
    <definedName name="listsdat" localSheetId="32">#REF!</definedName>
    <definedName name="listsdat" localSheetId="34">#REF!</definedName>
    <definedName name="listsdat" localSheetId="42">#REF!</definedName>
    <definedName name="listsdat" localSheetId="40">#REF!</definedName>
    <definedName name="listsdat" localSheetId="45">#REF!</definedName>
    <definedName name="listsdat" localSheetId="41">#REF!</definedName>
    <definedName name="listsdat" localSheetId="43">#REF!</definedName>
    <definedName name="listsdat" localSheetId="8">#REF!</definedName>
    <definedName name="listsdat">#REF!</definedName>
    <definedName name="listserv" localSheetId="19">#REF!</definedName>
    <definedName name="listserv" localSheetId="17">#REF!</definedName>
    <definedName name="listserv" localSheetId="22">#REF!</definedName>
    <definedName name="listserv" localSheetId="18">#REF!</definedName>
    <definedName name="listserv" localSheetId="20">#REF!</definedName>
    <definedName name="listserv" localSheetId="26">#REF!</definedName>
    <definedName name="listserv" localSheetId="24">#REF!</definedName>
    <definedName name="listserv" localSheetId="29">#REF!</definedName>
    <definedName name="listserv" localSheetId="25">#REF!</definedName>
    <definedName name="listserv" localSheetId="27">#REF!</definedName>
    <definedName name="listserv" localSheetId="33">#REF!</definedName>
    <definedName name="listserv" localSheetId="31">#REF!</definedName>
    <definedName name="listserv" localSheetId="36">#REF!</definedName>
    <definedName name="listserv" localSheetId="32">#REF!</definedName>
    <definedName name="listserv" localSheetId="34">#REF!</definedName>
    <definedName name="listserv" localSheetId="42">#REF!</definedName>
    <definedName name="listserv" localSheetId="40">#REF!</definedName>
    <definedName name="listserv" localSheetId="45">#REF!</definedName>
    <definedName name="listserv" localSheetId="41">#REF!</definedName>
    <definedName name="listserv" localSheetId="43">#REF!</definedName>
    <definedName name="listserv" localSheetId="8">#REF!</definedName>
    <definedName name="listserv">#REF!</definedName>
    <definedName name="localinflation_yr2">"['https://healthyentrepreneurs.sharepoint.com/Users/BSINDAYIGAYA/Documents/Budgtes%202014/D%C3%A9penses%202013%20et%20pr%C3%A9visions%202014.xlsx'#$'Range Page'.$A$33]"</definedName>
    <definedName name="localinflation_yr3">"['https://healthyentrepreneurs.sharepoint.com/Users/BSINDAYIGAYA/Documents/Budgtes%202014/D%C3%A9penses%202013%20et%20pr%C3%A9visions%202014.xlsx'#$'Range Page'.$A$34]"</definedName>
    <definedName name="log_process" localSheetId="19">#REF!</definedName>
    <definedName name="log_process" localSheetId="17">#REF!</definedName>
    <definedName name="log_process" localSheetId="22">#REF!</definedName>
    <definedName name="log_process" localSheetId="18">#REF!</definedName>
    <definedName name="log_process" localSheetId="20">#REF!</definedName>
    <definedName name="log_process" localSheetId="26">#REF!</definedName>
    <definedName name="log_process" localSheetId="24">#REF!</definedName>
    <definedName name="log_process" localSheetId="29">#REF!</definedName>
    <definedName name="log_process" localSheetId="25">#REF!</definedName>
    <definedName name="log_process" localSheetId="27">#REF!</definedName>
    <definedName name="log_process" localSheetId="33">#REF!</definedName>
    <definedName name="log_process" localSheetId="31">#REF!</definedName>
    <definedName name="log_process" localSheetId="36">#REF!</definedName>
    <definedName name="log_process" localSheetId="32">#REF!</definedName>
    <definedName name="log_process" localSheetId="34">#REF!</definedName>
    <definedName name="log_process" localSheetId="42">#REF!</definedName>
    <definedName name="log_process" localSheetId="40">#REF!</definedName>
    <definedName name="log_process" localSheetId="45">#REF!</definedName>
    <definedName name="log_process" localSheetId="41">#REF!</definedName>
    <definedName name="log_process" localSheetId="43">#REF!</definedName>
    <definedName name="log_process" localSheetId="8">#REF!</definedName>
    <definedName name="log_process">#REF!</definedName>
    <definedName name="LookupCompanyID" localSheetId="19">#REF!</definedName>
    <definedName name="LookupCompanyID" localSheetId="17">#REF!</definedName>
    <definedName name="LookupCompanyID" localSheetId="22">#REF!</definedName>
    <definedName name="LookupCompanyID" localSheetId="18">#REF!</definedName>
    <definedName name="LookupCompanyID" localSheetId="20">#REF!</definedName>
    <definedName name="LookupCompanyID" localSheetId="26">#REF!</definedName>
    <definedName name="LookupCompanyID" localSheetId="24">#REF!</definedName>
    <definedName name="LookupCompanyID" localSheetId="29">#REF!</definedName>
    <definedName name="LookupCompanyID" localSheetId="25">#REF!</definedName>
    <definedName name="LookupCompanyID" localSheetId="27">#REF!</definedName>
    <definedName name="LookupCompanyID" localSheetId="33">#REF!</definedName>
    <definedName name="LookupCompanyID" localSheetId="31">#REF!</definedName>
    <definedName name="LookupCompanyID" localSheetId="36">#REF!</definedName>
    <definedName name="LookupCompanyID" localSheetId="32">#REF!</definedName>
    <definedName name="LookupCompanyID" localSheetId="34">#REF!</definedName>
    <definedName name="LookupCompanyID" localSheetId="42">#REF!</definedName>
    <definedName name="LookupCompanyID" localSheetId="40">#REF!</definedName>
    <definedName name="LookupCompanyID" localSheetId="45">#REF!</definedName>
    <definedName name="LookupCompanyID" localSheetId="41">#REF!</definedName>
    <definedName name="LookupCompanyID" localSheetId="43">#REF!</definedName>
    <definedName name="LookupCompanyID" localSheetId="8">#REF!</definedName>
    <definedName name="LookupCompanyID">#REF!</definedName>
    <definedName name="ma" localSheetId="19">#REF!</definedName>
    <definedName name="ma" localSheetId="17">#REF!</definedName>
    <definedName name="ma" localSheetId="22">#REF!</definedName>
    <definedName name="ma" localSheetId="18">#REF!</definedName>
    <definedName name="ma" localSheetId="20">#REF!</definedName>
    <definedName name="ma" localSheetId="26">#REF!</definedName>
    <definedName name="ma" localSheetId="24">#REF!</definedName>
    <definedName name="ma" localSheetId="29">#REF!</definedName>
    <definedName name="ma" localSheetId="25">#REF!</definedName>
    <definedName name="ma" localSheetId="27">#REF!</definedName>
    <definedName name="ma" localSheetId="33">#REF!</definedName>
    <definedName name="ma" localSheetId="31">#REF!</definedName>
    <definedName name="ma" localSheetId="36">#REF!</definedName>
    <definedName name="ma" localSheetId="32">#REF!</definedName>
    <definedName name="ma" localSheetId="34">#REF!</definedName>
    <definedName name="ma" localSheetId="42">#REF!</definedName>
    <definedName name="ma" localSheetId="40">#REF!</definedName>
    <definedName name="ma" localSheetId="45">#REF!</definedName>
    <definedName name="ma" localSheetId="41">#REF!</definedName>
    <definedName name="ma" localSheetId="43">#REF!</definedName>
    <definedName name="ma" localSheetId="8">#REF!</definedName>
    <definedName name="ma">#REF!</definedName>
    <definedName name="MacrocategoriesALL">"['file:///C:/Users/utilisateur/Documents/PIRAC/01.%20Budget/2020%20Budget/10%202019%20Budget%202020%20version%20final/Budget%20Fonds%20Propres%202020.xlsx'#$Definitions.$B$127:.$B$149]"</definedName>
    <definedName name="MacrocategoriesALL_2">"['file:///D:/Users/konemamadou/Documents/Bureau%20du%2018%20novembre%202013/GUINEE%20CONAKRY/Annexes/CNLS%20Guin%C3%A9e/Users/hp/Documents/Consultation%20FM/HIV/ABM%20FM/Rnd9-Budget-SIDA_Guinea.xls'#$Definitions.$B$127:.$B$149]"</definedName>
    <definedName name="MacrocategoriesALL_5" localSheetId="19">#REF!</definedName>
    <definedName name="MacrocategoriesALL_5" localSheetId="17">#REF!</definedName>
    <definedName name="MacrocategoriesALL_5" localSheetId="22">#REF!</definedName>
    <definedName name="MacrocategoriesALL_5" localSheetId="18">#REF!</definedName>
    <definedName name="MacrocategoriesALL_5" localSheetId="20">#REF!</definedName>
    <definedName name="MacrocategoriesALL_5" localSheetId="26">#REF!</definedName>
    <definedName name="MacrocategoriesALL_5" localSheetId="24">#REF!</definedName>
    <definedName name="MacrocategoriesALL_5" localSheetId="29">#REF!</definedName>
    <definedName name="MacrocategoriesALL_5" localSheetId="25">#REF!</definedName>
    <definedName name="MacrocategoriesALL_5" localSheetId="27">#REF!</definedName>
    <definedName name="MacrocategoriesALL_5" localSheetId="33">#REF!</definedName>
    <definedName name="MacrocategoriesALL_5" localSheetId="31">#REF!</definedName>
    <definedName name="MacrocategoriesALL_5" localSheetId="36">#REF!</definedName>
    <definedName name="MacrocategoriesALL_5" localSheetId="32">#REF!</definedName>
    <definedName name="MacrocategoriesALL_5" localSheetId="34">#REF!</definedName>
    <definedName name="MacrocategoriesALL_5" localSheetId="42">#REF!</definedName>
    <definedName name="MacrocategoriesALL_5" localSheetId="40">#REF!</definedName>
    <definedName name="MacrocategoriesALL_5" localSheetId="45">#REF!</definedName>
    <definedName name="MacrocategoriesALL_5" localSheetId="41">#REF!</definedName>
    <definedName name="MacrocategoriesALL_5" localSheetId="43">#REF!</definedName>
    <definedName name="MacrocategoriesALL_5" localSheetId="8">#REF!</definedName>
    <definedName name="MacrocategoriesALL_5">#REF!</definedName>
    <definedName name="MacrocategoriesALLnew" localSheetId="19">#REF!</definedName>
    <definedName name="MacrocategoriesALLnew" localSheetId="17">#REF!</definedName>
    <definedName name="MacrocategoriesALLnew" localSheetId="22">#REF!</definedName>
    <definedName name="MacrocategoriesALLnew" localSheetId="18">#REF!</definedName>
    <definedName name="MacrocategoriesALLnew" localSheetId="20">#REF!</definedName>
    <definedName name="MacrocategoriesALLnew" localSheetId="26">#REF!</definedName>
    <definedName name="MacrocategoriesALLnew" localSheetId="24">#REF!</definedName>
    <definedName name="MacrocategoriesALLnew" localSheetId="29">#REF!</definedName>
    <definedName name="MacrocategoriesALLnew" localSheetId="25">#REF!</definedName>
    <definedName name="MacrocategoriesALLnew" localSheetId="27">#REF!</definedName>
    <definedName name="MacrocategoriesALLnew" localSheetId="33">#REF!</definedName>
    <definedName name="MacrocategoriesALLnew" localSheetId="31">#REF!</definedName>
    <definedName name="MacrocategoriesALLnew" localSheetId="36">#REF!</definedName>
    <definedName name="MacrocategoriesALLnew" localSheetId="32">#REF!</definedName>
    <definedName name="MacrocategoriesALLnew" localSheetId="34">#REF!</definedName>
    <definedName name="MacrocategoriesALLnew" localSheetId="42">#REF!</definedName>
    <definedName name="MacrocategoriesALLnew" localSheetId="40">#REF!</definedName>
    <definedName name="MacrocategoriesALLnew" localSheetId="45">#REF!</definedName>
    <definedName name="MacrocategoriesALLnew" localSheetId="41">#REF!</definedName>
    <definedName name="MacrocategoriesALLnew" localSheetId="43">#REF!</definedName>
    <definedName name="MacrocategoriesALLnew" localSheetId="8">#REF!</definedName>
    <definedName name="MacrocategoriesALLnew">#REF!</definedName>
    <definedName name="MalariaII">"['file:///A:/AdminKit/kitcompt/Missions/WINDOWS/TEMP/MULTIBUD/CHANGE96.XLS'#$Malaria.$B$2:.$B$10]"</definedName>
    <definedName name="MalariaOI">"['file:///A:/AdminKit/kitcompt/Missions/WINDOWS/TEMP/MULTIBUD/CHANGE96.XLS'#$Malaria.$D$2:.$D$10]"</definedName>
    <definedName name="MalariaSDA">"['file:///A:/AdminKit/kitcompt/Missions/WINDOWS/TEMP/MULTIBUD/CHANGE96.XLS'#$Malaria.$A$2:.$A$23]"</definedName>
    <definedName name="MalariaSource">"['file:///A:/AdminKit/kitcompt/Missions/WINDOWS/TEMP/MULTIBUD/CHANGE96.XLS'#$Malaria.$E$2:.$E$25]"</definedName>
    <definedName name="Materiel_Audio_CECOJE">"['file:///D:/Users/CBA/AppData/Local/Microsoft/Windows/INetCache/Content.Outlook/NQDQIA1K/Attachement%2034%20VIHSIDA.xls'#$'Base estimation'.$D$96]"</definedName>
    <definedName name="MDR_TB" localSheetId="19">#REF!</definedName>
    <definedName name="MDR_TB" localSheetId="17">#REF!</definedName>
    <definedName name="MDR_TB" localSheetId="22">#REF!</definedName>
    <definedName name="MDR_TB" localSheetId="18">#REF!</definedName>
    <definedName name="MDR_TB" localSheetId="20">#REF!</definedName>
    <definedName name="MDR_TB" localSheetId="26">#REF!</definedName>
    <definedName name="MDR_TB" localSheetId="24">#REF!</definedName>
    <definedName name="MDR_TB" localSheetId="29">#REF!</definedName>
    <definedName name="MDR_TB" localSheetId="25">#REF!</definedName>
    <definedName name="MDR_TB" localSheetId="27">#REF!</definedName>
    <definedName name="MDR_TB" localSheetId="33">#REF!</definedName>
    <definedName name="MDR_TB" localSheetId="31">#REF!</definedName>
    <definedName name="MDR_TB" localSheetId="36">#REF!</definedName>
    <definedName name="MDR_TB" localSheetId="32">#REF!</definedName>
    <definedName name="MDR_TB" localSheetId="34">#REF!</definedName>
    <definedName name="MDR_TB" localSheetId="42">#REF!</definedName>
    <definedName name="MDR_TB" localSheetId="40">#REF!</definedName>
    <definedName name="MDR_TB" localSheetId="45">#REF!</definedName>
    <definedName name="MDR_TB" localSheetId="41">#REF!</definedName>
    <definedName name="MDR_TB" localSheetId="43">#REF!</definedName>
    <definedName name="MDR_TB" localSheetId="8">#REF!</definedName>
    <definedName name="MDR_TB">#REF!</definedName>
    <definedName name="Medecin">"['file:///D:/Users/CBA/AppData/Local/Microsoft/Windows/INetCache/Content.Outlook/NQDQIA1K/Attachement%2034%20VIHSIDA.xls'#$'Base estimation'.$D$427]"</definedName>
    <definedName name="MISSION">#REF!</definedName>
    <definedName name="MissionsInterieur">"['file:///D:/Users/CBA/AppData/Local/Microsoft/Windows/INetCache/Content.Outlook/NQDQIA1K/Attachement%2034%20VIHSIDA.xls'#$'Base estimation'.$D$34]"</definedName>
    <definedName name="Mob_Bureau_PR">"['file:///D:/Users/CBA/AppData/Local/Microsoft/Windows/INetCache/Content.Outlook/NQDQIA1K/Attachement%2034%20VIHSIDA.xls'#$'Base estimation'.$D$89]"</definedName>
    <definedName name="Mobilier_Standard">"['file:///D:/Users/CBA/AppData/Local/Microsoft/Windows/INetCache/Content.Outlook/NQDQIA1K/Attachement%2034%20VIHSIDA.xls'#$'Base estimation'.$D$142]"</definedName>
    <definedName name="ModID" localSheetId="19">#REF!</definedName>
    <definedName name="ModID" localSheetId="17">#REF!</definedName>
    <definedName name="ModID" localSheetId="22">#REF!</definedName>
    <definedName name="ModID" localSheetId="18">#REF!</definedName>
    <definedName name="ModID" localSheetId="20">#REF!</definedName>
    <definedName name="ModID" localSheetId="26">#REF!</definedName>
    <definedName name="ModID" localSheetId="24">#REF!</definedName>
    <definedName name="ModID" localSheetId="29">#REF!</definedName>
    <definedName name="ModID" localSheetId="25">#REF!</definedName>
    <definedName name="ModID" localSheetId="27">#REF!</definedName>
    <definedName name="ModID" localSheetId="33">#REF!</definedName>
    <definedName name="ModID" localSheetId="31">#REF!</definedName>
    <definedName name="ModID" localSheetId="36">#REF!</definedName>
    <definedName name="ModID" localSheetId="32">#REF!</definedName>
    <definedName name="ModID" localSheetId="34">#REF!</definedName>
    <definedName name="ModID" localSheetId="42">#REF!</definedName>
    <definedName name="ModID" localSheetId="40">#REF!</definedName>
    <definedName name="ModID" localSheetId="45">#REF!</definedName>
    <definedName name="ModID" localSheetId="41">#REF!</definedName>
    <definedName name="ModID" localSheetId="43">#REF!</definedName>
    <definedName name="ModID" localSheetId="8">#REF!</definedName>
    <definedName name="ModID">#REF!</definedName>
    <definedName name="ModulesInCmp">#N/A</definedName>
    <definedName name="mois">#REF!</definedName>
    <definedName name="MONAI" localSheetId="14">'[1]BASE DEPART'!$L$35:$L$43</definedName>
    <definedName name="MONAI" localSheetId="21">'[1]BASE DEPART'!$L$35:$L$43</definedName>
    <definedName name="MONAI" localSheetId="28">'[1]BASE DEPART'!$L$35:$L$43</definedName>
    <definedName name="MONAI" localSheetId="35">'[1]BASE DEPART'!$L$35:$L$43</definedName>
    <definedName name="MONAI" localSheetId="44">'[1]BASE DEPART'!$L$35:$L$43</definedName>
    <definedName name="MONAI">#REF!</definedName>
    <definedName name="MONN" localSheetId="14">'[1]BASE DEPART'!$L$35:$L$41</definedName>
    <definedName name="MONN" localSheetId="21">'[1]BASE DEPART'!$L$35:$L$41</definedName>
    <definedName name="MONN" localSheetId="28">'[1]BASE DEPART'!$L$35:$L$41</definedName>
    <definedName name="MONN" localSheetId="35">'[1]BASE DEPART'!$L$35:$L$41</definedName>
    <definedName name="MONN" localSheetId="44">'[1]BASE DEPART'!$L$35:$L$41</definedName>
    <definedName name="MONN">#REF!</definedName>
    <definedName name="MoreLess">"['file:///G:/Users/user/AppData/Local/Microsoft/Windows/Temporary%20Internet%20Files/Content.Outlook/WZGZ8T4T/F/E/SANRU%20PTB%20malaria%20round%208%20phase%202%20SANRU%20130911%20Final-14-sept%2011%20soirA.xls'#$'Formating-source'.$E$2:.$E$5]"</definedName>
    <definedName name="MoreLess1" localSheetId="19">#REF!</definedName>
    <definedName name="MoreLess1" localSheetId="17">#REF!</definedName>
    <definedName name="MoreLess1" localSheetId="22">#REF!</definedName>
    <definedName name="MoreLess1" localSheetId="18">#REF!</definedName>
    <definedName name="MoreLess1" localSheetId="20">#REF!</definedName>
    <definedName name="MoreLess1" localSheetId="26">#REF!</definedName>
    <definedName name="MoreLess1" localSheetId="24">#REF!</definedName>
    <definedName name="MoreLess1" localSheetId="29">#REF!</definedName>
    <definedName name="MoreLess1" localSheetId="25">#REF!</definedName>
    <definedName name="MoreLess1" localSheetId="27">#REF!</definedName>
    <definedName name="MoreLess1" localSheetId="33">#REF!</definedName>
    <definedName name="MoreLess1" localSheetId="31">#REF!</definedName>
    <definedName name="MoreLess1" localSheetId="36">#REF!</definedName>
    <definedName name="MoreLess1" localSheetId="32">#REF!</definedName>
    <definedName name="MoreLess1" localSheetId="34">#REF!</definedName>
    <definedName name="MoreLess1" localSheetId="42">#REF!</definedName>
    <definedName name="MoreLess1" localSheetId="40">#REF!</definedName>
    <definedName name="MoreLess1" localSheetId="45">#REF!</definedName>
    <definedName name="MoreLess1" localSheetId="41">#REF!</definedName>
    <definedName name="MoreLess1" localSheetId="43">#REF!</definedName>
    <definedName name="MoreLess1" localSheetId="8">#REF!</definedName>
    <definedName name="MoreLess1">#REF!</definedName>
    <definedName name="name" localSheetId="19">#REF!</definedName>
    <definedName name="name" localSheetId="17">#REF!</definedName>
    <definedName name="name" localSheetId="22">#REF!</definedName>
    <definedName name="name" localSheetId="18">#REF!</definedName>
    <definedName name="name" localSheetId="20">#REF!</definedName>
    <definedName name="name" localSheetId="26">#REF!</definedName>
    <definedName name="name" localSheetId="24">#REF!</definedName>
    <definedName name="name" localSheetId="29">#REF!</definedName>
    <definedName name="name" localSheetId="25">#REF!</definedName>
    <definedName name="name" localSheetId="27">#REF!</definedName>
    <definedName name="name" localSheetId="33">#REF!</definedName>
    <definedName name="name" localSheetId="31">#REF!</definedName>
    <definedName name="name" localSheetId="36">#REF!</definedName>
    <definedName name="name" localSheetId="32">#REF!</definedName>
    <definedName name="name" localSheetId="34">#REF!</definedName>
    <definedName name="name" localSheetId="42">#REF!</definedName>
    <definedName name="name" localSheetId="40">#REF!</definedName>
    <definedName name="name" localSheetId="45">#REF!</definedName>
    <definedName name="name" localSheetId="41">#REF!</definedName>
    <definedName name="name" localSheetId="43">#REF!</definedName>
    <definedName name="name" localSheetId="8">#REF!</definedName>
    <definedName name="name">#REF!</definedName>
    <definedName name="nbEmpl" localSheetId="19">#REF!</definedName>
    <definedName name="nbEmpl" localSheetId="17">#REF!</definedName>
    <definedName name="nbEmpl" localSheetId="22">#REF!</definedName>
    <definedName name="nbEmpl" localSheetId="18">#REF!</definedName>
    <definedName name="nbEmpl" localSheetId="20">#REF!</definedName>
    <definedName name="nbEmpl" localSheetId="26">#REF!</definedName>
    <definedName name="nbEmpl" localSheetId="24">#REF!</definedName>
    <definedName name="nbEmpl" localSheetId="29">#REF!</definedName>
    <definedName name="nbEmpl" localSheetId="25">#REF!</definedName>
    <definedName name="nbEmpl" localSheetId="27">#REF!</definedName>
    <definedName name="nbEmpl" localSheetId="33">#REF!</definedName>
    <definedName name="nbEmpl" localSheetId="31">#REF!</definedName>
    <definedName name="nbEmpl" localSheetId="36">#REF!</definedName>
    <definedName name="nbEmpl" localSheetId="32">#REF!</definedName>
    <definedName name="nbEmpl" localSheetId="34">#REF!</definedName>
    <definedName name="nbEmpl" localSheetId="42">#REF!</definedName>
    <definedName name="nbEmpl" localSheetId="40">#REF!</definedName>
    <definedName name="nbEmpl" localSheetId="45">#REF!</definedName>
    <definedName name="nbEmpl" localSheetId="41">#REF!</definedName>
    <definedName name="nbEmpl" localSheetId="43">#REF!</definedName>
    <definedName name="nbEmpl" localSheetId="8">#REF!</definedName>
    <definedName name="nbEmpl">#REF!</definedName>
    <definedName name="NbrOfModulesInCmp">"COUNT(#ref!modincmp!#REF!)"</definedName>
    <definedName name="NewOH">"['https://healthyentrepreneurs.sharepoint.com/Users/BSINDAYIGAYA/Documents/Budgtes%202014/D%C3%A9penses%202013%20et%20pr%C3%A9visions%202014.xlsx'#$'Range Page'.$A$2]"</definedName>
    <definedName name="nlgrate" localSheetId="19">#REF!</definedName>
    <definedName name="nlgrate" localSheetId="17">#REF!</definedName>
    <definedName name="nlgrate" localSheetId="22">#REF!</definedName>
    <definedName name="nlgrate" localSheetId="18">#REF!</definedName>
    <definedName name="nlgrate" localSheetId="20">#REF!</definedName>
    <definedName name="nlgrate" localSheetId="26">#REF!</definedName>
    <definedName name="nlgrate" localSheetId="24">#REF!</definedName>
    <definedName name="nlgrate" localSheetId="29">#REF!</definedName>
    <definedName name="nlgrate" localSheetId="25">#REF!</definedName>
    <definedName name="nlgrate" localSheetId="27">#REF!</definedName>
    <definedName name="nlgrate" localSheetId="33">#REF!</definedName>
    <definedName name="nlgrate" localSheetId="31">#REF!</definedName>
    <definedName name="nlgrate" localSheetId="36">#REF!</definedName>
    <definedName name="nlgrate" localSheetId="32">#REF!</definedName>
    <definedName name="nlgrate" localSheetId="34">#REF!</definedName>
    <definedName name="nlgrate" localSheetId="42">#REF!</definedName>
    <definedName name="nlgrate" localSheetId="40">#REF!</definedName>
    <definedName name="nlgrate" localSheetId="45">#REF!</definedName>
    <definedName name="nlgrate" localSheetId="41">#REF!</definedName>
    <definedName name="nlgrate" localSheetId="43">#REF!</definedName>
    <definedName name="nlgrate" localSheetId="8">#REF!</definedName>
    <definedName name="nlgrate">#REF!</definedName>
    <definedName name="Number">"['file:///G:/Users/user/AppData/Local/Microsoft/Windows/Temporary%20Internet%20Files/Content.Outlook/WZGZ8T4T/F/E/SANRU%20PTB%20malaria%20round%208%20phase%202%20SANRU%20130911%20Final-14-sept%2011%20soirA.xls'#$'Formating-source'.$P$2:.$P$9]"</definedName>
    <definedName name="Number1" localSheetId="19">#REF!</definedName>
    <definedName name="Number1" localSheetId="17">#REF!</definedName>
    <definedName name="Number1" localSheetId="22">#REF!</definedName>
    <definedName name="Number1" localSheetId="18">#REF!</definedName>
    <definedName name="Number1" localSheetId="20">#REF!</definedName>
    <definedName name="Number1" localSheetId="26">#REF!</definedName>
    <definedName name="Number1" localSheetId="24">#REF!</definedName>
    <definedName name="Number1" localSheetId="29">#REF!</definedName>
    <definedName name="Number1" localSheetId="25">#REF!</definedName>
    <definedName name="Number1" localSheetId="27">#REF!</definedName>
    <definedName name="Number1" localSheetId="33">#REF!</definedName>
    <definedName name="Number1" localSheetId="31">#REF!</definedName>
    <definedName name="Number1" localSheetId="36">#REF!</definedName>
    <definedName name="Number1" localSheetId="32">#REF!</definedName>
    <definedName name="Number1" localSheetId="34">#REF!</definedName>
    <definedName name="Number1" localSheetId="42">#REF!</definedName>
    <definedName name="Number1" localSheetId="40">#REF!</definedName>
    <definedName name="Number1" localSheetId="45">#REF!</definedName>
    <definedName name="Number1" localSheetId="41">#REF!</definedName>
    <definedName name="Number1" localSheetId="43">#REF!</definedName>
    <definedName name="Number1" localSheetId="8">#REF!</definedName>
    <definedName name="Number1">#REF!</definedName>
    <definedName name="NumSeqRefRecid" localSheetId="19">#REF!</definedName>
    <definedName name="NumSeqRefRecid" localSheetId="17">#REF!</definedName>
    <definedName name="NumSeqRefRecid" localSheetId="22">#REF!</definedName>
    <definedName name="NumSeqRefRecid" localSheetId="18">#REF!</definedName>
    <definedName name="NumSeqRefRecid" localSheetId="20">#REF!</definedName>
    <definedName name="NumSeqRefRecid" localSheetId="26">#REF!</definedName>
    <definedName name="NumSeqRefRecid" localSheetId="24">#REF!</definedName>
    <definedName name="NumSeqRefRecid" localSheetId="29">#REF!</definedName>
    <definedName name="NumSeqRefRecid" localSheetId="25">#REF!</definedName>
    <definedName name="NumSeqRefRecid" localSheetId="27">#REF!</definedName>
    <definedName name="NumSeqRefRecid" localSheetId="33">#REF!</definedName>
    <definedName name="NumSeqRefRecid" localSheetId="31">#REF!</definedName>
    <definedName name="NumSeqRefRecid" localSheetId="36">#REF!</definedName>
    <definedName name="NumSeqRefRecid" localSheetId="32">#REF!</definedName>
    <definedName name="NumSeqRefRecid" localSheetId="34">#REF!</definedName>
    <definedName name="NumSeqRefRecid" localSheetId="42">#REF!</definedName>
    <definedName name="NumSeqRefRecid" localSheetId="40">#REF!</definedName>
    <definedName name="NumSeqRefRecid" localSheetId="45">#REF!</definedName>
    <definedName name="NumSeqRefRecid" localSheetId="41">#REF!</definedName>
    <definedName name="NumSeqRefRecid" localSheetId="43">#REF!</definedName>
    <definedName name="NumSeqRefRecid" localSheetId="8">#REF!</definedName>
    <definedName name="NumSeqRefRecid">#REF!</definedName>
    <definedName name="Objective___SDAs" localSheetId="19">#REF!</definedName>
    <definedName name="Objective___SDAs" localSheetId="17">#REF!</definedName>
    <definedName name="Objective___SDAs" localSheetId="22">#REF!</definedName>
    <definedName name="Objective___SDAs" localSheetId="18">#REF!</definedName>
    <definedName name="Objective___SDAs" localSheetId="20">#REF!</definedName>
    <definedName name="Objective___SDAs" localSheetId="26">#REF!</definedName>
    <definedName name="Objective___SDAs" localSheetId="24">#REF!</definedName>
    <definedName name="Objective___SDAs" localSheetId="29">#REF!</definedName>
    <definedName name="Objective___SDAs" localSheetId="25">#REF!</definedName>
    <definedName name="Objective___SDAs" localSheetId="27">#REF!</definedName>
    <definedName name="Objective___SDAs" localSheetId="33">#REF!</definedName>
    <definedName name="Objective___SDAs" localSheetId="31">#REF!</definedName>
    <definedName name="Objective___SDAs" localSheetId="36">#REF!</definedName>
    <definedName name="Objective___SDAs" localSheetId="32">#REF!</definedName>
    <definedName name="Objective___SDAs" localSheetId="34">#REF!</definedName>
    <definedName name="Objective___SDAs" localSheetId="42">#REF!</definedName>
    <definedName name="Objective___SDAs" localSheetId="40">#REF!</definedName>
    <definedName name="Objective___SDAs" localSheetId="45">#REF!</definedName>
    <definedName name="Objective___SDAs" localSheetId="41">#REF!</definedName>
    <definedName name="Objective___SDAs" localSheetId="43">#REF!</definedName>
    <definedName name="Objective___SDAs" localSheetId="8">#REF!</definedName>
    <definedName name="Objective___SDAs">#REF!</definedName>
    <definedName name="Objective_1_SDA" localSheetId="19">#REF!</definedName>
    <definedName name="Objective_1_SDA" localSheetId="17">#REF!</definedName>
    <definedName name="Objective_1_SDA" localSheetId="22">#REF!</definedName>
    <definedName name="Objective_1_SDA" localSheetId="18">#REF!</definedName>
    <definedName name="Objective_1_SDA" localSheetId="20">#REF!</definedName>
    <definedName name="Objective_1_SDA" localSheetId="26">#REF!</definedName>
    <definedName name="Objective_1_SDA" localSheetId="24">#REF!</definedName>
    <definedName name="Objective_1_SDA" localSheetId="29">#REF!</definedName>
    <definedName name="Objective_1_SDA" localSheetId="25">#REF!</definedName>
    <definedName name="Objective_1_SDA" localSheetId="27">#REF!</definedName>
    <definedName name="Objective_1_SDA" localSheetId="33">#REF!</definedName>
    <definedName name="Objective_1_SDA" localSheetId="31">#REF!</definedName>
    <definedName name="Objective_1_SDA" localSheetId="36">#REF!</definedName>
    <definedName name="Objective_1_SDA" localSheetId="32">#REF!</definedName>
    <definedName name="Objective_1_SDA" localSheetId="34">#REF!</definedName>
    <definedName name="Objective_1_SDA" localSheetId="42">#REF!</definedName>
    <definedName name="Objective_1_SDA" localSheetId="40">#REF!</definedName>
    <definedName name="Objective_1_SDA" localSheetId="45">#REF!</definedName>
    <definedName name="Objective_1_SDA" localSheetId="41">#REF!</definedName>
    <definedName name="Objective_1_SDA" localSheetId="43">#REF!</definedName>
    <definedName name="Objective_1_SDA" localSheetId="8">#REF!</definedName>
    <definedName name="Objective_1_SDA">#REF!</definedName>
    <definedName name="Objective_2_SDA" localSheetId="19">#REF!</definedName>
    <definedName name="Objective_2_SDA" localSheetId="17">#REF!</definedName>
    <definedName name="Objective_2_SDA" localSheetId="22">#REF!</definedName>
    <definedName name="Objective_2_SDA" localSheetId="18">#REF!</definedName>
    <definedName name="Objective_2_SDA" localSheetId="20">#REF!</definedName>
    <definedName name="Objective_2_SDA" localSheetId="26">#REF!</definedName>
    <definedName name="Objective_2_SDA" localSheetId="24">#REF!</definedName>
    <definedName name="Objective_2_SDA" localSheetId="29">#REF!</definedName>
    <definedName name="Objective_2_SDA" localSheetId="25">#REF!</definedName>
    <definedName name="Objective_2_SDA" localSheetId="27">#REF!</definedName>
    <definedName name="Objective_2_SDA" localSheetId="33">#REF!</definedName>
    <definedName name="Objective_2_SDA" localSheetId="31">#REF!</definedName>
    <definedName name="Objective_2_SDA" localSheetId="36">#REF!</definedName>
    <definedName name="Objective_2_SDA" localSheetId="32">#REF!</definedName>
    <definedName name="Objective_2_SDA" localSheetId="34">#REF!</definedName>
    <definedName name="Objective_2_SDA" localSheetId="42">#REF!</definedName>
    <definedName name="Objective_2_SDA" localSheetId="40">#REF!</definedName>
    <definedName name="Objective_2_SDA" localSheetId="45">#REF!</definedName>
    <definedName name="Objective_2_SDA" localSheetId="41">#REF!</definedName>
    <definedName name="Objective_2_SDA" localSheetId="43">#REF!</definedName>
    <definedName name="Objective_2_SDA" localSheetId="8">#REF!</definedName>
    <definedName name="Objective_2_SDA">#REF!</definedName>
    <definedName name="Objective_3_SDA" localSheetId="19">#REF!</definedName>
    <definedName name="Objective_3_SDA" localSheetId="17">#REF!</definedName>
    <definedName name="Objective_3_SDA" localSheetId="22">#REF!</definedName>
    <definedName name="Objective_3_SDA" localSheetId="18">#REF!</definedName>
    <definedName name="Objective_3_SDA" localSheetId="20">#REF!</definedName>
    <definedName name="Objective_3_SDA" localSheetId="26">#REF!</definedName>
    <definedName name="Objective_3_SDA" localSheetId="24">#REF!</definedName>
    <definedName name="Objective_3_SDA" localSheetId="29">#REF!</definedName>
    <definedName name="Objective_3_SDA" localSheetId="25">#REF!</definedName>
    <definedName name="Objective_3_SDA" localSheetId="27">#REF!</definedName>
    <definedName name="Objective_3_SDA" localSheetId="33">#REF!</definedName>
    <definedName name="Objective_3_SDA" localSheetId="31">#REF!</definedName>
    <definedName name="Objective_3_SDA" localSheetId="36">#REF!</definedName>
    <definedName name="Objective_3_SDA" localSheetId="32">#REF!</definedName>
    <definedName name="Objective_3_SDA" localSheetId="34">#REF!</definedName>
    <definedName name="Objective_3_SDA" localSheetId="42">#REF!</definedName>
    <definedName name="Objective_3_SDA" localSheetId="40">#REF!</definedName>
    <definedName name="Objective_3_SDA" localSheetId="45">#REF!</definedName>
    <definedName name="Objective_3_SDA" localSheetId="41">#REF!</definedName>
    <definedName name="Objective_3_SDA" localSheetId="43">#REF!</definedName>
    <definedName name="Objective_3_SDA" localSheetId="8">#REF!</definedName>
    <definedName name="Objective_3_SDA">#REF!</definedName>
    <definedName name="Objective_4_SDA" localSheetId="19">#REF!</definedName>
    <definedName name="Objective_4_SDA" localSheetId="17">#REF!</definedName>
    <definedName name="Objective_4_SDA" localSheetId="22">#REF!</definedName>
    <definedName name="Objective_4_SDA" localSheetId="18">#REF!</definedName>
    <definedName name="Objective_4_SDA" localSheetId="20">#REF!</definedName>
    <definedName name="Objective_4_SDA" localSheetId="26">#REF!</definedName>
    <definedName name="Objective_4_SDA" localSheetId="24">#REF!</definedName>
    <definedName name="Objective_4_SDA" localSheetId="29">#REF!</definedName>
    <definedName name="Objective_4_SDA" localSheetId="25">#REF!</definedName>
    <definedName name="Objective_4_SDA" localSheetId="27">#REF!</definedName>
    <definedName name="Objective_4_SDA" localSheetId="33">#REF!</definedName>
    <definedName name="Objective_4_SDA" localSheetId="31">#REF!</definedName>
    <definedName name="Objective_4_SDA" localSheetId="36">#REF!</definedName>
    <definedName name="Objective_4_SDA" localSheetId="32">#REF!</definedName>
    <definedName name="Objective_4_SDA" localSheetId="34">#REF!</definedName>
    <definedName name="Objective_4_SDA" localSheetId="42">#REF!</definedName>
    <definedName name="Objective_4_SDA" localSheetId="40">#REF!</definedName>
    <definedName name="Objective_4_SDA" localSheetId="45">#REF!</definedName>
    <definedName name="Objective_4_SDA" localSheetId="41">#REF!</definedName>
    <definedName name="Objective_4_SDA" localSheetId="43">#REF!</definedName>
    <definedName name="Objective_4_SDA" localSheetId="8">#REF!</definedName>
    <definedName name="Objective_4_SDA">#REF!</definedName>
    <definedName name="Objective_5_SDA" localSheetId="19">#REF!</definedName>
    <definedName name="Objective_5_SDA" localSheetId="17">#REF!</definedName>
    <definedName name="Objective_5_SDA" localSheetId="22">#REF!</definedName>
    <definedName name="Objective_5_SDA" localSheetId="18">#REF!</definedName>
    <definedName name="Objective_5_SDA" localSheetId="20">#REF!</definedName>
    <definedName name="Objective_5_SDA" localSheetId="26">#REF!</definedName>
    <definedName name="Objective_5_SDA" localSheetId="24">#REF!</definedName>
    <definedName name="Objective_5_SDA" localSheetId="29">#REF!</definedName>
    <definedName name="Objective_5_SDA" localSheetId="25">#REF!</definedName>
    <definedName name="Objective_5_SDA" localSheetId="27">#REF!</definedName>
    <definedName name="Objective_5_SDA" localSheetId="33">#REF!</definedName>
    <definedName name="Objective_5_SDA" localSheetId="31">#REF!</definedName>
    <definedName name="Objective_5_SDA" localSheetId="36">#REF!</definedName>
    <definedName name="Objective_5_SDA" localSheetId="32">#REF!</definedName>
    <definedName name="Objective_5_SDA" localSheetId="34">#REF!</definedName>
    <definedName name="Objective_5_SDA" localSheetId="42">#REF!</definedName>
    <definedName name="Objective_5_SDA" localSheetId="40">#REF!</definedName>
    <definedName name="Objective_5_SDA" localSheetId="45">#REF!</definedName>
    <definedName name="Objective_5_SDA" localSheetId="41">#REF!</definedName>
    <definedName name="Objective_5_SDA" localSheetId="43">#REF!</definedName>
    <definedName name="Objective_5_SDA" localSheetId="8">#REF!</definedName>
    <definedName name="Objective_5_SDA">#REF!</definedName>
    <definedName name="ObjectiveSDA" localSheetId="19">#REF!</definedName>
    <definedName name="ObjectiveSDA" localSheetId="17">#REF!</definedName>
    <definedName name="ObjectiveSDA" localSheetId="22">#REF!</definedName>
    <definedName name="ObjectiveSDA" localSheetId="18">#REF!</definedName>
    <definedName name="ObjectiveSDA" localSheetId="20">#REF!</definedName>
    <definedName name="ObjectiveSDA" localSheetId="26">#REF!</definedName>
    <definedName name="ObjectiveSDA" localSheetId="24">#REF!</definedName>
    <definedName name="ObjectiveSDA" localSheetId="29">#REF!</definedName>
    <definedName name="ObjectiveSDA" localSheetId="25">#REF!</definedName>
    <definedName name="ObjectiveSDA" localSheetId="27">#REF!</definedName>
    <definedName name="ObjectiveSDA" localSheetId="33">#REF!</definedName>
    <definedName name="ObjectiveSDA" localSheetId="31">#REF!</definedName>
    <definedName name="ObjectiveSDA" localSheetId="36">#REF!</definedName>
    <definedName name="ObjectiveSDA" localSheetId="32">#REF!</definedName>
    <definedName name="ObjectiveSDA" localSheetId="34">#REF!</definedName>
    <definedName name="ObjectiveSDA" localSheetId="42">#REF!</definedName>
    <definedName name="ObjectiveSDA" localSheetId="40">#REF!</definedName>
    <definedName name="ObjectiveSDA" localSheetId="45">#REF!</definedName>
    <definedName name="ObjectiveSDA" localSheetId="41">#REF!</definedName>
    <definedName name="ObjectiveSDA" localSheetId="43">#REF!</definedName>
    <definedName name="ObjectiveSDA" localSheetId="8">#REF!</definedName>
    <definedName name="ObjectiveSDA">#REF!</definedName>
    <definedName name="OfflineValCategory" localSheetId="19">#REF!</definedName>
    <definedName name="OfflineValCategory" localSheetId="17">#REF!</definedName>
    <definedName name="OfflineValCategory" localSheetId="22">#REF!</definedName>
    <definedName name="OfflineValCategory" localSheetId="18">#REF!</definedName>
    <definedName name="OfflineValCategory" localSheetId="20">#REF!</definedName>
    <definedName name="OfflineValCategory" localSheetId="26">#REF!</definedName>
    <definedName name="OfflineValCategory" localSheetId="24">#REF!</definedName>
    <definedName name="OfflineValCategory" localSheetId="29">#REF!</definedName>
    <definedName name="OfflineValCategory" localSheetId="25">#REF!</definedName>
    <definedName name="OfflineValCategory" localSheetId="27">#REF!</definedName>
    <definedName name="OfflineValCategory" localSheetId="33">#REF!</definedName>
    <definedName name="OfflineValCategory" localSheetId="31">#REF!</definedName>
    <definedName name="OfflineValCategory" localSheetId="36">#REF!</definedName>
    <definedName name="OfflineValCategory" localSheetId="32">#REF!</definedName>
    <definedName name="OfflineValCategory" localSheetId="34">#REF!</definedName>
    <definedName name="OfflineValCategory" localSheetId="42">#REF!</definedName>
    <definedName name="OfflineValCategory" localSheetId="40">#REF!</definedName>
    <definedName name="OfflineValCategory" localSheetId="45">#REF!</definedName>
    <definedName name="OfflineValCategory" localSheetId="41">#REF!</definedName>
    <definedName name="OfflineValCategory" localSheetId="43">#REF!</definedName>
    <definedName name="OfflineValCategory" localSheetId="8">#REF!</definedName>
    <definedName name="OfflineValCategory">#REF!</definedName>
    <definedName name="OfflineValCostCenter" localSheetId="19">#REF!</definedName>
    <definedName name="OfflineValCostCenter" localSheetId="17">#REF!</definedName>
    <definedName name="OfflineValCostCenter" localSheetId="22">#REF!</definedName>
    <definedName name="OfflineValCostCenter" localSheetId="18">#REF!</definedName>
    <definedName name="OfflineValCostCenter" localSheetId="20">#REF!</definedName>
    <definedName name="OfflineValCostCenter" localSheetId="26">#REF!</definedName>
    <definedName name="OfflineValCostCenter" localSheetId="24">#REF!</definedName>
    <definedName name="OfflineValCostCenter" localSheetId="29">#REF!</definedName>
    <definedName name="OfflineValCostCenter" localSheetId="25">#REF!</definedName>
    <definedName name="OfflineValCostCenter" localSheetId="27">#REF!</definedName>
    <definedName name="OfflineValCostCenter" localSheetId="33">#REF!</definedName>
    <definedName name="OfflineValCostCenter" localSheetId="31">#REF!</definedName>
    <definedName name="OfflineValCostCenter" localSheetId="36">#REF!</definedName>
    <definedName name="OfflineValCostCenter" localSheetId="32">#REF!</definedName>
    <definedName name="OfflineValCostCenter" localSheetId="34">#REF!</definedName>
    <definedName name="OfflineValCostCenter" localSheetId="42">#REF!</definedName>
    <definedName name="OfflineValCostCenter" localSheetId="40">#REF!</definedName>
    <definedName name="OfflineValCostCenter" localSheetId="45">#REF!</definedName>
    <definedName name="OfflineValCostCenter" localSheetId="41">#REF!</definedName>
    <definedName name="OfflineValCostCenter" localSheetId="43">#REF!</definedName>
    <definedName name="OfflineValCostCenter" localSheetId="8">#REF!</definedName>
    <definedName name="OfflineValCostCenter">#REF!</definedName>
    <definedName name="OfflineValFund" localSheetId="19">#REF!</definedName>
    <definedName name="OfflineValFund" localSheetId="17">#REF!</definedName>
    <definedName name="OfflineValFund" localSheetId="22">#REF!</definedName>
    <definedName name="OfflineValFund" localSheetId="18">#REF!</definedName>
    <definedName name="OfflineValFund" localSheetId="20">#REF!</definedName>
    <definedName name="OfflineValFund" localSheetId="26">#REF!</definedName>
    <definedName name="OfflineValFund" localSheetId="24">#REF!</definedName>
    <definedName name="OfflineValFund" localSheetId="29">#REF!</definedName>
    <definedName name="OfflineValFund" localSheetId="25">#REF!</definedName>
    <definedName name="OfflineValFund" localSheetId="27">#REF!</definedName>
    <definedName name="OfflineValFund" localSheetId="33">#REF!</definedName>
    <definedName name="OfflineValFund" localSheetId="31">#REF!</definedName>
    <definedName name="OfflineValFund" localSheetId="36">#REF!</definedName>
    <definedName name="OfflineValFund" localSheetId="32">#REF!</definedName>
    <definedName name="OfflineValFund" localSheetId="34">#REF!</definedName>
    <definedName name="OfflineValFund" localSheetId="42">#REF!</definedName>
    <definedName name="OfflineValFund" localSheetId="40">#REF!</definedName>
    <definedName name="OfflineValFund" localSheetId="45">#REF!</definedName>
    <definedName name="OfflineValFund" localSheetId="41">#REF!</definedName>
    <definedName name="OfflineValFund" localSheetId="43">#REF!</definedName>
    <definedName name="OfflineValFund" localSheetId="8">#REF!</definedName>
    <definedName name="OfflineValFund">#REF!</definedName>
    <definedName name="OfflineValProjid">"#REF!!valprojid_table_1code"</definedName>
    <definedName name="OfflineValTransTypes">"#REF!!table11type"</definedName>
    <definedName name="OffsetType" localSheetId="19">#REF!</definedName>
    <definedName name="OffsetType" localSheetId="17">#REF!</definedName>
    <definedName name="OffsetType" localSheetId="22">#REF!</definedName>
    <definedName name="OffsetType" localSheetId="18">#REF!</definedName>
    <definedName name="OffsetType" localSheetId="20">#REF!</definedName>
    <definedName name="OffsetType" localSheetId="26">#REF!</definedName>
    <definedName name="OffsetType" localSheetId="24">#REF!</definedName>
    <definedName name="OffsetType" localSheetId="29">#REF!</definedName>
    <definedName name="OffsetType" localSheetId="25">#REF!</definedName>
    <definedName name="OffsetType" localSheetId="27">#REF!</definedName>
    <definedName name="OffsetType" localSheetId="33">#REF!</definedName>
    <definedName name="OffsetType" localSheetId="31">#REF!</definedName>
    <definedName name="OffsetType" localSheetId="36">#REF!</definedName>
    <definedName name="OffsetType" localSheetId="32">#REF!</definedName>
    <definedName name="OffsetType" localSheetId="34">#REF!</definedName>
    <definedName name="OffsetType" localSheetId="42">#REF!</definedName>
    <definedName name="OffsetType" localSheetId="40">#REF!</definedName>
    <definedName name="OffsetType" localSheetId="45">#REF!</definedName>
    <definedName name="OffsetType" localSheetId="41">#REF!</definedName>
    <definedName name="OffsetType" localSheetId="43">#REF!</definedName>
    <definedName name="OffsetType" localSheetId="8">#REF!</definedName>
    <definedName name="OffsetType">#REF!</definedName>
    <definedName name="OH">"['file:///D:/Users/konemamadou/Library/Application%20Support/Microsoft/Office/Office%202011%20AutoRecovery/Budget_MOH_HSS_V17_15_mai.xlsx'#$'Country Budget x 6'.$E$503]"</definedName>
    <definedName name="OH_Rate" localSheetId="19">#REF!</definedName>
    <definedName name="OH_Rate" localSheetId="17">#REF!</definedName>
    <definedName name="OH_Rate" localSheetId="22">#REF!</definedName>
    <definedName name="OH_Rate" localSheetId="18">#REF!</definedName>
    <definedName name="OH_Rate" localSheetId="20">#REF!</definedName>
    <definedName name="OH_Rate" localSheetId="26">#REF!</definedName>
    <definedName name="OH_Rate" localSheetId="24">#REF!</definedName>
    <definedName name="OH_Rate" localSheetId="29">#REF!</definedName>
    <definedName name="OH_Rate" localSheetId="25">#REF!</definedName>
    <definedName name="OH_Rate" localSheetId="27">#REF!</definedName>
    <definedName name="OH_Rate" localSheetId="33">#REF!</definedName>
    <definedName name="OH_Rate" localSheetId="31">#REF!</definedName>
    <definedName name="OH_Rate" localSheetId="36">#REF!</definedName>
    <definedName name="OH_Rate" localSheetId="32">#REF!</definedName>
    <definedName name="OH_Rate" localSheetId="34">#REF!</definedName>
    <definedName name="OH_Rate" localSheetId="42">#REF!</definedName>
    <definedName name="OH_Rate" localSheetId="40">#REF!</definedName>
    <definedName name="OH_Rate" localSheetId="45">#REF!</definedName>
    <definedName name="OH_Rate" localSheetId="41">#REF!</definedName>
    <definedName name="OH_Rate" localSheetId="43">#REF!</definedName>
    <definedName name="OH_Rate" localSheetId="8">#REF!</definedName>
    <definedName name="OH_Rate">#REF!</definedName>
    <definedName name="Olivier" localSheetId="19">#REF!</definedName>
    <definedName name="Olivier" localSheetId="17">#REF!</definedName>
    <definedName name="Olivier" localSheetId="22">#REF!</definedName>
    <definedName name="Olivier" localSheetId="18">#REF!</definedName>
    <definedName name="Olivier" localSheetId="20">#REF!</definedName>
    <definedName name="Olivier" localSheetId="26">#REF!</definedName>
    <definedName name="Olivier" localSheetId="24">#REF!</definedName>
    <definedName name="Olivier" localSheetId="29">#REF!</definedName>
    <definedName name="Olivier" localSheetId="25">#REF!</definedName>
    <definedName name="Olivier" localSheetId="27">#REF!</definedName>
    <definedName name="Olivier" localSheetId="33">#REF!</definedName>
    <definedName name="Olivier" localSheetId="31">#REF!</definedName>
    <definedName name="Olivier" localSheetId="36">#REF!</definedName>
    <definedName name="Olivier" localSheetId="32">#REF!</definedName>
    <definedName name="Olivier" localSheetId="34">#REF!</definedName>
    <definedName name="Olivier" localSheetId="42">#REF!</definedName>
    <definedName name="Olivier" localSheetId="40">#REF!</definedName>
    <definedName name="Olivier" localSheetId="45">#REF!</definedName>
    <definedName name="Olivier" localSheetId="41">#REF!</definedName>
    <definedName name="Olivier" localSheetId="43">#REF!</definedName>
    <definedName name="Olivier" localSheetId="8">#REF!</definedName>
    <definedName name="Olivier">#REF!</definedName>
    <definedName name="onacrf">#REF!</definedName>
    <definedName name="onaemploye">#REF!</definedName>
    <definedName name="Ordi_Portable">"['file:///D:/Users/CBA/AppData/Local/Microsoft/Windows/INetCache/Content.Outlook/NQDQIA1K/Attachement%2034%20VIHSIDA.xls'#$'Base estimation'.$D$49]"</definedName>
    <definedName name="ORMI" localSheetId="14">'[1]BASE DEPART'!$A$44:$A$55</definedName>
    <definedName name="ORMI" localSheetId="21">'[1]BASE DEPART'!$A$44:$A$55</definedName>
    <definedName name="ORMI" localSheetId="28">'[1]BASE DEPART'!$A$44:$A$55</definedName>
    <definedName name="ORMI" localSheetId="35">'[1]BASE DEPART'!$A$44:$A$55</definedName>
    <definedName name="ORMI" localSheetId="44">'[1]BASE DEPART'!$A$44:$A$55</definedName>
    <definedName name="ORMI">#REF!</definedName>
    <definedName name="Other" localSheetId="19">#REF!</definedName>
    <definedName name="Other" localSheetId="17">#REF!</definedName>
    <definedName name="Other" localSheetId="22">#REF!</definedName>
    <definedName name="Other" localSheetId="18">#REF!</definedName>
    <definedName name="Other" localSheetId="20">#REF!</definedName>
    <definedName name="Other" localSheetId="26">#REF!</definedName>
    <definedName name="Other" localSheetId="24">#REF!</definedName>
    <definedName name="Other" localSheetId="29">#REF!</definedName>
    <definedName name="Other" localSheetId="25">#REF!</definedName>
    <definedName name="Other" localSheetId="27">#REF!</definedName>
    <definedName name="Other" localSheetId="33">#REF!</definedName>
    <definedName name="Other" localSheetId="31">#REF!</definedName>
    <definedName name="Other" localSheetId="36">#REF!</definedName>
    <definedName name="Other" localSheetId="32">#REF!</definedName>
    <definedName name="Other" localSheetId="34">#REF!</definedName>
    <definedName name="Other" localSheetId="42">#REF!</definedName>
    <definedName name="Other" localSheetId="40">#REF!</definedName>
    <definedName name="Other" localSheetId="45">#REF!</definedName>
    <definedName name="Other" localSheetId="41">#REF!</definedName>
    <definedName name="Other" localSheetId="43">#REF!</definedName>
    <definedName name="Other" localSheetId="8">#REF!</definedName>
    <definedName name="Other">#REF!</definedName>
    <definedName name="Over_Head">"['file:///D:/Users/konemamadou/Library/Application%20Support/Microsoft/Office/Office%202011%20AutoRecovery/Budget_MOH_HSS_V17_15_mai.xlsx'#$'Range Page'.$A$19]"</definedName>
    <definedName name="PAIEMENT">#REF!</definedName>
    <definedName name="Pair_Educ_Femme">"['file:///D:/Users/CBA/AppData/Local/Microsoft/Windows/INetCache/Content.Outlook/NQDQIA1K/Attachement%2034%20VIHSIDA.xls'#$'Base estimation'.$D$231]"</definedName>
    <definedName name="Pair_Educ_Jeune">"['file:///D:/Users/CBA/AppData/Local/Microsoft/Windows/INetCache/Content.Outlook/NQDQIA1K/Attachement%2034%20VIHSIDA.xls'#$'Base estimation'.$D$230]"</definedName>
    <definedName name="Pair_Educ_Minier">"['file:///D:/Users/CBA/AppData/Local/Microsoft/Windows/INetCache/Content.Outlook/NQDQIA1K/Attachement%2034%20VIHSIDA.xls'#$'Base estimation'.$D$237]"</definedName>
    <definedName name="Pair_Educ_Pecheur">"['file:///D:/Users/CBA/AppData/Local/Microsoft/Windows/INetCache/Content.Outlook/NQDQIA1K/Attachement%2034%20VIHSIDA.xls'#$'Base estimation'.$D$235]"</definedName>
    <definedName name="Pair_Educ_Prisonnier">"['file:///D:/Users/CBA/AppData/Local/Microsoft/Windows/INetCache/Content.Outlook/NQDQIA1K/Attachement%2034%20VIHSIDA.xls'#$'Base estimation'.$D$233]"</definedName>
    <definedName name="Pair_Educ_PS">"['file:///D:/Users/CBA/AppData/Local/Microsoft/Windows/INetCache/Content.Outlook/NQDQIA1K/Attachement%2034%20VIHSIDA.xls'#$'Base estimation'.$D$232]"</definedName>
    <definedName name="Pair_Educ_Transp">"['file:///D:/Users/CBA/AppData/Local/Microsoft/Windows/INetCache/Content.Outlook/NQDQIA1K/Attachement%2034%20VIHSIDA.xls'#$'Base estimation'.$D$236]"</definedName>
    <definedName name="PART" localSheetId="14">'[12]Tx InforEuro'!$F$4:$F$7</definedName>
    <definedName name="PART" localSheetId="21">'[12]Tx InforEuro'!$F$4:$F$7</definedName>
    <definedName name="PART" localSheetId="28">'[12]Tx InforEuro'!$F$4:$F$7</definedName>
    <definedName name="PART" localSheetId="35">'[12]Tx InforEuro'!$F$4:$F$7</definedName>
    <definedName name="PART" localSheetId="44">'[12]Tx InforEuro'!$F$4:$F$7</definedName>
    <definedName name="PART">#REF!</definedName>
    <definedName name="partners">"['file:///D:/Users/Crispin/Documents/GLOBAL%20FUND%20SANRU/BACK%20UP%20SANRU/NFM/pm/BUDGET%20%20SANRU_financement%20intermediaire_SSC_draft%2008072013%20corrected%20plan%20GAS%20up%20dated%20finances%20SS%203mois.xlsx'#$'Formating-source'.$G$3:.$G$9]"</definedName>
    <definedName name="partners1" localSheetId="19">#REF!</definedName>
    <definedName name="partners1" localSheetId="17">#REF!</definedName>
    <definedName name="partners1" localSheetId="22">#REF!</definedName>
    <definedName name="partners1" localSheetId="18">#REF!</definedName>
    <definedName name="partners1" localSheetId="20">#REF!</definedName>
    <definedName name="partners1" localSheetId="26">#REF!</definedName>
    <definedName name="partners1" localSheetId="24">#REF!</definedName>
    <definedName name="partners1" localSheetId="29">#REF!</definedName>
    <definedName name="partners1" localSheetId="25">#REF!</definedName>
    <definedName name="partners1" localSheetId="27">#REF!</definedName>
    <definedName name="partners1" localSheetId="33">#REF!</definedName>
    <definedName name="partners1" localSheetId="31">#REF!</definedName>
    <definedName name="partners1" localSheetId="36">#REF!</definedName>
    <definedName name="partners1" localSheetId="32">#REF!</definedName>
    <definedName name="partners1" localSheetId="34">#REF!</definedName>
    <definedName name="partners1" localSheetId="42">#REF!</definedName>
    <definedName name="partners1" localSheetId="40">#REF!</definedName>
    <definedName name="partners1" localSheetId="45">#REF!</definedName>
    <definedName name="partners1" localSheetId="41">#REF!</definedName>
    <definedName name="partners1" localSheetId="43">#REF!</definedName>
    <definedName name="partners1" localSheetId="8">#REF!</definedName>
    <definedName name="partners1">#REF!</definedName>
    <definedName name="Payment_refference" localSheetId="19">#REF!</definedName>
    <definedName name="Payment_refference" localSheetId="17">#REF!</definedName>
    <definedName name="Payment_refference" localSheetId="22">#REF!</definedName>
    <definedName name="Payment_refference" localSheetId="18">#REF!</definedName>
    <definedName name="Payment_refference" localSheetId="20">#REF!</definedName>
    <definedName name="Payment_refference" localSheetId="26">#REF!</definedName>
    <definedName name="Payment_refference" localSheetId="24">#REF!</definedName>
    <definedName name="Payment_refference" localSheetId="29">#REF!</definedName>
    <definedName name="Payment_refference" localSheetId="25">#REF!</definedName>
    <definedName name="Payment_refference" localSheetId="27">#REF!</definedName>
    <definedName name="Payment_refference" localSheetId="33">#REF!</definedName>
    <definedName name="Payment_refference" localSheetId="31">#REF!</definedName>
    <definedName name="Payment_refference" localSheetId="36">#REF!</definedName>
    <definedName name="Payment_refference" localSheetId="32">#REF!</definedName>
    <definedName name="Payment_refference" localSheetId="34">#REF!</definedName>
    <definedName name="Payment_refference" localSheetId="42">#REF!</definedName>
    <definedName name="Payment_refference" localSheetId="40">#REF!</definedName>
    <definedName name="Payment_refference" localSheetId="45">#REF!</definedName>
    <definedName name="Payment_refference" localSheetId="41">#REF!</definedName>
    <definedName name="Payment_refference" localSheetId="43">#REF!</definedName>
    <definedName name="Payment_refference" localSheetId="8">#REF!</definedName>
    <definedName name="Payment_refference">#REF!</definedName>
    <definedName name="PCR" localSheetId="19">#REF!</definedName>
    <definedName name="PCR" localSheetId="17">#REF!</definedName>
    <definedName name="PCR" localSheetId="22">#REF!</definedName>
    <definedName name="PCR" localSheetId="18">#REF!</definedName>
    <definedName name="PCR" localSheetId="20">#REF!</definedName>
    <definedName name="PCR" localSheetId="26">#REF!</definedName>
    <definedName name="PCR" localSheetId="24">#REF!</definedName>
    <definedName name="PCR" localSheetId="29">#REF!</definedName>
    <definedName name="PCR" localSheetId="25">#REF!</definedName>
    <definedName name="PCR" localSheetId="27">#REF!</definedName>
    <definedName name="PCR" localSheetId="33">#REF!</definedName>
    <definedName name="PCR" localSheetId="31">#REF!</definedName>
    <definedName name="PCR" localSheetId="36">#REF!</definedName>
    <definedName name="PCR" localSheetId="32">#REF!</definedName>
    <definedName name="PCR" localSheetId="34">#REF!</definedName>
    <definedName name="PCR" localSheetId="42">#REF!</definedName>
    <definedName name="PCR" localSheetId="40">#REF!</definedName>
    <definedName name="PCR" localSheetId="45">#REF!</definedName>
    <definedName name="PCR" localSheetId="41">#REF!</definedName>
    <definedName name="PCR" localSheetId="43">#REF!</definedName>
    <definedName name="PCR" localSheetId="8">#REF!</definedName>
    <definedName name="PCR">#REF!</definedName>
    <definedName name="PCRR" localSheetId="19">#REF!</definedName>
    <definedName name="PCRR" localSheetId="17">#REF!</definedName>
    <definedName name="PCRR" localSheetId="22">#REF!</definedName>
    <definedName name="PCRR" localSheetId="18">#REF!</definedName>
    <definedName name="PCRR" localSheetId="20">#REF!</definedName>
    <definedName name="PCRR" localSheetId="26">#REF!</definedName>
    <definedName name="PCRR" localSheetId="24">#REF!</definedName>
    <definedName name="PCRR" localSheetId="29">#REF!</definedName>
    <definedName name="PCRR" localSheetId="25">#REF!</definedName>
    <definedName name="PCRR" localSheetId="27">#REF!</definedName>
    <definedName name="PCRR" localSheetId="33">#REF!</definedName>
    <definedName name="PCRR" localSheetId="31">#REF!</definedName>
    <definedName name="PCRR" localSheetId="36">#REF!</definedName>
    <definedName name="PCRR" localSheetId="32">#REF!</definedName>
    <definedName name="PCRR" localSheetId="34">#REF!</definedName>
    <definedName name="PCRR" localSheetId="42">#REF!</definedName>
    <definedName name="PCRR" localSheetId="40">#REF!</definedName>
    <definedName name="PCRR" localSheetId="45">#REF!</definedName>
    <definedName name="PCRR" localSheetId="41">#REF!</definedName>
    <definedName name="PCRR" localSheetId="43">#REF!</definedName>
    <definedName name="PCRR" localSheetId="8">#REF!</definedName>
    <definedName name="PCRR">#REF!</definedName>
    <definedName name="PEP">"['file:///D:/Users/CBA/AppData/Local/Microsoft/Windows/INetCache/Content.Outlook/NQDQIA1K/Attachement%2034%20VIHSIDA.xls'#$'Base estimation'.$D$258]"</definedName>
    <definedName name="perctge">"['file:///G:/Users/user/AppData/Local/Microsoft/Windows/Temporary%20Internet%20Files/Content.Outlook/WZGZ8T4T/F/E/SANRU%20PTB%20malaria%20round%208%20phase%202%20SANRU%20130911%20Final-14-sept%2011%20soirA.xls'#$'Formating-source'.$C$2:.$C$12]"</definedName>
    <definedName name="perctge1" localSheetId="19">#REF!</definedName>
    <definedName name="perctge1" localSheetId="17">#REF!</definedName>
    <definedName name="perctge1" localSheetId="22">#REF!</definedName>
    <definedName name="perctge1" localSheetId="18">#REF!</definedName>
    <definedName name="perctge1" localSheetId="20">#REF!</definedName>
    <definedName name="perctge1" localSheetId="26">#REF!</definedName>
    <definedName name="perctge1" localSheetId="24">#REF!</definedName>
    <definedName name="perctge1" localSheetId="29">#REF!</definedName>
    <definedName name="perctge1" localSheetId="25">#REF!</definedName>
    <definedName name="perctge1" localSheetId="27">#REF!</definedName>
    <definedName name="perctge1" localSheetId="33">#REF!</definedName>
    <definedName name="perctge1" localSheetId="31">#REF!</definedName>
    <definedName name="perctge1" localSheetId="36">#REF!</definedName>
    <definedName name="perctge1" localSheetId="32">#REF!</definedName>
    <definedName name="perctge1" localSheetId="34">#REF!</definedName>
    <definedName name="perctge1" localSheetId="42">#REF!</definedName>
    <definedName name="perctge1" localSheetId="40">#REF!</definedName>
    <definedName name="perctge1" localSheetId="45">#REF!</definedName>
    <definedName name="perctge1" localSheetId="41">#REF!</definedName>
    <definedName name="perctge1" localSheetId="43">#REF!</definedName>
    <definedName name="perctge1" localSheetId="8">#REF!</definedName>
    <definedName name="perctge1">#REF!</definedName>
    <definedName name="Perctge2">"['file:///G:/Users/user/AppData/Local/Microsoft/Windows/Temporary%20Internet%20Files/Content.Outlook/WZGZ8T4T/F/E/SANRU%20PTB%20malaria%20round%208%20phase%202%20SANRU%20130911%20Final-14-sept%2011%20soirA.xls'#$'Formating-source'.$D$2:.$D$9]"</definedName>
    <definedName name="Perctge21" localSheetId="19">#REF!</definedName>
    <definedName name="Perctge21" localSheetId="17">#REF!</definedName>
    <definedName name="Perctge21" localSheetId="22">#REF!</definedName>
    <definedName name="Perctge21" localSheetId="18">#REF!</definedName>
    <definedName name="Perctge21" localSheetId="20">#REF!</definedName>
    <definedName name="Perctge21" localSheetId="26">#REF!</definedName>
    <definedName name="Perctge21" localSheetId="24">#REF!</definedName>
    <definedName name="Perctge21" localSheetId="29">#REF!</definedName>
    <definedName name="Perctge21" localSheetId="25">#REF!</definedName>
    <definedName name="Perctge21" localSheetId="27">#REF!</definedName>
    <definedName name="Perctge21" localSheetId="33">#REF!</definedName>
    <definedName name="Perctge21" localSheetId="31">#REF!</definedName>
    <definedName name="Perctge21" localSheetId="36">#REF!</definedName>
    <definedName name="Perctge21" localSheetId="32">#REF!</definedName>
    <definedName name="Perctge21" localSheetId="34">#REF!</definedName>
    <definedName name="Perctge21" localSheetId="42">#REF!</definedName>
    <definedName name="Perctge21" localSheetId="40">#REF!</definedName>
    <definedName name="Perctge21" localSheetId="45">#REF!</definedName>
    <definedName name="Perctge21" localSheetId="41">#REF!</definedName>
    <definedName name="Perctge21" localSheetId="43">#REF!</definedName>
    <definedName name="Perctge21" localSheetId="8">#REF!</definedName>
    <definedName name="Perctge21">#REF!</definedName>
    <definedName name="Perd_consul_Inter">"['file:///D:/Users/CBA/AppData/Local/Microsoft/Windows/INetCache/Content.Outlook/NQDQIA1K/Attachement%2034%20VIHSIDA.xls'#$'Base estimation'.$D$10]"</definedName>
    <definedName name="PerdAO">"['file:///D:/Users/CBA/AppData/Local/Microsoft/Windows/INetCache/Content.Outlook/NQDQIA1K/Attachement%2034%20VIHSIDA.xls'#$'Base estimation'.$D$28]"</definedName>
    <definedName name="PerdSousRegion">"['file:///D:/Users/CBA/AppData/Local/Microsoft/Windows/INetCache/Content.Outlook/NQDQIA1K/Attachement%2034%20VIHSIDA.xls'#$'Base estimation'.$D$23]"</definedName>
    <definedName name="PERS" localSheetId="14">[6]variables!$B$2:$B$13</definedName>
    <definedName name="PERS" localSheetId="21">[6]variables!$B$2:$B$13</definedName>
    <definedName name="PERS" localSheetId="28">[6]variables!$B$2:$B$13</definedName>
    <definedName name="PERS" localSheetId="35">[6]variables!$B$2:$B$13</definedName>
    <definedName name="PERS" localSheetId="44">[6]variables!$B$2:$B$13</definedName>
    <definedName name="PERS">#REF!</definedName>
    <definedName name="PERSO" localSheetId="14">'[1]BASE DEPART'!$C$7:$C$23</definedName>
    <definedName name="PERSO" localSheetId="21">'[1]BASE DEPART'!$C$7:$C$23</definedName>
    <definedName name="PERSO" localSheetId="28">'[1]BASE DEPART'!$C$7:$C$23</definedName>
    <definedName name="PERSO" localSheetId="35">'[1]BASE DEPART'!$C$7:$C$23</definedName>
    <definedName name="PERSO" localSheetId="44">'[1]BASE DEPART'!$C$7:$C$23</definedName>
    <definedName name="PERSO">#REF!</definedName>
    <definedName name="Phallus">"['file:///D:/Users/CBA/AppData/Local/Microsoft/Windows/INetCache/Content.Outlook/NQDQIA1K/Attachement%2034%20VIHSIDA.xls'#$'Base estimation'.$D$187]"</definedName>
    <definedName name="Plaidoyer1">"'[8]base estimation'!#REF!"</definedName>
    <definedName name="plIRPP" localSheetId="14">[13]Parametres!$C$23</definedName>
    <definedName name="plIRPP" localSheetId="21">[13]Parametres!$C$23</definedName>
    <definedName name="plIRPP" localSheetId="28">[13]Parametres!$C$23</definedName>
    <definedName name="plIRPP" localSheetId="35">[13]Parametres!$C$23</definedName>
    <definedName name="plIRPP" localSheetId="44">[13]Parametres!$C$23</definedName>
    <definedName name="plIRPP">#REF!</definedName>
    <definedName name="PM" localSheetId="19">#REF!</definedName>
    <definedName name="PM" localSheetId="17">#REF!</definedName>
    <definedName name="PM" localSheetId="22">#REF!</definedName>
    <definedName name="PM" localSheetId="18">#REF!</definedName>
    <definedName name="PM" localSheetId="20">#REF!</definedName>
    <definedName name="PM" localSheetId="26">#REF!</definedName>
    <definedName name="PM" localSheetId="24">#REF!</definedName>
    <definedName name="PM" localSheetId="29">#REF!</definedName>
    <definedName name="PM" localSheetId="25">#REF!</definedName>
    <definedName name="PM" localSheetId="27">#REF!</definedName>
    <definedName name="PM" localSheetId="33">#REF!</definedName>
    <definedName name="PM" localSheetId="31">#REF!</definedName>
    <definedName name="PM" localSheetId="36">#REF!</definedName>
    <definedName name="PM" localSheetId="32">#REF!</definedName>
    <definedName name="PM" localSheetId="34">#REF!</definedName>
    <definedName name="PM" localSheetId="42">#REF!</definedName>
    <definedName name="PM" localSheetId="40">#REF!</definedName>
    <definedName name="PM" localSheetId="45">#REF!</definedName>
    <definedName name="PM" localSheetId="41">#REF!</definedName>
    <definedName name="PM" localSheetId="43">#REF!</definedName>
    <definedName name="PM" localSheetId="8">#REF!</definedName>
    <definedName name="PM">#REF!</definedName>
    <definedName name="PMTCT" localSheetId="19">#REF!</definedName>
    <definedName name="PMTCT" localSheetId="17">#REF!</definedName>
    <definedName name="PMTCT" localSheetId="22">#REF!</definedName>
    <definedName name="PMTCT" localSheetId="18">#REF!</definedName>
    <definedName name="PMTCT" localSheetId="20">#REF!</definedName>
    <definedName name="PMTCT" localSheetId="26">#REF!</definedName>
    <definedName name="PMTCT" localSheetId="24">#REF!</definedName>
    <definedName name="PMTCT" localSheetId="29">#REF!</definedName>
    <definedName name="PMTCT" localSheetId="25">#REF!</definedName>
    <definedName name="PMTCT" localSheetId="27">#REF!</definedName>
    <definedName name="PMTCT" localSheetId="33">#REF!</definedName>
    <definedName name="PMTCT" localSheetId="31">#REF!</definedName>
    <definedName name="PMTCT" localSheetId="36">#REF!</definedName>
    <definedName name="PMTCT" localSheetId="32">#REF!</definedName>
    <definedName name="PMTCT" localSheetId="34">#REF!</definedName>
    <definedName name="PMTCT" localSheetId="42">#REF!</definedName>
    <definedName name="PMTCT" localSheetId="40">#REF!</definedName>
    <definedName name="PMTCT" localSheetId="45">#REF!</definedName>
    <definedName name="PMTCT" localSheetId="41">#REF!</definedName>
    <definedName name="PMTCT" localSheetId="43">#REF!</definedName>
    <definedName name="PMTCT" localSheetId="8">#REF!</definedName>
    <definedName name="PMTCT">#REF!</definedName>
    <definedName name="Pointage" localSheetId="14">[13]Pointage!$A$3:$AP$103</definedName>
    <definedName name="Pointage" localSheetId="21">[13]Pointage!$A$3:$AP$103</definedName>
    <definedName name="Pointage" localSheetId="28">[13]Pointage!$A$3:$AP$103</definedName>
    <definedName name="Pointage" localSheetId="35">[13]Pointage!$A$3:$AP$103</definedName>
    <definedName name="Pointage" localSheetId="44">[13]Pointage!$A$3:$AP$103</definedName>
    <definedName name="Pointage">#REF!</definedName>
    <definedName name="Policy" localSheetId="19">#REF!</definedName>
    <definedName name="Policy" localSheetId="17">#REF!</definedName>
    <definedName name="Policy" localSheetId="22">#REF!</definedName>
    <definedName name="Policy" localSheetId="18">#REF!</definedName>
    <definedName name="Policy" localSheetId="20">#REF!</definedName>
    <definedName name="Policy" localSheetId="26">#REF!</definedName>
    <definedName name="Policy" localSheetId="24">#REF!</definedName>
    <definedName name="Policy" localSheetId="29">#REF!</definedName>
    <definedName name="Policy" localSheetId="25">#REF!</definedName>
    <definedName name="Policy" localSheetId="27">#REF!</definedName>
    <definedName name="Policy" localSheetId="33">#REF!</definedName>
    <definedName name="Policy" localSheetId="31">#REF!</definedName>
    <definedName name="Policy" localSheetId="36">#REF!</definedName>
    <definedName name="Policy" localSheetId="32">#REF!</definedName>
    <definedName name="Policy" localSheetId="34">#REF!</definedName>
    <definedName name="Policy" localSheetId="42">#REF!</definedName>
    <definedName name="Policy" localSheetId="40">#REF!</definedName>
    <definedName name="Policy" localSheetId="45">#REF!</definedName>
    <definedName name="Policy" localSheetId="41">#REF!</definedName>
    <definedName name="Policy" localSheetId="43">#REF!</definedName>
    <definedName name="Policy" localSheetId="8">#REF!</definedName>
    <definedName name="Policy">#REF!</definedName>
    <definedName name="PostingProfile" localSheetId="19">#REF!</definedName>
    <definedName name="PostingProfile" localSheetId="17">#REF!</definedName>
    <definedName name="PostingProfile" localSheetId="22">#REF!</definedName>
    <definedName name="PostingProfile" localSheetId="18">#REF!</definedName>
    <definedName name="PostingProfile" localSheetId="20">#REF!</definedName>
    <definedName name="PostingProfile" localSheetId="26">#REF!</definedName>
    <definedName name="PostingProfile" localSheetId="24">#REF!</definedName>
    <definedName name="PostingProfile" localSheetId="29">#REF!</definedName>
    <definedName name="PostingProfile" localSheetId="25">#REF!</definedName>
    <definedName name="PostingProfile" localSheetId="27">#REF!</definedName>
    <definedName name="PostingProfile" localSheetId="33">#REF!</definedName>
    <definedName name="PostingProfile" localSheetId="31">#REF!</definedName>
    <definedName name="PostingProfile" localSheetId="36">#REF!</definedName>
    <definedName name="PostingProfile" localSheetId="32">#REF!</definedName>
    <definedName name="PostingProfile" localSheetId="34">#REF!</definedName>
    <definedName name="PostingProfile" localSheetId="42">#REF!</definedName>
    <definedName name="PostingProfile" localSheetId="40">#REF!</definedName>
    <definedName name="PostingProfile" localSheetId="45">#REF!</definedName>
    <definedName name="PostingProfile" localSheetId="41">#REF!</definedName>
    <definedName name="PostingProfile" localSheetId="43">#REF!</definedName>
    <definedName name="PostingProfile" localSheetId="8">#REF!</definedName>
    <definedName name="PostingProfile">#REF!</definedName>
    <definedName name="preavis">#REF!</definedName>
    <definedName name="Prev_Gen_Pop" localSheetId="19">#REF!</definedName>
    <definedName name="Prev_Gen_Pop" localSheetId="17">#REF!</definedName>
    <definedName name="Prev_Gen_Pop" localSheetId="22">#REF!</definedName>
    <definedName name="Prev_Gen_Pop" localSheetId="18">#REF!</definedName>
    <definedName name="Prev_Gen_Pop" localSheetId="20">#REF!</definedName>
    <definedName name="Prev_Gen_Pop" localSheetId="26">#REF!</definedName>
    <definedName name="Prev_Gen_Pop" localSheetId="24">#REF!</definedName>
    <definedName name="Prev_Gen_Pop" localSheetId="29">#REF!</definedName>
    <definedName name="Prev_Gen_Pop" localSheetId="25">#REF!</definedName>
    <definedName name="Prev_Gen_Pop" localSheetId="27">#REF!</definedName>
    <definedName name="Prev_Gen_Pop" localSheetId="33">#REF!</definedName>
    <definedName name="Prev_Gen_Pop" localSheetId="31">#REF!</definedName>
    <definedName name="Prev_Gen_Pop" localSheetId="36">#REF!</definedName>
    <definedName name="Prev_Gen_Pop" localSheetId="32">#REF!</definedName>
    <definedName name="Prev_Gen_Pop" localSheetId="34">#REF!</definedName>
    <definedName name="Prev_Gen_Pop" localSheetId="42">#REF!</definedName>
    <definedName name="Prev_Gen_Pop" localSheetId="40">#REF!</definedName>
    <definedName name="Prev_Gen_Pop" localSheetId="45">#REF!</definedName>
    <definedName name="Prev_Gen_Pop" localSheetId="41">#REF!</definedName>
    <definedName name="Prev_Gen_Pop" localSheetId="43">#REF!</definedName>
    <definedName name="Prev_Gen_Pop" localSheetId="8">#REF!</definedName>
    <definedName name="Prev_Gen_Pop">#REF!</definedName>
    <definedName name="Prev_MSM" localSheetId="19">#REF!</definedName>
    <definedName name="Prev_MSM" localSheetId="17">#REF!</definedName>
    <definedName name="Prev_MSM" localSheetId="22">#REF!</definedName>
    <definedName name="Prev_MSM" localSheetId="18">#REF!</definedName>
    <definedName name="Prev_MSM" localSheetId="20">#REF!</definedName>
    <definedName name="Prev_MSM" localSheetId="26">#REF!</definedName>
    <definedName name="Prev_MSM" localSheetId="24">#REF!</definedName>
    <definedName name="Prev_MSM" localSheetId="29">#REF!</definedName>
    <definedName name="Prev_MSM" localSheetId="25">#REF!</definedName>
    <definedName name="Prev_MSM" localSheetId="27">#REF!</definedName>
    <definedName name="Prev_MSM" localSheetId="33">#REF!</definedName>
    <definedName name="Prev_MSM" localSheetId="31">#REF!</definedName>
    <definedName name="Prev_MSM" localSheetId="36">#REF!</definedName>
    <definedName name="Prev_MSM" localSheetId="32">#REF!</definedName>
    <definedName name="Prev_MSM" localSheetId="34">#REF!</definedName>
    <definedName name="Prev_MSM" localSheetId="42">#REF!</definedName>
    <definedName name="Prev_MSM" localSheetId="40">#REF!</definedName>
    <definedName name="Prev_MSM" localSheetId="45">#REF!</definedName>
    <definedName name="Prev_MSM" localSheetId="41">#REF!</definedName>
    <definedName name="Prev_MSM" localSheetId="43">#REF!</definedName>
    <definedName name="Prev_MSM" localSheetId="8">#REF!</definedName>
    <definedName name="Prev_MSM">#REF!</definedName>
    <definedName name="Prev_PWID" localSheetId="19">#REF!</definedName>
    <definedName name="Prev_PWID" localSheetId="17">#REF!</definedName>
    <definedName name="Prev_PWID" localSheetId="22">#REF!</definedName>
    <definedName name="Prev_PWID" localSheetId="18">#REF!</definedName>
    <definedName name="Prev_PWID" localSheetId="20">#REF!</definedName>
    <definedName name="Prev_PWID" localSheetId="26">#REF!</definedName>
    <definedName name="Prev_PWID" localSheetId="24">#REF!</definedName>
    <definedName name="Prev_PWID" localSheetId="29">#REF!</definedName>
    <definedName name="Prev_PWID" localSheetId="25">#REF!</definedName>
    <definedName name="Prev_PWID" localSheetId="27">#REF!</definedName>
    <definedName name="Prev_PWID" localSheetId="33">#REF!</definedName>
    <definedName name="Prev_PWID" localSheetId="31">#REF!</definedName>
    <definedName name="Prev_PWID" localSheetId="36">#REF!</definedName>
    <definedName name="Prev_PWID" localSheetId="32">#REF!</definedName>
    <definedName name="Prev_PWID" localSheetId="34">#REF!</definedName>
    <definedName name="Prev_PWID" localSheetId="42">#REF!</definedName>
    <definedName name="Prev_PWID" localSheetId="40">#REF!</definedName>
    <definedName name="Prev_PWID" localSheetId="45">#REF!</definedName>
    <definedName name="Prev_PWID" localSheetId="41">#REF!</definedName>
    <definedName name="Prev_PWID" localSheetId="43">#REF!</definedName>
    <definedName name="Prev_PWID" localSheetId="8">#REF!</definedName>
    <definedName name="Prev_PWID">#REF!</definedName>
    <definedName name="Prev_Sex_Workers" localSheetId="19">#REF!</definedName>
    <definedName name="Prev_Sex_Workers" localSheetId="17">#REF!</definedName>
    <definedName name="Prev_Sex_Workers" localSheetId="22">#REF!</definedName>
    <definedName name="Prev_Sex_Workers" localSheetId="18">#REF!</definedName>
    <definedName name="Prev_Sex_Workers" localSheetId="20">#REF!</definedName>
    <definedName name="Prev_Sex_Workers" localSheetId="26">#REF!</definedName>
    <definedName name="Prev_Sex_Workers" localSheetId="24">#REF!</definedName>
    <definedName name="Prev_Sex_Workers" localSheetId="29">#REF!</definedName>
    <definedName name="Prev_Sex_Workers" localSheetId="25">#REF!</definedName>
    <definedName name="Prev_Sex_Workers" localSheetId="27">#REF!</definedName>
    <definedName name="Prev_Sex_Workers" localSheetId="33">#REF!</definedName>
    <definedName name="Prev_Sex_Workers" localSheetId="31">#REF!</definedName>
    <definedName name="Prev_Sex_Workers" localSheetId="36">#REF!</definedName>
    <definedName name="Prev_Sex_Workers" localSheetId="32">#REF!</definedName>
    <definedName name="Prev_Sex_Workers" localSheetId="34">#REF!</definedName>
    <definedName name="Prev_Sex_Workers" localSheetId="42">#REF!</definedName>
    <definedName name="Prev_Sex_Workers" localSheetId="40">#REF!</definedName>
    <definedName name="Prev_Sex_Workers" localSheetId="45">#REF!</definedName>
    <definedName name="Prev_Sex_Workers" localSheetId="41">#REF!</definedName>
    <definedName name="Prev_Sex_Workers" localSheetId="43">#REF!</definedName>
    <definedName name="Prev_Sex_Workers" localSheetId="8">#REF!</definedName>
    <definedName name="Prev_Sex_Workers">#REF!</definedName>
    <definedName name="Prev_Vulnerable" localSheetId="19">#REF!</definedName>
    <definedName name="Prev_Vulnerable" localSheetId="17">#REF!</definedName>
    <definedName name="Prev_Vulnerable" localSheetId="22">#REF!</definedName>
    <definedName name="Prev_Vulnerable" localSheetId="18">#REF!</definedName>
    <definedName name="Prev_Vulnerable" localSheetId="20">#REF!</definedName>
    <definedName name="Prev_Vulnerable" localSheetId="26">#REF!</definedName>
    <definedName name="Prev_Vulnerable" localSheetId="24">#REF!</definedName>
    <definedName name="Prev_Vulnerable" localSheetId="29">#REF!</definedName>
    <definedName name="Prev_Vulnerable" localSheetId="25">#REF!</definedName>
    <definedName name="Prev_Vulnerable" localSheetId="27">#REF!</definedName>
    <definedName name="Prev_Vulnerable" localSheetId="33">#REF!</definedName>
    <definedName name="Prev_Vulnerable" localSheetId="31">#REF!</definedName>
    <definedName name="Prev_Vulnerable" localSheetId="36">#REF!</definedName>
    <definedName name="Prev_Vulnerable" localSheetId="32">#REF!</definedName>
    <definedName name="Prev_Vulnerable" localSheetId="34">#REF!</definedName>
    <definedName name="Prev_Vulnerable" localSheetId="42">#REF!</definedName>
    <definedName name="Prev_Vulnerable" localSheetId="40">#REF!</definedName>
    <definedName name="Prev_Vulnerable" localSheetId="45">#REF!</definedName>
    <definedName name="Prev_Vulnerable" localSheetId="41">#REF!</definedName>
    <definedName name="Prev_Vulnerable" localSheetId="43">#REF!</definedName>
    <definedName name="Prev_Vulnerable" localSheetId="8">#REF!</definedName>
    <definedName name="Prev_Vulnerable">#REF!</definedName>
    <definedName name="Prev_Youth" localSheetId="19">#REF!</definedName>
    <definedName name="Prev_Youth" localSheetId="17">#REF!</definedName>
    <definedName name="Prev_Youth" localSheetId="22">#REF!</definedName>
    <definedName name="Prev_Youth" localSheetId="18">#REF!</definedName>
    <definedName name="Prev_Youth" localSheetId="20">#REF!</definedName>
    <definedName name="Prev_Youth" localSheetId="26">#REF!</definedName>
    <definedName name="Prev_Youth" localSheetId="24">#REF!</definedName>
    <definedName name="Prev_Youth" localSheetId="29">#REF!</definedName>
    <definedName name="Prev_Youth" localSheetId="25">#REF!</definedName>
    <definedName name="Prev_Youth" localSheetId="27">#REF!</definedName>
    <definedName name="Prev_Youth" localSheetId="33">#REF!</definedName>
    <definedName name="Prev_Youth" localSheetId="31">#REF!</definedName>
    <definedName name="Prev_Youth" localSheetId="36">#REF!</definedName>
    <definedName name="Prev_Youth" localSheetId="32">#REF!</definedName>
    <definedName name="Prev_Youth" localSheetId="34">#REF!</definedName>
    <definedName name="Prev_Youth" localSheetId="42">#REF!</definedName>
    <definedName name="Prev_Youth" localSheetId="40">#REF!</definedName>
    <definedName name="Prev_Youth" localSheetId="45">#REF!</definedName>
    <definedName name="Prev_Youth" localSheetId="41">#REF!</definedName>
    <definedName name="Prev_Youth" localSheetId="43">#REF!</definedName>
    <definedName name="Prev_Youth" localSheetId="8">#REF!</definedName>
    <definedName name="Prev_Youth">#REF!</definedName>
    <definedName name="primetrans" localSheetId="19">#REF!</definedName>
    <definedName name="primetrans" localSheetId="17">#REF!</definedName>
    <definedName name="primetrans" localSheetId="22">#REF!</definedName>
    <definedName name="primetrans" localSheetId="18">#REF!</definedName>
    <definedName name="primetrans" localSheetId="20">#REF!</definedName>
    <definedName name="primetrans" localSheetId="26">#REF!</definedName>
    <definedName name="primetrans" localSheetId="24">#REF!</definedName>
    <definedName name="primetrans" localSheetId="29">#REF!</definedName>
    <definedName name="primetrans" localSheetId="25">#REF!</definedName>
    <definedName name="primetrans" localSheetId="27">#REF!</definedName>
    <definedName name="primetrans" localSheetId="33">#REF!</definedName>
    <definedName name="primetrans" localSheetId="31">#REF!</definedName>
    <definedName name="primetrans" localSheetId="36">#REF!</definedName>
    <definedName name="primetrans" localSheetId="32">#REF!</definedName>
    <definedName name="primetrans" localSheetId="34">#REF!</definedName>
    <definedName name="primetrans" localSheetId="42">#REF!</definedName>
    <definedName name="primetrans" localSheetId="40">#REF!</definedName>
    <definedName name="primetrans" localSheetId="45">#REF!</definedName>
    <definedName name="primetrans" localSheetId="41">#REF!</definedName>
    <definedName name="primetrans" localSheetId="43">#REF!</definedName>
    <definedName name="primetrans" localSheetId="8">#REF!</definedName>
    <definedName name="primetrans">#REF!</definedName>
    <definedName name="Processus_1" localSheetId="19">#REF!</definedName>
    <definedName name="Processus_1" localSheetId="17">#REF!</definedName>
    <definedName name="Processus_1" localSheetId="22">#REF!</definedName>
    <definedName name="Processus_1" localSheetId="18">#REF!</definedName>
    <definedName name="Processus_1" localSheetId="20">#REF!</definedName>
    <definedName name="Processus_1" localSheetId="26">#REF!</definedName>
    <definedName name="Processus_1" localSheetId="24">#REF!</definedName>
    <definedName name="Processus_1" localSheetId="29">#REF!</definedName>
    <definedName name="Processus_1" localSheetId="25">#REF!</definedName>
    <definedName name="Processus_1" localSheetId="27">#REF!</definedName>
    <definedName name="Processus_1" localSheetId="33">#REF!</definedName>
    <definedName name="Processus_1" localSheetId="31">#REF!</definedName>
    <definedName name="Processus_1" localSheetId="36">#REF!</definedName>
    <definedName name="Processus_1" localSheetId="32">#REF!</definedName>
    <definedName name="Processus_1" localSheetId="34">#REF!</definedName>
    <definedName name="Processus_1" localSheetId="42">#REF!</definedName>
    <definedName name="Processus_1" localSheetId="40">#REF!</definedName>
    <definedName name="Processus_1" localSheetId="45">#REF!</definedName>
    <definedName name="Processus_1" localSheetId="41">#REF!</definedName>
    <definedName name="Processus_1" localSheetId="43">#REF!</definedName>
    <definedName name="Processus_1" localSheetId="8">#REF!</definedName>
    <definedName name="Processus_1">#REF!</definedName>
    <definedName name="Processus_2" localSheetId="19">#REF!</definedName>
    <definedName name="Processus_2" localSheetId="17">#REF!</definedName>
    <definedName name="Processus_2" localSheetId="22">#REF!</definedName>
    <definedName name="Processus_2" localSheetId="18">#REF!</definedName>
    <definedName name="Processus_2" localSheetId="20">#REF!</definedName>
    <definedName name="Processus_2" localSheetId="26">#REF!</definedName>
    <definedName name="Processus_2" localSheetId="24">#REF!</definedName>
    <definedName name="Processus_2" localSheetId="29">#REF!</definedName>
    <definedName name="Processus_2" localSheetId="25">#REF!</definedName>
    <definedName name="Processus_2" localSheetId="27">#REF!</definedName>
    <definedName name="Processus_2" localSheetId="33">#REF!</definedName>
    <definedName name="Processus_2" localSheetId="31">#REF!</definedName>
    <definedName name="Processus_2" localSheetId="36">#REF!</definedName>
    <definedName name="Processus_2" localSheetId="32">#REF!</definedName>
    <definedName name="Processus_2" localSheetId="34">#REF!</definedName>
    <definedName name="Processus_2" localSheetId="42">#REF!</definedName>
    <definedName name="Processus_2" localSheetId="40">#REF!</definedName>
    <definedName name="Processus_2" localSheetId="45">#REF!</definedName>
    <definedName name="Processus_2" localSheetId="41">#REF!</definedName>
    <definedName name="Processus_2" localSheetId="43">#REF!</definedName>
    <definedName name="Processus_2" localSheetId="8">#REF!</definedName>
    <definedName name="Processus_2">#REF!</definedName>
    <definedName name="Processus_3" localSheetId="19">#REF!</definedName>
    <definedName name="Processus_3" localSheetId="17">#REF!</definedName>
    <definedName name="Processus_3" localSheetId="22">#REF!</definedName>
    <definedName name="Processus_3" localSheetId="18">#REF!</definedName>
    <definedName name="Processus_3" localSheetId="20">#REF!</definedName>
    <definedName name="Processus_3" localSheetId="26">#REF!</definedName>
    <definedName name="Processus_3" localSheetId="24">#REF!</definedName>
    <definedName name="Processus_3" localSheetId="29">#REF!</definedName>
    <definedName name="Processus_3" localSheetId="25">#REF!</definedName>
    <definedName name="Processus_3" localSheetId="27">#REF!</definedName>
    <definedName name="Processus_3" localSheetId="33">#REF!</definedName>
    <definedName name="Processus_3" localSheetId="31">#REF!</definedName>
    <definedName name="Processus_3" localSheetId="36">#REF!</definedName>
    <definedName name="Processus_3" localSheetId="32">#REF!</definedName>
    <definedName name="Processus_3" localSheetId="34">#REF!</definedName>
    <definedName name="Processus_3" localSheetId="42">#REF!</definedName>
    <definedName name="Processus_3" localSheetId="40">#REF!</definedName>
    <definedName name="Processus_3" localSheetId="45">#REF!</definedName>
    <definedName name="Processus_3" localSheetId="41">#REF!</definedName>
    <definedName name="Processus_3" localSheetId="43">#REF!</definedName>
    <definedName name="Processus_3" localSheetId="8">#REF!</definedName>
    <definedName name="Processus_3">#REF!</definedName>
    <definedName name="Processus_4" localSheetId="19">#REF!</definedName>
    <definedName name="Processus_4" localSheetId="17">#REF!</definedName>
    <definedName name="Processus_4" localSheetId="22">#REF!</definedName>
    <definedName name="Processus_4" localSheetId="18">#REF!</definedName>
    <definedName name="Processus_4" localSheetId="20">#REF!</definedName>
    <definedName name="Processus_4" localSheetId="26">#REF!</definedName>
    <definedName name="Processus_4" localSheetId="24">#REF!</definedName>
    <definedName name="Processus_4" localSheetId="29">#REF!</definedName>
    <definedName name="Processus_4" localSheetId="25">#REF!</definedName>
    <definedName name="Processus_4" localSheetId="27">#REF!</definedName>
    <definedName name="Processus_4" localSheetId="33">#REF!</definedName>
    <definedName name="Processus_4" localSheetId="31">#REF!</definedName>
    <definedName name="Processus_4" localSheetId="36">#REF!</definedName>
    <definedName name="Processus_4" localSheetId="32">#REF!</definedName>
    <definedName name="Processus_4" localSheetId="34">#REF!</definedName>
    <definedName name="Processus_4" localSheetId="42">#REF!</definedName>
    <definedName name="Processus_4" localSheetId="40">#REF!</definedName>
    <definedName name="Processus_4" localSheetId="45">#REF!</definedName>
    <definedName name="Processus_4" localSheetId="41">#REF!</definedName>
    <definedName name="Processus_4" localSheetId="43">#REF!</definedName>
    <definedName name="Processus_4" localSheetId="8">#REF!</definedName>
    <definedName name="Processus_4">#REF!</definedName>
    <definedName name="Processus_5" localSheetId="19">#REF!</definedName>
    <definedName name="Processus_5" localSheetId="17">#REF!</definedName>
    <definedName name="Processus_5" localSheetId="22">#REF!</definedName>
    <definedName name="Processus_5" localSheetId="18">#REF!</definedName>
    <definedName name="Processus_5" localSheetId="20">#REF!</definedName>
    <definedName name="Processus_5" localSheetId="26">#REF!</definedName>
    <definedName name="Processus_5" localSheetId="24">#REF!</definedName>
    <definedName name="Processus_5" localSheetId="29">#REF!</definedName>
    <definedName name="Processus_5" localSheetId="25">#REF!</definedName>
    <definedName name="Processus_5" localSheetId="27">#REF!</definedName>
    <definedName name="Processus_5" localSheetId="33">#REF!</definedName>
    <definedName name="Processus_5" localSheetId="31">#REF!</definedName>
    <definedName name="Processus_5" localSheetId="36">#REF!</definedName>
    <definedName name="Processus_5" localSheetId="32">#REF!</definedName>
    <definedName name="Processus_5" localSheetId="34">#REF!</definedName>
    <definedName name="Processus_5" localSheetId="42">#REF!</definedName>
    <definedName name="Processus_5" localSheetId="40">#REF!</definedName>
    <definedName name="Processus_5" localSheetId="45">#REF!</definedName>
    <definedName name="Processus_5" localSheetId="41">#REF!</definedName>
    <definedName name="Processus_5" localSheetId="43">#REF!</definedName>
    <definedName name="Processus_5" localSheetId="8">#REF!</definedName>
    <definedName name="Processus_5">#REF!</definedName>
    <definedName name="Processus_6" localSheetId="19">#REF!</definedName>
    <definedName name="Processus_6" localSheetId="17">#REF!</definedName>
    <definedName name="Processus_6" localSheetId="22">#REF!</definedName>
    <definedName name="Processus_6" localSheetId="18">#REF!</definedName>
    <definedName name="Processus_6" localSheetId="20">#REF!</definedName>
    <definedName name="Processus_6" localSheetId="26">#REF!</definedName>
    <definedName name="Processus_6" localSheetId="24">#REF!</definedName>
    <definedName name="Processus_6" localSheetId="29">#REF!</definedName>
    <definedName name="Processus_6" localSheetId="25">#REF!</definedName>
    <definedName name="Processus_6" localSheetId="27">#REF!</definedName>
    <definedName name="Processus_6" localSheetId="33">#REF!</definedName>
    <definedName name="Processus_6" localSheetId="31">#REF!</definedName>
    <definedName name="Processus_6" localSheetId="36">#REF!</definedName>
    <definedName name="Processus_6" localSheetId="32">#REF!</definedName>
    <definedName name="Processus_6" localSheetId="34">#REF!</definedName>
    <definedName name="Processus_6" localSheetId="42">#REF!</definedName>
    <definedName name="Processus_6" localSheetId="40">#REF!</definedName>
    <definedName name="Processus_6" localSheetId="45">#REF!</definedName>
    <definedName name="Processus_6" localSheetId="41">#REF!</definedName>
    <definedName name="Processus_6" localSheetId="43">#REF!</definedName>
    <definedName name="Processus_6" localSheetId="8">#REF!</definedName>
    <definedName name="Processus_6">#REF!</definedName>
    <definedName name="Processus_7" localSheetId="19">#REF!</definedName>
    <definedName name="Processus_7" localSheetId="17">#REF!</definedName>
    <definedName name="Processus_7" localSheetId="22">#REF!</definedName>
    <definedName name="Processus_7" localSheetId="18">#REF!</definedName>
    <definedName name="Processus_7" localSheetId="20">#REF!</definedName>
    <definedName name="Processus_7" localSheetId="26">#REF!</definedName>
    <definedName name="Processus_7" localSheetId="24">#REF!</definedName>
    <definedName name="Processus_7" localSheetId="29">#REF!</definedName>
    <definedName name="Processus_7" localSheetId="25">#REF!</definedName>
    <definedName name="Processus_7" localSheetId="27">#REF!</definedName>
    <definedName name="Processus_7" localSheetId="33">#REF!</definedName>
    <definedName name="Processus_7" localSheetId="31">#REF!</definedName>
    <definedName name="Processus_7" localSheetId="36">#REF!</definedName>
    <definedName name="Processus_7" localSheetId="32">#REF!</definedName>
    <definedName name="Processus_7" localSheetId="34">#REF!</definedName>
    <definedName name="Processus_7" localSheetId="42">#REF!</definedName>
    <definedName name="Processus_7" localSheetId="40">#REF!</definedName>
    <definedName name="Processus_7" localSheetId="45">#REF!</definedName>
    <definedName name="Processus_7" localSheetId="41">#REF!</definedName>
    <definedName name="Processus_7" localSheetId="43">#REF!</definedName>
    <definedName name="Processus_7" localSheetId="8">#REF!</definedName>
    <definedName name="Processus_7">#REF!</definedName>
    <definedName name="Processus_8" localSheetId="19">#REF!</definedName>
    <definedName name="Processus_8" localSheetId="17">#REF!</definedName>
    <definedName name="Processus_8" localSheetId="22">#REF!</definedName>
    <definedName name="Processus_8" localSheetId="18">#REF!</definedName>
    <definedName name="Processus_8" localSheetId="20">#REF!</definedName>
    <definedName name="Processus_8" localSheetId="26">#REF!</definedName>
    <definedName name="Processus_8" localSheetId="24">#REF!</definedName>
    <definedName name="Processus_8" localSheetId="29">#REF!</definedName>
    <definedName name="Processus_8" localSheetId="25">#REF!</definedName>
    <definedName name="Processus_8" localSheetId="27">#REF!</definedName>
    <definedName name="Processus_8" localSheetId="33">#REF!</definedName>
    <definedName name="Processus_8" localSheetId="31">#REF!</definedName>
    <definedName name="Processus_8" localSheetId="36">#REF!</definedName>
    <definedName name="Processus_8" localSheetId="32">#REF!</definedName>
    <definedName name="Processus_8" localSheetId="34">#REF!</definedName>
    <definedName name="Processus_8" localSheetId="42">#REF!</definedName>
    <definedName name="Processus_8" localSheetId="40">#REF!</definedName>
    <definedName name="Processus_8" localSheetId="45">#REF!</definedName>
    <definedName name="Processus_8" localSheetId="41">#REF!</definedName>
    <definedName name="Processus_8" localSheetId="43">#REF!</definedName>
    <definedName name="Processus_8" localSheetId="8">#REF!</definedName>
    <definedName name="Processus_8">#REF!</definedName>
    <definedName name="Processus_9" localSheetId="19">#REF!</definedName>
    <definedName name="Processus_9" localSheetId="17">#REF!</definedName>
    <definedName name="Processus_9" localSheetId="22">#REF!</definedName>
    <definedName name="Processus_9" localSheetId="18">#REF!</definedName>
    <definedName name="Processus_9" localSheetId="20">#REF!</definedName>
    <definedName name="Processus_9" localSheetId="26">#REF!</definedName>
    <definedName name="Processus_9" localSheetId="24">#REF!</definedName>
    <definedName name="Processus_9" localSheetId="29">#REF!</definedName>
    <definedName name="Processus_9" localSheetId="25">#REF!</definedName>
    <definedName name="Processus_9" localSheetId="27">#REF!</definedName>
    <definedName name="Processus_9" localSheetId="33">#REF!</definedName>
    <definedName name="Processus_9" localSheetId="31">#REF!</definedName>
    <definedName name="Processus_9" localSheetId="36">#REF!</definedName>
    <definedName name="Processus_9" localSheetId="32">#REF!</definedName>
    <definedName name="Processus_9" localSheetId="34">#REF!</definedName>
    <definedName name="Processus_9" localSheetId="42">#REF!</definedName>
    <definedName name="Processus_9" localSheetId="40">#REF!</definedName>
    <definedName name="Processus_9" localSheetId="45">#REF!</definedName>
    <definedName name="Processus_9" localSheetId="41">#REF!</definedName>
    <definedName name="Processus_9" localSheetId="43">#REF!</definedName>
    <definedName name="Processus_9" localSheetId="8">#REF!</definedName>
    <definedName name="Processus_9">#REF!</definedName>
    <definedName name="Procure">"['file:///D:/Users/konemamadou/Library/Application%20Support/Microsoft/Office/Office%202011%20AutoRecovery/Budget_MOH_HSS_V17_15_mai.xlsx'#$'Range Page'.$A$20]"</definedName>
    <definedName name="procurementcost">"['https://healthyentrepreneurs.sharepoint.com/Users/BSINDAYIGAYA/Documents/Budgtes%202014/D%C3%A9penses%202013%20et%20pr%C3%A9visions%202014.xlsx'#$'Range Page'.$A$22]"</definedName>
    <definedName name="PROJET">#REF!</definedName>
    <definedName name="Projid" localSheetId="19">#REF!</definedName>
    <definedName name="Projid" localSheetId="17">#REF!</definedName>
    <definedName name="Projid" localSheetId="22">#REF!</definedName>
    <definedName name="Projid" localSheetId="18">#REF!</definedName>
    <definedName name="Projid" localSheetId="20">#REF!</definedName>
    <definedName name="Projid" localSheetId="26">#REF!</definedName>
    <definedName name="Projid" localSheetId="24">#REF!</definedName>
    <definedName name="Projid" localSheetId="29">#REF!</definedName>
    <definedName name="Projid" localSheetId="25">#REF!</definedName>
    <definedName name="Projid" localSheetId="27">#REF!</definedName>
    <definedName name="Projid" localSheetId="33">#REF!</definedName>
    <definedName name="Projid" localSheetId="31">#REF!</definedName>
    <definedName name="Projid" localSheetId="36">#REF!</definedName>
    <definedName name="Projid" localSheetId="32">#REF!</definedName>
    <definedName name="Projid" localSheetId="34">#REF!</definedName>
    <definedName name="Projid" localSheetId="42">#REF!</definedName>
    <definedName name="Projid" localSheetId="40">#REF!</definedName>
    <definedName name="Projid" localSheetId="45">#REF!</definedName>
    <definedName name="Projid" localSheetId="41">#REF!</definedName>
    <definedName name="Projid" localSheetId="43">#REF!</definedName>
    <definedName name="Projid" localSheetId="8">#REF!</definedName>
    <definedName name="Projid">#REF!</definedName>
    <definedName name="PS">"['file:///A:/AdminKit/kitcompt/Missions/WINDOWS/TEMP/MULTIBUD/CHANGE96.XLS'#$HIV.$F$5]"</definedName>
    <definedName name="PSCM" localSheetId="19">#REF!</definedName>
    <definedName name="PSCM" localSheetId="17">#REF!</definedName>
    <definedName name="PSCM" localSheetId="22">#REF!</definedName>
    <definedName name="PSCM" localSheetId="18">#REF!</definedName>
    <definedName name="PSCM" localSheetId="20">#REF!</definedName>
    <definedName name="PSCM" localSheetId="26">#REF!</definedName>
    <definedName name="PSCM" localSheetId="24">#REF!</definedName>
    <definedName name="PSCM" localSheetId="29">#REF!</definedName>
    <definedName name="PSCM" localSheetId="25">#REF!</definedName>
    <definedName name="PSCM" localSheetId="27">#REF!</definedName>
    <definedName name="PSCM" localSheetId="33">#REF!</definedName>
    <definedName name="PSCM" localSheetId="31">#REF!</definedName>
    <definedName name="PSCM" localSheetId="36">#REF!</definedName>
    <definedName name="PSCM" localSheetId="32">#REF!</definedName>
    <definedName name="PSCM" localSheetId="34">#REF!</definedName>
    <definedName name="PSCM" localSheetId="42">#REF!</definedName>
    <definedName name="PSCM" localSheetId="40">#REF!</definedName>
    <definedName name="PSCM" localSheetId="45">#REF!</definedName>
    <definedName name="PSCM" localSheetId="41">#REF!</definedName>
    <definedName name="PSCM" localSheetId="43">#REF!</definedName>
    <definedName name="PSCM" localSheetId="8">#REF!</definedName>
    <definedName name="PSCM">#REF!</definedName>
    <definedName name="PSM">"['file:///C:/Users/utilisateur/Documents/PIRAC/01.%20Budget/2020%20Budget/10%202019%20Budget%202020%20version%20final/Budget%20Fonds%20Propres%202020.xlsx'#$HIV.$F$5]"</definedName>
    <definedName name="pyscnps" localSheetId="19">#REF!</definedName>
    <definedName name="pyscnps" localSheetId="17">#REF!</definedName>
    <definedName name="pyscnps" localSheetId="22">#REF!</definedName>
    <definedName name="pyscnps" localSheetId="18">#REF!</definedName>
    <definedName name="pyscnps" localSheetId="20">#REF!</definedName>
    <definedName name="pyscnps" localSheetId="26">#REF!</definedName>
    <definedName name="pyscnps" localSheetId="24">#REF!</definedName>
    <definedName name="pyscnps" localSheetId="29">#REF!</definedName>
    <definedName name="pyscnps" localSheetId="25">#REF!</definedName>
    <definedName name="pyscnps" localSheetId="27">#REF!</definedName>
    <definedName name="pyscnps" localSheetId="33">#REF!</definedName>
    <definedName name="pyscnps" localSheetId="31">#REF!</definedName>
    <definedName name="pyscnps" localSheetId="36">#REF!</definedName>
    <definedName name="pyscnps" localSheetId="32">#REF!</definedName>
    <definedName name="pyscnps" localSheetId="34">#REF!</definedName>
    <definedName name="pyscnps" localSheetId="42">#REF!</definedName>
    <definedName name="pyscnps" localSheetId="40">#REF!</definedName>
    <definedName name="pyscnps" localSheetId="45">#REF!</definedName>
    <definedName name="pyscnps" localSheetId="41">#REF!</definedName>
    <definedName name="pyscnps" localSheetId="43">#REF!</definedName>
    <definedName name="pyscnps" localSheetId="8">#REF!</definedName>
    <definedName name="pyscnps">#REF!</definedName>
    <definedName name="pysfir" localSheetId="19">#REF!</definedName>
    <definedName name="pysfir" localSheetId="17">#REF!</definedName>
    <definedName name="pysfir" localSheetId="22">#REF!</definedName>
    <definedName name="pysfir" localSheetId="18">#REF!</definedName>
    <definedName name="pysfir" localSheetId="20">#REF!</definedName>
    <definedName name="pysfir" localSheetId="26">#REF!</definedName>
    <definedName name="pysfir" localSheetId="24">#REF!</definedName>
    <definedName name="pysfir" localSheetId="29">#REF!</definedName>
    <definedName name="pysfir" localSheetId="25">#REF!</definedName>
    <definedName name="pysfir" localSheetId="27">#REF!</definedName>
    <definedName name="pysfir" localSheetId="33">#REF!</definedName>
    <definedName name="pysfir" localSheetId="31">#REF!</definedName>
    <definedName name="pysfir" localSheetId="36">#REF!</definedName>
    <definedName name="pysfir" localSheetId="32">#REF!</definedName>
    <definedName name="pysfir" localSheetId="34">#REF!</definedName>
    <definedName name="pysfir" localSheetId="42">#REF!</definedName>
    <definedName name="pysfir" localSheetId="40">#REF!</definedName>
    <definedName name="pysfir" localSheetId="45">#REF!</definedName>
    <definedName name="pysfir" localSheetId="41">#REF!</definedName>
    <definedName name="pysfir" localSheetId="43">#REF!</definedName>
    <definedName name="pysfir" localSheetId="8">#REF!</definedName>
    <definedName name="pysfir">#REF!</definedName>
    <definedName name="pysirpp" localSheetId="19">#REF!</definedName>
    <definedName name="pysirpp" localSheetId="17">#REF!</definedName>
    <definedName name="pysirpp" localSheetId="22">#REF!</definedName>
    <definedName name="pysirpp" localSheetId="18">#REF!</definedName>
    <definedName name="pysirpp" localSheetId="20">#REF!</definedName>
    <definedName name="pysirpp" localSheetId="26">#REF!</definedName>
    <definedName name="pysirpp" localSheetId="24">#REF!</definedName>
    <definedName name="pysirpp" localSheetId="29">#REF!</definedName>
    <definedName name="pysirpp" localSheetId="25">#REF!</definedName>
    <definedName name="pysirpp" localSheetId="27">#REF!</definedName>
    <definedName name="pysirpp" localSheetId="33">#REF!</definedName>
    <definedName name="pysirpp" localSheetId="31">#REF!</definedName>
    <definedName name="pysirpp" localSheetId="36">#REF!</definedName>
    <definedName name="pysirpp" localSheetId="32">#REF!</definedName>
    <definedName name="pysirpp" localSheetId="34">#REF!</definedName>
    <definedName name="pysirpp" localSheetId="42">#REF!</definedName>
    <definedName name="pysirpp" localSheetId="40">#REF!</definedName>
    <definedName name="pysirpp" localSheetId="45">#REF!</definedName>
    <definedName name="pysirpp" localSheetId="41">#REF!</definedName>
    <definedName name="pysirpp" localSheetId="43">#REF!</definedName>
    <definedName name="pysirpp" localSheetId="8">#REF!</definedName>
    <definedName name="pysirpp">#REF!</definedName>
    <definedName name="Qty" localSheetId="19">#REF!</definedName>
    <definedName name="Qty" localSheetId="17">#REF!</definedName>
    <definedName name="Qty" localSheetId="22">#REF!</definedName>
    <definedName name="Qty" localSheetId="18">#REF!</definedName>
    <definedName name="Qty" localSheetId="20">#REF!</definedName>
    <definedName name="Qty" localSheetId="26">#REF!</definedName>
    <definedName name="Qty" localSheetId="24">#REF!</definedName>
    <definedName name="Qty" localSheetId="29">#REF!</definedName>
    <definedName name="Qty" localSheetId="25">#REF!</definedName>
    <definedName name="Qty" localSheetId="27">#REF!</definedName>
    <definedName name="Qty" localSheetId="33">#REF!</definedName>
    <definedName name="Qty" localSheetId="31">#REF!</definedName>
    <definedName name="Qty" localSheetId="36">#REF!</definedName>
    <definedName name="Qty" localSheetId="32">#REF!</definedName>
    <definedName name="Qty" localSheetId="34">#REF!</definedName>
    <definedName name="Qty" localSheetId="42">#REF!</definedName>
    <definedName name="Qty" localSheetId="40">#REF!</definedName>
    <definedName name="Qty" localSheetId="45">#REF!</definedName>
    <definedName name="Qty" localSheetId="41">#REF!</definedName>
    <definedName name="Qty" localSheetId="43">#REF!</definedName>
    <definedName name="Qty" localSheetId="8">#REF!</definedName>
    <definedName name="Qty">#REF!</definedName>
    <definedName name="rate_SDP">"'[13]initial balance'!#REF!"</definedName>
    <definedName name="ratetable" localSheetId="19">#REF!</definedName>
    <definedName name="ratetable" localSheetId="17">#REF!</definedName>
    <definedName name="ratetable" localSheetId="22">#REF!</definedName>
    <definedName name="ratetable" localSheetId="18">#REF!</definedName>
    <definedName name="ratetable" localSheetId="20">#REF!</definedName>
    <definedName name="ratetable" localSheetId="26">#REF!</definedName>
    <definedName name="ratetable" localSheetId="24">#REF!</definedName>
    <definedName name="ratetable" localSheetId="29">#REF!</definedName>
    <definedName name="ratetable" localSheetId="25">#REF!</definedName>
    <definedName name="ratetable" localSheetId="27">#REF!</definedName>
    <definedName name="ratetable" localSheetId="33">#REF!</definedName>
    <definedName name="ratetable" localSheetId="31">#REF!</definedName>
    <definedName name="ratetable" localSheetId="36">#REF!</definedName>
    <definedName name="ratetable" localSheetId="32">#REF!</definedName>
    <definedName name="ratetable" localSheetId="34">#REF!</definedName>
    <definedName name="ratetable" localSheetId="42">#REF!</definedName>
    <definedName name="ratetable" localSheetId="40">#REF!</definedName>
    <definedName name="ratetable" localSheetId="45">#REF!</definedName>
    <definedName name="ratetable" localSheetId="41">#REF!</definedName>
    <definedName name="ratetable" localSheetId="43">#REF!</definedName>
    <definedName name="ratetable" localSheetId="8">#REF!</definedName>
    <definedName name="ratetable">#REF!</definedName>
    <definedName name="RAV" localSheetId="14">[13]Parametres!$C$18</definedName>
    <definedName name="RAV" localSheetId="21">[13]Parametres!$C$18</definedName>
    <definedName name="RAV" localSheetId="28">[13]Parametres!$C$18</definedName>
    <definedName name="RAV" localSheetId="35">[13]Parametres!$C$18</definedName>
    <definedName name="RAV" localSheetId="44">[13]Parametres!$C$18</definedName>
    <definedName name="RAV">#REF!</definedName>
    <definedName name="RBF" localSheetId="19">#REF!</definedName>
    <definedName name="RBF" localSheetId="17">#REF!</definedName>
    <definedName name="RBF" localSheetId="22">#REF!</definedName>
    <definedName name="RBF" localSheetId="18">#REF!</definedName>
    <definedName name="RBF" localSheetId="20">#REF!</definedName>
    <definedName name="RBF" localSheetId="26">#REF!</definedName>
    <definedName name="RBF" localSheetId="24">#REF!</definedName>
    <definedName name="RBF" localSheetId="29">#REF!</definedName>
    <definedName name="RBF" localSheetId="25">#REF!</definedName>
    <definedName name="RBF" localSheetId="27">#REF!</definedName>
    <definedName name="RBF" localSheetId="33">#REF!</definedName>
    <definedName name="RBF" localSheetId="31">#REF!</definedName>
    <definedName name="RBF" localSheetId="36">#REF!</definedName>
    <definedName name="RBF" localSheetId="32">#REF!</definedName>
    <definedName name="RBF" localSheetId="34">#REF!</definedName>
    <definedName name="RBF" localSheetId="42">#REF!</definedName>
    <definedName name="RBF" localSheetId="40">#REF!</definedName>
    <definedName name="RBF" localSheetId="45">#REF!</definedName>
    <definedName name="RBF" localSheetId="41">#REF!</definedName>
    <definedName name="RBF" localSheetId="43">#REF!</definedName>
    <definedName name="RBF" localSheetId="8">#REF!</definedName>
    <definedName name="RBF">#REF!</definedName>
    <definedName name="RDTs">"['file:///G:/Users/user/AppData/Local/Microsoft/Windows/Temporary%20Internet%20Files/Content.Outlook/WZGZ8T4T/F/E/SANRU%20PTB%20malaria%20round%208%20phase%202%20SANRU%20130911%20Final-14-sept%2011%20soirA.xls'#$'Formating-source'.$N$2:.$N$8]"</definedName>
    <definedName name="RDTs1" localSheetId="19">#REF!</definedName>
    <definedName name="RDTs1" localSheetId="17">#REF!</definedName>
    <definedName name="RDTs1" localSheetId="22">#REF!</definedName>
    <definedName name="RDTs1" localSheetId="18">#REF!</definedName>
    <definedName name="RDTs1" localSheetId="20">#REF!</definedName>
    <definedName name="RDTs1" localSheetId="26">#REF!</definedName>
    <definedName name="RDTs1" localSheetId="24">#REF!</definedName>
    <definedName name="RDTs1" localSheetId="29">#REF!</definedName>
    <definedName name="RDTs1" localSheetId="25">#REF!</definedName>
    <definedName name="RDTs1" localSheetId="27">#REF!</definedName>
    <definedName name="RDTs1" localSheetId="33">#REF!</definedName>
    <definedName name="RDTs1" localSheetId="31">#REF!</definedName>
    <definedName name="RDTs1" localSheetId="36">#REF!</definedName>
    <definedName name="RDTs1" localSheetId="32">#REF!</definedName>
    <definedName name="RDTs1" localSheetId="34">#REF!</definedName>
    <definedName name="RDTs1" localSheetId="42">#REF!</definedName>
    <definedName name="RDTs1" localSheetId="40">#REF!</definedName>
    <definedName name="RDTs1" localSheetId="45">#REF!</definedName>
    <definedName name="RDTs1" localSheetId="41">#REF!</definedName>
    <definedName name="RDTs1" localSheetId="43">#REF!</definedName>
    <definedName name="RDTs1" localSheetId="8">#REF!</definedName>
    <definedName name="RDTs1">#REF!</definedName>
    <definedName name="REALISECOMPTABLE" localSheetId="14">'[8]INFO PROJET'!$B$10</definedName>
    <definedName name="REALISECOMPTABLE" localSheetId="21">'[8]INFO PROJET'!$B$10</definedName>
    <definedName name="REALISECOMPTABLE" localSheetId="28">'[8]INFO PROJET'!$B$10</definedName>
    <definedName name="REALISECOMPTABLE" localSheetId="35">'[8]INFO PROJET'!$B$10</definedName>
    <definedName name="REALISECOMPTABLE" localSheetId="44">'[8]INFO PROJET'!$B$10</definedName>
    <definedName name="REALISECOMPTABLE" localSheetId="0">#REF!</definedName>
    <definedName name="REALISECOMPTABLE">'INFO PROJET'!$B$10</definedName>
    <definedName name="RecidCache_CB1_Cache" localSheetId="19">#REF!</definedName>
    <definedName name="RecidCache_CB1_Cache" localSheetId="17">#REF!</definedName>
    <definedName name="RecidCache_CB1_Cache" localSheetId="22">#REF!</definedName>
    <definedName name="RecidCache_CB1_Cache" localSheetId="18">#REF!</definedName>
    <definedName name="RecidCache_CB1_Cache" localSheetId="20">#REF!</definedName>
    <definedName name="RecidCache_CB1_Cache" localSheetId="26">#REF!</definedName>
    <definedName name="RecidCache_CB1_Cache" localSheetId="24">#REF!</definedName>
    <definedName name="RecidCache_CB1_Cache" localSheetId="29">#REF!</definedName>
    <definedName name="RecidCache_CB1_Cache" localSheetId="25">#REF!</definedName>
    <definedName name="RecidCache_CB1_Cache" localSheetId="27">#REF!</definedName>
    <definedName name="RecidCache_CB1_Cache" localSheetId="33">#REF!</definedName>
    <definedName name="RecidCache_CB1_Cache" localSheetId="31">#REF!</definedName>
    <definedName name="RecidCache_CB1_Cache" localSheetId="36">#REF!</definedName>
    <definedName name="RecidCache_CB1_Cache" localSheetId="32">#REF!</definedName>
    <definedName name="RecidCache_CB1_Cache" localSheetId="34">#REF!</definedName>
    <definedName name="RecidCache_CB1_Cache" localSheetId="42">#REF!</definedName>
    <definedName name="RecidCache_CB1_Cache" localSheetId="40">#REF!</definedName>
    <definedName name="RecidCache_CB1_Cache" localSheetId="45">#REF!</definedName>
    <definedName name="RecidCache_CB1_Cache" localSheetId="41">#REF!</definedName>
    <definedName name="RecidCache_CB1_Cache" localSheetId="43">#REF!</definedName>
    <definedName name="RecidCache_CB1_Cache" localSheetId="8">#REF!</definedName>
    <definedName name="RecidCache_CB1_Cache">#REF!</definedName>
    <definedName name="RecidCache_CB2_Cache" localSheetId="19">#REF!</definedName>
    <definedName name="RecidCache_CB2_Cache" localSheetId="17">#REF!</definedName>
    <definedName name="RecidCache_CB2_Cache" localSheetId="22">#REF!</definedName>
    <definedName name="RecidCache_CB2_Cache" localSheetId="18">#REF!</definedName>
    <definedName name="RecidCache_CB2_Cache" localSheetId="20">#REF!</definedName>
    <definedName name="RecidCache_CB2_Cache" localSheetId="26">#REF!</definedName>
    <definedName name="RecidCache_CB2_Cache" localSheetId="24">#REF!</definedName>
    <definedName name="RecidCache_CB2_Cache" localSheetId="29">#REF!</definedName>
    <definedName name="RecidCache_CB2_Cache" localSheetId="25">#REF!</definedName>
    <definedName name="RecidCache_CB2_Cache" localSheetId="27">#REF!</definedName>
    <definedName name="RecidCache_CB2_Cache" localSheetId="33">#REF!</definedName>
    <definedName name="RecidCache_CB2_Cache" localSheetId="31">#REF!</definedName>
    <definedName name="RecidCache_CB2_Cache" localSheetId="36">#REF!</definedName>
    <definedName name="RecidCache_CB2_Cache" localSheetId="32">#REF!</definedName>
    <definedName name="RecidCache_CB2_Cache" localSheetId="34">#REF!</definedName>
    <definedName name="RecidCache_CB2_Cache" localSheetId="42">#REF!</definedName>
    <definedName name="RecidCache_CB2_Cache" localSheetId="40">#REF!</definedName>
    <definedName name="RecidCache_CB2_Cache" localSheetId="45">#REF!</definedName>
    <definedName name="RecidCache_CB2_Cache" localSheetId="41">#REF!</definedName>
    <definedName name="RecidCache_CB2_Cache" localSheetId="43">#REF!</definedName>
    <definedName name="RecidCache_CB2_Cache" localSheetId="8">#REF!</definedName>
    <definedName name="RecidCache_CB2_Cache">#REF!</definedName>
    <definedName name="redf" localSheetId="19">#REF!</definedName>
    <definedName name="redf" localSheetId="17">#REF!</definedName>
    <definedName name="redf" localSheetId="22">#REF!</definedName>
    <definedName name="redf" localSheetId="18">#REF!</definedName>
    <definedName name="redf" localSheetId="20">#REF!</definedName>
    <definedName name="redf" localSheetId="26">#REF!</definedName>
    <definedName name="redf" localSheetId="24">#REF!</definedName>
    <definedName name="redf" localSheetId="29">#REF!</definedName>
    <definedName name="redf" localSheetId="25">#REF!</definedName>
    <definedName name="redf" localSheetId="27">#REF!</definedName>
    <definedName name="redf" localSheetId="33">#REF!</definedName>
    <definedName name="redf" localSheetId="31">#REF!</definedName>
    <definedName name="redf" localSheetId="36">#REF!</definedName>
    <definedName name="redf" localSheetId="32">#REF!</definedName>
    <definedName name="redf" localSheetId="34">#REF!</definedName>
    <definedName name="redf" localSheetId="42">#REF!</definedName>
    <definedName name="redf" localSheetId="40">#REF!</definedName>
    <definedName name="redf" localSheetId="45">#REF!</definedName>
    <definedName name="redf" localSheetId="41">#REF!</definedName>
    <definedName name="redf" localSheetId="43">#REF!</definedName>
    <definedName name="redf" localSheetId="8">#REF!</definedName>
    <definedName name="redf">#REF!</definedName>
    <definedName name="RefRecId" localSheetId="19">#REF!</definedName>
    <definedName name="RefRecId" localSheetId="17">#REF!</definedName>
    <definedName name="RefRecId" localSheetId="22">#REF!</definedName>
    <definedName name="RefRecId" localSheetId="18">#REF!</definedName>
    <definedName name="RefRecId" localSheetId="20">#REF!</definedName>
    <definedName name="RefRecId" localSheetId="26">#REF!</definedName>
    <definedName name="RefRecId" localSheetId="24">#REF!</definedName>
    <definedName name="RefRecId" localSheetId="29">#REF!</definedName>
    <definedName name="RefRecId" localSheetId="25">#REF!</definedName>
    <definedName name="RefRecId" localSheetId="27">#REF!</definedName>
    <definedName name="RefRecId" localSheetId="33">#REF!</definedName>
    <definedName name="RefRecId" localSheetId="31">#REF!</definedName>
    <definedName name="RefRecId" localSheetId="36">#REF!</definedName>
    <definedName name="RefRecId" localSheetId="32">#REF!</definedName>
    <definedName name="RefRecId" localSheetId="34">#REF!</definedName>
    <definedName name="RefRecId" localSheetId="42">#REF!</definedName>
    <definedName name="RefRecId" localSheetId="40">#REF!</definedName>
    <definedName name="RefRecId" localSheetId="45">#REF!</definedName>
    <definedName name="RefRecId" localSheetId="41">#REF!</definedName>
    <definedName name="RefRecId" localSheetId="43">#REF!</definedName>
    <definedName name="RefRecId" localSheetId="8">#REF!</definedName>
    <definedName name="RefRecId">#REF!</definedName>
    <definedName name="ReprographieR">"['file:///D:/Users/CBA/AppData/Local/Microsoft/Windows/INetCache/Content.Outlook/NQDQIA1K/Attachement%2034%20VIHSIDA.xls'#$'Base estimation'.$D$165]"</definedName>
    <definedName name="Resp_RCA">"['file:///D:/Users/CBA/AppData/Local/Microsoft/Windows/INetCache/Content.Outlook/NQDQIA1K/Attachement%2034%20VIHSIDA.xls'#$'Base estimation'.$D$425]"</definedName>
    <definedName name="Resp_SE">"['file:///D:/Users/CBA/AppData/Local/Microsoft/Windows/INetCache/Content.Outlook/NQDQIA1K/Attachement%2034%20VIHSIDA.xls'#$'Base estimation'.$D$426]"</definedName>
    <definedName name="RP" localSheetId="14">[3]Variables!$A$8:$A$10</definedName>
    <definedName name="RP" localSheetId="21">[3]Variables!$A$8:$A$10</definedName>
    <definedName name="RP" localSheetId="28">[3]Variables!$A$8:$A$10</definedName>
    <definedName name="RP" localSheetId="35">[3]Variables!$A$8:$A$10</definedName>
    <definedName name="RP" localSheetId="44">[3]Variables!$A$8:$A$10</definedName>
    <definedName name="RP">#REF!</definedName>
    <definedName name="Rwdta" localSheetId="19">#REF!</definedName>
    <definedName name="Rwdta" localSheetId="17">#REF!</definedName>
    <definedName name="Rwdta" localSheetId="22">#REF!</definedName>
    <definedName name="Rwdta" localSheetId="18">#REF!</definedName>
    <definedName name="Rwdta" localSheetId="20">#REF!</definedName>
    <definedName name="Rwdta" localSheetId="26">#REF!</definedName>
    <definedName name="Rwdta" localSheetId="24">#REF!</definedName>
    <definedName name="Rwdta" localSheetId="29">#REF!</definedName>
    <definedName name="Rwdta" localSheetId="25">#REF!</definedName>
    <definedName name="Rwdta" localSheetId="27">#REF!</definedName>
    <definedName name="Rwdta" localSheetId="33">#REF!</definedName>
    <definedName name="Rwdta" localSheetId="31">#REF!</definedName>
    <definedName name="Rwdta" localSheetId="36">#REF!</definedName>
    <definedName name="Rwdta" localSheetId="32">#REF!</definedName>
    <definedName name="Rwdta" localSheetId="34">#REF!</definedName>
    <definedName name="Rwdta" localSheetId="42">#REF!</definedName>
    <definedName name="Rwdta" localSheetId="40">#REF!</definedName>
    <definedName name="Rwdta" localSheetId="45">#REF!</definedName>
    <definedName name="Rwdta" localSheetId="41">#REF!</definedName>
    <definedName name="Rwdta" localSheetId="43">#REF!</definedName>
    <definedName name="Rwdta" localSheetId="8">#REF!</definedName>
    <definedName name="Rwdta">#REF!</definedName>
    <definedName name="sal">#N/A</definedName>
    <definedName name="salbrut" localSheetId="19">#REF!</definedName>
    <definedName name="salbrut" localSheetId="17">#REF!</definedName>
    <definedName name="salbrut" localSheetId="22">#REF!</definedName>
    <definedName name="salbrut" localSheetId="18">#REF!</definedName>
    <definedName name="salbrut" localSheetId="20">#REF!</definedName>
    <definedName name="salbrut" localSheetId="26">#REF!</definedName>
    <definedName name="salbrut" localSheetId="24">#REF!</definedName>
    <definedName name="salbrut" localSheetId="29">#REF!</definedName>
    <definedName name="salbrut" localSheetId="25">#REF!</definedName>
    <definedName name="salbrut" localSheetId="27">#REF!</definedName>
    <definedName name="salbrut" localSheetId="33">#REF!</definedName>
    <definedName name="salbrut" localSheetId="31">#REF!</definedName>
    <definedName name="salbrut" localSheetId="36">#REF!</definedName>
    <definedName name="salbrut" localSheetId="32">#REF!</definedName>
    <definedName name="salbrut" localSheetId="34">#REF!</definedName>
    <definedName name="salbrut" localSheetId="42">#REF!</definedName>
    <definedName name="salbrut" localSheetId="40">#REF!</definedName>
    <definedName name="salbrut" localSheetId="45">#REF!</definedName>
    <definedName name="salbrut" localSheetId="41">#REF!</definedName>
    <definedName name="salbrut" localSheetId="43">#REF!</definedName>
    <definedName name="salbrut" localSheetId="8">#REF!</definedName>
    <definedName name="salbrut">#REF!</definedName>
    <definedName name="SALBRUTREEL" localSheetId="19">#REF!</definedName>
    <definedName name="SALBRUTREEL" localSheetId="17">#REF!</definedName>
    <definedName name="SALBRUTREEL" localSheetId="22">#REF!</definedName>
    <definedName name="SALBRUTREEL" localSheetId="18">#REF!</definedName>
    <definedName name="SALBRUTREEL" localSheetId="20">#REF!</definedName>
    <definedName name="SALBRUTREEL" localSheetId="26">#REF!</definedName>
    <definedName name="SALBRUTREEL" localSheetId="24">#REF!</definedName>
    <definedName name="SALBRUTREEL" localSheetId="29">#REF!</definedName>
    <definedName name="SALBRUTREEL" localSheetId="25">#REF!</definedName>
    <definedName name="SALBRUTREEL" localSheetId="27">#REF!</definedName>
    <definedName name="SALBRUTREEL" localSheetId="33">#REF!</definedName>
    <definedName name="SALBRUTREEL" localSheetId="31">#REF!</definedName>
    <definedName name="SALBRUTREEL" localSheetId="36">#REF!</definedName>
    <definedName name="SALBRUTREEL" localSheetId="32">#REF!</definedName>
    <definedName name="SALBRUTREEL" localSheetId="34">#REF!</definedName>
    <definedName name="SALBRUTREEL" localSheetId="42">#REF!</definedName>
    <definedName name="SALBRUTREEL" localSheetId="40">#REF!</definedName>
    <definedName name="SALBRUTREEL" localSheetId="45">#REF!</definedName>
    <definedName name="SALBRUTREEL" localSheetId="41">#REF!</definedName>
    <definedName name="SALBRUTREEL" localSheetId="43">#REF!</definedName>
    <definedName name="SALBRUTREEL" localSheetId="8">#REF!</definedName>
    <definedName name="SALBRUTREEL">#REF!</definedName>
    <definedName name="salomon" localSheetId="19">#REF!</definedName>
    <definedName name="salomon" localSheetId="17">#REF!</definedName>
    <definedName name="salomon" localSheetId="22">#REF!</definedName>
    <definedName name="salomon" localSheetId="18">#REF!</definedName>
    <definedName name="salomon" localSheetId="20">#REF!</definedName>
    <definedName name="salomon" localSheetId="26">#REF!</definedName>
    <definedName name="salomon" localSheetId="24">#REF!</definedName>
    <definedName name="salomon" localSheetId="29">#REF!</definedName>
    <definedName name="salomon" localSheetId="25">#REF!</definedName>
    <definedName name="salomon" localSheetId="27">#REF!</definedName>
    <definedName name="salomon" localSheetId="33">#REF!</definedName>
    <definedName name="salomon" localSheetId="31">#REF!</definedName>
    <definedName name="salomon" localSheetId="36">#REF!</definedName>
    <definedName name="salomon" localSheetId="32">#REF!</definedName>
    <definedName name="salomon" localSheetId="34">#REF!</definedName>
    <definedName name="salomon" localSheetId="42">#REF!</definedName>
    <definedName name="salomon" localSheetId="40">#REF!</definedName>
    <definedName name="salomon" localSheetId="45">#REF!</definedName>
    <definedName name="salomon" localSheetId="41">#REF!</definedName>
    <definedName name="salomon" localSheetId="43">#REF!</definedName>
    <definedName name="salomon" localSheetId="8">#REF!</definedName>
    <definedName name="salomon">#REF!</definedName>
    <definedName name="Scolarisation_OEV">"['file:///D:/Users/CBA/AppData/Local/Microsoft/Windows/INetCache/Content.Outlook/NQDQIA1K/Attachement%2034%20VIHSIDA.xls'#$'Base estimation'.$D$207]"</definedName>
    <definedName name="SD" localSheetId="19">#REF!</definedName>
    <definedName name="SD" localSheetId="17">#REF!</definedName>
    <definedName name="SD" localSheetId="22">#REF!</definedName>
    <definedName name="SD" localSheetId="18">#REF!</definedName>
    <definedName name="SD" localSheetId="20">#REF!</definedName>
    <definedName name="SD" localSheetId="26">#REF!</definedName>
    <definedName name="SD" localSheetId="24">#REF!</definedName>
    <definedName name="SD" localSheetId="29">#REF!</definedName>
    <definedName name="SD" localSheetId="25">#REF!</definedName>
    <definedName name="SD" localSheetId="27">#REF!</definedName>
    <definedName name="SD" localSheetId="33">#REF!</definedName>
    <definedName name="SD" localSheetId="31">#REF!</definedName>
    <definedName name="SD" localSheetId="36">#REF!</definedName>
    <definedName name="SD" localSheetId="32">#REF!</definedName>
    <definedName name="SD" localSheetId="34">#REF!</definedName>
    <definedName name="SD" localSheetId="42">#REF!</definedName>
    <definedName name="SD" localSheetId="40">#REF!</definedName>
    <definedName name="SD" localSheetId="45">#REF!</definedName>
    <definedName name="SD" localSheetId="41">#REF!</definedName>
    <definedName name="SD" localSheetId="43">#REF!</definedName>
    <definedName name="SD" localSheetId="8">#REF!</definedName>
    <definedName name="SD">#REF!</definedName>
    <definedName name="SD_2" localSheetId="19">#REF!</definedName>
    <definedName name="SD_2" localSheetId="17">#REF!</definedName>
    <definedName name="SD_2" localSheetId="22">#REF!</definedName>
    <definedName name="SD_2" localSheetId="18">#REF!</definedName>
    <definedName name="SD_2" localSheetId="20">#REF!</definedName>
    <definedName name="SD_2" localSheetId="26">#REF!</definedName>
    <definedName name="SD_2" localSheetId="24">#REF!</definedName>
    <definedName name="SD_2" localSheetId="29">#REF!</definedName>
    <definedName name="SD_2" localSheetId="25">#REF!</definedName>
    <definedName name="SD_2" localSheetId="27">#REF!</definedName>
    <definedName name="SD_2" localSheetId="33">#REF!</definedName>
    <definedName name="SD_2" localSheetId="31">#REF!</definedName>
    <definedName name="SD_2" localSheetId="36">#REF!</definedName>
    <definedName name="SD_2" localSheetId="32">#REF!</definedName>
    <definedName name="SD_2" localSheetId="34">#REF!</definedName>
    <definedName name="SD_2" localSheetId="42">#REF!</definedName>
    <definedName name="SD_2" localSheetId="40">#REF!</definedName>
    <definedName name="SD_2" localSheetId="45">#REF!</definedName>
    <definedName name="SD_2" localSheetId="41">#REF!</definedName>
    <definedName name="SD_2" localSheetId="43">#REF!</definedName>
    <definedName name="SD_2" localSheetId="8">#REF!</definedName>
    <definedName name="SD_2">#REF!</definedName>
    <definedName name="SD_5" localSheetId="19">#REF!</definedName>
    <definedName name="SD_5" localSheetId="17">#REF!</definedName>
    <definedName name="SD_5" localSheetId="22">#REF!</definedName>
    <definedName name="SD_5" localSheetId="18">#REF!</definedName>
    <definedName name="SD_5" localSheetId="20">#REF!</definedName>
    <definedName name="SD_5" localSheetId="26">#REF!</definedName>
    <definedName name="SD_5" localSheetId="24">#REF!</definedName>
    <definedName name="SD_5" localSheetId="29">#REF!</definedName>
    <definedName name="SD_5" localSheetId="25">#REF!</definedName>
    <definedName name="SD_5" localSheetId="27">#REF!</definedName>
    <definedName name="SD_5" localSheetId="33">#REF!</definedName>
    <definedName name="SD_5" localSheetId="31">#REF!</definedName>
    <definedName name="SD_5" localSheetId="36">#REF!</definedName>
    <definedName name="SD_5" localSheetId="32">#REF!</definedName>
    <definedName name="SD_5" localSheetId="34">#REF!</definedName>
    <definedName name="SD_5" localSheetId="42">#REF!</definedName>
    <definedName name="SD_5" localSheetId="40">#REF!</definedName>
    <definedName name="SD_5" localSheetId="45">#REF!</definedName>
    <definedName name="SD_5" localSheetId="41">#REF!</definedName>
    <definedName name="SD_5" localSheetId="43">#REF!</definedName>
    <definedName name="SD_5" localSheetId="8">#REF!</definedName>
    <definedName name="SD_5">#REF!</definedName>
    <definedName name="SDA" localSheetId="19">#REF!</definedName>
    <definedName name="SDA" localSheetId="17">#REF!</definedName>
    <definedName name="SDA" localSheetId="22">#REF!</definedName>
    <definedName name="SDA" localSheetId="18">#REF!</definedName>
    <definedName name="SDA" localSheetId="20">#REF!</definedName>
    <definedName name="SDA" localSheetId="26">#REF!</definedName>
    <definedName name="SDA" localSheetId="24">#REF!</definedName>
    <definedName name="SDA" localSheetId="29">#REF!</definedName>
    <definedName name="SDA" localSheetId="25">#REF!</definedName>
    <definedName name="SDA" localSheetId="27">#REF!</definedName>
    <definedName name="SDA" localSheetId="33">#REF!</definedName>
    <definedName name="SDA" localSheetId="31">#REF!</definedName>
    <definedName name="SDA" localSheetId="36">#REF!</definedName>
    <definedName name="SDA" localSheetId="32">#REF!</definedName>
    <definedName name="SDA" localSheetId="34">#REF!</definedName>
    <definedName name="SDA" localSheetId="42">#REF!</definedName>
    <definedName name="SDA" localSheetId="40">#REF!</definedName>
    <definedName name="SDA" localSheetId="45">#REF!</definedName>
    <definedName name="SDA" localSheetId="41">#REF!</definedName>
    <definedName name="SDA" localSheetId="43">#REF!</definedName>
    <definedName name="SDA" localSheetId="8">#REF!</definedName>
    <definedName name="SDA">#REF!</definedName>
    <definedName name="SDA_2" localSheetId="19">#REF!</definedName>
    <definedName name="SDA_2" localSheetId="17">#REF!</definedName>
    <definedName name="SDA_2" localSheetId="22">#REF!</definedName>
    <definedName name="SDA_2" localSheetId="18">#REF!</definedName>
    <definedName name="SDA_2" localSheetId="20">#REF!</definedName>
    <definedName name="SDA_2" localSheetId="26">#REF!</definedName>
    <definedName name="SDA_2" localSheetId="24">#REF!</definedName>
    <definedName name="SDA_2" localSheetId="29">#REF!</definedName>
    <definedName name="SDA_2" localSheetId="25">#REF!</definedName>
    <definedName name="SDA_2" localSheetId="27">#REF!</definedName>
    <definedName name="SDA_2" localSheetId="33">#REF!</definedName>
    <definedName name="SDA_2" localSheetId="31">#REF!</definedName>
    <definedName name="SDA_2" localSheetId="36">#REF!</definedName>
    <definedName name="SDA_2" localSheetId="32">#REF!</definedName>
    <definedName name="SDA_2" localSheetId="34">#REF!</definedName>
    <definedName name="SDA_2" localSheetId="42">#REF!</definedName>
    <definedName name="SDA_2" localSheetId="40">#REF!</definedName>
    <definedName name="SDA_2" localSheetId="45">#REF!</definedName>
    <definedName name="SDA_2" localSheetId="41">#REF!</definedName>
    <definedName name="SDA_2" localSheetId="43">#REF!</definedName>
    <definedName name="SDA_2" localSheetId="8">#REF!</definedName>
    <definedName name="SDA_2">#REF!</definedName>
    <definedName name="SDA_5" localSheetId="19">#REF!</definedName>
    <definedName name="SDA_5" localSheetId="17">#REF!</definedName>
    <definedName name="SDA_5" localSheetId="22">#REF!</definedName>
    <definedName name="SDA_5" localSheetId="18">#REF!</definedName>
    <definedName name="SDA_5" localSheetId="20">#REF!</definedName>
    <definedName name="SDA_5" localSheetId="26">#REF!</definedName>
    <definedName name="SDA_5" localSheetId="24">#REF!</definedName>
    <definedName name="SDA_5" localSheetId="29">#REF!</definedName>
    <definedName name="SDA_5" localSheetId="25">#REF!</definedName>
    <definedName name="SDA_5" localSheetId="27">#REF!</definedName>
    <definedName name="SDA_5" localSheetId="33">#REF!</definedName>
    <definedName name="SDA_5" localSheetId="31">#REF!</definedName>
    <definedName name="SDA_5" localSheetId="36">#REF!</definedName>
    <definedName name="SDA_5" localSheetId="32">#REF!</definedName>
    <definedName name="SDA_5" localSheetId="34">#REF!</definedName>
    <definedName name="SDA_5" localSheetId="42">#REF!</definedName>
    <definedName name="SDA_5" localSheetId="40">#REF!</definedName>
    <definedName name="SDA_5" localSheetId="45">#REF!</definedName>
    <definedName name="SDA_5" localSheetId="41">#REF!</definedName>
    <definedName name="SDA_5" localSheetId="43">#REF!</definedName>
    <definedName name="SDA_5" localSheetId="8">#REF!</definedName>
    <definedName name="SDA_5">#REF!</definedName>
    <definedName name="SDAList_2" localSheetId="19">#REF!</definedName>
    <definedName name="SDAList_2" localSheetId="17">#REF!</definedName>
    <definedName name="SDAList_2" localSheetId="22">#REF!</definedName>
    <definedName name="SDAList_2" localSheetId="18">#REF!</definedName>
    <definedName name="SDAList_2" localSheetId="20">#REF!</definedName>
    <definedName name="SDAList_2" localSheetId="26">#REF!</definedName>
    <definedName name="SDAList_2" localSheetId="24">#REF!</definedName>
    <definedName name="SDAList_2" localSheetId="29">#REF!</definedName>
    <definedName name="SDAList_2" localSheetId="25">#REF!</definedName>
    <definedName name="SDAList_2" localSheetId="27">#REF!</definedName>
    <definedName name="SDAList_2" localSheetId="33">#REF!</definedName>
    <definedName name="SDAList_2" localSheetId="31">#REF!</definedName>
    <definedName name="SDAList_2" localSheetId="36">#REF!</definedName>
    <definedName name="SDAList_2" localSheetId="32">#REF!</definedName>
    <definedName name="SDAList_2" localSheetId="34">#REF!</definedName>
    <definedName name="SDAList_2" localSheetId="42">#REF!</definedName>
    <definedName name="SDAList_2" localSheetId="40">#REF!</definedName>
    <definedName name="SDAList_2" localSheetId="45">#REF!</definedName>
    <definedName name="SDAList_2" localSheetId="41">#REF!</definedName>
    <definedName name="SDAList_2" localSheetId="43">#REF!</definedName>
    <definedName name="SDAList_2" localSheetId="8">#REF!</definedName>
    <definedName name="SDAList_2">#REF!</definedName>
    <definedName name="SDF" localSheetId="19">#REF!</definedName>
    <definedName name="SDF" localSheetId="17">#REF!</definedName>
    <definedName name="SDF" localSheetId="22">#REF!</definedName>
    <definedName name="SDF" localSheetId="18">#REF!</definedName>
    <definedName name="SDF" localSheetId="20">#REF!</definedName>
    <definedName name="SDF" localSheetId="26">#REF!</definedName>
    <definedName name="SDF" localSheetId="24">#REF!</definedName>
    <definedName name="SDF" localSheetId="29">#REF!</definedName>
    <definedName name="SDF" localSheetId="25">#REF!</definedName>
    <definedName name="SDF" localSheetId="27">#REF!</definedName>
    <definedName name="SDF" localSheetId="33">#REF!</definedName>
    <definedName name="SDF" localSheetId="31">#REF!</definedName>
    <definedName name="SDF" localSheetId="36">#REF!</definedName>
    <definedName name="SDF" localSheetId="32">#REF!</definedName>
    <definedName name="SDF" localSheetId="34">#REF!</definedName>
    <definedName name="SDF" localSheetId="42">#REF!</definedName>
    <definedName name="SDF" localSheetId="40">#REF!</definedName>
    <definedName name="SDF" localSheetId="45">#REF!</definedName>
    <definedName name="SDF" localSheetId="41">#REF!</definedName>
    <definedName name="SDF" localSheetId="43">#REF!</definedName>
    <definedName name="SDF" localSheetId="8">#REF!</definedName>
    <definedName name="SDF">#REF!</definedName>
    <definedName name="Secret_Recep">"['file:///D:/Users/CBA/AppData/Local/Microsoft/Windows/INetCache/Content.Outlook/NQDQIA1K/Attachement%2034%20VIHSIDA.xls'#$'Base estimation'.$D$431]"</definedName>
    <definedName name="SelectedProject" localSheetId="19">#REF!</definedName>
    <definedName name="SelectedProject" localSheetId="17">#REF!</definedName>
    <definedName name="SelectedProject" localSheetId="22">#REF!</definedName>
    <definedName name="SelectedProject" localSheetId="18">#REF!</definedName>
    <definedName name="SelectedProject" localSheetId="20">#REF!</definedName>
    <definedName name="SelectedProject" localSheetId="26">#REF!</definedName>
    <definedName name="SelectedProject" localSheetId="24">#REF!</definedName>
    <definedName name="SelectedProject" localSheetId="29">#REF!</definedName>
    <definedName name="SelectedProject" localSheetId="25">#REF!</definedName>
    <definedName name="SelectedProject" localSheetId="27">#REF!</definedName>
    <definedName name="SelectedProject" localSheetId="33">#REF!</definedName>
    <definedName name="SelectedProject" localSheetId="31">#REF!</definedName>
    <definedName name="SelectedProject" localSheetId="36">#REF!</definedName>
    <definedName name="SelectedProject" localSheetId="32">#REF!</definedName>
    <definedName name="SelectedProject" localSheetId="34">#REF!</definedName>
    <definedName name="SelectedProject" localSheetId="42">#REF!</definedName>
    <definedName name="SelectedProject" localSheetId="40">#REF!</definedName>
    <definedName name="SelectedProject" localSheetId="45">#REF!</definedName>
    <definedName name="SelectedProject" localSheetId="41">#REF!</definedName>
    <definedName name="SelectedProject" localSheetId="43">#REF!</definedName>
    <definedName name="SelectedProject" localSheetId="8">#REF!</definedName>
    <definedName name="SelectedProject">#REF!</definedName>
    <definedName name="Service_Delivery" localSheetId="19">#REF!</definedName>
    <definedName name="Service_Delivery" localSheetId="17">#REF!</definedName>
    <definedName name="Service_Delivery" localSheetId="22">#REF!</definedName>
    <definedName name="Service_Delivery" localSheetId="18">#REF!</definedName>
    <definedName name="Service_Delivery" localSheetId="20">#REF!</definedName>
    <definedName name="Service_Delivery" localSheetId="26">#REF!</definedName>
    <definedName name="Service_Delivery" localSheetId="24">#REF!</definedName>
    <definedName name="Service_Delivery" localSheetId="29">#REF!</definedName>
    <definedName name="Service_Delivery" localSheetId="25">#REF!</definedName>
    <definedName name="Service_Delivery" localSheetId="27">#REF!</definedName>
    <definedName name="Service_Delivery" localSheetId="33">#REF!</definedName>
    <definedName name="Service_Delivery" localSheetId="31">#REF!</definedName>
    <definedName name="Service_Delivery" localSheetId="36">#REF!</definedName>
    <definedName name="Service_Delivery" localSheetId="32">#REF!</definedName>
    <definedName name="Service_Delivery" localSheetId="34">#REF!</definedName>
    <definedName name="Service_Delivery" localSheetId="42">#REF!</definedName>
    <definedName name="Service_Delivery" localSheetId="40">#REF!</definedName>
    <definedName name="Service_Delivery" localSheetId="45">#REF!</definedName>
    <definedName name="Service_Delivery" localSheetId="41">#REF!</definedName>
    <definedName name="Service_Delivery" localSheetId="43">#REF!</definedName>
    <definedName name="Service_Delivery" localSheetId="8">#REF!</definedName>
    <definedName name="Service_Delivery">#REF!</definedName>
    <definedName name="Session_Plaidoyer">"['file:///D:/Users/CBA/AppData/Local/Microsoft/Windows/INetCache/Content.Outlook/NQDQIA1K/Attachement%2034%20VIHSIDA.xls'#$'Base estimation'.$D$244]"</definedName>
    <definedName name="SessionPlaidoyer">"'[8]base estimation'!#REF!"</definedName>
    <definedName name="sigledev1">#REF!</definedName>
    <definedName name="sigledev4">#REF!</definedName>
    <definedName name="Socite_Gardien">"['file:///D:/Users/CBA/AppData/Local/Microsoft/Windows/INetCache/Content.Outlook/NQDQIA1K/Attachement%2034%20VIHSIDA.xls'#$'Base estimation'.$D$457]"</definedName>
    <definedName name="Solde">"['http://tgf/Documents%20and%20Settings/Dr%20Albert/Local%20Settings/Temporary%20Internet%20Files/Content.Outlook/4WUQUSBL/Cadre_de_performance_RDC_version_finale_consensuelle_VIH_3_prs(1).xls%20DV.xls'#$DA.$G$37]"</definedName>
    <definedName name="Sources" localSheetId="19">#REF!</definedName>
    <definedName name="Sources" localSheetId="17">#REF!</definedName>
    <definedName name="Sources" localSheetId="22">#REF!</definedName>
    <definedName name="Sources" localSheetId="18">#REF!</definedName>
    <definedName name="Sources" localSheetId="20">#REF!</definedName>
    <definedName name="Sources" localSheetId="26">#REF!</definedName>
    <definedName name="Sources" localSheetId="24">#REF!</definedName>
    <definedName name="Sources" localSheetId="29">#REF!</definedName>
    <definedName name="Sources" localSheetId="25">#REF!</definedName>
    <definedName name="Sources" localSheetId="27">#REF!</definedName>
    <definedName name="Sources" localSheetId="33">#REF!</definedName>
    <definedName name="Sources" localSheetId="31">#REF!</definedName>
    <definedName name="Sources" localSheetId="36">#REF!</definedName>
    <definedName name="Sources" localSheetId="32">#REF!</definedName>
    <definedName name="Sources" localSheetId="34">#REF!</definedName>
    <definedName name="Sources" localSheetId="42">#REF!</definedName>
    <definedName name="Sources" localSheetId="40">#REF!</definedName>
    <definedName name="Sources" localSheetId="45">#REF!</definedName>
    <definedName name="Sources" localSheetId="41">#REF!</definedName>
    <definedName name="Sources" localSheetId="43">#REF!</definedName>
    <definedName name="Sources" localSheetId="8">#REF!</definedName>
    <definedName name="Sources">#REF!</definedName>
    <definedName name="SourcesList">"['file:///C:/Users/utilisateur/Documents/PIRAC/01.%20Budget/2020%20Budget/10%202019%20Budget%202020%20version%20final/Budget%20Fonds%20Propres%202020.xlsx'#$'DPS_impact_source données'.$E$2:.$E$17]"</definedName>
    <definedName name="speciality">#REF!</definedName>
    <definedName name="SPI" localSheetId="19">#REF!</definedName>
    <definedName name="SPI" localSheetId="17">#REF!</definedName>
    <definedName name="SPI" localSheetId="22">#REF!</definedName>
    <definedName name="SPI" localSheetId="18">#REF!</definedName>
    <definedName name="SPI" localSheetId="20">#REF!</definedName>
    <definedName name="SPI" localSheetId="26">#REF!</definedName>
    <definedName name="SPI" localSheetId="24">#REF!</definedName>
    <definedName name="SPI" localSheetId="29">#REF!</definedName>
    <definedName name="SPI" localSheetId="25">#REF!</definedName>
    <definedName name="SPI" localSheetId="27">#REF!</definedName>
    <definedName name="SPI" localSheetId="33">#REF!</definedName>
    <definedName name="SPI" localSheetId="31">#REF!</definedName>
    <definedName name="SPI" localSheetId="36">#REF!</definedName>
    <definedName name="SPI" localSheetId="32">#REF!</definedName>
    <definedName name="SPI" localSheetId="34">#REF!</definedName>
    <definedName name="SPI" localSheetId="42">#REF!</definedName>
    <definedName name="SPI" localSheetId="40">#REF!</definedName>
    <definedName name="SPI" localSheetId="45">#REF!</definedName>
    <definedName name="SPI" localSheetId="41">#REF!</definedName>
    <definedName name="SPI" localSheetId="43">#REF!</definedName>
    <definedName name="SPI" localSheetId="8">#REF!</definedName>
    <definedName name="SPI">#REF!</definedName>
    <definedName name="SPMfee" localSheetId="19">#REF!</definedName>
    <definedName name="SPMfee" localSheetId="17">#REF!</definedName>
    <definedName name="SPMfee" localSheetId="22">#REF!</definedName>
    <definedName name="SPMfee" localSheetId="18">#REF!</definedName>
    <definedName name="SPMfee" localSheetId="20">#REF!</definedName>
    <definedName name="SPMfee" localSheetId="26">#REF!</definedName>
    <definedName name="SPMfee" localSheetId="24">#REF!</definedName>
    <definedName name="SPMfee" localSheetId="29">#REF!</definedName>
    <definedName name="SPMfee" localSheetId="25">#REF!</definedName>
    <definedName name="SPMfee" localSheetId="27">#REF!</definedName>
    <definedName name="SPMfee" localSheetId="33">#REF!</definedName>
    <definedName name="SPMfee" localSheetId="31">#REF!</definedName>
    <definedName name="SPMfee" localSheetId="36">#REF!</definedName>
    <definedName name="SPMfee" localSheetId="32">#REF!</definedName>
    <definedName name="SPMfee" localSheetId="34">#REF!</definedName>
    <definedName name="SPMfee" localSheetId="42">#REF!</definedName>
    <definedName name="SPMfee" localSheetId="40">#REF!</definedName>
    <definedName name="SPMfee" localSheetId="45">#REF!</definedName>
    <definedName name="SPMfee" localSheetId="41">#REF!</definedName>
    <definedName name="SPMfee" localSheetId="43">#REF!</definedName>
    <definedName name="SPMfee" localSheetId="8">#REF!</definedName>
    <definedName name="SPMfee">#REF!</definedName>
    <definedName name="sssss" localSheetId="19">#REF!</definedName>
    <definedName name="sssss" localSheetId="17">#REF!</definedName>
    <definedName name="sssss" localSheetId="22">#REF!</definedName>
    <definedName name="sssss" localSheetId="18">#REF!</definedName>
    <definedName name="sssss" localSheetId="20">#REF!</definedName>
    <definedName name="sssss" localSheetId="26">#REF!</definedName>
    <definedName name="sssss" localSheetId="24">#REF!</definedName>
    <definedName name="sssss" localSheetId="29">#REF!</definedName>
    <definedName name="sssss" localSheetId="25">#REF!</definedName>
    <definedName name="sssss" localSheetId="27">#REF!</definedName>
    <definedName name="sssss" localSheetId="33">#REF!</definedName>
    <definedName name="sssss" localSheetId="31">#REF!</definedName>
    <definedName name="sssss" localSheetId="36">#REF!</definedName>
    <definedName name="sssss" localSheetId="32">#REF!</definedName>
    <definedName name="sssss" localSheetId="34">#REF!</definedName>
    <definedName name="sssss" localSheetId="42">#REF!</definedName>
    <definedName name="sssss" localSheetId="40">#REF!</definedName>
    <definedName name="sssss" localSheetId="45">#REF!</definedName>
    <definedName name="sssss" localSheetId="41">#REF!</definedName>
    <definedName name="sssss" localSheetId="43">#REF!</definedName>
    <definedName name="sssss" localSheetId="8">#REF!</definedName>
    <definedName name="sssss">#REF!</definedName>
    <definedName name="staffcat1" localSheetId="19">#REF!</definedName>
    <definedName name="staffcat1" localSheetId="17">#REF!</definedName>
    <definedName name="staffcat1" localSheetId="22">#REF!</definedName>
    <definedName name="staffcat1" localSheetId="18">#REF!</definedName>
    <definedName name="staffcat1" localSheetId="20">#REF!</definedName>
    <definedName name="staffcat1" localSheetId="26">#REF!</definedName>
    <definedName name="staffcat1" localSheetId="24">#REF!</definedName>
    <definedName name="staffcat1" localSheetId="29">#REF!</definedName>
    <definedName name="staffcat1" localSheetId="25">#REF!</definedName>
    <definedName name="staffcat1" localSheetId="27">#REF!</definedName>
    <definedName name="staffcat1" localSheetId="33">#REF!</definedName>
    <definedName name="staffcat1" localSheetId="31">#REF!</definedName>
    <definedName name="staffcat1" localSheetId="36">#REF!</definedName>
    <definedName name="staffcat1" localSheetId="32">#REF!</definedName>
    <definedName name="staffcat1" localSheetId="34">#REF!</definedName>
    <definedName name="staffcat1" localSheetId="42">#REF!</definedName>
    <definedName name="staffcat1" localSheetId="40">#REF!</definedName>
    <definedName name="staffcat1" localSheetId="45">#REF!</definedName>
    <definedName name="staffcat1" localSheetId="41">#REF!</definedName>
    <definedName name="staffcat1" localSheetId="43">#REF!</definedName>
    <definedName name="staffcat1" localSheetId="8">#REF!</definedName>
    <definedName name="staffcat1">#REF!</definedName>
    <definedName name="staffcat2" localSheetId="19">#REF!</definedName>
    <definedName name="staffcat2" localSheetId="17">#REF!</definedName>
    <definedName name="staffcat2" localSheetId="22">#REF!</definedName>
    <definedName name="staffcat2" localSheetId="18">#REF!</definedName>
    <definedName name="staffcat2" localSheetId="20">#REF!</definedName>
    <definedName name="staffcat2" localSheetId="26">#REF!</definedName>
    <definedName name="staffcat2" localSheetId="24">#REF!</definedName>
    <definedName name="staffcat2" localSheetId="29">#REF!</definedName>
    <definedName name="staffcat2" localSheetId="25">#REF!</definedName>
    <definedName name="staffcat2" localSheetId="27">#REF!</definedName>
    <definedName name="staffcat2" localSheetId="33">#REF!</definedName>
    <definedName name="staffcat2" localSheetId="31">#REF!</definedName>
    <definedName name="staffcat2" localSheetId="36">#REF!</definedName>
    <definedName name="staffcat2" localSheetId="32">#REF!</definedName>
    <definedName name="staffcat2" localSheetId="34">#REF!</definedName>
    <definedName name="staffcat2" localSheetId="42">#REF!</definedName>
    <definedName name="staffcat2" localSheetId="40">#REF!</definedName>
    <definedName name="staffcat2" localSheetId="45">#REF!</definedName>
    <definedName name="staffcat2" localSheetId="41">#REF!</definedName>
    <definedName name="staffcat2" localSheetId="43">#REF!</definedName>
    <definedName name="staffcat2" localSheetId="8">#REF!</definedName>
    <definedName name="staffcat2">#REF!</definedName>
    <definedName name="staffcat3" localSheetId="19">#REF!</definedName>
    <definedName name="staffcat3" localSheetId="17">#REF!</definedName>
    <definedName name="staffcat3" localSheetId="22">#REF!</definedName>
    <definedName name="staffcat3" localSheetId="18">#REF!</definedName>
    <definedName name="staffcat3" localSheetId="20">#REF!</definedName>
    <definedName name="staffcat3" localSheetId="26">#REF!</definedName>
    <definedName name="staffcat3" localSheetId="24">#REF!</definedName>
    <definedName name="staffcat3" localSheetId="29">#REF!</definedName>
    <definedName name="staffcat3" localSheetId="25">#REF!</definedName>
    <definedName name="staffcat3" localSheetId="27">#REF!</definedName>
    <definedName name="staffcat3" localSheetId="33">#REF!</definedName>
    <definedName name="staffcat3" localSheetId="31">#REF!</definedName>
    <definedName name="staffcat3" localSheetId="36">#REF!</definedName>
    <definedName name="staffcat3" localSheetId="32">#REF!</definedName>
    <definedName name="staffcat3" localSheetId="34">#REF!</definedName>
    <definedName name="staffcat3" localSheetId="42">#REF!</definedName>
    <definedName name="staffcat3" localSheetId="40">#REF!</definedName>
    <definedName name="staffcat3" localSheetId="45">#REF!</definedName>
    <definedName name="staffcat3" localSheetId="41">#REF!</definedName>
    <definedName name="staffcat3" localSheetId="43">#REF!</definedName>
    <definedName name="staffcat3" localSheetId="8">#REF!</definedName>
    <definedName name="staffcat3">#REF!</definedName>
    <definedName name="start" localSheetId="19">#REF!</definedName>
    <definedName name="start" localSheetId="17">#REF!</definedName>
    <definedName name="start" localSheetId="22">#REF!</definedName>
    <definedName name="start" localSheetId="18">#REF!</definedName>
    <definedName name="start" localSheetId="20">#REF!</definedName>
    <definedName name="start" localSheetId="26">#REF!</definedName>
    <definedName name="start" localSheetId="24">#REF!</definedName>
    <definedName name="start" localSheetId="29">#REF!</definedName>
    <definedName name="start" localSheetId="25">#REF!</definedName>
    <definedName name="start" localSheetId="27">#REF!</definedName>
    <definedName name="start" localSheetId="33">#REF!</definedName>
    <definedName name="start" localSheetId="31">#REF!</definedName>
    <definedName name="start" localSheetId="36">#REF!</definedName>
    <definedName name="start" localSheetId="32">#REF!</definedName>
    <definedName name="start" localSheetId="34">#REF!</definedName>
    <definedName name="start" localSheetId="42">#REF!</definedName>
    <definedName name="start" localSheetId="40">#REF!</definedName>
    <definedName name="start" localSheetId="45">#REF!</definedName>
    <definedName name="start" localSheetId="41">#REF!</definedName>
    <definedName name="start" localSheetId="43">#REF!</definedName>
    <definedName name="start" localSheetId="8">#REF!</definedName>
    <definedName name="start">#REF!</definedName>
    <definedName name="STC">#REF!</definedName>
    <definedName name="StorageLevels">"['file:///G:/Users/user/AppData/Local/Microsoft/Windows/Temporary%20Internet%20Files/Content.Outlook/WZGZ8T4T/F/E/SANRU%20PTB%20malaria%20round%208%20phase%202%20SANRU%20130911%20Final-14-sept%2011%20soirA.xls'#$'Formating-source'.$H$2:.$H$5]"</definedName>
    <definedName name="StotDirCosts" localSheetId="19">#REF!</definedName>
    <definedName name="StotDirCosts" localSheetId="17">#REF!</definedName>
    <definedName name="StotDirCosts" localSheetId="22">#REF!</definedName>
    <definedName name="StotDirCosts" localSheetId="18">#REF!</definedName>
    <definedName name="StotDirCosts" localSheetId="20">#REF!</definedName>
    <definedName name="StotDirCosts" localSheetId="26">#REF!</definedName>
    <definedName name="StotDirCosts" localSheetId="24">#REF!</definedName>
    <definedName name="StotDirCosts" localSheetId="29">#REF!</definedName>
    <definedName name="StotDirCosts" localSheetId="25">#REF!</definedName>
    <definedName name="StotDirCosts" localSheetId="27">#REF!</definedName>
    <definedName name="StotDirCosts" localSheetId="33">#REF!</definedName>
    <definedName name="StotDirCosts" localSheetId="31">#REF!</definedName>
    <definedName name="StotDirCosts" localSheetId="36">#REF!</definedName>
    <definedName name="StotDirCosts" localSheetId="32">#REF!</definedName>
    <definedName name="StotDirCosts" localSheetId="34">#REF!</definedName>
    <definedName name="StotDirCosts" localSheetId="42">#REF!</definedName>
    <definedName name="StotDirCosts" localSheetId="40">#REF!</definedName>
    <definedName name="StotDirCosts" localSheetId="45">#REF!</definedName>
    <definedName name="StotDirCosts" localSheetId="41">#REF!</definedName>
    <definedName name="StotDirCosts" localSheetId="43">#REF!</definedName>
    <definedName name="StotDirCosts" localSheetId="8">#REF!</definedName>
    <definedName name="StotDirCosts">#REF!</definedName>
    <definedName name="Stroragelevels1" localSheetId="19">#REF!</definedName>
    <definedName name="Stroragelevels1" localSheetId="17">#REF!</definedName>
    <definedName name="Stroragelevels1" localSheetId="22">#REF!</definedName>
    <definedName name="Stroragelevels1" localSheetId="18">#REF!</definedName>
    <definedName name="Stroragelevels1" localSheetId="20">#REF!</definedName>
    <definedName name="Stroragelevels1" localSheetId="26">#REF!</definedName>
    <definedName name="Stroragelevels1" localSheetId="24">#REF!</definedName>
    <definedName name="Stroragelevels1" localSheetId="29">#REF!</definedName>
    <definedName name="Stroragelevels1" localSheetId="25">#REF!</definedName>
    <definedName name="Stroragelevels1" localSheetId="27">#REF!</definedName>
    <definedName name="Stroragelevels1" localSheetId="33">#REF!</definedName>
    <definedName name="Stroragelevels1" localSheetId="31">#REF!</definedName>
    <definedName name="Stroragelevels1" localSheetId="36">#REF!</definedName>
    <definedName name="Stroragelevels1" localSheetId="32">#REF!</definedName>
    <definedName name="Stroragelevels1" localSheetId="34">#REF!</definedName>
    <definedName name="Stroragelevels1" localSheetId="42">#REF!</definedName>
    <definedName name="Stroragelevels1" localSheetId="40">#REF!</definedName>
    <definedName name="Stroragelevels1" localSheetId="45">#REF!</definedName>
    <definedName name="Stroragelevels1" localSheetId="41">#REF!</definedName>
    <definedName name="Stroragelevels1" localSheetId="43">#REF!</definedName>
    <definedName name="Stroragelevels1" localSheetId="8">#REF!</definedName>
    <definedName name="Stroragelevels1">#REF!</definedName>
    <definedName name="Suivi" localSheetId="19">#REF!</definedName>
    <definedName name="Suivi" localSheetId="17">#REF!</definedName>
    <definedName name="Suivi" localSheetId="22">#REF!</definedName>
    <definedName name="Suivi" localSheetId="18">#REF!</definedName>
    <definedName name="Suivi" localSheetId="20">#REF!</definedName>
    <definedName name="Suivi" localSheetId="26">#REF!</definedName>
    <definedName name="Suivi" localSheetId="24">#REF!</definedName>
    <definedName name="Suivi" localSheetId="29">#REF!</definedName>
    <definedName name="Suivi" localSheetId="25">#REF!</definedName>
    <definedName name="Suivi" localSheetId="27">#REF!</definedName>
    <definedName name="Suivi" localSheetId="33">#REF!</definedName>
    <definedName name="Suivi" localSheetId="31">#REF!</definedName>
    <definedName name="Suivi" localSheetId="36">#REF!</definedName>
    <definedName name="Suivi" localSheetId="32">#REF!</definedName>
    <definedName name="Suivi" localSheetId="34">#REF!</definedName>
    <definedName name="Suivi" localSheetId="42">#REF!</definedName>
    <definedName name="Suivi" localSheetId="40">#REF!</definedName>
    <definedName name="Suivi" localSheetId="45">#REF!</definedName>
    <definedName name="Suivi" localSheetId="41">#REF!</definedName>
    <definedName name="Suivi" localSheetId="43">#REF!</definedName>
    <definedName name="Suivi" localSheetId="8">#REF!</definedName>
    <definedName name="Suivi">#REF!</definedName>
    <definedName name="SV_AUTO_CONN_CATALOG">"""CORDAID_CD_BUK"""</definedName>
    <definedName name="SV_AUTO_CONN_SERVER">"""(local)"""</definedName>
    <definedName name="SV_DBTYPE">"""-1"""</definedName>
    <definedName name="SV_ENCPT_AUTO_CONN_PASSWORD">"""083096084083070"""</definedName>
    <definedName name="SV_ENCPT_AUTO_CONN_USER">"""095094088070084"""</definedName>
    <definedName name="SV_ENCPT_EVOCOMMON_PASSWORD">"""083096084083070"""</definedName>
    <definedName name="SV_ENCPT_EVOCOMMON_USER">"""095094088070084"""</definedName>
    <definedName name="SV_ENCPT_LOGON_PWD">"""078104085088070"""</definedName>
    <definedName name="SV_ENCPT_LOGON_USER">"""095094088070084"""</definedName>
    <definedName name="SV_EVOCOMMON_CATALOG">"""EvolutionCommon"""</definedName>
    <definedName name="SV_EVOCOMMON_SERVER">"""(local)"""</definedName>
    <definedName name="SV_PAS_PastelDatabase">"""PAS9LBV1"""</definedName>
    <definedName name="SV_PAS_PervasiveServer">"""ALEXLAP"""</definedName>
    <definedName name="SV_REPORT_CODE">""""""</definedName>
    <definedName name="SV_REPORT_ID">"""5"""</definedName>
    <definedName name="SV_REPORT_NAME">"""Project Cordaid 68-3"""</definedName>
    <definedName name="SV_REPOSCODE">""""""</definedName>
    <definedName name="SV_SOLUTION_ID">"""2"""</definedName>
    <definedName name="SV_TENANT_CODE">""""""</definedName>
    <definedName name="Synthèse" localSheetId="19">#REF!</definedName>
    <definedName name="Synthèse" localSheetId="17">#REF!</definedName>
    <definedName name="Synthèse" localSheetId="22">#REF!</definedName>
    <definedName name="Synthèse" localSheetId="18">#REF!</definedName>
    <definedName name="Synthèse" localSheetId="20">#REF!</definedName>
    <definedName name="Synthèse" localSheetId="26">#REF!</definedName>
    <definedName name="Synthèse" localSheetId="24">#REF!</definedName>
    <definedName name="Synthèse" localSheetId="29">#REF!</definedName>
    <definedName name="Synthèse" localSheetId="25">#REF!</definedName>
    <definedName name="Synthèse" localSheetId="27">#REF!</definedName>
    <definedName name="Synthèse" localSheetId="33">#REF!</definedName>
    <definedName name="Synthèse" localSheetId="31">#REF!</definedName>
    <definedName name="Synthèse" localSheetId="36">#REF!</definedName>
    <definedName name="Synthèse" localSheetId="32">#REF!</definedName>
    <definedName name="Synthèse" localSheetId="34">#REF!</definedName>
    <definedName name="Synthèse" localSheetId="42">#REF!</definedName>
    <definedName name="Synthèse" localSheetId="40">#REF!</definedName>
    <definedName name="Synthèse" localSheetId="45">#REF!</definedName>
    <definedName name="Synthèse" localSheetId="41">#REF!</definedName>
    <definedName name="Synthèse" localSheetId="43">#REF!</definedName>
    <definedName name="Synthèse" localSheetId="8">#REF!</definedName>
    <definedName name="Synthèse">#REF!</definedName>
    <definedName name="T">"['file:///C:/Users/utilisateur/Documents/PIRAC/01.%20Budget/2020%20Budget/10%202019%20Budget%202020%20version%20final/Budget%20Fonds%20Propres%202020.xlsx'#$HIV.$F$3]"</definedName>
    <definedName name="TABLE_COMPTA">#REF!</definedName>
    <definedName name="Table_ModID" localSheetId="19">#REF!</definedName>
    <definedName name="Table_ModID" localSheetId="17">#REF!</definedName>
    <definedName name="Table_ModID" localSheetId="22">#REF!</definedName>
    <definedName name="Table_ModID" localSheetId="18">#REF!</definedName>
    <definedName name="Table_ModID" localSheetId="20">#REF!</definedName>
    <definedName name="Table_ModID" localSheetId="26">#REF!</definedName>
    <definedName name="Table_ModID" localSheetId="24">#REF!</definedName>
    <definedName name="Table_ModID" localSheetId="29">#REF!</definedName>
    <definedName name="Table_ModID" localSheetId="25">#REF!</definedName>
    <definedName name="Table_ModID" localSheetId="27">#REF!</definedName>
    <definedName name="Table_ModID" localSheetId="33">#REF!</definedName>
    <definedName name="Table_ModID" localSheetId="31">#REF!</definedName>
    <definedName name="Table_ModID" localSheetId="36">#REF!</definedName>
    <definedName name="Table_ModID" localSheetId="32">#REF!</definedName>
    <definedName name="Table_ModID" localSheetId="34">#REF!</definedName>
    <definedName name="Table_ModID" localSheetId="42">#REF!</definedName>
    <definedName name="Table_ModID" localSheetId="40">#REF!</definedName>
    <definedName name="Table_ModID" localSheetId="45">#REF!</definedName>
    <definedName name="Table_ModID" localSheetId="41">#REF!</definedName>
    <definedName name="Table_ModID" localSheetId="43">#REF!</definedName>
    <definedName name="Table_ModID" localSheetId="8">#REF!</definedName>
    <definedName name="Table_ModID">#REF!</definedName>
    <definedName name="table_v2">#REF!</definedName>
    <definedName name="TABLECODE" localSheetId="19">#REF!</definedName>
    <definedName name="TABLECODE" localSheetId="17">#REF!</definedName>
    <definedName name="TABLECODE" localSheetId="22">#REF!</definedName>
    <definedName name="TABLECODE" localSheetId="18">#REF!</definedName>
    <definedName name="TABLECODE" localSheetId="20">#REF!</definedName>
    <definedName name="TABLECODE" localSheetId="26">#REF!</definedName>
    <definedName name="TABLECODE" localSheetId="24">#REF!</definedName>
    <definedName name="TABLECODE" localSheetId="29">#REF!</definedName>
    <definedName name="TABLECODE" localSheetId="25">#REF!</definedName>
    <definedName name="TABLECODE" localSheetId="27">#REF!</definedName>
    <definedName name="TABLECODE" localSheetId="33">#REF!</definedName>
    <definedName name="TABLECODE" localSheetId="31">#REF!</definedName>
    <definedName name="TABLECODE" localSheetId="36">#REF!</definedName>
    <definedName name="TABLECODE" localSheetId="32">#REF!</definedName>
    <definedName name="TABLECODE" localSheetId="34">#REF!</definedName>
    <definedName name="TABLECODE" localSheetId="42">#REF!</definedName>
    <definedName name="TABLECODE" localSheetId="40">#REF!</definedName>
    <definedName name="TABLECODE" localSheetId="45">#REF!</definedName>
    <definedName name="TABLECODE" localSheetId="41">#REF!</definedName>
    <definedName name="TABLECODE" localSheetId="43">#REF!</definedName>
    <definedName name="TABLECODE" localSheetId="8">#REF!</definedName>
    <definedName name="TABLECODE">#REF!</definedName>
    <definedName name="taux" localSheetId="0">#REF!</definedName>
    <definedName name="taux">'INFO PROJET'!$B$13</definedName>
    <definedName name="TAUX1" localSheetId="14">'[14]BICIS €JANVIER 2023'!$I$2</definedName>
    <definedName name="TAUX1" localSheetId="21">'[14]BICIS €JANVIER 2023'!$I$2</definedName>
    <definedName name="TAUX1" localSheetId="28">'[14]BICIS €JANVIER 2023'!$I$2</definedName>
    <definedName name="TAUX1" localSheetId="35">'[14]BICIS €JANVIER 2023'!$I$2</definedName>
    <definedName name="TAUX1" localSheetId="44">'[14]BICIS €JANVIER 2023'!$I$2</definedName>
    <definedName name="TAUX1">#REF!</definedName>
    <definedName name="TAUX2" localSheetId="14">#REF!</definedName>
    <definedName name="TAUX2" localSheetId="21">#REF!</definedName>
    <definedName name="TAUX2" localSheetId="28">#REF!</definedName>
    <definedName name="TAUX2" localSheetId="35">#REF!</definedName>
    <definedName name="TAUX2" localSheetId="44">#REF!</definedName>
    <definedName name="TAUX2">#REF!</definedName>
    <definedName name="taux3" localSheetId="14">'[15]Avancement ressources'!$E$2</definedName>
    <definedName name="taux3" localSheetId="21">'[15]Avancement ressources'!$E$2</definedName>
    <definedName name="taux3" localSheetId="28">'[15]Avancement ressources'!$E$2</definedName>
    <definedName name="taux3" localSheetId="35">'[15]Avancement ressources'!$E$2</definedName>
    <definedName name="taux3" localSheetId="44">'[15]Avancement ressources'!$E$2</definedName>
    <definedName name="taux3">#REF!</definedName>
    <definedName name="TAUXEURO" localSheetId="14">[16]BUDGET!$G$1</definedName>
    <definedName name="TAUXEURO" localSheetId="21">[16]BUDGET!$G$1</definedName>
    <definedName name="TAUXEURO" localSheetId="28">[16]BUDGET!$G$1</definedName>
    <definedName name="TAUXEURO" localSheetId="35">[16]BUDGET!$G$1</definedName>
    <definedName name="TAUXEURO" localSheetId="44">[16]BUDGET!$G$1</definedName>
    <definedName name="TAUXEURO">#REF!</definedName>
    <definedName name="tauxprevi">'INFO PROJET'!$B$14</definedName>
    <definedName name="TaxGroup" localSheetId="19">#REF!</definedName>
    <definedName name="TaxGroup" localSheetId="17">#REF!</definedName>
    <definedName name="TaxGroup" localSheetId="22">#REF!</definedName>
    <definedName name="TaxGroup" localSheetId="18">#REF!</definedName>
    <definedName name="TaxGroup" localSheetId="20">#REF!</definedName>
    <definedName name="TaxGroup" localSheetId="26">#REF!</definedName>
    <definedName name="TaxGroup" localSheetId="24">#REF!</definedName>
    <definedName name="TaxGroup" localSheetId="29">#REF!</definedName>
    <definedName name="TaxGroup" localSheetId="25">#REF!</definedName>
    <definedName name="TaxGroup" localSheetId="27">#REF!</definedName>
    <definedName name="TaxGroup" localSheetId="33">#REF!</definedName>
    <definedName name="TaxGroup" localSheetId="31">#REF!</definedName>
    <definedName name="TaxGroup" localSheetId="36">#REF!</definedName>
    <definedName name="TaxGroup" localSheetId="32">#REF!</definedName>
    <definedName name="TaxGroup" localSheetId="34">#REF!</definedName>
    <definedName name="TaxGroup" localSheetId="42">#REF!</definedName>
    <definedName name="TaxGroup" localSheetId="40">#REF!</definedName>
    <definedName name="TaxGroup" localSheetId="45">#REF!</definedName>
    <definedName name="TaxGroup" localSheetId="41">#REF!</definedName>
    <definedName name="TaxGroup" localSheetId="43">#REF!</definedName>
    <definedName name="TaxGroup" localSheetId="8">#REF!</definedName>
    <definedName name="TaxGroup">#REF!</definedName>
    <definedName name="TaxItemGroup" localSheetId="19">#REF!</definedName>
    <definedName name="TaxItemGroup" localSheetId="17">#REF!</definedName>
    <definedName name="TaxItemGroup" localSheetId="22">#REF!</definedName>
    <definedName name="TaxItemGroup" localSheetId="18">#REF!</definedName>
    <definedName name="TaxItemGroup" localSheetId="20">#REF!</definedName>
    <definedName name="TaxItemGroup" localSheetId="26">#REF!</definedName>
    <definedName name="TaxItemGroup" localSheetId="24">#REF!</definedName>
    <definedName name="TaxItemGroup" localSheetId="29">#REF!</definedName>
    <definedName name="TaxItemGroup" localSheetId="25">#REF!</definedName>
    <definedName name="TaxItemGroup" localSheetId="27">#REF!</definedName>
    <definedName name="TaxItemGroup" localSheetId="33">#REF!</definedName>
    <definedName name="TaxItemGroup" localSheetId="31">#REF!</definedName>
    <definedName name="TaxItemGroup" localSheetId="36">#REF!</definedName>
    <definedName name="TaxItemGroup" localSheetId="32">#REF!</definedName>
    <definedName name="TaxItemGroup" localSheetId="34">#REF!</definedName>
    <definedName name="TaxItemGroup" localSheetId="42">#REF!</definedName>
    <definedName name="TaxItemGroup" localSheetId="40">#REF!</definedName>
    <definedName name="TaxItemGroup" localSheetId="45">#REF!</definedName>
    <definedName name="TaxItemGroup" localSheetId="41">#REF!</definedName>
    <definedName name="TaxItemGroup" localSheetId="43">#REF!</definedName>
    <definedName name="TaxItemGroup" localSheetId="8">#REF!</definedName>
    <definedName name="TaxItemGroup">#REF!</definedName>
    <definedName name="TB">"['file:///C:/Users/utilisateur/Documents/PIRAC/01.%20Budget/2020%20Budget/10%202019%20Budget%202020%20version%20final/Budget%20Fonds%20Propres%202020.xlsx'#$HIV.$A$2:.$A$30]"</definedName>
    <definedName name="TB_care" localSheetId="19">#REF!</definedName>
    <definedName name="TB_care" localSheetId="17">#REF!</definedName>
    <definedName name="TB_care" localSheetId="22">#REF!</definedName>
    <definedName name="TB_care" localSheetId="18">#REF!</definedName>
    <definedName name="TB_care" localSheetId="20">#REF!</definedName>
    <definedName name="TB_care" localSheetId="26">#REF!</definedName>
    <definedName name="TB_care" localSheetId="24">#REF!</definedName>
    <definedName name="TB_care" localSheetId="29">#REF!</definedName>
    <definedName name="TB_care" localSheetId="25">#REF!</definedName>
    <definedName name="TB_care" localSheetId="27">#REF!</definedName>
    <definedName name="TB_care" localSheetId="33">#REF!</definedName>
    <definedName name="TB_care" localSheetId="31">#REF!</definedName>
    <definedName name="TB_care" localSheetId="36">#REF!</definedName>
    <definedName name="TB_care" localSheetId="32">#REF!</definedName>
    <definedName name="TB_care" localSheetId="34">#REF!</definedName>
    <definedName name="TB_care" localSheetId="42">#REF!</definedName>
    <definedName name="TB_care" localSheetId="40">#REF!</definedName>
    <definedName name="TB_care" localSheetId="45">#REF!</definedName>
    <definedName name="TB_care" localSheetId="41">#REF!</definedName>
    <definedName name="TB_care" localSheetId="43">#REF!</definedName>
    <definedName name="TB_care" localSheetId="8">#REF!</definedName>
    <definedName name="TB_care">#REF!</definedName>
    <definedName name="TB_HIV" localSheetId="19">#REF!</definedName>
    <definedName name="TB_HIV" localSheetId="17">#REF!</definedName>
    <definedName name="TB_HIV" localSheetId="22">#REF!</definedName>
    <definedName name="TB_HIV" localSheetId="18">#REF!</definedName>
    <definedName name="TB_HIV" localSheetId="20">#REF!</definedName>
    <definedName name="TB_HIV" localSheetId="26">#REF!</definedName>
    <definedName name="TB_HIV" localSheetId="24">#REF!</definedName>
    <definedName name="TB_HIV" localSheetId="29">#REF!</definedName>
    <definedName name="TB_HIV" localSheetId="25">#REF!</definedName>
    <definedName name="TB_HIV" localSheetId="27">#REF!</definedName>
    <definedName name="TB_HIV" localSheetId="33">#REF!</definedName>
    <definedName name="TB_HIV" localSheetId="31">#REF!</definedName>
    <definedName name="TB_HIV" localSheetId="36">#REF!</definedName>
    <definedName name="TB_HIV" localSheetId="32">#REF!</definedName>
    <definedName name="TB_HIV" localSheetId="34">#REF!</definedName>
    <definedName name="TB_HIV" localSheetId="42">#REF!</definedName>
    <definedName name="TB_HIV" localSheetId="40">#REF!</definedName>
    <definedName name="TB_HIV" localSheetId="45">#REF!</definedName>
    <definedName name="TB_HIV" localSheetId="41">#REF!</definedName>
    <definedName name="TB_HIV" localSheetId="43">#REF!</definedName>
    <definedName name="TB_HIV" localSheetId="8">#REF!</definedName>
    <definedName name="TB_HIV">#REF!</definedName>
    <definedName name="TBI">"['file:///C:/Users/utilisateur/Documents/PIRAC/01.%20Budget/2020%20Budget/10%202019%20Budget%202020%20version%20final/Budget%20Fonds%20Propres%202020.xlsx'#$HIV.$B$2:.$B$8]"</definedName>
    <definedName name="TBII">"['file:///A:/AdminKit/kitcompt/Missions/WINDOWS/TEMP/MULTIBUD/CHANGE96.XLS'#$TB.$B$2:.$B$5]"</definedName>
    <definedName name="tblChargDet" localSheetId="19">#REF!</definedName>
    <definedName name="tblChargDet" localSheetId="17">#REF!</definedName>
    <definedName name="tblChargDet" localSheetId="22">#REF!</definedName>
    <definedName name="tblChargDet" localSheetId="18">#REF!</definedName>
    <definedName name="tblChargDet" localSheetId="20">#REF!</definedName>
    <definedName name="tblChargDet" localSheetId="26">#REF!</definedName>
    <definedName name="tblChargDet" localSheetId="24">#REF!</definedName>
    <definedName name="tblChargDet" localSheetId="29">#REF!</definedName>
    <definedName name="tblChargDet" localSheetId="25">#REF!</definedName>
    <definedName name="tblChargDet" localSheetId="27">#REF!</definedName>
    <definedName name="tblChargDet" localSheetId="33">#REF!</definedName>
    <definedName name="tblChargDet" localSheetId="31">#REF!</definedName>
    <definedName name="tblChargDet" localSheetId="36">#REF!</definedName>
    <definedName name="tblChargDet" localSheetId="32">#REF!</definedName>
    <definedName name="tblChargDet" localSheetId="34">#REF!</definedName>
    <definedName name="tblChargDet" localSheetId="42">#REF!</definedName>
    <definedName name="tblChargDet" localSheetId="40">#REF!</definedName>
    <definedName name="tblChargDet" localSheetId="45">#REF!</definedName>
    <definedName name="tblChargDet" localSheetId="41">#REF!</definedName>
    <definedName name="tblChargDet" localSheetId="43">#REF!</definedName>
    <definedName name="tblChargDet" localSheetId="8">#REF!</definedName>
    <definedName name="tblChargDet">#REF!</definedName>
    <definedName name="TBOI">"['file:///A:/AdminKit/kitcompt/Missions/WINDOWS/TEMP/MULTIBUD/CHANGE96.XLS'#$TB.$D$2:.$D$5]"</definedName>
    <definedName name="TBSDA">"['file:///A:/AdminKit/kitcompt/Missions/WINDOWS/TEMP/MULTIBUD/CHANGE96.XLS'#$TB.$A$2:.$A$15]"</definedName>
    <definedName name="TBSDA2">"['file:///C:/Users/utilisateur/Documents/PIRAC/01.%20Budget/2020%20Budget/10%202019%20Budget%202020%20version%20final/Budget%20Fonds%20Propres%202020.xlsx'#$TB.$A$2:.$A$15]"</definedName>
    <definedName name="TBSDA3">"['file:///C:/Users/utilisateur/Documents/PIRAC/01.%20Budget/2020%20Budget/10%202019%20Budget%202020%20version%20final/Budget%20Fonds%20Propres%202020.xlsx'#$Malaria.$A$2:.$A$23]"</definedName>
    <definedName name="TBSource">"['file:///A:/AdminKit/kitcompt/Missions/WINDOWS/TEMP/MULTIBUD/CHANGE96.XLS'#$TB.$E$2:.$E$25]"</definedName>
    <definedName name="TechFilterBefore" localSheetId="19">#REF!</definedName>
    <definedName name="TechFilterBefore" localSheetId="17">#REF!</definedName>
    <definedName name="TechFilterBefore" localSheetId="22">#REF!</definedName>
    <definedName name="TechFilterBefore" localSheetId="18">#REF!</definedName>
    <definedName name="TechFilterBefore" localSheetId="20">#REF!</definedName>
    <definedName name="TechFilterBefore" localSheetId="26">#REF!</definedName>
    <definedName name="TechFilterBefore" localSheetId="24">#REF!</definedName>
    <definedName name="TechFilterBefore" localSheetId="29">#REF!</definedName>
    <definedName name="TechFilterBefore" localSheetId="25">#REF!</definedName>
    <definedName name="TechFilterBefore" localSheetId="27">#REF!</definedName>
    <definedName name="TechFilterBefore" localSheetId="33">#REF!</definedName>
    <definedName name="TechFilterBefore" localSheetId="31">#REF!</definedName>
    <definedName name="TechFilterBefore" localSheetId="36">#REF!</definedName>
    <definedName name="TechFilterBefore" localSheetId="32">#REF!</definedName>
    <definedName name="TechFilterBefore" localSheetId="34">#REF!</definedName>
    <definedName name="TechFilterBefore" localSheetId="42">#REF!</definedName>
    <definedName name="TechFilterBefore" localSheetId="40">#REF!</definedName>
    <definedName name="TechFilterBefore" localSheetId="45">#REF!</definedName>
    <definedName name="TechFilterBefore" localSheetId="41">#REF!</definedName>
    <definedName name="TechFilterBefore" localSheetId="43">#REF!</definedName>
    <definedName name="TechFilterBefore" localSheetId="8">#REF!</definedName>
    <definedName name="TechFilterBefore">#REF!</definedName>
    <definedName name="Thana" localSheetId="19">#REF!</definedName>
    <definedName name="Thana" localSheetId="17">#REF!</definedName>
    <definedName name="Thana" localSheetId="22">#REF!</definedName>
    <definedName name="Thana" localSheetId="18">#REF!</definedName>
    <definedName name="Thana" localSheetId="20">#REF!</definedName>
    <definedName name="Thana" localSheetId="26">#REF!</definedName>
    <definedName name="Thana" localSheetId="24">#REF!</definedName>
    <definedName name="Thana" localSheetId="29">#REF!</definedName>
    <definedName name="Thana" localSheetId="25">#REF!</definedName>
    <definedName name="Thana" localSheetId="27">#REF!</definedName>
    <definedName name="Thana" localSheetId="33">#REF!</definedName>
    <definedName name="Thana" localSheetId="31">#REF!</definedName>
    <definedName name="Thana" localSheetId="36">#REF!</definedName>
    <definedName name="Thana" localSheetId="32">#REF!</definedName>
    <definedName name="Thana" localSheetId="34">#REF!</definedName>
    <definedName name="Thana" localSheetId="42">#REF!</definedName>
    <definedName name="Thana" localSheetId="40">#REF!</definedName>
    <definedName name="Thana" localSheetId="45">#REF!</definedName>
    <definedName name="Thana" localSheetId="41">#REF!</definedName>
    <definedName name="Thana" localSheetId="43">#REF!</definedName>
    <definedName name="Thana" localSheetId="8">#REF!</definedName>
    <definedName name="Thana">#REF!</definedName>
    <definedName name="Thierry" localSheetId="19">#REF!</definedName>
    <definedName name="Thierry" localSheetId="17">#REF!</definedName>
    <definedName name="Thierry" localSheetId="22">#REF!</definedName>
    <definedName name="Thierry" localSheetId="18">#REF!</definedName>
    <definedName name="Thierry" localSheetId="20">#REF!</definedName>
    <definedName name="Thierry" localSheetId="26">#REF!</definedName>
    <definedName name="Thierry" localSheetId="24">#REF!</definedName>
    <definedName name="Thierry" localSheetId="29">#REF!</definedName>
    <definedName name="Thierry" localSheetId="25">#REF!</definedName>
    <definedName name="Thierry" localSheetId="27">#REF!</definedName>
    <definedName name="Thierry" localSheetId="33">#REF!</definedName>
    <definedName name="Thierry" localSheetId="31">#REF!</definedName>
    <definedName name="Thierry" localSheetId="36">#REF!</definedName>
    <definedName name="Thierry" localSheetId="32">#REF!</definedName>
    <definedName name="Thierry" localSheetId="34">#REF!</definedName>
    <definedName name="Thierry" localSheetId="42">#REF!</definedName>
    <definedName name="Thierry" localSheetId="40">#REF!</definedName>
    <definedName name="Thierry" localSheetId="45">#REF!</definedName>
    <definedName name="Thierry" localSheetId="41">#REF!</definedName>
    <definedName name="Thierry" localSheetId="43">#REF!</definedName>
    <definedName name="Thierry" localSheetId="8">#REF!</definedName>
    <definedName name="Thierry">#REF!</definedName>
    <definedName name="Timeframe" localSheetId="19">#REF!</definedName>
    <definedName name="Timeframe" localSheetId="17">#REF!</definedName>
    <definedName name="Timeframe" localSheetId="22">#REF!</definedName>
    <definedName name="Timeframe" localSheetId="18">#REF!</definedName>
    <definedName name="Timeframe" localSheetId="20">#REF!</definedName>
    <definedName name="Timeframe" localSheetId="26">#REF!</definedName>
    <definedName name="Timeframe" localSheetId="24">#REF!</definedName>
    <definedName name="Timeframe" localSheetId="29">#REF!</definedName>
    <definedName name="Timeframe" localSheetId="25">#REF!</definedName>
    <definedName name="Timeframe" localSheetId="27">#REF!</definedName>
    <definedName name="Timeframe" localSheetId="33">#REF!</definedName>
    <definedName name="Timeframe" localSheetId="31">#REF!</definedName>
    <definedName name="Timeframe" localSheetId="36">#REF!</definedName>
    <definedName name="Timeframe" localSheetId="32">#REF!</definedName>
    <definedName name="Timeframe" localSheetId="34">#REF!</definedName>
    <definedName name="Timeframe" localSheetId="42">#REF!</definedName>
    <definedName name="Timeframe" localSheetId="40">#REF!</definedName>
    <definedName name="Timeframe" localSheetId="45">#REF!</definedName>
    <definedName name="Timeframe" localSheetId="41">#REF!</definedName>
    <definedName name="Timeframe" localSheetId="43">#REF!</definedName>
    <definedName name="Timeframe" localSheetId="8">#REF!</definedName>
    <definedName name="Timeframe">#REF!</definedName>
    <definedName name="titreprojet5">"#ref!da!#REF!"</definedName>
    <definedName name="titreprojet6">"#ref!da!#REF!"</definedName>
    <definedName name="titreprojet7">"#ref!da!#REF!"</definedName>
    <definedName name="titreprojet8">"#ref!da!#REF!"</definedName>
    <definedName name="titreprojet9">"#ref!da!#REF!"</definedName>
    <definedName name="ToPeriodName" localSheetId="19">#REF!</definedName>
    <definedName name="ToPeriodName" localSheetId="17">#REF!</definedName>
    <definedName name="ToPeriodName" localSheetId="22">#REF!</definedName>
    <definedName name="ToPeriodName" localSheetId="18">#REF!</definedName>
    <definedName name="ToPeriodName" localSheetId="20">#REF!</definedName>
    <definedName name="ToPeriodName" localSheetId="26">#REF!</definedName>
    <definedName name="ToPeriodName" localSheetId="24">#REF!</definedName>
    <definedName name="ToPeriodName" localSheetId="29">#REF!</definedName>
    <definedName name="ToPeriodName" localSheetId="25">#REF!</definedName>
    <definedName name="ToPeriodName" localSheetId="27">#REF!</definedName>
    <definedName name="ToPeriodName" localSheetId="33">#REF!</definedName>
    <definedName name="ToPeriodName" localSheetId="31">#REF!</definedName>
    <definedName name="ToPeriodName" localSheetId="36">#REF!</definedName>
    <definedName name="ToPeriodName" localSheetId="32">#REF!</definedName>
    <definedName name="ToPeriodName" localSheetId="34">#REF!</definedName>
    <definedName name="ToPeriodName" localSheetId="42">#REF!</definedName>
    <definedName name="ToPeriodName" localSheetId="40">#REF!</definedName>
    <definedName name="ToPeriodName" localSheetId="45">#REF!</definedName>
    <definedName name="ToPeriodName" localSheetId="41">#REF!</definedName>
    <definedName name="ToPeriodName" localSheetId="43">#REF!</definedName>
    <definedName name="ToPeriodName" localSheetId="8">#REF!</definedName>
    <definedName name="ToPeriodName">#REF!</definedName>
    <definedName name="tot" localSheetId="19">#REF!</definedName>
    <definedName name="tot" localSheetId="17">#REF!</definedName>
    <definedName name="tot" localSheetId="22">#REF!</definedName>
    <definedName name="tot" localSheetId="18">#REF!</definedName>
    <definedName name="tot" localSheetId="20">#REF!</definedName>
    <definedName name="tot" localSheetId="26">#REF!</definedName>
    <definedName name="tot" localSheetId="24">#REF!</definedName>
    <definedName name="tot" localSheetId="29">#REF!</definedName>
    <definedName name="tot" localSheetId="25">#REF!</definedName>
    <definedName name="tot" localSheetId="27">#REF!</definedName>
    <definedName name="tot" localSheetId="33">#REF!</definedName>
    <definedName name="tot" localSheetId="31">#REF!</definedName>
    <definedName name="tot" localSheetId="36">#REF!</definedName>
    <definedName name="tot" localSheetId="32">#REF!</definedName>
    <definedName name="tot" localSheetId="34">#REF!</definedName>
    <definedName name="tot" localSheetId="42">#REF!</definedName>
    <definedName name="tot" localSheetId="40">#REF!</definedName>
    <definedName name="tot" localSheetId="45">#REF!</definedName>
    <definedName name="tot" localSheetId="41">#REF!</definedName>
    <definedName name="tot" localSheetId="43">#REF!</definedName>
    <definedName name="tot" localSheetId="8">#REF!</definedName>
    <definedName name="tot">#REF!</definedName>
    <definedName name="tot_admin" localSheetId="19">#REF!</definedName>
    <definedName name="tot_admin" localSheetId="17">#REF!</definedName>
    <definedName name="tot_admin" localSheetId="22">#REF!</definedName>
    <definedName name="tot_admin" localSheetId="18">#REF!</definedName>
    <definedName name="tot_admin" localSheetId="20">#REF!</definedName>
    <definedName name="tot_admin" localSheetId="26">#REF!</definedName>
    <definedName name="tot_admin" localSheetId="24">#REF!</definedName>
    <definedName name="tot_admin" localSheetId="29">#REF!</definedName>
    <definedName name="tot_admin" localSheetId="25">#REF!</definedName>
    <definedName name="tot_admin" localSheetId="27">#REF!</definedName>
    <definedName name="tot_admin" localSheetId="33">#REF!</definedName>
    <definedName name="tot_admin" localSheetId="31">#REF!</definedName>
    <definedName name="tot_admin" localSheetId="36">#REF!</definedName>
    <definedName name="tot_admin" localSheetId="32">#REF!</definedName>
    <definedName name="tot_admin" localSheetId="34">#REF!</definedName>
    <definedName name="tot_admin" localSheetId="42">#REF!</definedName>
    <definedName name="tot_admin" localSheetId="40">#REF!</definedName>
    <definedName name="tot_admin" localSheetId="45">#REF!</definedName>
    <definedName name="tot_admin" localSheetId="41">#REF!</definedName>
    <definedName name="tot_admin" localSheetId="43">#REF!</definedName>
    <definedName name="tot_admin" localSheetId="8">#REF!</definedName>
    <definedName name="tot_admin">#REF!</definedName>
    <definedName name="tot_backstop" localSheetId="19">#REF!</definedName>
    <definedName name="tot_backstop" localSheetId="17">#REF!</definedName>
    <definedName name="tot_backstop" localSheetId="22">#REF!</definedName>
    <definedName name="tot_backstop" localSheetId="18">#REF!</definedName>
    <definedName name="tot_backstop" localSheetId="20">#REF!</definedName>
    <definedName name="tot_backstop" localSheetId="26">#REF!</definedName>
    <definedName name="tot_backstop" localSheetId="24">#REF!</definedName>
    <definedName name="tot_backstop" localSheetId="29">#REF!</definedName>
    <definedName name="tot_backstop" localSheetId="25">#REF!</definedName>
    <definedName name="tot_backstop" localSheetId="27">#REF!</definedName>
    <definedName name="tot_backstop" localSheetId="33">#REF!</definedName>
    <definedName name="tot_backstop" localSheetId="31">#REF!</definedName>
    <definedName name="tot_backstop" localSheetId="36">#REF!</definedName>
    <definedName name="tot_backstop" localSheetId="32">#REF!</definedName>
    <definedName name="tot_backstop" localSheetId="34">#REF!</definedName>
    <definedName name="tot_backstop" localSheetId="42">#REF!</definedName>
    <definedName name="tot_backstop" localSheetId="40">#REF!</definedName>
    <definedName name="tot_backstop" localSheetId="45">#REF!</definedName>
    <definedName name="tot_backstop" localSheetId="41">#REF!</definedName>
    <definedName name="tot_backstop" localSheetId="43">#REF!</definedName>
    <definedName name="tot_backstop" localSheetId="8">#REF!</definedName>
    <definedName name="tot_backstop">#REF!</definedName>
    <definedName name="tot_cons" localSheetId="19">#REF!</definedName>
    <definedName name="tot_cons" localSheetId="17">#REF!</definedName>
    <definedName name="tot_cons" localSheetId="22">#REF!</definedName>
    <definedName name="tot_cons" localSheetId="18">#REF!</definedName>
    <definedName name="tot_cons" localSheetId="20">#REF!</definedName>
    <definedName name="tot_cons" localSheetId="26">#REF!</definedName>
    <definedName name="tot_cons" localSheetId="24">#REF!</definedName>
    <definedName name="tot_cons" localSheetId="29">#REF!</definedName>
    <definedName name="tot_cons" localSheetId="25">#REF!</definedName>
    <definedName name="tot_cons" localSheetId="27">#REF!</definedName>
    <definedName name="tot_cons" localSheetId="33">#REF!</definedName>
    <definedName name="tot_cons" localSheetId="31">#REF!</definedName>
    <definedName name="tot_cons" localSheetId="36">#REF!</definedName>
    <definedName name="tot_cons" localSheetId="32">#REF!</definedName>
    <definedName name="tot_cons" localSheetId="34">#REF!</definedName>
    <definedName name="tot_cons" localSheetId="42">#REF!</definedName>
    <definedName name="tot_cons" localSheetId="40">#REF!</definedName>
    <definedName name="tot_cons" localSheetId="45">#REF!</definedName>
    <definedName name="tot_cons" localSheetId="41">#REF!</definedName>
    <definedName name="tot_cons" localSheetId="43">#REF!</definedName>
    <definedName name="tot_cons" localSheetId="8">#REF!</definedName>
    <definedName name="tot_cons">#REF!</definedName>
    <definedName name="tot_dircosts" localSheetId="19">#REF!</definedName>
    <definedName name="tot_dircosts" localSheetId="17">#REF!</definedName>
    <definedName name="tot_dircosts" localSheetId="22">#REF!</definedName>
    <definedName name="tot_dircosts" localSheetId="18">#REF!</definedName>
    <definedName name="tot_dircosts" localSheetId="20">#REF!</definedName>
    <definedName name="tot_dircosts" localSheetId="26">#REF!</definedName>
    <definedName name="tot_dircosts" localSheetId="24">#REF!</definedName>
    <definedName name="tot_dircosts" localSheetId="29">#REF!</definedName>
    <definedName name="tot_dircosts" localSheetId="25">#REF!</definedName>
    <definedName name="tot_dircosts" localSheetId="27">#REF!</definedName>
    <definedName name="tot_dircosts" localSheetId="33">#REF!</definedName>
    <definedName name="tot_dircosts" localSheetId="31">#REF!</definedName>
    <definedName name="tot_dircosts" localSheetId="36">#REF!</definedName>
    <definedName name="tot_dircosts" localSheetId="32">#REF!</definedName>
    <definedName name="tot_dircosts" localSheetId="34">#REF!</definedName>
    <definedName name="tot_dircosts" localSheetId="42">#REF!</definedName>
    <definedName name="tot_dircosts" localSheetId="40">#REF!</definedName>
    <definedName name="tot_dircosts" localSheetId="45">#REF!</definedName>
    <definedName name="tot_dircosts" localSheetId="41">#REF!</definedName>
    <definedName name="tot_dircosts" localSheetId="43">#REF!</definedName>
    <definedName name="tot_dircosts" localSheetId="8">#REF!</definedName>
    <definedName name="tot_dircosts">#REF!</definedName>
    <definedName name="tot_drugs" localSheetId="19">#REF!</definedName>
    <definedName name="tot_drugs" localSheetId="17">#REF!</definedName>
    <definedName name="tot_drugs" localSheetId="22">#REF!</definedName>
    <definedName name="tot_drugs" localSheetId="18">#REF!</definedName>
    <definedName name="tot_drugs" localSheetId="20">#REF!</definedName>
    <definedName name="tot_drugs" localSheetId="26">#REF!</definedName>
    <definedName name="tot_drugs" localSheetId="24">#REF!</definedName>
    <definedName name="tot_drugs" localSheetId="29">#REF!</definedName>
    <definedName name="tot_drugs" localSheetId="25">#REF!</definedName>
    <definedName name="tot_drugs" localSheetId="27">#REF!</definedName>
    <definedName name="tot_drugs" localSheetId="33">#REF!</definedName>
    <definedName name="tot_drugs" localSheetId="31">#REF!</definedName>
    <definedName name="tot_drugs" localSheetId="36">#REF!</definedName>
    <definedName name="tot_drugs" localSheetId="32">#REF!</definedName>
    <definedName name="tot_drugs" localSheetId="34">#REF!</definedName>
    <definedName name="tot_drugs" localSheetId="42">#REF!</definedName>
    <definedName name="tot_drugs" localSheetId="40">#REF!</definedName>
    <definedName name="tot_drugs" localSheetId="45">#REF!</definedName>
    <definedName name="tot_drugs" localSheetId="41">#REF!</definedName>
    <definedName name="tot_drugs" localSheetId="43">#REF!</definedName>
    <definedName name="tot_drugs" localSheetId="8">#REF!</definedName>
    <definedName name="tot_drugs">#REF!</definedName>
    <definedName name="tot_exp1" localSheetId="19">#REF!</definedName>
    <definedName name="tot_exp1" localSheetId="17">#REF!</definedName>
    <definedName name="tot_exp1" localSheetId="22">#REF!</definedName>
    <definedName name="tot_exp1" localSheetId="18">#REF!</definedName>
    <definedName name="tot_exp1" localSheetId="20">#REF!</definedName>
    <definedName name="tot_exp1" localSheetId="26">#REF!</definedName>
    <definedName name="tot_exp1" localSheetId="24">#REF!</definedName>
    <definedName name="tot_exp1" localSheetId="29">#REF!</definedName>
    <definedName name="tot_exp1" localSheetId="25">#REF!</definedName>
    <definedName name="tot_exp1" localSheetId="27">#REF!</definedName>
    <definedName name="tot_exp1" localSheetId="33">#REF!</definedName>
    <definedName name="tot_exp1" localSheetId="31">#REF!</definedName>
    <definedName name="tot_exp1" localSheetId="36">#REF!</definedName>
    <definedName name="tot_exp1" localSheetId="32">#REF!</definedName>
    <definedName name="tot_exp1" localSheetId="34">#REF!</definedName>
    <definedName name="tot_exp1" localSheetId="42">#REF!</definedName>
    <definedName name="tot_exp1" localSheetId="40">#REF!</definedName>
    <definedName name="tot_exp1" localSheetId="45">#REF!</definedName>
    <definedName name="tot_exp1" localSheetId="41">#REF!</definedName>
    <definedName name="tot_exp1" localSheetId="43">#REF!</definedName>
    <definedName name="tot_exp1" localSheetId="8">#REF!</definedName>
    <definedName name="tot_exp1">#REF!</definedName>
    <definedName name="tot_exp2" localSheetId="19">#REF!</definedName>
    <definedName name="tot_exp2" localSheetId="17">#REF!</definedName>
    <definedName name="tot_exp2" localSheetId="22">#REF!</definedName>
    <definedName name="tot_exp2" localSheetId="18">#REF!</definedName>
    <definedName name="tot_exp2" localSheetId="20">#REF!</definedName>
    <definedName name="tot_exp2" localSheetId="26">#REF!</definedName>
    <definedName name="tot_exp2" localSheetId="24">#REF!</definedName>
    <definedName name="tot_exp2" localSheetId="29">#REF!</definedName>
    <definedName name="tot_exp2" localSheetId="25">#REF!</definedName>
    <definedName name="tot_exp2" localSheetId="27">#REF!</definedName>
    <definedName name="tot_exp2" localSheetId="33">#REF!</definedName>
    <definedName name="tot_exp2" localSheetId="31">#REF!</definedName>
    <definedName name="tot_exp2" localSheetId="36">#REF!</definedName>
    <definedName name="tot_exp2" localSheetId="32">#REF!</definedName>
    <definedName name="tot_exp2" localSheetId="34">#REF!</definedName>
    <definedName name="tot_exp2" localSheetId="42">#REF!</definedName>
    <definedName name="tot_exp2" localSheetId="40">#REF!</definedName>
    <definedName name="tot_exp2" localSheetId="45">#REF!</definedName>
    <definedName name="tot_exp2" localSheetId="41">#REF!</definedName>
    <definedName name="tot_exp2" localSheetId="43">#REF!</definedName>
    <definedName name="tot_exp2" localSheetId="8">#REF!</definedName>
    <definedName name="tot_exp2">#REF!</definedName>
    <definedName name="tot_exp3" localSheetId="19">#REF!</definedName>
    <definedName name="tot_exp3" localSheetId="17">#REF!</definedName>
    <definedName name="tot_exp3" localSheetId="22">#REF!</definedName>
    <definedName name="tot_exp3" localSheetId="18">#REF!</definedName>
    <definedName name="tot_exp3" localSheetId="20">#REF!</definedName>
    <definedName name="tot_exp3" localSheetId="26">#REF!</definedName>
    <definedName name="tot_exp3" localSheetId="24">#REF!</definedName>
    <definedName name="tot_exp3" localSheetId="29">#REF!</definedName>
    <definedName name="tot_exp3" localSheetId="25">#REF!</definedName>
    <definedName name="tot_exp3" localSheetId="27">#REF!</definedName>
    <definedName name="tot_exp3" localSheetId="33">#REF!</definedName>
    <definedName name="tot_exp3" localSheetId="31">#REF!</definedName>
    <definedName name="tot_exp3" localSheetId="36">#REF!</definedName>
    <definedName name="tot_exp3" localSheetId="32">#REF!</definedName>
    <definedName name="tot_exp3" localSheetId="34">#REF!</definedName>
    <definedName name="tot_exp3" localSheetId="42">#REF!</definedName>
    <definedName name="tot_exp3" localSheetId="40">#REF!</definedName>
    <definedName name="tot_exp3" localSheetId="45">#REF!</definedName>
    <definedName name="tot_exp3" localSheetId="41">#REF!</definedName>
    <definedName name="tot_exp3" localSheetId="43">#REF!</definedName>
    <definedName name="tot_exp3" localSheetId="8">#REF!</definedName>
    <definedName name="tot_exp3">#REF!</definedName>
    <definedName name="tot_exp4" localSheetId="19">#REF!</definedName>
    <definedName name="tot_exp4" localSheetId="17">#REF!</definedName>
    <definedName name="tot_exp4" localSheetId="22">#REF!</definedName>
    <definedName name="tot_exp4" localSheetId="18">#REF!</definedName>
    <definedName name="tot_exp4" localSheetId="20">#REF!</definedName>
    <definedName name="tot_exp4" localSheetId="26">#REF!</definedName>
    <definedName name="tot_exp4" localSheetId="24">#REF!</definedName>
    <definedName name="tot_exp4" localSheetId="29">#REF!</definedName>
    <definedName name="tot_exp4" localSheetId="25">#REF!</definedName>
    <definedName name="tot_exp4" localSheetId="27">#REF!</definedName>
    <definedName name="tot_exp4" localSheetId="33">#REF!</definedName>
    <definedName name="tot_exp4" localSheetId="31">#REF!</definedName>
    <definedName name="tot_exp4" localSheetId="36">#REF!</definedName>
    <definedName name="tot_exp4" localSheetId="32">#REF!</definedName>
    <definedName name="tot_exp4" localSheetId="34">#REF!</definedName>
    <definedName name="tot_exp4" localSheetId="42">#REF!</definedName>
    <definedName name="tot_exp4" localSheetId="40">#REF!</definedName>
    <definedName name="tot_exp4" localSheetId="45">#REF!</definedName>
    <definedName name="tot_exp4" localSheetId="41">#REF!</definedName>
    <definedName name="tot_exp4" localSheetId="43">#REF!</definedName>
    <definedName name="tot_exp4" localSheetId="8">#REF!</definedName>
    <definedName name="tot_exp4">#REF!</definedName>
    <definedName name="tot_expat" localSheetId="19">#REF!</definedName>
    <definedName name="tot_expat" localSheetId="17">#REF!</definedName>
    <definedName name="tot_expat" localSheetId="22">#REF!</definedName>
    <definedName name="tot_expat" localSheetId="18">#REF!</definedName>
    <definedName name="tot_expat" localSheetId="20">#REF!</definedName>
    <definedName name="tot_expat" localSheetId="26">#REF!</definedName>
    <definedName name="tot_expat" localSheetId="24">#REF!</definedName>
    <definedName name="tot_expat" localSheetId="29">#REF!</definedName>
    <definedName name="tot_expat" localSheetId="25">#REF!</definedName>
    <definedName name="tot_expat" localSheetId="27">#REF!</definedName>
    <definedName name="tot_expat" localSheetId="33">#REF!</definedName>
    <definedName name="tot_expat" localSheetId="31">#REF!</definedName>
    <definedName name="tot_expat" localSheetId="36">#REF!</definedName>
    <definedName name="tot_expat" localSheetId="32">#REF!</definedName>
    <definedName name="tot_expat" localSheetId="34">#REF!</definedName>
    <definedName name="tot_expat" localSheetId="42">#REF!</definedName>
    <definedName name="tot_expat" localSheetId="40">#REF!</definedName>
    <definedName name="tot_expat" localSheetId="45">#REF!</definedName>
    <definedName name="tot_expat" localSheetId="41">#REF!</definedName>
    <definedName name="tot_expat" localSheetId="43">#REF!</definedName>
    <definedName name="tot_expat" localSheetId="8">#REF!</definedName>
    <definedName name="tot_expat">#REF!</definedName>
    <definedName name="tot_freight" localSheetId="19">#REF!</definedName>
    <definedName name="tot_freight" localSheetId="17">#REF!</definedName>
    <definedName name="tot_freight" localSheetId="22">#REF!</definedName>
    <definedName name="tot_freight" localSheetId="18">#REF!</definedName>
    <definedName name="tot_freight" localSheetId="20">#REF!</definedName>
    <definedName name="tot_freight" localSheetId="26">#REF!</definedName>
    <definedName name="tot_freight" localSheetId="24">#REF!</definedName>
    <definedName name="tot_freight" localSheetId="29">#REF!</definedName>
    <definedName name="tot_freight" localSheetId="25">#REF!</definedName>
    <definedName name="tot_freight" localSheetId="27">#REF!</definedName>
    <definedName name="tot_freight" localSheetId="33">#REF!</definedName>
    <definedName name="tot_freight" localSheetId="31">#REF!</definedName>
    <definedName name="tot_freight" localSheetId="36">#REF!</definedName>
    <definedName name="tot_freight" localSheetId="32">#REF!</definedName>
    <definedName name="tot_freight" localSheetId="34">#REF!</definedName>
    <definedName name="tot_freight" localSheetId="42">#REF!</definedName>
    <definedName name="tot_freight" localSheetId="40">#REF!</definedName>
    <definedName name="tot_freight" localSheetId="45">#REF!</definedName>
    <definedName name="tot_freight" localSheetId="41">#REF!</definedName>
    <definedName name="tot_freight" localSheetId="43">#REF!</definedName>
    <definedName name="tot_freight" localSheetId="8">#REF!</definedName>
    <definedName name="tot_freight">#REF!</definedName>
    <definedName name="tot_mohstaff" localSheetId="19">#REF!</definedName>
    <definedName name="tot_mohstaff" localSheetId="17">#REF!</definedName>
    <definedName name="tot_mohstaff" localSheetId="22">#REF!</definedName>
    <definedName name="tot_mohstaff" localSheetId="18">#REF!</definedName>
    <definedName name="tot_mohstaff" localSheetId="20">#REF!</definedName>
    <definedName name="tot_mohstaff" localSheetId="26">#REF!</definedName>
    <definedName name="tot_mohstaff" localSheetId="24">#REF!</definedName>
    <definedName name="tot_mohstaff" localSheetId="29">#REF!</definedName>
    <definedName name="tot_mohstaff" localSheetId="25">#REF!</definedName>
    <definedName name="tot_mohstaff" localSheetId="27">#REF!</definedName>
    <definedName name="tot_mohstaff" localSheetId="33">#REF!</definedName>
    <definedName name="tot_mohstaff" localSheetId="31">#REF!</definedName>
    <definedName name="tot_mohstaff" localSheetId="36">#REF!</definedName>
    <definedName name="tot_mohstaff" localSheetId="32">#REF!</definedName>
    <definedName name="tot_mohstaff" localSheetId="34">#REF!</definedName>
    <definedName name="tot_mohstaff" localSheetId="42">#REF!</definedName>
    <definedName name="tot_mohstaff" localSheetId="40">#REF!</definedName>
    <definedName name="tot_mohstaff" localSheetId="45">#REF!</definedName>
    <definedName name="tot_mohstaff" localSheetId="41">#REF!</definedName>
    <definedName name="tot_mohstaff" localSheetId="43">#REF!</definedName>
    <definedName name="tot_mohstaff" localSheetId="8">#REF!</definedName>
    <definedName name="tot_mohstaff">#REF!</definedName>
    <definedName name="tot_natstaff" localSheetId="19">#REF!</definedName>
    <definedName name="tot_natstaff" localSheetId="17">#REF!</definedName>
    <definedName name="tot_natstaff" localSheetId="22">#REF!</definedName>
    <definedName name="tot_natstaff" localSheetId="18">#REF!</definedName>
    <definedName name="tot_natstaff" localSheetId="20">#REF!</definedName>
    <definedName name="tot_natstaff" localSheetId="26">#REF!</definedName>
    <definedName name="tot_natstaff" localSheetId="24">#REF!</definedName>
    <definedName name="tot_natstaff" localSheetId="29">#REF!</definedName>
    <definedName name="tot_natstaff" localSheetId="25">#REF!</definedName>
    <definedName name="tot_natstaff" localSheetId="27">#REF!</definedName>
    <definedName name="tot_natstaff" localSheetId="33">#REF!</definedName>
    <definedName name="tot_natstaff" localSheetId="31">#REF!</definedName>
    <definedName name="tot_natstaff" localSheetId="36">#REF!</definedName>
    <definedName name="tot_natstaff" localSheetId="32">#REF!</definedName>
    <definedName name="tot_natstaff" localSheetId="34">#REF!</definedName>
    <definedName name="tot_natstaff" localSheetId="42">#REF!</definedName>
    <definedName name="tot_natstaff" localSheetId="40">#REF!</definedName>
    <definedName name="tot_natstaff" localSheetId="45">#REF!</definedName>
    <definedName name="tot_natstaff" localSheetId="41">#REF!</definedName>
    <definedName name="tot_natstaff" localSheetId="43">#REF!</definedName>
    <definedName name="tot_natstaff" localSheetId="8">#REF!</definedName>
    <definedName name="tot_natstaff">#REF!</definedName>
    <definedName name="tot_nonmed" localSheetId="19">#REF!</definedName>
    <definedName name="tot_nonmed" localSheetId="17">#REF!</definedName>
    <definedName name="tot_nonmed" localSheetId="22">#REF!</definedName>
    <definedName name="tot_nonmed" localSheetId="18">#REF!</definedName>
    <definedName name="tot_nonmed" localSheetId="20">#REF!</definedName>
    <definedName name="tot_nonmed" localSheetId="26">#REF!</definedName>
    <definedName name="tot_nonmed" localSheetId="24">#REF!</definedName>
    <definedName name="tot_nonmed" localSheetId="29">#REF!</definedName>
    <definedName name="tot_nonmed" localSheetId="25">#REF!</definedName>
    <definedName name="tot_nonmed" localSheetId="27">#REF!</definedName>
    <definedName name="tot_nonmed" localSheetId="33">#REF!</definedName>
    <definedName name="tot_nonmed" localSheetId="31">#REF!</definedName>
    <definedName name="tot_nonmed" localSheetId="36">#REF!</definedName>
    <definedName name="tot_nonmed" localSheetId="32">#REF!</definedName>
    <definedName name="tot_nonmed" localSheetId="34">#REF!</definedName>
    <definedName name="tot_nonmed" localSheetId="42">#REF!</definedName>
    <definedName name="tot_nonmed" localSheetId="40">#REF!</definedName>
    <definedName name="tot_nonmed" localSheetId="45">#REF!</definedName>
    <definedName name="tot_nonmed" localSheetId="41">#REF!</definedName>
    <definedName name="tot_nonmed" localSheetId="43">#REF!</definedName>
    <definedName name="tot_nonmed" localSheetId="8">#REF!</definedName>
    <definedName name="tot_nonmed">#REF!</definedName>
    <definedName name="tot_offequipm" localSheetId="19">#REF!</definedName>
    <definedName name="tot_offequipm" localSheetId="17">#REF!</definedName>
    <definedName name="tot_offequipm" localSheetId="22">#REF!</definedName>
    <definedName name="tot_offequipm" localSheetId="18">#REF!</definedName>
    <definedName name="tot_offequipm" localSheetId="20">#REF!</definedName>
    <definedName name="tot_offequipm" localSheetId="26">#REF!</definedName>
    <definedName name="tot_offequipm" localSheetId="24">#REF!</definedName>
    <definedName name="tot_offequipm" localSheetId="29">#REF!</definedName>
    <definedName name="tot_offequipm" localSheetId="25">#REF!</definedName>
    <definedName name="tot_offequipm" localSheetId="27">#REF!</definedName>
    <definedName name="tot_offequipm" localSheetId="33">#REF!</definedName>
    <definedName name="tot_offequipm" localSheetId="31">#REF!</definedName>
    <definedName name="tot_offequipm" localSheetId="36">#REF!</definedName>
    <definedName name="tot_offequipm" localSheetId="32">#REF!</definedName>
    <definedName name="tot_offequipm" localSheetId="34">#REF!</definedName>
    <definedName name="tot_offequipm" localSheetId="42">#REF!</definedName>
    <definedName name="tot_offequipm" localSheetId="40">#REF!</definedName>
    <definedName name="tot_offequipm" localSheetId="45">#REF!</definedName>
    <definedName name="tot_offequipm" localSheetId="41">#REF!</definedName>
    <definedName name="tot_offequipm" localSheetId="43">#REF!</definedName>
    <definedName name="tot_offequipm" localSheetId="8">#REF!</definedName>
    <definedName name="tot_offequipm">#REF!</definedName>
    <definedName name="tot_rehab" localSheetId="19">#REF!</definedName>
    <definedName name="tot_rehab" localSheetId="17">#REF!</definedName>
    <definedName name="tot_rehab" localSheetId="22">#REF!</definedName>
    <definedName name="tot_rehab" localSheetId="18">#REF!</definedName>
    <definedName name="tot_rehab" localSheetId="20">#REF!</definedName>
    <definedName name="tot_rehab" localSheetId="26">#REF!</definedName>
    <definedName name="tot_rehab" localSheetId="24">#REF!</definedName>
    <definedName name="tot_rehab" localSheetId="29">#REF!</definedName>
    <definedName name="tot_rehab" localSheetId="25">#REF!</definedName>
    <definedName name="tot_rehab" localSheetId="27">#REF!</definedName>
    <definedName name="tot_rehab" localSheetId="33">#REF!</definedName>
    <definedName name="tot_rehab" localSheetId="31">#REF!</definedName>
    <definedName name="tot_rehab" localSheetId="36">#REF!</definedName>
    <definedName name="tot_rehab" localSheetId="32">#REF!</definedName>
    <definedName name="tot_rehab" localSheetId="34">#REF!</definedName>
    <definedName name="tot_rehab" localSheetId="42">#REF!</definedName>
    <definedName name="tot_rehab" localSheetId="40">#REF!</definedName>
    <definedName name="tot_rehab" localSheetId="45">#REF!</definedName>
    <definedName name="tot_rehab" localSheetId="41">#REF!</definedName>
    <definedName name="tot_rehab" localSheetId="43">#REF!</definedName>
    <definedName name="tot_rehab" localSheetId="8">#REF!</definedName>
    <definedName name="tot_rehab">#REF!</definedName>
    <definedName name="tot_supplies" localSheetId="19">#REF!</definedName>
    <definedName name="tot_supplies" localSheetId="17">#REF!</definedName>
    <definedName name="tot_supplies" localSheetId="22">#REF!</definedName>
    <definedName name="tot_supplies" localSheetId="18">#REF!</definedName>
    <definedName name="tot_supplies" localSheetId="20">#REF!</definedName>
    <definedName name="tot_supplies" localSheetId="26">#REF!</definedName>
    <definedName name="tot_supplies" localSheetId="24">#REF!</definedName>
    <definedName name="tot_supplies" localSheetId="29">#REF!</definedName>
    <definedName name="tot_supplies" localSheetId="25">#REF!</definedName>
    <definedName name="tot_supplies" localSheetId="27">#REF!</definedName>
    <definedName name="tot_supplies" localSheetId="33">#REF!</definedName>
    <definedName name="tot_supplies" localSheetId="31">#REF!</definedName>
    <definedName name="tot_supplies" localSheetId="36">#REF!</definedName>
    <definedName name="tot_supplies" localSheetId="32">#REF!</definedName>
    <definedName name="tot_supplies" localSheetId="34">#REF!</definedName>
    <definedName name="tot_supplies" localSheetId="42">#REF!</definedName>
    <definedName name="tot_supplies" localSheetId="40">#REF!</definedName>
    <definedName name="tot_supplies" localSheetId="45">#REF!</definedName>
    <definedName name="tot_supplies" localSheetId="41">#REF!</definedName>
    <definedName name="tot_supplies" localSheetId="43">#REF!</definedName>
    <definedName name="tot_supplies" localSheetId="8">#REF!</definedName>
    <definedName name="tot_supplies">#REF!</definedName>
    <definedName name="tot_train" localSheetId="19">#REF!</definedName>
    <definedName name="tot_train" localSheetId="17">#REF!</definedName>
    <definedName name="tot_train" localSheetId="22">#REF!</definedName>
    <definedName name="tot_train" localSheetId="18">#REF!</definedName>
    <definedName name="tot_train" localSheetId="20">#REF!</definedName>
    <definedName name="tot_train" localSheetId="26">#REF!</definedName>
    <definedName name="tot_train" localSheetId="24">#REF!</definedName>
    <definedName name="tot_train" localSheetId="29">#REF!</definedName>
    <definedName name="tot_train" localSheetId="25">#REF!</definedName>
    <definedName name="tot_train" localSheetId="27">#REF!</definedName>
    <definedName name="tot_train" localSheetId="33">#REF!</definedName>
    <definedName name="tot_train" localSheetId="31">#REF!</definedName>
    <definedName name="tot_train" localSheetId="36">#REF!</definedName>
    <definedName name="tot_train" localSheetId="32">#REF!</definedName>
    <definedName name="tot_train" localSheetId="34">#REF!</definedName>
    <definedName name="tot_train" localSheetId="42">#REF!</definedName>
    <definedName name="tot_train" localSheetId="40">#REF!</definedName>
    <definedName name="tot_train" localSheetId="45">#REF!</definedName>
    <definedName name="tot_train" localSheetId="41">#REF!</definedName>
    <definedName name="tot_train" localSheetId="43">#REF!</definedName>
    <definedName name="tot_train" localSheetId="8">#REF!</definedName>
    <definedName name="tot_train">#REF!</definedName>
    <definedName name="tot_transport" localSheetId="19">#REF!</definedName>
    <definedName name="tot_transport" localSheetId="17">#REF!</definedName>
    <definedName name="tot_transport" localSheetId="22">#REF!</definedName>
    <definedName name="tot_transport" localSheetId="18">#REF!</definedName>
    <definedName name="tot_transport" localSheetId="20">#REF!</definedName>
    <definedName name="tot_transport" localSheetId="26">#REF!</definedName>
    <definedName name="tot_transport" localSheetId="24">#REF!</definedName>
    <definedName name="tot_transport" localSheetId="29">#REF!</definedName>
    <definedName name="tot_transport" localSheetId="25">#REF!</definedName>
    <definedName name="tot_transport" localSheetId="27">#REF!</definedName>
    <definedName name="tot_transport" localSheetId="33">#REF!</definedName>
    <definedName name="tot_transport" localSheetId="31">#REF!</definedName>
    <definedName name="tot_transport" localSheetId="36">#REF!</definedName>
    <definedName name="tot_transport" localSheetId="32">#REF!</definedName>
    <definedName name="tot_transport" localSheetId="34">#REF!</definedName>
    <definedName name="tot_transport" localSheetId="42">#REF!</definedName>
    <definedName name="tot_transport" localSheetId="40">#REF!</definedName>
    <definedName name="tot_transport" localSheetId="45">#REF!</definedName>
    <definedName name="tot_transport" localSheetId="41">#REF!</definedName>
    <definedName name="tot_transport" localSheetId="43">#REF!</definedName>
    <definedName name="tot_transport" localSheetId="8">#REF!</definedName>
    <definedName name="tot_transport">#REF!</definedName>
    <definedName name="tot_vehicles" localSheetId="19">#REF!</definedName>
    <definedName name="tot_vehicles" localSheetId="17">#REF!</definedName>
    <definedName name="tot_vehicles" localSheetId="22">#REF!</definedName>
    <definedName name="tot_vehicles" localSheetId="18">#REF!</definedName>
    <definedName name="tot_vehicles" localSheetId="20">#REF!</definedName>
    <definedName name="tot_vehicles" localSheetId="26">#REF!</definedName>
    <definedName name="tot_vehicles" localSheetId="24">#REF!</definedName>
    <definedName name="tot_vehicles" localSheetId="29">#REF!</definedName>
    <definedName name="tot_vehicles" localSheetId="25">#REF!</definedName>
    <definedName name="tot_vehicles" localSheetId="27">#REF!</definedName>
    <definedName name="tot_vehicles" localSheetId="33">#REF!</definedName>
    <definedName name="tot_vehicles" localSheetId="31">#REF!</definedName>
    <definedName name="tot_vehicles" localSheetId="36">#REF!</definedName>
    <definedName name="tot_vehicles" localSheetId="32">#REF!</definedName>
    <definedName name="tot_vehicles" localSheetId="34">#REF!</definedName>
    <definedName name="tot_vehicles" localSheetId="42">#REF!</definedName>
    <definedName name="tot_vehicles" localSheetId="40">#REF!</definedName>
    <definedName name="tot_vehicles" localSheetId="45">#REF!</definedName>
    <definedName name="tot_vehicles" localSheetId="41">#REF!</definedName>
    <definedName name="tot_vehicles" localSheetId="43">#REF!</definedName>
    <definedName name="tot_vehicles" localSheetId="8">#REF!</definedName>
    <definedName name="tot_vehicles">#REF!</definedName>
    <definedName name="totAdmStaff" localSheetId="19">#REF!</definedName>
    <definedName name="totAdmStaff" localSheetId="17">#REF!</definedName>
    <definedName name="totAdmStaff" localSheetId="22">#REF!</definedName>
    <definedName name="totAdmStaff" localSheetId="18">#REF!</definedName>
    <definedName name="totAdmStaff" localSheetId="20">#REF!</definedName>
    <definedName name="totAdmStaff" localSheetId="26">#REF!</definedName>
    <definedName name="totAdmStaff" localSheetId="24">#REF!</definedName>
    <definedName name="totAdmStaff" localSheetId="29">#REF!</definedName>
    <definedName name="totAdmStaff" localSheetId="25">#REF!</definedName>
    <definedName name="totAdmStaff" localSheetId="27">#REF!</definedName>
    <definedName name="totAdmStaff" localSheetId="33">#REF!</definedName>
    <definedName name="totAdmStaff" localSheetId="31">#REF!</definedName>
    <definedName name="totAdmStaff" localSheetId="36">#REF!</definedName>
    <definedName name="totAdmStaff" localSheetId="32">#REF!</definedName>
    <definedName name="totAdmStaff" localSheetId="34">#REF!</definedName>
    <definedName name="totAdmStaff" localSheetId="42">#REF!</definedName>
    <definedName name="totAdmStaff" localSheetId="40">#REF!</definedName>
    <definedName name="totAdmStaff" localSheetId="45">#REF!</definedName>
    <definedName name="totAdmStaff" localSheetId="41">#REF!</definedName>
    <definedName name="totAdmStaff" localSheetId="43">#REF!</definedName>
    <definedName name="totAdmStaff" localSheetId="8">#REF!</definedName>
    <definedName name="totAdmStaff">#REF!</definedName>
    <definedName name="total_cost" localSheetId="14">'[14]Worksheet 1 Project budget'!$E$56</definedName>
    <definedName name="total_cost" localSheetId="21">'[14]Worksheet 1 Project budget'!$E$56</definedName>
    <definedName name="total_cost" localSheetId="28">'[14]Worksheet 1 Project budget'!$E$56</definedName>
    <definedName name="total_cost" localSheetId="35">'[14]Worksheet 1 Project budget'!$E$56</definedName>
    <definedName name="total_cost" localSheetId="44">'[14]Worksheet 1 Project budget'!$E$56</definedName>
    <definedName name="total_cost">#REF!</definedName>
    <definedName name="total_cost_y1" localSheetId="14">'[14]Worksheet 1 Project budget'!$I$56</definedName>
    <definedName name="total_cost_y1" localSheetId="21">'[14]Worksheet 1 Project budget'!$I$56</definedName>
    <definedName name="total_cost_y1" localSheetId="28">'[14]Worksheet 1 Project budget'!$I$56</definedName>
    <definedName name="total_cost_y1" localSheetId="35">'[14]Worksheet 1 Project budget'!$I$56</definedName>
    <definedName name="total_cost_y1" localSheetId="44">'[14]Worksheet 1 Project budget'!$I$56</definedName>
    <definedName name="total_cost_y1">#REF!</definedName>
    <definedName name="totalbrut" localSheetId="19">#REF!</definedName>
    <definedName name="totalbrut" localSheetId="17">#REF!</definedName>
    <definedName name="totalbrut" localSheetId="22">#REF!</definedName>
    <definedName name="totalbrut" localSheetId="18">#REF!</definedName>
    <definedName name="totalbrut" localSheetId="20">#REF!</definedName>
    <definedName name="totalbrut" localSheetId="26">#REF!</definedName>
    <definedName name="totalbrut" localSheetId="24">#REF!</definedName>
    <definedName name="totalbrut" localSheetId="29">#REF!</definedName>
    <definedName name="totalbrut" localSheetId="25">#REF!</definedName>
    <definedName name="totalbrut" localSheetId="27">#REF!</definedName>
    <definedName name="totalbrut" localSheetId="33">#REF!</definedName>
    <definedName name="totalbrut" localSheetId="31">#REF!</definedName>
    <definedName name="totalbrut" localSheetId="36">#REF!</definedName>
    <definedName name="totalbrut" localSheetId="32">#REF!</definedName>
    <definedName name="totalbrut" localSheetId="34">#REF!</definedName>
    <definedName name="totalbrut" localSheetId="42">#REF!</definedName>
    <definedName name="totalbrut" localSheetId="40">#REF!</definedName>
    <definedName name="totalbrut" localSheetId="45">#REF!</definedName>
    <definedName name="totalbrut" localSheetId="41">#REF!</definedName>
    <definedName name="totalbrut" localSheetId="43">#REF!</definedName>
    <definedName name="totalbrut" localSheetId="8">#REF!</definedName>
    <definedName name="totalbrut">#REF!</definedName>
    <definedName name="totalded" localSheetId="19">#REF!</definedName>
    <definedName name="totalded" localSheetId="17">#REF!</definedName>
    <definedName name="totalded" localSheetId="22">#REF!</definedName>
    <definedName name="totalded" localSheetId="18">#REF!</definedName>
    <definedName name="totalded" localSheetId="20">#REF!</definedName>
    <definedName name="totalded" localSheetId="26">#REF!</definedName>
    <definedName name="totalded" localSheetId="24">#REF!</definedName>
    <definedName name="totalded" localSheetId="29">#REF!</definedName>
    <definedName name="totalded" localSheetId="25">#REF!</definedName>
    <definedName name="totalded" localSheetId="27">#REF!</definedName>
    <definedName name="totalded" localSheetId="33">#REF!</definedName>
    <definedName name="totalded" localSheetId="31">#REF!</definedName>
    <definedName name="totalded" localSheetId="36">#REF!</definedName>
    <definedName name="totalded" localSheetId="32">#REF!</definedName>
    <definedName name="totalded" localSheetId="34">#REF!</definedName>
    <definedName name="totalded" localSheetId="42">#REF!</definedName>
    <definedName name="totalded" localSheetId="40">#REF!</definedName>
    <definedName name="totalded" localSheetId="45">#REF!</definedName>
    <definedName name="totalded" localSheetId="41">#REF!</definedName>
    <definedName name="totalded" localSheetId="43">#REF!</definedName>
    <definedName name="totalded" localSheetId="8">#REF!</definedName>
    <definedName name="totalded">#REF!</definedName>
    <definedName name="totalnet" localSheetId="19">#REF!</definedName>
    <definedName name="totalnet" localSheetId="17">#REF!</definedName>
    <definedName name="totalnet" localSheetId="22">#REF!</definedName>
    <definedName name="totalnet" localSheetId="18">#REF!</definedName>
    <definedName name="totalnet" localSheetId="20">#REF!</definedName>
    <definedName name="totalnet" localSheetId="26">#REF!</definedName>
    <definedName name="totalnet" localSheetId="24">#REF!</definedName>
    <definedName name="totalnet" localSheetId="29">#REF!</definedName>
    <definedName name="totalnet" localSheetId="25">#REF!</definedName>
    <definedName name="totalnet" localSheetId="27">#REF!</definedName>
    <definedName name="totalnet" localSheetId="33">#REF!</definedName>
    <definedName name="totalnet" localSheetId="31">#REF!</definedName>
    <definedName name="totalnet" localSheetId="36">#REF!</definedName>
    <definedName name="totalnet" localSheetId="32">#REF!</definedName>
    <definedName name="totalnet" localSheetId="34">#REF!</definedName>
    <definedName name="totalnet" localSheetId="42">#REF!</definedName>
    <definedName name="totalnet" localSheetId="40">#REF!</definedName>
    <definedName name="totalnet" localSheetId="45">#REF!</definedName>
    <definedName name="totalnet" localSheetId="41">#REF!</definedName>
    <definedName name="totalnet" localSheetId="43">#REF!</definedName>
    <definedName name="totalnet" localSheetId="8">#REF!</definedName>
    <definedName name="totalnet">#REF!</definedName>
    <definedName name="totback1" localSheetId="19">#REF!</definedName>
    <definedName name="totback1" localSheetId="17">#REF!</definedName>
    <definedName name="totback1" localSheetId="22">#REF!</definedName>
    <definedName name="totback1" localSheetId="18">#REF!</definedName>
    <definedName name="totback1" localSheetId="20">#REF!</definedName>
    <definedName name="totback1" localSheetId="26">#REF!</definedName>
    <definedName name="totback1" localSheetId="24">#REF!</definedName>
    <definedName name="totback1" localSheetId="29">#REF!</definedName>
    <definedName name="totback1" localSheetId="25">#REF!</definedName>
    <definedName name="totback1" localSheetId="27">#REF!</definedName>
    <definedName name="totback1" localSheetId="33">#REF!</definedName>
    <definedName name="totback1" localSheetId="31">#REF!</definedName>
    <definedName name="totback1" localSheetId="36">#REF!</definedName>
    <definedName name="totback1" localSheetId="32">#REF!</definedName>
    <definedName name="totback1" localSheetId="34">#REF!</definedName>
    <definedName name="totback1" localSheetId="42">#REF!</definedName>
    <definedName name="totback1" localSheetId="40">#REF!</definedName>
    <definedName name="totback1" localSheetId="45">#REF!</definedName>
    <definedName name="totback1" localSheetId="41">#REF!</definedName>
    <definedName name="totback1" localSheetId="43">#REF!</definedName>
    <definedName name="totback1" localSheetId="8">#REF!</definedName>
    <definedName name="totback1">#REF!</definedName>
    <definedName name="totback2" localSheetId="19">#REF!</definedName>
    <definedName name="totback2" localSheetId="17">#REF!</definedName>
    <definedName name="totback2" localSheetId="22">#REF!</definedName>
    <definedName name="totback2" localSheetId="18">#REF!</definedName>
    <definedName name="totback2" localSheetId="20">#REF!</definedName>
    <definedName name="totback2" localSheetId="26">#REF!</definedName>
    <definedName name="totback2" localSheetId="24">#REF!</definedName>
    <definedName name="totback2" localSheetId="29">#REF!</definedName>
    <definedName name="totback2" localSheetId="25">#REF!</definedName>
    <definedName name="totback2" localSheetId="27">#REF!</definedName>
    <definedName name="totback2" localSheetId="33">#REF!</definedName>
    <definedName name="totback2" localSheetId="31">#REF!</definedName>
    <definedName name="totback2" localSheetId="36">#REF!</definedName>
    <definedName name="totback2" localSheetId="32">#REF!</definedName>
    <definedName name="totback2" localSheetId="34">#REF!</definedName>
    <definedName name="totback2" localSheetId="42">#REF!</definedName>
    <definedName name="totback2" localSheetId="40">#REF!</definedName>
    <definedName name="totback2" localSheetId="45">#REF!</definedName>
    <definedName name="totback2" localSheetId="41">#REF!</definedName>
    <definedName name="totback2" localSheetId="43">#REF!</definedName>
    <definedName name="totback2" localSheetId="8">#REF!</definedName>
    <definedName name="totback2">#REF!</definedName>
    <definedName name="totcons1" localSheetId="19">#REF!</definedName>
    <definedName name="totcons1" localSheetId="17">#REF!</definedName>
    <definedName name="totcons1" localSheetId="22">#REF!</definedName>
    <definedName name="totcons1" localSheetId="18">#REF!</definedName>
    <definedName name="totcons1" localSheetId="20">#REF!</definedName>
    <definedName name="totcons1" localSheetId="26">#REF!</definedName>
    <definedName name="totcons1" localSheetId="24">#REF!</definedName>
    <definedName name="totcons1" localSheetId="29">#REF!</definedName>
    <definedName name="totcons1" localSheetId="25">#REF!</definedName>
    <definedName name="totcons1" localSheetId="27">#REF!</definedName>
    <definedName name="totcons1" localSheetId="33">#REF!</definedName>
    <definedName name="totcons1" localSheetId="31">#REF!</definedName>
    <definedName name="totcons1" localSheetId="36">#REF!</definedName>
    <definedName name="totcons1" localSheetId="32">#REF!</definedName>
    <definedName name="totcons1" localSheetId="34">#REF!</definedName>
    <definedName name="totcons1" localSheetId="42">#REF!</definedName>
    <definedName name="totcons1" localSheetId="40">#REF!</definedName>
    <definedName name="totcons1" localSheetId="45">#REF!</definedName>
    <definedName name="totcons1" localSheetId="41">#REF!</definedName>
    <definedName name="totcons1" localSheetId="43">#REF!</definedName>
    <definedName name="totcons1" localSheetId="8">#REF!</definedName>
    <definedName name="totcons1">#REF!</definedName>
    <definedName name="totcons2" localSheetId="19">#REF!</definedName>
    <definedName name="totcons2" localSheetId="17">#REF!</definedName>
    <definedName name="totcons2" localSheetId="22">#REF!</definedName>
    <definedName name="totcons2" localSheetId="18">#REF!</definedName>
    <definedName name="totcons2" localSheetId="20">#REF!</definedName>
    <definedName name="totcons2" localSheetId="26">#REF!</definedName>
    <definedName name="totcons2" localSheetId="24">#REF!</definedName>
    <definedName name="totcons2" localSheetId="29">#REF!</definedName>
    <definedName name="totcons2" localSheetId="25">#REF!</definedName>
    <definedName name="totcons2" localSheetId="27">#REF!</definedName>
    <definedName name="totcons2" localSheetId="33">#REF!</definedName>
    <definedName name="totcons2" localSheetId="31">#REF!</definedName>
    <definedName name="totcons2" localSheetId="36">#REF!</definedName>
    <definedName name="totcons2" localSheetId="32">#REF!</definedName>
    <definedName name="totcons2" localSheetId="34">#REF!</definedName>
    <definedName name="totcons2" localSheetId="42">#REF!</definedName>
    <definedName name="totcons2" localSheetId="40">#REF!</definedName>
    <definedName name="totcons2" localSheetId="45">#REF!</definedName>
    <definedName name="totcons2" localSheetId="41">#REF!</definedName>
    <definedName name="totcons2" localSheetId="43">#REF!</definedName>
    <definedName name="totcons2" localSheetId="8">#REF!</definedName>
    <definedName name="totcons2">#REF!</definedName>
    <definedName name="totcons3" localSheetId="19">#REF!</definedName>
    <definedName name="totcons3" localSheetId="17">#REF!</definedName>
    <definedName name="totcons3" localSheetId="22">#REF!</definedName>
    <definedName name="totcons3" localSheetId="18">#REF!</definedName>
    <definedName name="totcons3" localSheetId="20">#REF!</definedName>
    <definedName name="totcons3" localSheetId="26">#REF!</definedName>
    <definedName name="totcons3" localSheetId="24">#REF!</definedName>
    <definedName name="totcons3" localSheetId="29">#REF!</definedName>
    <definedName name="totcons3" localSheetId="25">#REF!</definedName>
    <definedName name="totcons3" localSheetId="27">#REF!</definedName>
    <definedName name="totcons3" localSheetId="33">#REF!</definedName>
    <definedName name="totcons3" localSheetId="31">#REF!</definedName>
    <definedName name="totcons3" localSheetId="36">#REF!</definedName>
    <definedName name="totcons3" localSheetId="32">#REF!</definedName>
    <definedName name="totcons3" localSheetId="34">#REF!</definedName>
    <definedName name="totcons3" localSheetId="42">#REF!</definedName>
    <definedName name="totcons3" localSheetId="40">#REF!</definedName>
    <definedName name="totcons3" localSheetId="45">#REF!</definedName>
    <definedName name="totcons3" localSheetId="41">#REF!</definedName>
    <definedName name="totcons3" localSheetId="43">#REF!</definedName>
    <definedName name="totcons3" localSheetId="8">#REF!</definedName>
    <definedName name="totcons3">#REF!</definedName>
    <definedName name="totcons4" localSheetId="19">#REF!</definedName>
    <definedName name="totcons4" localSheetId="17">#REF!</definedName>
    <definedName name="totcons4" localSheetId="22">#REF!</definedName>
    <definedName name="totcons4" localSheetId="18">#REF!</definedName>
    <definedName name="totcons4" localSheetId="20">#REF!</definedName>
    <definedName name="totcons4" localSheetId="26">#REF!</definedName>
    <definedName name="totcons4" localSheetId="24">#REF!</definedName>
    <definedName name="totcons4" localSheetId="29">#REF!</definedName>
    <definedName name="totcons4" localSheetId="25">#REF!</definedName>
    <definedName name="totcons4" localSheetId="27">#REF!</definedName>
    <definedName name="totcons4" localSheetId="33">#REF!</definedName>
    <definedName name="totcons4" localSheetId="31">#REF!</definedName>
    <definedName name="totcons4" localSheetId="36">#REF!</definedName>
    <definedName name="totcons4" localSheetId="32">#REF!</definedName>
    <definedName name="totcons4" localSheetId="34">#REF!</definedName>
    <definedName name="totcons4" localSheetId="42">#REF!</definedName>
    <definedName name="totcons4" localSheetId="40">#REF!</definedName>
    <definedName name="totcons4" localSheetId="45">#REF!</definedName>
    <definedName name="totcons4" localSheetId="41">#REF!</definedName>
    <definedName name="totcons4" localSheetId="43">#REF!</definedName>
    <definedName name="totcons4" localSheetId="8">#REF!</definedName>
    <definedName name="totcons4">#REF!</definedName>
    <definedName name="totcons5" localSheetId="19">#REF!</definedName>
    <definedName name="totcons5" localSheetId="17">#REF!</definedName>
    <definedName name="totcons5" localSheetId="22">#REF!</definedName>
    <definedName name="totcons5" localSheetId="18">#REF!</definedName>
    <definedName name="totcons5" localSheetId="20">#REF!</definedName>
    <definedName name="totcons5" localSheetId="26">#REF!</definedName>
    <definedName name="totcons5" localSheetId="24">#REF!</definedName>
    <definedName name="totcons5" localSheetId="29">#REF!</definedName>
    <definedName name="totcons5" localSheetId="25">#REF!</definedName>
    <definedName name="totcons5" localSheetId="27">#REF!</definedName>
    <definedName name="totcons5" localSheetId="33">#REF!</definedName>
    <definedName name="totcons5" localSheetId="31">#REF!</definedName>
    <definedName name="totcons5" localSheetId="36">#REF!</definedName>
    <definedName name="totcons5" localSheetId="32">#REF!</definedName>
    <definedName name="totcons5" localSheetId="34">#REF!</definedName>
    <definedName name="totcons5" localSheetId="42">#REF!</definedName>
    <definedName name="totcons5" localSheetId="40">#REF!</definedName>
    <definedName name="totcons5" localSheetId="45">#REF!</definedName>
    <definedName name="totcons5" localSheetId="41">#REF!</definedName>
    <definedName name="totcons5" localSheetId="43">#REF!</definedName>
    <definedName name="totcons5" localSheetId="8">#REF!</definedName>
    <definedName name="totcons5">#REF!</definedName>
    <definedName name="totcons6" localSheetId="19">#REF!</definedName>
    <definedName name="totcons6" localSheetId="17">#REF!</definedName>
    <definedName name="totcons6" localSheetId="22">#REF!</definedName>
    <definedName name="totcons6" localSheetId="18">#REF!</definedName>
    <definedName name="totcons6" localSheetId="20">#REF!</definedName>
    <definedName name="totcons6" localSheetId="26">#REF!</definedName>
    <definedName name="totcons6" localSheetId="24">#REF!</definedName>
    <definedName name="totcons6" localSheetId="29">#REF!</definedName>
    <definedName name="totcons6" localSheetId="25">#REF!</definedName>
    <definedName name="totcons6" localSheetId="27">#REF!</definedName>
    <definedName name="totcons6" localSheetId="33">#REF!</definedName>
    <definedName name="totcons6" localSheetId="31">#REF!</definedName>
    <definedName name="totcons6" localSheetId="36">#REF!</definedName>
    <definedName name="totcons6" localSheetId="32">#REF!</definedName>
    <definedName name="totcons6" localSheetId="34">#REF!</definedName>
    <definedName name="totcons6" localSheetId="42">#REF!</definedName>
    <definedName name="totcons6" localSheetId="40">#REF!</definedName>
    <definedName name="totcons6" localSheetId="45">#REF!</definedName>
    <definedName name="totcons6" localSheetId="41">#REF!</definedName>
    <definedName name="totcons6" localSheetId="43">#REF!</definedName>
    <definedName name="totcons6" localSheetId="8">#REF!</definedName>
    <definedName name="totcons6">#REF!</definedName>
    <definedName name="totMedStaff" localSheetId="19">#REF!</definedName>
    <definedName name="totMedStaff" localSheetId="17">#REF!</definedName>
    <definedName name="totMedStaff" localSheetId="22">#REF!</definedName>
    <definedName name="totMedStaff" localSheetId="18">#REF!</definedName>
    <definedName name="totMedStaff" localSheetId="20">#REF!</definedName>
    <definedName name="totMedStaff" localSheetId="26">#REF!</definedName>
    <definedName name="totMedStaff" localSheetId="24">#REF!</definedName>
    <definedName name="totMedStaff" localSheetId="29">#REF!</definedName>
    <definedName name="totMedStaff" localSheetId="25">#REF!</definedName>
    <definedName name="totMedStaff" localSheetId="27">#REF!</definedName>
    <definedName name="totMedStaff" localSheetId="33">#REF!</definedName>
    <definedName name="totMedStaff" localSheetId="31">#REF!</definedName>
    <definedName name="totMedStaff" localSheetId="36">#REF!</definedName>
    <definedName name="totMedStaff" localSheetId="32">#REF!</definedName>
    <definedName name="totMedStaff" localSheetId="34">#REF!</definedName>
    <definedName name="totMedStaff" localSheetId="42">#REF!</definedName>
    <definedName name="totMedStaff" localSheetId="40">#REF!</definedName>
    <definedName name="totMedStaff" localSheetId="45">#REF!</definedName>
    <definedName name="totMedStaff" localSheetId="41">#REF!</definedName>
    <definedName name="totMedStaff" localSheetId="43">#REF!</definedName>
    <definedName name="totMedStaff" localSheetId="8">#REF!</definedName>
    <definedName name="totMedStaff">#REF!</definedName>
    <definedName name="tots" localSheetId="19">#REF!</definedName>
    <definedName name="tots" localSheetId="17">#REF!</definedName>
    <definedName name="tots" localSheetId="22">#REF!</definedName>
    <definedName name="tots" localSheetId="18">#REF!</definedName>
    <definedName name="tots" localSheetId="20">#REF!</definedName>
    <definedName name="tots" localSheetId="26">#REF!</definedName>
    <definedName name="tots" localSheetId="24">#REF!</definedName>
    <definedName name="tots" localSheetId="29">#REF!</definedName>
    <definedName name="tots" localSheetId="25">#REF!</definedName>
    <definedName name="tots" localSheetId="27">#REF!</definedName>
    <definedName name="tots" localSheetId="33">#REF!</definedName>
    <definedName name="tots" localSheetId="31">#REF!</definedName>
    <definedName name="tots" localSheetId="36">#REF!</definedName>
    <definedName name="tots" localSheetId="32">#REF!</definedName>
    <definedName name="tots" localSheetId="34">#REF!</definedName>
    <definedName name="tots" localSheetId="42">#REF!</definedName>
    <definedName name="tots" localSheetId="40">#REF!</definedName>
    <definedName name="tots" localSheetId="45">#REF!</definedName>
    <definedName name="tots" localSheetId="41">#REF!</definedName>
    <definedName name="tots" localSheetId="43">#REF!</definedName>
    <definedName name="tots" localSheetId="8">#REF!</definedName>
    <definedName name="tots">#REF!</definedName>
    <definedName name="totSupStaff" localSheetId="19">#REF!</definedName>
    <definedName name="totSupStaff" localSheetId="17">#REF!</definedName>
    <definedName name="totSupStaff" localSheetId="22">#REF!</definedName>
    <definedName name="totSupStaff" localSheetId="18">#REF!</definedName>
    <definedName name="totSupStaff" localSheetId="20">#REF!</definedName>
    <definedName name="totSupStaff" localSheetId="26">#REF!</definedName>
    <definedName name="totSupStaff" localSheetId="24">#REF!</definedName>
    <definedName name="totSupStaff" localSheetId="29">#REF!</definedName>
    <definedName name="totSupStaff" localSheetId="25">#REF!</definedName>
    <definedName name="totSupStaff" localSheetId="27">#REF!</definedName>
    <definedName name="totSupStaff" localSheetId="33">#REF!</definedName>
    <definedName name="totSupStaff" localSheetId="31">#REF!</definedName>
    <definedName name="totSupStaff" localSheetId="36">#REF!</definedName>
    <definedName name="totSupStaff" localSheetId="32">#REF!</definedName>
    <definedName name="totSupStaff" localSheetId="34">#REF!</definedName>
    <definedName name="totSupStaff" localSheetId="42">#REF!</definedName>
    <definedName name="totSupStaff" localSheetId="40">#REF!</definedName>
    <definedName name="totSupStaff" localSheetId="45">#REF!</definedName>
    <definedName name="totSupStaff" localSheetId="41">#REF!</definedName>
    <definedName name="totSupStaff" localSheetId="43">#REF!</definedName>
    <definedName name="totSupStaff" localSheetId="8">#REF!</definedName>
    <definedName name="totSupStaff">#REF!</definedName>
    <definedName name="TrainAct1" localSheetId="19">#REF!</definedName>
    <definedName name="TrainAct1" localSheetId="17">#REF!</definedName>
    <definedName name="TrainAct1" localSheetId="22">#REF!</definedName>
    <definedName name="TrainAct1" localSheetId="18">#REF!</definedName>
    <definedName name="TrainAct1" localSheetId="20">#REF!</definedName>
    <definedName name="TrainAct1" localSheetId="26">#REF!</definedName>
    <definedName name="TrainAct1" localSheetId="24">#REF!</definedName>
    <definedName name="TrainAct1" localSheetId="29">#REF!</definedName>
    <definedName name="TrainAct1" localSheetId="25">#REF!</definedName>
    <definedName name="TrainAct1" localSheetId="27">#REF!</definedName>
    <definedName name="TrainAct1" localSheetId="33">#REF!</definedName>
    <definedName name="TrainAct1" localSheetId="31">#REF!</definedName>
    <definedName name="TrainAct1" localSheetId="36">#REF!</definedName>
    <definedName name="TrainAct1" localSheetId="32">#REF!</definedName>
    <definedName name="TrainAct1" localSheetId="34">#REF!</definedName>
    <definedName name="TrainAct1" localSheetId="42">#REF!</definedName>
    <definedName name="TrainAct1" localSheetId="40">#REF!</definedName>
    <definedName name="TrainAct1" localSheetId="45">#REF!</definedName>
    <definedName name="TrainAct1" localSheetId="41">#REF!</definedName>
    <definedName name="TrainAct1" localSheetId="43">#REF!</definedName>
    <definedName name="TrainAct1" localSheetId="8">#REF!</definedName>
    <definedName name="TrainAct1">#REF!</definedName>
    <definedName name="TrainAct10" localSheetId="19">#REF!</definedName>
    <definedName name="TrainAct10" localSheetId="17">#REF!</definedName>
    <definedName name="TrainAct10" localSheetId="22">#REF!</definedName>
    <definedName name="TrainAct10" localSheetId="18">#REF!</definedName>
    <definedName name="TrainAct10" localSheetId="20">#REF!</definedName>
    <definedName name="TrainAct10" localSheetId="26">#REF!</definedName>
    <definedName name="TrainAct10" localSheetId="24">#REF!</definedName>
    <definedName name="TrainAct10" localSheetId="29">#REF!</definedName>
    <definedName name="TrainAct10" localSheetId="25">#REF!</definedName>
    <definedName name="TrainAct10" localSheetId="27">#REF!</definedName>
    <definedName name="TrainAct10" localSheetId="33">#REF!</definedName>
    <definedName name="TrainAct10" localSheetId="31">#REF!</definedName>
    <definedName name="TrainAct10" localSheetId="36">#REF!</definedName>
    <definedName name="TrainAct10" localSheetId="32">#REF!</definedName>
    <definedName name="TrainAct10" localSheetId="34">#REF!</definedName>
    <definedName name="TrainAct10" localSheetId="42">#REF!</definedName>
    <definedName name="TrainAct10" localSheetId="40">#REF!</definedName>
    <definedName name="TrainAct10" localSheetId="45">#REF!</definedName>
    <definedName name="TrainAct10" localSheetId="41">#REF!</definedName>
    <definedName name="TrainAct10" localSheetId="43">#REF!</definedName>
    <definedName name="TrainAct10" localSheetId="8">#REF!</definedName>
    <definedName name="TrainAct10">#REF!</definedName>
    <definedName name="TrainAct11" localSheetId="19">#REF!</definedName>
    <definedName name="TrainAct11" localSheetId="17">#REF!</definedName>
    <definedName name="TrainAct11" localSheetId="22">#REF!</definedName>
    <definedName name="TrainAct11" localSheetId="18">#REF!</definedName>
    <definedName name="TrainAct11" localSheetId="20">#REF!</definedName>
    <definedName name="TrainAct11" localSheetId="26">#REF!</definedName>
    <definedName name="TrainAct11" localSheetId="24">#REF!</definedName>
    <definedName name="TrainAct11" localSheetId="29">#REF!</definedName>
    <definedName name="TrainAct11" localSheetId="25">#REF!</definedName>
    <definedName name="TrainAct11" localSheetId="27">#REF!</definedName>
    <definedName name="TrainAct11" localSheetId="33">#REF!</definedName>
    <definedName name="TrainAct11" localSheetId="31">#REF!</definedName>
    <definedName name="TrainAct11" localSheetId="36">#REF!</definedName>
    <definedName name="TrainAct11" localSheetId="32">#REF!</definedName>
    <definedName name="TrainAct11" localSheetId="34">#REF!</definedName>
    <definedName name="TrainAct11" localSheetId="42">#REF!</definedName>
    <definedName name="TrainAct11" localSheetId="40">#REF!</definedName>
    <definedName name="TrainAct11" localSheetId="45">#REF!</definedName>
    <definedName name="TrainAct11" localSheetId="41">#REF!</definedName>
    <definedName name="TrainAct11" localSheetId="43">#REF!</definedName>
    <definedName name="TrainAct11" localSheetId="8">#REF!</definedName>
    <definedName name="TrainAct11">#REF!</definedName>
    <definedName name="TrainAct2" localSheetId="19">#REF!</definedName>
    <definedName name="TrainAct2" localSheetId="17">#REF!</definedName>
    <definedName name="TrainAct2" localSheetId="22">#REF!</definedName>
    <definedName name="TrainAct2" localSheetId="18">#REF!</definedName>
    <definedName name="TrainAct2" localSheetId="20">#REF!</definedName>
    <definedName name="TrainAct2" localSheetId="26">#REF!</definedName>
    <definedName name="TrainAct2" localSheetId="24">#REF!</definedName>
    <definedName name="TrainAct2" localSheetId="29">#REF!</definedName>
    <definedName name="TrainAct2" localSheetId="25">#REF!</definedName>
    <definedName name="TrainAct2" localSheetId="27">#REF!</definedName>
    <definedName name="TrainAct2" localSheetId="33">#REF!</definedName>
    <definedName name="TrainAct2" localSheetId="31">#REF!</definedName>
    <definedName name="TrainAct2" localSheetId="36">#REF!</definedName>
    <definedName name="TrainAct2" localSheetId="32">#REF!</definedName>
    <definedName name="TrainAct2" localSheetId="34">#REF!</definedName>
    <definedName name="TrainAct2" localSheetId="42">#REF!</definedName>
    <definedName name="TrainAct2" localSheetId="40">#REF!</definedName>
    <definedName name="TrainAct2" localSheetId="45">#REF!</definedName>
    <definedName name="TrainAct2" localSheetId="41">#REF!</definedName>
    <definedName name="TrainAct2" localSheetId="43">#REF!</definedName>
    <definedName name="TrainAct2" localSheetId="8">#REF!</definedName>
    <definedName name="TrainAct2">#REF!</definedName>
    <definedName name="TrainAct3" localSheetId="19">#REF!</definedName>
    <definedName name="TrainAct3" localSheetId="17">#REF!</definedName>
    <definedName name="TrainAct3" localSheetId="22">#REF!</definedName>
    <definedName name="TrainAct3" localSheetId="18">#REF!</definedName>
    <definedName name="TrainAct3" localSheetId="20">#REF!</definedName>
    <definedName name="TrainAct3" localSheetId="26">#REF!</definedName>
    <definedName name="TrainAct3" localSheetId="24">#REF!</definedName>
    <definedName name="TrainAct3" localSheetId="29">#REF!</definedName>
    <definedName name="TrainAct3" localSheetId="25">#REF!</definedName>
    <definedName name="TrainAct3" localSheetId="27">#REF!</definedName>
    <definedName name="TrainAct3" localSheetId="33">#REF!</definedName>
    <definedName name="TrainAct3" localSheetId="31">#REF!</definedName>
    <definedName name="TrainAct3" localSheetId="36">#REF!</definedName>
    <definedName name="TrainAct3" localSheetId="32">#REF!</definedName>
    <definedName name="TrainAct3" localSheetId="34">#REF!</definedName>
    <definedName name="TrainAct3" localSheetId="42">#REF!</definedName>
    <definedName name="TrainAct3" localSheetId="40">#REF!</definedName>
    <definedName name="TrainAct3" localSheetId="45">#REF!</definedName>
    <definedName name="TrainAct3" localSheetId="41">#REF!</definedName>
    <definedName name="TrainAct3" localSheetId="43">#REF!</definedName>
    <definedName name="TrainAct3" localSheetId="8">#REF!</definedName>
    <definedName name="TrainAct3">#REF!</definedName>
    <definedName name="TrainAct4" localSheetId="19">#REF!</definedName>
    <definedName name="TrainAct4" localSheetId="17">#REF!</definedName>
    <definedName name="TrainAct4" localSheetId="22">#REF!</definedName>
    <definedName name="TrainAct4" localSheetId="18">#REF!</definedName>
    <definedName name="TrainAct4" localSheetId="20">#REF!</definedName>
    <definedName name="TrainAct4" localSheetId="26">#REF!</definedName>
    <definedName name="TrainAct4" localSheetId="24">#REF!</definedName>
    <definedName name="TrainAct4" localSheetId="29">#REF!</definedName>
    <definedName name="TrainAct4" localSheetId="25">#REF!</definedName>
    <definedName name="TrainAct4" localSheetId="27">#REF!</definedName>
    <definedName name="TrainAct4" localSheetId="33">#REF!</definedName>
    <definedName name="TrainAct4" localSheetId="31">#REF!</definedName>
    <definedName name="TrainAct4" localSheetId="36">#REF!</definedName>
    <definedName name="TrainAct4" localSheetId="32">#REF!</definedName>
    <definedName name="TrainAct4" localSheetId="34">#REF!</definedName>
    <definedName name="TrainAct4" localSheetId="42">#REF!</definedName>
    <definedName name="TrainAct4" localSheetId="40">#REF!</definedName>
    <definedName name="TrainAct4" localSheetId="45">#REF!</definedName>
    <definedName name="TrainAct4" localSheetId="41">#REF!</definedName>
    <definedName name="TrainAct4" localSheetId="43">#REF!</definedName>
    <definedName name="TrainAct4" localSheetId="8">#REF!</definedName>
    <definedName name="TrainAct4">#REF!</definedName>
    <definedName name="TrainAct5" localSheetId="19">#REF!</definedName>
    <definedName name="TrainAct5" localSheetId="17">#REF!</definedName>
    <definedName name="TrainAct5" localSheetId="22">#REF!</definedName>
    <definedName name="TrainAct5" localSheetId="18">#REF!</definedName>
    <definedName name="TrainAct5" localSheetId="20">#REF!</definedName>
    <definedName name="TrainAct5" localSheetId="26">#REF!</definedName>
    <definedName name="TrainAct5" localSheetId="24">#REF!</definedName>
    <definedName name="TrainAct5" localSheetId="29">#REF!</definedName>
    <definedName name="TrainAct5" localSheetId="25">#REF!</definedName>
    <definedName name="TrainAct5" localSheetId="27">#REF!</definedName>
    <definedName name="TrainAct5" localSheetId="33">#REF!</definedName>
    <definedName name="TrainAct5" localSheetId="31">#REF!</definedName>
    <definedName name="TrainAct5" localSheetId="36">#REF!</definedName>
    <definedName name="TrainAct5" localSheetId="32">#REF!</definedName>
    <definedName name="TrainAct5" localSheetId="34">#REF!</definedName>
    <definedName name="TrainAct5" localSheetId="42">#REF!</definedName>
    <definedName name="TrainAct5" localSheetId="40">#REF!</definedName>
    <definedName name="TrainAct5" localSheetId="45">#REF!</definedName>
    <definedName name="TrainAct5" localSheetId="41">#REF!</definedName>
    <definedName name="TrainAct5" localSheetId="43">#REF!</definedName>
    <definedName name="TrainAct5" localSheetId="8">#REF!</definedName>
    <definedName name="TrainAct5">#REF!</definedName>
    <definedName name="TrainAct6" localSheetId="19">#REF!</definedName>
    <definedName name="TrainAct6" localSheetId="17">#REF!</definedName>
    <definedName name="TrainAct6" localSheetId="22">#REF!</definedName>
    <definedName name="TrainAct6" localSheetId="18">#REF!</definedName>
    <definedName name="TrainAct6" localSheetId="20">#REF!</definedName>
    <definedName name="TrainAct6" localSheetId="26">#REF!</definedName>
    <definedName name="TrainAct6" localSheetId="24">#REF!</definedName>
    <definedName name="TrainAct6" localSheetId="29">#REF!</definedName>
    <definedName name="TrainAct6" localSheetId="25">#REF!</definedName>
    <definedName name="TrainAct6" localSheetId="27">#REF!</definedName>
    <definedName name="TrainAct6" localSheetId="33">#REF!</definedName>
    <definedName name="TrainAct6" localSheetId="31">#REF!</definedName>
    <definedName name="TrainAct6" localSheetId="36">#REF!</definedName>
    <definedName name="TrainAct6" localSheetId="32">#REF!</definedName>
    <definedName name="TrainAct6" localSheetId="34">#REF!</definedName>
    <definedName name="TrainAct6" localSheetId="42">#REF!</definedName>
    <definedName name="TrainAct6" localSheetId="40">#REF!</definedName>
    <definedName name="TrainAct6" localSheetId="45">#REF!</definedName>
    <definedName name="TrainAct6" localSheetId="41">#REF!</definedName>
    <definedName name="TrainAct6" localSheetId="43">#REF!</definedName>
    <definedName name="TrainAct6" localSheetId="8">#REF!</definedName>
    <definedName name="TrainAct6">#REF!</definedName>
    <definedName name="TrainAct7" localSheetId="19">#REF!</definedName>
    <definedName name="TrainAct7" localSheetId="17">#REF!</definedName>
    <definedName name="TrainAct7" localSheetId="22">#REF!</definedName>
    <definedName name="TrainAct7" localSheetId="18">#REF!</definedName>
    <definedName name="TrainAct7" localSheetId="20">#REF!</definedName>
    <definedName name="TrainAct7" localSheetId="26">#REF!</definedName>
    <definedName name="TrainAct7" localSheetId="24">#REF!</definedName>
    <definedName name="TrainAct7" localSheetId="29">#REF!</definedName>
    <definedName name="TrainAct7" localSheetId="25">#REF!</definedName>
    <definedName name="TrainAct7" localSheetId="27">#REF!</definedName>
    <definedName name="TrainAct7" localSheetId="33">#REF!</definedName>
    <definedName name="TrainAct7" localSheetId="31">#REF!</definedName>
    <definedName name="TrainAct7" localSheetId="36">#REF!</definedName>
    <definedName name="TrainAct7" localSheetId="32">#REF!</definedName>
    <definedName name="TrainAct7" localSheetId="34">#REF!</definedName>
    <definedName name="TrainAct7" localSheetId="42">#REF!</definedName>
    <definedName name="TrainAct7" localSheetId="40">#REF!</definedName>
    <definedName name="TrainAct7" localSheetId="45">#REF!</definedName>
    <definedName name="TrainAct7" localSheetId="41">#REF!</definedName>
    <definedName name="TrainAct7" localSheetId="43">#REF!</definedName>
    <definedName name="TrainAct7" localSheetId="8">#REF!</definedName>
    <definedName name="TrainAct7">#REF!</definedName>
    <definedName name="TrainAct8" localSheetId="19">#REF!</definedName>
    <definedName name="TrainAct8" localSheetId="17">#REF!</definedName>
    <definedName name="TrainAct8" localSheetId="22">#REF!</definedName>
    <definedName name="TrainAct8" localSheetId="18">#REF!</definedName>
    <definedName name="TrainAct8" localSheetId="20">#REF!</definedName>
    <definedName name="TrainAct8" localSheetId="26">#REF!</definedName>
    <definedName name="TrainAct8" localSheetId="24">#REF!</definedName>
    <definedName name="TrainAct8" localSheetId="29">#REF!</definedName>
    <definedName name="TrainAct8" localSheetId="25">#REF!</definedName>
    <definedName name="TrainAct8" localSheetId="27">#REF!</definedName>
    <definedName name="TrainAct8" localSheetId="33">#REF!</definedName>
    <definedName name="TrainAct8" localSheetId="31">#REF!</definedName>
    <definedName name="TrainAct8" localSheetId="36">#REF!</definedName>
    <definedName name="TrainAct8" localSheetId="32">#REF!</definedName>
    <definedName name="TrainAct8" localSheetId="34">#REF!</definedName>
    <definedName name="TrainAct8" localSheetId="42">#REF!</definedName>
    <definedName name="TrainAct8" localSheetId="40">#REF!</definedName>
    <definedName name="TrainAct8" localSheetId="45">#REF!</definedName>
    <definedName name="TrainAct8" localSheetId="41">#REF!</definedName>
    <definedName name="TrainAct8" localSheetId="43">#REF!</definedName>
    <definedName name="TrainAct8" localSheetId="8">#REF!</definedName>
    <definedName name="TrainAct8">#REF!</definedName>
    <definedName name="TrainAct9" localSheetId="19">#REF!</definedName>
    <definedName name="TrainAct9" localSheetId="17">#REF!</definedName>
    <definedName name="TrainAct9" localSheetId="22">#REF!</definedName>
    <definedName name="TrainAct9" localSheetId="18">#REF!</definedName>
    <definedName name="TrainAct9" localSheetId="20">#REF!</definedName>
    <definedName name="TrainAct9" localSheetId="26">#REF!</definedName>
    <definedName name="TrainAct9" localSheetId="24">#REF!</definedName>
    <definedName name="TrainAct9" localSheetId="29">#REF!</definedName>
    <definedName name="TrainAct9" localSheetId="25">#REF!</definedName>
    <definedName name="TrainAct9" localSheetId="27">#REF!</definedName>
    <definedName name="TrainAct9" localSheetId="33">#REF!</definedName>
    <definedName name="TrainAct9" localSheetId="31">#REF!</definedName>
    <definedName name="TrainAct9" localSheetId="36">#REF!</definedName>
    <definedName name="TrainAct9" localSheetId="32">#REF!</definedName>
    <definedName name="TrainAct9" localSheetId="34">#REF!</definedName>
    <definedName name="TrainAct9" localSheetId="42">#REF!</definedName>
    <definedName name="TrainAct9" localSheetId="40">#REF!</definedName>
    <definedName name="TrainAct9" localSheetId="45">#REF!</definedName>
    <definedName name="TrainAct9" localSheetId="41">#REF!</definedName>
    <definedName name="TrainAct9" localSheetId="43">#REF!</definedName>
    <definedName name="TrainAct9" localSheetId="8">#REF!</definedName>
    <definedName name="TrainAct9">#REF!</definedName>
    <definedName name="TransactionFilterHeadings" localSheetId="19">#REF!</definedName>
    <definedName name="TransactionFilterHeadings" localSheetId="17">#REF!</definedName>
    <definedName name="TransactionFilterHeadings" localSheetId="22">#REF!</definedName>
    <definedName name="TransactionFilterHeadings" localSheetId="18">#REF!</definedName>
    <definedName name="TransactionFilterHeadings" localSheetId="20">#REF!</definedName>
    <definedName name="TransactionFilterHeadings" localSheetId="26">#REF!</definedName>
    <definedName name="TransactionFilterHeadings" localSheetId="24">#REF!</definedName>
    <definedName name="TransactionFilterHeadings" localSheetId="29">#REF!</definedName>
    <definedName name="TransactionFilterHeadings" localSheetId="25">#REF!</definedName>
    <definedName name="TransactionFilterHeadings" localSheetId="27">#REF!</definedName>
    <definedName name="TransactionFilterHeadings" localSheetId="33">#REF!</definedName>
    <definedName name="TransactionFilterHeadings" localSheetId="31">#REF!</definedName>
    <definedName name="TransactionFilterHeadings" localSheetId="36">#REF!</definedName>
    <definedName name="TransactionFilterHeadings" localSheetId="32">#REF!</definedName>
    <definedName name="TransactionFilterHeadings" localSheetId="34">#REF!</definedName>
    <definedName name="TransactionFilterHeadings" localSheetId="42">#REF!</definedName>
    <definedName name="TransactionFilterHeadings" localSheetId="40">#REF!</definedName>
    <definedName name="TransactionFilterHeadings" localSheetId="45">#REF!</definedName>
    <definedName name="TransactionFilterHeadings" localSheetId="41">#REF!</definedName>
    <definedName name="TransactionFilterHeadings" localSheetId="43">#REF!</definedName>
    <definedName name="TransactionFilterHeadings" localSheetId="8">#REF!</definedName>
    <definedName name="TransactionFilterHeadings">#REF!</definedName>
    <definedName name="TransDate" localSheetId="19">#REF!</definedName>
    <definedName name="TransDate" localSheetId="17">#REF!</definedName>
    <definedName name="TransDate" localSheetId="22">#REF!</definedName>
    <definedName name="TransDate" localSheetId="18">#REF!</definedName>
    <definedName name="TransDate" localSheetId="20">#REF!</definedName>
    <definedName name="TransDate" localSheetId="26">#REF!</definedName>
    <definedName name="TransDate" localSheetId="24">#REF!</definedName>
    <definedName name="TransDate" localSheetId="29">#REF!</definedName>
    <definedName name="TransDate" localSheetId="25">#REF!</definedName>
    <definedName name="TransDate" localSheetId="27">#REF!</definedName>
    <definedName name="TransDate" localSheetId="33">#REF!</definedName>
    <definedName name="TransDate" localSheetId="31">#REF!</definedName>
    <definedName name="TransDate" localSheetId="36">#REF!</definedName>
    <definedName name="TransDate" localSheetId="32">#REF!</definedName>
    <definedName name="TransDate" localSheetId="34">#REF!</definedName>
    <definedName name="TransDate" localSheetId="42">#REF!</definedName>
    <definedName name="TransDate" localSheetId="40">#REF!</definedName>
    <definedName name="TransDate" localSheetId="45">#REF!</definedName>
    <definedName name="TransDate" localSheetId="41">#REF!</definedName>
    <definedName name="TransDate" localSheetId="43">#REF!</definedName>
    <definedName name="TransDate" localSheetId="8">#REF!</definedName>
    <definedName name="TransDate">#REF!</definedName>
    <definedName name="Travaux_Reno">"['file:///D:/Users/CBA/AppData/Local/Microsoft/Windows/INetCache/Content.Outlook/NQDQIA1K/Attachement%2034%20VIHSIDA.xls'#$'Base estimation'.$D$160]"</definedName>
    <definedName name="Travaux_Reno_Bat">"['file:///D:/Users/CBA/AppData/Local/Microsoft/Windows/INetCache/Content.Outlook/NQDQIA1K/Attachement%2034%20VIHSIDA.xls'#$'Base estimation'.$D$159]"</definedName>
    <definedName name="Treatment" localSheetId="19">#REF!</definedName>
    <definedName name="Treatment" localSheetId="17">#REF!</definedName>
    <definedName name="Treatment" localSheetId="22">#REF!</definedName>
    <definedName name="Treatment" localSheetId="18">#REF!</definedName>
    <definedName name="Treatment" localSheetId="20">#REF!</definedName>
    <definedName name="Treatment" localSheetId="26">#REF!</definedName>
    <definedName name="Treatment" localSheetId="24">#REF!</definedName>
    <definedName name="Treatment" localSheetId="29">#REF!</definedName>
    <definedName name="Treatment" localSheetId="25">#REF!</definedName>
    <definedName name="Treatment" localSheetId="27">#REF!</definedName>
    <definedName name="Treatment" localSheetId="33">#REF!</definedName>
    <definedName name="Treatment" localSheetId="31">#REF!</definedName>
    <definedName name="Treatment" localSheetId="36">#REF!</definedName>
    <definedName name="Treatment" localSheetId="32">#REF!</definedName>
    <definedName name="Treatment" localSheetId="34">#REF!</definedName>
    <definedName name="Treatment" localSheetId="42">#REF!</definedName>
    <definedName name="Treatment" localSheetId="40">#REF!</definedName>
    <definedName name="Treatment" localSheetId="45">#REF!</definedName>
    <definedName name="Treatment" localSheetId="41">#REF!</definedName>
    <definedName name="Treatment" localSheetId="43">#REF!</definedName>
    <definedName name="Treatment" localSheetId="8">#REF!</definedName>
    <definedName name="Treatment">#REF!</definedName>
    <definedName name="TT">"#ref!vih!#REF!"</definedName>
    <definedName name="Tuberculosis" localSheetId="19">#REF!</definedName>
    <definedName name="Tuberculosis" localSheetId="17">#REF!</definedName>
    <definedName name="Tuberculosis" localSheetId="22">#REF!</definedName>
    <definedName name="Tuberculosis" localSheetId="18">#REF!</definedName>
    <definedName name="Tuberculosis" localSheetId="20">#REF!</definedName>
    <definedName name="Tuberculosis" localSheetId="26">#REF!</definedName>
    <definedName name="Tuberculosis" localSheetId="24">#REF!</definedName>
    <definedName name="Tuberculosis" localSheetId="29">#REF!</definedName>
    <definedName name="Tuberculosis" localSheetId="25">#REF!</definedName>
    <definedName name="Tuberculosis" localSheetId="27">#REF!</definedName>
    <definedName name="Tuberculosis" localSheetId="33">#REF!</definedName>
    <definedName name="Tuberculosis" localSheetId="31">#REF!</definedName>
    <definedName name="Tuberculosis" localSheetId="36">#REF!</definedName>
    <definedName name="Tuberculosis" localSheetId="32">#REF!</definedName>
    <definedName name="Tuberculosis" localSheetId="34">#REF!</definedName>
    <definedName name="Tuberculosis" localSheetId="42">#REF!</definedName>
    <definedName name="Tuberculosis" localSheetId="40">#REF!</definedName>
    <definedName name="Tuberculosis" localSheetId="45">#REF!</definedName>
    <definedName name="Tuberculosis" localSheetId="41">#REF!</definedName>
    <definedName name="Tuberculosis" localSheetId="43">#REF!</definedName>
    <definedName name="Tuberculosis" localSheetId="8">#REF!</definedName>
    <definedName name="Tuberculosis">#REF!</definedName>
    <definedName name="TXEUR">#REF!</definedName>
    <definedName name="txficr">#REF!</definedName>
    <definedName name="txIRPP" localSheetId="14">[13]Parametres!$C$16</definedName>
    <definedName name="txIRPP" localSheetId="21">[13]Parametres!$C$16</definedName>
    <definedName name="txIRPP" localSheetId="28">[13]Parametres!$C$16</definedName>
    <definedName name="txIRPP" localSheetId="35">[13]Parametres!$C$16</definedName>
    <definedName name="txIRPP" localSheetId="44">[13]Parametres!$C$16</definedName>
    <definedName name="txIRPP">#REF!</definedName>
    <definedName name="Txt" localSheetId="19">#REF!</definedName>
    <definedName name="Txt" localSheetId="17">#REF!</definedName>
    <definedName name="Txt" localSheetId="22">#REF!</definedName>
    <definedName name="Txt" localSheetId="18">#REF!</definedName>
    <definedName name="Txt" localSheetId="20">#REF!</definedName>
    <definedName name="Txt" localSheetId="26">#REF!</definedName>
    <definedName name="Txt" localSheetId="24">#REF!</definedName>
    <definedName name="Txt" localSheetId="29">#REF!</definedName>
    <definedName name="Txt" localSheetId="25">#REF!</definedName>
    <definedName name="Txt" localSheetId="27">#REF!</definedName>
    <definedName name="Txt" localSheetId="33">#REF!</definedName>
    <definedName name="Txt" localSheetId="31">#REF!</definedName>
    <definedName name="Txt" localSheetId="36">#REF!</definedName>
    <definedName name="Txt" localSheetId="32">#REF!</definedName>
    <definedName name="Txt" localSheetId="34">#REF!</definedName>
    <definedName name="Txt" localSheetId="42">#REF!</definedName>
    <definedName name="Txt" localSheetId="40">#REF!</definedName>
    <definedName name="Txt" localSheetId="45">#REF!</definedName>
    <definedName name="Txt" localSheetId="41">#REF!</definedName>
    <definedName name="Txt" localSheetId="43">#REF!</definedName>
    <definedName name="Txt" localSheetId="8">#REF!</definedName>
    <definedName name="Txt">#REF!</definedName>
    <definedName name="typesalary">#REF!</definedName>
    <definedName name="usdrate" localSheetId="19">#REF!</definedName>
    <definedName name="usdrate" localSheetId="17">#REF!</definedName>
    <definedName name="usdrate" localSheetId="22">#REF!</definedName>
    <definedName name="usdrate" localSheetId="18">#REF!</definedName>
    <definedName name="usdrate" localSheetId="20">#REF!</definedName>
    <definedName name="usdrate" localSheetId="26">#REF!</definedName>
    <definedName name="usdrate" localSheetId="24">#REF!</definedName>
    <definedName name="usdrate" localSheetId="29">#REF!</definedName>
    <definedName name="usdrate" localSheetId="25">#REF!</definedName>
    <definedName name="usdrate" localSheetId="27">#REF!</definedName>
    <definedName name="usdrate" localSheetId="33">#REF!</definedName>
    <definedName name="usdrate" localSheetId="31">#REF!</definedName>
    <definedName name="usdrate" localSheetId="36">#REF!</definedName>
    <definedName name="usdrate" localSheetId="32">#REF!</definedName>
    <definedName name="usdrate" localSheetId="34">#REF!</definedName>
    <definedName name="usdrate" localSheetId="42">#REF!</definedName>
    <definedName name="usdrate" localSheetId="40">#REF!</definedName>
    <definedName name="usdrate" localSheetId="45">#REF!</definedName>
    <definedName name="usdrate" localSheetId="41">#REF!</definedName>
    <definedName name="usdrate" localSheetId="43">#REF!</definedName>
    <definedName name="usdrate" localSheetId="8">#REF!</definedName>
    <definedName name="usdrate">#REF!</definedName>
    <definedName name="usinflation_yr2">"['https://healthyentrepreneurs.sharepoint.com/Users/BSINDAYIGAYA/Documents/Budgtes%202014/D%C3%A9penses%202013%20et%20pr%C3%A9visions%202014.xlsx'#$'Range Page'.$A$30]"</definedName>
    <definedName name="usinflation_yr3">"['https://healthyentrepreneurs.sharepoint.com/Users/BSINDAYIGAYA/Documents/Budgtes%202014/D%C3%A9penses%202013%20et%20pr%C3%A9visions%202014.xlsx'#$'Range Page'.$A$31]"</definedName>
    <definedName name="VAL_Input_JournalName">"#REF!!offlinevaljournalnames_table_1name"</definedName>
    <definedName name="VAL_InputActivity">"#REF!!valofflineactivity_table_1activity Number"</definedName>
    <definedName name="Val_InputCategory" localSheetId="19">#REF!</definedName>
    <definedName name="Val_InputCategory" localSheetId="17">#REF!</definedName>
    <definedName name="Val_InputCategory" localSheetId="22">#REF!</definedName>
    <definedName name="Val_InputCategory" localSheetId="18">#REF!</definedName>
    <definedName name="Val_InputCategory" localSheetId="20">#REF!</definedName>
    <definedName name="Val_InputCategory" localSheetId="26">#REF!</definedName>
    <definedName name="Val_InputCategory" localSheetId="24">#REF!</definedName>
    <definedName name="Val_InputCategory" localSheetId="29">#REF!</definedName>
    <definedName name="Val_InputCategory" localSheetId="25">#REF!</definedName>
    <definedName name="Val_InputCategory" localSheetId="27">#REF!</definedName>
    <definedName name="Val_InputCategory" localSheetId="33">#REF!</definedName>
    <definedName name="Val_InputCategory" localSheetId="31">#REF!</definedName>
    <definedName name="Val_InputCategory" localSheetId="36">#REF!</definedName>
    <definedName name="Val_InputCategory" localSheetId="32">#REF!</definedName>
    <definedName name="Val_InputCategory" localSheetId="34">#REF!</definedName>
    <definedName name="Val_InputCategory" localSheetId="42">#REF!</definedName>
    <definedName name="Val_InputCategory" localSheetId="40">#REF!</definedName>
    <definedName name="Val_InputCategory" localSheetId="45">#REF!</definedName>
    <definedName name="Val_InputCategory" localSheetId="41">#REF!</definedName>
    <definedName name="Val_InputCategory" localSheetId="43">#REF!</definedName>
    <definedName name="Val_InputCategory" localSheetId="8">#REF!</definedName>
    <definedName name="Val_InputCategory">#REF!</definedName>
    <definedName name="VAL_InputCostcenter" localSheetId="19">#REF!</definedName>
    <definedName name="VAL_InputCostcenter" localSheetId="17">#REF!</definedName>
    <definedName name="VAL_InputCostcenter" localSheetId="22">#REF!</definedName>
    <definedName name="VAL_InputCostcenter" localSheetId="18">#REF!</definedName>
    <definedName name="VAL_InputCostcenter" localSheetId="20">#REF!</definedName>
    <definedName name="VAL_InputCostcenter" localSheetId="26">#REF!</definedName>
    <definedName name="VAL_InputCostcenter" localSheetId="24">#REF!</definedName>
    <definedName name="VAL_InputCostcenter" localSheetId="29">#REF!</definedName>
    <definedName name="VAL_InputCostcenter" localSheetId="25">#REF!</definedName>
    <definedName name="VAL_InputCostcenter" localSheetId="27">#REF!</definedName>
    <definedName name="VAL_InputCostcenter" localSheetId="33">#REF!</definedName>
    <definedName name="VAL_InputCostcenter" localSheetId="31">#REF!</definedName>
    <definedName name="VAL_InputCostcenter" localSheetId="36">#REF!</definedName>
    <definedName name="VAL_InputCostcenter" localSheetId="32">#REF!</definedName>
    <definedName name="VAL_InputCostcenter" localSheetId="34">#REF!</definedName>
    <definedName name="VAL_InputCostcenter" localSheetId="42">#REF!</definedName>
    <definedName name="VAL_InputCostcenter" localSheetId="40">#REF!</definedName>
    <definedName name="VAL_InputCostcenter" localSheetId="45">#REF!</definedName>
    <definedName name="VAL_InputCostcenter" localSheetId="41">#REF!</definedName>
    <definedName name="VAL_InputCostcenter" localSheetId="43">#REF!</definedName>
    <definedName name="VAL_InputCostcenter" localSheetId="8">#REF!</definedName>
    <definedName name="VAL_InputCostcenter">#REF!</definedName>
    <definedName name="Val_InputCostType">"#REF!!offlinevalcosttype_table_1dimension value"</definedName>
    <definedName name="Val_InputCurrency">"#REF!!offlinevalcurrency_table_1currency"</definedName>
    <definedName name="VAL_InputCustaccount">"#REF!!offlinevalcustaccount_table_1customer account"</definedName>
    <definedName name="Val_InputFund" localSheetId="19">#REF!</definedName>
    <definedName name="Val_InputFund" localSheetId="17">#REF!</definedName>
    <definedName name="Val_InputFund" localSheetId="22">#REF!</definedName>
    <definedName name="Val_InputFund" localSheetId="18">#REF!</definedName>
    <definedName name="Val_InputFund" localSheetId="20">#REF!</definedName>
    <definedName name="Val_InputFund" localSheetId="26">#REF!</definedName>
    <definedName name="Val_InputFund" localSheetId="24">#REF!</definedName>
    <definedName name="Val_InputFund" localSheetId="29">#REF!</definedName>
    <definedName name="Val_InputFund" localSheetId="25">#REF!</definedName>
    <definedName name="Val_InputFund" localSheetId="27">#REF!</definedName>
    <definedName name="Val_InputFund" localSheetId="33">#REF!</definedName>
    <definedName name="Val_InputFund" localSheetId="31">#REF!</definedName>
    <definedName name="Val_InputFund" localSheetId="36">#REF!</definedName>
    <definedName name="Val_InputFund" localSheetId="32">#REF!</definedName>
    <definedName name="Val_InputFund" localSheetId="34">#REF!</definedName>
    <definedName name="Val_InputFund" localSheetId="42">#REF!</definedName>
    <definedName name="Val_InputFund" localSheetId="40">#REF!</definedName>
    <definedName name="Val_InputFund" localSheetId="45">#REF!</definedName>
    <definedName name="Val_InputFund" localSheetId="41">#REF!</definedName>
    <definedName name="Val_InputFund" localSheetId="43">#REF!</definedName>
    <definedName name="Val_InputFund" localSheetId="8">#REF!</definedName>
    <definedName name="Val_InputFund">#REF!</definedName>
    <definedName name="VAL_InputJournalName">"#REF!!offlinevaljournalnames_table_1name"</definedName>
    <definedName name="VAL_InputMainaccount">"#REF!!offlinevalmainaccount_table_1main account"</definedName>
    <definedName name="Val_InputProjCategory" localSheetId="19">#REF!</definedName>
    <definedName name="Val_InputProjCategory" localSheetId="17">#REF!</definedName>
    <definedName name="Val_InputProjCategory" localSheetId="22">#REF!</definedName>
    <definedName name="Val_InputProjCategory" localSheetId="18">#REF!</definedName>
    <definedName name="Val_InputProjCategory" localSheetId="20">#REF!</definedName>
    <definedName name="Val_InputProjCategory" localSheetId="26">#REF!</definedName>
    <definedName name="Val_InputProjCategory" localSheetId="24">#REF!</definedName>
    <definedName name="Val_InputProjCategory" localSheetId="29">#REF!</definedName>
    <definedName name="Val_InputProjCategory" localSheetId="25">#REF!</definedName>
    <definedName name="Val_InputProjCategory" localSheetId="27">#REF!</definedName>
    <definedName name="Val_InputProjCategory" localSheetId="33">#REF!</definedName>
    <definedName name="Val_InputProjCategory" localSheetId="31">#REF!</definedName>
    <definedName name="Val_InputProjCategory" localSheetId="36">#REF!</definedName>
    <definedName name="Val_InputProjCategory" localSheetId="32">#REF!</definedName>
    <definedName name="Val_InputProjCategory" localSheetId="34">#REF!</definedName>
    <definedName name="Val_InputProjCategory" localSheetId="42">#REF!</definedName>
    <definedName name="Val_InputProjCategory" localSheetId="40">#REF!</definedName>
    <definedName name="Val_InputProjCategory" localSheetId="45">#REF!</definedName>
    <definedName name="Val_InputProjCategory" localSheetId="41">#REF!</definedName>
    <definedName name="Val_InputProjCategory" localSheetId="43">#REF!</definedName>
    <definedName name="Val_InputProjCategory" localSheetId="8">#REF!</definedName>
    <definedName name="Val_InputProjCategory">#REF!</definedName>
    <definedName name="VAL_InputProjId">"#REF!!valprojid_table_1code"</definedName>
    <definedName name="VAL_inputTransTypes">"#REF!!table11type"</definedName>
    <definedName name="VAL_InputVendAccount">"#REF!!offlinevalvendaccount_table_1vendor account"</definedName>
    <definedName name="ValBankAccounts">"#REF!!offlinevalbankaccounts_table_1bank account"</definedName>
    <definedName name="ValCurrency">"#REF!!offlinevalcurrency_table_1currency"</definedName>
    <definedName name="ValCustAccount" localSheetId="19">#REF!</definedName>
    <definedName name="ValCustAccount" localSheetId="17">#REF!</definedName>
    <definedName name="ValCustAccount" localSheetId="22">#REF!</definedName>
    <definedName name="ValCustAccount" localSheetId="18">#REF!</definedName>
    <definedName name="ValCustAccount" localSheetId="20">#REF!</definedName>
    <definedName name="ValCustAccount" localSheetId="26">#REF!</definedName>
    <definedName name="ValCustAccount" localSheetId="24">#REF!</definedName>
    <definedName name="ValCustAccount" localSheetId="29">#REF!</definedName>
    <definedName name="ValCustAccount" localSheetId="25">#REF!</definedName>
    <definedName name="ValCustAccount" localSheetId="27">#REF!</definedName>
    <definedName name="ValCustAccount" localSheetId="33">#REF!</definedName>
    <definedName name="ValCustAccount" localSheetId="31">#REF!</definedName>
    <definedName name="ValCustAccount" localSheetId="36">#REF!</definedName>
    <definedName name="ValCustAccount" localSheetId="32">#REF!</definedName>
    <definedName name="ValCustAccount" localSheetId="34">#REF!</definedName>
    <definedName name="ValCustAccount" localSheetId="42">#REF!</definedName>
    <definedName name="ValCustAccount" localSheetId="40">#REF!</definedName>
    <definedName name="ValCustAccount" localSheetId="45">#REF!</definedName>
    <definedName name="ValCustAccount" localSheetId="41">#REF!</definedName>
    <definedName name="ValCustAccount" localSheetId="43">#REF!</definedName>
    <definedName name="ValCustAccount" localSheetId="8">#REF!</definedName>
    <definedName name="ValCustAccount">#REF!</definedName>
    <definedName name="VALIDATION">#REF!</definedName>
    <definedName name="ValJournalName" localSheetId="19">#REF!</definedName>
    <definedName name="ValJournalName" localSheetId="17">#REF!</definedName>
    <definedName name="ValJournalName" localSheetId="22">#REF!</definedName>
    <definedName name="ValJournalName" localSheetId="18">#REF!</definedName>
    <definedName name="ValJournalName" localSheetId="20">#REF!</definedName>
    <definedName name="ValJournalName" localSheetId="26">#REF!</definedName>
    <definedName name="ValJournalName" localSheetId="24">#REF!</definedName>
    <definedName name="ValJournalName" localSheetId="29">#REF!</definedName>
    <definedName name="ValJournalName" localSheetId="25">#REF!</definedName>
    <definedName name="ValJournalName" localSheetId="27">#REF!</definedName>
    <definedName name="ValJournalName" localSheetId="33">#REF!</definedName>
    <definedName name="ValJournalName" localSheetId="31">#REF!</definedName>
    <definedName name="ValJournalName" localSheetId="36">#REF!</definedName>
    <definedName name="ValJournalName" localSheetId="32">#REF!</definedName>
    <definedName name="ValJournalName" localSheetId="34">#REF!</definedName>
    <definedName name="ValJournalName" localSheetId="42">#REF!</definedName>
    <definedName name="ValJournalName" localSheetId="40">#REF!</definedName>
    <definedName name="ValJournalName" localSheetId="45">#REF!</definedName>
    <definedName name="ValJournalName" localSheetId="41">#REF!</definedName>
    <definedName name="ValJournalName" localSheetId="43">#REF!</definedName>
    <definedName name="ValJournalName" localSheetId="8">#REF!</definedName>
    <definedName name="ValJournalName">#REF!</definedName>
    <definedName name="ValJournalnames" localSheetId="19">#REF!</definedName>
    <definedName name="ValJournalnames" localSheetId="17">#REF!</definedName>
    <definedName name="ValJournalnames" localSheetId="22">#REF!</definedName>
    <definedName name="ValJournalnames" localSheetId="18">#REF!</definedName>
    <definedName name="ValJournalnames" localSheetId="20">#REF!</definedName>
    <definedName name="ValJournalnames" localSheetId="26">#REF!</definedName>
    <definedName name="ValJournalnames" localSheetId="24">#REF!</definedName>
    <definedName name="ValJournalnames" localSheetId="29">#REF!</definedName>
    <definedName name="ValJournalnames" localSheetId="25">#REF!</definedName>
    <definedName name="ValJournalnames" localSheetId="27">#REF!</definedName>
    <definedName name="ValJournalnames" localSheetId="33">#REF!</definedName>
    <definedName name="ValJournalnames" localSheetId="31">#REF!</definedName>
    <definedName name="ValJournalnames" localSheetId="36">#REF!</definedName>
    <definedName name="ValJournalnames" localSheetId="32">#REF!</definedName>
    <definedName name="ValJournalnames" localSheetId="34">#REF!</definedName>
    <definedName name="ValJournalnames" localSheetId="42">#REF!</definedName>
    <definedName name="ValJournalnames" localSheetId="40">#REF!</definedName>
    <definedName name="ValJournalnames" localSheetId="45">#REF!</definedName>
    <definedName name="ValJournalnames" localSheetId="41">#REF!</definedName>
    <definedName name="ValJournalnames" localSheetId="43">#REF!</definedName>
    <definedName name="ValJournalnames" localSheetId="8">#REF!</definedName>
    <definedName name="ValJournalnames">#REF!</definedName>
    <definedName name="ValMainAccount" localSheetId="19">#REF!</definedName>
    <definedName name="ValMainAccount" localSheetId="17">#REF!</definedName>
    <definedName name="ValMainAccount" localSheetId="22">#REF!</definedName>
    <definedName name="ValMainAccount" localSheetId="18">#REF!</definedName>
    <definedName name="ValMainAccount" localSheetId="20">#REF!</definedName>
    <definedName name="ValMainAccount" localSheetId="26">#REF!</definedName>
    <definedName name="ValMainAccount" localSheetId="24">#REF!</definedName>
    <definedName name="ValMainAccount" localSheetId="29">#REF!</definedName>
    <definedName name="ValMainAccount" localSheetId="25">#REF!</definedName>
    <definedName name="ValMainAccount" localSheetId="27">#REF!</definedName>
    <definedName name="ValMainAccount" localSheetId="33">#REF!</definedName>
    <definedName name="ValMainAccount" localSheetId="31">#REF!</definedName>
    <definedName name="ValMainAccount" localSheetId="36">#REF!</definedName>
    <definedName name="ValMainAccount" localSheetId="32">#REF!</definedName>
    <definedName name="ValMainAccount" localSheetId="34">#REF!</definedName>
    <definedName name="ValMainAccount" localSheetId="42">#REF!</definedName>
    <definedName name="ValMainAccount" localSheetId="40">#REF!</definedName>
    <definedName name="ValMainAccount" localSheetId="45">#REF!</definedName>
    <definedName name="ValMainAccount" localSheetId="41">#REF!</definedName>
    <definedName name="ValMainAccount" localSheetId="43">#REF!</definedName>
    <definedName name="ValMainAccount" localSheetId="8">#REF!</definedName>
    <definedName name="ValMainAccount">#REF!</definedName>
    <definedName name="ValProjActivity" localSheetId="19">#REF!</definedName>
    <definedName name="ValProjActivity" localSheetId="17">#REF!</definedName>
    <definedName name="ValProjActivity" localSheetId="22">#REF!</definedName>
    <definedName name="ValProjActivity" localSheetId="18">#REF!</definedName>
    <definedName name="ValProjActivity" localSheetId="20">#REF!</definedName>
    <definedName name="ValProjActivity" localSheetId="26">#REF!</definedName>
    <definedName name="ValProjActivity" localSheetId="24">#REF!</definedName>
    <definedName name="ValProjActivity" localSheetId="29">#REF!</definedName>
    <definedName name="ValProjActivity" localSheetId="25">#REF!</definedName>
    <definedName name="ValProjActivity" localSheetId="27">#REF!</definedName>
    <definedName name="ValProjActivity" localSheetId="33">#REF!</definedName>
    <definedName name="ValProjActivity" localSheetId="31">#REF!</definedName>
    <definedName name="ValProjActivity" localSheetId="36">#REF!</definedName>
    <definedName name="ValProjActivity" localSheetId="32">#REF!</definedName>
    <definedName name="ValProjActivity" localSheetId="34">#REF!</definedName>
    <definedName name="ValProjActivity" localSheetId="42">#REF!</definedName>
    <definedName name="ValProjActivity" localSheetId="40">#REF!</definedName>
    <definedName name="ValProjActivity" localSheetId="45">#REF!</definedName>
    <definedName name="ValProjActivity" localSheetId="41">#REF!</definedName>
    <definedName name="ValProjActivity" localSheetId="43">#REF!</definedName>
    <definedName name="ValProjActivity" localSheetId="8">#REF!</definedName>
    <definedName name="ValProjActivity">#REF!</definedName>
    <definedName name="ValProjCategory" localSheetId="19">#REF!</definedName>
    <definedName name="ValProjCategory" localSheetId="17">#REF!</definedName>
    <definedName name="ValProjCategory" localSheetId="22">#REF!</definedName>
    <definedName name="ValProjCategory" localSheetId="18">#REF!</definedName>
    <definedName name="ValProjCategory" localSheetId="20">#REF!</definedName>
    <definedName name="ValProjCategory" localSheetId="26">#REF!</definedName>
    <definedName name="ValProjCategory" localSheetId="24">#REF!</definedName>
    <definedName name="ValProjCategory" localSheetId="29">#REF!</definedName>
    <definedName name="ValProjCategory" localSheetId="25">#REF!</definedName>
    <definedName name="ValProjCategory" localSheetId="27">#REF!</definedName>
    <definedName name="ValProjCategory" localSheetId="33">#REF!</definedName>
    <definedName name="ValProjCategory" localSheetId="31">#REF!</definedName>
    <definedName name="ValProjCategory" localSheetId="36">#REF!</definedName>
    <definedName name="ValProjCategory" localSheetId="32">#REF!</definedName>
    <definedName name="ValProjCategory" localSheetId="34">#REF!</definedName>
    <definedName name="ValProjCategory" localSheetId="42">#REF!</definedName>
    <definedName name="ValProjCategory" localSheetId="40">#REF!</definedName>
    <definedName name="ValProjCategory" localSheetId="45">#REF!</definedName>
    <definedName name="ValProjCategory" localSheetId="41">#REF!</definedName>
    <definedName name="ValProjCategory" localSheetId="43">#REF!</definedName>
    <definedName name="ValProjCategory" localSheetId="8">#REF!</definedName>
    <definedName name="ValProjCategory">#REF!</definedName>
    <definedName name="ValTransTypes">"#REF!!table11type"</definedName>
    <definedName name="ValVendAccount" localSheetId="19">#REF!</definedName>
    <definedName name="ValVendAccount" localSheetId="17">#REF!</definedName>
    <definedName name="ValVendAccount" localSheetId="22">#REF!</definedName>
    <definedName name="ValVendAccount" localSheetId="18">#REF!</definedName>
    <definedName name="ValVendAccount" localSheetId="20">#REF!</definedName>
    <definedName name="ValVendAccount" localSheetId="26">#REF!</definedName>
    <definedName name="ValVendAccount" localSheetId="24">#REF!</definedName>
    <definedName name="ValVendAccount" localSheetId="29">#REF!</definedName>
    <definedName name="ValVendAccount" localSheetId="25">#REF!</definedName>
    <definedName name="ValVendAccount" localSheetId="27">#REF!</definedName>
    <definedName name="ValVendAccount" localSheetId="33">#REF!</definedName>
    <definedName name="ValVendAccount" localSheetId="31">#REF!</definedName>
    <definedName name="ValVendAccount" localSheetId="36">#REF!</definedName>
    <definedName name="ValVendAccount" localSheetId="32">#REF!</definedName>
    <definedName name="ValVendAccount" localSheetId="34">#REF!</definedName>
    <definedName name="ValVendAccount" localSheetId="42">#REF!</definedName>
    <definedName name="ValVendAccount" localSheetId="40">#REF!</definedName>
    <definedName name="ValVendAccount" localSheetId="45">#REF!</definedName>
    <definedName name="ValVendAccount" localSheetId="41">#REF!</definedName>
    <definedName name="ValVendAccount" localSheetId="43">#REF!</definedName>
    <definedName name="ValVendAccount" localSheetId="8">#REF!</definedName>
    <definedName name="ValVendAccount">#REF!</definedName>
    <definedName name="Vector_Control" localSheetId="19">#REF!</definedName>
    <definedName name="Vector_Control" localSheetId="17">#REF!</definedName>
    <definedName name="Vector_Control" localSheetId="22">#REF!</definedName>
    <definedName name="Vector_Control" localSheetId="18">#REF!</definedName>
    <definedName name="Vector_Control" localSheetId="20">#REF!</definedName>
    <definedName name="Vector_Control" localSheetId="26">#REF!</definedName>
    <definedName name="Vector_Control" localSheetId="24">#REF!</definedName>
    <definedName name="Vector_Control" localSheetId="29">#REF!</definedName>
    <definedName name="Vector_Control" localSheetId="25">#REF!</definedName>
    <definedName name="Vector_Control" localSheetId="27">#REF!</definedName>
    <definedName name="Vector_Control" localSheetId="33">#REF!</definedName>
    <definedName name="Vector_Control" localSheetId="31">#REF!</definedName>
    <definedName name="Vector_Control" localSheetId="36">#REF!</definedName>
    <definedName name="Vector_Control" localSheetId="32">#REF!</definedName>
    <definedName name="Vector_Control" localSheetId="34">#REF!</definedName>
    <definedName name="Vector_Control" localSheetId="42">#REF!</definedName>
    <definedName name="Vector_Control" localSheetId="40">#REF!</definedName>
    <definedName name="Vector_Control" localSheetId="45">#REF!</definedName>
    <definedName name="Vector_Control" localSheetId="41">#REF!</definedName>
    <definedName name="Vector_Control" localSheetId="43">#REF!</definedName>
    <definedName name="Vector_Control" localSheetId="8">#REF!</definedName>
    <definedName name="Vector_Control">#REF!</definedName>
    <definedName name="Vehicule">"['file:///D:/Users/CBA/AppData/Local/Microsoft/Windows/INetCache/Content.Outlook/NQDQIA1K/Attachement%2034%20VIHSIDA.xls'#$'Base estimation'.$D$38]"</definedName>
    <definedName name="VendTableData_Cache" localSheetId="19">#REF!</definedName>
    <definedName name="VendTableData_Cache" localSheetId="17">#REF!</definedName>
    <definedName name="VendTableData_Cache" localSheetId="22">#REF!</definedName>
    <definedName name="VendTableData_Cache" localSheetId="18">#REF!</definedName>
    <definedName name="VendTableData_Cache" localSheetId="20">#REF!</definedName>
    <definedName name="VendTableData_Cache" localSheetId="26">#REF!</definedName>
    <definedName name="VendTableData_Cache" localSheetId="24">#REF!</definedName>
    <definedName name="VendTableData_Cache" localSheetId="29">#REF!</definedName>
    <definedName name="VendTableData_Cache" localSheetId="25">#REF!</definedName>
    <definedName name="VendTableData_Cache" localSheetId="27">#REF!</definedName>
    <definedName name="VendTableData_Cache" localSheetId="33">#REF!</definedName>
    <definedName name="VendTableData_Cache" localSheetId="31">#REF!</definedName>
    <definedName name="VendTableData_Cache" localSheetId="36">#REF!</definedName>
    <definedName name="VendTableData_Cache" localSheetId="32">#REF!</definedName>
    <definedName name="VendTableData_Cache" localSheetId="34">#REF!</definedName>
    <definedName name="VendTableData_Cache" localSheetId="42">#REF!</definedName>
    <definedName name="VendTableData_Cache" localSheetId="40">#REF!</definedName>
    <definedName name="VendTableData_Cache" localSheetId="45">#REF!</definedName>
    <definedName name="VendTableData_Cache" localSheetId="41">#REF!</definedName>
    <definedName name="VendTableData_Cache" localSheetId="43">#REF!</definedName>
    <definedName name="VendTableData_Cache" localSheetId="8">#REF!</definedName>
    <definedName name="VendTableData_Cache">#REF!</definedName>
    <definedName name="VgAO">"['file:///D:/Users/CBA/AppData/Local/Microsoft/Windows/INetCache/Content.Outlook/NQDQIA1K/Attachement%2034%20VIHSIDA.xls'#$'Base estimation'.$D$27]"</definedName>
    <definedName name="Voucher" localSheetId="19">#REF!</definedName>
    <definedName name="Voucher" localSheetId="17">#REF!</definedName>
    <definedName name="Voucher" localSheetId="22">#REF!</definedName>
    <definedName name="Voucher" localSheetId="18">#REF!</definedName>
    <definedName name="Voucher" localSheetId="20">#REF!</definedName>
    <definedName name="Voucher" localSheetId="26">#REF!</definedName>
    <definedName name="Voucher" localSheetId="24">#REF!</definedName>
    <definedName name="Voucher" localSheetId="29">#REF!</definedName>
    <definedName name="Voucher" localSheetId="25">#REF!</definedName>
    <definedName name="Voucher" localSheetId="27">#REF!</definedName>
    <definedName name="Voucher" localSheetId="33">#REF!</definedName>
    <definedName name="Voucher" localSheetId="31">#REF!</definedName>
    <definedName name="Voucher" localSheetId="36">#REF!</definedName>
    <definedName name="Voucher" localSheetId="32">#REF!</definedName>
    <definedName name="Voucher" localSheetId="34">#REF!</definedName>
    <definedName name="Voucher" localSheetId="42">#REF!</definedName>
    <definedName name="Voucher" localSheetId="40">#REF!</definedName>
    <definedName name="Voucher" localSheetId="45">#REF!</definedName>
    <definedName name="Voucher" localSheetId="41">#REF!</definedName>
    <definedName name="Voucher" localSheetId="43">#REF!</definedName>
    <definedName name="Voucher" localSheetId="8">#REF!</definedName>
    <definedName name="Voucher">#REF!</definedName>
    <definedName name="VoyagesEH">"['file:///D:/Users/CBA/AppData/Local/Microsoft/Windows/INetCache/Content.Outlook/NQDQIA1K/Attachement%2034%20VIHSIDA.xls'#$'Base estimation'.$D$29]"</definedName>
    <definedName name="WAOUNDE" localSheetId="14">[1]Variables!$M$5:$M$16,[1]Variables!$A$5:$L$68</definedName>
    <definedName name="WAOUNDE" localSheetId="21">[1]Variables!$M$5:$M$16,[1]Variables!$A$5:$L$68</definedName>
    <definedName name="WAOUNDE" localSheetId="28">[1]Variables!$M$5:$M$16,[1]Variables!$A$5:$L$68</definedName>
    <definedName name="WAOUNDE" localSheetId="35">[1]Variables!$M$5:$M$16,[1]Variables!$A$5:$L$68</definedName>
    <definedName name="WAOUNDE" localSheetId="44">[1]Variables!$M$5:$M$16,[1]Variables!$A$5:$L$68</definedName>
    <definedName name="WAOUNDE">#REF!,#REF!</definedName>
    <definedName name="YesNo">"['file:///G:/Users/user/AppData/Local/Microsoft/Windows/Temporary%20Internet%20Files/Content.Outlook/WZGZ8T4T/F/E/SANRU%20PTB%20malaria%20round%208%20phase%202%20SANRU%20130911%20Final-14-sept%2011%20soirA.xls'#$'Formating-source'.$A$2:.$A$5]"</definedName>
    <definedName name="YesNo1" localSheetId="19">#REF!</definedName>
    <definedName name="YesNo1" localSheetId="17">#REF!</definedName>
    <definedName name="YesNo1" localSheetId="22">#REF!</definedName>
    <definedName name="YesNo1" localSheetId="18">#REF!</definedName>
    <definedName name="YesNo1" localSheetId="20">#REF!</definedName>
    <definedName name="YesNo1" localSheetId="26">#REF!</definedName>
    <definedName name="YesNo1" localSheetId="24">#REF!</definedName>
    <definedName name="YesNo1" localSheetId="29">#REF!</definedName>
    <definedName name="YesNo1" localSheetId="25">#REF!</definedName>
    <definedName name="YesNo1" localSheetId="27">#REF!</definedName>
    <definedName name="YesNo1" localSheetId="33">#REF!</definedName>
    <definedName name="YesNo1" localSheetId="31">#REF!</definedName>
    <definedName name="YesNo1" localSheetId="36">#REF!</definedName>
    <definedName name="YesNo1" localSheetId="32">#REF!</definedName>
    <definedName name="YesNo1" localSheetId="34">#REF!</definedName>
    <definedName name="YesNo1" localSheetId="42">#REF!</definedName>
    <definedName name="YesNo1" localSheetId="40">#REF!</definedName>
    <definedName name="YesNo1" localSheetId="45">#REF!</definedName>
    <definedName name="YesNo1" localSheetId="41">#REF!</definedName>
    <definedName name="YesNo1" localSheetId="43">#REF!</definedName>
    <definedName name="YesNo1" localSheetId="8">#REF!</definedName>
    <definedName name="YesNo1">#REF!</definedName>
    <definedName name="_xlnm.Print_Area" localSheetId="15">'A1 Financial Monitoring'!$A$1:$Q$55</definedName>
    <definedName name="_xlnm.Print_Area" localSheetId="11">'A1 Inventaire Cash'!$A$1:$L$57</definedName>
    <definedName name="_xlnm.Print_Area" localSheetId="13">'A1 Rec bancaire'!$A$1:$I$163</definedName>
    <definedName name="_xlnm.Print_Area" localSheetId="22">'A2 Financial Monitoring'!$A$2:$Q$55</definedName>
    <definedName name="_xlnm.Print_Area" localSheetId="18">'A2 inventaire cash'!$A$1:$L$57</definedName>
    <definedName name="_xlnm.Print_Area" localSheetId="20">'A2 Rec banquaire'!$A$1:$I$163</definedName>
    <definedName name="_xlnm.Print_Area" localSheetId="29">'A3 Financial Monitoring'!$A$1:$Q$55</definedName>
    <definedName name="_xlnm.Print_Area" localSheetId="25">'A3 inventaire cash'!$A$1:$L$57</definedName>
    <definedName name="_xlnm.Print_Area" localSheetId="27">'A3 Rec banquaire'!$A$1:$I$163</definedName>
    <definedName name="_xlnm.Print_Area" localSheetId="36">'A4 Financial Monitoring'!$A$2:$Q$55</definedName>
    <definedName name="_xlnm.Print_Area" localSheetId="32">'A4 Inventaire Cash'!$A$1:$L$57</definedName>
    <definedName name="_xlnm.Print_Area" localSheetId="34">'A4 Rec banquaire'!$A$1:$I$163</definedName>
    <definedName name="_xlnm.Print_Area" localSheetId="45">'A5 Financial Monitoring'!$A$2:$Q$55</definedName>
    <definedName name="_xlnm.Print_Area" localSheetId="41">'A5 Inventaire Cash'!$A$1:$L$57</definedName>
    <definedName name="_xlnm.Print_Area" localSheetId="43">'A5 Rec banquaire'!$A$1:$I$163</definedName>
    <definedName name="_xlnm.Print_Area" localSheetId="0">MENU!$A$1:$J$17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7" i="34" l="1"/>
  <c r="K130" i="34"/>
  <c r="K128" i="34"/>
  <c r="K127" i="34"/>
  <c r="K126" i="34"/>
  <c r="K125" i="34"/>
  <c r="K124" i="34"/>
  <c r="K123" i="34"/>
  <c r="K122" i="34"/>
  <c r="K121" i="34"/>
  <c r="K120" i="34"/>
  <c r="K119" i="34"/>
  <c r="K118" i="34"/>
  <c r="K117" i="34"/>
  <c r="K116" i="34"/>
  <c r="K115" i="34"/>
  <c r="K114" i="34"/>
  <c r="K113" i="34"/>
  <c r="K112" i="34"/>
  <c r="K111" i="34"/>
  <c r="K110" i="34"/>
  <c r="K109" i="34"/>
  <c r="K107" i="34"/>
  <c r="K106" i="34"/>
  <c r="K105" i="34"/>
  <c r="K104" i="34"/>
  <c r="K103" i="34"/>
  <c r="K102" i="34"/>
  <c r="K101" i="34"/>
  <c r="K100" i="34"/>
  <c r="K99" i="34"/>
  <c r="K98" i="34"/>
  <c r="K97" i="34"/>
  <c r="K96" i="34"/>
  <c r="K95" i="34"/>
  <c r="K94" i="34"/>
  <c r="K93" i="34"/>
  <c r="K92" i="34"/>
  <c r="K91" i="34"/>
  <c r="K90" i="34"/>
  <c r="K89" i="34"/>
  <c r="K88" i="34"/>
  <c r="K87" i="34"/>
  <c r="K86" i="34"/>
  <c r="K85" i="34"/>
  <c r="K84" i="34"/>
  <c r="K83" i="34"/>
  <c r="K82" i="34"/>
  <c r="K81" i="34"/>
  <c r="K80" i="34"/>
  <c r="K79" i="34"/>
  <c r="K78" i="34"/>
  <c r="K77"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K39" i="34"/>
  <c r="K38" i="34"/>
  <c r="K37" i="34"/>
  <c r="K36" i="34"/>
  <c r="K35" i="34"/>
  <c r="K34" i="34"/>
  <c r="K33" i="34"/>
  <c r="K32" i="34"/>
  <c r="K31" i="34"/>
  <c r="K30" i="34"/>
  <c r="K29" i="34"/>
  <c r="K28" i="34"/>
  <c r="K27" i="34"/>
  <c r="K26" i="34"/>
  <c r="K25" i="34"/>
  <c r="K24" i="34"/>
  <c r="K23" i="34"/>
  <c r="K22" i="34"/>
  <c r="K21" i="34"/>
  <c r="K20" i="34"/>
  <c r="K19" i="34"/>
  <c r="K18" i="34"/>
  <c r="K17" i="34"/>
  <c r="K16" i="34"/>
  <c r="K15" i="34"/>
  <c r="K14" i="34"/>
  <c r="K13" i="34"/>
  <c r="K12" i="34"/>
  <c r="K11" i="34"/>
  <c r="K10" i="34"/>
  <c r="K9" i="34"/>
  <c r="K8" i="34"/>
  <c r="H8" i="34"/>
  <c r="H9" i="34"/>
  <c r="H10" i="34"/>
  <c r="H11" i="34"/>
  <c r="H12" i="34"/>
  <c r="H13" i="34"/>
  <c r="H14" i="34"/>
  <c r="H15" i="34"/>
  <c r="H16" i="34"/>
  <c r="H17" i="34"/>
  <c r="H18" i="34"/>
  <c r="H19" i="34"/>
  <c r="H20" i="34"/>
  <c r="H21" i="34"/>
  <c r="H22" i="34"/>
  <c r="H23" i="34"/>
  <c r="H24" i="34"/>
  <c r="H25" i="34"/>
  <c r="H26" i="34"/>
  <c r="H27" i="34"/>
  <c r="H28" i="34"/>
  <c r="H29" i="34"/>
  <c r="H30" i="34"/>
  <c r="H31" i="34"/>
  <c r="H32" i="34"/>
  <c r="H33" i="34"/>
  <c r="H34" i="34"/>
  <c r="H35" i="34"/>
  <c r="H36" i="34"/>
  <c r="H37" i="34"/>
  <c r="H38" i="34"/>
  <c r="H39" i="34"/>
  <c r="H40" i="34"/>
  <c r="H41" i="34"/>
  <c r="H42" i="34"/>
  <c r="H43" i="34"/>
  <c r="H44" i="34"/>
  <c r="H45" i="34"/>
  <c r="H46" i="34"/>
  <c r="H47" i="34"/>
  <c r="H48" i="34"/>
  <c r="H49" i="34"/>
  <c r="H50" i="34"/>
  <c r="H51" i="34"/>
  <c r="H52" i="34"/>
  <c r="H53" i="34"/>
  <c r="H54" i="34"/>
  <c r="H55" i="34"/>
  <c r="H56" i="34"/>
  <c r="H57" i="34"/>
  <c r="H58" i="34"/>
  <c r="H59" i="34"/>
  <c r="H60" i="34"/>
  <c r="H61" i="34"/>
  <c r="H62" i="34"/>
  <c r="H63" i="34"/>
  <c r="H64" i="34"/>
  <c r="H65" i="34"/>
  <c r="H66" i="34"/>
  <c r="H67" i="34"/>
  <c r="H68" i="34"/>
  <c r="H69" i="34"/>
  <c r="H70" i="34"/>
  <c r="H71" i="34"/>
  <c r="H72" i="34"/>
  <c r="H73" i="34"/>
  <c r="H74" i="34"/>
  <c r="H75" i="34"/>
  <c r="H76" i="34"/>
  <c r="H77" i="34"/>
  <c r="H78" i="34"/>
  <c r="H79" i="34"/>
  <c r="H80" i="34"/>
  <c r="H81" i="34"/>
  <c r="H82" i="34"/>
  <c r="H83" i="34"/>
  <c r="H84" i="34"/>
  <c r="H85" i="34"/>
  <c r="H86" i="34"/>
  <c r="H87" i="34"/>
  <c r="H88" i="34"/>
  <c r="H89" i="34"/>
  <c r="H90" i="34"/>
  <c r="H91" i="34"/>
  <c r="H92" i="34"/>
  <c r="H93" i="34"/>
  <c r="H94" i="34"/>
  <c r="H95" i="34"/>
  <c r="H96" i="34"/>
  <c r="H97" i="34"/>
  <c r="H98" i="34"/>
  <c r="H99" i="34"/>
  <c r="H100" i="34"/>
  <c r="H101" i="34"/>
  <c r="H102" i="34"/>
  <c r="H103" i="34"/>
  <c r="H104" i="34"/>
  <c r="H105" i="34"/>
  <c r="H106" i="34"/>
  <c r="H107" i="34"/>
  <c r="H109" i="34"/>
  <c r="H110" i="34"/>
  <c r="H111" i="34"/>
  <c r="H112" i="34"/>
  <c r="H113" i="34"/>
  <c r="H114" i="34"/>
  <c r="H115" i="34"/>
  <c r="H116" i="34"/>
  <c r="H117" i="34"/>
  <c r="H118" i="34"/>
  <c r="H119" i="34"/>
  <c r="H120" i="34"/>
  <c r="H121" i="34"/>
  <c r="H122" i="34"/>
  <c r="H123" i="34"/>
  <c r="H124" i="34"/>
  <c r="H125" i="34"/>
  <c r="H126" i="34"/>
  <c r="H127" i="34"/>
  <c r="H128" i="34"/>
  <c r="H130" i="34"/>
  <c r="H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9" i="34"/>
  <c r="G110" i="34"/>
  <c r="G111" i="34"/>
  <c r="G112" i="34"/>
  <c r="G113" i="34"/>
  <c r="G114" i="34"/>
  <c r="G115" i="34"/>
  <c r="G116" i="34"/>
  <c r="G117" i="34"/>
  <c r="G118" i="34"/>
  <c r="G119" i="34"/>
  <c r="G120" i="34"/>
  <c r="G121" i="34"/>
  <c r="G122" i="34"/>
  <c r="G123" i="34"/>
  <c r="G124" i="34"/>
  <c r="G125" i="34"/>
  <c r="G126" i="34"/>
  <c r="G127" i="34"/>
  <c r="G128" i="34"/>
  <c r="G130" i="34"/>
  <c r="G7" i="34"/>
  <c r="C8" i="34"/>
  <c r="C9" i="34"/>
  <c r="C10" i="34"/>
  <c r="C11" i="34"/>
  <c r="C12" i="34"/>
  <c r="C13" i="34"/>
  <c r="C14" i="34"/>
  <c r="C15" i="34"/>
  <c r="C16" i="34"/>
  <c r="C17" i="34"/>
  <c r="C18" i="34"/>
  <c r="C19" i="34"/>
  <c r="C20" i="34"/>
  <c r="C21" i="34"/>
  <c r="C22" i="34"/>
  <c r="C23" i="34"/>
  <c r="C24" i="34"/>
  <c r="C25" i="34"/>
  <c r="C26" i="34"/>
  <c r="C27" i="34"/>
  <c r="C28" i="34"/>
  <c r="C29" i="34"/>
  <c r="C30" i="34"/>
  <c r="C31" i="34"/>
  <c r="C32" i="34"/>
  <c r="C33" i="34"/>
  <c r="C34" i="34"/>
  <c r="C35" i="34"/>
  <c r="C36" i="34"/>
  <c r="C37" i="34"/>
  <c r="C38" i="34"/>
  <c r="C39" i="34"/>
  <c r="C40" i="34"/>
  <c r="C41" i="34"/>
  <c r="C42" i="34"/>
  <c r="C43" i="34"/>
  <c r="C44" i="34"/>
  <c r="C45" i="34"/>
  <c r="C46" i="34"/>
  <c r="C47" i="34"/>
  <c r="C48" i="34"/>
  <c r="C49" i="34"/>
  <c r="C50" i="34"/>
  <c r="C51" i="34"/>
  <c r="C52" i="34"/>
  <c r="C53" i="34"/>
  <c r="C54" i="34"/>
  <c r="C55" i="34"/>
  <c r="C56" i="34"/>
  <c r="C57" i="34"/>
  <c r="C58" i="34"/>
  <c r="C59" i="34"/>
  <c r="C60" i="34"/>
  <c r="C61" i="34"/>
  <c r="C62" i="34"/>
  <c r="C63" i="34"/>
  <c r="C64" i="34"/>
  <c r="C65" i="34"/>
  <c r="C66" i="34"/>
  <c r="C67" i="34"/>
  <c r="C68" i="34"/>
  <c r="C69" i="34"/>
  <c r="C70" i="34"/>
  <c r="C71" i="34"/>
  <c r="C72" i="34"/>
  <c r="C73" i="34"/>
  <c r="C74" i="34"/>
  <c r="C75" i="34"/>
  <c r="C76" i="34"/>
  <c r="C77" i="34"/>
  <c r="C78" i="34"/>
  <c r="C79" i="34"/>
  <c r="C80" i="34"/>
  <c r="C81" i="34"/>
  <c r="C82" i="34"/>
  <c r="C83" i="34"/>
  <c r="C84" i="34"/>
  <c r="C85" i="34"/>
  <c r="C86" i="34"/>
  <c r="C87" i="34"/>
  <c r="C88" i="34"/>
  <c r="C89" i="34"/>
  <c r="C90" i="34"/>
  <c r="C91" i="34"/>
  <c r="C92" i="34"/>
  <c r="C93" i="34"/>
  <c r="C94" i="34"/>
  <c r="C95" i="34"/>
  <c r="C96" i="34"/>
  <c r="C97" i="34"/>
  <c r="C98" i="34"/>
  <c r="C99" i="34"/>
  <c r="C100" i="34"/>
  <c r="C101" i="34"/>
  <c r="C102" i="34"/>
  <c r="C103" i="34"/>
  <c r="C104" i="34"/>
  <c r="C105" i="34"/>
  <c r="C106" i="34"/>
  <c r="C107" i="34"/>
  <c r="C109" i="34"/>
  <c r="C110" i="34"/>
  <c r="C111" i="34"/>
  <c r="C112" i="34"/>
  <c r="C113" i="34"/>
  <c r="C114" i="34"/>
  <c r="C115" i="34"/>
  <c r="C116" i="34"/>
  <c r="C117" i="34"/>
  <c r="C118" i="34"/>
  <c r="C119" i="34"/>
  <c r="C120" i="34"/>
  <c r="C121" i="34"/>
  <c r="C122" i="34"/>
  <c r="C123" i="34"/>
  <c r="C124" i="34"/>
  <c r="C125" i="34"/>
  <c r="C126" i="34"/>
  <c r="C127" i="34"/>
  <c r="C128" i="34"/>
  <c r="C130" i="34"/>
  <c r="C7" i="34"/>
  <c r="L27" i="17"/>
  <c r="L19" i="17"/>
  <c r="L11" i="17"/>
  <c r="J11" i="17"/>
  <c r="P6" i="49" l="1"/>
  <c r="P7" i="49"/>
  <c r="P8" i="49"/>
  <c r="P9" i="49"/>
  <c r="Q9" i="49" s="1"/>
  <c r="P10" i="49"/>
  <c r="P11" i="49"/>
  <c r="P12" i="49"/>
  <c r="P13" i="49"/>
  <c r="Q13" i="49" s="1"/>
  <c r="P14" i="49"/>
  <c r="P15" i="49"/>
  <c r="P16" i="49"/>
  <c r="P17" i="49"/>
  <c r="Q17" i="49" s="1"/>
  <c r="P18" i="49"/>
  <c r="P19" i="49"/>
  <c r="P20" i="49"/>
  <c r="P21" i="49"/>
  <c r="Q21" i="49" s="1"/>
  <c r="P22" i="49"/>
  <c r="P23" i="49"/>
  <c r="P24" i="49"/>
  <c r="P25" i="49"/>
  <c r="Q25" i="49" s="1"/>
  <c r="P26" i="49"/>
  <c r="P27" i="49"/>
  <c r="P28" i="49"/>
  <c r="P29" i="49"/>
  <c r="Q29" i="49" s="1"/>
  <c r="P30" i="49"/>
  <c r="P31" i="49"/>
  <c r="P32" i="49"/>
  <c r="P33" i="49"/>
  <c r="Q33" i="49" s="1"/>
  <c r="P34" i="49"/>
  <c r="P35" i="49"/>
  <c r="P36" i="49"/>
  <c r="P37" i="49"/>
  <c r="Q37" i="49" s="1"/>
  <c r="P38" i="49"/>
  <c r="P39" i="49"/>
  <c r="P40" i="49"/>
  <c r="P41" i="49"/>
  <c r="Q41" i="49" s="1"/>
  <c r="P42" i="49"/>
  <c r="P43" i="49"/>
  <c r="P44" i="49"/>
  <c r="P45" i="49"/>
  <c r="Q45" i="49" s="1"/>
  <c r="P46" i="49"/>
  <c r="P47" i="49"/>
  <c r="P48" i="49"/>
  <c r="P49" i="49"/>
  <c r="Q49" i="49" s="1"/>
  <c r="P50" i="49"/>
  <c r="P51" i="49"/>
  <c r="P52" i="49"/>
  <c r="P53" i="49"/>
  <c r="Q53" i="49" s="1"/>
  <c r="P54" i="49"/>
  <c r="P55" i="49"/>
  <c r="P56" i="49"/>
  <c r="P57" i="49"/>
  <c r="Q57" i="49" s="1"/>
  <c r="P58" i="49"/>
  <c r="P59" i="49"/>
  <c r="P60" i="49"/>
  <c r="P61" i="49"/>
  <c r="Q61" i="49" s="1"/>
  <c r="P62" i="49"/>
  <c r="P63" i="49"/>
  <c r="P64" i="49"/>
  <c r="P65" i="49"/>
  <c r="Q65" i="49" s="1"/>
  <c r="P66" i="49"/>
  <c r="P67" i="49"/>
  <c r="P68" i="49"/>
  <c r="P69" i="49"/>
  <c r="Q69" i="49" s="1"/>
  <c r="P70" i="49"/>
  <c r="P71" i="49"/>
  <c r="P72" i="49"/>
  <c r="P73" i="49"/>
  <c r="Q73" i="49" s="1"/>
  <c r="P74" i="49"/>
  <c r="P75" i="49"/>
  <c r="P76" i="49"/>
  <c r="P77" i="49"/>
  <c r="Q77" i="49" s="1"/>
  <c r="P78" i="49"/>
  <c r="P79" i="49"/>
  <c r="P80" i="49"/>
  <c r="P81" i="49"/>
  <c r="Q81" i="49" s="1"/>
  <c r="P82" i="49"/>
  <c r="P83" i="49"/>
  <c r="P84" i="49"/>
  <c r="P85" i="49"/>
  <c r="Q85" i="49" s="1"/>
  <c r="P86" i="49"/>
  <c r="P87" i="49"/>
  <c r="P88" i="49"/>
  <c r="P89" i="49"/>
  <c r="Q89" i="49" s="1"/>
  <c r="P90" i="49"/>
  <c r="P91" i="49"/>
  <c r="P92" i="49"/>
  <c r="P93" i="49"/>
  <c r="Q93" i="49" s="1"/>
  <c r="P94" i="49"/>
  <c r="P95" i="49"/>
  <c r="P96" i="49"/>
  <c r="P97" i="49"/>
  <c r="Q97" i="49" s="1"/>
  <c r="P98" i="49"/>
  <c r="P99" i="49"/>
  <c r="P100" i="49"/>
  <c r="P101" i="49"/>
  <c r="Q101" i="49" s="1"/>
  <c r="P102" i="49"/>
  <c r="P103" i="49"/>
  <c r="P104" i="49"/>
  <c r="P105" i="49"/>
  <c r="Q105" i="49" s="1"/>
  <c r="P107" i="49"/>
  <c r="P108" i="49"/>
  <c r="P109" i="49"/>
  <c r="P110" i="49"/>
  <c r="P111" i="49"/>
  <c r="P112" i="49"/>
  <c r="P113" i="49"/>
  <c r="P114" i="49"/>
  <c r="P115" i="49"/>
  <c r="P116" i="49"/>
  <c r="P117" i="49"/>
  <c r="Q117" i="49" s="1"/>
  <c r="P118" i="49"/>
  <c r="P119" i="49"/>
  <c r="P120" i="49"/>
  <c r="P121" i="49"/>
  <c r="Q121" i="49" s="1"/>
  <c r="P122" i="49"/>
  <c r="P123" i="49"/>
  <c r="P124" i="49"/>
  <c r="P125" i="49"/>
  <c r="P126" i="49"/>
  <c r="P128" i="49"/>
  <c r="Q7" i="49"/>
  <c r="Q11" i="49"/>
  <c r="Q15" i="49"/>
  <c r="Q19" i="49"/>
  <c r="Q23" i="49"/>
  <c r="Q27" i="49"/>
  <c r="Q31" i="49"/>
  <c r="Q35" i="49"/>
  <c r="Q39" i="49"/>
  <c r="Q43" i="49"/>
  <c r="Q47" i="49"/>
  <c r="Q51" i="49"/>
  <c r="Q55" i="49"/>
  <c r="Q59" i="49"/>
  <c r="T63" i="49"/>
  <c r="Q67" i="49"/>
  <c r="Q71" i="49"/>
  <c r="Q75" i="49"/>
  <c r="Q79" i="49"/>
  <c r="Q83" i="49"/>
  <c r="Q87" i="49"/>
  <c r="Q91" i="49"/>
  <c r="Q95" i="49"/>
  <c r="Q99" i="49"/>
  <c r="Q103" i="49"/>
  <c r="Q113" i="49"/>
  <c r="P5" i="49"/>
  <c r="O6" i="49"/>
  <c r="O7" i="49"/>
  <c r="S7" i="49" s="1"/>
  <c r="O8" i="49"/>
  <c r="O9" i="49"/>
  <c r="O10" i="49"/>
  <c r="O11" i="49"/>
  <c r="O12" i="49"/>
  <c r="O13" i="49"/>
  <c r="O14" i="49"/>
  <c r="O15" i="49"/>
  <c r="O16" i="49"/>
  <c r="O17" i="49"/>
  <c r="O18" i="49"/>
  <c r="O19" i="49"/>
  <c r="O20" i="49"/>
  <c r="O21" i="49"/>
  <c r="O22" i="49"/>
  <c r="O23" i="49"/>
  <c r="O24" i="49"/>
  <c r="O25" i="49"/>
  <c r="O26" i="49"/>
  <c r="O27" i="49"/>
  <c r="O28" i="49"/>
  <c r="O29" i="49"/>
  <c r="O30" i="49"/>
  <c r="O31" i="49"/>
  <c r="O32" i="49"/>
  <c r="O33" i="49"/>
  <c r="O34" i="49"/>
  <c r="O35" i="49"/>
  <c r="O36" i="49"/>
  <c r="O37" i="49"/>
  <c r="O38" i="49"/>
  <c r="O39" i="49"/>
  <c r="O40" i="49"/>
  <c r="O41" i="49"/>
  <c r="O42" i="49"/>
  <c r="O43" i="49"/>
  <c r="O44" i="49"/>
  <c r="O45" i="49"/>
  <c r="O46" i="49"/>
  <c r="O47" i="49"/>
  <c r="O48" i="49"/>
  <c r="O49" i="49"/>
  <c r="O50" i="49"/>
  <c r="O51" i="49"/>
  <c r="O52" i="49"/>
  <c r="O53" i="49"/>
  <c r="O54" i="49"/>
  <c r="O55" i="49"/>
  <c r="O56" i="49"/>
  <c r="O57" i="49"/>
  <c r="O58" i="49"/>
  <c r="O59" i="49"/>
  <c r="O60" i="49"/>
  <c r="O61" i="49"/>
  <c r="O62" i="49"/>
  <c r="O63" i="49"/>
  <c r="O64" i="49"/>
  <c r="O65" i="49"/>
  <c r="O66" i="49"/>
  <c r="O67" i="49"/>
  <c r="O68" i="49"/>
  <c r="O69" i="49"/>
  <c r="O70" i="49"/>
  <c r="O71" i="49"/>
  <c r="O72" i="49"/>
  <c r="O73" i="49"/>
  <c r="O74" i="49"/>
  <c r="O75" i="49"/>
  <c r="O76" i="49"/>
  <c r="O77" i="49"/>
  <c r="O78" i="49"/>
  <c r="O79" i="49"/>
  <c r="O80" i="49"/>
  <c r="O81" i="49"/>
  <c r="O82" i="49"/>
  <c r="O83" i="49"/>
  <c r="S83" i="49" s="1"/>
  <c r="O84" i="49"/>
  <c r="O85" i="49"/>
  <c r="O86" i="49"/>
  <c r="O87" i="49"/>
  <c r="O88" i="49"/>
  <c r="O89" i="49"/>
  <c r="O90" i="49"/>
  <c r="O91" i="49"/>
  <c r="O92" i="49"/>
  <c r="O93" i="49"/>
  <c r="O94" i="49"/>
  <c r="O95" i="49"/>
  <c r="O96" i="49"/>
  <c r="O97" i="49"/>
  <c r="O98" i="49"/>
  <c r="O99" i="49"/>
  <c r="O100" i="49"/>
  <c r="O101" i="49"/>
  <c r="O102" i="49"/>
  <c r="O103" i="49"/>
  <c r="O104" i="49"/>
  <c r="O105" i="49"/>
  <c r="O107" i="49"/>
  <c r="O108" i="49"/>
  <c r="O109" i="49"/>
  <c r="O110" i="49"/>
  <c r="O111" i="49"/>
  <c r="O112" i="49"/>
  <c r="O113" i="49"/>
  <c r="O114" i="49"/>
  <c r="O115" i="49"/>
  <c r="O116" i="49"/>
  <c r="O117" i="49"/>
  <c r="O118" i="49"/>
  <c r="O119" i="49"/>
  <c r="O120" i="49"/>
  <c r="O121" i="49"/>
  <c r="O122" i="49"/>
  <c r="O123" i="49"/>
  <c r="O124" i="49"/>
  <c r="O125" i="49"/>
  <c r="O126" i="49"/>
  <c r="O128" i="49"/>
  <c r="S33" i="49"/>
  <c r="S91" i="49"/>
  <c r="Q109" i="49"/>
  <c r="Q125" i="49"/>
  <c r="O5" i="49"/>
  <c r="M6" i="49"/>
  <c r="M7" i="49"/>
  <c r="M8" i="49"/>
  <c r="M9" i="49"/>
  <c r="N9" i="49" s="1"/>
  <c r="M10" i="49"/>
  <c r="M11" i="49"/>
  <c r="M12" i="49"/>
  <c r="M13" i="49"/>
  <c r="N13" i="49" s="1"/>
  <c r="M14" i="49"/>
  <c r="M15" i="49"/>
  <c r="M16" i="49"/>
  <c r="M17" i="49"/>
  <c r="N17" i="49" s="1"/>
  <c r="M18" i="49"/>
  <c r="M19" i="49"/>
  <c r="M20" i="49"/>
  <c r="M21" i="49"/>
  <c r="N21" i="49" s="1"/>
  <c r="M22" i="49"/>
  <c r="M23" i="49"/>
  <c r="M24" i="49"/>
  <c r="M25" i="49"/>
  <c r="N25" i="49" s="1"/>
  <c r="M26" i="49"/>
  <c r="M27" i="49"/>
  <c r="M28" i="49"/>
  <c r="M29" i="49"/>
  <c r="N29" i="49" s="1"/>
  <c r="M30" i="49"/>
  <c r="M31" i="49"/>
  <c r="M32" i="49"/>
  <c r="M33" i="49"/>
  <c r="N33" i="49" s="1"/>
  <c r="M34" i="49"/>
  <c r="M35" i="49"/>
  <c r="M36" i="49"/>
  <c r="M37" i="49"/>
  <c r="N37" i="49" s="1"/>
  <c r="M38" i="49"/>
  <c r="M39" i="49"/>
  <c r="M40" i="49"/>
  <c r="M41" i="49"/>
  <c r="N41" i="49" s="1"/>
  <c r="M42" i="49"/>
  <c r="M43" i="49"/>
  <c r="M44" i="49"/>
  <c r="M45" i="49"/>
  <c r="N45" i="49" s="1"/>
  <c r="M46" i="49"/>
  <c r="M47" i="49"/>
  <c r="M48" i="49"/>
  <c r="M49" i="49"/>
  <c r="N49" i="49" s="1"/>
  <c r="M50" i="49"/>
  <c r="M51" i="49"/>
  <c r="M52" i="49"/>
  <c r="M53" i="49"/>
  <c r="N53" i="49" s="1"/>
  <c r="M54" i="49"/>
  <c r="M55" i="49"/>
  <c r="M56" i="49"/>
  <c r="M57" i="49"/>
  <c r="N57" i="49" s="1"/>
  <c r="M58" i="49"/>
  <c r="M59" i="49"/>
  <c r="M60" i="49"/>
  <c r="M61" i="49"/>
  <c r="N61" i="49" s="1"/>
  <c r="M62" i="49"/>
  <c r="M63" i="49"/>
  <c r="M64" i="49"/>
  <c r="M65" i="49"/>
  <c r="N65" i="49" s="1"/>
  <c r="M66" i="49"/>
  <c r="M67" i="49"/>
  <c r="M68" i="49"/>
  <c r="M69" i="49"/>
  <c r="N69" i="49" s="1"/>
  <c r="M70" i="49"/>
  <c r="M71" i="49"/>
  <c r="M72" i="49"/>
  <c r="M73" i="49"/>
  <c r="N73" i="49" s="1"/>
  <c r="M74" i="49"/>
  <c r="M75" i="49"/>
  <c r="M76" i="49"/>
  <c r="M77" i="49"/>
  <c r="N77" i="49" s="1"/>
  <c r="M78" i="49"/>
  <c r="M79" i="49"/>
  <c r="M80" i="49"/>
  <c r="M81" i="49"/>
  <c r="N81" i="49" s="1"/>
  <c r="M82" i="49"/>
  <c r="M83" i="49"/>
  <c r="M84" i="49"/>
  <c r="M85" i="49"/>
  <c r="N85" i="49" s="1"/>
  <c r="M86" i="49"/>
  <c r="M87" i="49"/>
  <c r="M88" i="49"/>
  <c r="M89" i="49"/>
  <c r="N89" i="49" s="1"/>
  <c r="M90" i="49"/>
  <c r="M91" i="49"/>
  <c r="M92" i="49"/>
  <c r="M93" i="49"/>
  <c r="N93" i="49" s="1"/>
  <c r="M94" i="49"/>
  <c r="M95" i="49"/>
  <c r="M96" i="49"/>
  <c r="M97" i="49"/>
  <c r="N97" i="49" s="1"/>
  <c r="M98" i="49"/>
  <c r="M99" i="49"/>
  <c r="M100" i="49"/>
  <c r="M101" i="49"/>
  <c r="N101" i="49" s="1"/>
  <c r="M102" i="49"/>
  <c r="M103" i="49"/>
  <c r="M104" i="49"/>
  <c r="M105" i="49"/>
  <c r="N105" i="49" s="1"/>
  <c r="M107" i="49"/>
  <c r="M108" i="49"/>
  <c r="M109" i="49"/>
  <c r="M110" i="49"/>
  <c r="M111" i="49"/>
  <c r="M112" i="49"/>
  <c r="M113" i="49"/>
  <c r="T113" i="49" s="1"/>
  <c r="M114" i="49"/>
  <c r="M115" i="49"/>
  <c r="M116" i="49"/>
  <c r="M117" i="49"/>
  <c r="M118" i="49"/>
  <c r="M119" i="49"/>
  <c r="T119" i="49" s="1"/>
  <c r="M120" i="49"/>
  <c r="M121" i="49"/>
  <c r="M122" i="49"/>
  <c r="M123" i="49"/>
  <c r="M124" i="49"/>
  <c r="M125" i="49"/>
  <c r="T125" i="49" s="1"/>
  <c r="M126" i="49"/>
  <c r="M128" i="49"/>
  <c r="N7" i="49"/>
  <c r="N11" i="49"/>
  <c r="N15" i="49"/>
  <c r="N19" i="49"/>
  <c r="N23" i="49"/>
  <c r="N27" i="49"/>
  <c r="N31" i="49"/>
  <c r="T35" i="49"/>
  <c r="N39" i="49"/>
  <c r="N43" i="49"/>
  <c r="N47" i="49"/>
  <c r="N51" i="49"/>
  <c r="N55" i="49"/>
  <c r="N59" i="49"/>
  <c r="N63" i="49"/>
  <c r="N67" i="49"/>
  <c r="N71" i="49"/>
  <c r="N75" i="49"/>
  <c r="N79" i="49"/>
  <c r="N83" i="49"/>
  <c r="N87" i="49"/>
  <c r="N91" i="49"/>
  <c r="N95" i="49"/>
  <c r="N99" i="49"/>
  <c r="N103" i="49"/>
  <c r="N107" i="49"/>
  <c r="N115" i="49"/>
  <c r="N123" i="49"/>
  <c r="M5" i="49"/>
  <c r="L6" i="49"/>
  <c r="L7" i="49"/>
  <c r="L8" i="49"/>
  <c r="L9" i="49"/>
  <c r="L10" i="49"/>
  <c r="L11" i="49"/>
  <c r="L12" i="49"/>
  <c r="L13" i="49"/>
  <c r="L14" i="49"/>
  <c r="L15" i="49"/>
  <c r="L16" i="49"/>
  <c r="L17" i="49"/>
  <c r="L18" i="49"/>
  <c r="L19" i="49"/>
  <c r="L20" i="49"/>
  <c r="L21" i="49"/>
  <c r="L22" i="49"/>
  <c r="L23" i="49"/>
  <c r="L24" i="49"/>
  <c r="L25" i="49"/>
  <c r="L26" i="49"/>
  <c r="L27" i="49"/>
  <c r="L28" i="49"/>
  <c r="L29" i="49"/>
  <c r="L30" i="49"/>
  <c r="L31" i="49"/>
  <c r="L32" i="49"/>
  <c r="L33" i="49"/>
  <c r="L34" i="49"/>
  <c r="L35" i="49"/>
  <c r="L36" i="49"/>
  <c r="L37" i="49"/>
  <c r="L38" i="49"/>
  <c r="L39" i="49"/>
  <c r="L40" i="49"/>
  <c r="L41" i="49"/>
  <c r="L42" i="49"/>
  <c r="L43" i="49"/>
  <c r="L44" i="49"/>
  <c r="L45" i="49"/>
  <c r="L46" i="49"/>
  <c r="L47" i="49"/>
  <c r="L48" i="49"/>
  <c r="L49" i="49"/>
  <c r="L50" i="49"/>
  <c r="L51" i="49"/>
  <c r="L52" i="49"/>
  <c r="L53" i="49"/>
  <c r="L54" i="49"/>
  <c r="L55" i="49"/>
  <c r="L56" i="49"/>
  <c r="L57" i="49"/>
  <c r="L58" i="49"/>
  <c r="L59" i="49"/>
  <c r="L60" i="49"/>
  <c r="L61" i="49"/>
  <c r="L62" i="49"/>
  <c r="L63" i="49"/>
  <c r="L64" i="49"/>
  <c r="L65" i="49"/>
  <c r="L66" i="49"/>
  <c r="L67" i="49"/>
  <c r="L68" i="49"/>
  <c r="L69" i="49"/>
  <c r="L70" i="49"/>
  <c r="L71" i="49"/>
  <c r="L72" i="49"/>
  <c r="L73" i="49"/>
  <c r="L74" i="49"/>
  <c r="L75" i="49"/>
  <c r="L76" i="49"/>
  <c r="L77" i="49"/>
  <c r="L78" i="49"/>
  <c r="L79" i="49"/>
  <c r="L80" i="49"/>
  <c r="L81" i="49"/>
  <c r="L82" i="49"/>
  <c r="L83" i="49"/>
  <c r="L84" i="49"/>
  <c r="L85" i="49"/>
  <c r="L86" i="49"/>
  <c r="L87" i="49"/>
  <c r="L88" i="49"/>
  <c r="L89" i="49"/>
  <c r="L90" i="49"/>
  <c r="L91" i="49"/>
  <c r="L92" i="49"/>
  <c r="L93" i="49"/>
  <c r="L94" i="49"/>
  <c r="L95" i="49"/>
  <c r="L96" i="49"/>
  <c r="L97" i="49"/>
  <c r="L98" i="49"/>
  <c r="L99" i="49"/>
  <c r="L100" i="49"/>
  <c r="L101" i="49"/>
  <c r="L102" i="49"/>
  <c r="L103" i="49"/>
  <c r="L104" i="49"/>
  <c r="L105" i="49"/>
  <c r="L107" i="49"/>
  <c r="L108" i="49"/>
  <c r="L109" i="49"/>
  <c r="L110" i="49"/>
  <c r="L111" i="49"/>
  <c r="L112" i="49"/>
  <c r="L113" i="49"/>
  <c r="L114" i="49"/>
  <c r="L115" i="49"/>
  <c r="L116" i="49"/>
  <c r="L117" i="49"/>
  <c r="L118" i="49"/>
  <c r="L119" i="49"/>
  <c r="L120" i="49"/>
  <c r="L121" i="49"/>
  <c r="L122" i="49"/>
  <c r="L123" i="49"/>
  <c r="L124" i="49"/>
  <c r="L125" i="49"/>
  <c r="L126" i="49"/>
  <c r="L128" i="49"/>
  <c r="S73" i="49"/>
  <c r="N111" i="49"/>
  <c r="L5" i="49"/>
  <c r="J6" i="49"/>
  <c r="J7" i="49"/>
  <c r="J8" i="49"/>
  <c r="J9" i="49"/>
  <c r="J10" i="49"/>
  <c r="J11" i="49"/>
  <c r="J12" i="49"/>
  <c r="J13" i="49"/>
  <c r="J14" i="49"/>
  <c r="J15" i="49"/>
  <c r="J16" i="49"/>
  <c r="J17" i="49"/>
  <c r="J18" i="49"/>
  <c r="J19" i="49"/>
  <c r="J20" i="49"/>
  <c r="J21" i="49"/>
  <c r="J22" i="49"/>
  <c r="J23" i="49"/>
  <c r="J24" i="49"/>
  <c r="J25" i="49"/>
  <c r="J26" i="49"/>
  <c r="J27" i="49"/>
  <c r="J28" i="49"/>
  <c r="J29" i="49"/>
  <c r="J30" i="49"/>
  <c r="J31" i="49"/>
  <c r="J32" i="49"/>
  <c r="J33" i="49"/>
  <c r="J34" i="49"/>
  <c r="J35" i="49"/>
  <c r="J36" i="49"/>
  <c r="J37" i="49"/>
  <c r="J38" i="49"/>
  <c r="J39" i="49"/>
  <c r="J40" i="49"/>
  <c r="J41" i="49"/>
  <c r="J42" i="49"/>
  <c r="J43" i="49"/>
  <c r="J44" i="49"/>
  <c r="J45" i="49"/>
  <c r="J46" i="49"/>
  <c r="J47" i="49"/>
  <c r="J48" i="49"/>
  <c r="J49" i="49"/>
  <c r="J50" i="49"/>
  <c r="J51" i="49"/>
  <c r="J52" i="49"/>
  <c r="J53" i="49"/>
  <c r="J54" i="49"/>
  <c r="J55" i="49"/>
  <c r="J56" i="49"/>
  <c r="J57" i="49"/>
  <c r="J58" i="49"/>
  <c r="J59" i="49"/>
  <c r="J60" i="49"/>
  <c r="J61" i="49"/>
  <c r="J62" i="49"/>
  <c r="J63" i="49"/>
  <c r="J64" i="49"/>
  <c r="J65" i="49"/>
  <c r="J66" i="49"/>
  <c r="J67" i="49"/>
  <c r="J68" i="49"/>
  <c r="J69" i="49"/>
  <c r="J70" i="49"/>
  <c r="J71" i="49"/>
  <c r="J72" i="49"/>
  <c r="J73" i="49"/>
  <c r="J74" i="49"/>
  <c r="J75" i="49"/>
  <c r="J76" i="49"/>
  <c r="J77" i="49"/>
  <c r="J78" i="49"/>
  <c r="J79" i="49"/>
  <c r="J80" i="49"/>
  <c r="J81" i="49"/>
  <c r="J82" i="49"/>
  <c r="J83" i="49"/>
  <c r="J84" i="49"/>
  <c r="J85" i="49"/>
  <c r="J86" i="49"/>
  <c r="J87" i="49"/>
  <c r="J88" i="49"/>
  <c r="J89" i="49"/>
  <c r="J90" i="49"/>
  <c r="J91" i="49"/>
  <c r="J92" i="49"/>
  <c r="J93" i="49"/>
  <c r="J94" i="49"/>
  <c r="J95" i="49"/>
  <c r="J96" i="49"/>
  <c r="J97" i="49"/>
  <c r="J98" i="49"/>
  <c r="J99" i="49"/>
  <c r="J100" i="49"/>
  <c r="J101" i="49"/>
  <c r="J102" i="49"/>
  <c r="J103" i="49"/>
  <c r="J104" i="49"/>
  <c r="J105" i="49"/>
  <c r="J107" i="49"/>
  <c r="K107" i="49" s="1"/>
  <c r="J108" i="49"/>
  <c r="J109" i="49"/>
  <c r="J110" i="49"/>
  <c r="J111" i="49"/>
  <c r="J112" i="49"/>
  <c r="J113" i="49"/>
  <c r="J114" i="49"/>
  <c r="J115" i="49"/>
  <c r="K115" i="49" s="1"/>
  <c r="J116" i="49"/>
  <c r="J117" i="49"/>
  <c r="J118" i="49"/>
  <c r="J119" i="49"/>
  <c r="K119" i="49" s="1"/>
  <c r="J120" i="49"/>
  <c r="J121" i="49"/>
  <c r="J122" i="49"/>
  <c r="J123" i="49"/>
  <c r="J124" i="49"/>
  <c r="J125" i="49"/>
  <c r="J126" i="49"/>
  <c r="J128" i="49"/>
  <c r="K123" i="49"/>
  <c r="J5" i="49"/>
  <c r="I6" i="49"/>
  <c r="I7" i="49"/>
  <c r="I8" i="49"/>
  <c r="I9" i="49"/>
  <c r="I10" i="49"/>
  <c r="I11" i="49"/>
  <c r="I12" i="49"/>
  <c r="I13" i="49"/>
  <c r="I14" i="49"/>
  <c r="I15" i="49"/>
  <c r="I16" i="49"/>
  <c r="I17" i="49"/>
  <c r="I18" i="49"/>
  <c r="I19" i="49"/>
  <c r="I20" i="49"/>
  <c r="I21" i="49"/>
  <c r="I22" i="49"/>
  <c r="I23" i="49"/>
  <c r="I24" i="49"/>
  <c r="I25" i="49"/>
  <c r="I26" i="49"/>
  <c r="I27" i="49"/>
  <c r="I28" i="49"/>
  <c r="I29" i="49"/>
  <c r="I30" i="49"/>
  <c r="I31" i="49"/>
  <c r="I32" i="49"/>
  <c r="I33" i="49"/>
  <c r="I34" i="49"/>
  <c r="I35" i="49"/>
  <c r="I36" i="49"/>
  <c r="I37" i="49"/>
  <c r="I38" i="49"/>
  <c r="I39" i="49"/>
  <c r="I40" i="49"/>
  <c r="I41" i="49"/>
  <c r="I42" i="49"/>
  <c r="I43" i="49"/>
  <c r="I44" i="49"/>
  <c r="I45" i="49"/>
  <c r="I46" i="49"/>
  <c r="I47" i="49"/>
  <c r="I48" i="49"/>
  <c r="I49" i="49"/>
  <c r="I50" i="49"/>
  <c r="I51" i="49"/>
  <c r="I52" i="49"/>
  <c r="I53" i="49"/>
  <c r="I54" i="49"/>
  <c r="I55" i="49"/>
  <c r="I56" i="49"/>
  <c r="I57" i="49"/>
  <c r="I58" i="49"/>
  <c r="I59" i="49"/>
  <c r="I60" i="49"/>
  <c r="I61" i="49"/>
  <c r="I62" i="49"/>
  <c r="I63" i="49"/>
  <c r="I64" i="49"/>
  <c r="I65" i="49"/>
  <c r="I66" i="49"/>
  <c r="I67" i="49"/>
  <c r="I68" i="49"/>
  <c r="I69" i="49"/>
  <c r="I70" i="49"/>
  <c r="I71" i="49"/>
  <c r="I72" i="49"/>
  <c r="I73" i="49"/>
  <c r="I74" i="49"/>
  <c r="I75" i="49"/>
  <c r="I76" i="49"/>
  <c r="I77" i="49"/>
  <c r="I78" i="49"/>
  <c r="I79" i="49"/>
  <c r="I80" i="49"/>
  <c r="I81" i="49"/>
  <c r="I82" i="49"/>
  <c r="I83" i="49"/>
  <c r="I84" i="49"/>
  <c r="I85" i="49"/>
  <c r="I86" i="49"/>
  <c r="I87" i="49"/>
  <c r="I88" i="49"/>
  <c r="I89" i="49"/>
  <c r="I90" i="49"/>
  <c r="I91" i="49"/>
  <c r="I92" i="49"/>
  <c r="I93" i="49"/>
  <c r="I94" i="49"/>
  <c r="I95" i="49"/>
  <c r="I96" i="49"/>
  <c r="I97" i="49"/>
  <c r="I98" i="49"/>
  <c r="I99" i="49"/>
  <c r="I100" i="49"/>
  <c r="I101" i="49"/>
  <c r="I102" i="49"/>
  <c r="I103" i="49"/>
  <c r="I104" i="49"/>
  <c r="I105" i="49"/>
  <c r="I107" i="49"/>
  <c r="I108" i="49"/>
  <c r="I109" i="49"/>
  <c r="I110" i="49"/>
  <c r="I111" i="49"/>
  <c r="I112" i="49"/>
  <c r="I113" i="49"/>
  <c r="I114" i="49"/>
  <c r="I115" i="49"/>
  <c r="I116" i="49"/>
  <c r="I117" i="49"/>
  <c r="I118" i="49"/>
  <c r="I119" i="49"/>
  <c r="I120" i="49"/>
  <c r="I121" i="49"/>
  <c r="I122" i="49"/>
  <c r="I123" i="49"/>
  <c r="I124" i="49"/>
  <c r="I125" i="49"/>
  <c r="I126" i="49"/>
  <c r="I128" i="49"/>
  <c r="S61" i="49"/>
  <c r="K111" i="49"/>
  <c r="I5" i="49"/>
  <c r="G6" i="49"/>
  <c r="G7" i="49"/>
  <c r="G8" i="49"/>
  <c r="G9" i="49"/>
  <c r="G10" i="49"/>
  <c r="G11" i="49"/>
  <c r="G12" i="49"/>
  <c r="G13" i="49"/>
  <c r="G14" i="49"/>
  <c r="G15" i="49"/>
  <c r="G16" i="49"/>
  <c r="G17" i="49"/>
  <c r="G18" i="49"/>
  <c r="G19" i="49"/>
  <c r="G20" i="49"/>
  <c r="G21" i="49"/>
  <c r="G22" i="49"/>
  <c r="G23" i="49"/>
  <c r="G24" i="49"/>
  <c r="G25" i="49"/>
  <c r="G26" i="49"/>
  <c r="G27" i="49"/>
  <c r="G28" i="49"/>
  <c r="G29" i="49"/>
  <c r="G30" i="49"/>
  <c r="G31" i="49"/>
  <c r="G32" i="49"/>
  <c r="G33" i="49"/>
  <c r="G34" i="49"/>
  <c r="G35" i="49"/>
  <c r="G36" i="49"/>
  <c r="G37" i="49"/>
  <c r="G38" i="49"/>
  <c r="G39" i="49"/>
  <c r="G40" i="49"/>
  <c r="G41" i="49"/>
  <c r="G42" i="49"/>
  <c r="G43" i="49"/>
  <c r="G44" i="49"/>
  <c r="G45" i="49"/>
  <c r="G46" i="49"/>
  <c r="G47" i="49"/>
  <c r="G48" i="49"/>
  <c r="G49" i="49"/>
  <c r="G50" i="49"/>
  <c r="G51" i="49"/>
  <c r="G52" i="49"/>
  <c r="G53" i="49"/>
  <c r="G54" i="49"/>
  <c r="G55" i="49"/>
  <c r="G56" i="49"/>
  <c r="G57" i="49"/>
  <c r="G58" i="49"/>
  <c r="G59" i="49"/>
  <c r="G60" i="49"/>
  <c r="G61" i="49"/>
  <c r="G62" i="49"/>
  <c r="G63" i="49"/>
  <c r="G64" i="49"/>
  <c r="G65" i="49"/>
  <c r="G66" i="49"/>
  <c r="G67" i="49"/>
  <c r="G68" i="49"/>
  <c r="G69" i="49"/>
  <c r="G70" i="49"/>
  <c r="G71" i="49"/>
  <c r="G72" i="49"/>
  <c r="G73" i="49"/>
  <c r="G74" i="49"/>
  <c r="G75" i="49"/>
  <c r="G76" i="49"/>
  <c r="G77" i="49"/>
  <c r="G78" i="49"/>
  <c r="G79" i="49"/>
  <c r="G80" i="49"/>
  <c r="G81" i="49"/>
  <c r="G82" i="49"/>
  <c r="G83" i="49"/>
  <c r="G84" i="49"/>
  <c r="G85" i="49"/>
  <c r="G86" i="49"/>
  <c r="G87" i="49"/>
  <c r="G88" i="49"/>
  <c r="G89" i="49"/>
  <c r="G90" i="49"/>
  <c r="G91" i="49"/>
  <c r="G92" i="49"/>
  <c r="G93" i="49"/>
  <c r="G94" i="49"/>
  <c r="G95" i="49"/>
  <c r="G96" i="49"/>
  <c r="G97" i="49"/>
  <c r="G98" i="49"/>
  <c r="G99" i="49"/>
  <c r="G100" i="49"/>
  <c r="G101" i="49"/>
  <c r="G102" i="49"/>
  <c r="G103" i="49"/>
  <c r="G104" i="49"/>
  <c r="G105" i="49"/>
  <c r="G107" i="49"/>
  <c r="G108" i="49"/>
  <c r="G109" i="49"/>
  <c r="H109" i="49" s="1"/>
  <c r="G110" i="49"/>
  <c r="G111" i="49"/>
  <c r="G112" i="49"/>
  <c r="G113" i="49"/>
  <c r="G114" i="49"/>
  <c r="G115" i="49"/>
  <c r="G116" i="49"/>
  <c r="G117" i="49"/>
  <c r="G118" i="49"/>
  <c r="G119" i="49"/>
  <c r="G120" i="49"/>
  <c r="G121" i="49"/>
  <c r="G122" i="49"/>
  <c r="G123" i="49"/>
  <c r="G124" i="49"/>
  <c r="G125" i="49"/>
  <c r="G126" i="49"/>
  <c r="G128" i="49"/>
  <c r="H125" i="49"/>
  <c r="G5" i="49"/>
  <c r="F6" i="49"/>
  <c r="F7" i="49"/>
  <c r="F8" i="49"/>
  <c r="F9" i="49"/>
  <c r="F10" i="49"/>
  <c r="F11" i="49"/>
  <c r="F12" i="49"/>
  <c r="F13" i="49"/>
  <c r="F14" i="49"/>
  <c r="F15" i="49"/>
  <c r="F16" i="49"/>
  <c r="F17" i="49"/>
  <c r="F18" i="49"/>
  <c r="F19" i="49"/>
  <c r="F20" i="49"/>
  <c r="F21" i="49"/>
  <c r="F22" i="49"/>
  <c r="F23" i="49"/>
  <c r="F24" i="49"/>
  <c r="F25" i="49"/>
  <c r="F26" i="49"/>
  <c r="F27" i="49"/>
  <c r="F28" i="49"/>
  <c r="F29" i="49"/>
  <c r="F30" i="49"/>
  <c r="F31" i="49"/>
  <c r="F32" i="49"/>
  <c r="F33" i="49"/>
  <c r="F34" i="49"/>
  <c r="F35" i="49"/>
  <c r="F36" i="49"/>
  <c r="F37" i="49"/>
  <c r="F38" i="49"/>
  <c r="F39" i="49"/>
  <c r="F40" i="49"/>
  <c r="F41" i="49"/>
  <c r="F42" i="49"/>
  <c r="F43" i="49"/>
  <c r="F44" i="49"/>
  <c r="F45" i="49"/>
  <c r="F46" i="49"/>
  <c r="F47" i="49"/>
  <c r="F48" i="49"/>
  <c r="F49" i="49"/>
  <c r="F50" i="49"/>
  <c r="F51" i="49"/>
  <c r="F52" i="49"/>
  <c r="F53" i="49"/>
  <c r="F54" i="49"/>
  <c r="F55" i="49"/>
  <c r="F56" i="49"/>
  <c r="F57" i="49"/>
  <c r="F58" i="49"/>
  <c r="F59" i="49"/>
  <c r="F60" i="49"/>
  <c r="F61" i="49"/>
  <c r="F62" i="49"/>
  <c r="F63" i="49"/>
  <c r="F64" i="49"/>
  <c r="F65" i="49"/>
  <c r="F66" i="49"/>
  <c r="F67" i="49"/>
  <c r="F68" i="49"/>
  <c r="F69" i="49"/>
  <c r="F70" i="49"/>
  <c r="F71" i="49"/>
  <c r="F72" i="49"/>
  <c r="F73" i="49"/>
  <c r="F74" i="49"/>
  <c r="F75" i="49"/>
  <c r="F76" i="49"/>
  <c r="F77" i="49"/>
  <c r="F78" i="49"/>
  <c r="F79" i="49"/>
  <c r="F80" i="49"/>
  <c r="F81" i="49"/>
  <c r="F82" i="49"/>
  <c r="F83" i="49"/>
  <c r="F84" i="49"/>
  <c r="F85" i="49"/>
  <c r="F86" i="49"/>
  <c r="F87" i="49"/>
  <c r="F88" i="49"/>
  <c r="F89" i="49"/>
  <c r="F90" i="49"/>
  <c r="F91" i="49"/>
  <c r="F92" i="49"/>
  <c r="F93" i="49"/>
  <c r="F94" i="49"/>
  <c r="F95" i="49"/>
  <c r="F96" i="49"/>
  <c r="F97" i="49"/>
  <c r="F98" i="49"/>
  <c r="F99" i="49"/>
  <c r="F100" i="49"/>
  <c r="F101" i="49"/>
  <c r="F102" i="49"/>
  <c r="F103" i="49"/>
  <c r="F104" i="49"/>
  <c r="F105" i="49"/>
  <c r="F107" i="49"/>
  <c r="F108" i="49"/>
  <c r="F109" i="49"/>
  <c r="F110" i="49"/>
  <c r="F111" i="49"/>
  <c r="F112" i="49"/>
  <c r="F113" i="49"/>
  <c r="F114" i="49"/>
  <c r="F115" i="49"/>
  <c r="F116" i="49"/>
  <c r="F117" i="49"/>
  <c r="F118" i="49"/>
  <c r="F119" i="49"/>
  <c r="F120" i="49"/>
  <c r="F121" i="49"/>
  <c r="F122" i="49"/>
  <c r="F123" i="49"/>
  <c r="F124" i="49"/>
  <c r="F125" i="49"/>
  <c r="F126" i="49"/>
  <c r="F128" i="49"/>
  <c r="H113" i="49"/>
  <c r="H121" i="49"/>
  <c r="F5" i="49"/>
  <c r="C6" i="49"/>
  <c r="C7" i="49"/>
  <c r="C8" i="49"/>
  <c r="C9" i="49"/>
  <c r="C10" i="49"/>
  <c r="C11" i="49"/>
  <c r="C12" i="49"/>
  <c r="C13" i="49"/>
  <c r="C14" i="49"/>
  <c r="C15" i="49"/>
  <c r="E15" i="49" s="1"/>
  <c r="C16" i="49"/>
  <c r="C17" i="49"/>
  <c r="C18" i="49"/>
  <c r="C19" i="49"/>
  <c r="E19" i="49" s="1"/>
  <c r="C20" i="49"/>
  <c r="C21" i="49"/>
  <c r="C22" i="49"/>
  <c r="C23" i="49"/>
  <c r="C24" i="49"/>
  <c r="C25" i="49"/>
  <c r="C26" i="49"/>
  <c r="C27" i="49"/>
  <c r="C28" i="49"/>
  <c r="C29" i="49"/>
  <c r="C30" i="49"/>
  <c r="C31" i="49"/>
  <c r="C32" i="49"/>
  <c r="C33" i="49"/>
  <c r="C34" i="49"/>
  <c r="C35" i="49"/>
  <c r="C36" i="49"/>
  <c r="C37" i="49"/>
  <c r="C38" i="49"/>
  <c r="C39" i="49"/>
  <c r="C40" i="49"/>
  <c r="C41" i="49"/>
  <c r="C42" i="49"/>
  <c r="C43" i="49"/>
  <c r="C44" i="49"/>
  <c r="C45" i="49"/>
  <c r="C46" i="49"/>
  <c r="C47" i="49"/>
  <c r="C48" i="49"/>
  <c r="C49" i="49"/>
  <c r="C50" i="49"/>
  <c r="C51" i="49"/>
  <c r="E51" i="49" s="1"/>
  <c r="C52" i="49"/>
  <c r="C53" i="49"/>
  <c r="C54" i="49"/>
  <c r="C55" i="49"/>
  <c r="E55" i="49" s="1"/>
  <c r="C56" i="49"/>
  <c r="C57" i="49"/>
  <c r="C58" i="49"/>
  <c r="C59" i="49"/>
  <c r="C60" i="49"/>
  <c r="C61" i="49"/>
  <c r="C62" i="49"/>
  <c r="C63" i="49"/>
  <c r="E63" i="49" s="1"/>
  <c r="C64" i="49"/>
  <c r="C65" i="49"/>
  <c r="C66" i="49"/>
  <c r="C67" i="49"/>
  <c r="C68" i="49"/>
  <c r="C69" i="49"/>
  <c r="C70" i="49"/>
  <c r="C71" i="49"/>
  <c r="E71" i="49" s="1"/>
  <c r="C72" i="49"/>
  <c r="C73" i="49"/>
  <c r="C74" i="49"/>
  <c r="C75" i="49"/>
  <c r="C76" i="49"/>
  <c r="C77" i="49"/>
  <c r="C78" i="49"/>
  <c r="C79" i="49"/>
  <c r="E79" i="49" s="1"/>
  <c r="C80" i="49"/>
  <c r="C81" i="49"/>
  <c r="C82" i="49"/>
  <c r="C83" i="49"/>
  <c r="C84" i="49"/>
  <c r="C85" i="49"/>
  <c r="C86" i="49"/>
  <c r="C87" i="49"/>
  <c r="C88" i="49"/>
  <c r="C89" i="49"/>
  <c r="C90" i="49"/>
  <c r="C91" i="49"/>
  <c r="E91" i="49" s="1"/>
  <c r="C92" i="49"/>
  <c r="C93" i="49"/>
  <c r="C94" i="49"/>
  <c r="C95" i="49"/>
  <c r="E95" i="49" s="1"/>
  <c r="C96" i="49"/>
  <c r="C97" i="49"/>
  <c r="C98" i="49"/>
  <c r="C99" i="49"/>
  <c r="C100" i="49"/>
  <c r="C101" i="49"/>
  <c r="C102" i="49"/>
  <c r="C103" i="49"/>
  <c r="C104" i="49"/>
  <c r="C105" i="49"/>
  <c r="C107" i="49"/>
  <c r="C108" i="49"/>
  <c r="C109" i="49"/>
  <c r="C110" i="49"/>
  <c r="C111" i="49"/>
  <c r="C112" i="49"/>
  <c r="C113" i="49"/>
  <c r="C114" i="49"/>
  <c r="C115" i="49"/>
  <c r="C116" i="49"/>
  <c r="C117" i="49"/>
  <c r="C118" i="49"/>
  <c r="C119" i="49"/>
  <c r="C120" i="49"/>
  <c r="C121" i="49"/>
  <c r="C122" i="49"/>
  <c r="C123" i="49"/>
  <c r="C124" i="49"/>
  <c r="C125" i="49"/>
  <c r="C126" i="49"/>
  <c r="C128" i="49"/>
  <c r="E39" i="49"/>
  <c r="C5" i="49"/>
  <c r="D6" i="49"/>
  <c r="D7" i="49"/>
  <c r="D8" i="49"/>
  <c r="D9" i="49"/>
  <c r="D10" i="49"/>
  <c r="D11" i="49"/>
  <c r="D12" i="49"/>
  <c r="D13" i="49"/>
  <c r="D14" i="49"/>
  <c r="D1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45" i="49"/>
  <c r="D46" i="49"/>
  <c r="D47" i="49"/>
  <c r="D48" i="49"/>
  <c r="D49" i="49"/>
  <c r="D50" i="49"/>
  <c r="D51" i="49"/>
  <c r="D52" i="49"/>
  <c r="D53" i="49"/>
  <c r="D54" i="49"/>
  <c r="D55" i="49"/>
  <c r="D56" i="49"/>
  <c r="D57" i="49"/>
  <c r="D58" i="49"/>
  <c r="D59" i="49"/>
  <c r="D60" i="49"/>
  <c r="D61" i="49"/>
  <c r="D62" i="49"/>
  <c r="D63" i="49"/>
  <c r="D64" i="49"/>
  <c r="D65" i="49"/>
  <c r="D66" i="49"/>
  <c r="D67" i="49"/>
  <c r="D68" i="49"/>
  <c r="D69" i="49"/>
  <c r="D70" i="49"/>
  <c r="D71" i="49"/>
  <c r="D72" i="49"/>
  <c r="D73" i="49"/>
  <c r="D74" i="49"/>
  <c r="D75" i="49"/>
  <c r="D76" i="49"/>
  <c r="D77" i="49"/>
  <c r="D78" i="49"/>
  <c r="D79" i="49"/>
  <c r="D80" i="49"/>
  <c r="D81" i="49"/>
  <c r="D82" i="49"/>
  <c r="D83" i="49"/>
  <c r="D84" i="49"/>
  <c r="D85" i="49"/>
  <c r="D86" i="49"/>
  <c r="D87" i="49"/>
  <c r="D88" i="49"/>
  <c r="D89" i="49"/>
  <c r="D90" i="49"/>
  <c r="D91" i="49"/>
  <c r="D92" i="49"/>
  <c r="D93" i="49"/>
  <c r="D94" i="49"/>
  <c r="D95" i="49"/>
  <c r="D96" i="49"/>
  <c r="D97" i="49"/>
  <c r="D98" i="49"/>
  <c r="D99" i="49"/>
  <c r="D100" i="49"/>
  <c r="D101" i="49"/>
  <c r="D102" i="49"/>
  <c r="D103" i="49"/>
  <c r="D104" i="49"/>
  <c r="D105" i="49"/>
  <c r="D107" i="49"/>
  <c r="D108" i="49"/>
  <c r="D109" i="49"/>
  <c r="D110" i="49"/>
  <c r="D111" i="49"/>
  <c r="D112" i="49"/>
  <c r="D113" i="49"/>
  <c r="D114" i="49"/>
  <c r="D115" i="49"/>
  <c r="D116" i="49"/>
  <c r="D117" i="49"/>
  <c r="D118" i="49"/>
  <c r="D119" i="49"/>
  <c r="D120" i="49"/>
  <c r="D121" i="49"/>
  <c r="D122" i="49"/>
  <c r="D123" i="49"/>
  <c r="D124" i="49"/>
  <c r="D125" i="49"/>
  <c r="D126" i="49"/>
  <c r="D128" i="49"/>
  <c r="E35" i="49"/>
  <c r="E59" i="49"/>
  <c r="E75" i="49"/>
  <c r="D5" i="49"/>
  <c r="AB6" i="42"/>
  <c r="M125" i="47"/>
  <c r="J125" i="47"/>
  <c r="K125" i="47" s="1"/>
  <c r="G125" i="47"/>
  <c r="D125" i="47"/>
  <c r="M124" i="47"/>
  <c r="J124" i="47"/>
  <c r="K124" i="47" s="1"/>
  <c r="G124" i="47"/>
  <c r="D124" i="47"/>
  <c r="M123" i="47"/>
  <c r="J123" i="47"/>
  <c r="K123" i="47" s="1"/>
  <c r="G123" i="47"/>
  <c r="D123" i="47"/>
  <c r="Q123" i="47" s="1"/>
  <c r="U123" i="47" s="1"/>
  <c r="M122" i="47"/>
  <c r="J122" i="47"/>
  <c r="K122" i="47" s="1"/>
  <c r="G122" i="47"/>
  <c r="D122" i="47"/>
  <c r="M121" i="47"/>
  <c r="J121" i="47"/>
  <c r="K121" i="47" s="1"/>
  <c r="G121" i="47"/>
  <c r="D121" i="47"/>
  <c r="E121" i="47" s="1"/>
  <c r="M120" i="47"/>
  <c r="J120" i="47"/>
  <c r="K120" i="47" s="1"/>
  <c r="G120" i="47"/>
  <c r="D120" i="47"/>
  <c r="M119" i="47"/>
  <c r="J119" i="47"/>
  <c r="K119" i="47" s="1"/>
  <c r="G119" i="47"/>
  <c r="D119" i="47"/>
  <c r="E119" i="47" s="1"/>
  <c r="M118" i="47"/>
  <c r="J118" i="47"/>
  <c r="G118" i="47"/>
  <c r="D118" i="47"/>
  <c r="M117" i="47"/>
  <c r="J117" i="47"/>
  <c r="K117" i="47" s="1"/>
  <c r="G117" i="47"/>
  <c r="D117" i="47"/>
  <c r="E117" i="47" s="1"/>
  <c r="M116" i="47"/>
  <c r="J116" i="47"/>
  <c r="K116" i="47" s="1"/>
  <c r="G116" i="47"/>
  <c r="D116" i="47"/>
  <c r="M114" i="47"/>
  <c r="J114" i="47"/>
  <c r="K114" i="47" s="1"/>
  <c r="G114" i="47"/>
  <c r="D114" i="47"/>
  <c r="E114" i="47" s="1"/>
  <c r="M113" i="47"/>
  <c r="J113" i="47"/>
  <c r="K113" i="47" s="1"/>
  <c r="G113" i="47"/>
  <c r="D113" i="47"/>
  <c r="M112" i="47"/>
  <c r="J112" i="47"/>
  <c r="K112" i="47" s="1"/>
  <c r="G112" i="47"/>
  <c r="D112" i="47"/>
  <c r="Q112" i="47" s="1"/>
  <c r="U112" i="47" s="1"/>
  <c r="M111" i="47"/>
  <c r="J111" i="47"/>
  <c r="K111" i="47" s="1"/>
  <c r="G111" i="47"/>
  <c r="D111" i="47"/>
  <c r="M110" i="47"/>
  <c r="J110" i="47"/>
  <c r="K110" i="47" s="1"/>
  <c r="G110" i="47"/>
  <c r="D110" i="47"/>
  <c r="M109" i="47"/>
  <c r="J109" i="47"/>
  <c r="K109" i="47" s="1"/>
  <c r="G109" i="47"/>
  <c r="D109" i="47"/>
  <c r="E109" i="47" s="1"/>
  <c r="M108" i="47"/>
  <c r="J108" i="47"/>
  <c r="K108" i="47" s="1"/>
  <c r="G108" i="47"/>
  <c r="D108" i="47"/>
  <c r="D107" i="47" s="1"/>
  <c r="M104" i="47"/>
  <c r="J104" i="47"/>
  <c r="K104" i="47" s="1"/>
  <c r="G104" i="47"/>
  <c r="D104" i="47"/>
  <c r="Q104" i="47" s="1"/>
  <c r="U104" i="47" s="1"/>
  <c r="M103" i="47"/>
  <c r="J103" i="47"/>
  <c r="K103" i="47" s="1"/>
  <c r="G103" i="47"/>
  <c r="D103" i="47"/>
  <c r="M102" i="47"/>
  <c r="J102" i="47"/>
  <c r="K102" i="47" s="1"/>
  <c r="G102" i="47"/>
  <c r="D102" i="47"/>
  <c r="M101" i="47"/>
  <c r="J101" i="47"/>
  <c r="K101" i="47" s="1"/>
  <c r="G101" i="47"/>
  <c r="D101" i="47"/>
  <c r="M100" i="47"/>
  <c r="J100" i="47"/>
  <c r="K100" i="47" s="1"/>
  <c r="G100" i="47"/>
  <c r="D100" i="47"/>
  <c r="E100" i="47" s="1"/>
  <c r="M99" i="47"/>
  <c r="J99" i="47"/>
  <c r="K99" i="47" s="1"/>
  <c r="G99" i="47"/>
  <c r="D99" i="47"/>
  <c r="M98" i="47"/>
  <c r="J98" i="47"/>
  <c r="K98" i="47" s="1"/>
  <c r="G98" i="47"/>
  <c r="D98" i="47"/>
  <c r="Q98" i="47" s="1"/>
  <c r="U98" i="47" s="1"/>
  <c r="M97" i="47"/>
  <c r="J97" i="47"/>
  <c r="K97" i="47" s="1"/>
  <c r="G97" i="47"/>
  <c r="D97" i="47"/>
  <c r="M96" i="47"/>
  <c r="J96" i="47"/>
  <c r="G96" i="47"/>
  <c r="D96" i="47"/>
  <c r="Q96" i="47" s="1"/>
  <c r="U96" i="47" s="1"/>
  <c r="M95" i="47"/>
  <c r="J95" i="47"/>
  <c r="G95" i="47"/>
  <c r="D95" i="47"/>
  <c r="M94" i="47"/>
  <c r="J94" i="47"/>
  <c r="K94" i="47" s="1"/>
  <c r="G94" i="47"/>
  <c r="D94" i="47"/>
  <c r="E94" i="47" s="1"/>
  <c r="M93" i="47"/>
  <c r="J93" i="47"/>
  <c r="K93" i="47" s="1"/>
  <c r="G93" i="47"/>
  <c r="D93" i="47"/>
  <c r="M92" i="47"/>
  <c r="J92" i="47"/>
  <c r="K92" i="47" s="1"/>
  <c r="G92" i="47"/>
  <c r="D92" i="47"/>
  <c r="E92" i="47" s="1"/>
  <c r="M91" i="47"/>
  <c r="J91" i="47"/>
  <c r="K91" i="47" s="1"/>
  <c r="G91" i="47"/>
  <c r="D91" i="47"/>
  <c r="M90" i="47"/>
  <c r="J90" i="47"/>
  <c r="K90" i="47" s="1"/>
  <c r="G90" i="47"/>
  <c r="D90" i="47"/>
  <c r="M89" i="47"/>
  <c r="J89" i="47"/>
  <c r="K89" i="47" s="1"/>
  <c r="G89" i="47"/>
  <c r="D89" i="47"/>
  <c r="M88" i="47"/>
  <c r="J88" i="47"/>
  <c r="K88" i="47" s="1"/>
  <c r="G88" i="47"/>
  <c r="D88" i="47"/>
  <c r="Q88" i="47" s="1"/>
  <c r="U88" i="47" s="1"/>
  <c r="M87" i="47"/>
  <c r="J87" i="47"/>
  <c r="K87" i="47" s="1"/>
  <c r="G87" i="47"/>
  <c r="D87" i="47"/>
  <c r="M86" i="47"/>
  <c r="J86" i="47"/>
  <c r="K86" i="47" s="1"/>
  <c r="G86" i="47"/>
  <c r="D86" i="47"/>
  <c r="E86" i="47" s="1"/>
  <c r="M85" i="47"/>
  <c r="J85" i="47"/>
  <c r="K85" i="47" s="1"/>
  <c r="G85" i="47"/>
  <c r="D85" i="47"/>
  <c r="M84" i="47"/>
  <c r="J84" i="47"/>
  <c r="K84" i="47" s="1"/>
  <c r="G84" i="47"/>
  <c r="D84" i="47"/>
  <c r="E84" i="47" s="1"/>
  <c r="M83" i="47"/>
  <c r="J83" i="47"/>
  <c r="K83" i="47" s="1"/>
  <c r="G83" i="47"/>
  <c r="D83" i="47"/>
  <c r="M82" i="47"/>
  <c r="J82" i="47"/>
  <c r="K82" i="47" s="1"/>
  <c r="G82" i="47"/>
  <c r="D82" i="47"/>
  <c r="Q82" i="47" s="1"/>
  <c r="M81" i="47"/>
  <c r="J81" i="47"/>
  <c r="K81" i="47" s="1"/>
  <c r="G81" i="47"/>
  <c r="D81" i="47"/>
  <c r="M79" i="47"/>
  <c r="J79" i="47"/>
  <c r="G79" i="47"/>
  <c r="D79" i="47"/>
  <c r="M78" i="47"/>
  <c r="J78" i="47"/>
  <c r="K78" i="47" s="1"/>
  <c r="G78" i="47"/>
  <c r="D78" i="47"/>
  <c r="Q78" i="47" s="1"/>
  <c r="U78" i="47" s="1"/>
  <c r="M77" i="47"/>
  <c r="J77" i="47"/>
  <c r="K77" i="47" s="1"/>
  <c r="G77" i="47"/>
  <c r="D77" i="47"/>
  <c r="M76" i="47"/>
  <c r="J76" i="47"/>
  <c r="K76" i="47" s="1"/>
  <c r="G76" i="47"/>
  <c r="D76" i="47"/>
  <c r="E76" i="47" s="1"/>
  <c r="M75" i="47"/>
  <c r="J75" i="47"/>
  <c r="K75" i="47" s="1"/>
  <c r="G75" i="47"/>
  <c r="D75" i="47"/>
  <c r="M74" i="47"/>
  <c r="J74" i="47"/>
  <c r="K74" i="47" s="1"/>
  <c r="G74" i="47"/>
  <c r="D74" i="47"/>
  <c r="E74" i="47" s="1"/>
  <c r="M73" i="47"/>
  <c r="J73" i="47"/>
  <c r="K73" i="47" s="1"/>
  <c r="G73" i="47"/>
  <c r="D73" i="47"/>
  <c r="M72" i="47"/>
  <c r="J72" i="47"/>
  <c r="K72" i="47" s="1"/>
  <c r="G72" i="47"/>
  <c r="D72" i="47"/>
  <c r="Q72" i="47" s="1"/>
  <c r="U72" i="47" s="1"/>
  <c r="M71" i="47"/>
  <c r="J71" i="47"/>
  <c r="K71" i="47" s="1"/>
  <c r="G71" i="47"/>
  <c r="D71" i="47"/>
  <c r="M70" i="47"/>
  <c r="J70" i="47"/>
  <c r="K70" i="47" s="1"/>
  <c r="G70" i="47"/>
  <c r="D70" i="47"/>
  <c r="Q70" i="47" s="1"/>
  <c r="U70" i="47" s="1"/>
  <c r="M69" i="47"/>
  <c r="J69" i="47"/>
  <c r="K69" i="47" s="1"/>
  <c r="G69" i="47"/>
  <c r="D69" i="47"/>
  <c r="Q69" i="47" s="1"/>
  <c r="U69" i="47" s="1"/>
  <c r="M68" i="47"/>
  <c r="J68" i="47"/>
  <c r="K68" i="47" s="1"/>
  <c r="G68" i="47"/>
  <c r="D68" i="47"/>
  <c r="Q68" i="47" s="1"/>
  <c r="U68" i="47" s="1"/>
  <c r="M67" i="47"/>
  <c r="J67" i="47"/>
  <c r="K67" i="47" s="1"/>
  <c r="G67" i="47"/>
  <c r="D67" i="47"/>
  <c r="E67" i="47" s="1"/>
  <c r="M66" i="47"/>
  <c r="J66" i="47"/>
  <c r="K66" i="47" s="1"/>
  <c r="G66" i="47"/>
  <c r="D66" i="47"/>
  <c r="Q66" i="47" s="1"/>
  <c r="U66" i="47" s="1"/>
  <c r="M65" i="47"/>
  <c r="J65" i="47"/>
  <c r="K65" i="47" s="1"/>
  <c r="G65" i="47"/>
  <c r="D65" i="47"/>
  <c r="Q65" i="47" s="1"/>
  <c r="U65" i="47" s="1"/>
  <c r="M64" i="47"/>
  <c r="J64" i="47"/>
  <c r="K64" i="47" s="1"/>
  <c r="G64" i="47"/>
  <c r="D64" i="47"/>
  <c r="Q64" i="47" s="1"/>
  <c r="U64" i="47" s="1"/>
  <c r="M63" i="47"/>
  <c r="J63" i="47"/>
  <c r="K63" i="47" s="1"/>
  <c r="G63" i="47"/>
  <c r="D63" i="47"/>
  <c r="E63" i="47" s="1"/>
  <c r="M62" i="47"/>
  <c r="J62" i="47"/>
  <c r="K62" i="47" s="1"/>
  <c r="G62" i="47"/>
  <c r="D62" i="47"/>
  <c r="M61" i="47"/>
  <c r="J61" i="47"/>
  <c r="K61" i="47" s="1"/>
  <c r="G61" i="47"/>
  <c r="D61" i="47"/>
  <c r="M60" i="47"/>
  <c r="J60" i="47"/>
  <c r="K60" i="47" s="1"/>
  <c r="G60" i="47"/>
  <c r="D60" i="47"/>
  <c r="M59" i="47"/>
  <c r="J59" i="47"/>
  <c r="K59" i="47" s="1"/>
  <c r="G59" i="47"/>
  <c r="D59" i="47"/>
  <c r="Q59" i="47" s="1"/>
  <c r="U59" i="47" s="1"/>
  <c r="M58" i="47"/>
  <c r="J58" i="47"/>
  <c r="K58" i="47" s="1"/>
  <c r="G58" i="47"/>
  <c r="D58" i="47"/>
  <c r="M57" i="47"/>
  <c r="J57" i="47"/>
  <c r="K57" i="47" s="1"/>
  <c r="G57" i="47"/>
  <c r="D57" i="47"/>
  <c r="E57" i="47" s="1"/>
  <c r="M56" i="47"/>
  <c r="J56" i="47"/>
  <c r="K56" i="47" s="1"/>
  <c r="G56" i="47"/>
  <c r="D56" i="47"/>
  <c r="M54" i="47"/>
  <c r="J54" i="47"/>
  <c r="K54" i="47" s="1"/>
  <c r="G54" i="47"/>
  <c r="D54" i="47"/>
  <c r="M53" i="47"/>
  <c r="J53" i="47"/>
  <c r="K53" i="47" s="1"/>
  <c r="G53" i="47"/>
  <c r="D53" i="47"/>
  <c r="E53" i="47" s="1"/>
  <c r="M52" i="47"/>
  <c r="J52" i="47"/>
  <c r="K52" i="47" s="1"/>
  <c r="G52" i="47"/>
  <c r="D52" i="47"/>
  <c r="M51" i="47"/>
  <c r="J51" i="47"/>
  <c r="K51" i="47" s="1"/>
  <c r="G51" i="47"/>
  <c r="D51" i="47"/>
  <c r="E51" i="47" s="1"/>
  <c r="M50" i="47"/>
  <c r="J50" i="47"/>
  <c r="K50" i="47" s="1"/>
  <c r="G50" i="47"/>
  <c r="D50" i="47"/>
  <c r="M49" i="47"/>
  <c r="J49" i="47"/>
  <c r="K49" i="47" s="1"/>
  <c r="G49" i="47"/>
  <c r="D49" i="47"/>
  <c r="M48" i="47"/>
  <c r="J48" i="47"/>
  <c r="K48" i="47" s="1"/>
  <c r="G48" i="47"/>
  <c r="D48" i="47"/>
  <c r="M47" i="47"/>
  <c r="J47" i="47"/>
  <c r="K47" i="47" s="1"/>
  <c r="G47" i="47"/>
  <c r="D47" i="47"/>
  <c r="Q47" i="47" s="1"/>
  <c r="U47" i="47" s="1"/>
  <c r="M46" i="47"/>
  <c r="J46" i="47"/>
  <c r="K46" i="47" s="1"/>
  <c r="G46" i="47"/>
  <c r="D46" i="47"/>
  <c r="M45" i="47"/>
  <c r="J45" i="47"/>
  <c r="G45" i="47"/>
  <c r="D45" i="47"/>
  <c r="Q45" i="47" s="1"/>
  <c r="U45" i="47" s="1"/>
  <c r="M44" i="47"/>
  <c r="J44" i="47"/>
  <c r="G44" i="47"/>
  <c r="D44" i="47"/>
  <c r="M43" i="47"/>
  <c r="J43" i="47"/>
  <c r="K43" i="47" s="1"/>
  <c r="G43" i="47"/>
  <c r="D43" i="47"/>
  <c r="E43" i="47" s="1"/>
  <c r="M42" i="47"/>
  <c r="J42" i="47"/>
  <c r="K42" i="47" s="1"/>
  <c r="G42" i="47"/>
  <c r="D42" i="47"/>
  <c r="M41" i="47"/>
  <c r="J41" i="47"/>
  <c r="K41" i="47" s="1"/>
  <c r="G41" i="47"/>
  <c r="D41" i="47"/>
  <c r="M40" i="47"/>
  <c r="J40" i="47"/>
  <c r="K40" i="47" s="1"/>
  <c r="G40" i="47"/>
  <c r="D40" i="47"/>
  <c r="M39" i="47"/>
  <c r="J39" i="47"/>
  <c r="K39" i="47" s="1"/>
  <c r="G39" i="47"/>
  <c r="D39" i="47"/>
  <c r="M38" i="47"/>
  <c r="J38" i="47"/>
  <c r="K38" i="47" s="1"/>
  <c r="G38" i="47"/>
  <c r="D38" i="47"/>
  <c r="M37" i="47"/>
  <c r="J37" i="47"/>
  <c r="K37" i="47" s="1"/>
  <c r="G37" i="47"/>
  <c r="D37" i="47"/>
  <c r="E37" i="47" s="1"/>
  <c r="M36" i="47"/>
  <c r="J36" i="47"/>
  <c r="K36" i="47" s="1"/>
  <c r="G36" i="47"/>
  <c r="D36" i="47"/>
  <c r="M35" i="47"/>
  <c r="J35" i="47"/>
  <c r="K35" i="47" s="1"/>
  <c r="G35" i="47"/>
  <c r="D35" i="47"/>
  <c r="E35" i="47" s="1"/>
  <c r="M34" i="47"/>
  <c r="J34" i="47"/>
  <c r="K34" i="47" s="1"/>
  <c r="G34" i="47"/>
  <c r="D34" i="47"/>
  <c r="M33" i="47"/>
  <c r="J33" i="47"/>
  <c r="K33" i="47" s="1"/>
  <c r="G33" i="47"/>
  <c r="D33" i="47"/>
  <c r="M32" i="47"/>
  <c r="J32" i="47"/>
  <c r="K32" i="47" s="1"/>
  <c r="G32" i="47"/>
  <c r="D32" i="47"/>
  <c r="M31" i="47"/>
  <c r="J31" i="47"/>
  <c r="J30" i="47" s="1"/>
  <c r="G31" i="47"/>
  <c r="D31" i="47"/>
  <c r="M29" i="47"/>
  <c r="J29" i="47"/>
  <c r="K29" i="47" s="1"/>
  <c r="G29" i="47"/>
  <c r="D29" i="47"/>
  <c r="E29" i="47" s="1"/>
  <c r="M28" i="47"/>
  <c r="J28" i="47"/>
  <c r="K28" i="47" s="1"/>
  <c r="G28" i="47"/>
  <c r="D28" i="47"/>
  <c r="M27" i="47"/>
  <c r="J27" i="47"/>
  <c r="K27" i="47" s="1"/>
  <c r="G27" i="47"/>
  <c r="D27" i="47"/>
  <c r="E27" i="47" s="1"/>
  <c r="M26" i="47"/>
  <c r="J26" i="47"/>
  <c r="K26" i="47" s="1"/>
  <c r="G26" i="47"/>
  <c r="D26" i="47"/>
  <c r="M25" i="47"/>
  <c r="J25" i="47"/>
  <c r="K25" i="47" s="1"/>
  <c r="G25" i="47"/>
  <c r="H25" i="47" s="1"/>
  <c r="D25" i="47"/>
  <c r="M24" i="47"/>
  <c r="J24" i="47"/>
  <c r="K24" i="47" s="1"/>
  <c r="G24" i="47"/>
  <c r="H24" i="47" s="1"/>
  <c r="D24" i="47"/>
  <c r="M23" i="47"/>
  <c r="N23" i="47" s="1"/>
  <c r="J23" i="47"/>
  <c r="K23" i="47" s="1"/>
  <c r="G23" i="47"/>
  <c r="D23" i="47"/>
  <c r="E23" i="47" s="1"/>
  <c r="M22" i="47"/>
  <c r="N22" i="47" s="1"/>
  <c r="J22" i="47"/>
  <c r="K22" i="47" s="1"/>
  <c r="G22" i="47"/>
  <c r="D22" i="47"/>
  <c r="M21" i="47"/>
  <c r="N21" i="47" s="1"/>
  <c r="J21" i="47"/>
  <c r="K21" i="47" s="1"/>
  <c r="G21" i="47"/>
  <c r="D21" i="47"/>
  <c r="E21" i="47" s="1"/>
  <c r="M20" i="47"/>
  <c r="N20" i="47" s="1"/>
  <c r="J20" i="47"/>
  <c r="K20" i="47" s="1"/>
  <c r="G20" i="47"/>
  <c r="D20" i="47"/>
  <c r="M19" i="47"/>
  <c r="N19" i="47" s="1"/>
  <c r="J19" i="47"/>
  <c r="K19" i="47" s="1"/>
  <c r="G19" i="47"/>
  <c r="H19" i="47" s="1"/>
  <c r="D19" i="47"/>
  <c r="E19" i="47" s="1"/>
  <c r="M18" i="47"/>
  <c r="N18" i="47" s="1"/>
  <c r="J18" i="47"/>
  <c r="K18" i="47" s="1"/>
  <c r="G18" i="47"/>
  <c r="H18" i="47" s="1"/>
  <c r="D18" i="47"/>
  <c r="M17" i="47"/>
  <c r="J17" i="47"/>
  <c r="K17" i="47" s="1"/>
  <c r="G17" i="47"/>
  <c r="H17" i="47" s="1"/>
  <c r="D17" i="47"/>
  <c r="M16" i="47"/>
  <c r="J16" i="47"/>
  <c r="K16" i="47" s="1"/>
  <c r="G16" i="47"/>
  <c r="H16" i="47" s="1"/>
  <c r="D16" i="47"/>
  <c r="M15" i="47"/>
  <c r="N15" i="47" s="1"/>
  <c r="J15" i="47"/>
  <c r="K15" i="47" s="1"/>
  <c r="G15" i="47"/>
  <c r="D15" i="47"/>
  <c r="E15" i="47" s="1"/>
  <c r="M14" i="47"/>
  <c r="N14" i="47" s="1"/>
  <c r="J14" i="47"/>
  <c r="K14" i="47" s="1"/>
  <c r="G14" i="47"/>
  <c r="D14" i="47"/>
  <c r="M13" i="47"/>
  <c r="N13" i="47" s="1"/>
  <c r="J13" i="47"/>
  <c r="K13" i="47" s="1"/>
  <c r="G13" i="47"/>
  <c r="D13" i="47"/>
  <c r="E13" i="47" s="1"/>
  <c r="M12" i="47"/>
  <c r="N12" i="47" s="1"/>
  <c r="J12" i="47"/>
  <c r="K12" i="47" s="1"/>
  <c r="G12" i="47"/>
  <c r="D12" i="47"/>
  <c r="M11" i="47"/>
  <c r="N11" i="47" s="1"/>
  <c r="J11" i="47"/>
  <c r="K11" i="47" s="1"/>
  <c r="G11" i="47"/>
  <c r="H11" i="47" s="1"/>
  <c r="D11" i="47"/>
  <c r="M10" i="47"/>
  <c r="N10" i="47" s="1"/>
  <c r="J10" i="47"/>
  <c r="K10" i="47" s="1"/>
  <c r="G10" i="47"/>
  <c r="H10" i="47" s="1"/>
  <c r="D10" i="47"/>
  <c r="M9" i="47"/>
  <c r="J9" i="47"/>
  <c r="K9" i="47" s="1"/>
  <c r="G9" i="47"/>
  <c r="H9" i="47" s="1"/>
  <c r="D9" i="47"/>
  <c r="M8" i="47"/>
  <c r="J8" i="47"/>
  <c r="K8" i="47" s="1"/>
  <c r="G8" i="47"/>
  <c r="H8" i="47" s="1"/>
  <c r="D8" i="47"/>
  <c r="M7" i="47"/>
  <c r="N7" i="47" s="1"/>
  <c r="J7" i="47"/>
  <c r="K7" i="47" s="1"/>
  <c r="G7" i="47"/>
  <c r="D7" i="47"/>
  <c r="E7" i="47" s="1"/>
  <c r="M6" i="47"/>
  <c r="J6" i="47"/>
  <c r="K6" i="47" s="1"/>
  <c r="G6" i="47"/>
  <c r="D6" i="47"/>
  <c r="O130" i="47"/>
  <c r="P125" i="47"/>
  <c r="N125" i="47"/>
  <c r="H125" i="47"/>
  <c r="B125" i="47"/>
  <c r="P124" i="47"/>
  <c r="N124" i="47"/>
  <c r="H124" i="47"/>
  <c r="B124" i="47"/>
  <c r="P123" i="47"/>
  <c r="N123" i="47"/>
  <c r="H123" i="47"/>
  <c r="B123" i="47"/>
  <c r="P122" i="47"/>
  <c r="N122" i="47"/>
  <c r="H122" i="47"/>
  <c r="B122" i="47"/>
  <c r="P121" i="47"/>
  <c r="N121" i="47"/>
  <c r="H121" i="47"/>
  <c r="B121" i="47"/>
  <c r="P120" i="47"/>
  <c r="N120" i="47"/>
  <c r="H120" i="47"/>
  <c r="B120" i="47"/>
  <c r="Q119" i="47"/>
  <c r="U119" i="47" s="1"/>
  <c r="P119" i="47"/>
  <c r="N119" i="47"/>
  <c r="H119" i="47"/>
  <c r="B119" i="47"/>
  <c r="P118" i="47"/>
  <c r="N118" i="47"/>
  <c r="H118" i="47"/>
  <c r="B118" i="47"/>
  <c r="P117" i="47"/>
  <c r="N117" i="47"/>
  <c r="H117" i="47"/>
  <c r="B117" i="47"/>
  <c r="P116" i="47"/>
  <c r="B116" i="47"/>
  <c r="L115" i="47"/>
  <c r="I115" i="47"/>
  <c r="I126" i="47" s="1"/>
  <c r="F115" i="47"/>
  <c r="C115" i="47"/>
  <c r="C126" i="47" s="1"/>
  <c r="P114" i="47"/>
  <c r="N114" i="47"/>
  <c r="H114" i="47"/>
  <c r="B114" i="47"/>
  <c r="P113" i="47"/>
  <c r="N113" i="47"/>
  <c r="H113" i="47"/>
  <c r="B113" i="47"/>
  <c r="P112" i="47"/>
  <c r="N112" i="47"/>
  <c r="H112" i="47"/>
  <c r="B112" i="47"/>
  <c r="P111" i="47"/>
  <c r="N111" i="47"/>
  <c r="H111" i="47"/>
  <c r="B111" i="47"/>
  <c r="P110" i="47"/>
  <c r="N110" i="47"/>
  <c r="H110" i="47"/>
  <c r="B110" i="47"/>
  <c r="P109" i="47"/>
  <c r="N109" i="47"/>
  <c r="H109" i="47"/>
  <c r="B109" i="47"/>
  <c r="P108" i="47"/>
  <c r="P107" i="47" s="1"/>
  <c r="B108" i="47"/>
  <c r="L107" i="47"/>
  <c r="I107" i="47"/>
  <c r="F107" i="47"/>
  <c r="C107" i="47"/>
  <c r="P104" i="47"/>
  <c r="N104" i="47"/>
  <c r="H104" i="47"/>
  <c r="B104" i="47"/>
  <c r="P103" i="47"/>
  <c r="N103" i="47"/>
  <c r="H103" i="47"/>
  <c r="B103" i="47"/>
  <c r="P102" i="47"/>
  <c r="N102" i="47"/>
  <c r="H102" i="47"/>
  <c r="B102" i="47"/>
  <c r="P101" i="47"/>
  <c r="N101" i="47"/>
  <c r="H101" i="47"/>
  <c r="B101" i="47"/>
  <c r="P100" i="47"/>
  <c r="N100" i="47"/>
  <c r="H100" i="47"/>
  <c r="B100" i="47"/>
  <c r="P99" i="47"/>
  <c r="N99" i="47"/>
  <c r="H99" i="47"/>
  <c r="B99" i="47"/>
  <c r="P98" i="47"/>
  <c r="N98" i="47"/>
  <c r="H98" i="47"/>
  <c r="B98" i="47"/>
  <c r="P97" i="47"/>
  <c r="N97" i="47"/>
  <c r="H97" i="47"/>
  <c r="B97" i="47"/>
  <c r="P96" i="47"/>
  <c r="N96" i="47"/>
  <c r="K96" i="47"/>
  <c r="H96" i="47"/>
  <c r="E96" i="47"/>
  <c r="B96" i="47"/>
  <c r="P95" i="47"/>
  <c r="N95" i="47"/>
  <c r="K95" i="47"/>
  <c r="H95" i="47"/>
  <c r="B95" i="47"/>
  <c r="P94" i="47"/>
  <c r="N94" i="47"/>
  <c r="H94" i="47"/>
  <c r="B94" i="47"/>
  <c r="P93" i="47"/>
  <c r="N93" i="47"/>
  <c r="H93" i="47"/>
  <c r="B93" i="47"/>
  <c r="P92" i="47"/>
  <c r="N92" i="47"/>
  <c r="H92" i="47"/>
  <c r="B92" i="47"/>
  <c r="P91" i="47"/>
  <c r="N91" i="47"/>
  <c r="H91" i="47"/>
  <c r="B91" i="47"/>
  <c r="P90" i="47"/>
  <c r="N90" i="47"/>
  <c r="H90" i="47"/>
  <c r="B90" i="47"/>
  <c r="P89" i="47"/>
  <c r="N89" i="47"/>
  <c r="H89" i="47"/>
  <c r="B89" i="47"/>
  <c r="P88" i="47"/>
  <c r="N88" i="47"/>
  <c r="H88" i="47"/>
  <c r="B88" i="47"/>
  <c r="P87" i="47"/>
  <c r="N87" i="47"/>
  <c r="H87" i="47"/>
  <c r="B87" i="47"/>
  <c r="P86" i="47"/>
  <c r="N86" i="47"/>
  <c r="H86" i="47"/>
  <c r="B86" i="47"/>
  <c r="P85" i="47"/>
  <c r="N85" i="47"/>
  <c r="H85" i="47"/>
  <c r="B85" i="47"/>
  <c r="P84" i="47"/>
  <c r="N84" i="47"/>
  <c r="H84" i="47"/>
  <c r="B84" i="47"/>
  <c r="P83" i="47"/>
  <c r="N83" i="47"/>
  <c r="H83" i="47"/>
  <c r="B83" i="47"/>
  <c r="U82" i="47"/>
  <c r="P82" i="47"/>
  <c r="N82" i="47"/>
  <c r="H82" i="47"/>
  <c r="B82" i="47"/>
  <c r="P81" i="47"/>
  <c r="B81" i="47"/>
  <c r="L80" i="47"/>
  <c r="I80" i="47"/>
  <c r="F80" i="47"/>
  <c r="C80" i="47"/>
  <c r="B80" i="47"/>
  <c r="P79" i="47"/>
  <c r="N79" i="47"/>
  <c r="K79" i="47"/>
  <c r="H79" i="47"/>
  <c r="B79" i="47"/>
  <c r="P78" i="47"/>
  <c r="N78" i="47"/>
  <c r="H78" i="47"/>
  <c r="B78" i="47"/>
  <c r="P77" i="47"/>
  <c r="N77" i="47"/>
  <c r="H77" i="47"/>
  <c r="B77" i="47"/>
  <c r="P76" i="47"/>
  <c r="N76" i="47"/>
  <c r="H76" i="47"/>
  <c r="B76" i="47"/>
  <c r="P75" i="47"/>
  <c r="N75" i="47"/>
  <c r="H75" i="47"/>
  <c r="B75" i="47"/>
  <c r="P74" i="47"/>
  <c r="N74" i="47"/>
  <c r="H74" i="47"/>
  <c r="B74" i="47"/>
  <c r="P73" i="47"/>
  <c r="N73" i="47"/>
  <c r="H73" i="47"/>
  <c r="B73" i="47"/>
  <c r="P72" i="47"/>
  <c r="N72" i="47"/>
  <c r="H72" i="47"/>
  <c r="B72" i="47"/>
  <c r="P71" i="47"/>
  <c r="N71" i="47"/>
  <c r="H71" i="47"/>
  <c r="B71" i="47"/>
  <c r="P70" i="47"/>
  <c r="N70" i="47"/>
  <c r="H70" i="47"/>
  <c r="B70" i="47"/>
  <c r="P69" i="47"/>
  <c r="N69" i="47"/>
  <c r="H69" i="47"/>
  <c r="B69" i="47"/>
  <c r="P68" i="47"/>
  <c r="N68" i="47"/>
  <c r="H68" i="47"/>
  <c r="B68" i="47"/>
  <c r="P67" i="47"/>
  <c r="N67" i="47"/>
  <c r="H67" i="47"/>
  <c r="B67" i="47"/>
  <c r="P66" i="47"/>
  <c r="N66" i="47"/>
  <c r="H66" i="47"/>
  <c r="B66" i="47"/>
  <c r="P65" i="47"/>
  <c r="N65" i="47"/>
  <c r="H65" i="47"/>
  <c r="B65" i="47"/>
  <c r="P64" i="47"/>
  <c r="N64" i="47"/>
  <c r="H64" i="47"/>
  <c r="B64" i="47"/>
  <c r="P63" i="47"/>
  <c r="N63" i="47"/>
  <c r="H63" i="47"/>
  <c r="B63" i="47"/>
  <c r="P62" i="47"/>
  <c r="N62" i="47"/>
  <c r="H62" i="47"/>
  <c r="B62" i="47"/>
  <c r="P61" i="47"/>
  <c r="N61" i="47"/>
  <c r="H61" i="47"/>
  <c r="B61" i="47"/>
  <c r="P60" i="47"/>
  <c r="N60" i="47"/>
  <c r="H60" i="47"/>
  <c r="B60" i="47"/>
  <c r="P59" i="47"/>
  <c r="N59" i="47"/>
  <c r="H59" i="47"/>
  <c r="B59" i="47"/>
  <c r="P58" i="47"/>
  <c r="N58" i="47"/>
  <c r="H58" i="47"/>
  <c r="B58" i="47"/>
  <c r="P57" i="47"/>
  <c r="N57" i="47"/>
  <c r="H57" i="47"/>
  <c r="B57" i="47"/>
  <c r="P56" i="47"/>
  <c r="B56" i="47"/>
  <c r="L55" i="47"/>
  <c r="I55" i="47"/>
  <c r="F55" i="47"/>
  <c r="C55" i="47"/>
  <c r="B55" i="47"/>
  <c r="P54" i="47"/>
  <c r="N54" i="47"/>
  <c r="H54" i="47"/>
  <c r="B54" i="47"/>
  <c r="P53" i="47"/>
  <c r="N53" i="47"/>
  <c r="H53" i="47"/>
  <c r="B53" i="47"/>
  <c r="P52" i="47"/>
  <c r="N52" i="47"/>
  <c r="H52" i="47"/>
  <c r="B52" i="47"/>
  <c r="P51" i="47"/>
  <c r="N51" i="47"/>
  <c r="H51" i="47"/>
  <c r="B51" i="47"/>
  <c r="P50" i="47"/>
  <c r="N50" i="47"/>
  <c r="H50" i="47"/>
  <c r="B50" i="47"/>
  <c r="P49" i="47"/>
  <c r="N49" i="47"/>
  <c r="H49" i="47"/>
  <c r="B49" i="47"/>
  <c r="P48" i="47"/>
  <c r="N48" i="47"/>
  <c r="H48" i="47"/>
  <c r="B48" i="47"/>
  <c r="P47" i="47"/>
  <c r="N47" i="47"/>
  <c r="H47" i="47"/>
  <c r="B47" i="47"/>
  <c r="P46" i="47"/>
  <c r="N46" i="47"/>
  <c r="H46" i="47"/>
  <c r="B46" i="47"/>
  <c r="P45" i="47"/>
  <c r="N45" i="47"/>
  <c r="K45" i="47"/>
  <c r="H45" i="47"/>
  <c r="E45" i="47"/>
  <c r="B45" i="47"/>
  <c r="P44" i="47"/>
  <c r="N44" i="47"/>
  <c r="K44" i="47"/>
  <c r="H44" i="47"/>
  <c r="B44" i="47"/>
  <c r="P43" i="47"/>
  <c r="N43" i="47"/>
  <c r="H43" i="47"/>
  <c r="B43" i="47"/>
  <c r="P42" i="47"/>
  <c r="N42" i="47"/>
  <c r="H42" i="47"/>
  <c r="B42" i="47"/>
  <c r="P41" i="47"/>
  <c r="N41" i="47"/>
  <c r="H41" i="47"/>
  <c r="B41" i="47"/>
  <c r="P40" i="47"/>
  <c r="N40" i="47"/>
  <c r="H40" i="47"/>
  <c r="B40" i="47"/>
  <c r="P39" i="47"/>
  <c r="N39" i="47"/>
  <c r="H39" i="47"/>
  <c r="B39" i="47"/>
  <c r="P38" i="47"/>
  <c r="N38" i="47"/>
  <c r="H38" i="47"/>
  <c r="B38" i="47"/>
  <c r="P37" i="47"/>
  <c r="N37" i="47"/>
  <c r="H37" i="47"/>
  <c r="B37" i="47"/>
  <c r="P36" i="47"/>
  <c r="N36" i="47"/>
  <c r="H36" i="47"/>
  <c r="B36" i="47"/>
  <c r="P35" i="47"/>
  <c r="N35" i="47"/>
  <c r="H35" i="47"/>
  <c r="B35" i="47"/>
  <c r="P34" i="47"/>
  <c r="N34" i="47"/>
  <c r="H34" i="47"/>
  <c r="B34" i="47"/>
  <c r="P33" i="47"/>
  <c r="N33" i="47"/>
  <c r="H33" i="47"/>
  <c r="B33" i="47"/>
  <c r="P32" i="47"/>
  <c r="N32" i="47"/>
  <c r="H32" i="47"/>
  <c r="B32" i="47"/>
  <c r="P31" i="47"/>
  <c r="N31" i="47"/>
  <c r="H31" i="47"/>
  <c r="B31" i="47"/>
  <c r="P30" i="47"/>
  <c r="M30" i="47"/>
  <c r="L30" i="47"/>
  <c r="I30" i="47"/>
  <c r="G30" i="47"/>
  <c r="F30" i="47"/>
  <c r="C30" i="47"/>
  <c r="B30" i="47"/>
  <c r="P29" i="47"/>
  <c r="N29" i="47"/>
  <c r="H29" i="47"/>
  <c r="B29" i="47"/>
  <c r="P28" i="47"/>
  <c r="N28" i="47"/>
  <c r="H28" i="47"/>
  <c r="B28" i="47"/>
  <c r="P27" i="47"/>
  <c r="N27" i="47"/>
  <c r="H27" i="47"/>
  <c r="B27" i="47"/>
  <c r="P26" i="47"/>
  <c r="N26" i="47"/>
  <c r="H26" i="47"/>
  <c r="B26" i="47"/>
  <c r="P25" i="47"/>
  <c r="N25" i="47"/>
  <c r="B25" i="47"/>
  <c r="P24" i="47"/>
  <c r="N24" i="47"/>
  <c r="B24" i="47"/>
  <c r="P23" i="47"/>
  <c r="H23" i="47"/>
  <c r="B23" i="47"/>
  <c r="P22" i="47"/>
  <c r="H22" i="47"/>
  <c r="B22" i="47"/>
  <c r="P21" i="47"/>
  <c r="H21" i="47"/>
  <c r="B21" i="47"/>
  <c r="P20" i="47"/>
  <c r="H20" i="47"/>
  <c r="B20" i="47"/>
  <c r="P19" i="47"/>
  <c r="B19" i="47"/>
  <c r="P18" i="47"/>
  <c r="B18" i="47"/>
  <c r="P17" i="47"/>
  <c r="N17" i="47"/>
  <c r="B17" i="47"/>
  <c r="P16" i="47"/>
  <c r="N16" i="47"/>
  <c r="B16" i="47"/>
  <c r="P15" i="47"/>
  <c r="H15" i="47"/>
  <c r="B15" i="47"/>
  <c r="P14" i="47"/>
  <c r="H14" i="47"/>
  <c r="B14" i="47"/>
  <c r="P13" i="47"/>
  <c r="H13" i="47"/>
  <c r="B13" i="47"/>
  <c r="P12" i="47"/>
  <c r="H12" i="47"/>
  <c r="B12" i="47"/>
  <c r="P11" i="47"/>
  <c r="E11" i="47"/>
  <c r="B11" i="47"/>
  <c r="P10" i="47"/>
  <c r="B10" i="47"/>
  <c r="P9" i="47"/>
  <c r="N9" i="47"/>
  <c r="B9" i="47"/>
  <c r="P8" i="47"/>
  <c r="N8" i="47"/>
  <c r="B8" i="47"/>
  <c r="P7" i="47"/>
  <c r="H7" i="47"/>
  <c r="B7" i="47"/>
  <c r="P6" i="47"/>
  <c r="B6" i="47"/>
  <c r="L5" i="47"/>
  <c r="I5" i="47"/>
  <c r="F5" i="47"/>
  <c r="C5" i="47"/>
  <c r="B5" i="47"/>
  <c r="AB6" i="40"/>
  <c r="AB6" i="39"/>
  <c r="M125" i="4"/>
  <c r="N125" i="4" s="1"/>
  <c r="J125" i="4"/>
  <c r="K125" i="4" s="1"/>
  <c r="G125" i="4"/>
  <c r="D125" i="4"/>
  <c r="E125" i="4" s="1"/>
  <c r="M124" i="4"/>
  <c r="N124" i="4" s="1"/>
  <c r="J124" i="4"/>
  <c r="K124" i="4" s="1"/>
  <c r="G124" i="4"/>
  <c r="H124" i="4" s="1"/>
  <c r="D124" i="4"/>
  <c r="M123" i="4"/>
  <c r="N123" i="4" s="1"/>
  <c r="J123" i="4"/>
  <c r="K123" i="4" s="1"/>
  <c r="G123" i="4"/>
  <c r="D123" i="4"/>
  <c r="E123" i="4" s="1"/>
  <c r="M122" i="4"/>
  <c r="J122" i="4"/>
  <c r="K122" i="4" s="1"/>
  <c r="G122" i="4"/>
  <c r="H122" i="4" s="1"/>
  <c r="D122" i="4"/>
  <c r="M121" i="4"/>
  <c r="N121" i="4" s="1"/>
  <c r="J121" i="4"/>
  <c r="G121" i="4"/>
  <c r="H121" i="4" s="1"/>
  <c r="D121" i="4"/>
  <c r="M120" i="4"/>
  <c r="N120" i="4" s="1"/>
  <c r="J120" i="4"/>
  <c r="G120" i="4"/>
  <c r="H120" i="4" s="1"/>
  <c r="D120" i="4"/>
  <c r="M119" i="4"/>
  <c r="N119" i="4" s="1"/>
  <c r="J119" i="4"/>
  <c r="K119" i="4" s="1"/>
  <c r="G119" i="4"/>
  <c r="D119" i="4"/>
  <c r="M118" i="4"/>
  <c r="N118" i="4" s="1"/>
  <c r="J118" i="4"/>
  <c r="G118" i="4"/>
  <c r="H118" i="4" s="1"/>
  <c r="D118" i="4"/>
  <c r="M117" i="4"/>
  <c r="N117" i="4" s="1"/>
  <c r="J117" i="4"/>
  <c r="G117" i="4"/>
  <c r="H117" i="4" s="1"/>
  <c r="D117" i="4"/>
  <c r="M116" i="4"/>
  <c r="J116" i="4"/>
  <c r="K116" i="4" s="1"/>
  <c r="G116" i="4"/>
  <c r="D116" i="4"/>
  <c r="M114" i="4"/>
  <c r="N114" i="4" s="1"/>
  <c r="J114" i="4"/>
  <c r="G114" i="4"/>
  <c r="H114" i="4" s="1"/>
  <c r="D114" i="4"/>
  <c r="M113" i="4"/>
  <c r="N113" i="4" s="1"/>
  <c r="J113" i="4"/>
  <c r="G113" i="4"/>
  <c r="H113" i="4" s="1"/>
  <c r="D113" i="4"/>
  <c r="M112" i="4"/>
  <c r="N112" i="4" s="1"/>
  <c r="J112" i="4"/>
  <c r="K112" i="4" s="1"/>
  <c r="G112" i="4"/>
  <c r="H112" i="4" s="1"/>
  <c r="D112" i="4"/>
  <c r="E112" i="4" s="1"/>
  <c r="M111" i="4"/>
  <c r="J111" i="4"/>
  <c r="K111" i="4" s="1"/>
  <c r="G111" i="4"/>
  <c r="H111" i="4" s="1"/>
  <c r="D111" i="4"/>
  <c r="M110" i="4"/>
  <c r="N110" i="4" s="1"/>
  <c r="J110" i="4"/>
  <c r="K110" i="4" s="1"/>
  <c r="G110" i="4"/>
  <c r="Q110" i="4" s="1"/>
  <c r="U110" i="4" s="1"/>
  <c r="D110" i="4"/>
  <c r="E110" i="4" s="1"/>
  <c r="M109" i="4"/>
  <c r="N109" i="4" s="1"/>
  <c r="J109" i="4"/>
  <c r="K109" i="4" s="1"/>
  <c r="G109" i="4"/>
  <c r="D109" i="4"/>
  <c r="E109" i="4" s="1"/>
  <c r="M108" i="4"/>
  <c r="J108" i="4"/>
  <c r="J107" i="4" s="1"/>
  <c r="G108" i="4"/>
  <c r="D108" i="4"/>
  <c r="D107" i="4" s="1"/>
  <c r="M104" i="4"/>
  <c r="J104" i="4"/>
  <c r="G104" i="4"/>
  <c r="D104" i="4"/>
  <c r="M103" i="4"/>
  <c r="J103" i="4"/>
  <c r="G103" i="4"/>
  <c r="D103" i="4"/>
  <c r="M102" i="4"/>
  <c r="N102" i="4" s="1"/>
  <c r="J102" i="4"/>
  <c r="K102" i="4" s="1"/>
  <c r="G102" i="4"/>
  <c r="D102" i="4"/>
  <c r="M101" i="4"/>
  <c r="N101" i="4" s="1"/>
  <c r="J101" i="4"/>
  <c r="K101" i="4" s="1"/>
  <c r="G101" i="4"/>
  <c r="D101" i="4"/>
  <c r="M100" i="4"/>
  <c r="J100" i="4"/>
  <c r="K100" i="4" s="1"/>
  <c r="G100" i="4"/>
  <c r="H100" i="4" s="1"/>
  <c r="D100" i="4"/>
  <c r="E100" i="4" s="1"/>
  <c r="M99" i="4"/>
  <c r="J99" i="4"/>
  <c r="K99" i="4" s="1"/>
  <c r="G99" i="4"/>
  <c r="H99" i="4" s="1"/>
  <c r="D99" i="4"/>
  <c r="M98" i="4"/>
  <c r="J98" i="4"/>
  <c r="K98" i="4" s="1"/>
  <c r="G98" i="4"/>
  <c r="H98" i="4" s="1"/>
  <c r="D98" i="4"/>
  <c r="E98" i="4" s="1"/>
  <c r="M97" i="4"/>
  <c r="J97" i="4"/>
  <c r="K97" i="4" s="1"/>
  <c r="G97" i="4"/>
  <c r="H97" i="4" s="1"/>
  <c r="D97" i="4"/>
  <c r="M96" i="4"/>
  <c r="N96" i="4" s="1"/>
  <c r="J96" i="4"/>
  <c r="K96" i="4" s="1"/>
  <c r="G96" i="4"/>
  <c r="D96" i="4"/>
  <c r="M95" i="4"/>
  <c r="N95" i="4" s="1"/>
  <c r="J95" i="4"/>
  <c r="K95" i="4" s="1"/>
  <c r="G95" i="4"/>
  <c r="D95" i="4"/>
  <c r="M94" i="4"/>
  <c r="N94" i="4" s="1"/>
  <c r="J94" i="4"/>
  <c r="G94" i="4"/>
  <c r="H94" i="4" s="1"/>
  <c r="D94" i="4"/>
  <c r="M93" i="4"/>
  <c r="N93" i="4" s="1"/>
  <c r="J93" i="4"/>
  <c r="G93" i="4"/>
  <c r="H93" i="4" s="1"/>
  <c r="D93" i="4"/>
  <c r="M92" i="4"/>
  <c r="J92" i="4"/>
  <c r="K92" i="4" s="1"/>
  <c r="G92" i="4"/>
  <c r="H92" i="4" s="1"/>
  <c r="D92" i="4"/>
  <c r="E92" i="4" s="1"/>
  <c r="M91" i="4"/>
  <c r="J91" i="4"/>
  <c r="K91" i="4" s="1"/>
  <c r="G91" i="4"/>
  <c r="H91" i="4" s="1"/>
  <c r="D91" i="4"/>
  <c r="M90" i="4"/>
  <c r="N90" i="4" s="1"/>
  <c r="J90" i="4"/>
  <c r="K90" i="4" s="1"/>
  <c r="G90" i="4"/>
  <c r="Q90" i="4" s="1"/>
  <c r="U90" i="4" s="1"/>
  <c r="D90" i="4"/>
  <c r="E90" i="4" s="1"/>
  <c r="M89" i="4"/>
  <c r="N89" i="4" s="1"/>
  <c r="J89" i="4"/>
  <c r="K89" i="4" s="1"/>
  <c r="G89" i="4"/>
  <c r="D89" i="4"/>
  <c r="M88" i="4"/>
  <c r="N88" i="4" s="1"/>
  <c r="J88" i="4"/>
  <c r="G88" i="4"/>
  <c r="H88" i="4" s="1"/>
  <c r="D88" i="4"/>
  <c r="M87" i="4"/>
  <c r="N87" i="4" s="1"/>
  <c r="J87" i="4"/>
  <c r="G87" i="4"/>
  <c r="H87" i="4" s="1"/>
  <c r="D87" i="4"/>
  <c r="M86" i="4"/>
  <c r="J86" i="4"/>
  <c r="K86" i="4" s="1"/>
  <c r="G86" i="4"/>
  <c r="H86" i="4" s="1"/>
  <c r="D86" i="4"/>
  <c r="M85" i="4"/>
  <c r="J85" i="4"/>
  <c r="K85" i="4" s="1"/>
  <c r="G85" i="4"/>
  <c r="H85" i="4" s="1"/>
  <c r="D85" i="4"/>
  <c r="M84" i="4"/>
  <c r="N84" i="4" s="1"/>
  <c r="J84" i="4"/>
  <c r="K84" i="4" s="1"/>
  <c r="G84" i="4"/>
  <c r="Q84" i="4" s="1"/>
  <c r="U84" i="4" s="1"/>
  <c r="D84" i="4"/>
  <c r="E84" i="4" s="1"/>
  <c r="M83" i="4"/>
  <c r="N83" i="4" s="1"/>
  <c r="J83" i="4"/>
  <c r="K83" i="4" s="1"/>
  <c r="G83" i="4"/>
  <c r="D83" i="4"/>
  <c r="M82" i="4"/>
  <c r="N82" i="4" s="1"/>
  <c r="J82" i="4"/>
  <c r="K82" i="4" s="1"/>
  <c r="G82" i="4"/>
  <c r="D82" i="4"/>
  <c r="E82" i="4" s="1"/>
  <c r="M81" i="4"/>
  <c r="J81" i="4"/>
  <c r="K81" i="4" s="1"/>
  <c r="G81" i="4"/>
  <c r="D81" i="4"/>
  <c r="D80" i="4" s="1"/>
  <c r="M79" i="4"/>
  <c r="J79" i="4"/>
  <c r="G79" i="4"/>
  <c r="D79" i="4"/>
  <c r="M78" i="4"/>
  <c r="N78" i="4" s="1"/>
  <c r="J78" i="4"/>
  <c r="K78" i="4" s="1"/>
  <c r="G78" i="4"/>
  <c r="D78" i="4"/>
  <c r="E78" i="4" s="1"/>
  <c r="M77" i="4"/>
  <c r="N77" i="4" s="1"/>
  <c r="J77" i="4"/>
  <c r="K77" i="4" s="1"/>
  <c r="G77" i="4"/>
  <c r="D77" i="4"/>
  <c r="M76" i="4"/>
  <c r="N76" i="4" s="1"/>
  <c r="J76" i="4"/>
  <c r="K76" i="4" s="1"/>
  <c r="G76" i="4"/>
  <c r="D76" i="4"/>
  <c r="E76" i="4" s="1"/>
  <c r="M75" i="4"/>
  <c r="N75" i="4" s="1"/>
  <c r="J75" i="4"/>
  <c r="K75" i="4" s="1"/>
  <c r="G75" i="4"/>
  <c r="D75" i="4"/>
  <c r="M74" i="4"/>
  <c r="N74" i="4" s="1"/>
  <c r="J74" i="4"/>
  <c r="G74" i="4"/>
  <c r="H74" i="4" s="1"/>
  <c r="D74" i="4"/>
  <c r="M73" i="4"/>
  <c r="N73" i="4" s="1"/>
  <c r="J73" i="4"/>
  <c r="G73" i="4"/>
  <c r="H73" i="4" s="1"/>
  <c r="D73" i="4"/>
  <c r="M72" i="4"/>
  <c r="J72" i="4"/>
  <c r="K72" i="4" s="1"/>
  <c r="G72" i="4"/>
  <c r="H72" i="4" s="1"/>
  <c r="D72" i="4"/>
  <c r="M71" i="4"/>
  <c r="J71" i="4"/>
  <c r="K71" i="4" s="1"/>
  <c r="G71" i="4"/>
  <c r="H71" i="4" s="1"/>
  <c r="D71" i="4"/>
  <c r="M70" i="4"/>
  <c r="J70" i="4"/>
  <c r="K70" i="4" s="1"/>
  <c r="G70" i="4"/>
  <c r="H70" i="4" s="1"/>
  <c r="D70" i="4"/>
  <c r="M69" i="4"/>
  <c r="J69" i="4"/>
  <c r="K69" i="4" s="1"/>
  <c r="G69" i="4"/>
  <c r="H69" i="4" s="1"/>
  <c r="D69" i="4"/>
  <c r="M68" i="4"/>
  <c r="J68" i="4"/>
  <c r="K68" i="4" s="1"/>
  <c r="G68" i="4"/>
  <c r="H68" i="4" s="1"/>
  <c r="D68" i="4"/>
  <c r="E68" i="4" s="1"/>
  <c r="M67" i="4"/>
  <c r="J67" i="4"/>
  <c r="K67" i="4" s="1"/>
  <c r="G67" i="4"/>
  <c r="H67" i="4" s="1"/>
  <c r="D67" i="4"/>
  <c r="M66" i="4"/>
  <c r="N66" i="4" s="1"/>
  <c r="J66" i="4"/>
  <c r="K66" i="4" s="1"/>
  <c r="G66" i="4"/>
  <c r="Q66" i="4" s="1"/>
  <c r="U66" i="4" s="1"/>
  <c r="D66" i="4"/>
  <c r="E66" i="4" s="1"/>
  <c r="M65" i="4"/>
  <c r="N65" i="4" s="1"/>
  <c r="J65" i="4"/>
  <c r="K65" i="4" s="1"/>
  <c r="G65" i="4"/>
  <c r="D65" i="4"/>
  <c r="M64" i="4"/>
  <c r="N64" i="4" s="1"/>
  <c r="J64" i="4"/>
  <c r="K64" i="4" s="1"/>
  <c r="G64" i="4"/>
  <c r="D64" i="4"/>
  <c r="M63" i="4"/>
  <c r="N63" i="4" s="1"/>
  <c r="J63" i="4"/>
  <c r="K63" i="4" s="1"/>
  <c r="G63" i="4"/>
  <c r="D63" i="4"/>
  <c r="M62" i="4"/>
  <c r="N62" i="4" s="1"/>
  <c r="J62" i="4"/>
  <c r="K62" i="4" s="1"/>
  <c r="G62" i="4"/>
  <c r="D62" i="4"/>
  <c r="E62" i="4" s="1"/>
  <c r="M61" i="4"/>
  <c r="N61" i="4" s="1"/>
  <c r="J61" i="4"/>
  <c r="K61" i="4" s="1"/>
  <c r="G61" i="4"/>
  <c r="D61" i="4"/>
  <c r="M60" i="4"/>
  <c r="N60" i="4" s="1"/>
  <c r="J60" i="4"/>
  <c r="K60" i="4" s="1"/>
  <c r="G60" i="4"/>
  <c r="D60" i="4"/>
  <c r="M59" i="4"/>
  <c r="N59" i="4" s="1"/>
  <c r="J59" i="4"/>
  <c r="K59" i="4" s="1"/>
  <c r="G59" i="4"/>
  <c r="D59" i="4"/>
  <c r="M58" i="4"/>
  <c r="N58" i="4" s="1"/>
  <c r="J58" i="4"/>
  <c r="K58" i="4" s="1"/>
  <c r="G58" i="4"/>
  <c r="D58" i="4"/>
  <c r="E58" i="4" s="1"/>
  <c r="M57" i="4"/>
  <c r="N57" i="4" s="1"/>
  <c r="J57" i="4"/>
  <c r="K57" i="4" s="1"/>
  <c r="G57" i="4"/>
  <c r="D57" i="4"/>
  <c r="M56" i="4"/>
  <c r="J56" i="4"/>
  <c r="J55" i="4" s="1"/>
  <c r="G56" i="4"/>
  <c r="H56" i="4" s="1"/>
  <c r="D56" i="4"/>
  <c r="M54" i="4"/>
  <c r="J54" i="4"/>
  <c r="K54" i="4" s="1"/>
  <c r="G54" i="4"/>
  <c r="H54" i="4" s="1"/>
  <c r="D54" i="4"/>
  <c r="E54" i="4" s="1"/>
  <c r="M53" i="4"/>
  <c r="J53" i="4"/>
  <c r="K53" i="4" s="1"/>
  <c r="G53" i="4"/>
  <c r="H53" i="4" s="1"/>
  <c r="D53" i="4"/>
  <c r="M52" i="4"/>
  <c r="J52" i="4"/>
  <c r="K52" i="4" s="1"/>
  <c r="G52" i="4"/>
  <c r="H52" i="4" s="1"/>
  <c r="D52" i="4"/>
  <c r="M51" i="4"/>
  <c r="J51" i="4"/>
  <c r="K51" i="4" s="1"/>
  <c r="G51" i="4"/>
  <c r="H51" i="4" s="1"/>
  <c r="D51" i="4"/>
  <c r="M50" i="4"/>
  <c r="J50" i="4"/>
  <c r="K50" i="4" s="1"/>
  <c r="G50" i="4"/>
  <c r="H50" i="4" s="1"/>
  <c r="D50" i="4"/>
  <c r="E50" i="4" s="1"/>
  <c r="M49" i="4"/>
  <c r="J49" i="4"/>
  <c r="K49" i="4" s="1"/>
  <c r="G49" i="4"/>
  <c r="D49" i="4"/>
  <c r="M48" i="4"/>
  <c r="J48" i="4"/>
  <c r="G48" i="4"/>
  <c r="D48" i="4"/>
  <c r="M47" i="4"/>
  <c r="J47" i="4"/>
  <c r="G47" i="4"/>
  <c r="D47" i="4"/>
  <c r="M46" i="4"/>
  <c r="J46" i="4"/>
  <c r="K46" i="4" s="1"/>
  <c r="G46" i="4"/>
  <c r="D46" i="4"/>
  <c r="E46" i="4" s="1"/>
  <c r="M45" i="4"/>
  <c r="J45" i="4"/>
  <c r="K45" i="4" s="1"/>
  <c r="G45" i="4"/>
  <c r="D45" i="4"/>
  <c r="M44" i="4"/>
  <c r="J44" i="4"/>
  <c r="K44" i="4" s="1"/>
  <c r="G44" i="4"/>
  <c r="D44" i="4"/>
  <c r="M43" i="4"/>
  <c r="J43" i="4"/>
  <c r="K43" i="4" s="1"/>
  <c r="G43" i="4"/>
  <c r="D43" i="4"/>
  <c r="M42" i="4"/>
  <c r="J42" i="4"/>
  <c r="K42" i="4" s="1"/>
  <c r="G42" i="4"/>
  <c r="D42" i="4"/>
  <c r="E42" i="4" s="1"/>
  <c r="M41" i="4"/>
  <c r="J41" i="4"/>
  <c r="K41" i="4" s="1"/>
  <c r="G41" i="4"/>
  <c r="D41" i="4"/>
  <c r="M40" i="4"/>
  <c r="J40" i="4"/>
  <c r="G40" i="4"/>
  <c r="D40" i="4"/>
  <c r="M39" i="4"/>
  <c r="J39" i="4"/>
  <c r="G39" i="4"/>
  <c r="D39" i="4"/>
  <c r="M38" i="4"/>
  <c r="J38" i="4"/>
  <c r="K38" i="4" s="1"/>
  <c r="G38" i="4"/>
  <c r="D38" i="4"/>
  <c r="E38" i="4" s="1"/>
  <c r="M37" i="4"/>
  <c r="J37" i="4"/>
  <c r="K37" i="4" s="1"/>
  <c r="G37" i="4"/>
  <c r="D37" i="4"/>
  <c r="M36" i="4"/>
  <c r="J36" i="4"/>
  <c r="K36" i="4" s="1"/>
  <c r="G36" i="4"/>
  <c r="D36" i="4"/>
  <c r="E36" i="4" s="1"/>
  <c r="M35" i="4"/>
  <c r="J35" i="4"/>
  <c r="K35" i="4" s="1"/>
  <c r="G35" i="4"/>
  <c r="D35" i="4"/>
  <c r="M34" i="4"/>
  <c r="J34" i="4"/>
  <c r="G34" i="4"/>
  <c r="D34" i="4"/>
  <c r="M33" i="4"/>
  <c r="J33" i="4"/>
  <c r="G33" i="4"/>
  <c r="D33" i="4"/>
  <c r="M32" i="4"/>
  <c r="J32" i="4"/>
  <c r="K32" i="4" s="1"/>
  <c r="G32" i="4"/>
  <c r="D32" i="4"/>
  <c r="M31" i="4"/>
  <c r="J31" i="4"/>
  <c r="K31" i="4" s="1"/>
  <c r="G31" i="4"/>
  <c r="D31" i="4"/>
  <c r="D30" i="4" s="1"/>
  <c r="M29" i="4"/>
  <c r="J29" i="4"/>
  <c r="K29" i="4" s="1"/>
  <c r="G29" i="4"/>
  <c r="D29" i="4"/>
  <c r="M28" i="4"/>
  <c r="J28" i="4"/>
  <c r="K28" i="4" s="1"/>
  <c r="G28" i="4"/>
  <c r="D28" i="4"/>
  <c r="E28" i="4" s="1"/>
  <c r="M27" i="4"/>
  <c r="J27" i="4"/>
  <c r="K27" i="4" s="1"/>
  <c r="G27" i="4"/>
  <c r="D27" i="4"/>
  <c r="M26" i="4"/>
  <c r="J26" i="4"/>
  <c r="K26" i="4" s="1"/>
  <c r="G26" i="4"/>
  <c r="D26" i="4"/>
  <c r="E26" i="4" s="1"/>
  <c r="M25" i="4"/>
  <c r="J25" i="4"/>
  <c r="K25" i="4" s="1"/>
  <c r="G25" i="4"/>
  <c r="D25" i="4"/>
  <c r="M24" i="4"/>
  <c r="J24" i="4"/>
  <c r="G24" i="4"/>
  <c r="D24" i="4"/>
  <c r="M23" i="4"/>
  <c r="J23" i="4"/>
  <c r="G23" i="4"/>
  <c r="D23" i="4"/>
  <c r="M22" i="4"/>
  <c r="J22" i="4"/>
  <c r="K22" i="4" s="1"/>
  <c r="G22" i="4"/>
  <c r="D22" i="4"/>
  <c r="M21" i="4"/>
  <c r="J21" i="4"/>
  <c r="K21" i="4" s="1"/>
  <c r="G21" i="4"/>
  <c r="D21" i="4"/>
  <c r="M20" i="4"/>
  <c r="J20" i="4"/>
  <c r="K20" i="4" s="1"/>
  <c r="G20" i="4"/>
  <c r="D20" i="4"/>
  <c r="E20" i="4" s="1"/>
  <c r="M19" i="4"/>
  <c r="J19" i="4"/>
  <c r="K19" i="4" s="1"/>
  <c r="G19" i="4"/>
  <c r="D19" i="4"/>
  <c r="M18" i="4"/>
  <c r="J18" i="4"/>
  <c r="K18" i="4" s="1"/>
  <c r="G18" i="4"/>
  <c r="D18" i="4"/>
  <c r="M17" i="4"/>
  <c r="J17" i="4"/>
  <c r="K17" i="4" s="1"/>
  <c r="G17" i="4"/>
  <c r="D17" i="4"/>
  <c r="M16" i="4"/>
  <c r="J16" i="4"/>
  <c r="K16" i="4" s="1"/>
  <c r="G16" i="4"/>
  <c r="D16" i="4"/>
  <c r="E16" i="4" s="1"/>
  <c r="M15" i="4"/>
  <c r="J15" i="4"/>
  <c r="K15" i="4" s="1"/>
  <c r="G15" i="4"/>
  <c r="D15" i="4"/>
  <c r="M14" i="4"/>
  <c r="J14" i="4"/>
  <c r="G14" i="4"/>
  <c r="D14" i="4"/>
  <c r="M13" i="4"/>
  <c r="J13" i="4"/>
  <c r="G13" i="4"/>
  <c r="D13" i="4"/>
  <c r="M12" i="4"/>
  <c r="J12" i="4"/>
  <c r="K12" i="4" s="1"/>
  <c r="G12" i="4"/>
  <c r="D12" i="4"/>
  <c r="E12" i="4" s="1"/>
  <c r="M11" i="4"/>
  <c r="J11" i="4"/>
  <c r="K11" i="4" s="1"/>
  <c r="G11" i="4"/>
  <c r="D11" i="4"/>
  <c r="M10" i="4"/>
  <c r="J10" i="4"/>
  <c r="K10" i="4" s="1"/>
  <c r="G10" i="4"/>
  <c r="D10" i="4"/>
  <c r="M9" i="4"/>
  <c r="J9" i="4"/>
  <c r="K9" i="4" s="1"/>
  <c r="G9" i="4"/>
  <c r="D9" i="4"/>
  <c r="M8" i="4"/>
  <c r="J8" i="4"/>
  <c r="K8" i="4" s="1"/>
  <c r="G8" i="4"/>
  <c r="D8" i="4"/>
  <c r="E8" i="4" s="1"/>
  <c r="M7" i="4"/>
  <c r="J7" i="4"/>
  <c r="K7" i="4" s="1"/>
  <c r="G7" i="4"/>
  <c r="D7" i="4"/>
  <c r="M6" i="4"/>
  <c r="J6" i="4"/>
  <c r="J5" i="4" s="1"/>
  <c r="G6" i="4"/>
  <c r="D6" i="4"/>
  <c r="O130" i="4"/>
  <c r="P125" i="4"/>
  <c r="H125" i="4"/>
  <c r="B125" i="4"/>
  <c r="P124" i="4"/>
  <c r="B124" i="4"/>
  <c r="P123" i="4"/>
  <c r="B123" i="4"/>
  <c r="P122" i="4"/>
  <c r="N122" i="4"/>
  <c r="B122" i="4"/>
  <c r="P121" i="4"/>
  <c r="K121" i="4"/>
  <c r="E121" i="4"/>
  <c r="B121" i="4"/>
  <c r="P120" i="4"/>
  <c r="K120" i="4"/>
  <c r="B120" i="4"/>
  <c r="P119" i="4"/>
  <c r="H119" i="4"/>
  <c r="B119" i="4"/>
  <c r="P118" i="4"/>
  <c r="B118" i="4"/>
  <c r="P117" i="4"/>
  <c r="K117" i="4"/>
  <c r="E117" i="4"/>
  <c r="B117" i="4"/>
  <c r="P116" i="4"/>
  <c r="B116" i="4"/>
  <c r="L115" i="4"/>
  <c r="I115" i="4"/>
  <c r="I126" i="4" s="1"/>
  <c r="F115" i="4"/>
  <c r="F126" i="4" s="1"/>
  <c r="C115" i="4"/>
  <c r="C126" i="4" s="1"/>
  <c r="P114" i="4"/>
  <c r="K114" i="4"/>
  <c r="E114" i="4"/>
  <c r="B114" i="4"/>
  <c r="P113" i="4"/>
  <c r="K113" i="4"/>
  <c r="B113" i="4"/>
  <c r="P112" i="4"/>
  <c r="B112" i="4"/>
  <c r="P111" i="4"/>
  <c r="N111" i="4"/>
  <c r="B111" i="4"/>
  <c r="P110" i="4"/>
  <c r="H110" i="4"/>
  <c r="B110" i="4"/>
  <c r="P109" i="4"/>
  <c r="H109" i="4"/>
  <c r="B109" i="4"/>
  <c r="P108" i="4"/>
  <c r="K108" i="4"/>
  <c r="B108" i="4"/>
  <c r="L107" i="4"/>
  <c r="I107" i="4"/>
  <c r="F107" i="4"/>
  <c r="C107" i="4"/>
  <c r="P104" i="4"/>
  <c r="N104" i="4"/>
  <c r="K104" i="4"/>
  <c r="H104" i="4"/>
  <c r="E104" i="4"/>
  <c r="B104" i="4"/>
  <c r="P103" i="4"/>
  <c r="N103" i="4"/>
  <c r="K103" i="4"/>
  <c r="H103" i="4"/>
  <c r="B103" i="4"/>
  <c r="P102" i="4"/>
  <c r="H102" i="4"/>
  <c r="B102" i="4"/>
  <c r="P101" i="4"/>
  <c r="H101" i="4"/>
  <c r="B101" i="4"/>
  <c r="Q100" i="4"/>
  <c r="U100" i="4" s="1"/>
  <c r="P100" i="4"/>
  <c r="N100" i="4"/>
  <c r="B100" i="4"/>
  <c r="P99" i="4"/>
  <c r="N99" i="4"/>
  <c r="B99" i="4"/>
  <c r="P98" i="4"/>
  <c r="N98" i="4"/>
  <c r="B98" i="4"/>
  <c r="P97" i="4"/>
  <c r="N97" i="4"/>
  <c r="B97" i="4"/>
  <c r="P96" i="4"/>
  <c r="H96" i="4"/>
  <c r="B96" i="4"/>
  <c r="P95" i="4"/>
  <c r="H95" i="4"/>
  <c r="B95" i="4"/>
  <c r="P94" i="4"/>
  <c r="K94" i="4"/>
  <c r="E94" i="4"/>
  <c r="B94" i="4"/>
  <c r="P93" i="4"/>
  <c r="K93" i="4"/>
  <c r="B93" i="4"/>
  <c r="P92" i="4"/>
  <c r="N92" i="4"/>
  <c r="B92" i="4"/>
  <c r="P91" i="4"/>
  <c r="N91" i="4"/>
  <c r="B91" i="4"/>
  <c r="P90" i="4"/>
  <c r="H90" i="4"/>
  <c r="B90" i="4"/>
  <c r="P89" i="4"/>
  <c r="H89" i="4"/>
  <c r="B89" i="4"/>
  <c r="P88" i="4"/>
  <c r="K88" i="4"/>
  <c r="E88" i="4"/>
  <c r="B88" i="4"/>
  <c r="P87" i="4"/>
  <c r="K87" i="4"/>
  <c r="B87" i="4"/>
  <c r="P86" i="4"/>
  <c r="N86" i="4"/>
  <c r="B86" i="4"/>
  <c r="P85" i="4"/>
  <c r="N85" i="4"/>
  <c r="B85" i="4"/>
  <c r="P84" i="4"/>
  <c r="H84" i="4"/>
  <c r="B84" i="4"/>
  <c r="P83" i="4"/>
  <c r="H83" i="4"/>
  <c r="B83" i="4"/>
  <c r="P82" i="4"/>
  <c r="H82" i="4"/>
  <c r="B82" i="4"/>
  <c r="P81" i="4"/>
  <c r="B81" i="4"/>
  <c r="L80" i="4"/>
  <c r="I80" i="4"/>
  <c r="F80" i="4"/>
  <c r="C80" i="4"/>
  <c r="B80" i="4"/>
  <c r="P79" i="4"/>
  <c r="N79" i="4"/>
  <c r="K79" i="4"/>
  <c r="H79" i="4"/>
  <c r="B79" i="4"/>
  <c r="P78" i="4"/>
  <c r="H78" i="4"/>
  <c r="B78" i="4"/>
  <c r="P77" i="4"/>
  <c r="H77" i="4"/>
  <c r="B77" i="4"/>
  <c r="P76" i="4"/>
  <c r="H76" i="4"/>
  <c r="B76" i="4"/>
  <c r="P75" i="4"/>
  <c r="H75" i="4"/>
  <c r="B75" i="4"/>
  <c r="P74" i="4"/>
  <c r="K74" i="4"/>
  <c r="E74" i="4"/>
  <c r="B74" i="4"/>
  <c r="P73" i="4"/>
  <c r="K73" i="4"/>
  <c r="B73" i="4"/>
  <c r="P72" i="4"/>
  <c r="N72" i="4"/>
  <c r="B72" i="4"/>
  <c r="P71" i="4"/>
  <c r="N71" i="4"/>
  <c r="B71" i="4"/>
  <c r="P70" i="4"/>
  <c r="N70" i="4"/>
  <c r="B70" i="4"/>
  <c r="P69" i="4"/>
  <c r="N69" i="4"/>
  <c r="B69" i="4"/>
  <c r="P68" i="4"/>
  <c r="N68" i="4"/>
  <c r="B68" i="4"/>
  <c r="P67" i="4"/>
  <c r="N67" i="4"/>
  <c r="B67" i="4"/>
  <c r="P66" i="4"/>
  <c r="H66" i="4"/>
  <c r="B66" i="4"/>
  <c r="P65" i="4"/>
  <c r="H65" i="4"/>
  <c r="B65" i="4"/>
  <c r="P64" i="4"/>
  <c r="H64" i="4"/>
  <c r="B64" i="4"/>
  <c r="P63" i="4"/>
  <c r="H63" i="4"/>
  <c r="B63" i="4"/>
  <c r="P62" i="4"/>
  <c r="H62" i="4"/>
  <c r="B62" i="4"/>
  <c r="P61" i="4"/>
  <c r="H61" i="4"/>
  <c r="B61" i="4"/>
  <c r="P60" i="4"/>
  <c r="H60" i="4"/>
  <c r="B60" i="4"/>
  <c r="P59" i="4"/>
  <c r="H59" i="4"/>
  <c r="B59" i="4"/>
  <c r="P58" i="4"/>
  <c r="H58" i="4"/>
  <c r="B58" i="4"/>
  <c r="P57" i="4"/>
  <c r="H57" i="4"/>
  <c r="B57" i="4"/>
  <c r="P56" i="4"/>
  <c r="K56" i="4"/>
  <c r="E56" i="4"/>
  <c r="B56" i="4"/>
  <c r="P55" i="4"/>
  <c r="L55" i="4"/>
  <c r="I55" i="4"/>
  <c r="G55" i="4"/>
  <c r="F55" i="4"/>
  <c r="C55" i="4"/>
  <c r="B55" i="4"/>
  <c r="Q54" i="4"/>
  <c r="U54" i="4" s="1"/>
  <c r="P54" i="4"/>
  <c r="N54" i="4"/>
  <c r="B54" i="4"/>
  <c r="P53" i="4"/>
  <c r="N53" i="4"/>
  <c r="B53" i="4"/>
  <c r="P52" i="4"/>
  <c r="N52" i="4"/>
  <c r="B52" i="4"/>
  <c r="P51" i="4"/>
  <c r="N51" i="4"/>
  <c r="B51" i="4"/>
  <c r="P50" i="4"/>
  <c r="N50" i="4"/>
  <c r="B50" i="4"/>
  <c r="P49" i="4"/>
  <c r="N49" i="4"/>
  <c r="H49" i="4"/>
  <c r="B49" i="4"/>
  <c r="P48" i="4"/>
  <c r="N48" i="4"/>
  <c r="K48" i="4"/>
  <c r="H48" i="4"/>
  <c r="E48" i="4"/>
  <c r="B48" i="4"/>
  <c r="P47" i="4"/>
  <c r="N47" i="4"/>
  <c r="K47" i="4"/>
  <c r="H47" i="4"/>
  <c r="Q47" i="4"/>
  <c r="U47" i="4" s="1"/>
  <c r="B47" i="4"/>
  <c r="Q46" i="4"/>
  <c r="U46" i="4" s="1"/>
  <c r="P46" i="4"/>
  <c r="N46" i="4"/>
  <c r="H46" i="4"/>
  <c r="B46" i="4"/>
  <c r="P45" i="4"/>
  <c r="N45" i="4"/>
  <c r="H45" i="4"/>
  <c r="B45" i="4"/>
  <c r="P44" i="4"/>
  <c r="N44" i="4"/>
  <c r="H44" i="4"/>
  <c r="B44" i="4"/>
  <c r="P43" i="4"/>
  <c r="N43" i="4"/>
  <c r="H43" i="4"/>
  <c r="B43" i="4"/>
  <c r="P42" i="4"/>
  <c r="N42" i="4"/>
  <c r="H42" i="4"/>
  <c r="B42" i="4"/>
  <c r="P41" i="4"/>
  <c r="N41" i="4"/>
  <c r="H41" i="4"/>
  <c r="B41" i="4"/>
  <c r="P40" i="4"/>
  <c r="N40" i="4"/>
  <c r="K40" i="4"/>
  <c r="H40" i="4"/>
  <c r="E40" i="4"/>
  <c r="B40" i="4"/>
  <c r="P39" i="4"/>
  <c r="N39" i="4"/>
  <c r="K39" i="4"/>
  <c r="H39" i="4"/>
  <c r="Q39" i="4"/>
  <c r="U39" i="4" s="1"/>
  <c r="B39" i="4"/>
  <c r="Q38" i="4"/>
  <c r="U38" i="4" s="1"/>
  <c r="P38" i="4"/>
  <c r="N38" i="4"/>
  <c r="H38" i="4"/>
  <c r="B38" i="4"/>
  <c r="P37" i="4"/>
  <c r="N37" i="4"/>
  <c r="H37" i="4"/>
  <c r="B37" i="4"/>
  <c r="P36" i="4"/>
  <c r="N36" i="4"/>
  <c r="H36" i="4"/>
  <c r="B36" i="4"/>
  <c r="P35" i="4"/>
  <c r="N35" i="4"/>
  <c r="H35" i="4"/>
  <c r="B35" i="4"/>
  <c r="P34" i="4"/>
  <c r="N34" i="4"/>
  <c r="K34" i="4"/>
  <c r="H34" i="4"/>
  <c r="E34" i="4"/>
  <c r="B34" i="4"/>
  <c r="P33" i="4"/>
  <c r="N33" i="4"/>
  <c r="K33" i="4"/>
  <c r="H33" i="4"/>
  <c r="B33" i="4"/>
  <c r="P32" i="4"/>
  <c r="N32" i="4"/>
  <c r="H32" i="4"/>
  <c r="B32" i="4"/>
  <c r="P31" i="4"/>
  <c r="P30" i="4" s="1"/>
  <c r="B31" i="4"/>
  <c r="L30" i="4"/>
  <c r="J30" i="4"/>
  <c r="I30" i="4"/>
  <c r="F30" i="4"/>
  <c r="C30" i="4"/>
  <c r="B30" i="4"/>
  <c r="P29" i="4"/>
  <c r="N29" i="4"/>
  <c r="H29" i="4"/>
  <c r="B29" i="4"/>
  <c r="Q28" i="4"/>
  <c r="U28" i="4" s="1"/>
  <c r="P28" i="4"/>
  <c r="N28" i="4"/>
  <c r="H28" i="4"/>
  <c r="B28" i="4"/>
  <c r="P27" i="4"/>
  <c r="N27" i="4"/>
  <c r="H27" i="4"/>
  <c r="B27" i="4"/>
  <c r="P26" i="4"/>
  <c r="N26" i="4"/>
  <c r="H26" i="4"/>
  <c r="B26" i="4"/>
  <c r="P25" i="4"/>
  <c r="N25" i="4"/>
  <c r="H25" i="4"/>
  <c r="B25" i="4"/>
  <c r="P24" i="4"/>
  <c r="N24" i="4"/>
  <c r="K24" i="4"/>
  <c r="H24" i="4"/>
  <c r="E24" i="4"/>
  <c r="B24" i="4"/>
  <c r="P23" i="4"/>
  <c r="N23" i="4"/>
  <c r="K23" i="4"/>
  <c r="H23" i="4"/>
  <c r="B23" i="4"/>
  <c r="P22" i="4"/>
  <c r="N22" i="4"/>
  <c r="H22" i="4"/>
  <c r="B22" i="4"/>
  <c r="P21" i="4"/>
  <c r="N21" i="4"/>
  <c r="H21" i="4"/>
  <c r="B21" i="4"/>
  <c r="Q20" i="4"/>
  <c r="U20" i="4" s="1"/>
  <c r="P20" i="4"/>
  <c r="N20" i="4"/>
  <c r="H20" i="4"/>
  <c r="B20" i="4"/>
  <c r="P19" i="4"/>
  <c r="N19" i="4"/>
  <c r="H19" i="4"/>
  <c r="B19" i="4"/>
  <c r="P18" i="4"/>
  <c r="N18" i="4"/>
  <c r="H18" i="4"/>
  <c r="B18" i="4"/>
  <c r="P17" i="4"/>
  <c r="N17" i="4"/>
  <c r="H17" i="4"/>
  <c r="B17" i="4"/>
  <c r="P16" i="4"/>
  <c r="N16" i="4"/>
  <c r="H16" i="4"/>
  <c r="B16" i="4"/>
  <c r="P15" i="4"/>
  <c r="N15" i="4"/>
  <c r="H15" i="4"/>
  <c r="B15" i="4"/>
  <c r="P14" i="4"/>
  <c r="N14" i="4"/>
  <c r="K14" i="4"/>
  <c r="H14" i="4"/>
  <c r="E14" i="4"/>
  <c r="B14" i="4"/>
  <c r="P13" i="4"/>
  <c r="N13" i="4"/>
  <c r="K13" i="4"/>
  <c r="H13" i="4"/>
  <c r="Q13" i="4"/>
  <c r="U13" i="4" s="1"/>
  <c r="B13" i="4"/>
  <c r="Q12" i="4"/>
  <c r="U12" i="4" s="1"/>
  <c r="P12" i="4"/>
  <c r="N12" i="4"/>
  <c r="H12" i="4"/>
  <c r="B12" i="4"/>
  <c r="P11" i="4"/>
  <c r="N11" i="4"/>
  <c r="H11" i="4"/>
  <c r="B11" i="4"/>
  <c r="P10" i="4"/>
  <c r="N10" i="4"/>
  <c r="H10" i="4"/>
  <c r="B10" i="4"/>
  <c r="P9" i="4"/>
  <c r="N9" i="4"/>
  <c r="H9" i="4"/>
  <c r="B9" i="4"/>
  <c r="P8" i="4"/>
  <c r="N8" i="4"/>
  <c r="H8" i="4"/>
  <c r="B8" i="4"/>
  <c r="P7" i="4"/>
  <c r="N7" i="4"/>
  <c r="H7" i="4"/>
  <c r="B7" i="4"/>
  <c r="P6" i="4"/>
  <c r="N6" i="4"/>
  <c r="H6" i="4"/>
  <c r="B6" i="4"/>
  <c r="P5" i="4"/>
  <c r="M5" i="4"/>
  <c r="L5" i="4"/>
  <c r="I5" i="4"/>
  <c r="G5" i="4"/>
  <c r="F5" i="4"/>
  <c r="C5" i="4"/>
  <c r="B5" i="4"/>
  <c r="M125" i="3"/>
  <c r="J125" i="3"/>
  <c r="G125" i="3"/>
  <c r="D125" i="3"/>
  <c r="M124" i="3"/>
  <c r="J124" i="3"/>
  <c r="G124" i="3"/>
  <c r="D124" i="3"/>
  <c r="M123" i="3"/>
  <c r="J123" i="3"/>
  <c r="G123" i="3"/>
  <c r="D123" i="3"/>
  <c r="M122" i="3"/>
  <c r="J122" i="3"/>
  <c r="G122" i="3"/>
  <c r="D122" i="3"/>
  <c r="M121" i="3"/>
  <c r="J121" i="3"/>
  <c r="G121" i="3"/>
  <c r="D121" i="3"/>
  <c r="M120" i="3"/>
  <c r="J120" i="3"/>
  <c r="G120" i="3"/>
  <c r="D120" i="3"/>
  <c r="M119" i="3"/>
  <c r="J119" i="3"/>
  <c r="G119" i="3"/>
  <c r="D119" i="3"/>
  <c r="M118" i="3"/>
  <c r="J118" i="3"/>
  <c r="G118" i="3"/>
  <c r="H118" i="3" s="1"/>
  <c r="D118" i="3"/>
  <c r="M117" i="3"/>
  <c r="N117" i="3" s="1"/>
  <c r="J117" i="3"/>
  <c r="G117" i="3"/>
  <c r="D117" i="3"/>
  <c r="M116" i="3"/>
  <c r="J116" i="3"/>
  <c r="G116" i="3"/>
  <c r="D116" i="3"/>
  <c r="M114" i="3"/>
  <c r="N114" i="3" s="1"/>
  <c r="J114" i="3"/>
  <c r="G114" i="3"/>
  <c r="D114" i="3"/>
  <c r="M113" i="3"/>
  <c r="N113" i="3" s="1"/>
  <c r="J113" i="3"/>
  <c r="G113" i="3"/>
  <c r="H113" i="3" s="1"/>
  <c r="D113" i="3"/>
  <c r="M112" i="3"/>
  <c r="J112" i="3"/>
  <c r="G112" i="3"/>
  <c r="D112" i="3"/>
  <c r="M111" i="3"/>
  <c r="J111" i="3"/>
  <c r="G111" i="3"/>
  <c r="D111" i="3"/>
  <c r="M110" i="3"/>
  <c r="J110" i="3"/>
  <c r="G110" i="3"/>
  <c r="D110" i="3"/>
  <c r="M109" i="3"/>
  <c r="N109" i="3" s="1"/>
  <c r="J109" i="3"/>
  <c r="G109" i="3"/>
  <c r="H109" i="3" s="1"/>
  <c r="D109" i="3"/>
  <c r="M108" i="3"/>
  <c r="J108" i="3"/>
  <c r="G108" i="3"/>
  <c r="D108" i="3"/>
  <c r="M104" i="3"/>
  <c r="N104" i="3" s="1"/>
  <c r="J104" i="3"/>
  <c r="G104" i="3"/>
  <c r="Q104" i="3" s="1"/>
  <c r="U104" i="3" s="1"/>
  <c r="D104" i="3"/>
  <c r="M103" i="3"/>
  <c r="N103" i="3" s="1"/>
  <c r="J103" i="3"/>
  <c r="G103" i="3"/>
  <c r="H103" i="3" s="1"/>
  <c r="D103" i="3"/>
  <c r="M102" i="3"/>
  <c r="N102" i="3" s="1"/>
  <c r="J102" i="3"/>
  <c r="G102" i="3"/>
  <c r="Q102" i="3" s="1"/>
  <c r="U102" i="3" s="1"/>
  <c r="D102" i="3"/>
  <c r="M101" i="3"/>
  <c r="N101" i="3" s="1"/>
  <c r="J101" i="3"/>
  <c r="G101" i="3"/>
  <c r="H101" i="3" s="1"/>
  <c r="D101" i="3"/>
  <c r="M100" i="3"/>
  <c r="N100" i="3" s="1"/>
  <c r="J100" i="3"/>
  <c r="G100" i="3"/>
  <c r="Q100" i="3" s="1"/>
  <c r="U100" i="3" s="1"/>
  <c r="D100" i="3"/>
  <c r="M99" i="3"/>
  <c r="N99" i="3" s="1"/>
  <c r="J99" i="3"/>
  <c r="G99" i="3"/>
  <c r="H99" i="3" s="1"/>
  <c r="D99" i="3"/>
  <c r="M98" i="3"/>
  <c r="N98" i="3" s="1"/>
  <c r="J98" i="3"/>
  <c r="K98" i="3" s="1"/>
  <c r="G98" i="3"/>
  <c r="H98" i="3" s="1"/>
  <c r="D98" i="3"/>
  <c r="E98" i="3" s="1"/>
  <c r="M97" i="3"/>
  <c r="J97" i="3"/>
  <c r="K97" i="3" s="1"/>
  <c r="G97" i="3"/>
  <c r="H97" i="3" s="1"/>
  <c r="D97" i="3"/>
  <c r="M96" i="3"/>
  <c r="N96" i="3" s="1"/>
  <c r="J96" i="3"/>
  <c r="K96" i="3" s="1"/>
  <c r="G96" i="3"/>
  <c r="Q96" i="3" s="1"/>
  <c r="U96" i="3" s="1"/>
  <c r="D96" i="3"/>
  <c r="E96" i="3" s="1"/>
  <c r="M95" i="3"/>
  <c r="N95" i="3" s="1"/>
  <c r="J95" i="3"/>
  <c r="K95" i="3" s="1"/>
  <c r="G95" i="3"/>
  <c r="D95" i="3"/>
  <c r="M94" i="3"/>
  <c r="N94" i="3" s="1"/>
  <c r="J94" i="3"/>
  <c r="K94" i="3" s="1"/>
  <c r="G94" i="3"/>
  <c r="H94" i="3" s="1"/>
  <c r="D94" i="3"/>
  <c r="E94" i="3" s="1"/>
  <c r="M93" i="3"/>
  <c r="N93" i="3" s="1"/>
  <c r="J93" i="3"/>
  <c r="K93" i="3" s="1"/>
  <c r="G93" i="3"/>
  <c r="D93" i="3"/>
  <c r="M92" i="3"/>
  <c r="N92" i="3" s="1"/>
  <c r="J92" i="3"/>
  <c r="K92" i="3" s="1"/>
  <c r="G92" i="3"/>
  <c r="H92" i="3" s="1"/>
  <c r="D92" i="3"/>
  <c r="E92" i="3" s="1"/>
  <c r="M91" i="3"/>
  <c r="N91" i="3" s="1"/>
  <c r="J91" i="3"/>
  <c r="K91" i="3" s="1"/>
  <c r="G91" i="3"/>
  <c r="D91" i="3"/>
  <c r="M90" i="3"/>
  <c r="N90" i="3" s="1"/>
  <c r="J90" i="3"/>
  <c r="G90" i="3"/>
  <c r="H90" i="3" s="1"/>
  <c r="D90" i="3"/>
  <c r="M89" i="3"/>
  <c r="N89" i="3" s="1"/>
  <c r="J89" i="3"/>
  <c r="G89" i="3"/>
  <c r="H89" i="3" s="1"/>
  <c r="D89" i="3"/>
  <c r="M88" i="3"/>
  <c r="J88" i="3"/>
  <c r="K88" i="3" s="1"/>
  <c r="G88" i="3"/>
  <c r="H88" i="3" s="1"/>
  <c r="D88" i="3"/>
  <c r="M87" i="3"/>
  <c r="N87" i="3" s="1"/>
  <c r="J87" i="3"/>
  <c r="K87" i="3" s="1"/>
  <c r="G87" i="3"/>
  <c r="H87" i="3" s="1"/>
  <c r="D87" i="3"/>
  <c r="M86" i="3"/>
  <c r="J86" i="3"/>
  <c r="K86" i="3" s="1"/>
  <c r="G86" i="3"/>
  <c r="H86" i="3" s="1"/>
  <c r="D86" i="3"/>
  <c r="M85" i="3"/>
  <c r="N85" i="3" s="1"/>
  <c r="J85" i="3"/>
  <c r="K85" i="3" s="1"/>
  <c r="G85" i="3"/>
  <c r="H85" i="3" s="1"/>
  <c r="D85" i="3"/>
  <c r="M84" i="3"/>
  <c r="J84" i="3"/>
  <c r="K84" i="3" s="1"/>
  <c r="G84" i="3"/>
  <c r="H84" i="3" s="1"/>
  <c r="D84" i="3"/>
  <c r="M83" i="3"/>
  <c r="N83" i="3" s="1"/>
  <c r="J83" i="3"/>
  <c r="K83" i="3" s="1"/>
  <c r="G83" i="3"/>
  <c r="H83" i="3" s="1"/>
  <c r="D83" i="3"/>
  <c r="M82" i="3"/>
  <c r="N82" i="3" s="1"/>
  <c r="J82" i="3"/>
  <c r="K82" i="3" s="1"/>
  <c r="G82" i="3"/>
  <c r="Q82" i="3" s="1"/>
  <c r="U82" i="3" s="1"/>
  <c r="D82" i="3"/>
  <c r="E82" i="3" s="1"/>
  <c r="M81" i="3"/>
  <c r="J81" i="3"/>
  <c r="G81" i="3"/>
  <c r="D81" i="3"/>
  <c r="M79" i="3"/>
  <c r="N79" i="3" s="1"/>
  <c r="J79" i="3"/>
  <c r="K79" i="3" s="1"/>
  <c r="G79" i="3"/>
  <c r="H79" i="3" s="1"/>
  <c r="D79" i="3"/>
  <c r="M78" i="3"/>
  <c r="N78" i="3" s="1"/>
  <c r="J78" i="3"/>
  <c r="K78" i="3" s="1"/>
  <c r="G78" i="3"/>
  <c r="D78" i="3"/>
  <c r="E78" i="3" s="1"/>
  <c r="M77" i="3"/>
  <c r="N77" i="3" s="1"/>
  <c r="J77" i="3"/>
  <c r="K77" i="3" s="1"/>
  <c r="G77" i="3"/>
  <c r="H77" i="3" s="1"/>
  <c r="D77" i="3"/>
  <c r="M76" i="3"/>
  <c r="N76" i="3" s="1"/>
  <c r="J76" i="3"/>
  <c r="K76" i="3" s="1"/>
  <c r="G76" i="3"/>
  <c r="D76" i="3"/>
  <c r="E76" i="3" s="1"/>
  <c r="M75" i="3"/>
  <c r="N75" i="3" s="1"/>
  <c r="J75" i="3"/>
  <c r="K75" i="3" s="1"/>
  <c r="G75" i="3"/>
  <c r="H75" i="3" s="1"/>
  <c r="D75" i="3"/>
  <c r="M74" i="3"/>
  <c r="N74" i="3" s="1"/>
  <c r="J74" i="3"/>
  <c r="K74" i="3" s="1"/>
  <c r="G74" i="3"/>
  <c r="D74" i="3"/>
  <c r="E74" i="3" s="1"/>
  <c r="M73" i="3"/>
  <c r="N73" i="3" s="1"/>
  <c r="J73" i="3"/>
  <c r="K73" i="3" s="1"/>
  <c r="G73" i="3"/>
  <c r="H73" i="3" s="1"/>
  <c r="D73" i="3"/>
  <c r="M72" i="3"/>
  <c r="N72" i="3" s="1"/>
  <c r="J72" i="3"/>
  <c r="G72" i="3"/>
  <c r="H72" i="3" s="1"/>
  <c r="D72" i="3"/>
  <c r="M71" i="3"/>
  <c r="N71" i="3" s="1"/>
  <c r="J71" i="3"/>
  <c r="K71" i="3" s="1"/>
  <c r="G71" i="3"/>
  <c r="H71" i="3" s="1"/>
  <c r="D71" i="3"/>
  <c r="E71" i="3" s="1"/>
  <c r="M70" i="3"/>
  <c r="J70" i="3"/>
  <c r="K70" i="3" s="1"/>
  <c r="G70" i="3"/>
  <c r="H70" i="3" s="1"/>
  <c r="D70" i="3"/>
  <c r="M69" i="3"/>
  <c r="N69" i="3" s="1"/>
  <c r="J69" i="3"/>
  <c r="K69" i="3" s="1"/>
  <c r="G69" i="3"/>
  <c r="H69" i="3" s="1"/>
  <c r="D69" i="3"/>
  <c r="M68" i="3"/>
  <c r="J68" i="3"/>
  <c r="K68" i="3" s="1"/>
  <c r="G68" i="3"/>
  <c r="H68" i="3" s="1"/>
  <c r="D68" i="3"/>
  <c r="M67" i="3"/>
  <c r="N67" i="3" s="1"/>
  <c r="J67" i="3"/>
  <c r="K67" i="3" s="1"/>
  <c r="G67" i="3"/>
  <c r="H67" i="3" s="1"/>
  <c r="D67" i="3"/>
  <c r="E67" i="3" s="1"/>
  <c r="M66" i="3"/>
  <c r="J66" i="3"/>
  <c r="K66" i="3" s="1"/>
  <c r="G66" i="3"/>
  <c r="H66" i="3" s="1"/>
  <c r="D66" i="3"/>
  <c r="M65" i="3"/>
  <c r="N65" i="3" s="1"/>
  <c r="J65" i="3"/>
  <c r="K65" i="3" s="1"/>
  <c r="G65" i="3"/>
  <c r="H65" i="3" s="1"/>
  <c r="D65" i="3"/>
  <c r="M64" i="3"/>
  <c r="J64" i="3"/>
  <c r="K64" i="3" s="1"/>
  <c r="G64" i="3"/>
  <c r="H64" i="3" s="1"/>
  <c r="D64" i="3"/>
  <c r="M63" i="3"/>
  <c r="N63" i="3" s="1"/>
  <c r="J63" i="3"/>
  <c r="K63" i="3" s="1"/>
  <c r="G63" i="3"/>
  <c r="H63" i="3" s="1"/>
  <c r="D63" i="3"/>
  <c r="E63" i="3" s="1"/>
  <c r="M62" i="3"/>
  <c r="J62" i="3"/>
  <c r="K62" i="3" s="1"/>
  <c r="G62" i="3"/>
  <c r="H62" i="3" s="1"/>
  <c r="D62" i="3"/>
  <c r="M61" i="3"/>
  <c r="N61" i="3" s="1"/>
  <c r="J61" i="3"/>
  <c r="G61" i="3"/>
  <c r="H61" i="3" s="1"/>
  <c r="D61" i="3"/>
  <c r="M60" i="3"/>
  <c r="N60" i="3" s="1"/>
  <c r="J60" i="3"/>
  <c r="G60" i="3"/>
  <c r="H60" i="3" s="1"/>
  <c r="D60" i="3"/>
  <c r="M59" i="3"/>
  <c r="N59" i="3" s="1"/>
  <c r="J59" i="3"/>
  <c r="K59" i="3" s="1"/>
  <c r="G59" i="3"/>
  <c r="D59" i="3"/>
  <c r="M58" i="3"/>
  <c r="N58" i="3" s="1"/>
  <c r="J58" i="3"/>
  <c r="K58" i="3" s="1"/>
  <c r="G58" i="3"/>
  <c r="H58" i="3" s="1"/>
  <c r="D58" i="3"/>
  <c r="M57" i="3"/>
  <c r="N57" i="3" s="1"/>
  <c r="J57" i="3"/>
  <c r="K57" i="3" s="1"/>
  <c r="G57" i="3"/>
  <c r="D57" i="3"/>
  <c r="M56" i="3"/>
  <c r="J56" i="3"/>
  <c r="K56" i="3" s="1"/>
  <c r="G56" i="3"/>
  <c r="D56" i="3"/>
  <c r="M54" i="3"/>
  <c r="J54" i="3"/>
  <c r="K54" i="3" s="1"/>
  <c r="G54" i="3"/>
  <c r="H54" i="3" s="1"/>
  <c r="D54" i="3"/>
  <c r="M53" i="3"/>
  <c r="N53" i="3" s="1"/>
  <c r="J53" i="3"/>
  <c r="G53" i="3"/>
  <c r="H53" i="3" s="1"/>
  <c r="D53" i="3"/>
  <c r="M52" i="3"/>
  <c r="N52" i="3" s="1"/>
  <c r="J52" i="3"/>
  <c r="G52" i="3"/>
  <c r="H52" i="3" s="1"/>
  <c r="D52" i="3"/>
  <c r="M51" i="3"/>
  <c r="N51" i="3" s="1"/>
  <c r="J51" i="3"/>
  <c r="K51" i="3" s="1"/>
  <c r="G51" i="3"/>
  <c r="D51" i="3"/>
  <c r="E51" i="3" s="1"/>
  <c r="M50" i="3"/>
  <c r="N50" i="3" s="1"/>
  <c r="J50" i="3"/>
  <c r="K50" i="3" s="1"/>
  <c r="G50" i="3"/>
  <c r="H50" i="3" s="1"/>
  <c r="D50" i="3"/>
  <c r="M49" i="3"/>
  <c r="N49" i="3" s="1"/>
  <c r="J49" i="3"/>
  <c r="K49" i="3" s="1"/>
  <c r="G49" i="3"/>
  <c r="D49" i="3"/>
  <c r="E49" i="3" s="1"/>
  <c r="M48" i="3"/>
  <c r="N48" i="3" s="1"/>
  <c r="J48" i="3"/>
  <c r="K48" i="3" s="1"/>
  <c r="G48" i="3"/>
  <c r="H48" i="3" s="1"/>
  <c r="D48" i="3"/>
  <c r="M47" i="3"/>
  <c r="N47" i="3" s="1"/>
  <c r="J47" i="3"/>
  <c r="K47" i="3" s="1"/>
  <c r="G47" i="3"/>
  <c r="D47" i="3"/>
  <c r="E47" i="3" s="1"/>
  <c r="M46" i="3"/>
  <c r="N46" i="3" s="1"/>
  <c r="J46" i="3"/>
  <c r="K46" i="3" s="1"/>
  <c r="G46" i="3"/>
  <c r="H46" i="3" s="1"/>
  <c r="D46" i="3"/>
  <c r="M45" i="3"/>
  <c r="N45" i="3" s="1"/>
  <c r="J45" i="3"/>
  <c r="K45" i="3" s="1"/>
  <c r="G45" i="3"/>
  <c r="H45" i="3" s="1"/>
  <c r="D45" i="3"/>
  <c r="E45" i="3" s="1"/>
  <c r="M44" i="3"/>
  <c r="J44" i="3"/>
  <c r="K44" i="3" s="1"/>
  <c r="G44" i="3"/>
  <c r="H44" i="3" s="1"/>
  <c r="D44" i="3"/>
  <c r="M43" i="3"/>
  <c r="N43" i="3" s="1"/>
  <c r="J43" i="3"/>
  <c r="K43" i="3" s="1"/>
  <c r="G43" i="3"/>
  <c r="H43" i="3" s="1"/>
  <c r="D43" i="3"/>
  <c r="M42" i="3"/>
  <c r="J42" i="3"/>
  <c r="K42" i="3" s="1"/>
  <c r="G42" i="3"/>
  <c r="H42" i="3" s="1"/>
  <c r="D42" i="3"/>
  <c r="M41" i="3"/>
  <c r="N41" i="3" s="1"/>
  <c r="J41" i="3"/>
  <c r="K41" i="3" s="1"/>
  <c r="G41" i="3"/>
  <c r="H41" i="3" s="1"/>
  <c r="D41" i="3"/>
  <c r="M40" i="3"/>
  <c r="J40" i="3"/>
  <c r="K40" i="3" s="1"/>
  <c r="G40" i="3"/>
  <c r="H40" i="3" s="1"/>
  <c r="D40" i="3"/>
  <c r="M39" i="3"/>
  <c r="N39" i="3" s="1"/>
  <c r="J39" i="3"/>
  <c r="G39" i="3"/>
  <c r="H39" i="3" s="1"/>
  <c r="D39" i="3"/>
  <c r="M38" i="3"/>
  <c r="N38" i="3" s="1"/>
  <c r="J38" i="3"/>
  <c r="G38" i="3"/>
  <c r="H38" i="3" s="1"/>
  <c r="D38" i="3"/>
  <c r="M37" i="3"/>
  <c r="N37" i="3" s="1"/>
  <c r="J37" i="3"/>
  <c r="K37" i="3" s="1"/>
  <c r="G37" i="3"/>
  <c r="D37" i="3"/>
  <c r="M36" i="3"/>
  <c r="N36" i="3" s="1"/>
  <c r="J36" i="3"/>
  <c r="K36" i="3" s="1"/>
  <c r="G36" i="3"/>
  <c r="H36" i="3" s="1"/>
  <c r="D36" i="3"/>
  <c r="M35" i="3"/>
  <c r="N35" i="3" s="1"/>
  <c r="J35" i="3"/>
  <c r="K35" i="3" s="1"/>
  <c r="G35" i="3"/>
  <c r="D35" i="3"/>
  <c r="E35" i="3" s="1"/>
  <c r="M34" i="3"/>
  <c r="N34" i="3" s="1"/>
  <c r="J34" i="3"/>
  <c r="K34" i="3" s="1"/>
  <c r="G34" i="3"/>
  <c r="H34" i="3" s="1"/>
  <c r="D34" i="3"/>
  <c r="M33" i="3"/>
  <c r="N33" i="3" s="1"/>
  <c r="J33" i="3"/>
  <c r="K33" i="3" s="1"/>
  <c r="G33" i="3"/>
  <c r="D33" i="3"/>
  <c r="E33" i="3" s="1"/>
  <c r="M32" i="3"/>
  <c r="N32" i="3" s="1"/>
  <c r="J32" i="3"/>
  <c r="K32" i="3" s="1"/>
  <c r="G32" i="3"/>
  <c r="H32" i="3" s="1"/>
  <c r="D32" i="3"/>
  <c r="M31" i="3"/>
  <c r="N31" i="3" s="1"/>
  <c r="J31" i="3"/>
  <c r="K31" i="3" s="1"/>
  <c r="G31" i="3"/>
  <c r="H31" i="3" s="1"/>
  <c r="D31" i="3"/>
  <c r="E31" i="3" s="1"/>
  <c r="M29" i="3"/>
  <c r="J29" i="3"/>
  <c r="K29" i="3" s="1"/>
  <c r="G29" i="3"/>
  <c r="H29" i="3" s="1"/>
  <c r="D29" i="3"/>
  <c r="M28" i="3"/>
  <c r="N28" i="3" s="1"/>
  <c r="J28" i="3"/>
  <c r="K28" i="3" s="1"/>
  <c r="G28" i="3"/>
  <c r="H28" i="3" s="1"/>
  <c r="D28" i="3"/>
  <c r="M27" i="3"/>
  <c r="J27" i="3"/>
  <c r="K27" i="3" s="1"/>
  <c r="G27" i="3"/>
  <c r="H27" i="3" s="1"/>
  <c r="D27" i="3"/>
  <c r="M26" i="3"/>
  <c r="N26" i="3" s="1"/>
  <c r="J26" i="3"/>
  <c r="K26" i="3" s="1"/>
  <c r="G26" i="3"/>
  <c r="H26" i="3" s="1"/>
  <c r="D26" i="3"/>
  <c r="M25" i="3"/>
  <c r="J25" i="3"/>
  <c r="K25" i="3" s="1"/>
  <c r="G25" i="3"/>
  <c r="H25" i="3" s="1"/>
  <c r="D25" i="3"/>
  <c r="M24" i="3"/>
  <c r="N24" i="3" s="1"/>
  <c r="J24" i="3"/>
  <c r="K24" i="3" s="1"/>
  <c r="G24" i="3"/>
  <c r="H24" i="3" s="1"/>
  <c r="D24" i="3"/>
  <c r="M23" i="3"/>
  <c r="N23" i="3" s="1"/>
  <c r="J23" i="3"/>
  <c r="K23" i="3" s="1"/>
  <c r="G23" i="3"/>
  <c r="Q23" i="3" s="1"/>
  <c r="U23" i="3" s="1"/>
  <c r="D23" i="3"/>
  <c r="E23" i="3" s="1"/>
  <c r="M22" i="3"/>
  <c r="N22" i="3" s="1"/>
  <c r="J22" i="3"/>
  <c r="K22" i="3" s="1"/>
  <c r="G22" i="3"/>
  <c r="H22" i="3" s="1"/>
  <c r="D22" i="3"/>
  <c r="M21" i="3"/>
  <c r="N21" i="3" s="1"/>
  <c r="J21" i="3"/>
  <c r="K21" i="3" s="1"/>
  <c r="G21" i="3"/>
  <c r="D21" i="3"/>
  <c r="E21" i="3" s="1"/>
  <c r="M20" i="3"/>
  <c r="N20" i="3" s="1"/>
  <c r="J20" i="3"/>
  <c r="K20" i="3" s="1"/>
  <c r="G20" i="3"/>
  <c r="H20" i="3" s="1"/>
  <c r="D20" i="3"/>
  <c r="M19" i="3"/>
  <c r="N19" i="3" s="1"/>
  <c r="J19" i="3"/>
  <c r="K19" i="3" s="1"/>
  <c r="G19" i="3"/>
  <c r="H19" i="3" s="1"/>
  <c r="D19" i="3"/>
  <c r="E19" i="3" s="1"/>
  <c r="M18" i="3"/>
  <c r="J18" i="3"/>
  <c r="K18" i="3" s="1"/>
  <c r="G18" i="3"/>
  <c r="H18" i="3" s="1"/>
  <c r="D18" i="3"/>
  <c r="M17" i="3"/>
  <c r="N17" i="3" s="1"/>
  <c r="J17" i="3"/>
  <c r="K17" i="3" s="1"/>
  <c r="G17" i="3"/>
  <c r="H17" i="3" s="1"/>
  <c r="D17" i="3"/>
  <c r="E17" i="3" s="1"/>
  <c r="M16" i="3"/>
  <c r="J16" i="3"/>
  <c r="K16" i="3" s="1"/>
  <c r="G16" i="3"/>
  <c r="H16" i="3" s="1"/>
  <c r="D16" i="3"/>
  <c r="M15" i="3"/>
  <c r="N15" i="3" s="1"/>
  <c r="J15" i="3"/>
  <c r="G15" i="3"/>
  <c r="H15" i="3" s="1"/>
  <c r="D15" i="3"/>
  <c r="M14" i="3"/>
  <c r="N14" i="3" s="1"/>
  <c r="J14" i="3"/>
  <c r="G14" i="3"/>
  <c r="H14" i="3" s="1"/>
  <c r="D14" i="3"/>
  <c r="M13" i="3"/>
  <c r="N13" i="3" s="1"/>
  <c r="J13" i="3"/>
  <c r="K13" i="3" s="1"/>
  <c r="G13" i="3"/>
  <c r="D13" i="3"/>
  <c r="M12" i="3"/>
  <c r="N12" i="3" s="1"/>
  <c r="J12" i="3"/>
  <c r="K12" i="3" s="1"/>
  <c r="G12" i="3"/>
  <c r="H12" i="3" s="1"/>
  <c r="D12" i="3"/>
  <c r="M11" i="3"/>
  <c r="N11" i="3" s="1"/>
  <c r="J11" i="3"/>
  <c r="G11" i="3"/>
  <c r="H11" i="3" s="1"/>
  <c r="D11" i="3"/>
  <c r="M10" i="3"/>
  <c r="N10" i="3" s="1"/>
  <c r="J10" i="3"/>
  <c r="G10" i="3"/>
  <c r="H10" i="3" s="1"/>
  <c r="D10" i="3"/>
  <c r="M9" i="3"/>
  <c r="N9" i="3" s="1"/>
  <c r="J9" i="3"/>
  <c r="K9" i="3" s="1"/>
  <c r="G9" i="3"/>
  <c r="H9" i="3" s="1"/>
  <c r="D9" i="3"/>
  <c r="M8" i="3"/>
  <c r="J8" i="3"/>
  <c r="K8" i="3" s="1"/>
  <c r="G8" i="3"/>
  <c r="H8" i="3" s="1"/>
  <c r="D8" i="3"/>
  <c r="M7" i="3"/>
  <c r="N7" i="3" s="1"/>
  <c r="J7" i="3"/>
  <c r="K7" i="3" s="1"/>
  <c r="G7" i="3"/>
  <c r="Q7" i="3" s="1"/>
  <c r="U7" i="3" s="1"/>
  <c r="D7" i="3"/>
  <c r="E7" i="3" s="1"/>
  <c r="M6" i="3"/>
  <c r="J6" i="3"/>
  <c r="K6" i="3" s="1"/>
  <c r="G6" i="3"/>
  <c r="D6" i="3"/>
  <c r="O130" i="3"/>
  <c r="Q125" i="3"/>
  <c r="U125" i="3" s="1"/>
  <c r="P125" i="3"/>
  <c r="N125" i="3"/>
  <c r="K125" i="3"/>
  <c r="H125" i="3"/>
  <c r="E125" i="3"/>
  <c r="B125" i="3"/>
  <c r="P124" i="3"/>
  <c r="N124" i="3"/>
  <c r="K124" i="3"/>
  <c r="H124" i="3"/>
  <c r="B124" i="3"/>
  <c r="Q123" i="3"/>
  <c r="U123" i="3" s="1"/>
  <c r="P123" i="3"/>
  <c r="N123" i="3"/>
  <c r="K123" i="3"/>
  <c r="H123" i="3"/>
  <c r="E123" i="3"/>
  <c r="B123" i="3"/>
  <c r="P122" i="3"/>
  <c r="N122" i="3"/>
  <c r="K122" i="3"/>
  <c r="H122" i="3"/>
  <c r="B122" i="3"/>
  <c r="Q121" i="3"/>
  <c r="U121" i="3" s="1"/>
  <c r="P121" i="3"/>
  <c r="N121" i="3"/>
  <c r="K121" i="3"/>
  <c r="H121" i="3"/>
  <c r="E121" i="3"/>
  <c r="B121" i="3"/>
  <c r="P120" i="3"/>
  <c r="N120" i="3"/>
  <c r="K120" i="3"/>
  <c r="H120" i="3"/>
  <c r="B120" i="3"/>
  <c r="Q119" i="3"/>
  <c r="U119" i="3" s="1"/>
  <c r="P119" i="3"/>
  <c r="N119" i="3"/>
  <c r="K119" i="3"/>
  <c r="H119" i="3"/>
  <c r="E119" i="3"/>
  <c r="B119" i="3"/>
  <c r="P118" i="3"/>
  <c r="N118" i="3"/>
  <c r="B118" i="3"/>
  <c r="P117" i="3"/>
  <c r="K117" i="3"/>
  <c r="E117" i="3"/>
  <c r="B117" i="3"/>
  <c r="P116" i="3"/>
  <c r="K116" i="3"/>
  <c r="B116" i="3"/>
  <c r="L115" i="3"/>
  <c r="I115" i="3"/>
  <c r="I126" i="3" s="1"/>
  <c r="F115" i="3"/>
  <c r="C115" i="3"/>
  <c r="C126" i="3" s="1"/>
  <c r="P114" i="3"/>
  <c r="K114" i="3"/>
  <c r="E114" i="3"/>
  <c r="B114" i="3"/>
  <c r="P113" i="3"/>
  <c r="K113" i="3"/>
  <c r="B113" i="3"/>
  <c r="Q112" i="3"/>
  <c r="U112" i="3" s="1"/>
  <c r="P112" i="3"/>
  <c r="N112" i="3"/>
  <c r="K112" i="3"/>
  <c r="H112" i="3"/>
  <c r="E112" i="3"/>
  <c r="B112" i="3"/>
  <c r="P111" i="3"/>
  <c r="N111" i="3"/>
  <c r="K111" i="3"/>
  <c r="H111" i="3"/>
  <c r="B111" i="3"/>
  <c r="Q110" i="3"/>
  <c r="U110" i="3" s="1"/>
  <c r="P110" i="3"/>
  <c r="N110" i="3"/>
  <c r="K110" i="3"/>
  <c r="H110" i="3"/>
  <c r="E110" i="3"/>
  <c r="B110" i="3"/>
  <c r="P109" i="3"/>
  <c r="K109" i="3"/>
  <c r="E109" i="3"/>
  <c r="B109" i="3"/>
  <c r="P108" i="3"/>
  <c r="P107" i="3" s="1"/>
  <c r="K108" i="3"/>
  <c r="B108" i="3"/>
  <c r="L107" i="3"/>
  <c r="J107" i="3"/>
  <c r="I107" i="3"/>
  <c r="F107" i="3"/>
  <c r="D107" i="3"/>
  <c r="C107" i="3"/>
  <c r="P104" i="3"/>
  <c r="K104" i="3"/>
  <c r="E104" i="3"/>
  <c r="B104" i="3"/>
  <c r="P103" i="3"/>
  <c r="K103" i="3"/>
  <c r="B103" i="3"/>
  <c r="P102" i="3"/>
  <c r="K102" i="3"/>
  <c r="E102" i="3"/>
  <c r="B102" i="3"/>
  <c r="P101" i="3"/>
  <c r="K101" i="3"/>
  <c r="B101" i="3"/>
  <c r="P100" i="3"/>
  <c r="K100" i="3"/>
  <c r="E100" i="3"/>
  <c r="B100" i="3"/>
  <c r="P99" i="3"/>
  <c r="K99" i="3"/>
  <c r="B99" i="3"/>
  <c r="P98" i="3"/>
  <c r="B98" i="3"/>
  <c r="P97" i="3"/>
  <c r="N97" i="3"/>
  <c r="B97" i="3"/>
  <c r="P96" i="3"/>
  <c r="B96" i="3"/>
  <c r="P95" i="3"/>
  <c r="H95" i="3"/>
  <c r="B95" i="3"/>
  <c r="P94" i="3"/>
  <c r="B94" i="3"/>
  <c r="P93" i="3"/>
  <c r="H93" i="3"/>
  <c r="B93" i="3"/>
  <c r="P92" i="3"/>
  <c r="B92" i="3"/>
  <c r="P91" i="3"/>
  <c r="H91" i="3"/>
  <c r="B91" i="3"/>
  <c r="P90" i="3"/>
  <c r="K90" i="3"/>
  <c r="E90" i="3"/>
  <c r="B90" i="3"/>
  <c r="P89" i="3"/>
  <c r="K89" i="3"/>
  <c r="B89" i="3"/>
  <c r="P88" i="3"/>
  <c r="N88" i="3"/>
  <c r="B88" i="3"/>
  <c r="P87" i="3"/>
  <c r="B87" i="3"/>
  <c r="P86" i="3"/>
  <c r="N86" i="3"/>
  <c r="B86" i="3"/>
  <c r="P85" i="3"/>
  <c r="B85" i="3"/>
  <c r="P84" i="3"/>
  <c r="N84" i="3"/>
  <c r="B84" i="3"/>
  <c r="P83" i="3"/>
  <c r="B83" i="3"/>
  <c r="P82" i="3"/>
  <c r="H82" i="3"/>
  <c r="B82" i="3"/>
  <c r="P81" i="3"/>
  <c r="K81" i="3"/>
  <c r="B81" i="3"/>
  <c r="L80" i="3"/>
  <c r="I80" i="3"/>
  <c r="F80" i="3"/>
  <c r="C80" i="3"/>
  <c r="B80" i="3"/>
  <c r="P79" i="3"/>
  <c r="B79" i="3"/>
  <c r="P78" i="3"/>
  <c r="H78" i="3"/>
  <c r="B78" i="3"/>
  <c r="P77" i="3"/>
  <c r="B77" i="3"/>
  <c r="P76" i="3"/>
  <c r="H76" i="3"/>
  <c r="B76" i="3"/>
  <c r="P75" i="3"/>
  <c r="B75" i="3"/>
  <c r="P74" i="3"/>
  <c r="H74" i="3"/>
  <c r="B74" i="3"/>
  <c r="P73" i="3"/>
  <c r="B73" i="3"/>
  <c r="P72" i="3"/>
  <c r="K72" i="3"/>
  <c r="B72" i="3"/>
  <c r="P71" i="3"/>
  <c r="B71" i="3"/>
  <c r="P70" i="3"/>
  <c r="N70" i="3"/>
  <c r="B70" i="3"/>
  <c r="P69" i="3"/>
  <c r="B69" i="3"/>
  <c r="P68" i="3"/>
  <c r="N68" i="3"/>
  <c r="B68" i="3"/>
  <c r="P67" i="3"/>
  <c r="B67" i="3"/>
  <c r="P66" i="3"/>
  <c r="N66" i="3"/>
  <c r="B66" i="3"/>
  <c r="P65" i="3"/>
  <c r="B65" i="3"/>
  <c r="P64" i="3"/>
  <c r="N64" i="3"/>
  <c r="B64" i="3"/>
  <c r="P63" i="3"/>
  <c r="B63" i="3"/>
  <c r="P62" i="3"/>
  <c r="N62" i="3"/>
  <c r="B62" i="3"/>
  <c r="P61" i="3"/>
  <c r="K61" i="3"/>
  <c r="E61" i="3"/>
  <c r="B61" i="3"/>
  <c r="P60" i="3"/>
  <c r="K60" i="3"/>
  <c r="B60" i="3"/>
  <c r="P59" i="3"/>
  <c r="H59" i="3"/>
  <c r="B59" i="3"/>
  <c r="P58" i="3"/>
  <c r="B58" i="3"/>
  <c r="P57" i="3"/>
  <c r="H57" i="3"/>
  <c r="B57" i="3"/>
  <c r="P56" i="3"/>
  <c r="B56" i="3"/>
  <c r="L55" i="3"/>
  <c r="I55" i="3"/>
  <c r="F55" i="3"/>
  <c r="C55" i="3"/>
  <c r="B55" i="3"/>
  <c r="P54" i="3"/>
  <c r="N54" i="3"/>
  <c r="B54" i="3"/>
  <c r="P53" i="3"/>
  <c r="K53" i="3"/>
  <c r="E53" i="3"/>
  <c r="B53" i="3"/>
  <c r="P52" i="3"/>
  <c r="K52" i="3"/>
  <c r="B52" i="3"/>
  <c r="P51" i="3"/>
  <c r="H51" i="3"/>
  <c r="B51" i="3"/>
  <c r="P50" i="3"/>
  <c r="B50" i="3"/>
  <c r="P49" i="3"/>
  <c r="H49" i="3"/>
  <c r="B49" i="3"/>
  <c r="P48" i="3"/>
  <c r="B48" i="3"/>
  <c r="P47" i="3"/>
  <c r="H47" i="3"/>
  <c r="B47" i="3"/>
  <c r="P46" i="3"/>
  <c r="B46" i="3"/>
  <c r="P45" i="3"/>
  <c r="B45" i="3"/>
  <c r="P44" i="3"/>
  <c r="N44" i="3"/>
  <c r="B44" i="3"/>
  <c r="P43" i="3"/>
  <c r="B43" i="3"/>
  <c r="P42" i="3"/>
  <c r="N42" i="3"/>
  <c r="B42" i="3"/>
  <c r="P41" i="3"/>
  <c r="B41" i="3"/>
  <c r="P40" i="3"/>
  <c r="N40" i="3"/>
  <c r="B40" i="3"/>
  <c r="P39" i="3"/>
  <c r="K39" i="3"/>
  <c r="E39" i="3"/>
  <c r="B39" i="3"/>
  <c r="P38" i="3"/>
  <c r="K38" i="3"/>
  <c r="B38" i="3"/>
  <c r="P37" i="3"/>
  <c r="H37" i="3"/>
  <c r="B37" i="3"/>
  <c r="P36" i="3"/>
  <c r="B36" i="3"/>
  <c r="P35" i="3"/>
  <c r="H35" i="3"/>
  <c r="B35" i="3"/>
  <c r="P34" i="3"/>
  <c r="B34" i="3"/>
  <c r="P33" i="3"/>
  <c r="H33" i="3"/>
  <c r="B33" i="3"/>
  <c r="P32" i="3"/>
  <c r="B32" i="3"/>
  <c r="P31" i="3"/>
  <c r="B31" i="3"/>
  <c r="P30" i="3"/>
  <c r="M30" i="3"/>
  <c r="L30" i="3"/>
  <c r="J30" i="3"/>
  <c r="I30" i="3"/>
  <c r="G30" i="3"/>
  <c r="F30" i="3"/>
  <c r="D30" i="3"/>
  <c r="C30" i="3"/>
  <c r="B30" i="3"/>
  <c r="P29" i="3"/>
  <c r="N29" i="3"/>
  <c r="B29" i="3"/>
  <c r="P28" i="3"/>
  <c r="B28" i="3"/>
  <c r="P27" i="3"/>
  <c r="N27" i="3"/>
  <c r="B27" i="3"/>
  <c r="P26" i="3"/>
  <c r="B26" i="3"/>
  <c r="P25" i="3"/>
  <c r="N25" i="3"/>
  <c r="B25" i="3"/>
  <c r="P24" i="3"/>
  <c r="B24" i="3"/>
  <c r="P23" i="3"/>
  <c r="H23" i="3"/>
  <c r="B23" i="3"/>
  <c r="P22" i="3"/>
  <c r="B22" i="3"/>
  <c r="P21" i="3"/>
  <c r="H21" i="3"/>
  <c r="B21" i="3"/>
  <c r="P20" i="3"/>
  <c r="B20" i="3"/>
  <c r="P19" i="3"/>
  <c r="B19" i="3"/>
  <c r="P18" i="3"/>
  <c r="N18" i="3"/>
  <c r="B18" i="3"/>
  <c r="P17" i="3"/>
  <c r="B17" i="3"/>
  <c r="P16" i="3"/>
  <c r="N16" i="3"/>
  <c r="B16" i="3"/>
  <c r="P15" i="3"/>
  <c r="K15" i="3"/>
  <c r="E15" i="3"/>
  <c r="B15" i="3"/>
  <c r="P14" i="3"/>
  <c r="K14" i="3"/>
  <c r="B14" i="3"/>
  <c r="P13" i="3"/>
  <c r="H13" i="3"/>
  <c r="B13" i="3"/>
  <c r="P12" i="3"/>
  <c r="B12" i="3"/>
  <c r="P11" i="3"/>
  <c r="K11" i="3"/>
  <c r="E11" i="3"/>
  <c r="B11" i="3"/>
  <c r="P10" i="3"/>
  <c r="K10" i="3"/>
  <c r="B10" i="3"/>
  <c r="P9" i="3"/>
  <c r="B9" i="3"/>
  <c r="P8" i="3"/>
  <c r="N8" i="3"/>
  <c r="B8" i="3"/>
  <c r="P7" i="3"/>
  <c r="B7" i="3"/>
  <c r="P6" i="3"/>
  <c r="B6" i="3"/>
  <c r="L5" i="3"/>
  <c r="I5" i="3"/>
  <c r="F5" i="3"/>
  <c r="C5" i="3"/>
  <c r="B5" i="3"/>
  <c r="AB6" i="38"/>
  <c r="D6" i="2"/>
  <c r="M125" i="2"/>
  <c r="N125" i="2" s="1"/>
  <c r="J125" i="2"/>
  <c r="K125" i="2" s="1"/>
  <c r="G125" i="2"/>
  <c r="H125" i="2" s="1"/>
  <c r="D125" i="2"/>
  <c r="M124" i="2"/>
  <c r="N124" i="2" s="1"/>
  <c r="J124" i="2"/>
  <c r="G124" i="2"/>
  <c r="H124" i="2" s="1"/>
  <c r="D124" i="2"/>
  <c r="M123" i="2"/>
  <c r="N123" i="2" s="1"/>
  <c r="J123" i="2"/>
  <c r="K123" i="2" s="1"/>
  <c r="G123" i="2"/>
  <c r="H123" i="2" s="1"/>
  <c r="D123" i="2"/>
  <c r="M122" i="2"/>
  <c r="N122" i="2" s="1"/>
  <c r="J122" i="2"/>
  <c r="G122" i="2"/>
  <c r="H122" i="2" s="1"/>
  <c r="D122" i="2"/>
  <c r="M121" i="2"/>
  <c r="N121" i="2" s="1"/>
  <c r="J121" i="2"/>
  <c r="G121" i="2"/>
  <c r="H121" i="2" s="1"/>
  <c r="D121" i="2"/>
  <c r="M120" i="2"/>
  <c r="N120" i="2" s="1"/>
  <c r="J120" i="2"/>
  <c r="G120" i="2"/>
  <c r="H120" i="2" s="1"/>
  <c r="D120" i="2"/>
  <c r="M119" i="2"/>
  <c r="N119" i="2" s="1"/>
  <c r="J119" i="2"/>
  <c r="G119" i="2"/>
  <c r="H119" i="2" s="1"/>
  <c r="D119" i="2"/>
  <c r="M118" i="2"/>
  <c r="N118" i="2" s="1"/>
  <c r="J118" i="2"/>
  <c r="G118" i="2"/>
  <c r="H118" i="2" s="1"/>
  <c r="D118" i="2"/>
  <c r="M117" i="2"/>
  <c r="N117" i="2" s="1"/>
  <c r="J117" i="2"/>
  <c r="G117" i="2"/>
  <c r="H117" i="2" s="1"/>
  <c r="D117" i="2"/>
  <c r="M116" i="2"/>
  <c r="N116" i="2" s="1"/>
  <c r="J116" i="2"/>
  <c r="G116" i="2"/>
  <c r="H116" i="2" s="1"/>
  <c r="D116" i="2"/>
  <c r="M114" i="2"/>
  <c r="N114" i="2" s="1"/>
  <c r="J114" i="2"/>
  <c r="G114" i="2"/>
  <c r="H114" i="2" s="1"/>
  <c r="D114" i="2"/>
  <c r="M113" i="2"/>
  <c r="N113" i="2" s="1"/>
  <c r="J113" i="2"/>
  <c r="G113" i="2"/>
  <c r="H113" i="2" s="1"/>
  <c r="D113" i="2"/>
  <c r="M112" i="2"/>
  <c r="J112" i="2"/>
  <c r="G112" i="2"/>
  <c r="D112" i="2"/>
  <c r="M111" i="2"/>
  <c r="N111" i="2" s="1"/>
  <c r="J111" i="2"/>
  <c r="K111" i="2" s="1"/>
  <c r="G111" i="2"/>
  <c r="H111" i="2" s="1"/>
  <c r="D111" i="2"/>
  <c r="M110" i="2"/>
  <c r="N110" i="2" s="1"/>
  <c r="J110" i="2"/>
  <c r="G110" i="2"/>
  <c r="H110" i="2" s="1"/>
  <c r="D110" i="2"/>
  <c r="M109" i="2"/>
  <c r="N109" i="2" s="1"/>
  <c r="J109" i="2"/>
  <c r="G109" i="2"/>
  <c r="H109" i="2" s="1"/>
  <c r="D109" i="2"/>
  <c r="M108" i="2"/>
  <c r="N108" i="2" s="1"/>
  <c r="J108" i="2"/>
  <c r="G108" i="2"/>
  <c r="G107" i="2" s="1"/>
  <c r="D108" i="2"/>
  <c r="M104" i="2"/>
  <c r="N104" i="2" s="1"/>
  <c r="J104" i="2"/>
  <c r="G104" i="2"/>
  <c r="H104" i="2" s="1"/>
  <c r="D104" i="2"/>
  <c r="M103" i="2"/>
  <c r="N103" i="2" s="1"/>
  <c r="J103" i="2"/>
  <c r="K103" i="2" s="1"/>
  <c r="G103" i="2"/>
  <c r="D103" i="2"/>
  <c r="M102" i="2"/>
  <c r="N102" i="2" s="1"/>
  <c r="J102" i="2"/>
  <c r="K102" i="2" s="1"/>
  <c r="G102" i="2"/>
  <c r="H102" i="2" s="1"/>
  <c r="D102" i="2"/>
  <c r="M101" i="2"/>
  <c r="N101" i="2" s="1"/>
  <c r="J101" i="2"/>
  <c r="G101" i="2"/>
  <c r="H101" i="2" s="1"/>
  <c r="D101" i="2"/>
  <c r="M100" i="2"/>
  <c r="N100" i="2" s="1"/>
  <c r="J100" i="2"/>
  <c r="G100" i="2"/>
  <c r="H100" i="2" s="1"/>
  <c r="D100" i="2"/>
  <c r="M99" i="2"/>
  <c r="N99" i="2" s="1"/>
  <c r="J99" i="2"/>
  <c r="G99" i="2"/>
  <c r="H99" i="2" s="1"/>
  <c r="D99" i="2"/>
  <c r="M98" i="2"/>
  <c r="N98" i="2" s="1"/>
  <c r="J98" i="2"/>
  <c r="G98" i="2"/>
  <c r="D98" i="2"/>
  <c r="M97" i="2"/>
  <c r="N97" i="2" s="1"/>
  <c r="J97" i="2"/>
  <c r="K97" i="2" s="1"/>
  <c r="G97" i="2"/>
  <c r="H97" i="2" s="1"/>
  <c r="D97" i="2"/>
  <c r="M96" i="2"/>
  <c r="N96" i="2" s="1"/>
  <c r="J96" i="2"/>
  <c r="G96" i="2"/>
  <c r="H96" i="2" s="1"/>
  <c r="D96" i="2"/>
  <c r="M95" i="2"/>
  <c r="N95" i="2" s="1"/>
  <c r="J95" i="2"/>
  <c r="G95" i="2"/>
  <c r="D95" i="2"/>
  <c r="M94" i="2"/>
  <c r="N94" i="2" s="1"/>
  <c r="J94" i="2"/>
  <c r="G94" i="2"/>
  <c r="H94" i="2" s="1"/>
  <c r="D94" i="2"/>
  <c r="M93" i="2"/>
  <c r="N93" i="2" s="1"/>
  <c r="J93" i="2"/>
  <c r="G93" i="2"/>
  <c r="D93" i="2"/>
  <c r="M92" i="2"/>
  <c r="J92" i="2"/>
  <c r="K92" i="2" s="1"/>
  <c r="G92" i="2"/>
  <c r="H92" i="2" s="1"/>
  <c r="D92" i="2"/>
  <c r="M91" i="2"/>
  <c r="N91" i="2" s="1"/>
  <c r="J91" i="2"/>
  <c r="G91" i="2"/>
  <c r="H91" i="2" s="1"/>
  <c r="D91" i="2"/>
  <c r="M90" i="2"/>
  <c r="N90" i="2" s="1"/>
  <c r="J90" i="2"/>
  <c r="G90" i="2"/>
  <c r="D90" i="2"/>
  <c r="M89" i="2"/>
  <c r="J89" i="2"/>
  <c r="G89" i="2"/>
  <c r="D89" i="2"/>
  <c r="M88" i="2"/>
  <c r="N88" i="2" s="1"/>
  <c r="J88" i="2"/>
  <c r="K88" i="2" s="1"/>
  <c r="G88" i="2"/>
  <c r="D88" i="2"/>
  <c r="M87" i="2"/>
  <c r="N87" i="2" s="1"/>
  <c r="J87" i="2"/>
  <c r="K87" i="2" s="1"/>
  <c r="G87" i="2"/>
  <c r="D87" i="2"/>
  <c r="M86" i="2"/>
  <c r="N86" i="2" s="1"/>
  <c r="J86" i="2"/>
  <c r="K86" i="2" s="1"/>
  <c r="G86" i="2"/>
  <c r="H86" i="2" s="1"/>
  <c r="D86" i="2"/>
  <c r="E86" i="2" s="1"/>
  <c r="M85" i="2"/>
  <c r="J85" i="2"/>
  <c r="G85" i="2"/>
  <c r="D85" i="2"/>
  <c r="M84" i="2"/>
  <c r="N84" i="2" s="1"/>
  <c r="J84" i="2"/>
  <c r="K84" i="2" s="1"/>
  <c r="G84" i="2"/>
  <c r="D84" i="2"/>
  <c r="M83" i="2"/>
  <c r="N83" i="2" s="1"/>
  <c r="J83" i="2"/>
  <c r="G83" i="2"/>
  <c r="H83" i="2" s="1"/>
  <c r="D83" i="2"/>
  <c r="M82" i="2"/>
  <c r="N82" i="2" s="1"/>
  <c r="J82" i="2"/>
  <c r="G82" i="2"/>
  <c r="D82" i="2"/>
  <c r="M81" i="2"/>
  <c r="J81" i="2"/>
  <c r="K81" i="2" s="1"/>
  <c r="G81" i="2"/>
  <c r="D81" i="2"/>
  <c r="M79" i="2"/>
  <c r="N79" i="2" s="1"/>
  <c r="J79" i="2"/>
  <c r="K79" i="2" s="1"/>
  <c r="G79" i="2"/>
  <c r="D79" i="2"/>
  <c r="M78" i="2"/>
  <c r="N78" i="2" s="1"/>
  <c r="J78" i="2"/>
  <c r="K78" i="2" s="1"/>
  <c r="G78" i="2"/>
  <c r="D78" i="2"/>
  <c r="M77" i="2"/>
  <c r="N77" i="2" s="1"/>
  <c r="J77" i="2"/>
  <c r="G77" i="2"/>
  <c r="H77" i="2" s="1"/>
  <c r="D77" i="2"/>
  <c r="M76" i="2"/>
  <c r="N76" i="2" s="1"/>
  <c r="J76" i="2"/>
  <c r="G76" i="2"/>
  <c r="H76" i="2" s="1"/>
  <c r="D76" i="2"/>
  <c r="M75" i="2"/>
  <c r="N75" i="2" s="1"/>
  <c r="J75" i="2"/>
  <c r="G75" i="2"/>
  <c r="H75" i="2" s="1"/>
  <c r="D75" i="2"/>
  <c r="M74" i="2"/>
  <c r="N74" i="2" s="1"/>
  <c r="J74" i="2"/>
  <c r="G74" i="2"/>
  <c r="D74" i="2"/>
  <c r="M73" i="2"/>
  <c r="N73" i="2" s="1"/>
  <c r="J73" i="2"/>
  <c r="G73" i="2"/>
  <c r="H73" i="2" s="1"/>
  <c r="D73" i="2"/>
  <c r="M72" i="2"/>
  <c r="J72" i="2"/>
  <c r="K72" i="2" s="1"/>
  <c r="G72" i="2"/>
  <c r="H72" i="2" s="1"/>
  <c r="D72" i="2"/>
  <c r="M71" i="2"/>
  <c r="J71" i="2"/>
  <c r="G71" i="2"/>
  <c r="D71" i="2"/>
  <c r="M70" i="2"/>
  <c r="J70" i="2"/>
  <c r="G70" i="2"/>
  <c r="D70" i="2"/>
  <c r="M69" i="2"/>
  <c r="N69" i="2" s="1"/>
  <c r="J69" i="2"/>
  <c r="K69" i="2" s="1"/>
  <c r="G69" i="2"/>
  <c r="D69" i="2"/>
  <c r="M68" i="2"/>
  <c r="N68" i="2" s="1"/>
  <c r="J68" i="2"/>
  <c r="G68" i="2"/>
  <c r="H68" i="2" s="1"/>
  <c r="D68" i="2"/>
  <c r="M67" i="2"/>
  <c r="N67" i="2" s="1"/>
  <c r="J67" i="2"/>
  <c r="G67" i="2"/>
  <c r="H67" i="2" s="1"/>
  <c r="D67" i="2"/>
  <c r="M66" i="2"/>
  <c r="N66" i="2" s="1"/>
  <c r="J66" i="2"/>
  <c r="G66" i="2"/>
  <c r="H66" i="2" s="1"/>
  <c r="D66" i="2"/>
  <c r="M65" i="2"/>
  <c r="J65" i="2"/>
  <c r="G65" i="2"/>
  <c r="D65" i="2"/>
  <c r="M64" i="2"/>
  <c r="J64" i="2"/>
  <c r="G64" i="2"/>
  <c r="D64" i="2"/>
  <c r="M63" i="2"/>
  <c r="J63" i="2"/>
  <c r="G63" i="2"/>
  <c r="H63" i="2" s="1"/>
  <c r="D63" i="2"/>
  <c r="M62" i="2"/>
  <c r="J62" i="2"/>
  <c r="K62" i="2" s="1"/>
  <c r="G62" i="2"/>
  <c r="D62" i="2"/>
  <c r="M61" i="2"/>
  <c r="J61" i="2"/>
  <c r="K61" i="2" s="1"/>
  <c r="G61" i="2"/>
  <c r="H61" i="2" s="1"/>
  <c r="D61" i="2"/>
  <c r="M60" i="2"/>
  <c r="N60" i="2" s="1"/>
  <c r="J60" i="2"/>
  <c r="G60" i="2"/>
  <c r="D60" i="2"/>
  <c r="M59" i="2"/>
  <c r="N59" i="2" s="1"/>
  <c r="J59" i="2"/>
  <c r="K59" i="2" s="1"/>
  <c r="G59" i="2"/>
  <c r="H59" i="2" s="1"/>
  <c r="D59" i="2"/>
  <c r="M58" i="2"/>
  <c r="N58" i="2" s="1"/>
  <c r="J58" i="2"/>
  <c r="G58" i="2"/>
  <c r="H58" i="2" s="1"/>
  <c r="D58" i="2"/>
  <c r="M57" i="2"/>
  <c r="N57" i="2" s="1"/>
  <c r="J57" i="2"/>
  <c r="G57" i="2"/>
  <c r="H57" i="2" s="1"/>
  <c r="D57" i="2"/>
  <c r="M56" i="2"/>
  <c r="N56" i="2" s="1"/>
  <c r="J56" i="2"/>
  <c r="K56" i="2" s="1"/>
  <c r="G56" i="2"/>
  <c r="G55" i="2" s="1"/>
  <c r="D56" i="2"/>
  <c r="M54" i="2"/>
  <c r="J54" i="2"/>
  <c r="K54" i="2" s="1"/>
  <c r="G54" i="2"/>
  <c r="D54" i="2"/>
  <c r="M53" i="2"/>
  <c r="J53" i="2"/>
  <c r="K53" i="2" s="1"/>
  <c r="G53" i="2"/>
  <c r="H53" i="2" s="1"/>
  <c r="D53" i="2"/>
  <c r="M52" i="2"/>
  <c r="N52" i="2" s="1"/>
  <c r="J52" i="2"/>
  <c r="G52" i="2"/>
  <c r="D52" i="2"/>
  <c r="M51" i="2"/>
  <c r="N51" i="2" s="1"/>
  <c r="J51" i="2"/>
  <c r="K51" i="2" s="1"/>
  <c r="G51" i="2"/>
  <c r="H51" i="2" s="1"/>
  <c r="D51" i="2"/>
  <c r="M50" i="2"/>
  <c r="J50" i="2"/>
  <c r="G50" i="2"/>
  <c r="H50" i="2" s="1"/>
  <c r="D50" i="2"/>
  <c r="M49" i="2"/>
  <c r="J49" i="2"/>
  <c r="G49" i="2"/>
  <c r="H49" i="2" s="1"/>
  <c r="D49" i="2"/>
  <c r="M48" i="2"/>
  <c r="N48" i="2" s="1"/>
  <c r="J48" i="2"/>
  <c r="G48" i="2"/>
  <c r="D48" i="2"/>
  <c r="M47" i="2"/>
  <c r="N47" i="2" s="1"/>
  <c r="J47" i="2"/>
  <c r="G47" i="2"/>
  <c r="H47" i="2" s="1"/>
  <c r="D47" i="2"/>
  <c r="M46" i="2"/>
  <c r="N46" i="2" s="1"/>
  <c r="J46" i="2"/>
  <c r="K46" i="2" s="1"/>
  <c r="G46" i="2"/>
  <c r="D46" i="2"/>
  <c r="M45" i="2"/>
  <c r="N45" i="2" s="1"/>
  <c r="J45" i="2"/>
  <c r="G45" i="2"/>
  <c r="H45" i="2" s="1"/>
  <c r="D45" i="2"/>
  <c r="M44" i="2"/>
  <c r="N44" i="2" s="1"/>
  <c r="J44" i="2"/>
  <c r="K44" i="2" s="1"/>
  <c r="G44" i="2"/>
  <c r="H44" i="2" s="1"/>
  <c r="D44" i="2"/>
  <c r="M43" i="2"/>
  <c r="N43" i="2" s="1"/>
  <c r="J43" i="2"/>
  <c r="G43" i="2"/>
  <c r="H43" i="2" s="1"/>
  <c r="D43" i="2"/>
  <c r="M42" i="2"/>
  <c r="N42" i="2" s="1"/>
  <c r="J42" i="2"/>
  <c r="K42" i="2" s="1"/>
  <c r="G42" i="2"/>
  <c r="D42" i="2"/>
  <c r="M41" i="2"/>
  <c r="N41" i="2" s="1"/>
  <c r="J41" i="2"/>
  <c r="K41" i="2" s="1"/>
  <c r="G41" i="2"/>
  <c r="H41" i="2" s="1"/>
  <c r="D41" i="2"/>
  <c r="M40" i="2"/>
  <c r="N40" i="2" s="1"/>
  <c r="J40" i="2"/>
  <c r="G40" i="2"/>
  <c r="H40" i="2" s="1"/>
  <c r="D40" i="2"/>
  <c r="M39" i="2"/>
  <c r="N39" i="2" s="1"/>
  <c r="J39" i="2"/>
  <c r="G39" i="2"/>
  <c r="H39" i="2" s="1"/>
  <c r="D39" i="2"/>
  <c r="M38" i="2"/>
  <c r="N38" i="2" s="1"/>
  <c r="J38" i="2"/>
  <c r="G38" i="2"/>
  <c r="D38" i="2"/>
  <c r="M37" i="2"/>
  <c r="N37" i="2" s="1"/>
  <c r="J37" i="2"/>
  <c r="K37" i="2" s="1"/>
  <c r="G37" i="2"/>
  <c r="H37" i="2" s="1"/>
  <c r="D37" i="2"/>
  <c r="M36" i="2"/>
  <c r="N36" i="2" s="1"/>
  <c r="J36" i="2"/>
  <c r="G36" i="2"/>
  <c r="H36" i="2" s="1"/>
  <c r="D36" i="2"/>
  <c r="M35" i="2"/>
  <c r="J35" i="2"/>
  <c r="G35" i="2"/>
  <c r="H35" i="2" s="1"/>
  <c r="D35" i="2"/>
  <c r="M34" i="2"/>
  <c r="N34" i="2" s="1"/>
  <c r="J34" i="2"/>
  <c r="K34" i="2" s="1"/>
  <c r="G34" i="2"/>
  <c r="D34" i="2"/>
  <c r="M33" i="2"/>
  <c r="N33" i="2" s="1"/>
  <c r="J33" i="2"/>
  <c r="G33" i="2"/>
  <c r="H33" i="2" s="1"/>
  <c r="D33" i="2"/>
  <c r="M32" i="2"/>
  <c r="N32" i="2" s="1"/>
  <c r="J32" i="2"/>
  <c r="G32" i="2"/>
  <c r="H32" i="2" s="1"/>
  <c r="D32" i="2"/>
  <c r="M31" i="2"/>
  <c r="N31" i="2" s="1"/>
  <c r="J31" i="2"/>
  <c r="G31" i="2"/>
  <c r="H31" i="2" s="1"/>
  <c r="D31" i="2"/>
  <c r="M29" i="2"/>
  <c r="N29" i="2" s="1"/>
  <c r="J29" i="2"/>
  <c r="K29" i="2" s="1"/>
  <c r="G29" i="2"/>
  <c r="H29" i="2" s="1"/>
  <c r="D29" i="2"/>
  <c r="M28" i="2"/>
  <c r="N28" i="2" s="1"/>
  <c r="J28" i="2"/>
  <c r="G28" i="2"/>
  <c r="D28" i="2"/>
  <c r="M27" i="2"/>
  <c r="J27" i="2"/>
  <c r="G27" i="2"/>
  <c r="H27" i="2" s="1"/>
  <c r="D27" i="2"/>
  <c r="M26" i="2"/>
  <c r="N26" i="2" s="1"/>
  <c r="J26" i="2"/>
  <c r="K26" i="2" s="1"/>
  <c r="G26" i="2"/>
  <c r="D26" i="2"/>
  <c r="M25" i="2"/>
  <c r="N25" i="2" s="1"/>
  <c r="J25" i="2"/>
  <c r="G25" i="2"/>
  <c r="H25" i="2" s="1"/>
  <c r="D25" i="2"/>
  <c r="M24" i="2"/>
  <c r="N24" i="2" s="1"/>
  <c r="J24" i="2"/>
  <c r="G24" i="2"/>
  <c r="H24" i="2" s="1"/>
  <c r="D24" i="2"/>
  <c r="M23" i="2"/>
  <c r="N23" i="2" s="1"/>
  <c r="J23" i="2"/>
  <c r="G23" i="2"/>
  <c r="D23" i="2"/>
  <c r="M22" i="2"/>
  <c r="N22" i="2" s="1"/>
  <c r="J22" i="2"/>
  <c r="G22" i="2"/>
  <c r="D22" i="2"/>
  <c r="M21" i="2"/>
  <c r="N21" i="2" s="1"/>
  <c r="J21" i="2"/>
  <c r="G21" i="2"/>
  <c r="H21" i="2" s="1"/>
  <c r="D21" i="2"/>
  <c r="M20" i="2"/>
  <c r="N20" i="2" s="1"/>
  <c r="J20" i="2"/>
  <c r="G20" i="2"/>
  <c r="H20" i="2" s="1"/>
  <c r="D20" i="2"/>
  <c r="M19" i="2"/>
  <c r="N19" i="2" s="1"/>
  <c r="J19" i="2"/>
  <c r="G19" i="2"/>
  <c r="H19" i="2" s="1"/>
  <c r="D19" i="2"/>
  <c r="M18" i="2"/>
  <c r="N18" i="2" s="1"/>
  <c r="J18" i="2"/>
  <c r="G18" i="2"/>
  <c r="Q18" i="2" s="1"/>
  <c r="U18" i="2" s="1"/>
  <c r="D18" i="2"/>
  <c r="M17" i="2"/>
  <c r="N17" i="2" s="1"/>
  <c r="J17" i="2"/>
  <c r="K17" i="2" s="1"/>
  <c r="G17" i="2"/>
  <c r="H17" i="2" s="1"/>
  <c r="D17" i="2"/>
  <c r="M16" i="2"/>
  <c r="N16" i="2" s="1"/>
  <c r="J16" i="2"/>
  <c r="G16" i="2"/>
  <c r="D16" i="2"/>
  <c r="M15" i="2"/>
  <c r="N15" i="2" s="1"/>
  <c r="J15" i="2"/>
  <c r="G15" i="2"/>
  <c r="D15" i="2"/>
  <c r="M14" i="2"/>
  <c r="J14" i="2"/>
  <c r="G14" i="2"/>
  <c r="H14" i="2" s="1"/>
  <c r="D14" i="2"/>
  <c r="M13" i="2"/>
  <c r="N13" i="2" s="1"/>
  <c r="J13" i="2"/>
  <c r="K13" i="2" s="1"/>
  <c r="G13" i="2"/>
  <c r="H13" i="2" s="1"/>
  <c r="D13" i="2"/>
  <c r="M12" i="2"/>
  <c r="N12" i="2" s="1"/>
  <c r="J12" i="2"/>
  <c r="G12" i="2"/>
  <c r="D12" i="2"/>
  <c r="M11" i="2"/>
  <c r="N11" i="2" s="1"/>
  <c r="J11" i="2"/>
  <c r="G11" i="2"/>
  <c r="D11" i="2"/>
  <c r="M10" i="2"/>
  <c r="N10" i="2" s="1"/>
  <c r="J10" i="2"/>
  <c r="K10" i="2" s="1"/>
  <c r="G10" i="2"/>
  <c r="D10" i="2"/>
  <c r="M9" i="2"/>
  <c r="N9" i="2" s="1"/>
  <c r="J9" i="2"/>
  <c r="G9" i="2"/>
  <c r="H9" i="2" s="1"/>
  <c r="D9" i="2"/>
  <c r="M8" i="2"/>
  <c r="N8" i="2" s="1"/>
  <c r="J8" i="2"/>
  <c r="G8" i="2"/>
  <c r="H8" i="2" s="1"/>
  <c r="D8" i="2"/>
  <c r="M7" i="2"/>
  <c r="N7" i="2" s="1"/>
  <c r="J7" i="2"/>
  <c r="K7" i="2" s="1"/>
  <c r="G7" i="2"/>
  <c r="H7" i="2" s="1"/>
  <c r="D7" i="2"/>
  <c r="M6" i="2"/>
  <c r="M5" i="2" s="1"/>
  <c r="J6" i="2"/>
  <c r="G6" i="2"/>
  <c r="H6" i="2" s="1"/>
  <c r="O130" i="2"/>
  <c r="P125" i="2"/>
  <c r="B125" i="2"/>
  <c r="P124" i="2"/>
  <c r="K124" i="2"/>
  <c r="E124" i="2"/>
  <c r="B124" i="2"/>
  <c r="P123" i="2"/>
  <c r="B123" i="2"/>
  <c r="P122" i="2"/>
  <c r="K122" i="2"/>
  <c r="B122" i="2"/>
  <c r="P121" i="2"/>
  <c r="K121" i="2"/>
  <c r="Q121" i="2"/>
  <c r="U121" i="2" s="1"/>
  <c r="B121" i="2"/>
  <c r="P120" i="2"/>
  <c r="K120" i="2"/>
  <c r="Q120" i="2"/>
  <c r="U120" i="2" s="1"/>
  <c r="B120" i="2"/>
  <c r="P119" i="2"/>
  <c r="K119" i="2"/>
  <c r="Q119" i="2"/>
  <c r="U119" i="2" s="1"/>
  <c r="B119" i="2"/>
  <c r="P118" i="2"/>
  <c r="K118" i="2"/>
  <c r="Q118" i="2"/>
  <c r="U118" i="2" s="1"/>
  <c r="B118" i="2"/>
  <c r="P117" i="2"/>
  <c r="K117" i="2"/>
  <c r="Q117" i="2"/>
  <c r="U117" i="2" s="1"/>
  <c r="B117" i="2"/>
  <c r="P116" i="2"/>
  <c r="K116" i="2"/>
  <c r="Q116" i="2"/>
  <c r="B116" i="2"/>
  <c r="P115" i="2"/>
  <c r="P126" i="2" s="1"/>
  <c r="L115" i="2"/>
  <c r="L126" i="2" s="1"/>
  <c r="I115" i="2"/>
  <c r="I126" i="2" s="1"/>
  <c r="F115" i="2"/>
  <c r="C115" i="2"/>
  <c r="C126" i="2" s="1"/>
  <c r="P114" i="2"/>
  <c r="K114" i="2"/>
  <c r="B114" i="2"/>
  <c r="P113" i="2"/>
  <c r="K113" i="2"/>
  <c r="B113" i="2"/>
  <c r="P112" i="2"/>
  <c r="N112" i="2"/>
  <c r="K112" i="2"/>
  <c r="H112" i="2"/>
  <c r="B112" i="2"/>
  <c r="P111" i="2"/>
  <c r="B111" i="2"/>
  <c r="P110" i="2"/>
  <c r="K110" i="2"/>
  <c r="B110" i="2"/>
  <c r="P109" i="2"/>
  <c r="K109" i="2"/>
  <c r="B109" i="2"/>
  <c r="P108" i="2"/>
  <c r="K108" i="2"/>
  <c r="B108" i="2"/>
  <c r="P107" i="2"/>
  <c r="L107" i="2"/>
  <c r="J107" i="2"/>
  <c r="I107" i="2"/>
  <c r="F107" i="2"/>
  <c r="C107" i="2"/>
  <c r="P104" i="2"/>
  <c r="K104" i="2"/>
  <c r="B104" i="2"/>
  <c r="P103" i="2"/>
  <c r="E103" i="2"/>
  <c r="B103" i="2"/>
  <c r="P102" i="2"/>
  <c r="B102" i="2"/>
  <c r="P101" i="2"/>
  <c r="E101" i="2"/>
  <c r="B101" i="2"/>
  <c r="P100" i="2"/>
  <c r="K100" i="2"/>
  <c r="B100" i="2"/>
  <c r="P99" i="2"/>
  <c r="K99" i="2"/>
  <c r="B99" i="2"/>
  <c r="P98" i="2"/>
  <c r="K98" i="2"/>
  <c r="H98" i="2"/>
  <c r="B98" i="2"/>
  <c r="P97" i="2"/>
  <c r="B97" i="2"/>
  <c r="P96" i="2"/>
  <c r="K96" i="2"/>
  <c r="B96" i="2"/>
  <c r="P95" i="2"/>
  <c r="K95" i="2"/>
  <c r="E95" i="2"/>
  <c r="B95" i="2"/>
  <c r="P94" i="2"/>
  <c r="K94" i="2"/>
  <c r="B94" i="2"/>
  <c r="P93" i="2"/>
  <c r="K93" i="2"/>
  <c r="E93" i="2"/>
  <c r="B93" i="2"/>
  <c r="P92" i="2"/>
  <c r="N92" i="2"/>
  <c r="B92" i="2"/>
  <c r="P91" i="2"/>
  <c r="E91" i="2"/>
  <c r="B91" i="2"/>
  <c r="P90" i="2"/>
  <c r="K90" i="2"/>
  <c r="H90" i="2"/>
  <c r="B90" i="2"/>
  <c r="Q89" i="2"/>
  <c r="U89" i="2" s="1"/>
  <c r="P89" i="2"/>
  <c r="N89" i="2"/>
  <c r="K89" i="2"/>
  <c r="H89" i="2"/>
  <c r="E89" i="2"/>
  <c r="B89" i="2"/>
  <c r="P88" i="2"/>
  <c r="H88" i="2"/>
  <c r="B88" i="2"/>
  <c r="P87" i="2"/>
  <c r="E87" i="2"/>
  <c r="B87" i="2"/>
  <c r="P86" i="2"/>
  <c r="B86" i="2"/>
  <c r="P85" i="2"/>
  <c r="N85" i="2"/>
  <c r="K85" i="2"/>
  <c r="H85" i="2"/>
  <c r="B85" i="2"/>
  <c r="P84" i="2"/>
  <c r="E84" i="2"/>
  <c r="B84" i="2"/>
  <c r="P83" i="2"/>
  <c r="K83" i="2"/>
  <c r="B83" i="2"/>
  <c r="P82" i="2"/>
  <c r="H82" i="2"/>
  <c r="E82" i="2"/>
  <c r="B82" i="2"/>
  <c r="P81" i="2"/>
  <c r="P80" i="2" s="1"/>
  <c r="B81" i="2"/>
  <c r="L80" i="2"/>
  <c r="I80" i="2"/>
  <c r="F80" i="2"/>
  <c r="C80" i="2"/>
  <c r="B80" i="2"/>
  <c r="P79" i="2"/>
  <c r="H79" i="2"/>
  <c r="B79" i="2"/>
  <c r="P78" i="2"/>
  <c r="E78" i="2"/>
  <c r="B78" i="2"/>
  <c r="P77" i="2"/>
  <c r="K77" i="2"/>
  <c r="B77" i="2"/>
  <c r="P76" i="2"/>
  <c r="K76" i="2"/>
  <c r="B76" i="2"/>
  <c r="P75" i="2"/>
  <c r="K75" i="2"/>
  <c r="B75" i="2"/>
  <c r="P74" i="2"/>
  <c r="K74" i="2"/>
  <c r="H74" i="2"/>
  <c r="B74" i="2"/>
  <c r="P73" i="2"/>
  <c r="K73" i="2"/>
  <c r="B73" i="2"/>
  <c r="P72" i="2"/>
  <c r="N72" i="2"/>
  <c r="B72" i="2"/>
  <c r="P71" i="2"/>
  <c r="N71" i="2"/>
  <c r="K71" i="2"/>
  <c r="H71" i="2"/>
  <c r="B71" i="2"/>
  <c r="P70" i="2"/>
  <c r="K70" i="2"/>
  <c r="H70" i="2"/>
  <c r="E70" i="2"/>
  <c r="B70" i="2"/>
  <c r="P69" i="2"/>
  <c r="H69" i="2"/>
  <c r="B69" i="2"/>
  <c r="P68" i="2"/>
  <c r="E68" i="2"/>
  <c r="B68" i="2"/>
  <c r="P67" i="2"/>
  <c r="K67" i="2"/>
  <c r="B67" i="2"/>
  <c r="P66" i="2"/>
  <c r="K66" i="2"/>
  <c r="B66" i="2"/>
  <c r="P65" i="2"/>
  <c r="N65" i="2"/>
  <c r="K65" i="2"/>
  <c r="H65" i="2"/>
  <c r="B65" i="2"/>
  <c r="P64" i="2"/>
  <c r="K64" i="2"/>
  <c r="H64" i="2"/>
  <c r="E64" i="2"/>
  <c r="B64" i="2"/>
  <c r="P63" i="2"/>
  <c r="N63" i="2"/>
  <c r="K63" i="2"/>
  <c r="B63" i="2"/>
  <c r="P62" i="2"/>
  <c r="N62" i="2"/>
  <c r="E62" i="2"/>
  <c r="B62" i="2"/>
  <c r="P61" i="2"/>
  <c r="N61" i="2"/>
  <c r="B61" i="2"/>
  <c r="P60" i="2"/>
  <c r="K60" i="2"/>
  <c r="E60" i="2"/>
  <c r="B60" i="2"/>
  <c r="P59" i="2"/>
  <c r="B59" i="2"/>
  <c r="P58" i="2"/>
  <c r="K58" i="2"/>
  <c r="B58" i="2"/>
  <c r="P57" i="2"/>
  <c r="K57" i="2"/>
  <c r="B57" i="2"/>
  <c r="P56" i="2"/>
  <c r="B56" i="2"/>
  <c r="P55" i="2"/>
  <c r="L55" i="2"/>
  <c r="I55" i="2"/>
  <c r="F55" i="2"/>
  <c r="C55" i="2"/>
  <c r="B55" i="2"/>
  <c r="P54" i="2"/>
  <c r="N54" i="2"/>
  <c r="E54" i="2"/>
  <c r="B54" i="2"/>
  <c r="P53" i="2"/>
  <c r="N53" i="2"/>
  <c r="B53" i="2"/>
  <c r="P52" i="2"/>
  <c r="K52" i="2"/>
  <c r="E52" i="2"/>
  <c r="B52" i="2"/>
  <c r="P51" i="2"/>
  <c r="B51" i="2"/>
  <c r="P50" i="2"/>
  <c r="N50" i="2"/>
  <c r="K50" i="2"/>
  <c r="B50" i="2"/>
  <c r="P49" i="2"/>
  <c r="N49" i="2"/>
  <c r="K49" i="2"/>
  <c r="B49" i="2"/>
  <c r="P48" i="2"/>
  <c r="K48" i="2"/>
  <c r="E48" i="2"/>
  <c r="B48" i="2"/>
  <c r="P47" i="2"/>
  <c r="K47" i="2"/>
  <c r="B47" i="2"/>
  <c r="P46" i="2"/>
  <c r="E46" i="2"/>
  <c r="B46" i="2"/>
  <c r="P45" i="2"/>
  <c r="K45" i="2"/>
  <c r="B45" i="2"/>
  <c r="P44" i="2"/>
  <c r="B44" i="2"/>
  <c r="P43" i="2"/>
  <c r="K43" i="2"/>
  <c r="B43" i="2"/>
  <c r="P42" i="2"/>
  <c r="E42" i="2"/>
  <c r="B42" i="2"/>
  <c r="P41" i="2"/>
  <c r="B41" i="2"/>
  <c r="P40" i="2"/>
  <c r="E40" i="2"/>
  <c r="B40" i="2"/>
  <c r="P39" i="2"/>
  <c r="K39" i="2"/>
  <c r="B39" i="2"/>
  <c r="P38" i="2"/>
  <c r="K38" i="2"/>
  <c r="E38" i="2"/>
  <c r="B38" i="2"/>
  <c r="P37" i="2"/>
  <c r="B37" i="2"/>
  <c r="P36" i="2"/>
  <c r="K36" i="2"/>
  <c r="B36" i="2"/>
  <c r="P35" i="2"/>
  <c r="K35" i="2"/>
  <c r="B35" i="2"/>
  <c r="P34" i="2"/>
  <c r="E34" i="2"/>
  <c r="B34" i="2"/>
  <c r="P33" i="2"/>
  <c r="K33" i="2"/>
  <c r="B33" i="2"/>
  <c r="P32" i="2"/>
  <c r="K32" i="2"/>
  <c r="B32" i="2"/>
  <c r="P31" i="2"/>
  <c r="P30" i="2" s="1"/>
  <c r="K31" i="2"/>
  <c r="B31" i="2"/>
  <c r="L30" i="2"/>
  <c r="I30" i="2"/>
  <c r="F30" i="2"/>
  <c r="C30" i="2"/>
  <c r="B30" i="2"/>
  <c r="P29" i="2"/>
  <c r="B29" i="2"/>
  <c r="P28" i="2"/>
  <c r="K28" i="2"/>
  <c r="E28" i="2"/>
  <c r="B28" i="2"/>
  <c r="P27" i="2"/>
  <c r="K27" i="2"/>
  <c r="B27" i="2"/>
  <c r="P26" i="2"/>
  <c r="E26" i="2"/>
  <c r="B26" i="2"/>
  <c r="P25" i="2"/>
  <c r="K25" i="2"/>
  <c r="B25" i="2"/>
  <c r="P24" i="2"/>
  <c r="K24" i="2"/>
  <c r="B24" i="2"/>
  <c r="P23" i="2"/>
  <c r="K23" i="2"/>
  <c r="B23" i="2"/>
  <c r="P22" i="2"/>
  <c r="K22" i="2"/>
  <c r="E22" i="2"/>
  <c r="B22" i="2"/>
  <c r="P21" i="2"/>
  <c r="K21" i="2"/>
  <c r="B21" i="2"/>
  <c r="P20" i="2"/>
  <c r="E20" i="2"/>
  <c r="B20" i="2"/>
  <c r="P19" i="2"/>
  <c r="K19" i="2"/>
  <c r="B19" i="2"/>
  <c r="P18" i="2"/>
  <c r="K18" i="2"/>
  <c r="E18" i="2"/>
  <c r="B18" i="2"/>
  <c r="P17" i="2"/>
  <c r="B17" i="2"/>
  <c r="P16" i="2"/>
  <c r="K16" i="2"/>
  <c r="E16" i="2"/>
  <c r="B16" i="2"/>
  <c r="P15" i="2"/>
  <c r="K15" i="2"/>
  <c r="B15" i="2"/>
  <c r="P14" i="2"/>
  <c r="K14" i="2"/>
  <c r="E14" i="2"/>
  <c r="B14" i="2"/>
  <c r="P13" i="2"/>
  <c r="B13" i="2"/>
  <c r="P12" i="2"/>
  <c r="K12" i="2"/>
  <c r="E12" i="2"/>
  <c r="B12" i="2"/>
  <c r="P11" i="2"/>
  <c r="K11" i="2"/>
  <c r="B11" i="2"/>
  <c r="P10" i="2"/>
  <c r="E10" i="2"/>
  <c r="B10" i="2"/>
  <c r="P9" i="2"/>
  <c r="K9" i="2"/>
  <c r="B9" i="2"/>
  <c r="P8" i="2"/>
  <c r="K8" i="2"/>
  <c r="B8" i="2"/>
  <c r="P7" i="2"/>
  <c r="B7" i="2"/>
  <c r="P6" i="2"/>
  <c r="K6" i="2"/>
  <c r="E6" i="2"/>
  <c r="B6" i="2"/>
  <c r="P5" i="2"/>
  <c r="L5" i="2"/>
  <c r="J5" i="2"/>
  <c r="I5" i="2"/>
  <c r="F5" i="2"/>
  <c r="C5" i="2"/>
  <c r="B5" i="2"/>
  <c r="AB6" i="37"/>
  <c r="M117" i="1"/>
  <c r="N117" i="1" s="1"/>
  <c r="M118" i="1"/>
  <c r="M119" i="1"/>
  <c r="M120" i="1"/>
  <c r="N120" i="1" s="1"/>
  <c r="M121" i="1"/>
  <c r="N121" i="1" s="1"/>
  <c r="M122" i="1"/>
  <c r="N122" i="1" s="1"/>
  <c r="M123" i="1"/>
  <c r="M124" i="1"/>
  <c r="N124" i="1" s="1"/>
  <c r="M125" i="1"/>
  <c r="N125" i="1" s="1"/>
  <c r="N118" i="1"/>
  <c r="M116" i="1"/>
  <c r="N116" i="1" s="1"/>
  <c r="M109" i="1"/>
  <c r="M110" i="1"/>
  <c r="N110" i="1" s="1"/>
  <c r="M111" i="1"/>
  <c r="M112" i="1"/>
  <c r="N112" i="1" s="1"/>
  <c r="M113" i="1"/>
  <c r="M114" i="1"/>
  <c r="N114" i="1" s="1"/>
  <c r="M108" i="1"/>
  <c r="M82" i="1"/>
  <c r="N82" i="1" s="1"/>
  <c r="M83" i="1"/>
  <c r="M84" i="1"/>
  <c r="N84" i="1" s="1"/>
  <c r="M85" i="1"/>
  <c r="M86" i="1"/>
  <c r="N86" i="1" s="1"/>
  <c r="M87" i="1"/>
  <c r="M88" i="1"/>
  <c r="N88" i="1" s="1"/>
  <c r="M89" i="1"/>
  <c r="M90" i="1"/>
  <c r="N90" i="1" s="1"/>
  <c r="M91" i="1"/>
  <c r="M92" i="1"/>
  <c r="N92" i="1" s="1"/>
  <c r="M93" i="1"/>
  <c r="M94" i="1"/>
  <c r="N94" i="1" s="1"/>
  <c r="M95" i="1"/>
  <c r="M96" i="1"/>
  <c r="N96" i="1" s="1"/>
  <c r="M97" i="1"/>
  <c r="M98" i="1"/>
  <c r="N98" i="1" s="1"/>
  <c r="M99" i="1"/>
  <c r="M100" i="1"/>
  <c r="N100" i="1" s="1"/>
  <c r="M101" i="1"/>
  <c r="M102" i="1"/>
  <c r="N102" i="1" s="1"/>
  <c r="M103" i="1"/>
  <c r="M104" i="1"/>
  <c r="N104" i="1" s="1"/>
  <c r="M81" i="1"/>
  <c r="M80" i="1" s="1"/>
  <c r="M57" i="1"/>
  <c r="N57" i="1" s="1"/>
  <c r="M58" i="1"/>
  <c r="M59" i="1"/>
  <c r="N59" i="1" s="1"/>
  <c r="M60" i="1"/>
  <c r="M61" i="1"/>
  <c r="N61" i="1" s="1"/>
  <c r="M62" i="1"/>
  <c r="M63" i="1"/>
  <c r="N63" i="1" s="1"/>
  <c r="M64" i="1"/>
  <c r="M65" i="1"/>
  <c r="N65" i="1" s="1"/>
  <c r="M66" i="1"/>
  <c r="M67" i="1"/>
  <c r="N67" i="1" s="1"/>
  <c r="M68" i="1"/>
  <c r="M69" i="1"/>
  <c r="N69" i="1" s="1"/>
  <c r="M70" i="1"/>
  <c r="M71" i="1"/>
  <c r="N71" i="1" s="1"/>
  <c r="M72" i="1"/>
  <c r="M73" i="1"/>
  <c r="N73" i="1" s="1"/>
  <c r="M74" i="1"/>
  <c r="M75" i="1"/>
  <c r="N75" i="1" s="1"/>
  <c r="M76" i="1"/>
  <c r="M77" i="1"/>
  <c r="N77" i="1" s="1"/>
  <c r="M78" i="1"/>
  <c r="M79" i="1"/>
  <c r="N79" i="1" s="1"/>
  <c r="M56" i="1"/>
  <c r="N56" i="1" s="1"/>
  <c r="M32" i="1"/>
  <c r="N32" i="1" s="1"/>
  <c r="M33" i="1"/>
  <c r="M34" i="1"/>
  <c r="N34" i="1" s="1"/>
  <c r="M35" i="1"/>
  <c r="M36" i="1"/>
  <c r="N36" i="1" s="1"/>
  <c r="M37" i="1"/>
  <c r="M38" i="1"/>
  <c r="N38" i="1" s="1"/>
  <c r="M39" i="1"/>
  <c r="M40" i="1"/>
  <c r="N40" i="1" s="1"/>
  <c r="M41" i="1"/>
  <c r="M42" i="1"/>
  <c r="N42" i="1" s="1"/>
  <c r="M43" i="1"/>
  <c r="M44" i="1"/>
  <c r="N44" i="1" s="1"/>
  <c r="M45" i="1"/>
  <c r="M46" i="1"/>
  <c r="N46" i="1" s="1"/>
  <c r="M47" i="1"/>
  <c r="M48" i="1"/>
  <c r="N48" i="1" s="1"/>
  <c r="M49" i="1"/>
  <c r="M50" i="1"/>
  <c r="N50" i="1" s="1"/>
  <c r="M51" i="1"/>
  <c r="M52" i="1"/>
  <c r="N52" i="1" s="1"/>
  <c r="M53" i="1"/>
  <c r="M54" i="1"/>
  <c r="N54" i="1" s="1"/>
  <c r="M31" i="1"/>
  <c r="M30" i="1" s="1"/>
  <c r="M7" i="1"/>
  <c r="N7" i="1" s="1"/>
  <c r="M8" i="1"/>
  <c r="M9" i="1"/>
  <c r="M10" i="1"/>
  <c r="N10" i="1" s="1"/>
  <c r="M11" i="1"/>
  <c r="N11" i="1" s="1"/>
  <c r="M12" i="1"/>
  <c r="N12" i="1" s="1"/>
  <c r="M13" i="1"/>
  <c r="N13" i="1" s="1"/>
  <c r="M14" i="1"/>
  <c r="M15" i="1"/>
  <c r="N15" i="1" s="1"/>
  <c r="M16" i="1"/>
  <c r="N16" i="1" s="1"/>
  <c r="M17" i="1"/>
  <c r="M18" i="1"/>
  <c r="N18" i="1" s="1"/>
  <c r="M19" i="1"/>
  <c r="N19" i="1" s="1"/>
  <c r="M20" i="1"/>
  <c r="N20" i="1" s="1"/>
  <c r="M21" i="1"/>
  <c r="N21" i="1" s="1"/>
  <c r="M22" i="1"/>
  <c r="N22" i="1" s="1"/>
  <c r="M23" i="1"/>
  <c r="N23" i="1" s="1"/>
  <c r="M24" i="1"/>
  <c r="M25" i="1"/>
  <c r="M26" i="1"/>
  <c r="N26" i="1" s="1"/>
  <c r="M27" i="1"/>
  <c r="N27" i="1" s="1"/>
  <c r="M28" i="1"/>
  <c r="N28" i="1" s="1"/>
  <c r="M29" i="1"/>
  <c r="N29" i="1" s="1"/>
  <c r="N14" i="1"/>
  <c r="N8" i="1"/>
  <c r="N24" i="1"/>
  <c r="M6" i="1"/>
  <c r="N6" i="1" s="1"/>
  <c r="J117" i="1"/>
  <c r="J118" i="1"/>
  <c r="K118" i="1" s="1"/>
  <c r="J119" i="1"/>
  <c r="K119" i="1" s="1"/>
  <c r="J120" i="1"/>
  <c r="K120" i="1" s="1"/>
  <c r="J121" i="1"/>
  <c r="J122" i="1"/>
  <c r="K122" i="1" s="1"/>
  <c r="J123" i="1"/>
  <c r="K123" i="1" s="1"/>
  <c r="J124" i="1"/>
  <c r="K124" i="1" s="1"/>
  <c r="J125" i="1"/>
  <c r="J116" i="1"/>
  <c r="J115" i="1" s="1"/>
  <c r="J109" i="1"/>
  <c r="J110" i="1"/>
  <c r="J111" i="1"/>
  <c r="K111" i="1" s="1"/>
  <c r="J112" i="1"/>
  <c r="J113" i="1"/>
  <c r="K113" i="1" s="1"/>
  <c r="J114" i="1"/>
  <c r="K114" i="1" s="1"/>
  <c r="J108" i="1"/>
  <c r="K108" i="1" s="1"/>
  <c r="J82" i="1"/>
  <c r="K82" i="1" s="1"/>
  <c r="J83" i="1"/>
  <c r="K83" i="1" s="1"/>
  <c r="J84" i="1"/>
  <c r="J85" i="1"/>
  <c r="J86" i="1"/>
  <c r="K86" i="1" s="1"/>
  <c r="J87" i="1"/>
  <c r="K87" i="1" s="1"/>
  <c r="J88" i="1"/>
  <c r="J89" i="1"/>
  <c r="K89" i="1" s="1"/>
  <c r="J90" i="1"/>
  <c r="K90" i="1" s="1"/>
  <c r="J91" i="1"/>
  <c r="K91" i="1" s="1"/>
  <c r="J92" i="1"/>
  <c r="J93" i="1"/>
  <c r="K93" i="1" s="1"/>
  <c r="J94" i="1"/>
  <c r="J95" i="1"/>
  <c r="J96" i="1"/>
  <c r="K96" i="1" s="1"/>
  <c r="J97" i="1"/>
  <c r="K97" i="1" s="1"/>
  <c r="J98" i="1"/>
  <c r="J99" i="1"/>
  <c r="K99" i="1" s="1"/>
  <c r="J100" i="1"/>
  <c r="K100" i="1" s="1"/>
  <c r="J101" i="1"/>
  <c r="K101" i="1" s="1"/>
  <c r="J102" i="1"/>
  <c r="J103" i="1"/>
  <c r="K103" i="1" s="1"/>
  <c r="J104" i="1"/>
  <c r="K104" i="1" s="1"/>
  <c r="K85" i="1"/>
  <c r="J81" i="1"/>
  <c r="K81" i="1" s="1"/>
  <c r="J57" i="1"/>
  <c r="J58" i="1"/>
  <c r="K58" i="1" s="1"/>
  <c r="J59" i="1"/>
  <c r="J60" i="1"/>
  <c r="K60" i="1" s="1"/>
  <c r="J61" i="1"/>
  <c r="J62" i="1"/>
  <c r="K62" i="1" s="1"/>
  <c r="J63" i="1"/>
  <c r="J64" i="1"/>
  <c r="K64" i="1" s="1"/>
  <c r="J65" i="1"/>
  <c r="J66" i="1"/>
  <c r="K66" i="1" s="1"/>
  <c r="J67" i="1"/>
  <c r="J68" i="1"/>
  <c r="K68" i="1" s="1"/>
  <c r="J69" i="1"/>
  <c r="J70" i="1"/>
  <c r="K70" i="1" s="1"/>
  <c r="J71" i="1"/>
  <c r="J72" i="1"/>
  <c r="K72" i="1" s="1"/>
  <c r="J73" i="1"/>
  <c r="J74" i="1"/>
  <c r="K74" i="1" s="1"/>
  <c r="J75" i="1"/>
  <c r="J76" i="1"/>
  <c r="K76" i="1" s="1"/>
  <c r="J77" i="1"/>
  <c r="J78" i="1"/>
  <c r="K78" i="1" s="1"/>
  <c r="J79" i="1"/>
  <c r="J55" i="1"/>
  <c r="J56" i="1"/>
  <c r="J32" i="1"/>
  <c r="J33" i="1"/>
  <c r="J34" i="1"/>
  <c r="K34" i="1" s="1"/>
  <c r="J35" i="1"/>
  <c r="J36" i="1"/>
  <c r="K36" i="1" s="1"/>
  <c r="J37" i="1"/>
  <c r="J38" i="1"/>
  <c r="K38" i="1" s="1"/>
  <c r="J39" i="1"/>
  <c r="J40" i="1"/>
  <c r="J41" i="1"/>
  <c r="J42" i="1"/>
  <c r="K42" i="1" s="1"/>
  <c r="J43" i="1"/>
  <c r="J44" i="1"/>
  <c r="K44" i="1" s="1"/>
  <c r="J45" i="1"/>
  <c r="J46" i="1"/>
  <c r="K46" i="1" s="1"/>
  <c r="J47" i="1"/>
  <c r="J48" i="1"/>
  <c r="J49" i="1"/>
  <c r="J50" i="1"/>
  <c r="K50" i="1" s="1"/>
  <c r="J51" i="1"/>
  <c r="J52" i="1"/>
  <c r="K52" i="1" s="1"/>
  <c r="J53" i="1"/>
  <c r="J54" i="1"/>
  <c r="K54" i="1" s="1"/>
  <c r="K43" i="1"/>
  <c r="K47" i="1"/>
  <c r="K41" i="1"/>
  <c r="K45" i="1"/>
  <c r="J31" i="1"/>
  <c r="J7" i="1"/>
  <c r="J8" i="1"/>
  <c r="K8" i="1" s="1"/>
  <c r="J9" i="1"/>
  <c r="K9" i="1" s="1"/>
  <c r="J10" i="1"/>
  <c r="K10" i="1" s="1"/>
  <c r="J11" i="1"/>
  <c r="K11" i="1" s="1"/>
  <c r="J12" i="1"/>
  <c r="J13" i="1"/>
  <c r="K13" i="1" s="1"/>
  <c r="J14" i="1"/>
  <c r="J15" i="1"/>
  <c r="J16" i="1"/>
  <c r="J17" i="1"/>
  <c r="K17" i="1" s="1"/>
  <c r="J18" i="1"/>
  <c r="J19" i="1"/>
  <c r="K19" i="1" s="1"/>
  <c r="J20" i="1"/>
  <c r="J21" i="1"/>
  <c r="K21" i="1" s="1"/>
  <c r="J22" i="1"/>
  <c r="J23" i="1"/>
  <c r="K23" i="1" s="1"/>
  <c r="J24" i="1"/>
  <c r="J25" i="1"/>
  <c r="K25" i="1" s="1"/>
  <c r="J26" i="1"/>
  <c r="J27" i="1"/>
  <c r="K27" i="1" s="1"/>
  <c r="J28" i="1"/>
  <c r="J29" i="1"/>
  <c r="K29" i="1" s="1"/>
  <c r="K14" i="1"/>
  <c r="K12" i="1"/>
  <c r="J6" i="1"/>
  <c r="G117" i="1"/>
  <c r="G118" i="1"/>
  <c r="G119" i="1"/>
  <c r="H119" i="1" s="1"/>
  <c r="G120" i="1"/>
  <c r="H120" i="1" s="1"/>
  <c r="G121" i="1"/>
  <c r="H121" i="1" s="1"/>
  <c r="G122" i="1"/>
  <c r="G123" i="1"/>
  <c r="H123" i="1" s="1"/>
  <c r="G124" i="1"/>
  <c r="H124" i="1" s="1"/>
  <c r="G125" i="1"/>
  <c r="G116" i="1"/>
  <c r="H116" i="1" s="1"/>
  <c r="G109" i="1"/>
  <c r="G110" i="1"/>
  <c r="G111" i="1"/>
  <c r="G112" i="1"/>
  <c r="G113" i="1"/>
  <c r="G114" i="1"/>
  <c r="G108" i="1"/>
  <c r="H108" i="1" s="1"/>
  <c r="G82" i="1"/>
  <c r="G83" i="1"/>
  <c r="G84" i="1"/>
  <c r="G85" i="1"/>
  <c r="G86" i="1"/>
  <c r="G87" i="1"/>
  <c r="H87" i="1" s="1"/>
  <c r="G88" i="1"/>
  <c r="G89" i="1"/>
  <c r="H89" i="1" s="1"/>
  <c r="G90" i="1"/>
  <c r="G91" i="1"/>
  <c r="G92" i="1"/>
  <c r="G93" i="1"/>
  <c r="G94" i="1"/>
  <c r="G95" i="1"/>
  <c r="H95" i="1" s="1"/>
  <c r="G96" i="1"/>
  <c r="G97" i="1"/>
  <c r="G98" i="1"/>
  <c r="G99" i="1"/>
  <c r="G100" i="1"/>
  <c r="G101" i="1"/>
  <c r="H101" i="1" s="1"/>
  <c r="G102" i="1"/>
  <c r="G103" i="1"/>
  <c r="G104" i="1"/>
  <c r="H93" i="1"/>
  <c r="G81" i="1"/>
  <c r="H81" i="1" s="1"/>
  <c r="G57" i="1"/>
  <c r="G58" i="1"/>
  <c r="H58" i="1" s="1"/>
  <c r="G59" i="1"/>
  <c r="H59" i="1" s="1"/>
  <c r="G60" i="1"/>
  <c r="G61" i="1"/>
  <c r="H61" i="1" s="1"/>
  <c r="G62" i="1"/>
  <c r="G63" i="1"/>
  <c r="H63" i="1" s="1"/>
  <c r="G64" i="1"/>
  <c r="G65" i="1"/>
  <c r="G66" i="1"/>
  <c r="H66" i="1" s="1"/>
  <c r="G67" i="1"/>
  <c r="H67" i="1" s="1"/>
  <c r="G68" i="1"/>
  <c r="H68" i="1" s="1"/>
  <c r="G69" i="1"/>
  <c r="H69" i="1" s="1"/>
  <c r="G70" i="1"/>
  <c r="H70" i="1" s="1"/>
  <c r="G71" i="1"/>
  <c r="H71" i="1" s="1"/>
  <c r="G72" i="1"/>
  <c r="H72" i="1" s="1"/>
  <c r="G73" i="1"/>
  <c r="G74" i="1"/>
  <c r="G75" i="1"/>
  <c r="H75" i="1" s="1"/>
  <c r="G76" i="1"/>
  <c r="G77" i="1"/>
  <c r="H77" i="1" s="1"/>
  <c r="G78" i="1"/>
  <c r="H78" i="1" s="1"/>
  <c r="G79" i="1"/>
  <c r="H79" i="1" s="1"/>
  <c r="H60" i="1"/>
  <c r="H76" i="1"/>
  <c r="G56" i="1"/>
  <c r="H56" i="1" s="1"/>
  <c r="G32" i="1"/>
  <c r="H32" i="1" s="1"/>
  <c r="G33" i="1"/>
  <c r="H33" i="1" s="1"/>
  <c r="G34" i="1"/>
  <c r="G35" i="1"/>
  <c r="G36" i="1"/>
  <c r="G37" i="1"/>
  <c r="H37" i="1" s="1"/>
  <c r="G38" i="1"/>
  <c r="G39" i="1"/>
  <c r="H39" i="1" s="1"/>
  <c r="G40" i="1"/>
  <c r="H40" i="1" s="1"/>
  <c r="G41" i="1"/>
  <c r="H41" i="1" s="1"/>
  <c r="G42" i="1"/>
  <c r="G43" i="1"/>
  <c r="H43" i="1" s="1"/>
  <c r="G44" i="1"/>
  <c r="H44" i="1" s="1"/>
  <c r="G45" i="1"/>
  <c r="H45" i="1" s="1"/>
  <c r="G46" i="1"/>
  <c r="G47" i="1"/>
  <c r="H47" i="1" s="1"/>
  <c r="G48" i="1"/>
  <c r="H48" i="1" s="1"/>
  <c r="G49" i="1"/>
  <c r="G50" i="1"/>
  <c r="G51" i="1"/>
  <c r="H51" i="1" s="1"/>
  <c r="G52" i="1"/>
  <c r="G53" i="1"/>
  <c r="H53" i="1" s="1"/>
  <c r="G54" i="1"/>
  <c r="H35" i="1"/>
  <c r="H49" i="1"/>
  <c r="G31" i="1"/>
  <c r="H31" i="1" s="1"/>
  <c r="G7" i="1"/>
  <c r="H7" i="1" s="1"/>
  <c r="G8" i="1"/>
  <c r="G9" i="1"/>
  <c r="G10" i="1"/>
  <c r="G11" i="1"/>
  <c r="H11" i="1" s="1"/>
  <c r="G12" i="1"/>
  <c r="G13" i="1"/>
  <c r="H13" i="1" s="1"/>
  <c r="G14" i="1"/>
  <c r="G15" i="1"/>
  <c r="G16" i="1"/>
  <c r="G17" i="1"/>
  <c r="H17" i="1" s="1"/>
  <c r="G18" i="1"/>
  <c r="H18" i="1" s="1"/>
  <c r="G19" i="1"/>
  <c r="H19" i="1" s="1"/>
  <c r="G20" i="1"/>
  <c r="H20" i="1" s="1"/>
  <c r="G21" i="1"/>
  <c r="H21" i="1" s="1"/>
  <c r="G22" i="1"/>
  <c r="H22" i="1" s="1"/>
  <c r="G23" i="1"/>
  <c r="H23" i="1" s="1"/>
  <c r="G24" i="1"/>
  <c r="G25" i="1"/>
  <c r="H25" i="1" s="1"/>
  <c r="G26" i="1"/>
  <c r="H26" i="1" s="1"/>
  <c r="G27" i="1"/>
  <c r="H27" i="1" s="1"/>
  <c r="G28" i="1"/>
  <c r="G29" i="1"/>
  <c r="H29" i="1" s="1"/>
  <c r="H10" i="1"/>
  <c r="H14" i="1"/>
  <c r="H12" i="1"/>
  <c r="H28" i="1"/>
  <c r="G6" i="1"/>
  <c r="H6" i="1" s="1"/>
  <c r="N123" i="1"/>
  <c r="N119" i="1"/>
  <c r="L115" i="1"/>
  <c r="L126" i="1" s="1"/>
  <c r="N113" i="1"/>
  <c r="N111" i="1"/>
  <c r="N109" i="1"/>
  <c r="N108" i="1"/>
  <c r="L107" i="1"/>
  <c r="N103" i="1"/>
  <c r="N101" i="1"/>
  <c r="N99" i="1"/>
  <c r="N97" i="1"/>
  <c r="N95" i="1"/>
  <c r="N93" i="1"/>
  <c r="N91" i="1"/>
  <c r="N89" i="1"/>
  <c r="N87" i="1"/>
  <c r="N85" i="1"/>
  <c r="N83" i="1"/>
  <c r="N81" i="1"/>
  <c r="L80" i="1"/>
  <c r="N78" i="1"/>
  <c r="N76" i="1"/>
  <c r="N74" i="1"/>
  <c r="N72" i="1"/>
  <c r="N70" i="1"/>
  <c r="N68" i="1"/>
  <c r="N66" i="1"/>
  <c r="N64" i="1"/>
  <c r="N62" i="1"/>
  <c r="N60" i="1"/>
  <c r="N58" i="1"/>
  <c r="L55" i="1"/>
  <c r="N53" i="1"/>
  <c r="N51" i="1"/>
  <c r="N49" i="1"/>
  <c r="N47" i="1"/>
  <c r="N45" i="1"/>
  <c r="N43" i="1"/>
  <c r="N41" i="1"/>
  <c r="N39" i="1"/>
  <c r="N37" i="1"/>
  <c r="N35" i="1"/>
  <c r="N33" i="1"/>
  <c r="L30" i="1"/>
  <c r="N25" i="1"/>
  <c r="N17" i="1"/>
  <c r="N9" i="1"/>
  <c r="L5" i="1"/>
  <c r="K16" i="1"/>
  <c r="K125" i="1"/>
  <c r="K121" i="1"/>
  <c r="K117" i="1"/>
  <c r="K116" i="1"/>
  <c r="I115" i="1"/>
  <c r="I126" i="1" s="1"/>
  <c r="K112" i="1"/>
  <c r="K109" i="1"/>
  <c r="I107" i="1"/>
  <c r="K102" i="1"/>
  <c r="K98" i="1"/>
  <c r="K92" i="1"/>
  <c r="K88" i="1"/>
  <c r="K84" i="1"/>
  <c r="J80" i="1"/>
  <c r="I80" i="1"/>
  <c r="K79" i="1"/>
  <c r="K77" i="1"/>
  <c r="K75" i="1"/>
  <c r="K73" i="1"/>
  <c r="K71" i="1"/>
  <c r="K69" i="1"/>
  <c r="K67" i="1"/>
  <c r="K65" i="1"/>
  <c r="K63" i="1"/>
  <c r="K61" i="1"/>
  <c r="K59" i="1"/>
  <c r="K57" i="1"/>
  <c r="K56" i="1"/>
  <c r="I55" i="1"/>
  <c r="K53" i="1"/>
  <c r="K51" i="1"/>
  <c r="K49" i="1"/>
  <c r="K39" i="1"/>
  <c r="K37" i="1"/>
  <c r="K35" i="1"/>
  <c r="K33" i="1"/>
  <c r="K31" i="1"/>
  <c r="I30" i="1"/>
  <c r="K28" i="1"/>
  <c r="K26" i="1"/>
  <c r="K24" i="1"/>
  <c r="K22" i="1"/>
  <c r="K20" i="1"/>
  <c r="K18" i="1"/>
  <c r="K15" i="1"/>
  <c r="K7" i="1"/>
  <c r="I5" i="1"/>
  <c r="H110" i="1"/>
  <c r="H114" i="1"/>
  <c r="H74" i="1"/>
  <c r="H16" i="1"/>
  <c r="H125" i="1"/>
  <c r="H117" i="1"/>
  <c r="F115" i="1"/>
  <c r="F126" i="1" s="1"/>
  <c r="H112" i="1"/>
  <c r="F107" i="1"/>
  <c r="H102" i="1"/>
  <c r="H98" i="1"/>
  <c r="H97" i="1"/>
  <c r="H94" i="1"/>
  <c r="H90" i="1"/>
  <c r="H86" i="1"/>
  <c r="H83" i="1"/>
  <c r="H82" i="1"/>
  <c r="F80" i="1"/>
  <c r="H73" i="1"/>
  <c r="H65" i="1"/>
  <c r="H57" i="1"/>
  <c r="F55" i="1"/>
  <c r="H52" i="1"/>
  <c r="H36" i="1"/>
  <c r="F30" i="1"/>
  <c r="H15" i="1"/>
  <c r="H8" i="1"/>
  <c r="F5" i="1"/>
  <c r="C126" i="1"/>
  <c r="C115" i="1"/>
  <c r="C107" i="1"/>
  <c r="D117" i="1"/>
  <c r="Q117" i="1" s="1"/>
  <c r="U117" i="1" s="1"/>
  <c r="D118" i="1"/>
  <c r="E118" i="1" s="1"/>
  <c r="D119" i="1"/>
  <c r="Q119" i="1" s="1"/>
  <c r="D120" i="1"/>
  <c r="E120" i="1" s="1"/>
  <c r="D121" i="1"/>
  <c r="Q121" i="1" s="1"/>
  <c r="U121" i="1" s="1"/>
  <c r="D122" i="1"/>
  <c r="E122" i="1" s="1"/>
  <c r="D123" i="1"/>
  <c r="D124" i="1"/>
  <c r="Q124" i="1" s="1"/>
  <c r="U124" i="1" s="1"/>
  <c r="D125" i="1"/>
  <c r="Q125" i="1" s="1"/>
  <c r="D116" i="1"/>
  <c r="E116" i="1" s="1"/>
  <c r="D109" i="1"/>
  <c r="D110" i="1"/>
  <c r="E110" i="1" s="1"/>
  <c r="D111" i="1"/>
  <c r="D112" i="1"/>
  <c r="E112" i="1" s="1"/>
  <c r="D113" i="1"/>
  <c r="D114" i="1"/>
  <c r="E114" i="1" s="1"/>
  <c r="D108" i="1"/>
  <c r="C80" i="1"/>
  <c r="C55" i="1"/>
  <c r="C105" i="1" s="1"/>
  <c r="C128" i="1" s="1"/>
  <c r="C30" i="1"/>
  <c r="D82" i="1"/>
  <c r="E82" i="1" s="1"/>
  <c r="D83" i="1"/>
  <c r="D84" i="1"/>
  <c r="E84" i="1" s="1"/>
  <c r="D85" i="1"/>
  <c r="D86" i="1"/>
  <c r="E86" i="1" s="1"/>
  <c r="D87" i="1"/>
  <c r="E87" i="1" s="1"/>
  <c r="D88" i="1"/>
  <c r="D89" i="1"/>
  <c r="D90" i="1"/>
  <c r="E90" i="1" s="1"/>
  <c r="D91" i="1"/>
  <c r="D92" i="1"/>
  <c r="E92" i="1" s="1"/>
  <c r="D93" i="1"/>
  <c r="D94" i="1"/>
  <c r="D95" i="1"/>
  <c r="E95" i="1" s="1"/>
  <c r="D96" i="1"/>
  <c r="E96" i="1" s="1"/>
  <c r="D97" i="1"/>
  <c r="D98" i="1"/>
  <c r="E98" i="1" s="1"/>
  <c r="D99" i="1"/>
  <c r="E99" i="1" s="1"/>
  <c r="D100" i="1"/>
  <c r="E100" i="1" s="1"/>
  <c r="D101" i="1"/>
  <c r="D102" i="1"/>
  <c r="Q102" i="1" s="1"/>
  <c r="U102" i="1" s="1"/>
  <c r="D103" i="1"/>
  <c r="E103" i="1" s="1"/>
  <c r="D104" i="1"/>
  <c r="E104" i="1" s="1"/>
  <c r="D81" i="1"/>
  <c r="D80" i="1" s="1"/>
  <c r="D57" i="1"/>
  <c r="E57" i="1" s="1"/>
  <c r="D58" i="1"/>
  <c r="E58" i="1" s="1"/>
  <c r="D59" i="1"/>
  <c r="Q59" i="1" s="1"/>
  <c r="U59" i="1" s="1"/>
  <c r="D60" i="1"/>
  <c r="E60" i="1" s="1"/>
  <c r="D61" i="1"/>
  <c r="E61" i="1" s="1"/>
  <c r="D62" i="1"/>
  <c r="E62" i="1" s="1"/>
  <c r="D63" i="1"/>
  <c r="Q63" i="1" s="1"/>
  <c r="U63" i="1" s="1"/>
  <c r="D64" i="1"/>
  <c r="E64" i="1" s="1"/>
  <c r="D65" i="1"/>
  <c r="E65" i="1" s="1"/>
  <c r="D66" i="1"/>
  <c r="E66" i="1" s="1"/>
  <c r="D67" i="1"/>
  <c r="Q67" i="1" s="1"/>
  <c r="U67" i="1" s="1"/>
  <c r="D68" i="1"/>
  <c r="E68" i="1" s="1"/>
  <c r="D69" i="1"/>
  <c r="E69" i="1" s="1"/>
  <c r="D70" i="1"/>
  <c r="D71" i="1"/>
  <c r="Q71" i="1" s="1"/>
  <c r="U71" i="1" s="1"/>
  <c r="D72" i="1"/>
  <c r="D73" i="1"/>
  <c r="Q73" i="1" s="1"/>
  <c r="U73" i="1" s="1"/>
  <c r="D74" i="1"/>
  <c r="D75" i="1"/>
  <c r="Q75" i="1" s="1"/>
  <c r="U75" i="1" s="1"/>
  <c r="D76" i="1"/>
  <c r="E76" i="1" s="1"/>
  <c r="D77" i="1"/>
  <c r="D78" i="1"/>
  <c r="D79" i="1"/>
  <c r="Q79" i="1" s="1"/>
  <c r="U79" i="1" s="1"/>
  <c r="E74" i="1"/>
  <c r="D56" i="1"/>
  <c r="D32" i="1"/>
  <c r="D33" i="1"/>
  <c r="E33" i="1" s="1"/>
  <c r="D34" i="1"/>
  <c r="D35" i="1"/>
  <c r="E35" i="1" s="1"/>
  <c r="D36" i="1"/>
  <c r="D37" i="1"/>
  <c r="E37" i="1" s="1"/>
  <c r="D38" i="1"/>
  <c r="D39" i="1"/>
  <c r="E39" i="1" s="1"/>
  <c r="D40" i="1"/>
  <c r="D41" i="1"/>
  <c r="E41" i="1" s="1"/>
  <c r="D42" i="1"/>
  <c r="D43" i="1"/>
  <c r="E43" i="1" s="1"/>
  <c r="D44" i="1"/>
  <c r="Q44" i="1" s="1"/>
  <c r="D45" i="1"/>
  <c r="E45" i="1" s="1"/>
  <c r="D46" i="1"/>
  <c r="D47" i="1"/>
  <c r="E47" i="1" s="1"/>
  <c r="D48" i="1"/>
  <c r="D49" i="1"/>
  <c r="D50" i="1"/>
  <c r="E50" i="1" s="1"/>
  <c r="D51" i="1"/>
  <c r="E51" i="1" s="1"/>
  <c r="D52" i="1"/>
  <c r="D53" i="1"/>
  <c r="D54" i="1"/>
  <c r="E54" i="1" s="1"/>
  <c r="E49" i="1"/>
  <c r="D31" i="1"/>
  <c r="C5" i="1"/>
  <c r="D7" i="1"/>
  <c r="D8" i="1"/>
  <c r="Q8" i="1" s="1"/>
  <c r="U8" i="1" s="1"/>
  <c r="D9" i="1"/>
  <c r="D10" i="1"/>
  <c r="D11" i="1"/>
  <c r="D12" i="1"/>
  <c r="D13" i="1"/>
  <c r="D14" i="1"/>
  <c r="D15" i="1"/>
  <c r="D16" i="1"/>
  <c r="D17" i="1"/>
  <c r="D18" i="1"/>
  <c r="D19" i="1"/>
  <c r="D20" i="1"/>
  <c r="D21" i="1"/>
  <c r="D22" i="1"/>
  <c r="D23" i="1"/>
  <c r="D24" i="1"/>
  <c r="D25" i="1"/>
  <c r="D26" i="1"/>
  <c r="E26" i="1" s="1"/>
  <c r="D27" i="1"/>
  <c r="D28" i="1"/>
  <c r="D29" i="1"/>
  <c r="D6" i="1"/>
  <c r="D5" i="1" s="1"/>
  <c r="E5" i="1" s="1"/>
  <c r="Q123" i="1"/>
  <c r="U123" i="1" s="1"/>
  <c r="P117" i="1"/>
  <c r="P118" i="1"/>
  <c r="P119" i="1"/>
  <c r="P120" i="1"/>
  <c r="P121" i="1"/>
  <c r="P122" i="1"/>
  <c r="P123" i="1"/>
  <c r="P124" i="1"/>
  <c r="P125" i="1"/>
  <c r="P116" i="1"/>
  <c r="P109" i="1"/>
  <c r="P110" i="1"/>
  <c r="P111" i="1"/>
  <c r="P112" i="1"/>
  <c r="P113" i="1"/>
  <c r="P114" i="1"/>
  <c r="P108" i="1"/>
  <c r="P82" i="1"/>
  <c r="P83" i="1"/>
  <c r="P84" i="1"/>
  <c r="P85" i="1"/>
  <c r="P86" i="1"/>
  <c r="P87" i="1"/>
  <c r="P88" i="1"/>
  <c r="P89" i="1"/>
  <c r="P90" i="1"/>
  <c r="P91" i="1"/>
  <c r="P92" i="1"/>
  <c r="P93" i="1"/>
  <c r="P94" i="1"/>
  <c r="P95" i="1"/>
  <c r="P96" i="1"/>
  <c r="P97" i="1"/>
  <c r="P98" i="1"/>
  <c r="P99" i="1"/>
  <c r="P100" i="1"/>
  <c r="P101" i="1"/>
  <c r="P102" i="1"/>
  <c r="P103" i="1"/>
  <c r="P104" i="1"/>
  <c r="P81" i="1"/>
  <c r="Q61" i="1"/>
  <c r="U61" i="1" s="1"/>
  <c r="Q69" i="1"/>
  <c r="U69" i="1" s="1"/>
  <c r="Q77" i="1"/>
  <c r="U77" i="1" s="1"/>
  <c r="P57" i="1"/>
  <c r="P58" i="1"/>
  <c r="P59" i="1"/>
  <c r="P60" i="1"/>
  <c r="P61" i="1"/>
  <c r="P62" i="1"/>
  <c r="P63" i="1"/>
  <c r="P64" i="1"/>
  <c r="P65" i="1"/>
  <c r="P66" i="1"/>
  <c r="P67" i="1"/>
  <c r="P68" i="1"/>
  <c r="P69" i="1"/>
  <c r="P70" i="1"/>
  <c r="P71" i="1"/>
  <c r="P72" i="1"/>
  <c r="P73" i="1"/>
  <c r="P74" i="1"/>
  <c r="P75" i="1"/>
  <c r="P76" i="1"/>
  <c r="P77" i="1"/>
  <c r="P78" i="1"/>
  <c r="P79" i="1"/>
  <c r="P56" i="1"/>
  <c r="P55" i="1" s="1"/>
  <c r="P32" i="1"/>
  <c r="P33" i="1"/>
  <c r="P34" i="1"/>
  <c r="P35" i="1"/>
  <c r="P36" i="1"/>
  <c r="P37" i="1"/>
  <c r="P38" i="1"/>
  <c r="P39" i="1"/>
  <c r="P40" i="1"/>
  <c r="P41" i="1"/>
  <c r="P42" i="1"/>
  <c r="P43" i="1"/>
  <c r="P44" i="1"/>
  <c r="P45" i="1"/>
  <c r="P46" i="1"/>
  <c r="P47" i="1"/>
  <c r="P48" i="1"/>
  <c r="P49" i="1"/>
  <c r="P50" i="1"/>
  <c r="P51" i="1"/>
  <c r="P52" i="1"/>
  <c r="P53" i="1"/>
  <c r="P54" i="1"/>
  <c r="P31" i="1"/>
  <c r="P30" i="1" s="1"/>
  <c r="Q11" i="1"/>
  <c r="U11" i="1" s="1"/>
  <c r="Q15" i="1"/>
  <c r="U15" i="1" s="1"/>
  <c r="Q19" i="1"/>
  <c r="U19" i="1" s="1"/>
  <c r="Q23" i="1"/>
  <c r="U23" i="1" s="1"/>
  <c r="Q27" i="1"/>
  <c r="U27" i="1" s="1"/>
  <c r="P7" i="1"/>
  <c r="P8" i="1"/>
  <c r="P9" i="1"/>
  <c r="P10" i="1"/>
  <c r="P11" i="1"/>
  <c r="P12" i="1"/>
  <c r="P13" i="1"/>
  <c r="P14" i="1"/>
  <c r="P15" i="1"/>
  <c r="P16" i="1"/>
  <c r="P17" i="1"/>
  <c r="P18" i="1"/>
  <c r="P19" i="1"/>
  <c r="P20" i="1"/>
  <c r="P21" i="1"/>
  <c r="P22" i="1"/>
  <c r="P23" i="1"/>
  <c r="P24" i="1"/>
  <c r="P25" i="1"/>
  <c r="P26" i="1"/>
  <c r="P27" i="1"/>
  <c r="P28" i="1"/>
  <c r="P29" i="1"/>
  <c r="P6" i="1"/>
  <c r="O130" i="1"/>
  <c r="E125" i="1"/>
  <c r="B125" i="1"/>
  <c r="E124" i="1"/>
  <c r="B124" i="1"/>
  <c r="E123" i="1"/>
  <c r="B123" i="1"/>
  <c r="B122" i="1"/>
  <c r="B121" i="1"/>
  <c r="B120" i="1"/>
  <c r="E119" i="1"/>
  <c r="B119" i="1"/>
  <c r="B118" i="1"/>
  <c r="E117" i="1"/>
  <c r="B117" i="1"/>
  <c r="B116" i="1"/>
  <c r="B114" i="1"/>
  <c r="E113" i="1"/>
  <c r="B113" i="1"/>
  <c r="B112" i="1"/>
  <c r="E111" i="1"/>
  <c r="B111" i="1"/>
  <c r="B110" i="1"/>
  <c r="E109" i="1"/>
  <c r="B109" i="1"/>
  <c r="B108" i="1"/>
  <c r="B104" i="1"/>
  <c r="B103" i="1"/>
  <c r="E102" i="1"/>
  <c r="B102" i="1"/>
  <c r="B101" i="1"/>
  <c r="B100" i="1"/>
  <c r="B99" i="1"/>
  <c r="B98" i="1"/>
  <c r="B97" i="1"/>
  <c r="B96" i="1"/>
  <c r="B95" i="1"/>
  <c r="E94" i="1"/>
  <c r="B94" i="1"/>
  <c r="B93" i="1"/>
  <c r="B92" i="1"/>
  <c r="E91" i="1"/>
  <c r="B91" i="1"/>
  <c r="B90" i="1"/>
  <c r="B89" i="1"/>
  <c r="E88" i="1"/>
  <c r="B88" i="1"/>
  <c r="B87" i="1"/>
  <c r="B86" i="1"/>
  <c r="B85" i="1"/>
  <c r="B84" i="1"/>
  <c r="E83" i="1"/>
  <c r="B83" i="1"/>
  <c r="B82" i="1"/>
  <c r="E81" i="1"/>
  <c r="B81" i="1"/>
  <c r="B80" i="1"/>
  <c r="B79" i="1"/>
  <c r="B78" i="1"/>
  <c r="E77" i="1"/>
  <c r="B77" i="1"/>
  <c r="B76" i="1"/>
  <c r="B75" i="1"/>
  <c r="B74" i="1"/>
  <c r="B73" i="1"/>
  <c r="E72" i="1"/>
  <c r="B72" i="1"/>
  <c r="B71" i="1"/>
  <c r="E70" i="1"/>
  <c r="B70" i="1"/>
  <c r="B69" i="1"/>
  <c r="B68" i="1"/>
  <c r="E67" i="1"/>
  <c r="B67" i="1"/>
  <c r="B66" i="1"/>
  <c r="B65" i="1"/>
  <c r="B64" i="1"/>
  <c r="B63" i="1"/>
  <c r="B62" i="1"/>
  <c r="B61" i="1"/>
  <c r="B60" i="1"/>
  <c r="E59" i="1"/>
  <c r="B59" i="1"/>
  <c r="B58" i="1"/>
  <c r="B57" i="1"/>
  <c r="B56" i="1"/>
  <c r="B55" i="1"/>
  <c r="B54" i="1"/>
  <c r="B53" i="1"/>
  <c r="E52" i="1"/>
  <c r="B52" i="1"/>
  <c r="B51" i="1"/>
  <c r="B50" i="1"/>
  <c r="B49" i="1"/>
  <c r="E48" i="1"/>
  <c r="B48" i="1"/>
  <c r="B47" i="1"/>
  <c r="E46" i="1"/>
  <c r="B46" i="1"/>
  <c r="B45" i="1"/>
  <c r="E44" i="1"/>
  <c r="B44" i="1"/>
  <c r="B43" i="1"/>
  <c r="E42" i="1"/>
  <c r="B42" i="1"/>
  <c r="B41" i="1"/>
  <c r="E40" i="1"/>
  <c r="B40" i="1"/>
  <c r="B39" i="1"/>
  <c r="E38" i="1"/>
  <c r="B38" i="1"/>
  <c r="B37" i="1"/>
  <c r="E36" i="1"/>
  <c r="B36" i="1"/>
  <c r="B35" i="1"/>
  <c r="E34" i="1"/>
  <c r="B34" i="1"/>
  <c r="B33" i="1"/>
  <c r="E32" i="1"/>
  <c r="B32" i="1"/>
  <c r="E31" i="1"/>
  <c r="B31" i="1"/>
  <c r="B30" i="1"/>
  <c r="E29" i="1"/>
  <c r="B29" i="1"/>
  <c r="B28" i="1"/>
  <c r="E27" i="1"/>
  <c r="B27" i="1"/>
  <c r="B26" i="1"/>
  <c r="E25" i="1"/>
  <c r="B25" i="1"/>
  <c r="B24" i="1"/>
  <c r="E23" i="1"/>
  <c r="B23" i="1"/>
  <c r="B22" i="1"/>
  <c r="E21" i="1"/>
  <c r="B21" i="1"/>
  <c r="B20" i="1"/>
  <c r="E19" i="1"/>
  <c r="B19" i="1"/>
  <c r="B18" i="1"/>
  <c r="E17" i="1"/>
  <c r="B17" i="1"/>
  <c r="B16" i="1"/>
  <c r="E15" i="1"/>
  <c r="B15" i="1"/>
  <c r="B14" i="1"/>
  <c r="E13" i="1"/>
  <c r="B13" i="1"/>
  <c r="B12" i="1"/>
  <c r="E11" i="1"/>
  <c r="B11" i="1"/>
  <c r="B10" i="1"/>
  <c r="E9" i="1"/>
  <c r="B9" i="1"/>
  <c r="B8" i="1"/>
  <c r="E7" i="1"/>
  <c r="B7" i="1"/>
  <c r="B6" i="1"/>
  <c r="B5" i="1"/>
  <c r="Q128" i="49"/>
  <c r="Q130" i="49" s="1"/>
  <c r="Q126" i="49"/>
  <c r="Q124" i="49"/>
  <c r="Q122" i="49"/>
  <c r="Q120" i="49"/>
  <c r="Q118" i="49"/>
  <c r="Q116" i="49"/>
  <c r="Q114" i="49"/>
  <c r="Q112" i="49"/>
  <c r="Q110" i="49"/>
  <c r="Q108" i="49"/>
  <c r="Q104" i="49"/>
  <c r="Q102" i="49"/>
  <c r="Q100" i="49"/>
  <c r="Q98" i="49"/>
  <c r="Q96" i="49"/>
  <c r="Q94" i="49"/>
  <c r="Q92" i="49"/>
  <c r="Q90" i="49"/>
  <c r="Q88" i="49"/>
  <c r="Q86" i="49"/>
  <c r="Q84" i="49"/>
  <c r="Q82" i="49"/>
  <c r="Q80" i="49"/>
  <c r="Q78" i="49"/>
  <c r="Q76" i="49"/>
  <c r="Q74" i="49"/>
  <c r="Q72" i="49"/>
  <c r="Q70" i="49"/>
  <c r="Q68" i="49"/>
  <c r="Q66" i="49"/>
  <c r="Q64" i="49"/>
  <c r="Q62" i="49"/>
  <c r="Q60" i="49"/>
  <c r="Q58" i="49"/>
  <c r="Q56" i="49"/>
  <c r="Q54" i="49"/>
  <c r="Q52" i="49"/>
  <c r="Q50" i="49"/>
  <c r="Q48" i="49"/>
  <c r="Q46" i="49"/>
  <c r="Q44" i="49"/>
  <c r="Q42" i="49"/>
  <c r="Q40" i="49"/>
  <c r="Q38" i="49"/>
  <c r="Q36" i="49"/>
  <c r="Q34" i="49"/>
  <c r="Q32" i="49"/>
  <c r="Q30" i="49"/>
  <c r="Q28" i="49"/>
  <c r="Q26" i="49"/>
  <c r="Q24" i="49"/>
  <c r="Q22" i="49"/>
  <c r="Q20" i="49"/>
  <c r="Q18" i="49"/>
  <c r="Q16" i="49"/>
  <c r="Q14" i="49"/>
  <c r="Q12" i="49"/>
  <c r="Q10" i="49"/>
  <c r="Q8" i="49"/>
  <c r="Q6" i="49"/>
  <c r="Q5" i="49"/>
  <c r="N128" i="49"/>
  <c r="N130" i="49" s="1"/>
  <c r="N126" i="49"/>
  <c r="N124" i="49"/>
  <c r="N122" i="49"/>
  <c r="N120" i="49"/>
  <c r="N118" i="49"/>
  <c r="N116" i="49"/>
  <c r="N114" i="49"/>
  <c r="N112" i="49"/>
  <c r="N110" i="49"/>
  <c r="N108" i="49"/>
  <c r="N104" i="49"/>
  <c r="N102" i="49"/>
  <c r="N100" i="49"/>
  <c r="N98" i="49"/>
  <c r="N96" i="49"/>
  <c r="N94" i="49"/>
  <c r="N92" i="49"/>
  <c r="N90" i="49"/>
  <c r="N88" i="49"/>
  <c r="N86" i="49"/>
  <c r="N84" i="49"/>
  <c r="N82" i="49"/>
  <c r="N80" i="49"/>
  <c r="N78" i="49"/>
  <c r="N76" i="49"/>
  <c r="N74" i="49"/>
  <c r="N72" i="49"/>
  <c r="N70" i="49"/>
  <c r="N68" i="49"/>
  <c r="N66" i="49"/>
  <c r="N64" i="49"/>
  <c r="N62" i="49"/>
  <c r="N60" i="49"/>
  <c r="N58" i="49"/>
  <c r="N56" i="49"/>
  <c r="N54" i="49"/>
  <c r="N52" i="49"/>
  <c r="N50" i="49"/>
  <c r="N48" i="49"/>
  <c r="N46" i="49"/>
  <c r="N44" i="49"/>
  <c r="N42" i="49"/>
  <c r="N40" i="49"/>
  <c r="N38" i="49"/>
  <c r="N36" i="49"/>
  <c r="N34" i="49"/>
  <c r="N32" i="49"/>
  <c r="N30" i="49"/>
  <c r="N28" i="49"/>
  <c r="N26" i="49"/>
  <c r="N24" i="49"/>
  <c r="N22" i="49"/>
  <c r="N20" i="49"/>
  <c r="N18" i="49"/>
  <c r="N16" i="49"/>
  <c r="N14" i="49"/>
  <c r="N12" i="49"/>
  <c r="N10" i="49"/>
  <c r="N8" i="49"/>
  <c r="N6" i="49"/>
  <c r="N5" i="49"/>
  <c r="K128" i="49"/>
  <c r="K130" i="49" s="1"/>
  <c r="K126" i="49"/>
  <c r="K124" i="49"/>
  <c r="K122" i="49"/>
  <c r="K120" i="49"/>
  <c r="K118" i="49"/>
  <c r="K116" i="49"/>
  <c r="K114" i="49"/>
  <c r="K112" i="49"/>
  <c r="K110" i="49"/>
  <c r="K108" i="49"/>
  <c r="K105" i="49"/>
  <c r="K104" i="49"/>
  <c r="K103" i="49"/>
  <c r="K102" i="49"/>
  <c r="K101" i="49"/>
  <c r="K100" i="49"/>
  <c r="K99" i="49"/>
  <c r="K98" i="49"/>
  <c r="K97" i="49"/>
  <c r="K96" i="49"/>
  <c r="K95" i="49"/>
  <c r="K94" i="49"/>
  <c r="K93" i="49"/>
  <c r="K92" i="49"/>
  <c r="K91" i="49"/>
  <c r="K90" i="49"/>
  <c r="K89" i="49"/>
  <c r="K88" i="49"/>
  <c r="K87" i="49"/>
  <c r="K86" i="49"/>
  <c r="K85" i="49"/>
  <c r="K84" i="49"/>
  <c r="K83" i="49"/>
  <c r="K82" i="49"/>
  <c r="K81" i="49"/>
  <c r="K80" i="49"/>
  <c r="K79" i="49"/>
  <c r="K78" i="49"/>
  <c r="K77" i="49"/>
  <c r="K76" i="49"/>
  <c r="K75" i="49"/>
  <c r="K74" i="49"/>
  <c r="K73" i="49"/>
  <c r="K72" i="49"/>
  <c r="K71" i="49"/>
  <c r="K70" i="49"/>
  <c r="K69" i="49"/>
  <c r="K68" i="49"/>
  <c r="K67" i="49"/>
  <c r="K66" i="49"/>
  <c r="K65" i="49"/>
  <c r="K64" i="49"/>
  <c r="K63" i="49"/>
  <c r="K62" i="49"/>
  <c r="K61" i="49"/>
  <c r="K60" i="49"/>
  <c r="K59" i="49"/>
  <c r="K58" i="49"/>
  <c r="K57" i="49"/>
  <c r="K56" i="49"/>
  <c r="K55" i="49"/>
  <c r="K54" i="49"/>
  <c r="K53" i="49"/>
  <c r="K52" i="49"/>
  <c r="K51" i="49"/>
  <c r="K50" i="49"/>
  <c r="K49" i="49"/>
  <c r="K48" i="49"/>
  <c r="K47" i="49"/>
  <c r="K46" i="49"/>
  <c r="K45" i="49"/>
  <c r="K44" i="49"/>
  <c r="K43" i="49"/>
  <c r="K42" i="49"/>
  <c r="K41" i="49"/>
  <c r="K40" i="49"/>
  <c r="K39" i="49"/>
  <c r="K38" i="49"/>
  <c r="K37" i="49"/>
  <c r="K36" i="49"/>
  <c r="K35" i="49"/>
  <c r="K34" i="49"/>
  <c r="K33" i="49"/>
  <c r="K32" i="49"/>
  <c r="K31" i="49"/>
  <c r="K30" i="49"/>
  <c r="K29" i="49"/>
  <c r="K28" i="49"/>
  <c r="K27" i="49"/>
  <c r="K26" i="49"/>
  <c r="K25" i="49"/>
  <c r="K24" i="49"/>
  <c r="K23" i="49"/>
  <c r="K22" i="49"/>
  <c r="K21" i="49"/>
  <c r="K20" i="49"/>
  <c r="K19" i="49"/>
  <c r="K18" i="49"/>
  <c r="K17" i="49"/>
  <c r="K16" i="49"/>
  <c r="K15" i="49"/>
  <c r="K14" i="49"/>
  <c r="K13" i="49"/>
  <c r="K12" i="49"/>
  <c r="K11" i="49"/>
  <c r="K10" i="49"/>
  <c r="K9" i="49"/>
  <c r="K8" i="49"/>
  <c r="K7" i="49"/>
  <c r="K6" i="49"/>
  <c r="K5" i="49"/>
  <c r="H128" i="49"/>
  <c r="H130" i="49" s="1"/>
  <c r="H126" i="49"/>
  <c r="H124" i="49"/>
  <c r="H122" i="49"/>
  <c r="H120" i="49"/>
  <c r="H118" i="49"/>
  <c r="H116" i="49"/>
  <c r="H114" i="49"/>
  <c r="H112" i="49"/>
  <c r="H110" i="49"/>
  <c r="H108" i="49"/>
  <c r="H105" i="49"/>
  <c r="H104" i="49"/>
  <c r="H103" i="49"/>
  <c r="H102" i="49"/>
  <c r="H101" i="49"/>
  <c r="H100" i="49"/>
  <c r="H99" i="49"/>
  <c r="H98" i="49"/>
  <c r="H97" i="49"/>
  <c r="H96" i="49"/>
  <c r="H95" i="49"/>
  <c r="H94" i="49"/>
  <c r="H93" i="49"/>
  <c r="H92" i="49"/>
  <c r="H91" i="49"/>
  <c r="H90" i="49"/>
  <c r="H89" i="49"/>
  <c r="H88" i="49"/>
  <c r="H87" i="49"/>
  <c r="H86" i="49"/>
  <c r="H85" i="49"/>
  <c r="H84" i="49"/>
  <c r="H83" i="49"/>
  <c r="H82" i="49"/>
  <c r="H81" i="49"/>
  <c r="H80" i="49"/>
  <c r="H79" i="49"/>
  <c r="H78" i="49"/>
  <c r="H77" i="49"/>
  <c r="H76" i="49"/>
  <c r="H75" i="49"/>
  <c r="H74" i="49"/>
  <c r="H73" i="49"/>
  <c r="H72" i="49"/>
  <c r="H71" i="49"/>
  <c r="H70" i="49"/>
  <c r="H69" i="49"/>
  <c r="H68" i="49"/>
  <c r="H67" i="49"/>
  <c r="H66" i="49"/>
  <c r="H65" i="49"/>
  <c r="H64" i="49"/>
  <c r="H63" i="49"/>
  <c r="H62" i="49"/>
  <c r="H61" i="49"/>
  <c r="H60" i="49"/>
  <c r="H59" i="49"/>
  <c r="H58" i="49"/>
  <c r="H57" i="49"/>
  <c r="H56" i="49"/>
  <c r="H55" i="49"/>
  <c r="H54" i="49"/>
  <c r="H53" i="49"/>
  <c r="H52" i="49"/>
  <c r="H51" i="49"/>
  <c r="H50" i="49"/>
  <c r="H49" i="49"/>
  <c r="H48" i="49"/>
  <c r="H47" i="49"/>
  <c r="H46" i="49"/>
  <c r="H45" i="49"/>
  <c r="H44" i="49"/>
  <c r="H43" i="49"/>
  <c r="H42" i="49"/>
  <c r="H41" i="49"/>
  <c r="H40" i="49"/>
  <c r="H39" i="49"/>
  <c r="H38" i="49"/>
  <c r="H37" i="49"/>
  <c r="H36" i="49"/>
  <c r="H35" i="49"/>
  <c r="H34" i="49"/>
  <c r="H33" i="49"/>
  <c r="H32" i="49"/>
  <c r="H31" i="49"/>
  <c r="H30" i="49"/>
  <c r="H29" i="49"/>
  <c r="H28" i="49"/>
  <c r="H27" i="49"/>
  <c r="H26" i="49"/>
  <c r="H25" i="49"/>
  <c r="H24" i="49"/>
  <c r="H23" i="49"/>
  <c r="H22" i="49"/>
  <c r="H21" i="49"/>
  <c r="H20" i="49"/>
  <c r="H19" i="49"/>
  <c r="H18" i="49"/>
  <c r="H17" i="49"/>
  <c r="H16" i="49"/>
  <c r="H15" i="49"/>
  <c r="H14" i="49"/>
  <c r="H13" i="49"/>
  <c r="H12" i="49"/>
  <c r="H11" i="49"/>
  <c r="H10" i="49"/>
  <c r="H9" i="49"/>
  <c r="H8" i="49"/>
  <c r="H7" i="49"/>
  <c r="H6" i="49"/>
  <c r="H5" i="49"/>
  <c r="E5" i="49"/>
  <c r="E8" i="49"/>
  <c r="E10" i="49"/>
  <c r="E12" i="49"/>
  <c r="E14" i="49"/>
  <c r="E16" i="49"/>
  <c r="E18" i="49"/>
  <c r="E20" i="49"/>
  <c r="E22" i="49"/>
  <c r="E24" i="49"/>
  <c r="E26" i="49"/>
  <c r="E28" i="49"/>
  <c r="E30" i="49"/>
  <c r="E32" i="49"/>
  <c r="E34" i="49"/>
  <c r="E36" i="49"/>
  <c r="E38" i="49"/>
  <c r="E40" i="49"/>
  <c r="E42" i="49"/>
  <c r="E44" i="49"/>
  <c r="E46" i="49"/>
  <c r="E48" i="49"/>
  <c r="E50" i="49"/>
  <c r="E52" i="49"/>
  <c r="E54" i="49"/>
  <c r="E56" i="49"/>
  <c r="E58" i="49"/>
  <c r="E60" i="49"/>
  <c r="E62" i="49"/>
  <c r="E64" i="49"/>
  <c r="E66" i="49"/>
  <c r="E68" i="49"/>
  <c r="E70" i="49"/>
  <c r="E72" i="49"/>
  <c r="E74" i="49"/>
  <c r="E76" i="49"/>
  <c r="E78" i="49"/>
  <c r="E80" i="49"/>
  <c r="E82" i="49"/>
  <c r="E84" i="49"/>
  <c r="E86" i="49"/>
  <c r="E88" i="49"/>
  <c r="E90" i="49"/>
  <c r="E92" i="49"/>
  <c r="E94" i="49"/>
  <c r="E96" i="49"/>
  <c r="E98" i="49"/>
  <c r="E100" i="49"/>
  <c r="E102" i="49"/>
  <c r="E104" i="49"/>
  <c r="E107" i="49"/>
  <c r="E108" i="49"/>
  <c r="E109" i="49"/>
  <c r="E110" i="49"/>
  <c r="E111" i="49"/>
  <c r="E112" i="49"/>
  <c r="E113" i="49"/>
  <c r="E114" i="49"/>
  <c r="E115" i="49"/>
  <c r="E116" i="49"/>
  <c r="E117" i="49"/>
  <c r="E118" i="49"/>
  <c r="E119" i="49"/>
  <c r="E120" i="49"/>
  <c r="E121" i="49"/>
  <c r="E122" i="49"/>
  <c r="E123" i="49"/>
  <c r="E124" i="49"/>
  <c r="E125" i="49"/>
  <c r="E126" i="49"/>
  <c r="E128" i="49"/>
  <c r="E130" i="49" s="1"/>
  <c r="E6" i="49"/>
  <c r="I118" i="6"/>
  <c r="I9" i="6"/>
  <c r="I83" i="6"/>
  <c r="F130" i="49"/>
  <c r="G130" i="49"/>
  <c r="I130" i="49"/>
  <c r="J130" i="49"/>
  <c r="L130" i="49"/>
  <c r="M130" i="49"/>
  <c r="O130" i="49"/>
  <c r="P130" i="49"/>
  <c r="R130" i="49"/>
  <c r="D130" i="49"/>
  <c r="S118" i="49"/>
  <c r="T118" i="49"/>
  <c r="S120" i="49"/>
  <c r="T120" i="49"/>
  <c r="X120" i="49" s="1"/>
  <c r="S122" i="49"/>
  <c r="T122" i="49"/>
  <c r="S124" i="49"/>
  <c r="T124" i="49"/>
  <c r="T116" i="49"/>
  <c r="S116" i="49"/>
  <c r="S110" i="49"/>
  <c r="T110" i="49"/>
  <c r="X110" i="49" s="1"/>
  <c r="S112" i="49"/>
  <c r="T112" i="49"/>
  <c r="S114" i="49"/>
  <c r="T114" i="49"/>
  <c r="T108" i="49"/>
  <c r="X108" i="49" s="1"/>
  <c r="S108" i="49"/>
  <c r="S82" i="49"/>
  <c r="T82" i="49"/>
  <c r="X82" i="49" s="1"/>
  <c r="S84" i="49"/>
  <c r="T84" i="49"/>
  <c r="S86" i="49"/>
  <c r="T86" i="49"/>
  <c r="X86" i="49" s="1"/>
  <c r="S88" i="49"/>
  <c r="T88" i="49"/>
  <c r="S90" i="49"/>
  <c r="T90" i="49"/>
  <c r="X90" i="49" s="1"/>
  <c r="S92" i="49"/>
  <c r="T92" i="49"/>
  <c r="S94" i="49"/>
  <c r="T94" i="49"/>
  <c r="X94" i="49" s="1"/>
  <c r="S96" i="49"/>
  <c r="T96" i="49"/>
  <c r="S98" i="49"/>
  <c r="T98" i="49"/>
  <c r="X98" i="49" s="1"/>
  <c r="S100" i="49"/>
  <c r="T100" i="49"/>
  <c r="S102" i="49"/>
  <c r="T102" i="49"/>
  <c r="X102" i="49" s="1"/>
  <c r="S104" i="49"/>
  <c r="T104" i="49"/>
  <c r="T78" i="49"/>
  <c r="X78" i="49" s="1"/>
  <c r="T56" i="49"/>
  <c r="S56" i="49"/>
  <c r="S32" i="49"/>
  <c r="T32" i="49"/>
  <c r="S34" i="49"/>
  <c r="T34" i="49"/>
  <c r="S36" i="49"/>
  <c r="T36" i="49"/>
  <c r="S38" i="49"/>
  <c r="T38" i="49"/>
  <c r="S40" i="49"/>
  <c r="T40" i="49"/>
  <c r="S42" i="49"/>
  <c r="T42" i="49"/>
  <c r="S44" i="49"/>
  <c r="T44" i="49"/>
  <c r="S46" i="49"/>
  <c r="T46" i="49"/>
  <c r="S48" i="49"/>
  <c r="T48" i="49"/>
  <c r="S50" i="49"/>
  <c r="T50" i="49"/>
  <c r="S52" i="49"/>
  <c r="T52" i="49"/>
  <c r="S54" i="49"/>
  <c r="T54" i="49"/>
  <c r="S8" i="49"/>
  <c r="T8" i="49"/>
  <c r="X8" i="49" s="1"/>
  <c r="S10" i="49"/>
  <c r="T10" i="49"/>
  <c r="X10" i="49" s="1"/>
  <c r="S12" i="49"/>
  <c r="T12" i="49"/>
  <c r="X12" i="49" s="1"/>
  <c r="S14" i="49"/>
  <c r="T14" i="49"/>
  <c r="X14" i="49" s="1"/>
  <c r="S16" i="49"/>
  <c r="T16" i="49"/>
  <c r="X16" i="49" s="1"/>
  <c r="S18" i="49"/>
  <c r="T18" i="49"/>
  <c r="X18" i="49" s="1"/>
  <c r="S20" i="49"/>
  <c r="T20" i="49"/>
  <c r="X20" i="49" s="1"/>
  <c r="S22" i="49"/>
  <c r="T22" i="49"/>
  <c r="S24" i="49"/>
  <c r="T24" i="49"/>
  <c r="X24" i="49" s="1"/>
  <c r="S26" i="49"/>
  <c r="T26" i="49"/>
  <c r="X26" i="49" s="1"/>
  <c r="S28" i="49"/>
  <c r="T28" i="49"/>
  <c r="X28" i="49" s="1"/>
  <c r="T6" i="49"/>
  <c r="S6" i="49"/>
  <c r="S58" i="49"/>
  <c r="T58" i="49"/>
  <c r="X58" i="49" s="1"/>
  <c r="S60" i="49"/>
  <c r="T60" i="49"/>
  <c r="S62" i="49"/>
  <c r="T62" i="49"/>
  <c r="X62" i="49" s="1"/>
  <c r="S64" i="49"/>
  <c r="T64" i="49"/>
  <c r="S66" i="49"/>
  <c r="T66" i="49"/>
  <c r="X66" i="49" s="1"/>
  <c r="S68" i="49"/>
  <c r="T68" i="49"/>
  <c r="S70" i="49"/>
  <c r="T70" i="49"/>
  <c r="X70" i="49" s="1"/>
  <c r="S72" i="49"/>
  <c r="T72" i="49"/>
  <c r="S74" i="49"/>
  <c r="T74" i="49"/>
  <c r="X74" i="49" s="1"/>
  <c r="S76" i="49"/>
  <c r="T76" i="49"/>
  <c r="S78" i="49"/>
  <c r="B117" i="49"/>
  <c r="B118" i="49"/>
  <c r="B119" i="49"/>
  <c r="B120" i="49"/>
  <c r="B121" i="49"/>
  <c r="B122" i="49"/>
  <c r="B123" i="49"/>
  <c r="B124" i="49"/>
  <c r="B125" i="49"/>
  <c r="B116" i="49"/>
  <c r="B109" i="49"/>
  <c r="B110" i="49"/>
  <c r="B111" i="49"/>
  <c r="B112" i="49"/>
  <c r="B113" i="49"/>
  <c r="B114" i="49"/>
  <c r="B108" i="49"/>
  <c r="B82" i="49"/>
  <c r="B83" i="49"/>
  <c r="B84" i="49"/>
  <c r="B85" i="49"/>
  <c r="B86" i="49"/>
  <c r="B87" i="49"/>
  <c r="B88" i="49"/>
  <c r="B89" i="49"/>
  <c r="B90" i="49"/>
  <c r="B91" i="49"/>
  <c r="B92" i="49"/>
  <c r="B93" i="49"/>
  <c r="B94" i="49"/>
  <c r="B95" i="49"/>
  <c r="B96" i="49"/>
  <c r="B97" i="49"/>
  <c r="B98" i="49"/>
  <c r="B99" i="49"/>
  <c r="B100" i="49"/>
  <c r="B101" i="49"/>
  <c r="B102" i="49"/>
  <c r="B103" i="49"/>
  <c r="B104" i="49"/>
  <c r="B81" i="49"/>
  <c r="B80" i="49"/>
  <c r="B57" i="49"/>
  <c r="B58" i="49"/>
  <c r="B59" i="49"/>
  <c r="B60" i="49"/>
  <c r="B61" i="49"/>
  <c r="B62" i="49"/>
  <c r="B63" i="49"/>
  <c r="B64" i="49"/>
  <c r="B65" i="49"/>
  <c r="B66" i="49"/>
  <c r="B67" i="49"/>
  <c r="B68" i="49"/>
  <c r="B69" i="49"/>
  <c r="B70" i="49"/>
  <c r="B71" i="49"/>
  <c r="B72" i="49"/>
  <c r="B73" i="49"/>
  <c r="B74" i="49"/>
  <c r="B75" i="49"/>
  <c r="B76" i="49"/>
  <c r="B77" i="49"/>
  <c r="B78" i="49"/>
  <c r="B79" i="49"/>
  <c r="B56" i="49"/>
  <c r="B55" i="49"/>
  <c r="B32" i="49"/>
  <c r="B33" i="49"/>
  <c r="B34" i="49"/>
  <c r="B35" i="49"/>
  <c r="B36" i="49"/>
  <c r="B37" i="49"/>
  <c r="B38" i="49"/>
  <c r="B39" i="49"/>
  <c r="B40" i="49"/>
  <c r="B41" i="49"/>
  <c r="B42" i="49"/>
  <c r="B43" i="49"/>
  <c r="B44" i="49"/>
  <c r="B45" i="49"/>
  <c r="B46" i="49"/>
  <c r="B47" i="49"/>
  <c r="B48" i="49"/>
  <c r="B49" i="49"/>
  <c r="B50" i="49"/>
  <c r="B51" i="49"/>
  <c r="B52" i="49"/>
  <c r="B53" i="49"/>
  <c r="B54" i="49"/>
  <c r="B31" i="49"/>
  <c r="B30" i="49"/>
  <c r="B7" i="49"/>
  <c r="B8" i="49"/>
  <c r="B9" i="49"/>
  <c r="B10" i="49"/>
  <c r="B11" i="49"/>
  <c r="B12" i="49"/>
  <c r="B13" i="49"/>
  <c r="B14" i="49"/>
  <c r="B15" i="49"/>
  <c r="B16" i="49"/>
  <c r="B17" i="49"/>
  <c r="B18" i="49"/>
  <c r="B19" i="49"/>
  <c r="B20" i="49"/>
  <c r="B21" i="49"/>
  <c r="B22" i="49"/>
  <c r="B23" i="49"/>
  <c r="B24" i="49"/>
  <c r="B25" i="49"/>
  <c r="B26" i="49"/>
  <c r="B27" i="49"/>
  <c r="B28" i="49"/>
  <c r="B29" i="49"/>
  <c r="B6" i="49"/>
  <c r="B5" i="49"/>
  <c r="I122" i="6"/>
  <c r="I124" i="6"/>
  <c r="I126" i="6"/>
  <c r="I128" i="6"/>
  <c r="I112" i="6"/>
  <c r="I114" i="6"/>
  <c r="I116" i="6"/>
  <c r="I104" i="6"/>
  <c r="I106" i="6"/>
  <c r="I101" i="6"/>
  <c r="I99" i="6"/>
  <c r="I92" i="6"/>
  <c r="I94" i="6"/>
  <c r="I87" i="6"/>
  <c r="I89" i="6"/>
  <c r="I79" i="6"/>
  <c r="I81" i="6"/>
  <c r="I74" i="6"/>
  <c r="I76" i="6"/>
  <c r="I67" i="6"/>
  <c r="I69" i="6"/>
  <c r="I62" i="6"/>
  <c r="I64" i="6"/>
  <c r="I55" i="6"/>
  <c r="I57" i="6"/>
  <c r="I48" i="6"/>
  <c r="I50" i="6"/>
  <c r="I43" i="6"/>
  <c r="I45" i="6"/>
  <c r="I36" i="6"/>
  <c r="I38" i="6"/>
  <c r="I28" i="6"/>
  <c r="I16" i="6"/>
  <c r="H128" i="6"/>
  <c r="H127" i="6"/>
  <c r="I127" i="6" s="1"/>
  <c r="H126" i="6"/>
  <c r="H125" i="6"/>
  <c r="I125" i="6" s="1"/>
  <c r="H124" i="6"/>
  <c r="H123" i="6"/>
  <c r="I123" i="6" s="1"/>
  <c r="H122" i="6"/>
  <c r="H121" i="6"/>
  <c r="I121" i="6" s="1"/>
  <c r="H120" i="6"/>
  <c r="I120" i="6" s="1"/>
  <c r="H119" i="6"/>
  <c r="I119" i="6" s="1"/>
  <c r="H117" i="6"/>
  <c r="I117" i="6" s="1"/>
  <c r="H116" i="6"/>
  <c r="H115" i="6"/>
  <c r="I115" i="6" s="1"/>
  <c r="H114" i="6"/>
  <c r="H113" i="6"/>
  <c r="I113" i="6" s="1"/>
  <c r="H112" i="6"/>
  <c r="H111" i="6"/>
  <c r="H110" i="6" s="1"/>
  <c r="H107" i="6"/>
  <c r="I107" i="6" s="1"/>
  <c r="H106" i="6"/>
  <c r="H105" i="6"/>
  <c r="I105" i="6" s="1"/>
  <c r="H104" i="6"/>
  <c r="H103" i="6"/>
  <c r="I103" i="6" s="1"/>
  <c r="H101" i="6"/>
  <c r="H100" i="6"/>
  <c r="I100" i="6" s="1"/>
  <c r="H99" i="6"/>
  <c r="H98" i="6"/>
  <c r="I98" i="6" s="1"/>
  <c r="H97" i="6"/>
  <c r="I97" i="6" s="1"/>
  <c r="H95" i="6"/>
  <c r="I95" i="6" s="1"/>
  <c r="H94" i="6"/>
  <c r="H93" i="6"/>
  <c r="I93" i="6" s="1"/>
  <c r="H92" i="6"/>
  <c r="H91" i="6"/>
  <c r="I91" i="6" s="1"/>
  <c r="H89" i="6"/>
  <c r="H88" i="6"/>
  <c r="I88" i="6" s="1"/>
  <c r="H87" i="6"/>
  <c r="H86" i="6"/>
  <c r="I86" i="6" s="1"/>
  <c r="H85" i="6"/>
  <c r="I85" i="6" s="1"/>
  <c r="H82" i="6"/>
  <c r="I82" i="6" s="1"/>
  <c r="H81" i="6"/>
  <c r="H80" i="6"/>
  <c r="I80" i="6" s="1"/>
  <c r="H79" i="6"/>
  <c r="H78" i="6"/>
  <c r="I78" i="6" s="1"/>
  <c r="H76" i="6"/>
  <c r="H75" i="6"/>
  <c r="I75" i="6" s="1"/>
  <c r="H74" i="6"/>
  <c r="H73" i="6"/>
  <c r="I73" i="6" s="1"/>
  <c r="H72" i="6"/>
  <c r="H70" i="6"/>
  <c r="I70" i="6" s="1"/>
  <c r="H69" i="6"/>
  <c r="H68" i="6"/>
  <c r="I68" i="6" s="1"/>
  <c r="H67" i="6"/>
  <c r="H66" i="6"/>
  <c r="H64" i="6"/>
  <c r="H63" i="6"/>
  <c r="I63" i="6" s="1"/>
  <c r="H62" i="6"/>
  <c r="H61" i="6"/>
  <c r="I61" i="6" s="1"/>
  <c r="H60" i="6"/>
  <c r="I60" i="6" s="1"/>
  <c r="H59" i="6"/>
  <c r="H57" i="6"/>
  <c r="H56" i="6"/>
  <c r="I56" i="6" s="1"/>
  <c r="H55" i="6"/>
  <c r="H54" i="6"/>
  <c r="I54" i="6" s="1"/>
  <c r="H53" i="6"/>
  <c r="I53" i="6" s="1"/>
  <c r="H51" i="6"/>
  <c r="I51" i="6" s="1"/>
  <c r="H50" i="6"/>
  <c r="H49" i="6"/>
  <c r="I49" i="6" s="1"/>
  <c r="H48" i="6"/>
  <c r="H47" i="6"/>
  <c r="I47" i="6" s="1"/>
  <c r="H45" i="6"/>
  <c r="H44" i="6"/>
  <c r="I44" i="6" s="1"/>
  <c r="H43" i="6"/>
  <c r="H42" i="6"/>
  <c r="I42" i="6" s="1"/>
  <c r="H41" i="6"/>
  <c r="I41" i="6" s="1"/>
  <c r="H39" i="6"/>
  <c r="I39" i="6" s="1"/>
  <c r="H38" i="6"/>
  <c r="H37" i="6"/>
  <c r="I37" i="6" s="1"/>
  <c r="H36" i="6"/>
  <c r="H35" i="6"/>
  <c r="I35" i="6" s="1"/>
  <c r="H32" i="6"/>
  <c r="I32" i="6" s="1"/>
  <c r="H31" i="6"/>
  <c r="I31" i="6" s="1"/>
  <c r="H30" i="6"/>
  <c r="I30" i="6" s="1"/>
  <c r="H29" i="6"/>
  <c r="I29" i="6" s="1"/>
  <c r="H28" i="6"/>
  <c r="H26" i="6"/>
  <c r="I26" i="6" s="1"/>
  <c r="H25" i="6"/>
  <c r="I25" i="6" s="1"/>
  <c r="H24" i="6"/>
  <c r="I24" i="6" s="1"/>
  <c r="H23" i="6"/>
  <c r="I23" i="6" s="1"/>
  <c r="H22" i="6"/>
  <c r="I22" i="6" s="1"/>
  <c r="H20" i="6"/>
  <c r="I20" i="6" s="1"/>
  <c r="H19" i="6"/>
  <c r="I19" i="6" s="1"/>
  <c r="H18" i="6"/>
  <c r="I18" i="6" s="1"/>
  <c r="H17" i="6"/>
  <c r="I17" i="6" s="1"/>
  <c r="H16" i="6"/>
  <c r="H14" i="6"/>
  <c r="I14" i="6" s="1"/>
  <c r="H13" i="6"/>
  <c r="I13" i="6" s="1"/>
  <c r="H12" i="6"/>
  <c r="I12" i="6" s="1"/>
  <c r="H11" i="6"/>
  <c r="I11" i="6" s="1"/>
  <c r="H10" i="6"/>
  <c r="I10" i="6" s="1"/>
  <c r="Q63" i="49" l="1"/>
  <c r="T79" i="49"/>
  <c r="U79" i="49" s="1"/>
  <c r="Q123" i="49"/>
  <c r="Q119" i="49"/>
  <c r="Q115" i="49"/>
  <c r="Q111" i="49"/>
  <c r="Q107" i="49"/>
  <c r="S81" i="49"/>
  <c r="S51" i="49"/>
  <c r="S23" i="49"/>
  <c r="S21" i="49"/>
  <c r="S117" i="49"/>
  <c r="T37" i="49"/>
  <c r="X37" i="49" s="1"/>
  <c r="N119" i="49"/>
  <c r="T65" i="49"/>
  <c r="N35" i="49"/>
  <c r="T69" i="49"/>
  <c r="T67" i="49"/>
  <c r="T41" i="49"/>
  <c r="T39" i="49"/>
  <c r="N125" i="49"/>
  <c r="N121" i="49"/>
  <c r="N117" i="49"/>
  <c r="N113" i="49"/>
  <c r="N109" i="49"/>
  <c r="S125" i="49"/>
  <c r="S121" i="49"/>
  <c r="S113" i="49"/>
  <c r="S109" i="49"/>
  <c r="S101" i="49"/>
  <c r="S89" i="49"/>
  <c r="S79" i="49"/>
  <c r="S75" i="49"/>
  <c r="S59" i="49"/>
  <c r="S29" i="49"/>
  <c r="S19" i="49"/>
  <c r="S11" i="49"/>
  <c r="T123" i="49"/>
  <c r="T121" i="49"/>
  <c r="X121" i="49" s="1"/>
  <c r="T111" i="49"/>
  <c r="X111" i="49" s="1"/>
  <c r="K125" i="49"/>
  <c r="K121" i="49"/>
  <c r="K113" i="49"/>
  <c r="K109" i="49"/>
  <c r="K117" i="49"/>
  <c r="S99" i="49"/>
  <c r="S97" i="49"/>
  <c r="S93" i="49"/>
  <c r="S85" i="49"/>
  <c r="S77" i="49"/>
  <c r="S69" i="49"/>
  <c r="U69" i="49" s="1"/>
  <c r="S65" i="49"/>
  <c r="U65" i="49" s="1"/>
  <c r="S57" i="49"/>
  <c r="S53" i="49"/>
  <c r="S49" i="49"/>
  <c r="S45" i="49"/>
  <c r="S43" i="49"/>
  <c r="S35" i="49"/>
  <c r="U35" i="49" s="1"/>
  <c r="S27" i="49"/>
  <c r="S17" i="49"/>
  <c r="S15" i="49"/>
  <c r="S9" i="49"/>
  <c r="U78" i="49"/>
  <c r="T109" i="49"/>
  <c r="U120" i="49"/>
  <c r="T117" i="49"/>
  <c r="X117" i="49" s="1"/>
  <c r="H123" i="49"/>
  <c r="H119" i="49"/>
  <c r="H115" i="49"/>
  <c r="H111" i="49"/>
  <c r="H107" i="49"/>
  <c r="S111" i="49"/>
  <c r="S123" i="49"/>
  <c r="S119" i="49"/>
  <c r="U119" i="49" s="1"/>
  <c r="S103" i="49"/>
  <c r="S87" i="49"/>
  <c r="S80" i="49" s="1"/>
  <c r="S67" i="49"/>
  <c r="S47" i="49"/>
  <c r="S41" i="49"/>
  <c r="U41" i="49" s="1"/>
  <c r="S37" i="49"/>
  <c r="U37" i="49" s="1"/>
  <c r="S31" i="49"/>
  <c r="S25" i="49"/>
  <c r="S13" i="49"/>
  <c r="H117" i="49"/>
  <c r="U64" i="49"/>
  <c r="S55" i="49"/>
  <c r="U114" i="49"/>
  <c r="E67" i="49"/>
  <c r="E105" i="49"/>
  <c r="E93" i="49"/>
  <c r="E89" i="49"/>
  <c r="E77" i="49"/>
  <c r="E73" i="49"/>
  <c r="E69" i="49"/>
  <c r="E65" i="49"/>
  <c r="E61" i="49"/>
  <c r="E57" i="49"/>
  <c r="E53" i="49"/>
  <c r="E41" i="49"/>
  <c r="E37" i="49"/>
  <c r="E21" i="49"/>
  <c r="E17" i="49"/>
  <c r="U72" i="49"/>
  <c r="S71" i="49"/>
  <c r="S63" i="49"/>
  <c r="U63" i="49" s="1"/>
  <c r="S39" i="49"/>
  <c r="U39" i="49" s="1"/>
  <c r="U104" i="49"/>
  <c r="U96" i="49"/>
  <c r="S95" i="49"/>
  <c r="U88" i="49"/>
  <c r="U124" i="49"/>
  <c r="U122" i="49"/>
  <c r="U62" i="49"/>
  <c r="U14" i="49"/>
  <c r="X41" i="49"/>
  <c r="X112" i="49"/>
  <c r="U112" i="49"/>
  <c r="E103" i="49"/>
  <c r="T103" i="49"/>
  <c r="E101" i="49"/>
  <c r="T101" i="49"/>
  <c r="X101" i="49" s="1"/>
  <c r="E99" i="49"/>
  <c r="T99" i="49"/>
  <c r="X99" i="49" s="1"/>
  <c r="E97" i="49"/>
  <c r="T97" i="49"/>
  <c r="E87" i="49"/>
  <c r="T87" i="49"/>
  <c r="E85" i="49"/>
  <c r="T85" i="49"/>
  <c r="X85" i="49" s="1"/>
  <c r="E83" i="49"/>
  <c r="T83" i="49"/>
  <c r="X83" i="49" s="1"/>
  <c r="E81" i="49"/>
  <c r="T81" i="49"/>
  <c r="X81" i="49" s="1"/>
  <c r="E49" i="49"/>
  <c r="T49" i="49"/>
  <c r="E47" i="49"/>
  <c r="T47" i="49"/>
  <c r="X47" i="49" s="1"/>
  <c r="E45" i="49"/>
  <c r="T45" i="49"/>
  <c r="X45" i="49" s="1"/>
  <c r="E43" i="49"/>
  <c r="T43" i="49"/>
  <c r="E33" i="49"/>
  <c r="T33" i="49"/>
  <c r="E31" i="49"/>
  <c r="T31" i="49"/>
  <c r="E29" i="49"/>
  <c r="T29" i="49"/>
  <c r="X29" i="49" s="1"/>
  <c r="E27" i="49"/>
  <c r="T27" i="49"/>
  <c r="X27" i="49" s="1"/>
  <c r="E25" i="49"/>
  <c r="T25" i="49"/>
  <c r="E23" i="49"/>
  <c r="T23" i="49"/>
  <c r="X23" i="49" s="1"/>
  <c r="E13" i="49"/>
  <c r="T13" i="49"/>
  <c r="X13" i="49" s="1"/>
  <c r="E11" i="49"/>
  <c r="T11" i="49"/>
  <c r="X11" i="49" s="1"/>
  <c r="E9" i="49"/>
  <c r="T9" i="49"/>
  <c r="E7" i="49"/>
  <c r="T7" i="49"/>
  <c r="X7" i="49" s="1"/>
  <c r="T77" i="49"/>
  <c r="X77" i="49" s="1"/>
  <c r="T75" i="49"/>
  <c r="X75" i="49" s="1"/>
  <c r="T73" i="49"/>
  <c r="X73" i="49" s="1"/>
  <c r="T71" i="49"/>
  <c r="X71" i="49" s="1"/>
  <c r="U70" i="49"/>
  <c r="T61" i="49"/>
  <c r="X61" i="49" s="1"/>
  <c r="T59" i="49"/>
  <c r="X59" i="49" s="1"/>
  <c r="T57" i="49"/>
  <c r="X57" i="49" s="1"/>
  <c r="X22" i="49"/>
  <c r="U22" i="49"/>
  <c r="T21" i="49"/>
  <c r="X21" i="49" s="1"/>
  <c r="T19" i="49"/>
  <c r="X19" i="49" s="1"/>
  <c r="T17" i="49"/>
  <c r="X17" i="49" s="1"/>
  <c r="T15" i="49"/>
  <c r="X15" i="49" s="1"/>
  <c r="T53" i="49"/>
  <c r="X53" i="49" s="1"/>
  <c r="T51" i="49"/>
  <c r="U51" i="49" s="1"/>
  <c r="T95" i="49"/>
  <c r="T93" i="49"/>
  <c r="X93" i="49" s="1"/>
  <c r="T91" i="49"/>
  <c r="X91" i="49" s="1"/>
  <c r="T89" i="49"/>
  <c r="U108" i="49"/>
  <c r="T80" i="49"/>
  <c r="Q48" i="2"/>
  <c r="U48" i="2" s="1"/>
  <c r="H48" i="2"/>
  <c r="E63" i="1"/>
  <c r="E71" i="1"/>
  <c r="E73" i="1"/>
  <c r="Q65" i="1"/>
  <c r="U65" i="1" s="1"/>
  <c r="Q57" i="1"/>
  <c r="U57" i="1" s="1"/>
  <c r="L105" i="1"/>
  <c r="L128" i="1" s="1"/>
  <c r="L130" i="1" s="1"/>
  <c r="H18" i="2"/>
  <c r="Q19" i="2"/>
  <c r="U19" i="2" s="1"/>
  <c r="Q93" i="2"/>
  <c r="U93" i="2" s="1"/>
  <c r="H93" i="2"/>
  <c r="Q114" i="3"/>
  <c r="U114" i="3" s="1"/>
  <c r="H114" i="3"/>
  <c r="Q117" i="3"/>
  <c r="U117" i="3" s="1"/>
  <c r="H117" i="3"/>
  <c r="F105" i="1"/>
  <c r="F128" i="1" s="1"/>
  <c r="F130" i="1" s="1"/>
  <c r="I105" i="1"/>
  <c r="I128" i="1" s="1"/>
  <c r="I130" i="1" s="1"/>
  <c r="H56" i="2"/>
  <c r="L105" i="2"/>
  <c r="H108" i="2"/>
  <c r="H7" i="3"/>
  <c r="Q19" i="3"/>
  <c r="U19" i="3" s="1"/>
  <c r="Q31" i="3"/>
  <c r="U31" i="3" s="1"/>
  <c r="Q45" i="3"/>
  <c r="U45" i="3" s="1"/>
  <c r="Q71" i="3"/>
  <c r="U71" i="3" s="1"/>
  <c r="Q72" i="3"/>
  <c r="U72" i="3" s="1"/>
  <c r="H96" i="3"/>
  <c r="Q98" i="3"/>
  <c r="U98" i="3" s="1"/>
  <c r="H100" i="3"/>
  <c r="H102" i="3"/>
  <c r="H104" i="3"/>
  <c r="E107" i="3"/>
  <c r="R112" i="3"/>
  <c r="R125" i="3"/>
  <c r="Q9" i="3"/>
  <c r="U9" i="3" s="1"/>
  <c r="Q11" i="3"/>
  <c r="U11" i="3" s="1"/>
  <c r="Q13" i="3"/>
  <c r="U13" i="3" s="1"/>
  <c r="Q15" i="3"/>
  <c r="U15" i="3" s="1"/>
  <c r="Q25" i="3"/>
  <c r="U25" i="3" s="1"/>
  <c r="Q27" i="3"/>
  <c r="U27" i="3" s="1"/>
  <c r="Q29" i="3"/>
  <c r="U29" i="3" s="1"/>
  <c r="Q37" i="3"/>
  <c r="U37" i="3" s="1"/>
  <c r="Q39" i="3"/>
  <c r="U39" i="3" s="1"/>
  <c r="Q41" i="3"/>
  <c r="U41" i="3" s="1"/>
  <c r="Q43" i="3"/>
  <c r="U43" i="3" s="1"/>
  <c r="Q53" i="3"/>
  <c r="U53" i="3" s="1"/>
  <c r="Q57" i="3"/>
  <c r="U57" i="3" s="1"/>
  <c r="Q59" i="3"/>
  <c r="U59" i="3" s="1"/>
  <c r="Q61" i="3"/>
  <c r="U61" i="3" s="1"/>
  <c r="Q64" i="3"/>
  <c r="U64" i="3" s="1"/>
  <c r="Q65" i="3"/>
  <c r="U65" i="3" s="1"/>
  <c r="Q66" i="3"/>
  <c r="U66" i="3" s="1"/>
  <c r="Q68" i="3"/>
  <c r="U68" i="3" s="1"/>
  <c r="Q69" i="3"/>
  <c r="U69" i="3" s="1"/>
  <c r="Q70" i="3"/>
  <c r="U70" i="3" s="1"/>
  <c r="Q84" i="3"/>
  <c r="U84" i="3" s="1"/>
  <c r="Q86" i="3"/>
  <c r="U86" i="3" s="1"/>
  <c r="Q88" i="3"/>
  <c r="U88" i="3" s="1"/>
  <c r="Q90" i="3"/>
  <c r="U90" i="3" s="1"/>
  <c r="N56" i="4"/>
  <c r="M55" i="4"/>
  <c r="H123" i="4"/>
  <c r="Q123" i="4"/>
  <c r="U123" i="4" s="1"/>
  <c r="E33" i="47"/>
  <c r="Q33" i="47"/>
  <c r="U33" i="47" s="1"/>
  <c r="E41" i="47"/>
  <c r="Q41" i="47"/>
  <c r="U41" i="47" s="1"/>
  <c r="E49" i="47"/>
  <c r="Q49" i="47"/>
  <c r="U49" i="47" s="1"/>
  <c r="Q61" i="47"/>
  <c r="U61" i="47" s="1"/>
  <c r="E61" i="47"/>
  <c r="R61" i="47"/>
  <c r="E71" i="47"/>
  <c r="Q71" i="47"/>
  <c r="U71" i="47" s="1"/>
  <c r="Q90" i="47"/>
  <c r="U90" i="47" s="1"/>
  <c r="E90" i="47"/>
  <c r="E102" i="47"/>
  <c r="Q102" i="47"/>
  <c r="U102" i="47" s="1"/>
  <c r="Q110" i="47"/>
  <c r="U110" i="47" s="1"/>
  <c r="E110" i="47"/>
  <c r="Q6" i="4"/>
  <c r="U6" i="4" s="1"/>
  <c r="Q7" i="4"/>
  <c r="U7" i="4" s="1"/>
  <c r="Q9" i="4"/>
  <c r="U9" i="4" s="1"/>
  <c r="Q10" i="4"/>
  <c r="U10" i="4" s="1"/>
  <c r="Q11" i="4"/>
  <c r="U11" i="4" s="1"/>
  <c r="Q14" i="4"/>
  <c r="U14" i="4" s="1"/>
  <c r="Q15" i="4"/>
  <c r="U15" i="4" s="1"/>
  <c r="Q17" i="4"/>
  <c r="U17" i="4" s="1"/>
  <c r="Q18" i="4"/>
  <c r="U18" i="4" s="1"/>
  <c r="Q19" i="4"/>
  <c r="U19" i="4" s="1"/>
  <c r="Q22" i="4"/>
  <c r="U22" i="4" s="1"/>
  <c r="Q24" i="4"/>
  <c r="U24" i="4" s="1"/>
  <c r="Q32" i="4"/>
  <c r="U32" i="4" s="1"/>
  <c r="Q34" i="4"/>
  <c r="U34" i="4" s="1"/>
  <c r="Q40" i="4"/>
  <c r="U40" i="4" s="1"/>
  <c r="Q41" i="4"/>
  <c r="U41" i="4" s="1"/>
  <c r="Q43" i="4"/>
  <c r="U43" i="4" s="1"/>
  <c r="Q44" i="4"/>
  <c r="U44" i="4" s="1"/>
  <c r="Q45" i="4"/>
  <c r="U45" i="4" s="1"/>
  <c r="Q48" i="4"/>
  <c r="U48" i="4" s="1"/>
  <c r="Q49" i="4"/>
  <c r="U49" i="4" s="1"/>
  <c r="Q51" i="4"/>
  <c r="U51" i="4" s="1"/>
  <c r="Q52" i="4"/>
  <c r="U52" i="4" s="1"/>
  <c r="Q53" i="4"/>
  <c r="U53" i="4" s="1"/>
  <c r="Q56" i="4"/>
  <c r="U56" i="4" s="1"/>
  <c r="Q57" i="4"/>
  <c r="U57" i="4" s="1"/>
  <c r="Q59" i="4"/>
  <c r="U59" i="4" s="1"/>
  <c r="Q60" i="4"/>
  <c r="U60" i="4" s="1"/>
  <c r="Q61" i="4"/>
  <c r="U61" i="4" s="1"/>
  <c r="Q63" i="4"/>
  <c r="U63" i="4" s="1"/>
  <c r="Q64" i="4"/>
  <c r="U64" i="4" s="1"/>
  <c r="Q70" i="4"/>
  <c r="U70" i="4" s="1"/>
  <c r="Q72" i="4"/>
  <c r="U72" i="4" s="1"/>
  <c r="Q74" i="4"/>
  <c r="U74" i="4" s="1"/>
  <c r="Q86" i="4"/>
  <c r="U86" i="4" s="1"/>
  <c r="Q88" i="4"/>
  <c r="U88" i="4" s="1"/>
  <c r="Q94" i="4"/>
  <c r="U94" i="4" s="1"/>
  <c r="Q96" i="4"/>
  <c r="U96" i="4" s="1"/>
  <c r="Q102" i="4"/>
  <c r="U102" i="4" s="1"/>
  <c r="Q104" i="4"/>
  <c r="U104" i="4" s="1"/>
  <c r="Q114" i="4"/>
  <c r="U114" i="4" s="1"/>
  <c r="Q117" i="4"/>
  <c r="U117" i="4" s="1"/>
  <c r="Q119" i="4"/>
  <c r="U119" i="4" s="1"/>
  <c r="Q121" i="4"/>
  <c r="U121" i="4" s="1"/>
  <c r="R90" i="47"/>
  <c r="Q7" i="47"/>
  <c r="U7" i="47" s="1"/>
  <c r="Q15" i="47"/>
  <c r="U15" i="47" s="1"/>
  <c r="Q23" i="47"/>
  <c r="U23" i="47" s="1"/>
  <c r="H30" i="47"/>
  <c r="Q9" i="47"/>
  <c r="U9" i="47" s="1"/>
  <c r="Q11" i="47"/>
  <c r="U11" i="47" s="1"/>
  <c r="Q17" i="47"/>
  <c r="U17" i="47" s="1"/>
  <c r="Q19" i="47"/>
  <c r="U19" i="47" s="1"/>
  <c r="Q25" i="47"/>
  <c r="U25" i="47" s="1"/>
  <c r="Q27" i="47"/>
  <c r="U27" i="47" s="1"/>
  <c r="Q31" i="47"/>
  <c r="U31" i="47" s="1"/>
  <c r="Q37" i="47"/>
  <c r="U37" i="47" s="1"/>
  <c r="Q39" i="47"/>
  <c r="U39" i="47" s="1"/>
  <c r="Q125" i="47"/>
  <c r="U125" i="47" s="1"/>
  <c r="E9" i="47"/>
  <c r="Q13" i="47"/>
  <c r="U13" i="47" s="1"/>
  <c r="E17" i="47"/>
  <c r="Q21" i="47"/>
  <c r="U21" i="47" s="1"/>
  <c r="E25" i="47"/>
  <c r="Q29" i="47"/>
  <c r="U29" i="47" s="1"/>
  <c r="E31" i="47"/>
  <c r="K31" i="47"/>
  <c r="Q35" i="47"/>
  <c r="U35" i="47" s="1"/>
  <c r="E39" i="47"/>
  <c r="Q43" i="47"/>
  <c r="U43" i="47" s="1"/>
  <c r="E47" i="47"/>
  <c r="Q51" i="47"/>
  <c r="U51" i="47" s="1"/>
  <c r="Q57" i="47"/>
  <c r="U57" i="47" s="1"/>
  <c r="Q63" i="47"/>
  <c r="U63" i="47" s="1"/>
  <c r="E65" i="47"/>
  <c r="R65" i="47"/>
  <c r="Q76" i="47"/>
  <c r="U76" i="47" s="1"/>
  <c r="Q86" i="47"/>
  <c r="U86" i="47" s="1"/>
  <c r="Q92" i="47"/>
  <c r="U92" i="47" s="1"/>
  <c r="E107" i="47"/>
  <c r="E123" i="47"/>
  <c r="K30" i="47"/>
  <c r="R31" i="47"/>
  <c r="R39" i="47"/>
  <c r="R47" i="47"/>
  <c r="R7" i="47"/>
  <c r="R23" i="47"/>
  <c r="D30" i="47"/>
  <c r="E30" i="47" s="1"/>
  <c r="R35" i="47"/>
  <c r="R43" i="47"/>
  <c r="R51" i="47"/>
  <c r="Q53" i="47"/>
  <c r="U53" i="47" s="1"/>
  <c r="E59" i="47"/>
  <c r="Q67" i="47"/>
  <c r="U67" i="47" s="1"/>
  <c r="E69" i="47"/>
  <c r="R69" i="47"/>
  <c r="Q74" i="47"/>
  <c r="U74" i="47" s="1"/>
  <c r="E78" i="47"/>
  <c r="E82" i="47"/>
  <c r="R82" i="47"/>
  <c r="Q84" i="47"/>
  <c r="U84" i="47" s="1"/>
  <c r="E88" i="47"/>
  <c r="Q94" i="47"/>
  <c r="U94" i="47" s="1"/>
  <c r="E98" i="47"/>
  <c r="R98" i="47"/>
  <c r="Q100" i="47"/>
  <c r="U100" i="47" s="1"/>
  <c r="E104" i="47"/>
  <c r="J107" i="47"/>
  <c r="K107" i="47" s="1"/>
  <c r="E112" i="47"/>
  <c r="R112" i="47"/>
  <c r="Q114" i="47"/>
  <c r="U114" i="47" s="1"/>
  <c r="Q117" i="47"/>
  <c r="U117" i="47" s="1"/>
  <c r="Q121" i="47"/>
  <c r="U121" i="47" s="1"/>
  <c r="E125" i="47"/>
  <c r="R125" i="47"/>
  <c r="R71" i="47"/>
  <c r="R86" i="47"/>
  <c r="R102" i="47"/>
  <c r="R117" i="47"/>
  <c r="H6" i="47"/>
  <c r="G5" i="47"/>
  <c r="H5" i="47" s="1"/>
  <c r="N6" i="47"/>
  <c r="M5" i="47"/>
  <c r="N5" i="47" s="1"/>
  <c r="Q8" i="47"/>
  <c r="U8" i="47" s="1"/>
  <c r="E8" i="47"/>
  <c r="Q12" i="47"/>
  <c r="U12" i="47" s="1"/>
  <c r="E12" i="47"/>
  <c r="Q16" i="47"/>
  <c r="U16" i="47" s="1"/>
  <c r="E16" i="47"/>
  <c r="Q20" i="47"/>
  <c r="U20" i="47" s="1"/>
  <c r="E20" i="47"/>
  <c r="Q24" i="47"/>
  <c r="U24" i="47" s="1"/>
  <c r="E24" i="47"/>
  <c r="Q28" i="47"/>
  <c r="U28" i="47" s="1"/>
  <c r="E28" i="47"/>
  <c r="Q32" i="47"/>
  <c r="U32" i="47" s="1"/>
  <c r="E32" i="47"/>
  <c r="Q36" i="47"/>
  <c r="U36" i="47" s="1"/>
  <c r="E36" i="47"/>
  <c r="Q40" i="47"/>
  <c r="U40" i="47" s="1"/>
  <c r="E40" i="47"/>
  <c r="Q44" i="47"/>
  <c r="U44" i="47" s="1"/>
  <c r="E44" i="47"/>
  <c r="Q48" i="47"/>
  <c r="U48" i="47" s="1"/>
  <c r="E48" i="47"/>
  <c r="Q52" i="47"/>
  <c r="U52" i="47" s="1"/>
  <c r="E52" i="47"/>
  <c r="H56" i="47"/>
  <c r="G55" i="47"/>
  <c r="H55" i="47" s="1"/>
  <c r="N56" i="47"/>
  <c r="M55" i="47"/>
  <c r="N55" i="47" s="1"/>
  <c r="Q58" i="47"/>
  <c r="U58" i="47" s="1"/>
  <c r="E58" i="47"/>
  <c r="Q62" i="47"/>
  <c r="U62" i="47" s="1"/>
  <c r="E62" i="47"/>
  <c r="R64" i="47"/>
  <c r="R68" i="47"/>
  <c r="D5" i="47"/>
  <c r="E5" i="47" s="1"/>
  <c r="J5" i="47"/>
  <c r="K5" i="47" s="1"/>
  <c r="Q6" i="47"/>
  <c r="E6" i="47"/>
  <c r="P5" i="47"/>
  <c r="R9" i="47"/>
  <c r="Q10" i="47"/>
  <c r="E10" i="47"/>
  <c r="Q14" i="47"/>
  <c r="E14" i="47"/>
  <c r="R17" i="47"/>
  <c r="Q18" i="47"/>
  <c r="E18" i="47"/>
  <c r="Q22" i="47"/>
  <c r="E22" i="47"/>
  <c r="R25" i="47"/>
  <c r="Q26" i="47"/>
  <c r="E26" i="47"/>
  <c r="N30" i="47"/>
  <c r="R33" i="47"/>
  <c r="Q34" i="47"/>
  <c r="E34" i="47"/>
  <c r="Q38" i="47"/>
  <c r="E38" i="47"/>
  <c r="R41" i="47"/>
  <c r="Q42" i="47"/>
  <c r="E42" i="47"/>
  <c r="R45" i="47"/>
  <c r="Q46" i="47"/>
  <c r="E46" i="47"/>
  <c r="R49" i="47"/>
  <c r="Q50" i="47"/>
  <c r="E50" i="47"/>
  <c r="R53" i="47"/>
  <c r="Q54" i="47"/>
  <c r="E54" i="47"/>
  <c r="D55" i="47"/>
  <c r="E55" i="47" s="1"/>
  <c r="J55" i="47"/>
  <c r="K55" i="47" s="1"/>
  <c r="Q56" i="47"/>
  <c r="E56" i="47"/>
  <c r="P55" i="47"/>
  <c r="R59" i="47"/>
  <c r="Q60" i="47"/>
  <c r="E60" i="47"/>
  <c r="R63" i="47"/>
  <c r="R66" i="47"/>
  <c r="R70" i="47"/>
  <c r="F105" i="47"/>
  <c r="R72" i="47"/>
  <c r="Q73" i="47"/>
  <c r="U73" i="47" s="1"/>
  <c r="E73" i="47"/>
  <c r="Q77" i="47"/>
  <c r="U77" i="47" s="1"/>
  <c r="E77" i="47"/>
  <c r="C105" i="47"/>
  <c r="I105" i="47"/>
  <c r="H81" i="47"/>
  <c r="G80" i="47"/>
  <c r="N81" i="47"/>
  <c r="M80" i="47"/>
  <c r="Q83" i="47"/>
  <c r="U83" i="47" s="1"/>
  <c r="E83" i="47"/>
  <c r="Q87" i="47"/>
  <c r="U87" i="47" s="1"/>
  <c r="E87" i="47"/>
  <c r="Q91" i="47"/>
  <c r="U91" i="47" s="1"/>
  <c r="E91" i="47"/>
  <c r="Q95" i="47"/>
  <c r="U95" i="47" s="1"/>
  <c r="E95" i="47"/>
  <c r="Q99" i="47"/>
  <c r="U99" i="47" s="1"/>
  <c r="E99" i="47"/>
  <c r="Q103" i="47"/>
  <c r="U103" i="47" s="1"/>
  <c r="E103" i="47"/>
  <c r="L105" i="47"/>
  <c r="H108" i="47"/>
  <c r="G107" i="47"/>
  <c r="H107" i="47" s="1"/>
  <c r="N108" i="47"/>
  <c r="M107" i="47"/>
  <c r="N107" i="47" s="1"/>
  <c r="L126" i="47"/>
  <c r="H116" i="47"/>
  <c r="G115" i="47"/>
  <c r="N116" i="47"/>
  <c r="M115" i="47"/>
  <c r="Q118" i="47"/>
  <c r="U118" i="47" s="1"/>
  <c r="E118" i="47"/>
  <c r="D115" i="47"/>
  <c r="D126" i="47" s="1"/>
  <c r="E126" i="47" s="1"/>
  <c r="K118" i="47"/>
  <c r="J115" i="47"/>
  <c r="J126" i="47" s="1"/>
  <c r="K126" i="47" s="1"/>
  <c r="Q122" i="47"/>
  <c r="U122" i="47" s="1"/>
  <c r="E122" i="47"/>
  <c r="R122" i="47"/>
  <c r="E64" i="47"/>
  <c r="E66" i="47"/>
  <c r="E68" i="47"/>
  <c r="E70" i="47"/>
  <c r="E72" i="47"/>
  <c r="Q75" i="47"/>
  <c r="E75" i="47"/>
  <c r="R78" i="47"/>
  <c r="Q79" i="47"/>
  <c r="E79" i="47"/>
  <c r="D80" i="47"/>
  <c r="E80" i="47" s="1"/>
  <c r="H80" i="47"/>
  <c r="J80" i="47"/>
  <c r="Q81" i="47"/>
  <c r="E81" i="47"/>
  <c r="P80" i="47"/>
  <c r="Q85" i="47"/>
  <c r="E85" i="47"/>
  <c r="R88" i="47"/>
  <c r="Q89" i="47"/>
  <c r="E89" i="47"/>
  <c r="Q93" i="47"/>
  <c r="E93" i="47"/>
  <c r="R96" i="47"/>
  <c r="Q97" i="47"/>
  <c r="E97" i="47"/>
  <c r="R100" i="47"/>
  <c r="Q101" i="47"/>
  <c r="E101" i="47"/>
  <c r="R104" i="47"/>
  <c r="Q108" i="47"/>
  <c r="E108" i="47"/>
  <c r="Q113" i="47"/>
  <c r="U113" i="47" s="1"/>
  <c r="E113" i="47"/>
  <c r="R113" i="47"/>
  <c r="C128" i="47"/>
  <c r="I128" i="47"/>
  <c r="F126" i="47"/>
  <c r="K80" i="47"/>
  <c r="Q109" i="47"/>
  <c r="U109" i="47" s="1"/>
  <c r="R110" i="47"/>
  <c r="Q111" i="47"/>
  <c r="E111" i="47"/>
  <c r="Q116" i="47"/>
  <c r="E116" i="47"/>
  <c r="P115" i="47"/>
  <c r="R119" i="47"/>
  <c r="Q120" i="47"/>
  <c r="E120" i="47"/>
  <c r="R123" i="47"/>
  <c r="Q124" i="47"/>
  <c r="E124" i="47"/>
  <c r="N5" i="4"/>
  <c r="E6" i="4"/>
  <c r="K6" i="4"/>
  <c r="N55" i="4"/>
  <c r="Q8" i="4"/>
  <c r="U8" i="4" s="1"/>
  <c r="E10" i="4"/>
  <c r="Q16" i="4"/>
  <c r="U16" i="4" s="1"/>
  <c r="E18" i="4"/>
  <c r="E22" i="4"/>
  <c r="Q26" i="4"/>
  <c r="U26" i="4" s="1"/>
  <c r="E32" i="4"/>
  <c r="Q36" i="4"/>
  <c r="U36" i="4" s="1"/>
  <c r="Q42" i="4"/>
  <c r="U42" i="4" s="1"/>
  <c r="E44" i="4"/>
  <c r="Q50" i="4"/>
  <c r="U50" i="4" s="1"/>
  <c r="E52" i="4"/>
  <c r="Q62" i="4"/>
  <c r="U62" i="4" s="1"/>
  <c r="E64" i="4"/>
  <c r="R64" i="4"/>
  <c r="E70" i="4"/>
  <c r="Q76" i="4"/>
  <c r="U76" i="4" s="1"/>
  <c r="U5" i="4"/>
  <c r="H5" i="4"/>
  <c r="K5" i="4"/>
  <c r="R6" i="4"/>
  <c r="R10" i="4"/>
  <c r="R14" i="4"/>
  <c r="R18" i="4"/>
  <c r="R24" i="4"/>
  <c r="R34" i="4"/>
  <c r="R40" i="4"/>
  <c r="R44" i="4"/>
  <c r="R48" i="4"/>
  <c r="R52" i="4"/>
  <c r="K55" i="4"/>
  <c r="D5" i="4"/>
  <c r="E5" i="4" s="1"/>
  <c r="R8" i="4"/>
  <c r="R12" i="4"/>
  <c r="R16" i="4"/>
  <c r="R20" i="4"/>
  <c r="R28" i="4"/>
  <c r="R38" i="4"/>
  <c r="R42" i="4"/>
  <c r="R46" i="4"/>
  <c r="R50" i="4"/>
  <c r="R54" i="4"/>
  <c r="D55" i="4"/>
  <c r="E55" i="4" s="1"/>
  <c r="Q58" i="4"/>
  <c r="U58" i="4" s="1"/>
  <c r="E60" i="4"/>
  <c r="R60" i="4"/>
  <c r="Q68" i="4"/>
  <c r="U68" i="4" s="1"/>
  <c r="U55" i="4" s="1"/>
  <c r="E72" i="4"/>
  <c r="Q78" i="4"/>
  <c r="U78" i="4" s="1"/>
  <c r="Q82" i="4"/>
  <c r="U82" i="4" s="1"/>
  <c r="E86" i="4"/>
  <c r="Q92" i="4"/>
  <c r="U92" i="4" s="1"/>
  <c r="E96" i="4"/>
  <c r="R96" i="4"/>
  <c r="Q98" i="4"/>
  <c r="U98" i="4" s="1"/>
  <c r="E102" i="4"/>
  <c r="Q112" i="4"/>
  <c r="U112" i="4" s="1"/>
  <c r="E119" i="4"/>
  <c r="Q125" i="4"/>
  <c r="U125" i="4" s="1"/>
  <c r="R58" i="4"/>
  <c r="R62" i="4"/>
  <c r="R84" i="4"/>
  <c r="R100" i="4"/>
  <c r="R9" i="4"/>
  <c r="R13" i="4"/>
  <c r="R17" i="4"/>
  <c r="R7" i="4"/>
  <c r="R11" i="4"/>
  <c r="R15" i="4"/>
  <c r="R19" i="4"/>
  <c r="Q5" i="4"/>
  <c r="R5" i="4" s="1"/>
  <c r="E7" i="4"/>
  <c r="E9" i="4"/>
  <c r="E11" i="4"/>
  <c r="E13" i="4"/>
  <c r="E15" i="4"/>
  <c r="E17" i="4"/>
  <c r="E19" i="4"/>
  <c r="R22" i="4"/>
  <c r="Q23" i="4"/>
  <c r="E23" i="4"/>
  <c r="Q27" i="4"/>
  <c r="E27" i="4"/>
  <c r="E30" i="4"/>
  <c r="K30" i="4"/>
  <c r="H31" i="4"/>
  <c r="G30" i="4"/>
  <c r="H30" i="4" s="1"/>
  <c r="N31" i="4"/>
  <c r="M30" i="4"/>
  <c r="N30" i="4" s="1"/>
  <c r="R32" i="4"/>
  <c r="Q33" i="4"/>
  <c r="E33" i="4"/>
  <c r="Q37" i="4"/>
  <c r="U37" i="4" s="1"/>
  <c r="E37" i="4"/>
  <c r="R37" i="4"/>
  <c r="R41" i="4"/>
  <c r="R45" i="4"/>
  <c r="R49" i="4"/>
  <c r="R53" i="4"/>
  <c r="R57" i="4"/>
  <c r="R61" i="4"/>
  <c r="Q21" i="4"/>
  <c r="U21" i="4" s="1"/>
  <c r="E21" i="4"/>
  <c r="Q25" i="4"/>
  <c r="U25" i="4" s="1"/>
  <c r="E25" i="4"/>
  <c r="Q29" i="4"/>
  <c r="U29" i="4" s="1"/>
  <c r="E29" i="4"/>
  <c r="Q31" i="4"/>
  <c r="E31" i="4"/>
  <c r="Q35" i="4"/>
  <c r="U35" i="4" s="1"/>
  <c r="E35" i="4"/>
  <c r="R39" i="4"/>
  <c r="R43" i="4"/>
  <c r="R47" i="4"/>
  <c r="R51" i="4"/>
  <c r="F105" i="4"/>
  <c r="R59" i="4"/>
  <c r="E39" i="4"/>
  <c r="E41" i="4"/>
  <c r="E43" i="4"/>
  <c r="E45" i="4"/>
  <c r="E47" i="4"/>
  <c r="E49" i="4"/>
  <c r="E51" i="4"/>
  <c r="E53" i="4"/>
  <c r="H55" i="4"/>
  <c r="E57" i="4"/>
  <c r="E59" i="4"/>
  <c r="E61" i="4"/>
  <c r="E63" i="4"/>
  <c r="R66" i="4"/>
  <c r="Q67" i="4"/>
  <c r="E67" i="4"/>
  <c r="R70" i="4"/>
  <c r="Q71" i="4"/>
  <c r="E71" i="4"/>
  <c r="J80" i="4"/>
  <c r="J105" i="4" s="1"/>
  <c r="Q108" i="4"/>
  <c r="R108" i="4" s="1"/>
  <c r="E108" i="4"/>
  <c r="P107" i="4"/>
  <c r="F128" i="4"/>
  <c r="R63" i="4"/>
  <c r="Q65" i="4"/>
  <c r="U65" i="4" s="1"/>
  <c r="E65" i="4"/>
  <c r="Q69" i="4"/>
  <c r="U69" i="4" s="1"/>
  <c r="E69" i="4"/>
  <c r="Q75" i="4"/>
  <c r="U75" i="4" s="1"/>
  <c r="E75" i="4"/>
  <c r="R75" i="4"/>
  <c r="Q79" i="4"/>
  <c r="U79" i="4" s="1"/>
  <c r="E79" i="4"/>
  <c r="R79" i="4"/>
  <c r="L105" i="4"/>
  <c r="Q81" i="4"/>
  <c r="U81" i="4" s="1"/>
  <c r="E81" i="4"/>
  <c r="P80" i="4"/>
  <c r="Q85" i="4"/>
  <c r="U85" i="4" s="1"/>
  <c r="E85" i="4"/>
  <c r="R85" i="4"/>
  <c r="Q89" i="4"/>
  <c r="U89" i="4" s="1"/>
  <c r="E89" i="4"/>
  <c r="R89" i="4"/>
  <c r="Q93" i="4"/>
  <c r="U93" i="4" s="1"/>
  <c r="E93" i="4"/>
  <c r="R93" i="4"/>
  <c r="Q97" i="4"/>
  <c r="U97" i="4" s="1"/>
  <c r="E97" i="4"/>
  <c r="R97" i="4"/>
  <c r="Q101" i="4"/>
  <c r="U101" i="4" s="1"/>
  <c r="E101" i="4"/>
  <c r="R101" i="4"/>
  <c r="Q113" i="4"/>
  <c r="U113" i="4" s="1"/>
  <c r="E113" i="4"/>
  <c r="R113" i="4"/>
  <c r="R72" i="4"/>
  <c r="Q73" i="4"/>
  <c r="E73" i="4"/>
  <c r="R76" i="4"/>
  <c r="Q77" i="4"/>
  <c r="E77" i="4"/>
  <c r="C105" i="4"/>
  <c r="I105" i="4"/>
  <c r="H81" i="4"/>
  <c r="G80" i="4"/>
  <c r="N81" i="4"/>
  <c r="M80" i="4"/>
  <c r="R82" i="4"/>
  <c r="Q83" i="4"/>
  <c r="E83" i="4"/>
  <c r="R86" i="4"/>
  <c r="Q87" i="4"/>
  <c r="E87" i="4"/>
  <c r="R90" i="4"/>
  <c r="Q91" i="4"/>
  <c r="E91" i="4"/>
  <c r="R94" i="4"/>
  <c r="Q95" i="4"/>
  <c r="E95" i="4"/>
  <c r="R98" i="4"/>
  <c r="Q99" i="4"/>
  <c r="E99" i="4"/>
  <c r="R102" i="4"/>
  <c r="Q103" i="4"/>
  <c r="E103" i="4"/>
  <c r="E107" i="4"/>
  <c r="K107" i="4"/>
  <c r="H108" i="4"/>
  <c r="G107" i="4"/>
  <c r="H107" i="4" s="1"/>
  <c r="N108" i="4"/>
  <c r="M107" i="4"/>
  <c r="N107" i="4" s="1"/>
  <c r="L126" i="4"/>
  <c r="H116" i="4"/>
  <c r="G115" i="4"/>
  <c r="N116" i="4"/>
  <c r="M115" i="4"/>
  <c r="M126" i="4" s="1"/>
  <c r="Q118" i="4"/>
  <c r="U118" i="4" s="1"/>
  <c r="E118" i="4"/>
  <c r="D115" i="4"/>
  <c r="D126" i="4" s="1"/>
  <c r="K118" i="4"/>
  <c r="J115" i="4"/>
  <c r="J126" i="4" s="1"/>
  <c r="Q122" i="4"/>
  <c r="U122" i="4" s="1"/>
  <c r="E122" i="4"/>
  <c r="R122" i="4"/>
  <c r="E80" i="4"/>
  <c r="Q109" i="4"/>
  <c r="U109" i="4" s="1"/>
  <c r="R110" i="4"/>
  <c r="Q111" i="4"/>
  <c r="E111" i="4"/>
  <c r="R114" i="4"/>
  <c r="Q116" i="4"/>
  <c r="E116" i="4"/>
  <c r="P115" i="4"/>
  <c r="R119" i="4"/>
  <c r="Q120" i="4"/>
  <c r="E120" i="4"/>
  <c r="R123" i="4"/>
  <c r="Q124" i="4"/>
  <c r="E124" i="4"/>
  <c r="E115" i="4"/>
  <c r="K115" i="4"/>
  <c r="E9" i="3"/>
  <c r="E13" i="3"/>
  <c r="Q17" i="3"/>
  <c r="U17" i="3" s="1"/>
  <c r="Q21" i="3"/>
  <c r="U21" i="3" s="1"/>
  <c r="E27" i="3"/>
  <c r="Q35" i="3"/>
  <c r="U35" i="3" s="1"/>
  <c r="E43" i="3"/>
  <c r="R43" i="3"/>
  <c r="Q49" i="3"/>
  <c r="U49" i="3" s="1"/>
  <c r="E57" i="3"/>
  <c r="Q63" i="3"/>
  <c r="U63" i="3" s="1"/>
  <c r="E65" i="3"/>
  <c r="R65" i="3"/>
  <c r="Q76" i="3"/>
  <c r="U76" i="3" s="1"/>
  <c r="E86" i="3"/>
  <c r="Q92" i="3"/>
  <c r="U92" i="3" s="1"/>
  <c r="R15" i="3"/>
  <c r="R7" i="3"/>
  <c r="E25" i="3"/>
  <c r="E29" i="3"/>
  <c r="Q33" i="3"/>
  <c r="U33" i="3" s="1"/>
  <c r="E37" i="3"/>
  <c r="E41" i="3"/>
  <c r="Q47" i="3"/>
  <c r="U47" i="3" s="1"/>
  <c r="Q51" i="3"/>
  <c r="U51" i="3" s="1"/>
  <c r="E59" i="3"/>
  <c r="Q67" i="3"/>
  <c r="U67" i="3" s="1"/>
  <c r="E69" i="3"/>
  <c r="R69" i="3"/>
  <c r="Q74" i="3"/>
  <c r="U74" i="3" s="1"/>
  <c r="Q78" i="3"/>
  <c r="U78" i="3" s="1"/>
  <c r="E84" i="3"/>
  <c r="E88" i="3"/>
  <c r="Q94" i="3"/>
  <c r="U94" i="3" s="1"/>
  <c r="R23" i="3"/>
  <c r="R35" i="3"/>
  <c r="R51" i="3"/>
  <c r="R82" i="3"/>
  <c r="R98" i="3"/>
  <c r="R11" i="3"/>
  <c r="R19" i="3"/>
  <c r="R27" i="3"/>
  <c r="E30" i="3"/>
  <c r="H30" i="3"/>
  <c r="K30" i="3"/>
  <c r="R31" i="3"/>
  <c r="R39" i="3"/>
  <c r="R47" i="3"/>
  <c r="R57" i="3"/>
  <c r="R71" i="3"/>
  <c r="R86" i="3"/>
  <c r="R102" i="3"/>
  <c r="K107" i="3"/>
  <c r="R117" i="3"/>
  <c r="R121" i="3"/>
  <c r="H6" i="3"/>
  <c r="G5" i="3"/>
  <c r="H5" i="3" s="1"/>
  <c r="N6" i="3"/>
  <c r="M5" i="3"/>
  <c r="N5" i="3" s="1"/>
  <c r="Q8" i="3"/>
  <c r="U8" i="3" s="1"/>
  <c r="E8" i="3"/>
  <c r="Q12" i="3"/>
  <c r="U12" i="3" s="1"/>
  <c r="E12" i="3"/>
  <c r="Q16" i="3"/>
  <c r="U16" i="3" s="1"/>
  <c r="E16" i="3"/>
  <c r="Q20" i="3"/>
  <c r="U20" i="3" s="1"/>
  <c r="E20" i="3"/>
  <c r="Q24" i="3"/>
  <c r="U24" i="3" s="1"/>
  <c r="E24" i="3"/>
  <c r="Q28" i="3"/>
  <c r="U28" i="3" s="1"/>
  <c r="E28" i="3"/>
  <c r="U30" i="3"/>
  <c r="Q32" i="3"/>
  <c r="U32" i="3" s="1"/>
  <c r="E32" i="3"/>
  <c r="Q36" i="3"/>
  <c r="U36" i="3" s="1"/>
  <c r="E36" i="3"/>
  <c r="Q40" i="3"/>
  <c r="U40" i="3" s="1"/>
  <c r="E40" i="3"/>
  <c r="Q44" i="3"/>
  <c r="U44" i="3" s="1"/>
  <c r="E44" i="3"/>
  <c r="Q48" i="3"/>
  <c r="U48" i="3" s="1"/>
  <c r="E48" i="3"/>
  <c r="Q52" i="3"/>
  <c r="U52" i="3" s="1"/>
  <c r="E52" i="3"/>
  <c r="H56" i="3"/>
  <c r="G55" i="3"/>
  <c r="H55" i="3" s="1"/>
  <c r="N56" i="3"/>
  <c r="M55" i="3"/>
  <c r="N55" i="3" s="1"/>
  <c r="Q58" i="3"/>
  <c r="U58" i="3" s="1"/>
  <c r="E58" i="3"/>
  <c r="Q62" i="3"/>
  <c r="U62" i="3" s="1"/>
  <c r="E62" i="3"/>
  <c r="R64" i="3"/>
  <c r="R68" i="3"/>
  <c r="D5" i="3"/>
  <c r="E5" i="3" s="1"/>
  <c r="J5" i="3"/>
  <c r="K5" i="3" s="1"/>
  <c r="Q6" i="3"/>
  <c r="E6" i="3"/>
  <c r="P5" i="3"/>
  <c r="R9" i="3"/>
  <c r="Q10" i="3"/>
  <c r="E10" i="3"/>
  <c r="R13" i="3"/>
  <c r="Q14" i="3"/>
  <c r="E14" i="3"/>
  <c r="R17" i="3"/>
  <c r="Q18" i="3"/>
  <c r="E18" i="3"/>
  <c r="R21" i="3"/>
  <c r="Q22" i="3"/>
  <c r="E22" i="3"/>
  <c r="R25" i="3"/>
  <c r="Q26" i="3"/>
  <c r="E26" i="3"/>
  <c r="R29" i="3"/>
  <c r="N30" i="3"/>
  <c r="Q30" i="3"/>
  <c r="R30" i="3" s="1"/>
  <c r="R33" i="3"/>
  <c r="Q34" i="3"/>
  <c r="E34" i="3"/>
  <c r="R37" i="3"/>
  <c r="Q38" i="3"/>
  <c r="E38" i="3"/>
  <c r="R41" i="3"/>
  <c r="Q42" i="3"/>
  <c r="E42" i="3"/>
  <c r="R45" i="3"/>
  <c r="Q46" i="3"/>
  <c r="E46" i="3"/>
  <c r="R49" i="3"/>
  <c r="Q50" i="3"/>
  <c r="E50" i="3"/>
  <c r="R53" i="3"/>
  <c r="Q54" i="3"/>
  <c r="E54" i="3"/>
  <c r="D55" i="3"/>
  <c r="E55" i="3" s="1"/>
  <c r="J55" i="3"/>
  <c r="K55" i="3" s="1"/>
  <c r="Q56" i="3"/>
  <c r="E56" i="3"/>
  <c r="P55" i="3"/>
  <c r="R59" i="3"/>
  <c r="Q60" i="3"/>
  <c r="E60" i="3"/>
  <c r="R63" i="3"/>
  <c r="R66" i="3"/>
  <c r="R70" i="3"/>
  <c r="F105" i="3"/>
  <c r="R72" i="3"/>
  <c r="Q73" i="3"/>
  <c r="U73" i="3" s="1"/>
  <c r="E73" i="3"/>
  <c r="Q77" i="3"/>
  <c r="U77" i="3" s="1"/>
  <c r="E77" i="3"/>
  <c r="C105" i="3"/>
  <c r="I105" i="3"/>
  <c r="H81" i="3"/>
  <c r="G80" i="3"/>
  <c r="N81" i="3"/>
  <c r="M80" i="3"/>
  <c r="Q83" i="3"/>
  <c r="U83" i="3" s="1"/>
  <c r="E83" i="3"/>
  <c r="Q87" i="3"/>
  <c r="U87" i="3" s="1"/>
  <c r="E87" i="3"/>
  <c r="Q91" i="3"/>
  <c r="U91" i="3" s="1"/>
  <c r="E91" i="3"/>
  <c r="Q95" i="3"/>
  <c r="U95" i="3" s="1"/>
  <c r="E95" i="3"/>
  <c r="Q99" i="3"/>
  <c r="U99" i="3" s="1"/>
  <c r="E99" i="3"/>
  <c r="Q103" i="3"/>
  <c r="U103" i="3" s="1"/>
  <c r="E103" i="3"/>
  <c r="L105" i="3"/>
  <c r="H108" i="3"/>
  <c r="G107" i="3"/>
  <c r="H107" i="3" s="1"/>
  <c r="N108" i="3"/>
  <c r="M107" i="3"/>
  <c r="N107" i="3" s="1"/>
  <c r="L126" i="3"/>
  <c r="H116" i="3"/>
  <c r="G115" i="3"/>
  <c r="N116" i="3"/>
  <c r="M115" i="3"/>
  <c r="Q118" i="3"/>
  <c r="U118" i="3" s="1"/>
  <c r="E118" i="3"/>
  <c r="D115" i="3"/>
  <c r="D126" i="3" s="1"/>
  <c r="E126" i="3" s="1"/>
  <c r="K118" i="3"/>
  <c r="J115" i="3"/>
  <c r="J126" i="3" s="1"/>
  <c r="K126" i="3" s="1"/>
  <c r="Q122" i="3"/>
  <c r="U122" i="3" s="1"/>
  <c r="E122" i="3"/>
  <c r="R122" i="3"/>
  <c r="E64" i="3"/>
  <c r="E66" i="3"/>
  <c r="E68" i="3"/>
  <c r="E70" i="3"/>
  <c r="E72" i="3"/>
  <c r="Q75" i="3"/>
  <c r="E75" i="3"/>
  <c r="R78" i="3"/>
  <c r="Q79" i="3"/>
  <c r="E79" i="3"/>
  <c r="D80" i="3"/>
  <c r="E80" i="3" s="1"/>
  <c r="H80" i="3"/>
  <c r="J80" i="3"/>
  <c r="Q81" i="3"/>
  <c r="E81" i="3"/>
  <c r="P80" i="3"/>
  <c r="R84" i="3"/>
  <c r="Q85" i="3"/>
  <c r="E85" i="3"/>
  <c r="R88" i="3"/>
  <c r="Q89" i="3"/>
  <c r="E89" i="3"/>
  <c r="Q93" i="3"/>
  <c r="E93" i="3"/>
  <c r="R96" i="3"/>
  <c r="Q97" i="3"/>
  <c r="E97" i="3"/>
  <c r="R100" i="3"/>
  <c r="Q101" i="3"/>
  <c r="E101" i="3"/>
  <c r="R104" i="3"/>
  <c r="Q108" i="3"/>
  <c r="E108" i="3"/>
  <c r="Q113" i="3"/>
  <c r="U113" i="3" s="1"/>
  <c r="E113" i="3"/>
  <c r="R113" i="3"/>
  <c r="C128" i="3"/>
  <c r="I128" i="3"/>
  <c r="F126" i="3"/>
  <c r="K80" i="3"/>
  <c r="Q109" i="3"/>
  <c r="U109" i="3" s="1"/>
  <c r="R110" i="3"/>
  <c r="Q111" i="3"/>
  <c r="E111" i="3"/>
  <c r="R114" i="3"/>
  <c r="Q116" i="3"/>
  <c r="E116" i="3"/>
  <c r="P115" i="3"/>
  <c r="R119" i="3"/>
  <c r="Q120" i="3"/>
  <c r="E120" i="3"/>
  <c r="R123" i="3"/>
  <c r="Q124" i="3"/>
  <c r="E124" i="3"/>
  <c r="K115" i="3"/>
  <c r="Q11" i="2"/>
  <c r="U11" i="2" s="1"/>
  <c r="Q12" i="2"/>
  <c r="U12" i="2" s="1"/>
  <c r="Q15" i="2"/>
  <c r="U15" i="2" s="1"/>
  <c r="Q16" i="2"/>
  <c r="U16" i="2" s="1"/>
  <c r="Q22" i="2"/>
  <c r="U22" i="2" s="1"/>
  <c r="Q23" i="2"/>
  <c r="U23" i="2" s="1"/>
  <c r="Q28" i="2"/>
  <c r="U28" i="2" s="1"/>
  <c r="Q38" i="2"/>
  <c r="U38" i="2" s="1"/>
  <c r="Q39" i="2"/>
  <c r="U39" i="2" s="1"/>
  <c r="Q43" i="2"/>
  <c r="U43" i="2" s="1"/>
  <c r="Q95" i="2"/>
  <c r="U95" i="2" s="1"/>
  <c r="G5" i="2"/>
  <c r="Q109" i="2"/>
  <c r="U109" i="2" s="1"/>
  <c r="Q113" i="2"/>
  <c r="U113" i="2" s="1"/>
  <c r="Q64" i="2"/>
  <c r="U64" i="2" s="1"/>
  <c r="Q70" i="2"/>
  <c r="U70" i="2" s="1"/>
  <c r="Q14" i="2"/>
  <c r="U14" i="2" s="1"/>
  <c r="Q27" i="2"/>
  <c r="U27" i="2" s="1"/>
  <c r="Q35" i="2"/>
  <c r="U35" i="2" s="1"/>
  <c r="H11" i="2"/>
  <c r="H12" i="2"/>
  <c r="H15" i="2"/>
  <c r="H16" i="2"/>
  <c r="Q17" i="2"/>
  <c r="U17" i="2" s="1"/>
  <c r="H22" i="2"/>
  <c r="H23" i="2"/>
  <c r="N27" i="2"/>
  <c r="H28" i="2"/>
  <c r="N35" i="2"/>
  <c r="H38" i="2"/>
  <c r="Q20" i="2"/>
  <c r="U20" i="2" s="1"/>
  <c r="Q25" i="2"/>
  <c r="U25" i="2" s="1"/>
  <c r="Q36" i="2"/>
  <c r="U36" i="2" s="1"/>
  <c r="D55" i="2"/>
  <c r="E55" i="2" s="1"/>
  <c r="D80" i="2"/>
  <c r="E80" i="2" s="1"/>
  <c r="J80" i="2"/>
  <c r="K80" i="2" s="1"/>
  <c r="Q101" i="2"/>
  <c r="U101" i="2" s="1"/>
  <c r="Q112" i="2"/>
  <c r="U112" i="2" s="1"/>
  <c r="J115" i="2"/>
  <c r="J126" i="2" s="1"/>
  <c r="D115" i="2"/>
  <c r="Q122" i="2"/>
  <c r="U122" i="2" s="1"/>
  <c r="D5" i="2"/>
  <c r="E5" i="2" s="1"/>
  <c r="Q6" i="2"/>
  <c r="R6" i="2" s="1"/>
  <c r="Q125" i="2"/>
  <c r="U125" i="2" s="1"/>
  <c r="Q124" i="2"/>
  <c r="U124" i="2" s="1"/>
  <c r="M115" i="2"/>
  <c r="N115" i="2" s="1"/>
  <c r="Q123" i="2"/>
  <c r="U123" i="2" s="1"/>
  <c r="R118" i="2"/>
  <c r="Q114" i="2"/>
  <c r="U114" i="2" s="1"/>
  <c r="Q111" i="2"/>
  <c r="U111" i="2" s="1"/>
  <c r="D107" i="2"/>
  <c r="E107" i="2" s="1"/>
  <c r="M107" i="2"/>
  <c r="Q110" i="2"/>
  <c r="U110" i="2" s="1"/>
  <c r="H107" i="2"/>
  <c r="Q108" i="2"/>
  <c r="U108" i="2" s="1"/>
  <c r="Q103" i="2"/>
  <c r="U103" i="2" s="1"/>
  <c r="H103" i="2"/>
  <c r="K101" i="2"/>
  <c r="Q99" i="2"/>
  <c r="U99" i="2" s="1"/>
  <c r="E99" i="2"/>
  <c r="Q97" i="2"/>
  <c r="U97" i="2" s="1"/>
  <c r="E97" i="2"/>
  <c r="R97" i="2"/>
  <c r="H95" i="2"/>
  <c r="R93" i="2"/>
  <c r="Q91" i="2"/>
  <c r="U91" i="2" s="1"/>
  <c r="K91" i="2"/>
  <c r="R89" i="2"/>
  <c r="Q87" i="2"/>
  <c r="U87" i="2" s="1"/>
  <c r="H87" i="2"/>
  <c r="Q86" i="2"/>
  <c r="U86" i="2" s="1"/>
  <c r="Q84" i="2"/>
  <c r="U84" i="2" s="1"/>
  <c r="H84" i="2"/>
  <c r="Q82" i="2"/>
  <c r="U82" i="2" s="1"/>
  <c r="K82" i="2"/>
  <c r="R82" i="2"/>
  <c r="Q78" i="2"/>
  <c r="U78" i="2" s="1"/>
  <c r="H78" i="2"/>
  <c r="Q76" i="2"/>
  <c r="U76" i="2" s="1"/>
  <c r="E76" i="2"/>
  <c r="R76" i="2"/>
  <c r="Q74" i="2"/>
  <c r="U74" i="2" s="1"/>
  <c r="E74" i="2"/>
  <c r="Q72" i="2"/>
  <c r="U72" i="2" s="1"/>
  <c r="E72" i="2"/>
  <c r="N70" i="2"/>
  <c r="M55" i="2"/>
  <c r="N55" i="2" s="1"/>
  <c r="Q68" i="2"/>
  <c r="U68" i="2" s="1"/>
  <c r="K68" i="2"/>
  <c r="R68" i="2"/>
  <c r="Q66" i="2"/>
  <c r="U66" i="2" s="1"/>
  <c r="E66" i="2"/>
  <c r="N64" i="2"/>
  <c r="Q62" i="2"/>
  <c r="U62" i="2" s="1"/>
  <c r="H62" i="2"/>
  <c r="Q60" i="2"/>
  <c r="U60" i="2" s="1"/>
  <c r="H60" i="2"/>
  <c r="R60" i="2"/>
  <c r="Q58" i="2"/>
  <c r="U58" i="2" s="1"/>
  <c r="E58" i="2"/>
  <c r="J55" i="2"/>
  <c r="K55" i="2" s="1"/>
  <c r="Q56" i="2"/>
  <c r="U56" i="2" s="1"/>
  <c r="H55" i="2"/>
  <c r="E56" i="2"/>
  <c r="Q54" i="2"/>
  <c r="U54" i="2" s="1"/>
  <c r="H54" i="2"/>
  <c r="Q52" i="2"/>
  <c r="U52" i="2" s="1"/>
  <c r="H52" i="2"/>
  <c r="R52" i="2"/>
  <c r="Q50" i="2"/>
  <c r="U50" i="2" s="1"/>
  <c r="E50" i="2"/>
  <c r="R48" i="2"/>
  <c r="Q46" i="2"/>
  <c r="U46" i="2" s="1"/>
  <c r="H46" i="2"/>
  <c r="Q44" i="2"/>
  <c r="U44" i="2" s="1"/>
  <c r="E44" i="2"/>
  <c r="Q42" i="2"/>
  <c r="U42" i="2" s="1"/>
  <c r="H42" i="2"/>
  <c r="R42" i="2"/>
  <c r="Q41" i="2"/>
  <c r="U41" i="2" s="1"/>
  <c r="Q40" i="2"/>
  <c r="U40" i="2" s="1"/>
  <c r="K40" i="2"/>
  <c r="R40" i="2"/>
  <c r="R38" i="2"/>
  <c r="Q37" i="2"/>
  <c r="U37" i="2" s="1"/>
  <c r="J30" i="2"/>
  <c r="K30" i="2" s="1"/>
  <c r="D30" i="2"/>
  <c r="E30" i="2" s="1"/>
  <c r="E36" i="2"/>
  <c r="Q34" i="2"/>
  <c r="U34" i="2" s="1"/>
  <c r="H34" i="2"/>
  <c r="R34" i="2"/>
  <c r="Q33" i="2"/>
  <c r="U33" i="2" s="1"/>
  <c r="Q32" i="2"/>
  <c r="U32" i="2" s="1"/>
  <c r="E32" i="2"/>
  <c r="R32" i="2"/>
  <c r="Q31" i="2"/>
  <c r="U31" i="2" s="1"/>
  <c r="Q29" i="2"/>
  <c r="U29" i="2" s="1"/>
  <c r="R28" i="2"/>
  <c r="Q26" i="2"/>
  <c r="U26" i="2" s="1"/>
  <c r="H26" i="2"/>
  <c r="R26" i="2"/>
  <c r="Q24" i="2"/>
  <c r="U24" i="2" s="1"/>
  <c r="E24" i="2"/>
  <c r="R24" i="2"/>
  <c r="R22" i="2"/>
  <c r="Q21" i="2"/>
  <c r="U21" i="2" s="1"/>
  <c r="K20" i="2"/>
  <c r="R18" i="2"/>
  <c r="N14" i="2"/>
  <c r="Q13" i="2"/>
  <c r="U13" i="2" s="1"/>
  <c r="H5" i="2"/>
  <c r="Q10" i="2"/>
  <c r="U10" i="2" s="1"/>
  <c r="H10" i="2"/>
  <c r="R10" i="2"/>
  <c r="Q9" i="2"/>
  <c r="U9" i="2" s="1"/>
  <c r="Q8" i="2"/>
  <c r="U8" i="2" s="1"/>
  <c r="E8" i="2"/>
  <c r="Q7" i="2"/>
  <c r="U7" i="2" s="1"/>
  <c r="N5" i="2"/>
  <c r="N6" i="2"/>
  <c r="K5" i="2"/>
  <c r="R13" i="2"/>
  <c r="R41" i="2"/>
  <c r="R11" i="2"/>
  <c r="R15" i="2"/>
  <c r="R19" i="2"/>
  <c r="R23" i="2"/>
  <c r="R39" i="2"/>
  <c r="R43" i="2"/>
  <c r="Q45" i="2"/>
  <c r="U45" i="2" s="1"/>
  <c r="E45" i="2"/>
  <c r="Q49" i="2"/>
  <c r="U49" i="2" s="1"/>
  <c r="E49" i="2"/>
  <c r="Q53" i="2"/>
  <c r="U53" i="2" s="1"/>
  <c r="E53" i="2"/>
  <c r="U6" i="2"/>
  <c r="R31" i="2"/>
  <c r="Q57" i="2"/>
  <c r="U57" i="2" s="1"/>
  <c r="E57" i="2"/>
  <c r="Q61" i="2"/>
  <c r="U61" i="2" s="1"/>
  <c r="E61" i="2"/>
  <c r="Q65" i="2"/>
  <c r="U65" i="2" s="1"/>
  <c r="E65" i="2"/>
  <c r="Q69" i="2"/>
  <c r="U69" i="2" s="1"/>
  <c r="E69" i="2"/>
  <c r="Q73" i="2"/>
  <c r="U73" i="2" s="1"/>
  <c r="E73" i="2"/>
  <c r="Q77" i="2"/>
  <c r="U77" i="2" s="1"/>
  <c r="E77" i="2"/>
  <c r="C105" i="2"/>
  <c r="F105" i="2"/>
  <c r="H81" i="2"/>
  <c r="G80" i="2"/>
  <c r="H80" i="2" s="1"/>
  <c r="N81" i="2"/>
  <c r="M80" i="2"/>
  <c r="N80" i="2" s="1"/>
  <c r="Q83" i="2"/>
  <c r="U83" i="2" s="1"/>
  <c r="E83" i="2"/>
  <c r="L128" i="2"/>
  <c r="P128" i="2"/>
  <c r="U116" i="2"/>
  <c r="R119" i="2"/>
  <c r="R123" i="2"/>
  <c r="R125" i="2"/>
  <c r="E7" i="2"/>
  <c r="E9" i="2"/>
  <c r="E11" i="2"/>
  <c r="E13" i="2"/>
  <c r="E15" i="2"/>
  <c r="E17" i="2"/>
  <c r="E19" i="2"/>
  <c r="E21" i="2"/>
  <c r="E23" i="2"/>
  <c r="E25" i="2"/>
  <c r="E27" i="2"/>
  <c r="E29" i="2"/>
  <c r="G30" i="2"/>
  <c r="H30" i="2" s="1"/>
  <c r="M30" i="2"/>
  <c r="N30" i="2" s="1"/>
  <c r="E31" i="2"/>
  <c r="E33" i="2"/>
  <c r="E35" i="2"/>
  <c r="E37" i="2"/>
  <c r="E39" i="2"/>
  <c r="E41" i="2"/>
  <c r="E43" i="2"/>
  <c r="Q47" i="2"/>
  <c r="E47" i="2"/>
  <c r="R50" i="2"/>
  <c r="Q51" i="2"/>
  <c r="E51" i="2"/>
  <c r="Q59" i="2"/>
  <c r="E59" i="2"/>
  <c r="Q63" i="2"/>
  <c r="E63" i="2"/>
  <c r="Q67" i="2"/>
  <c r="E67" i="2"/>
  <c r="Q71" i="2"/>
  <c r="E71" i="2"/>
  <c r="Q75" i="2"/>
  <c r="E75" i="2"/>
  <c r="Q79" i="2"/>
  <c r="E79" i="2"/>
  <c r="Q81" i="2"/>
  <c r="E81" i="2"/>
  <c r="P105" i="2"/>
  <c r="Q85" i="2"/>
  <c r="E85" i="2"/>
  <c r="Q90" i="2"/>
  <c r="U90" i="2" s="1"/>
  <c r="E90" i="2"/>
  <c r="R90" i="2"/>
  <c r="Q94" i="2"/>
  <c r="U94" i="2" s="1"/>
  <c r="E94" i="2"/>
  <c r="R94" i="2"/>
  <c r="Q98" i="2"/>
  <c r="U98" i="2" s="1"/>
  <c r="E98" i="2"/>
  <c r="Q102" i="2"/>
  <c r="U102" i="2" s="1"/>
  <c r="E102" i="2"/>
  <c r="R102" i="2"/>
  <c r="I105" i="2"/>
  <c r="I128" i="2" s="1"/>
  <c r="Q88" i="2"/>
  <c r="E88" i="2"/>
  <c r="Q92" i="2"/>
  <c r="E92" i="2"/>
  <c r="R95" i="2"/>
  <c r="Q96" i="2"/>
  <c r="E96" i="2"/>
  <c r="Q100" i="2"/>
  <c r="E100" i="2"/>
  <c r="Q104" i="2"/>
  <c r="E104" i="2"/>
  <c r="K107" i="2"/>
  <c r="C128" i="2"/>
  <c r="F126" i="2"/>
  <c r="R116" i="2"/>
  <c r="R117" i="2"/>
  <c r="R120" i="2"/>
  <c r="R121" i="2"/>
  <c r="E108" i="2"/>
  <c r="E110" i="2"/>
  <c r="E112" i="2"/>
  <c r="E114" i="2"/>
  <c r="E117" i="2"/>
  <c r="E119" i="2"/>
  <c r="E121" i="2"/>
  <c r="E123" i="2"/>
  <c r="E125" i="2"/>
  <c r="E109" i="2"/>
  <c r="E111" i="2"/>
  <c r="E113" i="2"/>
  <c r="E115" i="2"/>
  <c r="G115" i="2"/>
  <c r="G126" i="2" s="1"/>
  <c r="K115" i="2"/>
  <c r="E116" i="2"/>
  <c r="E118" i="2"/>
  <c r="E120" i="2"/>
  <c r="E122" i="2"/>
  <c r="E75" i="1"/>
  <c r="E79" i="1"/>
  <c r="D30" i="1"/>
  <c r="E30" i="1" s="1"/>
  <c r="G55" i="1"/>
  <c r="M115" i="1"/>
  <c r="E80" i="1"/>
  <c r="E108" i="1"/>
  <c r="D107" i="1"/>
  <c r="E107" i="1" s="1"/>
  <c r="E121" i="1"/>
  <c r="Q29" i="1"/>
  <c r="U29" i="1" s="1"/>
  <c r="Q25" i="1"/>
  <c r="U25" i="1" s="1"/>
  <c r="Q21" i="1"/>
  <c r="U21" i="1" s="1"/>
  <c r="Q17" i="1"/>
  <c r="U17" i="1" s="1"/>
  <c r="Q13" i="1"/>
  <c r="U13" i="1" s="1"/>
  <c r="Q9" i="1"/>
  <c r="U9" i="1" s="1"/>
  <c r="D55" i="1"/>
  <c r="D105" i="1" s="1"/>
  <c r="E105" i="1" s="1"/>
  <c r="D115" i="1"/>
  <c r="Q114" i="1"/>
  <c r="U114" i="1" s="1"/>
  <c r="M107" i="1"/>
  <c r="N80" i="1"/>
  <c r="Q64" i="1"/>
  <c r="U64" i="1" s="1"/>
  <c r="M55" i="1"/>
  <c r="N55" i="1" s="1"/>
  <c r="Q56" i="1"/>
  <c r="U56" i="1" s="1"/>
  <c r="N30" i="1"/>
  <c r="N31" i="1"/>
  <c r="Q24" i="1"/>
  <c r="U24" i="1" s="1"/>
  <c r="M5" i="1"/>
  <c r="N5" i="1" s="1"/>
  <c r="Q120" i="1"/>
  <c r="U120" i="1" s="1"/>
  <c r="Q122" i="1"/>
  <c r="U122" i="1" s="1"/>
  <c r="Q118" i="1"/>
  <c r="U118" i="1" s="1"/>
  <c r="J107" i="1"/>
  <c r="J126" i="1" s="1"/>
  <c r="K126" i="1" s="1"/>
  <c r="J5" i="1"/>
  <c r="K5" i="1" s="1"/>
  <c r="K6" i="1"/>
  <c r="H118" i="1"/>
  <c r="H122" i="1"/>
  <c r="Q66" i="1"/>
  <c r="U66" i="1" s="1"/>
  <c r="H62" i="1"/>
  <c r="H24" i="1"/>
  <c r="Q6" i="1"/>
  <c r="U6" i="1" s="1"/>
  <c r="N115" i="1"/>
  <c r="Q52" i="1"/>
  <c r="U52" i="1" s="1"/>
  <c r="Q36" i="1"/>
  <c r="R36" i="1" s="1"/>
  <c r="R119" i="1"/>
  <c r="Q83" i="1"/>
  <c r="U83" i="1" s="1"/>
  <c r="Q103" i="1"/>
  <c r="U103" i="1" s="1"/>
  <c r="Q87" i="1"/>
  <c r="U87" i="1" s="1"/>
  <c r="Q16" i="1"/>
  <c r="U16" i="1" s="1"/>
  <c r="R44" i="1"/>
  <c r="U44" i="1"/>
  <c r="K55" i="1"/>
  <c r="K94" i="1"/>
  <c r="Q94" i="1"/>
  <c r="U94" i="1" s="1"/>
  <c r="K115" i="1"/>
  <c r="Q86" i="1"/>
  <c r="U86" i="1" s="1"/>
  <c r="J30" i="1"/>
  <c r="K30" i="1" s="1"/>
  <c r="K32" i="1"/>
  <c r="Q32" i="1"/>
  <c r="K40" i="1"/>
  <c r="Q40" i="1"/>
  <c r="K48" i="1"/>
  <c r="Q48" i="1"/>
  <c r="K80" i="1"/>
  <c r="K95" i="1"/>
  <c r="Q95" i="1"/>
  <c r="U95" i="1" s="1"/>
  <c r="K110" i="1"/>
  <c r="Q110" i="1"/>
  <c r="U110" i="1" s="1"/>
  <c r="Q53" i="1"/>
  <c r="U53" i="1" s="1"/>
  <c r="Q49" i="1"/>
  <c r="U49" i="1" s="1"/>
  <c r="Q47" i="1"/>
  <c r="U47" i="1" s="1"/>
  <c r="Q45" i="1"/>
  <c r="U45" i="1" s="1"/>
  <c r="Q43" i="1"/>
  <c r="U43" i="1" s="1"/>
  <c r="Q41" i="1"/>
  <c r="U41" i="1" s="1"/>
  <c r="Q39" i="1"/>
  <c r="U39" i="1" s="1"/>
  <c r="Q37" i="1"/>
  <c r="U37" i="1" s="1"/>
  <c r="Q35" i="1"/>
  <c r="U35" i="1" s="1"/>
  <c r="Q33" i="1"/>
  <c r="U33" i="1" s="1"/>
  <c r="Q80" i="1"/>
  <c r="Q112" i="1"/>
  <c r="U112" i="1" s="1"/>
  <c r="U125" i="1"/>
  <c r="R125" i="1"/>
  <c r="R117" i="1"/>
  <c r="U119" i="1"/>
  <c r="R121" i="1"/>
  <c r="G115" i="1"/>
  <c r="H115" i="1" s="1"/>
  <c r="G107" i="1"/>
  <c r="Q101" i="1"/>
  <c r="U101" i="1" s="1"/>
  <c r="Q97" i="1"/>
  <c r="U97" i="1" s="1"/>
  <c r="Q93" i="1"/>
  <c r="R93" i="1" s="1"/>
  <c r="Q89" i="1"/>
  <c r="U89" i="1" s="1"/>
  <c r="G80" i="1"/>
  <c r="H103" i="1"/>
  <c r="Q60" i="1"/>
  <c r="U60" i="1" s="1"/>
  <c r="Q58" i="1"/>
  <c r="U58" i="1" s="1"/>
  <c r="H64" i="1"/>
  <c r="R75" i="1"/>
  <c r="R79" i="1"/>
  <c r="Q62" i="1"/>
  <c r="U62" i="1" s="1"/>
  <c r="Q78" i="1"/>
  <c r="U78" i="1" s="1"/>
  <c r="Q74" i="1"/>
  <c r="U74" i="1" s="1"/>
  <c r="Q72" i="1"/>
  <c r="U72" i="1" s="1"/>
  <c r="Q70" i="1"/>
  <c r="U70" i="1" s="1"/>
  <c r="Q68" i="1"/>
  <c r="U68" i="1" s="1"/>
  <c r="Q26" i="1"/>
  <c r="U26" i="1" s="1"/>
  <c r="Q22" i="1"/>
  <c r="U22" i="1" s="1"/>
  <c r="Q18" i="1"/>
  <c r="U18" i="1" s="1"/>
  <c r="Q14" i="1"/>
  <c r="U14" i="1" s="1"/>
  <c r="Q28" i="1"/>
  <c r="U28" i="1" s="1"/>
  <c r="Q20" i="1"/>
  <c r="U20" i="1" s="1"/>
  <c r="Q12" i="1"/>
  <c r="U12" i="1" s="1"/>
  <c r="G5" i="1"/>
  <c r="H5" i="1" s="1"/>
  <c r="Q7" i="1"/>
  <c r="U7" i="1" s="1"/>
  <c r="H9" i="1"/>
  <c r="Q10" i="1"/>
  <c r="U10" i="1" s="1"/>
  <c r="H55" i="1"/>
  <c r="H84" i="1"/>
  <c r="Q84" i="1"/>
  <c r="U84" i="1" s="1"/>
  <c r="H88" i="1"/>
  <c r="Q88" i="1"/>
  <c r="U88" i="1" s="1"/>
  <c r="H92" i="1"/>
  <c r="Q92" i="1"/>
  <c r="U92" i="1" s="1"/>
  <c r="H96" i="1"/>
  <c r="Q96" i="1"/>
  <c r="U96" i="1" s="1"/>
  <c r="H100" i="1"/>
  <c r="Q100" i="1"/>
  <c r="U100" i="1" s="1"/>
  <c r="H104" i="1"/>
  <c r="Q104" i="1"/>
  <c r="U104" i="1" s="1"/>
  <c r="H109" i="1"/>
  <c r="Q109" i="1"/>
  <c r="U109" i="1" s="1"/>
  <c r="H111" i="1"/>
  <c r="Q111" i="1"/>
  <c r="U111" i="1" s="1"/>
  <c r="H113" i="1"/>
  <c r="Q113" i="1"/>
  <c r="U113" i="1" s="1"/>
  <c r="R123" i="1"/>
  <c r="Q31" i="1"/>
  <c r="U31" i="1" s="1"/>
  <c r="R71" i="1"/>
  <c r="R67" i="1"/>
  <c r="R65" i="1"/>
  <c r="R63" i="1"/>
  <c r="R61" i="1"/>
  <c r="R59" i="1"/>
  <c r="R57" i="1"/>
  <c r="Q98" i="1"/>
  <c r="U98" i="1" s="1"/>
  <c r="Q90" i="1"/>
  <c r="U90" i="1" s="1"/>
  <c r="Q82" i="1"/>
  <c r="U82" i="1" s="1"/>
  <c r="G30" i="1"/>
  <c r="H30" i="1" s="1"/>
  <c r="H34" i="1"/>
  <c r="Q34" i="1"/>
  <c r="H38" i="1"/>
  <c r="Q38" i="1"/>
  <c r="H42" i="1"/>
  <c r="Q42" i="1"/>
  <c r="H46" i="1"/>
  <c r="Q46" i="1"/>
  <c r="H50" i="1"/>
  <c r="Q50" i="1"/>
  <c r="H54" i="1"/>
  <c r="Q54" i="1"/>
  <c r="U54" i="1" s="1"/>
  <c r="H80" i="1"/>
  <c r="H85" i="1"/>
  <c r="Q85" i="1"/>
  <c r="U85" i="1" s="1"/>
  <c r="H91" i="1"/>
  <c r="Q91" i="1"/>
  <c r="U91" i="1" s="1"/>
  <c r="H99" i="1"/>
  <c r="Q99" i="1"/>
  <c r="U99" i="1" s="1"/>
  <c r="H107" i="1"/>
  <c r="R77" i="1"/>
  <c r="R73" i="1"/>
  <c r="R69" i="1"/>
  <c r="Q81" i="1"/>
  <c r="U81" i="1" s="1"/>
  <c r="Q116" i="1"/>
  <c r="U116" i="1" s="1"/>
  <c r="Q108" i="1"/>
  <c r="U108" i="1" s="1"/>
  <c r="E85" i="1"/>
  <c r="E89" i="1"/>
  <c r="E93" i="1"/>
  <c r="E97" i="1"/>
  <c r="E101" i="1"/>
  <c r="E78" i="1"/>
  <c r="Q76" i="1"/>
  <c r="U76" i="1" s="1"/>
  <c r="E56" i="1"/>
  <c r="E53" i="1"/>
  <c r="Q51" i="1"/>
  <c r="U51" i="1" s="1"/>
  <c r="R24" i="1"/>
  <c r="E8" i="1"/>
  <c r="E10" i="1"/>
  <c r="E12" i="1"/>
  <c r="E14" i="1"/>
  <c r="E16" i="1"/>
  <c r="E18" i="1"/>
  <c r="E20" i="1"/>
  <c r="E22" i="1"/>
  <c r="E24" i="1"/>
  <c r="E28" i="1"/>
  <c r="R8" i="1"/>
  <c r="E6" i="1"/>
  <c r="P115" i="1"/>
  <c r="U93" i="1"/>
  <c r="P5" i="1"/>
  <c r="R11" i="1"/>
  <c r="R15" i="1"/>
  <c r="R19" i="1"/>
  <c r="R23" i="1"/>
  <c r="R27" i="1"/>
  <c r="R29" i="1"/>
  <c r="R66" i="1"/>
  <c r="P80" i="1"/>
  <c r="R80" i="1" s="1"/>
  <c r="R84" i="1"/>
  <c r="R102" i="1"/>
  <c r="P107" i="1"/>
  <c r="R122" i="1"/>
  <c r="R124" i="1"/>
  <c r="T55" i="49"/>
  <c r="X124" i="49"/>
  <c r="U56" i="49"/>
  <c r="U76" i="49"/>
  <c r="U74" i="49"/>
  <c r="U68" i="49"/>
  <c r="U66" i="49"/>
  <c r="U60" i="49"/>
  <c r="U58" i="49"/>
  <c r="S5" i="49"/>
  <c r="U26" i="49"/>
  <c r="U18" i="49"/>
  <c r="U10" i="49"/>
  <c r="U47" i="49"/>
  <c r="U100" i="49"/>
  <c r="U92" i="49"/>
  <c r="U84" i="49"/>
  <c r="U110" i="49"/>
  <c r="U116" i="49"/>
  <c r="U118" i="49"/>
  <c r="X116" i="49"/>
  <c r="X67" i="49"/>
  <c r="X63" i="49"/>
  <c r="U59" i="49"/>
  <c r="U54" i="49"/>
  <c r="X54" i="49"/>
  <c r="U50" i="49"/>
  <c r="X50" i="49"/>
  <c r="U46" i="49"/>
  <c r="X46" i="49"/>
  <c r="U42" i="49"/>
  <c r="X42" i="49"/>
  <c r="U38" i="49"/>
  <c r="X38" i="49"/>
  <c r="U34" i="49"/>
  <c r="X34" i="49"/>
  <c r="X89" i="49"/>
  <c r="U113" i="49"/>
  <c r="X113" i="49"/>
  <c r="X39" i="49"/>
  <c r="X35" i="49"/>
  <c r="X56" i="49"/>
  <c r="X76" i="49"/>
  <c r="X72" i="49"/>
  <c r="X68" i="49"/>
  <c r="X64" i="49"/>
  <c r="X60" i="49"/>
  <c r="X114" i="49"/>
  <c r="X79" i="49"/>
  <c r="X69" i="49"/>
  <c r="X65" i="49"/>
  <c r="T5" i="49"/>
  <c r="X6" i="49"/>
  <c r="X5" i="49" s="1"/>
  <c r="U28" i="49"/>
  <c r="X25" i="49"/>
  <c r="U24" i="49"/>
  <c r="U20" i="49"/>
  <c r="U16" i="49"/>
  <c r="U12" i="49"/>
  <c r="X9" i="49"/>
  <c r="U8" i="49"/>
  <c r="U52" i="49"/>
  <c r="X52" i="49"/>
  <c r="U48" i="49"/>
  <c r="X48" i="49"/>
  <c r="U44" i="49"/>
  <c r="X44" i="49"/>
  <c r="U40" i="49"/>
  <c r="X40" i="49"/>
  <c r="U36" i="49"/>
  <c r="X36" i="49"/>
  <c r="U32" i="49"/>
  <c r="X32" i="49"/>
  <c r="U102" i="49"/>
  <c r="X109" i="49"/>
  <c r="U125" i="49"/>
  <c r="X125" i="49"/>
  <c r="X104" i="49"/>
  <c r="X100" i="49"/>
  <c r="X96" i="49"/>
  <c r="X92" i="49"/>
  <c r="X88" i="49"/>
  <c r="X84" i="49"/>
  <c r="X122" i="49"/>
  <c r="X118" i="49"/>
  <c r="U98" i="49"/>
  <c r="U94" i="49"/>
  <c r="U90" i="49"/>
  <c r="U86" i="49"/>
  <c r="U82" i="49"/>
  <c r="X123" i="49"/>
  <c r="X119" i="49"/>
  <c r="T107" i="49"/>
  <c r="U6" i="49"/>
  <c r="I66" i="6"/>
  <c r="I65" i="6" s="1"/>
  <c r="I111" i="6"/>
  <c r="H9" i="6"/>
  <c r="H118" i="6"/>
  <c r="I72" i="6"/>
  <c r="I71" i="6" s="1"/>
  <c r="I110" i="6"/>
  <c r="I77" i="6"/>
  <c r="I59" i="6"/>
  <c r="H21" i="6"/>
  <c r="I21" i="6" s="1"/>
  <c r="H71" i="6"/>
  <c r="I34" i="6"/>
  <c r="H34" i="6"/>
  <c r="I40" i="6"/>
  <c r="H40" i="6"/>
  <c r="I46" i="6"/>
  <c r="H46" i="6"/>
  <c r="I52" i="6"/>
  <c r="H52" i="6"/>
  <c r="I84" i="6"/>
  <c r="H84" i="6"/>
  <c r="I90" i="6"/>
  <c r="H90" i="6"/>
  <c r="I96" i="6"/>
  <c r="H96" i="6"/>
  <c r="I102" i="6"/>
  <c r="H102" i="6"/>
  <c r="H15" i="6"/>
  <c r="I15" i="6" s="1"/>
  <c r="H27" i="6"/>
  <c r="I27" i="6" s="1"/>
  <c r="I8" i="6" s="1"/>
  <c r="H65" i="6"/>
  <c r="H77" i="6"/>
  <c r="U13" i="49" l="1"/>
  <c r="U31" i="49"/>
  <c r="U67" i="49"/>
  <c r="U123" i="49"/>
  <c r="U29" i="49"/>
  <c r="U121" i="49"/>
  <c r="S107" i="49"/>
  <c r="U109" i="49"/>
  <c r="S30" i="49"/>
  <c r="U89" i="49"/>
  <c r="U43" i="49"/>
  <c r="U97" i="49"/>
  <c r="U21" i="49"/>
  <c r="U73" i="49"/>
  <c r="T115" i="49"/>
  <c r="T126" i="49" s="1"/>
  <c r="U55" i="49"/>
  <c r="U53" i="49"/>
  <c r="U77" i="49"/>
  <c r="U111" i="49"/>
  <c r="S115" i="49"/>
  <c r="S126" i="49" s="1"/>
  <c r="U17" i="49"/>
  <c r="U9" i="49"/>
  <c r="U25" i="49"/>
  <c r="U117" i="49"/>
  <c r="U91" i="49"/>
  <c r="U15" i="49"/>
  <c r="U71" i="49"/>
  <c r="U93" i="49"/>
  <c r="U61" i="49"/>
  <c r="X43" i="49"/>
  <c r="U7" i="49"/>
  <c r="U23" i="49"/>
  <c r="U81" i="49"/>
  <c r="U85" i="49"/>
  <c r="U101" i="49"/>
  <c r="U57" i="49"/>
  <c r="X51" i="49"/>
  <c r="X97" i="49"/>
  <c r="U11" i="49"/>
  <c r="U19" i="49"/>
  <c r="U27" i="49"/>
  <c r="U75" i="49"/>
  <c r="X107" i="49"/>
  <c r="U5" i="49"/>
  <c r="X31" i="49"/>
  <c r="T30" i="49"/>
  <c r="T105" i="49" s="1"/>
  <c r="X33" i="49"/>
  <c r="U33" i="49"/>
  <c r="X49" i="49"/>
  <c r="U49" i="49"/>
  <c r="X87" i="49"/>
  <c r="X80" i="49" s="1"/>
  <c r="U87" i="49"/>
  <c r="X103" i="49"/>
  <c r="U103" i="49"/>
  <c r="U83" i="49"/>
  <c r="U99" i="49"/>
  <c r="U45" i="49"/>
  <c r="X95" i="49"/>
  <c r="U95" i="49"/>
  <c r="R118" i="1"/>
  <c r="R60" i="1"/>
  <c r="R13" i="1"/>
  <c r="U30" i="47"/>
  <c r="R104" i="4"/>
  <c r="R61" i="3"/>
  <c r="R74" i="4"/>
  <c r="R118" i="4"/>
  <c r="G126" i="4"/>
  <c r="H126" i="4" s="1"/>
  <c r="R78" i="4"/>
  <c r="R121" i="4"/>
  <c r="R117" i="4"/>
  <c r="R56" i="4"/>
  <c r="R88" i="4"/>
  <c r="R90" i="3"/>
  <c r="R15" i="47"/>
  <c r="R19" i="47"/>
  <c r="R37" i="47"/>
  <c r="Q30" i="47"/>
  <c r="R30" i="47" s="1"/>
  <c r="R29" i="47"/>
  <c r="R21" i="47"/>
  <c r="R13" i="47"/>
  <c r="R121" i="47"/>
  <c r="R27" i="47"/>
  <c r="R11" i="47"/>
  <c r="K115" i="47"/>
  <c r="R114" i="47"/>
  <c r="R109" i="47"/>
  <c r="R92" i="47"/>
  <c r="R84" i="47"/>
  <c r="Q80" i="47"/>
  <c r="R74" i="47"/>
  <c r="R94" i="47"/>
  <c r="R76" i="47"/>
  <c r="R57" i="47"/>
  <c r="R99" i="47"/>
  <c r="R95" i="47"/>
  <c r="R8" i="47"/>
  <c r="R20" i="47"/>
  <c r="E115" i="47"/>
  <c r="R118" i="47"/>
  <c r="M126" i="47"/>
  <c r="G126" i="47"/>
  <c r="M105" i="47"/>
  <c r="G105" i="47"/>
  <c r="H105" i="47" s="1"/>
  <c r="R83" i="47"/>
  <c r="R73" i="47"/>
  <c r="R24" i="47"/>
  <c r="R67" i="47"/>
  <c r="U120" i="47"/>
  <c r="R120" i="47"/>
  <c r="P126" i="47"/>
  <c r="U116" i="47"/>
  <c r="Q115" i="47"/>
  <c r="R116" i="47"/>
  <c r="F128" i="47"/>
  <c r="I130" i="47"/>
  <c r="U101" i="47"/>
  <c r="R101" i="47"/>
  <c r="U93" i="47"/>
  <c r="R93" i="47"/>
  <c r="U85" i="47"/>
  <c r="R85" i="47"/>
  <c r="P105" i="47"/>
  <c r="R80" i="47"/>
  <c r="U81" i="47"/>
  <c r="U80" i="47" s="1"/>
  <c r="R81" i="47"/>
  <c r="U75" i="47"/>
  <c r="R75" i="47"/>
  <c r="N115" i="47"/>
  <c r="H115" i="47"/>
  <c r="U60" i="47"/>
  <c r="R60" i="47"/>
  <c r="U56" i="47"/>
  <c r="U55" i="47" s="1"/>
  <c r="R56" i="47"/>
  <c r="Q55" i="47"/>
  <c r="R55" i="47" s="1"/>
  <c r="U54" i="47"/>
  <c r="R54" i="47"/>
  <c r="U46" i="47"/>
  <c r="R46" i="47"/>
  <c r="U38" i="47"/>
  <c r="R38" i="47"/>
  <c r="U22" i="47"/>
  <c r="R22" i="47"/>
  <c r="U14" i="47"/>
  <c r="R14" i="47"/>
  <c r="R62" i="47"/>
  <c r="R40" i="47"/>
  <c r="R52" i="47"/>
  <c r="R36" i="47"/>
  <c r="U124" i="47"/>
  <c r="R124" i="47"/>
  <c r="U111" i="47"/>
  <c r="R111" i="47"/>
  <c r="U108" i="47"/>
  <c r="U107" i="47" s="1"/>
  <c r="R108" i="47"/>
  <c r="Q107" i="47"/>
  <c r="R107" i="47" s="1"/>
  <c r="U97" i="47"/>
  <c r="R97" i="47"/>
  <c r="U89" i="47"/>
  <c r="R89" i="47"/>
  <c r="J105" i="47"/>
  <c r="K105" i="47" s="1"/>
  <c r="D105" i="47"/>
  <c r="U79" i="47"/>
  <c r="R79" i="47"/>
  <c r="J128" i="47"/>
  <c r="D128" i="47"/>
  <c r="L128" i="47"/>
  <c r="N126" i="47"/>
  <c r="N105" i="47"/>
  <c r="E105" i="47"/>
  <c r="R91" i="47"/>
  <c r="N80" i="47"/>
  <c r="R77" i="47"/>
  <c r="U50" i="47"/>
  <c r="R50" i="47"/>
  <c r="U42" i="47"/>
  <c r="R42" i="47"/>
  <c r="U34" i="47"/>
  <c r="R34" i="47"/>
  <c r="U26" i="47"/>
  <c r="R26" i="47"/>
  <c r="U18" i="47"/>
  <c r="R18" i="47"/>
  <c r="U10" i="47"/>
  <c r="R10" i="47"/>
  <c r="U6" i="47"/>
  <c r="R6" i="47"/>
  <c r="Q5" i="47"/>
  <c r="R5" i="47" s="1"/>
  <c r="R103" i="47"/>
  <c r="R87" i="47"/>
  <c r="R48" i="47"/>
  <c r="R32" i="47"/>
  <c r="R16" i="47"/>
  <c r="R58" i="47"/>
  <c r="R44" i="47"/>
  <c r="R28" i="47"/>
  <c r="R12" i="47"/>
  <c r="R36" i="4"/>
  <c r="R26" i="4"/>
  <c r="Q55" i="4"/>
  <c r="R55" i="4" s="1"/>
  <c r="R125" i="4"/>
  <c r="R68" i="4"/>
  <c r="R112" i="4"/>
  <c r="K80" i="4"/>
  <c r="J128" i="4"/>
  <c r="K105" i="4"/>
  <c r="R81" i="4"/>
  <c r="D105" i="4"/>
  <c r="E105" i="4" s="1"/>
  <c r="R92" i="4"/>
  <c r="U124" i="4"/>
  <c r="R124" i="4"/>
  <c r="U111" i="4"/>
  <c r="R111" i="4"/>
  <c r="N115" i="4"/>
  <c r="H115" i="4"/>
  <c r="U103" i="4"/>
  <c r="R103" i="4"/>
  <c r="U95" i="4"/>
  <c r="R95" i="4"/>
  <c r="U87" i="4"/>
  <c r="R87" i="4"/>
  <c r="U77" i="4"/>
  <c r="R77" i="4"/>
  <c r="I128" i="4"/>
  <c r="C128" i="4"/>
  <c r="R109" i="4"/>
  <c r="Q80" i="4"/>
  <c r="R80" i="4" s="1"/>
  <c r="F130" i="4"/>
  <c r="U71" i="4"/>
  <c r="R71" i="4"/>
  <c r="U23" i="4"/>
  <c r="R23" i="4"/>
  <c r="R35" i="4"/>
  <c r="R21" i="4"/>
  <c r="U120" i="4"/>
  <c r="R120" i="4"/>
  <c r="P126" i="4"/>
  <c r="U116" i="4"/>
  <c r="R116" i="4"/>
  <c r="Q115" i="4"/>
  <c r="R115" i="4" s="1"/>
  <c r="L128" i="4"/>
  <c r="N126" i="4"/>
  <c r="U99" i="4"/>
  <c r="R99" i="4"/>
  <c r="U91" i="4"/>
  <c r="R91" i="4"/>
  <c r="U83" i="4"/>
  <c r="R83" i="4"/>
  <c r="M105" i="4"/>
  <c r="M128" i="4" s="1"/>
  <c r="N80" i="4"/>
  <c r="G105" i="4"/>
  <c r="H80" i="4"/>
  <c r="U73" i="4"/>
  <c r="R73" i="4"/>
  <c r="K126" i="4"/>
  <c r="E126" i="4"/>
  <c r="P105" i="4"/>
  <c r="U80" i="4"/>
  <c r="U108" i="4"/>
  <c r="U107" i="4" s="1"/>
  <c r="Q107" i="4"/>
  <c r="R107" i="4" s="1"/>
  <c r="U67" i="4"/>
  <c r="R67" i="4"/>
  <c r="R65" i="4"/>
  <c r="U31" i="4"/>
  <c r="U30" i="4" s="1"/>
  <c r="Q30" i="4"/>
  <c r="R30" i="4" s="1"/>
  <c r="R69" i="4"/>
  <c r="U33" i="4"/>
  <c r="R33" i="4"/>
  <c r="R31" i="4"/>
  <c r="U27" i="4"/>
  <c r="R27" i="4"/>
  <c r="R29" i="4"/>
  <c r="R25" i="4"/>
  <c r="E115" i="3"/>
  <c r="R92" i="3"/>
  <c r="Q80" i="3"/>
  <c r="R118" i="3"/>
  <c r="M126" i="3"/>
  <c r="G126" i="3"/>
  <c r="M105" i="3"/>
  <c r="G105" i="3"/>
  <c r="H105" i="3" s="1"/>
  <c r="R76" i="3"/>
  <c r="R74" i="3"/>
  <c r="R94" i="3"/>
  <c r="R67" i="3"/>
  <c r="R109" i="3"/>
  <c r="R99" i="3"/>
  <c r="R95" i="3"/>
  <c r="R8" i="3"/>
  <c r="R20" i="3"/>
  <c r="R83" i="3"/>
  <c r="R73" i="3"/>
  <c r="R24" i="3"/>
  <c r="U120" i="3"/>
  <c r="R120" i="3"/>
  <c r="P126" i="3"/>
  <c r="U116" i="3"/>
  <c r="Q115" i="3"/>
  <c r="R116" i="3"/>
  <c r="F128" i="3"/>
  <c r="I130" i="3"/>
  <c r="U101" i="3"/>
  <c r="R101" i="3"/>
  <c r="U93" i="3"/>
  <c r="R93" i="3"/>
  <c r="U85" i="3"/>
  <c r="R85" i="3"/>
  <c r="P105" i="3"/>
  <c r="R80" i="3"/>
  <c r="U81" i="3"/>
  <c r="U80" i="3" s="1"/>
  <c r="R81" i="3"/>
  <c r="U75" i="3"/>
  <c r="R75" i="3"/>
  <c r="N115" i="3"/>
  <c r="H115" i="3"/>
  <c r="U60" i="3"/>
  <c r="R60" i="3"/>
  <c r="U56" i="3"/>
  <c r="U55" i="3" s="1"/>
  <c r="R56" i="3"/>
  <c r="Q55" i="3"/>
  <c r="R55" i="3" s="1"/>
  <c r="U54" i="3"/>
  <c r="R54" i="3"/>
  <c r="U46" i="3"/>
  <c r="R46" i="3"/>
  <c r="U38" i="3"/>
  <c r="R38" i="3"/>
  <c r="U22" i="3"/>
  <c r="R22" i="3"/>
  <c r="U14" i="3"/>
  <c r="R14" i="3"/>
  <c r="R62" i="3"/>
  <c r="R40" i="3"/>
  <c r="R52" i="3"/>
  <c r="R36" i="3"/>
  <c r="U124" i="3"/>
  <c r="R124" i="3"/>
  <c r="U111" i="3"/>
  <c r="R111" i="3"/>
  <c r="U108" i="3"/>
  <c r="U107" i="3" s="1"/>
  <c r="R108" i="3"/>
  <c r="Q107" i="3"/>
  <c r="R107" i="3" s="1"/>
  <c r="U97" i="3"/>
  <c r="R97" i="3"/>
  <c r="U89" i="3"/>
  <c r="R89" i="3"/>
  <c r="J105" i="3"/>
  <c r="K105" i="3" s="1"/>
  <c r="D105" i="3"/>
  <c r="U79" i="3"/>
  <c r="R79" i="3"/>
  <c r="J128" i="3"/>
  <c r="D128" i="3"/>
  <c r="L128" i="3"/>
  <c r="N126" i="3"/>
  <c r="N105" i="3"/>
  <c r="E105" i="3"/>
  <c r="R91" i="3"/>
  <c r="N80" i="3"/>
  <c r="R77" i="3"/>
  <c r="U50" i="3"/>
  <c r="R50" i="3"/>
  <c r="U42" i="3"/>
  <c r="R42" i="3"/>
  <c r="U34" i="3"/>
  <c r="R34" i="3"/>
  <c r="U26" i="3"/>
  <c r="R26" i="3"/>
  <c r="U18" i="3"/>
  <c r="R18" i="3"/>
  <c r="U10" i="3"/>
  <c r="R10" i="3"/>
  <c r="U6" i="3"/>
  <c r="R6" i="3"/>
  <c r="Q5" i="3"/>
  <c r="R103" i="3"/>
  <c r="R87" i="3"/>
  <c r="R48" i="3"/>
  <c r="R32" i="3"/>
  <c r="R16" i="3"/>
  <c r="R58" i="3"/>
  <c r="R44" i="3"/>
  <c r="R28" i="3"/>
  <c r="R12" i="3"/>
  <c r="R113" i="2"/>
  <c r="R74" i="2"/>
  <c r="Q115" i="2"/>
  <c r="R115" i="2" s="1"/>
  <c r="R21" i="2"/>
  <c r="R12" i="2"/>
  <c r="R16" i="2"/>
  <c r="R109" i="2"/>
  <c r="R99" i="2"/>
  <c r="R87" i="2"/>
  <c r="R62" i="2"/>
  <c r="R124" i="2"/>
  <c r="R35" i="2"/>
  <c r="R14" i="2"/>
  <c r="R20" i="2"/>
  <c r="R36" i="2"/>
  <c r="R64" i="2"/>
  <c r="R101" i="2"/>
  <c r="R122" i="2"/>
  <c r="D126" i="2"/>
  <c r="E126" i="2" s="1"/>
  <c r="R112" i="2"/>
  <c r="R108" i="2"/>
  <c r="R103" i="2"/>
  <c r="R27" i="2"/>
  <c r="R33" i="2"/>
  <c r="Q5" i="2"/>
  <c r="R5" i="2" s="1"/>
  <c r="R56" i="2"/>
  <c r="R91" i="2"/>
  <c r="R84" i="2"/>
  <c r="D105" i="2"/>
  <c r="D128" i="2" s="1"/>
  <c r="P32" i="23" s="1"/>
  <c r="R70" i="2"/>
  <c r="U115" i="2"/>
  <c r="U5" i="2"/>
  <c r="R7" i="2"/>
  <c r="R37" i="2"/>
  <c r="R25" i="2"/>
  <c r="R17" i="2"/>
  <c r="U55" i="2"/>
  <c r="R110" i="2"/>
  <c r="M126" i="2"/>
  <c r="N126" i="2" s="1"/>
  <c r="Q107" i="2"/>
  <c r="R107" i="2" s="1"/>
  <c r="R114" i="2"/>
  <c r="R111" i="2"/>
  <c r="N107" i="2"/>
  <c r="U107" i="2"/>
  <c r="R98" i="2"/>
  <c r="R86" i="2"/>
  <c r="Q80" i="2"/>
  <c r="R80" i="2" s="1"/>
  <c r="R78" i="2"/>
  <c r="R72" i="2"/>
  <c r="R66" i="2"/>
  <c r="J105" i="2"/>
  <c r="J128" i="2" s="1"/>
  <c r="P34" i="23" s="1"/>
  <c r="R58" i="2"/>
  <c r="Q55" i="2"/>
  <c r="R55" i="2" s="1"/>
  <c r="R54" i="2"/>
  <c r="R53" i="2"/>
  <c r="Q30" i="2"/>
  <c r="R30" i="2" s="1"/>
  <c r="R46" i="2"/>
  <c r="R44" i="2"/>
  <c r="R29" i="2"/>
  <c r="R9" i="2"/>
  <c r="R8" i="2"/>
  <c r="F128" i="2"/>
  <c r="H126" i="2"/>
  <c r="U104" i="2"/>
  <c r="R104" i="2"/>
  <c r="U96" i="2"/>
  <c r="R96" i="2"/>
  <c r="U88" i="2"/>
  <c r="R88" i="2"/>
  <c r="U85" i="2"/>
  <c r="R85" i="2"/>
  <c r="U75" i="2"/>
  <c r="R75" i="2"/>
  <c r="U67" i="2"/>
  <c r="R67" i="2"/>
  <c r="U59" i="2"/>
  <c r="R59" i="2"/>
  <c r="U51" i="2"/>
  <c r="R51" i="2"/>
  <c r="P130" i="2"/>
  <c r="L130" i="2"/>
  <c r="I130" i="2"/>
  <c r="R73" i="2"/>
  <c r="R57" i="2"/>
  <c r="R69" i="2"/>
  <c r="H115" i="2"/>
  <c r="U100" i="2"/>
  <c r="R100" i="2"/>
  <c r="U92" i="2"/>
  <c r="R92" i="2"/>
  <c r="U81" i="2"/>
  <c r="U80" i="2" s="1"/>
  <c r="R81" i="2"/>
  <c r="U79" i="2"/>
  <c r="R79" i="2"/>
  <c r="U71" i="2"/>
  <c r="R71" i="2"/>
  <c r="U63" i="2"/>
  <c r="R63" i="2"/>
  <c r="U47" i="2"/>
  <c r="R47" i="2"/>
  <c r="K126" i="2"/>
  <c r="M105" i="2"/>
  <c r="G105" i="2"/>
  <c r="G128" i="2" s="1"/>
  <c r="R65" i="2"/>
  <c r="R49" i="2"/>
  <c r="U30" i="2"/>
  <c r="R83" i="2"/>
  <c r="R77" i="2"/>
  <c r="R61" i="2"/>
  <c r="R45" i="2"/>
  <c r="R96" i="1"/>
  <c r="R64" i="1"/>
  <c r="R56" i="1"/>
  <c r="R21" i="1"/>
  <c r="R20" i="1"/>
  <c r="R112" i="1"/>
  <c r="R22" i="1"/>
  <c r="M105" i="1"/>
  <c r="N105" i="1" s="1"/>
  <c r="E55" i="1"/>
  <c r="R25" i="1"/>
  <c r="R17" i="1"/>
  <c r="R9" i="1"/>
  <c r="R114" i="1"/>
  <c r="K107" i="1"/>
  <c r="M126" i="1"/>
  <c r="N126" i="1" s="1"/>
  <c r="E115" i="1"/>
  <c r="D126" i="1"/>
  <c r="R120" i="1"/>
  <c r="U115" i="1"/>
  <c r="N107" i="1"/>
  <c r="R88" i="1"/>
  <c r="R103" i="1"/>
  <c r="R101" i="1"/>
  <c r="R72" i="1"/>
  <c r="R78" i="1"/>
  <c r="R68" i="1"/>
  <c r="R52" i="1"/>
  <c r="R45" i="1"/>
  <c r="R14" i="1"/>
  <c r="R6" i="1"/>
  <c r="R113" i="1"/>
  <c r="R89" i="1"/>
  <c r="R87" i="1"/>
  <c r="R74" i="1"/>
  <c r="R70" i="1"/>
  <c r="R62" i="1"/>
  <c r="R54" i="1"/>
  <c r="R51" i="1"/>
  <c r="R31" i="1"/>
  <c r="J105" i="1"/>
  <c r="J128" i="1" s="1"/>
  <c r="P34" i="15" s="1"/>
  <c r="R16" i="1"/>
  <c r="K105" i="1"/>
  <c r="Q5" i="1"/>
  <c r="R5" i="1" s="1"/>
  <c r="R110" i="1"/>
  <c r="R104" i="1"/>
  <c r="R100" i="1"/>
  <c r="R92" i="1"/>
  <c r="R86" i="1"/>
  <c r="R37" i="1"/>
  <c r="R49" i="1"/>
  <c r="R41" i="1"/>
  <c r="R33" i="1"/>
  <c r="U36" i="1"/>
  <c r="U30" i="1"/>
  <c r="Q115" i="1"/>
  <c r="R115" i="1" s="1"/>
  <c r="R47" i="1"/>
  <c r="R43" i="1"/>
  <c r="R39" i="1"/>
  <c r="R35" i="1"/>
  <c r="R12" i="1"/>
  <c r="R28" i="1"/>
  <c r="R26" i="1"/>
  <c r="R83" i="1"/>
  <c r="R116" i="1"/>
  <c r="R94" i="1"/>
  <c r="R53" i="1"/>
  <c r="U80" i="1"/>
  <c r="R97" i="1"/>
  <c r="R95" i="1"/>
  <c r="R18" i="1"/>
  <c r="R81" i="1"/>
  <c r="R48" i="1"/>
  <c r="U48" i="1"/>
  <c r="R40" i="1"/>
  <c r="U40" i="1"/>
  <c r="R32" i="1"/>
  <c r="U32" i="1"/>
  <c r="G126" i="1"/>
  <c r="H126" i="1" s="1"/>
  <c r="R109" i="1"/>
  <c r="Q107" i="1"/>
  <c r="R107" i="1" s="1"/>
  <c r="U107" i="1"/>
  <c r="R90" i="1"/>
  <c r="R58" i="1"/>
  <c r="U55" i="1"/>
  <c r="Q55" i="1"/>
  <c r="R55" i="1" s="1"/>
  <c r="G105" i="1"/>
  <c r="U5" i="1"/>
  <c r="R7" i="1"/>
  <c r="R10" i="1"/>
  <c r="R111" i="1"/>
  <c r="R98" i="1"/>
  <c r="R82" i="1"/>
  <c r="Q30" i="1"/>
  <c r="R30" i="1" s="1"/>
  <c r="R99" i="1"/>
  <c r="R85" i="1"/>
  <c r="R91" i="1"/>
  <c r="U50" i="1"/>
  <c r="R50" i="1"/>
  <c r="R46" i="1"/>
  <c r="U46" i="1"/>
  <c r="R42" i="1"/>
  <c r="U42" i="1"/>
  <c r="R38" i="1"/>
  <c r="U38" i="1"/>
  <c r="R34" i="1"/>
  <c r="U34" i="1"/>
  <c r="R108" i="1"/>
  <c r="R76" i="1"/>
  <c r="P126" i="1"/>
  <c r="P105" i="1"/>
  <c r="U107" i="49"/>
  <c r="X115" i="49"/>
  <c r="S105" i="49"/>
  <c r="U115" i="49"/>
  <c r="X55" i="49"/>
  <c r="H129" i="6"/>
  <c r="I129" i="6" s="1"/>
  <c r="H58" i="6"/>
  <c r="I58" i="6" s="1"/>
  <c r="H33" i="6"/>
  <c r="H8" i="6"/>
  <c r="H83" i="6"/>
  <c r="I33" i="6"/>
  <c r="U126" i="49" l="1"/>
  <c r="S128" i="49"/>
  <c r="S130" i="49" s="1"/>
  <c r="X126" i="49"/>
  <c r="T128" i="49"/>
  <c r="T130" i="49" s="1"/>
  <c r="U30" i="49"/>
  <c r="U105" i="49"/>
  <c r="G130" i="2"/>
  <c r="P33" i="23"/>
  <c r="R126" i="2"/>
  <c r="Q105" i="3"/>
  <c r="D130" i="3"/>
  <c r="P32" i="28"/>
  <c r="G128" i="4"/>
  <c r="P33" i="33" s="1"/>
  <c r="M130" i="4"/>
  <c r="P35" i="33"/>
  <c r="J130" i="4"/>
  <c r="P34" i="33"/>
  <c r="J130" i="47"/>
  <c r="P34" i="41"/>
  <c r="J130" i="3"/>
  <c r="P34" i="28"/>
  <c r="D130" i="47"/>
  <c r="P32" i="41"/>
  <c r="Q105" i="47"/>
  <c r="R105" i="47" s="1"/>
  <c r="G128" i="47"/>
  <c r="K128" i="47"/>
  <c r="K130" i="47" s="1"/>
  <c r="H126" i="47"/>
  <c r="Q126" i="47"/>
  <c r="M128" i="47"/>
  <c r="E128" i="47"/>
  <c r="E130" i="47" s="1"/>
  <c r="R115" i="47"/>
  <c r="R126" i="47" s="1"/>
  <c r="U5" i="47"/>
  <c r="U105" i="47" s="1"/>
  <c r="L130" i="47"/>
  <c r="N128" i="47"/>
  <c r="N130" i="47" s="1"/>
  <c r="F130" i="47"/>
  <c r="H128" i="47"/>
  <c r="H130" i="47" s="1"/>
  <c r="U115" i="47"/>
  <c r="U126" i="47" s="1"/>
  <c r="P128" i="47"/>
  <c r="D128" i="4"/>
  <c r="U115" i="4"/>
  <c r="G130" i="4"/>
  <c r="H128" i="4"/>
  <c r="H130" i="4" s="1"/>
  <c r="R126" i="4"/>
  <c r="U105" i="4"/>
  <c r="L130" i="4"/>
  <c r="N128" i="4"/>
  <c r="N130" i="4" s="1"/>
  <c r="H105" i="4"/>
  <c r="Q105" i="4"/>
  <c r="R105" i="4" s="1"/>
  <c r="Q126" i="4"/>
  <c r="U126" i="4"/>
  <c r="P128" i="4"/>
  <c r="N105" i="4"/>
  <c r="K128" i="4"/>
  <c r="K130" i="4" s="1"/>
  <c r="I130" i="4"/>
  <c r="G128" i="3"/>
  <c r="H126" i="3"/>
  <c r="M128" i="3"/>
  <c r="R5" i="3"/>
  <c r="K128" i="3"/>
  <c r="K130" i="3" s="1"/>
  <c r="Q126" i="3"/>
  <c r="E128" i="3"/>
  <c r="E130" i="3" s="1"/>
  <c r="Q128" i="3"/>
  <c r="R115" i="3"/>
  <c r="R126" i="3" s="1"/>
  <c r="U5" i="3"/>
  <c r="U105" i="3" s="1"/>
  <c r="L130" i="3"/>
  <c r="R105" i="3"/>
  <c r="F130" i="3"/>
  <c r="H128" i="3"/>
  <c r="H130" i="3" s="1"/>
  <c r="U115" i="3"/>
  <c r="U126" i="3" s="1"/>
  <c r="P128" i="3"/>
  <c r="E105" i="2"/>
  <c r="Q126" i="2"/>
  <c r="U126" i="2"/>
  <c r="D130" i="2"/>
  <c r="E128" i="2"/>
  <c r="E130" i="2" s="1"/>
  <c r="J130" i="2"/>
  <c r="K128" i="2"/>
  <c r="K130" i="2" s="1"/>
  <c r="K105" i="2"/>
  <c r="Q105" i="2"/>
  <c r="F130" i="2"/>
  <c r="H128" i="2"/>
  <c r="H130" i="2" s="1"/>
  <c r="H105" i="2"/>
  <c r="N105" i="2"/>
  <c r="M128" i="2"/>
  <c r="P35" i="23" s="1"/>
  <c r="U105" i="2"/>
  <c r="U128" i="2" s="1"/>
  <c r="U126" i="1"/>
  <c r="E126" i="1"/>
  <c r="D128" i="1"/>
  <c r="P32" i="15" s="1"/>
  <c r="M128" i="1"/>
  <c r="R126" i="1"/>
  <c r="J130" i="1"/>
  <c r="K128" i="1"/>
  <c r="K130" i="1" s="1"/>
  <c r="Q126" i="1"/>
  <c r="H105" i="1"/>
  <c r="G128" i="1"/>
  <c r="P33" i="15" s="1"/>
  <c r="U105" i="1"/>
  <c r="U128" i="1" s="1"/>
  <c r="Q105" i="1"/>
  <c r="Q128" i="1" s="1"/>
  <c r="P128" i="1"/>
  <c r="P130" i="1" s="1"/>
  <c r="H108" i="6"/>
  <c r="I108" i="6" s="1"/>
  <c r="U128" i="49" l="1"/>
  <c r="U130" i="49" s="1"/>
  <c r="Q130" i="3"/>
  <c r="P31" i="28"/>
  <c r="Q130" i="1"/>
  <c r="P31" i="15"/>
  <c r="M130" i="1"/>
  <c r="P35" i="15"/>
  <c r="Q128" i="2"/>
  <c r="M130" i="3"/>
  <c r="P35" i="28"/>
  <c r="G130" i="3"/>
  <c r="P33" i="28"/>
  <c r="D130" i="4"/>
  <c r="P32" i="33"/>
  <c r="M130" i="47"/>
  <c r="P35" i="41"/>
  <c r="G130" i="47"/>
  <c r="P33" i="41"/>
  <c r="Q128" i="47"/>
  <c r="P130" i="47"/>
  <c r="R128" i="47"/>
  <c r="R130" i="47" s="1"/>
  <c r="U128" i="47"/>
  <c r="Q128" i="4"/>
  <c r="E128" i="4"/>
  <c r="E130" i="4" s="1"/>
  <c r="P130" i="4"/>
  <c r="U128" i="4"/>
  <c r="N128" i="3"/>
  <c r="N130" i="3" s="1"/>
  <c r="P130" i="3"/>
  <c r="R128" i="3"/>
  <c r="R130" i="3" s="1"/>
  <c r="U128" i="3"/>
  <c r="R128" i="2"/>
  <c r="R130" i="2" s="1"/>
  <c r="R105" i="2"/>
  <c r="M130" i="2"/>
  <c r="N128" i="2"/>
  <c r="N130" i="2" s="1"/>
  <c r="N128" i="1"/>
  <c r="N130" i="1" s="1"/>
  <c r="D130" i="1"/>
  <c r="E128" i="1"/>
  <c r="E130" i="1" s="1"/>
  <c r="R105" i="1"/>
  <c r="G130" i="1"/>
  <c r="H128" i="1"/>
  <c r="H130" i="1" s="1"/>
  <c r="R128" i="1"/>
  <c r="R130" i="1" s="1"/>
  <c r="H131" i="6"/>
  <c r="Q130" i="4" l="1"/>
  <c r="P31" i="33"/>
  <c r="Q130" i="47"/>
  <c r="P31" i="41"/>
  <c r="Q130" i="2"/>
  <c r="P31" i="23"/>
  <c r="R128" i="4"/>
  <c r="R130" i="4" s="1"/>
  <c r="I131" i="6"/>
  <c r="C14" i="48" l="1"/>
  <c r="J35" i="41" l="1"/>
  <c r="J34" i="41"/>
  <c r="J33" i="41"/>
  <c r="J32" i="41"/>
  <c r="J31" i="41"/>
  <c r="M25" i="41"/>
  <c r="M24" i="41"/>
  <c r="M23" i="41"/>
  <c r="M22" i="41"/>
  <c r="M21" i="41"/>
  <c r="G25" i="41"/>
  <c r="G24" i="41"/>
  <c r="G23" i="41"/>
  <c r="G22" i="41"/>
  <c r="G21" i="41"/>
  <c r="M17" i="41"/>
  <c r="M16" i="41"/>
  <c r="M15" i="41"/>
  <c r="M14" i="41"/>
  <c r="G17" i="41"/>
  <c r="G16" i="41"/>
  <c r="G15" i="41"/>
  <c r="G14" i="41"/>
  <c r="K1" i="42"/>
  <c r="I701" i="46"/>
  <c r="H701" i="46"/>
  <c r="R700" i="46"/>
  <c r="P700" i="46"/>
  <c r="N700" i="46"/>
  <c r="L700" i="46"/>
  <c r="K700" i="46"/>
  <c r="D700" i="46"/>
  <c r="R699" i="46"/>
  <c r="P699" i="46"/>
  <c r="N699" i="46"/>
  <c r="L699" i="46"/>
  <c r="K699" i="46"/>
  <c r="D699" i="46"/>
  <c r="R698" i="46"/>
  <c r="P698" i="46"/>
  <c r="N698" i="46"/>
  <c r="L698" i="46"/>
  <c r="K698" i="46"/>
  <c r="D698" i="46"/>
  <c r="R697" i="46"/>
  <c r="P697" i="46"/>
  <c r="N697" i="46"/>
  <c r="K697" i="46"/>
  <c r="L697" i="46" s="1"/>
  <c r="D697" i="46"/>
  <c r="R696" i="46"/>
  <c r="P696" i="46"/>
  <c r="N696" i="46"/>
  <c r="K696" i="46"/>
  <c r="L696" i="46" s="1"/>
  <c r="D696" i="46"/>
  <c r="R695" i="46"/>
  <c r="P695" i="46"/>
  <c r="N695" i="46"/>
  <c r="L695" i="46"/>
  <c r="K695" i="46"/>
  <c r="D695" i="46"/>
  <c r="R694" i="46"/>
  <c r="P694" i="46"/>
  <c r="N694" i="46"/>
  <c r="L694" i="46"/>
  <c r="K694" i="46"/>
  <c r="D694" i="46"/>
  <c r="Q693" i="46"/>
  <c r="P693" i="46"/>
  <c r="N693" i="46"/>
  <c r="Q692" i="46"/>
  <c r="P692" i="46"/>
  <c r="N692" i="46"/>
  <c r="Q691" i="46"/>
  <c r="D691" i="46" s="1"/>
  <c r="P691" i="46"/>
  <c r="N691" i="46"/>
  <c r="K691" i="46"/>
  <c r="L691" i="46" s="1"/>
  <c r="Q690" i="46"/>
  <c r="P690" i="46"/>
  <c r="N690" i="46"/>
  <c r="Q689" i="46"/>
  <c r="D689" i="46" s="1"/>
  <c r="P689" i="46"/>
  <c r="N689" i="46"/>
  <c r="K689" i="46"/>
  <c r="L689" i="46" s="1"/>
  <c r="Q688" i="46"/>
  <c r="P688" i="46"/>
  <c r="N688" i="46"/>
  <c r="Q687" i="46"/>
  <c r="D687" i="46" s="1"/>
  <c r="P687" i="46"/>
  <c r="N687" i="46"/>
  <c r="K687" i="46"/>
  <c r="L687" i="46" s="1"/>
  <c r="Q686" i="46"/>
  <c r="P686" i="46"/>
  <c r="N686" i="46"/>
  <c r="Q685" i="46"/>
  <c r="D685" i="46" s="1"/>
  <c r="P685" i="46"/>
  <c r="N685" i="46"/>
  <c r="K685" i="46"/>
  <c r="L685" i="46" s="1"/>
  <c r="Q684" i="46"/>
  <c r="P684" i="46"/>
  <c r="N684" i="46"/>
  <c r="Q683" i="46"/>
  <c r="D683" i="46" s="1"/>
  <c r="P683" i="46"/>
  <c r="N683" i="46"/>
  <c r="K683" i="46"/>
  <c r="L683" i="46" s="1"/>
  <c r="Q682" i="46"/>
  <c r="P682" i="46"/>
  <c r="N682" i="46"/>
  <c r="Q681" i="46"/>
  <c r="D681" i="46" s="1"/>
  <c r="P681" i="46"/>
  <c r="N681" i="46"/>
  <c r="K681" i="46"/>
  <c r="L681" i="46" s="1"/>
  <c r="Q680" i="46"/>
  <c r="P680" i="46"/>
  <c r="N680" i="46"/>
  <c r="Q679" i="46"/>
  <c r="P679" i="46"/>
  <c r="N679" i="46"/>
  <c r="Q678" i="46"/>
  <c r="P678" i="46"/>
  <c r="N678" i="46"/>
  <c r="K678" i="46"/>
  <c r="L678" i="46" s="1"/>
  <c r="Q677" i="46"/>
  <c r="P677" i="46"/>
  <c r="N677" i="46"/>
  <c r="K677" i="46"/>
  <c r="L677" i="46" s="1"/>
  <c r="Q676" i="46"/>
  <c r="P676" i="46"/>
  <c r="N676" i="46"/>
  <c r="Q675" i="46"/>
  <c r="P675" i="46"/>
  <c r="N675" i="46"/>
  <c r="Q674" i="46"/>
  <c r="P674" i="46"/>
  <c r="N674" i="46"/>
  <c r="K674" i="46"/>
  <c r="L674" i="46" s="1"/>
  <c r="Q673" i="46"/>
  <c r="P673" i="46"/>
  <c r="N673" i="46"/>
  <c r="K673" i="46"/>
  <c r="L673" i="46" s="1"/>
  <c r="Q672" i="46"/>
  <c r="P672" i="46"/>
  <c r="N672" i="46"/>
  <c r="Q671" i="46"/>
  <c r="P671" i="46"/>
  <c r="N671" i="46"/>
  <c r="Q670" i="46"/>
  <c r="P670" i="46"/>
  <c r="N670" i="46"/>
  <c r="K670" i="46"/>
  <c r="L670" i="46" s="1"/>
  <c r="Q669" i="46"/>
  <c r="P669" i="46"/>
  <c r="N669" i="46"/>
  <c r="K669" i="46"/>
  <c r="L669" i="46" s="1"/>
  <c r="Q668" i="46"/>
  <c r="P668" i="46"/>
  <c r="N668" i="46"/>
  <c r="Q667" i="46"/>
  <c r="P667" i="46"/>
  <c r="N667" i="46"/>
  <c r="Q666" i="46"/>
  <c r="P666" i="46"/>
  <c r="N666" i="46"/>
  <c r="K666" i="46"/>
  <c r="L666" i="46" s="1"/>
  <c r="Q665" i="46"/>
  <c r="R665" i="46" s="1"/>
  <c r="P665" i="46"/>
  <c r="N665" i="46"/>
  <c r="K665" i="46"/>
  <c r="L665" i="46" s="1"/>
  <c r="D665" i="46"/>
  <c r="Q664" i="46"/>
  <c r="P664" i="46"/>
  <c r="N664" i="46"/>
  <c r="Q663" i="46"/>
  <c r="R663" i="46" s="1"/>
  <c r="P663" i="46"/>
  <c r="N663" i="46"/>
  <c r="K663" i="46"/>
  <c r="L663" i="46" s="1"/>
  <c r="D663" i="46"/>
  <c r="Q662" i="46"/>
  <c r="P662" i="46"/>
  <c r="N662" i="46"/>
  <c r="Q661" i="46"/>
  <c r="R661" i="46" s="1"/>
  <c r="P661" i="46"/>
  <c r="N661" i="46"/>
  <c r="K661" i="46"/>
  <c r="L661" i="46" s="1"/>
  <c r="D661" i="46"/>
  <c r="Q660" i="46"/>
  <c r="P660" i="46"/>
  <c r="N660" i="46"/>
  <c r="Q659" i="46"/>
  <c r="R659" i="46" s="1"/>
  <c r="P659" i="46"/>
  <c r="N659" i="46"/>
  <c r="K659" i="46"/>
  <c r="L659" i="46" s="1"/>
  <c r="D659" i="46"/>
  <c r="Q658" i="46"/>
  <c r="P658" i="46"/>
  <c r="N658" i="46"/>
  <c r="Q657" i="46"/>
  <c r="R657" i="46" s="1"/>
  <c r="P657" i="46"/>
  <c r="N657" i="46"/>
  <c r="K657" i="46"/>
  <c r="L657" i="46" s="1"/>
  <c r="D657" i="46"/>
  <c r="Q656" i="46"/>
  <c r="P656" i="46"/>
  <c r="N656" i="46"/>
  <c r="Q655" i="46"/>
  <c r="R655" i="46" s="1"/>
  <c r="P655" i="46"/>
  <c r="N655" i="46"/>
  <c r="K655" i="46"/>
  <c r="L655" i="46" s="1"/>
  <c r="D655" i="46"/>
  <c r="Q654" i="46"/>
  <c r="P654" i="46"/>
  <c r="N654" i="46"/>
  <c r="Q653" i="46"/>
  <c r="R653" i="46" s="1"/>
  <c r="P653" i="46"/>
  <c r="N653" i="46"/>
  <c r="K653" i="46"/>
  <c r="L653" i="46" s="1"/>
  <c r="Q652" i="46"/>
  <c r="P652" i="46"/>
  <c r="N652" i="46"/>
  <c r="D652" i="46"/>
  <c r="Q651" i="46"/>
  <c r="R651" i="46" s="1"/>
  <c r="P651" i="46"/>
  <c r="N651" i="46"/>
  <c r="K651" i="46"/>
  <c r="L651" i="46" s="1"/>
  <c r="Q650" i="46"/>
  <c r="P650" i="46"/>
  <c r="N650" i="46"/>
  <c r="D650" i="46"/>
  <c r="Q649" i="46"/>
  <c r="R649" i="46" s="1"/>
  <c r="P649" i="46"/>
  <c r="N649" i="46"/>
  <c r="K649" i="46"/>
  <c r="L649" i="46" s="1"/>
  <c r="Q648" i="46"/>
  <c r="P648" i="46"/>
  <c r="N648" i="46"/>
  <c r="D648" i="46"/>
  <c r="Q647" i="46"/>
  <c r="R647" i="46" s="1"/>
  <c r="P647" i="46"/>
  <c r="N647" i="46"/>
  <c r="K647" i="46"/>
  <c r="L647" i="46" s="1"/>
  <c r="Q646" i="46"/>
  <c r="P646" i="46"/>
  <c r="N646" i="46"/>
  <c r="K646" i="46"/>
  <c r="L646" i="46" s="1"/>
  <c r="Q645" i="46"/>
  <c r="D645" i="46" s="1"/>
  <c r="P645" i="46"/>
  <c r="N645" i="46"/>
  <c r="K645" i="46"/>
  <c r="L645" i="46" s="1"/>
  <c r="Q644" i="46"/>
  <c r="P644" i="46"/>
  <c r="N644" i="46"/>
  <c r="K644" i="46"/>
  <c r="L644" i="46" s="1"/>
  <c r="Q643" i="46"/>
  <c r="D643" i="46" s="1"/>
  <c r="P643" i="46"/>
  <c r="N643" i="46"/>
  <c r="K643" i="46"/>
  <c r="L643" i="46" s="1"/>
  <c r="Q642" i="46"/>
  <c r="P642" i="46"/>
  <c r="N642" i="46"/>
  <c r="K642" i="46"/>
  <c r="L642" i="46" s="1"/>
  <c r="Q641" i="46"/>
  <c r="D641" i="46" s="1"/>
  <c r="P641" i="46"/>
  <c r="N641" i="46"/>
  <c r="K641" i="46"/>
  <c r="L641" i="46" s="1"/>
  <c r="Q640" i="46"/>
  <c r="P640" i="46"/>
  <c r="N640" i="46"/>
  <c r="K640" i="46"/>
  <c r="L640" i="46" s="1"/>
  <c r="Q639" i="46"/>
  <c r="D639" i="46" s="1"/>
  <c r="P639" i="46"/>
  <c r="N639" i="46"/>
  <c r="K639" i="46"/>
  <c r="L639" i="46" s="1"/>
  <c r="Q638" i="46"/>
  <c r="P638" i="46"/>
  <c r="N638" i="46"/>
  <c r="K638" i="46"/>
  <c r="L638" i="46" s="1"/>
  <c r="Q637" i="46"/>
  <c r="D637" i="46" s="1"/>
  <c r="P637" i="46"/>
  <c r="N637" i="46"/>
  <c r="K637" i="46"/>
  <c r="L637" i="46" s="1"/>
  <c r="Q636" i="46"/>
  <c r="P636" i="46"/>
  <c r="N636" i="46"/>
  <c r="K636" i="46"/>
  <c r="L636" i="46" s="1"/>
  <c r="Q635" i="46"/>
  <c r="D635" i="46" s="1"/>
  <c r="P635" i="46"/>
  <c r="N635" i="46"/>
  <c r="K635" i="46"/>
  <c r="L635" i="46" s="1"/>
  <c r="Q634" i="46"/>
  <c r="P634" i="46"/>
  <c r="N634" i="46"/>
  <c r="K634" i="46"/>
  <c r="L634" i="46" s="1"/>
  <c r="Q633" i="46"/>
  <c r="D633" i="46" s="1"/>
  <c r="P633" i="46"/>
  <c r="N633" i="46"/>
  <c r="K633" i="46"/>
  <c r="L633" i="46" s="1"/>
  <c r="Q632" i="46"/>
  <c r="P632" i="46"/>
  <c r="N632" i="46"/>
  <c r="L632" i="46"/>
  <c r="K632" i="46"/>
  <c r="Q631" i="46"/>
  <c r="D631" i="46" s="1"/>
  <c r="P631" i="46"/>
  <c r="N631" i="46"/>
  <c r="R630" i="46"/>
  <c r="Q630" i="46"/>
  <c r="D630" i="46" s="1"/>
  <c r="P630" i="46"/>
  <c r="N630" i="46"/>
  <c r="L630" i="46"/>
  <c r="K630" i="46"/>
  <c r="Q629" i="46"/>
  <c r="D629" i="46" s="1"/>
  <c r="P629" i="46"/>
  <c r="N629" i="46"/>
  <c r="R628" i="46"/>
  <c r="Q628" i="46"/>
  <c r="D628" i="46" s="1"/>
  <c r="P628" i="46"/>
  <c r="N628" i="46"/>
  <c r="L628" i="46"/>
  <c r="K628" i="46"/>
  <c r="Q627" i="46"/>
  <c r="D627" i="46" s="1"/>
  <c r="P627" i="46"/>
  <c r="N627" i="46"/>
  <c r="R626" i="46"/>
  <c r="Q626" i="46"/>
  <c r="D626" i="46" s="1"/>
  <c r="P626" i="46"/>
  <c r="N626" i="46"/>
  <c r="L626" i="46"/>
  <c r="K626" i="46"/>
  <c r="Q625" i="46"/>
  <c r="D625" i="46" s="1"/>
  <c r="P625" i="46"/>
  <c r="N625" i="46"/>
  <c r="R624" i="46"/>
  <c r="Q624" i="46"/>
  <c r="D624" i="46" s="1"/>
  <c r="P624" i="46"/>
  <c r="N624" i="46"/>
  <c r="L624" i="46"/>
  <c r="K624" i="46"/>
  <c r="Q623" i="46"/>
  <c r="D623" i="46" s="1"/>
  <c r="P623" i="46"/>
  <c r="N623" i="46"/>
  <c r="R622" i="46"/>
  <c r="Q622" i="46"/>
  <c r="D622" i="46" s="1"/>
  <c r="P622" i="46"/>
  <c r="N622" i="46"/>
  <c r="L622" i="46"/>
  <c r="K622" i="46"/>
  <c r="Q621" i="46"/>
  <c r="D621" i="46" s="1"/>
  <c r="P621" i="46"/>
  <c r="N621" i="46"/>
  <c r="R620" i="46"/>
  <c r="Q620" i="46"/>
  <c r="D620" i="46" s="1"/>
  <c r="P620" i="46"/>
  <c r="N620" i="46"/>
  <c r="L620" i="46"/>
  <c r="K620" i="46"/>
  <c r="Q619" i="46"/>
  <c r="K619" i="46" s="1"/>
  <c r="L619" i="46" s="1"/>
  <c r="P619" i="46"/>
  <c r="N619" i="46"/>
  <c r="R618" i="46"/>
  <c r="Q618" i="46"/>
  <c r="D618" i="46" s="1"/>
  <c r="P618" i="46"/>
  <c r="N618" i="46"/>
  <c r="L618" i="46"/>
  <c r="K618" i="46"/>
  <c r="Q617" i="46"/>
  <c r="P617" i="46"/>
  <c r="N617" i="46"/>
  <c r="Q616" i="46"/>
  <c r="D616" i="46" s="1"/>
  <c r="P616" i="46"/>
  <c r="N616" i="46"/>
  <c r="K616" i="46"/>
  <c r="L616" i="46" s="1"/>
  <c r="Q615" i="46"/>
  <c r="P615" i="46"/>
  <c r="N615" i="46"/>
  <c r="K615" i="46"/>
  <c r="L615" i="46" s="1"/>
  <c r="Q614" i="46"/>
  <c r="D614" i="46" s="1"/>
  <c r="P614" i="46"/>
  <c r="N614" i="46"/>
  <c r="K614" i="46"/>
  <c r="L614" i="46" s="1"/>
  <c r="Q613" i="46"/>
  <c r="P613" i="46"/>
  <c r="N613" i="46"/>
  <c r="R612" i="46"/>
  <c r="Q612" i="46"/>
  <c r="D612" i="46" s="1"/>
  <c r="P612" i="46"/>
  <c r="N612" i="46"/>
  <c r="L612" i="46"/>
  <c r="K612" i="46"/>
  <c r="Q611" i="46"/>
  <c r="K611" i="46" s="1"/>
  <c r="L611" i="46" s="1"/>
  <c r="P611" i="46"/>
  <c r="N611" i="46"/>
  <c r="R610" i="46"/>
  <c r="Q610" i="46"/>
  <c r="D610" i="46" s="1"/>
  <c r="P610" i="46"/>
  <c r="N610" i="46"/>
  <c r="L610" i="46"/>
  <c r="K610" i="46"/>
  <c r="Q609" i="46"/>
  <c r="P609" i="46"/>
  <c r="N609" i="46"/>
  <c r="Q608" i="46"/>
  <c r="D608" i="46" s="1"/>
  <c r="P608" i="46"/>
  <c r="N608" i="46"/>
  <c r="K608" i="46"/>
  <c r="L608" i="46" s="1"/>
  <c r="Q607" i="46"/>
  <c r="P607" i="46"/>
  <c r="N607" i="46"/>
  <c r="R606" i="46"/>
  <c r="Q606" i="46"/>
  <c r="D606" i="46" s="1"/>
  <c r="P606" i="46"/>
  <c r="N606" i="46"/>
  <c r="L606" i="46"/>
  <c r="K606" i="46"/>
  <c r="Q605" i="46"/>
  <c r="P605" i="46"/>
  <c r="N605" i="46"/>
  <c r="Q604" i="46"/>
  <c r="D604" i="46" s="1"/>
  <c r="P604" i="46"/>
  <c r="N604" i="46"/>
  <c r="K604" i="46"/>
  <c r="L604" i="46" s="1"/>
  <c r="Q603" i="46"/>
  <c r="D603" i="46" s="1"/>
  <c r="P603" i="46"/>
  <c r="N603" i="46"/>
  <c r="K603" i="46"/>
  <c r="L603" i="46" s="1"/>
  <c r="Q602" i="46"/>
  <c r="D602" i="46" s="1"/>
  <c r="P602" i="46"/>
  <c r="N602" i="46"/>
  <c r="K602" i="46"/>
  <c r="L602" i="46" s="1"/>
  <c r="Q601" i="46"/>
  <c r="P601" i="46"/>
  <c r="N601" i="46"/>
  <c r="K601" i="46"/>
  <c r="L601" i="46" s="1"/>
  <c r="Q600" i="46"/>
  <c r="D600" i="46" s="1"/>
  <c r="P600" i="46"/>
  <c r="N600" i="46"/>
  <c r="K600" i="46"/>
  <c r="L600" i="46" s="1"/>
  <c r="Q599" i="46"/>
  <c r="D599" i="46" s="1"/>
  <c r="P599" i="46"/>
  <c r="N599" i="46"/>
  <c r="K599" i="46"/>
  <c r="L599" i="46" s="1"/>
  <c r="Q598" i="46"/>
  <c r="P598" i="46"/>
  <c r="N598" i="46"/>
  <c r="Q597" i="46"/>
  <c r="K597" i="46" s="1"/>
  <c r="L597" i="46" s="1"/>
  <c r="P597" i="46"/>
  <c r="N597" i="46"/>
  <c r="R596" i="46"/>
  <c r="Q596" i="46"/>
  <c r="D596" i="46" s="1"/>
  <c r="P596" i="46"/>
  <c r="N596" i="46"/>
  <c r="L596" i="46"/>
  <c r="K596" i="46"/>
  <c r="Q595" i="46"/>
  <c r="D595" i="46" s="1"/>
  <c r="P595" i="46"/>
  <c r="N595" i="46"/>
  <c r="R594" i="46"/>
  <c r="Q594" i="46"/>
  <c r="D594" i="46" s="1"/>
  <c r="P594" i="46"/>
  <c r="N594" i="46"/>
  <c r="L594" i="46"/>
  <c r="K594" i="46"/>
  <c r="Q593" i="46"/>
  <c r="P593" i="46"/>
  <c r="N593" i="46"/>
  <c r="Q592" i="46"/>
  <c r="D592" i="46" s="1"/>
  <c r="P592" i="46"/>
  <c r="N592" i="46"/>
  <c r="K592" i="46"/>
  <c r="L592" i="46" s="1"/>
  <c r="Q591" i="46"/>
  <c r="P591" i="46"/>
  <c r="N591" i="46"/>
  <c r="K591" i="46"/>
  <c r="L591" i="46" s="1"/>
  <c r="Q590" i="46"/>
  <c r="D590" i="46" s="1"/>
  <c r="P590" i="46"/>
  <c r="N590" i="46"/>
  <c r="K590" i="46"/>
  <c r="L590" i="46" s="1"/>
  <c r="Q589" i="46"/>
  <c r="P589" i="46"/>
  <c r="N589" i="46"/>
  <c r="R588" i="46"/>
  <c r="Q588" i="46"/>
  <c r="D588" i="46" s="1"/>
  <c r="P588" i="46"/>
  <c r="N588" i="46"/>
  <c r="L588" i="46"/>
  <c r="K588" i="46"/>
  <c r="R587" i="46"/>
  <c r="Q587" i="46"/>
  <c r="D587" i="46" s="1"/>
  <c r="P587" i="46"/>
  <c r="N587" i="46"/>
  <c r="L587" i="46"/>
  <c r="K587" i="46"/>
  <c r="Q586" i="46"/>
  <c r="D586" i="46" s="1"/>
  <c r="P586" i="46"/>
  <c r="N586" i="46"/>
  <c r="Q585" i="46"/>
  <c r="K585" i="46" s="1"/>
  <c r="L585" i="46" s="1"/>
  <c r="P585" i="46"/>
  <c r="N585" i="46"/>
  <c r="R584" i="46"/>
  <c r="Q584" i="46"/>
  <c r="D584" i="46" s="1"/>
  <c r="P584" i="46"/>
  <c r="N584" i="46"/>
  <c r="L584" i="46"/>
  <c r="K584" i="46"/>
  <c r="R583" i="46"/>
  <c r="Q583" i="46"/>
  <c r="D583" i="46" s="1"/>
  <c r="P583" i="46"/>
  <c r="N583" i="46"/>
  <c r="L583" i="46"/>
  <c r="K583" i="46"/>
  <c r="Q582" i="46"/>
  <c r="K582" i="46" s="1"/>
  <c r="L582" i="46" s="1"/>
  <c r="P582" i="46"/>
  <c r="N582" i="46"/>
  <c r="Q581" i="46"/>
  <c r="K581" i="46" s="1"/>
  <c r="L581" i="46" s="1"/>
  <c r="P581" i="46"/>
  <c r="N581" i="46"/>
  <c r="R580" i="46"/>
  <c r="Q580" i="46"/>
  <c r="D580" i="46" s="1"/>
  <c r="P580" i="46"/>
  <c r="N580" i="46"/>
  <c r="L580" i="46"/>
  <c r="K580" i="46"/>
  <c r="R579" i="46"/>
  <c r="Q579" i="46"/>
  <c r="D579" i="46" s="1"/>
  <c r="P579" i="46"/>
  <c r="N579" i="46"/>
  <c r="L579" i="46"/>
  <c r="K579" i="46"/>
  <c r="R578" i="46"/>
  <c r="Q578" i="46"/>
  <c r="D578" i="46" s="1"/>
  <c r="P578" i="46"/>
  <c r="N578" i="46"/>
  <c r="L578" i="46"/>
  <c r="K578" i="46"/>
  <c r="Q577" i="46"/>
  <c r="P577" i="46"/>
  <c r="N577" i="46"/>
  <c r="Q576" i="46"/>
  <c r="D576" i="46" s="1"/>
  <c r="P576" i="46"/>
  <c r="N576" i="46"/>
  <c r="K576" i="46"/>
  <c r="L576" i="46" s="1"/>
  <c r="Q575" i="46"/>
  <c r="P575" i="46"/>
  <c r="N575" i="46"/>
  <c r="R574" i="46"/>
  <c r="Q574" i="46"/>
  <c r="D574" i="46" s="1"/>
  <c r="P574" i="46"/>
  <c r="N574" i="46"/>
  <c r="L574" i="46"/>
  <c r="K574" i="46"/>
  <c r="Q573" i="46"/>
  <c r="P573" i="46"/>
  <c r="N573" i="46"/>
  <c r="Q572" i="46"/>
  <c r="P572" i="46"/>
  <c r="N572" i="46"/>
  <c r="K572" i="46"/>
  <c r="L572" i="46" s="1"/>
  <c r="Q571" i="46"/>
  <c r="P571" i="46"/>
  <c r="N571" i="46"/>
  <c r="K571" i="46"/>
  <c r="L571" i="46" s="1"/>
  <c r="Q570" i="46"/>
  <c r="P570" i="46"/>
  <c r="N570" i="46"/>
  <c r="K570" i="46"/>
  <c r="L570" i="46" s="1"/>
  <c r="Q569" i="46"/>
  <c r="P569" i="46"/>
  <c r="N569" i="46"/>
  <c r="K569" i="46"/>
  <c r="L569" i="46" s="1"/>
  <c r="Q568" i="46"/>
  <c r="P568" i="46"/>
  <c r="N568" i="46"/>
  <c r="K568" i="46"/>
  <c r="L568" i="46" s="1"/>
  <c r="Q567" i="46"/>
  <c r="P567" i="46"/>
  <c r="N567" i="46"/>
  <c r="K567" i="46"/>
  <c r="L567" i="46" s="1"/>
  <c r="Q566" i="46"/>
  <c r="P566" i="46"/>
  <c r="N566" i="46"/>
  <c r="Q565" i="46"/>
  <c r="K565" i="46" s="1"/>
  <c r="L565" i="46" s="1"/>
  <c r="P565" i="46"/>
  <c r="N565" i="46"/>
  <c r="R564" i="46"/>
  <c r="Q564" i="46"/>
  <c r="D564" i="46" s="1"/>
  <c r="P564" i="46"/>
  <c r="N564" i="46"/>
  <c r="L564" i="46"/>
  <c r="K564" i="46"/>
  <c r="R563" i="46"/>
  <c r="Q563" i="46"/>
  <c r="D563" i="46" s="1"/>
  <c r="P563" i="46"/>
  <c r="N563" i="46"/>
  <c r="L563" i="46"/>
  <c r="K563" i="46"/>
  <c r="R562" i="46"/>
  <c r="Q562" i="46"/>
  <c r="D562" i="46" s="1"/>
  <c r="P562" i="46"/>
  <c r="N562" i="46"/>
  <c r="L562" i="46"/>
  <c r="K562" i="46"/>
  <c r="Q561" i="46"/>
  <c r="K561" i="46" s="1"/>
  <c r="L561" i="46" s="1"/>
  <c r="P561" i="46"/>
  <c r="N561" i="46"/>
  <c r="R560" i="46"/>
  <c r="Q560" i="46"/>
  <c r="D560" i="46" s="1"/>
  <c r="P560" i="46"/>
  <c r="N560" i="46"/>
  <c r="L560" i="46"/>
  <c r="K560" i="46"/>
  <c r="Q559" i="46"/>
  <c r="P559" i="46"/>
  <c r="N559" i="46"/>
  <c r="Q558" i="46"/>
  <c r="P558" i="46"/>
  <c r="N558" i="46"/>
  <c r="K558" i="46"/>
  <c r="L558" i="46" s="1"/>
  <c r="Q557" i="46"/>
  <c r="P557" i="46"/>
  <c r="N557" i="46"/>
  <c r="R556" i="46"/>
  <c r="Q556" i="46"/>
  <c r="D556" i="46" s="1"/>
  <c r="P556" i="46"/>
  <c r="N556" i="46"/>
  <c r="L556" i="46"/>
  <c r="K556" i="46"/>
  <c r="R555" i="46"/>
  <c r="Q555" i="46"/>
  <c r="D555" i="46" s="1"/>
  <c r="P555" i="46"/>
  <c r="N555" i="46"/>
  <c r="L555" i="46"/>
  <c r="K555" i="46"/>
  <c r="R554" i="46"/>
  <c r="Q554" i="46"/>
  <c r="D554" i="46" s="1"/>
  <c r="P554" i="46"/>
  <c r="N554" i="46"/>
  <c r="L554" i="46"/>
  <c r="K554" i="46"/>
  <c r="Q553" i="46"/>
  <c r="K553" i="46" s="1"/>
  <c r="L553" i="46" s="1"/>
  <c r="P553" i="46"/>
  <c r="N553" i="46"/>
  <c r="Q552" i="46"/>
  <c r="P552" i="46"/>
  <c r="N552" i="46"/>
  <c r="R551" i="46"/>
  <c r="Q551" i="46"/>
  <c r="D551" i="46" s="1"/>
  <c r="P551" i="46"/>
  <c r="N551" i="46"/>
  <c r="L551" i="46"/>
  <c r="K551" i="46"/>
  <c r="R550" i="46"/>
  <c r="Q550" i="46"/>
  <c r="D550" i="46" s="1"/>
  <c r="P550" i="46"/>
  <c r="N550" i="46"/>
  <c r="L550" i="46"/>
  <c r="K550" i="46"/>
  <c r="R549" i="46"/>
  <c r="Q549" i="46"/>
  <c r="D549" i="46" s="1"/>
  <c r="P549" i="46"/>
  <c r="N549" i="46"/>
  <c r="L549" i="46"/>
  <c r="K549" i="46"/>
  <c r="Q548" i="46"/>
  <c r="K548" i="46" s="1"/>
  <c r="L548" i="46" s="1"/>
  <c r="P548" i="46"/>
  <c r="N548" i="46"/>
  <c r="R547" i="46"/>
  <c r="Q547" i="46"/>
  <c r="D547" i="46" s="1"/>
  <c r="P547" i="46"/>
  <c r="N547" i="46"/>
  <c r="L547" i="46"/>
  <c r="K547" i="46"/>
  <c r="R546" i="46"/>
  <c r="Q546" i="46"/>
  <c r="D546" i="46" s="1"/>
  <c r="P546" i="46"/>
  <c r="N546" i="46"/>
  <c r="L546" i="46"/>
  <c r="K546" i="46"/>
  <c r="R545" i="46"/>
  <c r="Q545" i="46"/>
  <c r="D545" i="46" s="1"/>
  <c r="P545" i="46"/>
  <c r="N545" i="46"/>
  <c r="L545" i="46"/>
  <c r="K545" i="46"/>
  <c r="Q544" i="46"/>
  <c r="P544" i="46"/>
  <c r="N544" i="46"/>
  <c r="Q543" i="46"/>
  <c r="P543" i="46"/>
  <c r="N543" i="46"/>
  <c r="K543" i="46"/>
  <c r="L543" i="46" s="1"/>
  <c r="Q542" i="46"/>
  <c r="P542" i="46"/>
  <c r="N542" i="46"/>
  <c r="K542" i="46"/>
  <c r="L542" i="46" s="1"/>
  <c r="Q541" i="46"/>
  <c r="P541" i="46"/>
  <c r="N541" i="46"/>
  <c r="K541" i="46"/>
  <c r="L541" i="46" s="1"/>
  <c r="Q540" i="46"/>
  <c r="P540" i="46"/>
  <c r="N540" i="46"/>
  <c r="K540" i="46"/>
  <c r="L540" i="46" s="1"/>
  <c r="Q539" i="46"/>
  <c r="P539" i="46"/>
  <c r="N539" i="46"/>
  <c r="K539" i="46"/>
  <c r="L539" i="46" s="1"/>
  <c r="Q538" i="46"/>
  <c r="P538" i="46"/>
  <c r="N538" i="46"/>
  <c r="K538" i="46"/>
  <c r="L538" i="46" s="1"/>
  <c r="Q537" i="46"/>
  <c r="P537" i="46"/>
  <c r="N537" i="46"/>
  <c r="K537" i="46"/>
  <c r="L537" i="46" s="1"/>
  <c r="Q536" i="46"/>
  <c r="P536" i="46"/>
  <c r="N536" i="46"/>
  <c r="R535" i="46"/>
  <c r="Q535" i="46"/>
  <c r="D535" i="46" s="1"/>
  <c r="P535" i="46"/>
  <c r="N535" i="46"/>
  <c r="L535" i="46"/>
  <c r="K535" i="46"/>
  <c r="Q534" i="46"/>
  <c r="P534" i="46"/>
  <c r="N534" i="46"/>
  <c r="R533" i="46"/>
  <c r="Q533" i="46"/>
  <c r="D533" i="46" s="1"/>
  <c r="P533" i="46"/>
  <c r="N533" i="46"/>
  <c r="L533" i="46"/>
  <c r="K533" i="46"/>
  <c r="Q532" i="46"/>
  <c r="K532" i="46" s="1"/>
  <c r="L532" i="46" s="1"/>
  <c r="P532" i="46"/>
  <c r="N532" i="46"/>
  <c r="R531" i="46"/>
  <c r="Q531" i="46"/>
  <c r="D531" i="46" s="1"/>
  <c r="P531" i="46"/>
  <c r="N531" i="46"/>
  <c r="L531" i="46"/>
  <c r="K531" i="46"/>
  <c r="Q530" i="46"/>
  <c r="P530" i="46"/>
  <c r="N530" i="46"/>
  <c r="R529" i="46"/>
  <c r="Q529" i="46"/>
  <c r="D529" i="46" s="1"/>
  <c r="P529" i="46"/>
  <c r="N529" i="46"/>
  <c r="L529" i="46"/>
  <c r="K529" i="46"/>
  <c r="Q528" i="46"/>
  <c r="K528" i="46" s="1"/>
  <c r="L528" i="46" s="1"/>
  <c r="P528" i="46"/>
  <c r="N528" i="46"/>
  <c r="R527" i="46"/>
  <c r="Q527" i="46"/>
  <c r="D527" i="46" s="1"/>
  <c r="P527" i="46"/>
  <c r="N527" i="46"/>
  <c r="L527" i="46"/>
  <c r="K527" i="46"/>
  <c r="Q526" i="46"/>
  <c r="P526" i="46"/>
  <c r="N526" i="46"/>
  <c r="Q525" i="46"/>
  <c r="K525" i="46" s="1"/>
  <c r="L525" i="46" s="1"/>
  <c r="P525" i="46"/>
  <c r="N525" i="46"/>
  <c r="Q524" i="46"/>
  <c r="P524" i="46"/>
  <c r="N524" i="46"/>
  <c r="Q523" i="46"/>
  <c r="P523" i="46"/>
  <c r="N523" i="46"/>
  <c r="K523" i="46"/>
  <c r="L523" i="46" s="1"/>
  <c r="Q522" i="46"/>
  <c r="P522" i="46"/>
  <c r="N522" i="46"/>
  <c r="K522" i="46"/>
  <c r="L522" i="46" s="1"/>
  <c r="Q521" i="46"/>
  <c r="P521" i="46"/>
  <c r="N521" i="46"/>
  <c r="K521" i="46"/>
  <c r="L521" i="46" s="1"/>
  <c r="Q520" i="46"/>
  <c r="P520" i="46"/>
  <c r="N520" i="46"/>
  <c r="K520" i="46"/>
  <c r="L520" i="46" s="1"/>
  <c r="Q519" i="46"/>
  <c r="P519" i="46"/>
  <c r="N519" i="46"/>
  <c r="K519" i="46"/>
  <c r="L519" i="46" s="1"/>
  <c r="Q518" i="46"/>
  <c r="P518" i="46"/>
  <c r="N518" i="46"/>
  <c r="Q517" i="46"/>
  <c r="P517" i="46"/>
  <c r="N517" i="46"/>
  <c r="Q516" i="46"/>
  <c r="P516" i="46"/>
  <c r="N516" i="46"/>
  <c r="Q515" i="46"/>
  <c r="K515" i="46" s="1"/>
  <c r="L515" i="46" s="1"/>
  <c r="P515" i="46"/>
  <c r="N515" i="46"/>
  <c r="R514" i="46"/>
  <c r="Q514" i="46"/>
  <c r="D514" i="46" s="1"/>
  <c r="P514" i="46"/>
  <c r="N514" i="46"/>
  <c r="L514" i="46"/>
  <c r="K514" i="46"/>
  <c r="R513" i="46"/>
  <c r="Q513" i="46"/>
  <c r="D513" i="46" s="1"/>
  <c r="P513" i="46"/>
  <c r="N513" i="46"/>
  <c r="L513" i="46"/>
  <c r="K513" i="46"/>
  <c r="Q512" i="46"/>
  <c r="K512" i="46" s="1"/>
  <c r="L512" i="46" s="1"/>
  <c r="P512" i="46"/>
  <c r="N512" i="46"/>
  <c r="R511" i="46"/>
  <c r="Q511" i="46"/>
  <c r="D511" i="46" s="1"/>
  <c r="P511" i="46"/>
  <c r="N511" i="46"/>
  <c r="L511" i="46"/>
  <c r="K511" i="46"/>
  <c r="Q510" i="46"/>
  <c r="D510" i="46" s="1"/>
  <c r="P510" i="46"/>
  <c r="N510" i="46"/>
  <c r="Q509" i="46"/>
  <c r="P509" i="46"/>
  <c r="N509" i="46"/>
  <c r="Q508" i="46"/>
  <c r="P508" i="46"/>
  <c r="N508" i="46"/>
  <c r="R507" i="46"/>
  <c r="Q507" i="46"/>
  <c r="D507" i="46" s="1"/>
  <c r="P507" i="46"/>
  <c r="N507" i="46"/>
  <c r="L507" i="46"/>
  <c r="K507" i="46"/>
  <c r="R506" i="46"/>
  <c r="Q506" i="46"/>
  <c r="D506" i="46" s="1"/>
  <c r="P506" i="46"/>
  <c r="N506" i="46"/>
  <c r="L506" i="46"/>
  <c r="K506" i="46"/>
  <c r="R505" i="46"/>
  <c r="Q505" i="46"/>
  <c r="D505" i="46" s="1"/>
  <c r="P505" i="46"/>
  <c r="N505" i="46"/>
  <c r="L505" i="46"/>
  <c r="K505" i="46"/>
  <c r="Q504" i="46"/>
  <c r="K504" i="46" s="1"/>
  <c r="L504" i="46" s="1"/>
  <c r="P504" i="46"/>
  <c r="N504" i="46"/>
  <c r="R503" i="46"/>
  <c r="Q503" i="46"/>
  <c r="D503" i="46" s="1"/>
  <c r="P503" i="46"/>
  <c r="N503" i="46"/>
  <c r="L503" i="46"/>
  <c r="K503" i="46"/>
  <c r="Q502" i="46"/>
  <c r="K502" i="46" s="1"/>
  <c r="L502" i="46" s="1"/>
  <c r="P502" i="46"/>
  <c r="N502" i="46"/>
  <c r="Q501" i="46"/>
  <c r="D501" i="46" s="1"/>
  <c r="P501" i="46"/>
  <c r="N501" i="46"/>
  <c r="Q500" i="46"/>
  <c r="P500" i="46"/>
  <c r="N500" i="46"/>
  <c r="Q499" i="46"/>
  <c r="D499" i="46" s="1"/>
  <c r="P499" i="46"/>
  <c r="N499" i="46"/>
  <c r="K499" i="46"/>
  <c r="L499" i="46" s="1"/>
  <c r="Q498" i="46"/>
  <c r="R498" i="46" s="1"/>
  <c r="P498" i="46"/>
  <c r="N498" i="46"/>
  <c r="K498" i="46"/>
  <c r="L498" i="46" s="1"/>
  <c r="Q497" i="46"/>
  <c r="P497" i="46"/>
  <c r="N497" i="46"/>
  <c r="Q496" i="46"/>
  <c r="R496" i="46" s="1"/>
  <c r="P496" i="46"/>
  <c r="N496" i="46"/>
  <c r="K496" i="46"/>
  <c r="L496" i="46" s="1"/>
  <c r="Q495" i="46"/>
  <c r="R495" i="46" s="1"/>
  <c r="P495" i="46"/>
  <c r="N495" i="46"/>
  <c r="R494" i="46"/>
  <c r="Q494" i="46"/>
  <c r="P494" i="46"/>
  <c r="N494" i="46"/>
  <c r="L494" i="46"/>
  <c r="K494" i="46"/>
  <c r="D494" i="46"/>
  <c r="Q493" i="46"/>
  <c r="P493" i="46"/>
  <c r="N493" i="46"/>
  <c r="R492" i="46"/>
  <c r="Q492" i="46"/>
  <c r="P492" i="46"/>
  <c r="N492" i="46"/>
  <c r="L492" i="46"/>
  <c r="K492" i="46"/>
  <c r="D492" i="46"/>
  <c r="Q491" i="46"/>
  <c r="R491" i="46" s="1"/>
  <c r="P491" i="46"/>
  <c r="N491" i="46"/>
  <c r="K491" i="46"/>
  <c r="L491" i="46" s="1"/>
  <c r="Q490" i="46"/>
  <c r="R490" i="46" s="1"/>
  <c r="P490" i="46"/>
  <c r="N490" i="46"/>
  <c r="K490" i="46"/>
  <c r="L490" i="46" s="1"/>
  <c r="Q489" i="46"/>
  <c r="P489" i="46"/>
  <c r="N489" i="46"/>
  <c r="Q488" i="46"/>
  <c r="R488" i="46" s="1"/>
  <c r="P488" i="46"/>
  <c r="N488" i="46"/>
  <c r="K488" i="46"/>
  <c r="L488" i="46" s="1"/>
  <c r="Q487" i="46"/>
  <c r="R487" i="46" s="1"/>
  <c r="P487" i="46"/>
  <c r="N487" i="46"/>
  <c r="R486" i="46"/>
  <c r="Q486" i="46"/>
  <c r="P486" i="46"/>
  <c r="N486" i="46"/>
  <c r="L486" i="46"/>
  <c r="K486" i="46"/>
  <c r="D486" i="46"/>
  <c r="Q485" i="46"/>
  <c r="P485" i="46"/>
  <c r="N485" i="46"/>
  <c r="R484" i="46"/>
  <c r="Q484" i="46"/>
  <c r="P484" i="46"/>
  <c r="N484" i="46"/>
  <c r="L484" i="46"/>
  <c r="K484" i="46"/>
  <c r="D484" i="46"/>
  <c r="Q483" i="46"/>
  <c r="R483" i="46" s="1"/>
  <c r="P483" i="46"/>
  <c r="N483" i="46"/>
  <c r="K483" i="46"/>
  <c r="L483" i="46" s="1"/>
  <c r="Q482" i="46"/>
  <c r="R482" i="46" s="1"/>
  <c r="P482" i="46"/>
  <c r="N482" i="46"/>
  <c r="K482" i="46"/>
  <c r="L482" i="46" s="1"/>
  <c r="Q481" i="46"/>
  <c r="P481" i="46"/>
  <c r="N481" i="46"/>
  <c r="Q480" i="46"/>
  <c r="R480" i="46" s="1"/>
  <c r="P480" i="46"/>
  <c r="N480" i="46"/>
  <c r="K480" i="46"/>
  <c r="L480" i="46" s="1"/>
  <c r="Q479" i="46"/>
  <c r="R479" i="46" s="1"/>
  <c r="P479" i="46"/>
  <c r="N479" i="46"/>
  <c r="R478" i="46"/>
  <c r="Q478" i="46"/>
  <c r="P478" i="46"/>
  <c r="N478" i="46"/>
  <c r="L478" i="46"/>
  <c r="K478" i="46"/>
  <c r="D478" i="46"/>
  <c r="Q477" i="46"/>
  <c r="P477" i="46"/>
  <c r="N477" i="46"/>
  <c r="R476" i="46"/>
  <c r="Q476" i="46"/>
  <c r="P476" i="46"/>
  <c r="N476" i="46"/>
  <c r="L476" i="46"/>
  <c r="K476" i="46"/>
  <c r="D476" i="46"/>
  <c r="Q475" i="46"/>
  <c r="R475" i="46" s="1"/>
  <c r="P475" i="46"/>
  <c r="N475" i="46"/>
  <c r="K475" i="46"/>
  <c r="L475" i="46" s="1"/>
  <c r="Q474" i="46"/>
  <c r="R474" i="46" s="1"/>
  <c r="P474" i="46"/>
  <c r="N474" i="46"/>
  <c r="K474" i="46"/>
  <c r="L474" i="46" s="1"/>
  <c r="Q473" i="46"/>
  <c r="P473" i="46"/>
  <c r="N473" i="46"/>
  <c r="Q472" i="46"/>
  <c r="R472" i="46" s="1"/>
  <c r="P472" i="46"/>
  <c r="N472" i="46"/>
  <c r="K472" i="46"/>
  <c r="L472" i="46" s="1"/>
  <c r="Q471" i="46"/>
  <c r="R471" i="46" s="1"/>
  <c r="P471" i="46"/>
  <c r="N471" i="46"/>
  <c r="R470" i="46"/>
  <c r="Q470" i="46"/>
  <c r="P470" i="46"/>
  <c r="N470" i="46"/>
  <c r="L470" i="46"/>
  <c r="K470" i="46"/>
  <c r="D470" i="46"/>
  <c r="Q469" i="46"/>
  <c r="P469" i="46"/>
  <c r="N469" i="46"/>
  <c r="R468" i="46"/>
  <c r="Q468" i="46"/>
  <c r="P468" i="46"/>
  <c r="N468" i="46"/>
  <c r="L468" i="46"/>
  <c r="K468" i="46"/>
  <c r="D468" i="46"/>
  <c r="Q467" i="46"/>
  <c r="R467" i="46" s="1"/>
  <c r="P467" i="46"/>
  <c r="N467" i="46"/>
  <c r="K467" i="46"/>
  <c r="L467" i="46" s="1"/>
  <c r="Q466" i="46"/>
  <c r="R466" i="46" s="1"/>
  <c r="P466" i="46"/>
  <c r="N466" i="46"/>
  <c r="K466" i="46"/>
  <c r="L466" i="46" s="1"/>
  <c r="Q465" i="46"/>
  <c r="P465" i="46"/>
  <c r="N465" i="46"/>
  <c r="Q464" i="46"/>
  <c r="R464" i="46" s="1"/>
  <c r="P464" i="46"/>
  <c r="N464" i="46"/>
  <c r="K464" i="46"/>
  <c r="L464" i="46" s="1"/>
  <c r="Q463" i="46"/>
  <c r="R463" i="46" s="1"/>
  <c r="P463" i="46"/>
  <c r="N463" i="46"/>
  <c r="R462" i="46"/>
  <c r="Q462" i="46"/>
  <c r="P462" i="46"/>
  <c r="N462" i="46"/>
  <c r="L462" i="46"/>
  <c r="K462" i="46"/>
  <c r="D462" i="46"/>
  <c r="Q461" i="46"/>
  <c r="P461" i="46"/>
  <c r="N461" i="46"/>
  <c r="R460" i="46"/>
  <c r="Q460" i="46"/>
  <c r="P460" i="46"/>
  <c r="N460" i="46"/>
  <c r="L460" i="46"/>
  <c r="K460" i="46"/>
  <c r="D460" i="46"/>
  <c r="Q459" i="46"/>
  <c r="R459" i="46" s="1"/>
  <c r="P459" i="46"/>
  <c r="N459" i="46"/>
  <c r="K459" i="46"/>
  <c r="L459" i="46" s="1"/>
  <c r="Q458" i="46"/>
  <c r="R458" i="46" s="1"/>
  <c r="P458" i="46"/>
  <c r="N458" i="46"/>
  <c r="K458" i="46"/>
  <c r="L458" i="46" s="1"/>
  <c r="Q457" i="46"/>
  <c r="P457" i="46"/>
  <c r="N457" i="46"/>
  <c r="Q456" i="46"/>
  <c r="R456" i="46" s="1"/>
  <c r="P456" i="46"/>
  <c r="N456" i="46"/>
  <c r="K456" i="46"/>
  <c r="L456" i="46" s="1"/>
  <c r="Q455" i="46"/>
  <c r="R455" i="46" s="1"/>
  <c r="P455" i="46"/>
  <c r="N455" i="46"/>
  <c r="R454" i="46"/>
  <c r="Q454" i="46"/>
  <c r="P454" i="46"/>
  <c r="N454" i="46"/>
  <c r="L454" i="46"/>
  <c r="K454" i="46"/>
  <c r="D454" i="46"/>
  <c r="Q453" i="46"/>
  <c r="P453" i="46"/>
  <c r="N453" i="46"/>
  <c r="R452" i="46"/>
  <c r="Q452" i="46"/>
  <c r="P452" i="46"/>
  <c r="N452" i="46"/>
  <c r="L452" i="46"/>
  <c r="K452" i="46"/>
  <c r="D452" i="46"/>
  <c r="Q451" i="46"/>
  <c r="R451" i="46" s="1"/>
  <c r="P451" i="46"/>
  <c r="N451" i="46"/>
  <c r="K451" i="46"/>
  <c r="L451" i="46" s="1"/>
  <c r="Q450" i="46"/>
  <c r="R450" i="46" s="1"/>
  <c r="P450" i="46"/>
  <c r="N450" i="46"/>
  <c r="K450" i="46"/>
  <c r="L450" i="46" s="1"/>
  <c r="Q449" i="46"/>
  <c r="P449" i="46"/>
  <c r="N449" i="46"/>
  <c r="Q448" i="46"/>
  <c r="R448" i="46" s="1"/>
  <c r="P448" i="46"/>
  <c r="N448" i="46"/>
  <c r="K448" i="46"/>
  <c r="L448" i="46" s="1"/>
  <c r="Q447" i="46"/>
  <c r="R447" i="46" s="1"/>
  <c r="P447" i="46"/>
  <c r="N447" i="46"/>
  <c r="R446" i="46"/>
  <c r="Q446" i="46"/>
  <c r="P446" i="46"/>
  <c r="N446" i="46"/>
  <c r="L446" i="46"/>
  <c r="K446" i="46"/>
  <c r="D446" i="46"/>
  <c r="Q445" i="46"/>
  <c r="P445" i="46"/>
  <c r="N445" i="46"/>
  <c r="R444" i="46"/>
  <c r="Q444" i="46"/>
  <c r="P444" i="46"/>
  <c r="N444" i="46"/>
  <c r="L444" i="46"/>
  <c r="K444" i="46"/>
  <c r="D444" i="46"/>
  <c r="Q443" i="46"/>
  <c r="R443" i="46" s="1"/>
  <c r="P443" i="46"/>
  <c r="N443" i="46"/>
  <c r="K443" i="46"/>
  <c r="L443" i="46" s="1"/>
  <c r="Q442" i="46"/>
  <c r="R442" i="46" s="1"/>
  <c r="P442" i="46"/>
  <c r="N442" i="46"/>
  <c r="K442" i="46"/>
  <c r="L442" i="46" s="1"/>
  <c r="Q441" i="46"/>
  <c r="P441" i="46"/>
  <c r="N441" i="46"/>
  <c r="Q440" i="46"/>
  <c r="R440" i="46" s="1"/>
  <c r="P440" i="46"/>
  <c r="N440" i="46"/>
  <c r="K440" i="46"/>
  <c r="L440" i="46" s="1"/>
  <c r="Q439" i="46"/>
  <c r="K439" i="46" s="1"/>
  <c r="L439" i="46" s="1"/>
  <c r="P439" i="46"/>
  <c r="N439" i="46"/>
  <c r="R438" i="46"/>
  <c r="Q438" i="46"/>
  <c r="P438" i="46"/>
  <c r="N438" i="46"/>
  <c r="L438" i="46"/>
  <c r="K438" i="46"/>
  <c r="D438" i="46"/>
  <c r="Q437" i="46"/>
  <c r="P437" i="46"/>
  <c r="N437" i="46"/>
  <c r="R436" i="46"/>
  <c r="Q436" i="46"/>
  <c r="P436" i="46"/>
  <c r="N436" i="46"/>
  <c r="L436" i="46"/>
  <c r="K436" i="46"/>
  <c r="D436" i="46"/>
  <c r="Q435" i="46"/>
  <c r="P435" i="46"/>
  <c r="N435" i="46"/>
  <c r="K435" i="46"/>
  <c r="L435" i="46" s="1"/>
  <c r="Q434" i="46"/>
  <c r="R434" i="46" s="1"/>
  <c r="P434" i="46"/>
  <c r="N434" i="46"/>
  <c r="K434" i="46"/>
  <c r="L434" i="46" s="1"/>
  <c r="Q433" i="46"/>
  <c r="P433" i="46"/>
  <c r="N433" i="46"/>
  <c r="Q432" i="46"/>
  <c r="R432" i="46" s="1"/>
  <c r="P432" i="46"/>
  <c r="N432" i="46"/>
  <c r="K432" i="46"/>
  <c r="L432" i="46" s="1"/>
  <c r="Q431" i="46"/>
  <c r="K431" i="46" s="1"/>
  <c r="L431" i="46" s="1"/>
  <c r="P431" i="46"/>
  <c r="N431" i="46"/>
  <c r="R430" i="46"/>
  <c r="Q430" i="46"/>
  <c r="P430" i="46"/>
  <c r="N430" i="46"/>
  <c r="L430" i="46"/>
  <c r="K430" i="46"/>
  <c r="D430" i="46"/>
  <c r="Q429" i="46"/>
  <c r="P429" i="46"/>
  <c r="N429" i="46"/>
  <c r="R428" i="46"/>
  <c r="Q428" i="46"/>
  <c r="P428" i="46"/>
  <c r="N428" i="46"/>
  <c r="L428" i="46"/>
  <c r="K428" i="46"/>
  <c r="D428" i="46"/>
  <c r="Q427" i="46"/>
  <c r="P427" i="46"/>
  <c r="N427" i="46"/>
  <c r="K427" i="46"/>
  <c r="L427" i="46" s="1"/>
  <c r="Q426" i="46"/>
  <c r="R426" i="46" s="1"/>
  <c r="P426" i="46"/>
  <c r="N426" i="46"/>
  <c r="K426" i="46"/>
  <c r="L426" i="46" s="1"/>
  <c r="Q425" i="46"/>
  <c r="P425" i="46"/>
  <c r="N425" i="46"/>
  <c r="Q424" i="46"/>
  <c r="R424" i="46" s="1"/>
  <c r="P424" i="46"/>
  <c r="N424" i="46"/>
  <c r="K424" i="46"/>
  <c r="L424" i="46" s="1"/>
  <c r="Q423" i="46"/>
  <c r="K423" i="46" s="1"/>
  <c r="L423" i="46" s="1"/>
  <c r="P423" i="46"/>
  <c r="N423" i="46"/>
  <c r="R422" i="46"/>
  <c r="Q422" i="46"/>
  <c r="P422" i="46"/>
  <c r="N422" i="46"/>
  <c r="L422" i="46"/>
  <c r="K422" i="46"/>
  <c r="D422" i="46"/>
  <c r="Q421" i="46"/>
  <c r="P421" i="46"/>
  <c r="N421" i="46"/>
  <c r="R420" i="46"/>
  <c r="Q420" i="46"/>
  <c r="P420" i="46"/>
  <c r="N420" i="46"/>
  <c r="L420" i="46"/>
  <c r="K420" i="46"/>
  <c r="D420" i="46"/>
  <c r="Q419" i="46"/>
  <c r="P419" i="46"/>
  <c r="N419" i="46"/>
  <c r="K419" i="46"/>
  <c r="L419" i="46" s="1"/>
  <c r="Q418" i="46"/>
  <c r="R418" i="46" s="1"/>
  <c r="P418" i="46"/>
  <c r="N418" i="46"/>
  <c r="K418" i="46"/>
  <c r="L418" i="46" s="1"/>
  <c r="Q417" i="46"/>
  <c r="P417" i="46"/>
  <c r="N417" i="46"/>
  <c r="D417" i="46"/>
  <c r="Q416" i="46"/>
  <c r="R416" i="46" s="1"/>
  <c r="P416" i="46"/>
  <c r="N416" i="46"/>
  <c r="K416" i="46"/>
  <c r="L416" i="46" s="1"/>
  <c r="R415" i="46"/>
  <c r="Q415" i="46"/>
  <c r="D415" i="46" s="1"/>
  <c r="P415" i="46"/>
  <c r="N415" i="46"/>
  <c r="L415" i="46"/>
  <c r="K415" i="46"/>
  <c r="R414" i="46"/>
  <c r="Q414" i="46"/>
  <c r="P414" i="46"/>
  <c r="N414" i="46"/>
  <c r="L414" i="46"/>
  <c r="K414" i="46"/>
  <c r="D414" i="46"/>
  <c r="Q413" i="46"/>
  <c r="R413" i="46" s="1"/>
  <c r="P413" i="46"/>
  <c r="N413" i="46"/>
  <c r="K413" i="46"/>
  <c r="L413" i="46" s="1"/>
  <c r="D413" i="46"/>
  <c r="R412" i="46"/>
  <c r="Q412" i="46"/>
  <c r="P412" i="46"/>
  <c r="N412" i="46"/>
  <c r="L412" i="46"/>
  <c r="K412" i="46"/>
  <c r="D412" i="46"/>
  <c r="Q411" i="46"/>
  <c r="D411" i="46" s="1"/>
  <c r="P411" i="46"/>
  <c r="N411" i="46"/>
  <c r="K411" i="46"/>
  <c r="L411" i="46" s="1"/>
  <c r="Q410" i="46"/>
  <c r="P410" i="46"/>
  <c r="N410" i="46"/>
  <c r="K410" i="46"/>
  <c r="L410" i="46" s="1"/>
  <c r="Q409" i="46"/>
  <c r="R409" i="46" s="1"/>
  <c r="P409" i="46"/>
  <c r="N409" i="46"/>
  <c r="D409" i="46"/>
  <c r="Q408" i="46"/>
  <c r="R408" i="46" s="1"/>
  <c r="P408" i="46"/>
  <c r="N408" i="46"/>
  <c r="K408" i="46"/>
  <c r="L408" i="46" s="1"/>
  <c r="R407" i="46"/>
  <c r="Q407" i="46"/>
  <c r="D407" i="46" s="1"/>
  <c r="P407" i="46"/>
  <c r="N407" i="46"/>
  <c r="L407" i="46"/>
  <c r="K407" i="46"/>
  <c r="R406" i="46"/>
  <c r="Q406" i="46"/>
  <c r="P406" i="46"/>
  <c r="N406" i="46"/>
  <c r="L406" i="46"/>
  <c r="K406" i="46"/>
  <c r="D406" i="46"/>
  <c r="Q405" i="46"/>
  <c r="R405" i="46" s="1"/>
  <c r="P405" i="46"/>
  <c r="N405" i="46"/>
  <c r="K405" i="46"/>
  <c r="L405" i="46" s="1"/>
  <c r="D405" i="46"/>
  <c r="R404" i="46"/>
  <c r="Q404" i="46"/>
  <c r="P404" i="46"/>
  <c r="N404" i="46"/>
  <c r="L404" i="46"/>
  <c r="K404" i="46"/>
  <c r="D404" i="46"/>
  <c r="Q403" i="46"/>
  <c r="P403" i="46"/>
  <c r="N403" i="46"/>
  <c r="K403" i="46"/>
  <c r="L403" i="46" s="1"/>
  <c r="Q402" i="46"/>
  <c r="P402" i="46"/>
  <c r="N402" i="46"/>
  <c r="K402" i="46"/>
  <c r="L402" i="46" s="1"/>
  <c r="Q401" i="46"/>
  <c r="P401" i="46"/>
  <c r="N401" i="46"/>
  <c r="D401" i="46"/>
  <c r="Q400" i="46"/>
  <c r="R400" i="46" s="1"/>
  <c r="P400" i="46"/>
  <c r="N400" i="46"/>
  <c r="K400" i="46"/>
  <c r="L400" i="46" s="1"/>
  <c r="R399" i="46"/>
  <c r="Q399" i="46"/>
  <c r="D399" i="46" s="1"/>
  <c r="P399" i="46"/>
  <c r="N399" i="46"/>
  <c r="L399" i="46"/>
  <c r="K399" i="46"/>
  <c r="R398" i="46"/>
  <c r="Q398" i="46"/>
  <c r="P398" i="46"/>
  <c r="N398" i="46"/>
  <c r="K398" i="46"/>
  <c r="L398" i="46" s="1"/>
  <c r="D398" i="46"/>
  <c r="Q397" i="46"/>
  <c r="R397" i="46" s="1"/>
  <c r="P397" i="46"/>
  <c r="N397" i="46"/>
  <c r="D397" i="46"/>
  <c r="Q396" i="46"/>
  <c r="R396" i="46" s="1"/>
  <c r="P396" i="46"/>
  <c r="N396" i="46"/>
  <c r="K396" i="46"/>
  <c r="L396" i="46" s="1"/>
  <c r="Q395" i="46"/>
  <c r="K395" i="46" s="1"/>
  <c r="L395" i="46" s="1"/>
  <c r="P395" i="46"/>
  <c r="N395" i="46"/>
  <c r="R394" i="46"/>
  <c r="Q394" i="46"/>
  <c r="D394" i="46" s="1"/>
  <c r="P394" i="46"/>
  <c r="N394" i="46"/>
  <c r="L394" i="46"/>
  <c r="K394" i="46"/>
  <c r="Q393" i="46"/>
  <c r="P393" i="46"/>
  <c r="N393" i="46"/>
  <c r="Q392" i="46"/>
  <c r="R392" i="46" s="1"/>
  <c r="P392" i="46"/>
  <c r="N392" i="46"/>
  <c r="K392" i="46"/>
  <c r="L392" i="46" s="1"/>
  <c r="Q391" i="46"/>
  <c r="D391" i="46" s="1"/>
  <c r="P391" i="46"/>
  <c r="N391" i="46"/>
  <c r="R390" i="46"/>
  <c r="P390" i="46"/>
  <c r="N390" i="46"/>
  <c r="K390" i="46"/>
  <c r="L390" i="46" s="1"/>
  <c r="D390" i="46"/>
  <c r="R389" i="46"/>
  <c r="P389" i="46"/>
  <c r="N389" i="46"/>
  <c r="K389" i="46"/>
  <c r="L389" i="46" s="1"/>
  <c r="D389" i="46"/>
  <c r="Q388" i="46"/>
  <c r="R388" i="46" s="1"/>
  <c r="P388" i="46"/>
  <c r="N388" i="46"/>
  <c r="Q387" i="46"/>
  <c r="R387" i="46" s="1"/>
  <c r="P387" i="46"/>
  <c r="N387" i="46"/>
  <c r="D387" i="46"/>
  <c r="Q386" i="46"/>
  <c r="P386" i="46"/>
  <c r="N386" i="46"/>
  <c r="D386" i="46"/>
  <c r="Q385" i="46"/>
  <c r="R385" i="46" s="1"/>
  <c r="P385" i="46"/>
  <c r="N385" i="46"/>
  <c r="K385" i="46"/>
  <c r="L385" i="46" s="1"/>
  <c r="D385" i="46"/>
  <c r="Q384" i="46"/>
  <c r="R384" i="46" s="1"/>
  <c r="P384" i="46"/>
  <c r="N384" i="46"/>
  <c r="D384" i="46"/>
  <c r="Q383" i="46"/>
  <c r="R383" i="46" s="1"/>
  <c r="P383" i="46"/>
  <c r="N383" i="46"/>
  <c r="K383" i="46"/>
  <c r="L383" i="46" s="1"/>
  <c r="D383" i="46"/>
  <c r="Q382" i="46"/>
  <c r="K382" i="46" s="1"/>
  <c r="L382" i="46" s="1"/>
  <c r="P382" i="46"/>
  <c r="N382" i="46"/>
  <c r="Q381" i="46"/>
  <c r="R381" i="46" s="1"/>
  <c r="P381" i="46"/>
  <c r="N381" i="46"/>
  <c r="D381" i="46"/>
  <c r="Q380" i="46"/>
  <c r="P380" i="46"/>
  <c r="N380" i="46"/>
  <c r="K380" i="46"/>
  <c r="L380" i="46" s="1"/>
  <c r="Q379" i="46"/>
  <c r="P379" i="46"/>
  <c r="N379" i="46"/>
  <c r="D379" i="46"/>
  <c r="Q378" i="46"/>
  <c r="P378" i="46"/>
  <c r="N378" i="46"/>
  <c r="Q377" i="46"/>
  <c r="P377" i="46"/>
  <c r="N377" i="46"/>
  <c r="Q376" i="46"/>
  <c r="P376" i="46"/>
  <c r="N376" i="46"/>
  <c r="K376" i="46"/>
  <c r="L376" i="46" s="1"/>
  <c r="Q375" i="46"/>
  <c r="P375" i="46"/>
  <c r="N375" i="46"/>
  <c r="D375" i="46"/>
  <c r="Q374" i="46"/>
  <c r="P374" i="46"/>
  <c r="N374" i="46"/>
  <c r="Q373" i="46"/>
  <c r="P373" i="46"/>
  <c r="N373" i="46"/>
  <c r="Q372" i="46"/>
  <c r="P372" i="46"/>
  <c r="N372" i="46"/>
  <c r="K372" i="46"/>
  <c r="L372" i="46" s="1"/>
  <c r="Q371" i="46"/>
  <c r="P371" i="46"/>
  <c r="N371" i="46"/>
  <c r="D371" i="46"/>
  <c r="Q370" i="46"/>
  <c r="P370" i="46"/>
  <c r="N370" i="46"/>
  <c r="Q369" i="46"/>
  <c r="D369" i="46" s="1"/>
  <c r="P369" i="46"/>
  <c r="N369" i="46"/>
  <c r="Q368" i="46"/>
  <c r="K368" i="46" s="1"/>
  <c r="L368" i="46" s="1"/>
  <c r="P368" i="46"/>
  <c r="N368" i="46"/>
  <c r="Q367" i="46"/>
  <c r="D367" i="46" s="1"/>
  <c r="P367" i="46"/>
  <c r="N367" i="46"/>
  <c r="Q366" i="46"/>
  <c r="P366" i="46"/>
  <c r="N366" i="46"/>
  <c r="Q365" i="46"/>
  <c r="P365" i="46"/>
  <c r="N365" i="46"/>
  <c r="Q364" i="46"/>
  <c r="K364" i="46" s="1"/>
  <c r="L364" i="46" s="1"/>
  <c r="P364" i="46"/>
  <c r="N364" i="46"/>
  <c r="Q363" i="46"/>
  <c r="D363" i="46" s="1"/>
  <c r="P363" i="46"/>
  <c r="N363" i="46"/>
  <c r="Q362" i="46"/>
  <c r="P362" i="46"/>
  <c r="N362" i="46"/>
  <c r="Q361" i="46"/>
  <c r="P361" i="46"/>
  <c r="N361" i="46"/>
  <c r="Q360" i="46"/>
  <c r="K360" i="46" s="1"/>
  <c r="L360" i="46" s="1"/>
  <c r="P360" i="46"/>
  <c r="N360" i="46"/>
  <c r="Q359" i="46"/>
  <c r="D359" i="46" s="1"/>
  <c r="P359" i="46"/>
  <c r="N359" i="46"/>
  <c r="Q358" i="46"/>
  <c r="P358" i="46"/>
  <c r="N358" i="46"/>
  <c r="Q357" i="46"/>
  <c r="P357" i="46"/>
  <c r="N357" i="46"/>
  <c r="Q356" i="46"/>
  <c r="K356" i="46" s="1"/>
  <c r="L356" i="46" s="1"/>
  <c r="P356" i="46"/>
  <c r="N356" i="46"/>
  <c r="Q355" i="46"/>
  <c r="D355" i="46" s="1"/>
  <c r="P355" i="46"/>
  <c r="N355" i="46"/>
  <c r="Q354" i="46"/>
  <c r="P354" i="46"/>
  <c r="N354" i="46"/>
  <c r="Q353" i="46"/>
  <c r="P353" i="46"/>
  <c r="N353" i="46"/>
  <c r="D353" i="46"/>
  <c r="Q352" i="46"/>
  <c r="P352" i="46"/>
  <c r="N352" i="46"/>
  <c r="K352" i="46"/>
  <c r="L352" i="46" s="1"/>
  <c r="Q351" i="46"/>
  <c r="P351" i="46"/>
  <c r="N351" i="46"/>
  <c r="D351" i="46"/>
  <c r="Q350" i="46"/>
  <c r="P350" i="46"/>
  <c r="N350" i="46"/>
  <c r="Q349" i="46"/>
  <c r="P349" i="46"/>
  <c r="N349" i="46"/>
  <c r="Q348" i="46"/>
  <c r="P348" i="46"/>
  <c r="N348" i="46"/>
  <c r="K348" i="46"/>
  <c r="L348" i="46" s="1"/>
  <c r="Q347" i="46"/>
  <c r="P347" i="46"/>
  <c r="N347" i="46"/>
  <c r="D347" i="46"/>
  <c r="Q346" i="46"/>
  <c r="P346" i="46"/>
  <c r="N346" i="46"/>
  <c r="Q345" i="46"/>
  <c r="P345" i="46"/>
  <c r="N345" i="46"/>
  <c r="Q344" i="46"/>
  <c r="P344" i="46"/>
  <c r="N344" i="46"/>
  <c r="K344" i="46"/>
  <c r="L344" i="46" s="1"/>
  <c r="Q343" i="46"/>
  <c r="P343" i="46"/>
  <c r="N343" i="46"/>
  <c r="D343" i="46"/>
  <c r="Q342" i="46"/>
  <c r="P342" i="46"/>
  <c r="N342" i="46"/>
  <c r="Q341" i="46"/>
  <c r="P341" i="46"/>
  <c r="N341" i="46"/>
  <c r="Q340" i="46"/>
  <c r="P340" i="46"/>
  <c r="N340" i="46"/>
  <c r="K340" i="46"/>
  <c r="L340" i="46" s="1"/>
  <c r="Q339" i="46"/>
  <c r="P339" i="46"/>
  <c r="N339" i="46"/>
  <c r="D339" i="46"/>
  <c r="Q338" i="46"/>
  <c r="P338" i="46"/>
  <c r="N338" i="46"/>
  <c r="Q337" i="46"/>
  <c r="D337" i="46" s="1"/>
  <c r="P337" i="46"/>
  <c r="N337" i="46"/>
  <c r="Q336" i="46"/>
  <c r="K336" i="46" s="1"/>
  <c r="L336" i="46" s="1"/>
  <c r="P336" i="46"/>
  <c r="N336" i="46"/>
  <c r="Q335" i="46"/>
  <c r="D335" i="46" s="1"/>
  <c r="P335" i="46"/>
  <c r="N335" i="46"/>
  <c r="Q334" i="46"/>
  <c r="P334" i="46"/>
  <c r="N334" i="46"/>
  <c r="Q333" i="46"/>
  <c r="P333" i="46"/>
  <c r="N333" i="46"/>
  <c r="Q332" i="46"/>
  <c r="K332" i="46" s="1"/>
  <c r="L332" i="46" s="1"/>
  <c r="P332" i="46"/>
  <c r="N332" i="46"/>
  <c r="Q331" i="46"/>
  <c r="D331" i="46" s="1"/>
  <c r="P331" i="46"/>
  <c r="N331" i="46"/>
  <c r="Q330" i="46"/>
  <c r="P330" i="46"/>
  <c r="N330" i="46"/>
  <c r="Q329" i="46"/>
  <c r="P329" i="46"/>
  <c r="N329" i="46"/>
  <c r="Q328" i="46"/>
  <c r="K328" i="46" s="1"/>
  <c r="L328" i="46" s="1"/>
  <c r="P328" i="46"/>
  <c r="N328" i="46"/>
  <c r="Q327" i="46"/>
  <c r="D327" i="46" s="1"/>
  <c r="P327" i="46"/>
  <c r="N327" i="46"/>
  <c r="Q326" i="46"/>
  <c r="P326" i="46"/>
  <c r="N326" i="46"/>
  <c r="Q325" i="46"/>
  <c r="P325" i="46"/>
  <c r="N325" i="46"/>
  <c r="Q324" i="46"/>
  <c r="K324" i="46" s="1"/>
  <c r="L324" i="46" s="1"/>
  <c r="P324" i="46"/>
  <c r="N324" i="46"/>
  <c r="Q323" i="46"/>
  <c r="D323" i="46" s="1"/>
  <c r="P323" i="46"/>
  <c r="N323" i="46"/>
  <c r="Q322" i="46"/>
  <c r="P322" i="46"/>
  <c r="N322" i="46"/>
  <c r="Q321" i="46"/>
  <c r="P321" i="46"/>
  <c r="N321" i="46"/>
  <c r="D321" i="46"/>
  <c r="Q320" i="46"/>
  <c r="P320" i="46"/>
  <c r="N320" i="46"/>
  <c r="K320" i="46"/>
  <c r="L320" i="46" s="1"/>
  <c r="Q319" i="46"/>
  <c r="P319" i="46"/>
  <c r="N319" i="46"/>
  <c r="D319" i="46"/>
  <c r="Q318" i="46"/>
  <c r="P318" i="46"/>
  <c r="N318" i="46"/>
  <c r="Q317" i="46"/>
  <c r="P317" i="46"/>
  <c r="N317" i="46"/>
  <c r="Q316" i="46"/>
  <c r="P316" i="46"/>
  <c r="N316" i="46"/>
  <c r="K316" i="46"/>
  <c r="L316" i="46" s="1"/>
  <c r="Q315" i="46"/>
  <c r="P315" i="46"/>
  <c r="N315" i="46"/>
  <c r="D315" i="46"/>
  <c r="Q314" i="46"/>
  <c r="P314" i="46"/>
  <c r="N314" i="46"/>
  <c r="Q313" i="46"/>
  <c r="P313" i="46"/>
  <c r="N313" i="46"/>
  <c r="Q312" i="46"/>
  <c r="P312" i="46"/>
  <c r="N312" i="46"/>
  <c r="K312" i="46"/>
  <c r="L312" i="46" s="1"/>
  <c r="Q311" i="46"/>
  <c r="R311" i="46" s="1"/>
  <c r="P311" i="46"/>
  <c r="N311" i="46"/>
  <c r="K311" i="46"/>
  <c r="L311" i="46" s="1"/>
  <c r="D311" i="46"/>
  <c r="Q310" i="46"/>
  <c r="P310" i="46"/>
  <c r="N310" i="46"/>
  <c r="Q309" i="46"/>
  <c r="R309" i="46" s="1"/>
  <c r="P309" i="46"/>
  <c r="N309" i="46"/>
  <c r="K309" i="46"/>
  <c r="L309" i="46" s="1"/>
  <c r="D309" i="46"/>
  <c r="Q308" i="46"/>
  <c r="P308" i="46"/>
  <c r="N308" i="46"/>
  <c r="Q307" i="46"/>
  <c r="R307" i="46" s="1"/>
  <c r="P307" i="46"/>
  <c r="N307" i="46"/>
  <c r="K307" i="46"/>
  <c r="L307" i="46" s="1"/>
  <c r="D307" i="46"/>
  <c r="Q306" i="46"/>
  <c r="P306" i="46"/>
  <c r="N306" i="46"/>
  <c r="Q305" i="46"/>
  <c r="R305" i="46" s="1"/>
  <c r="P305" i="46"/>
  <c r="N305" i="46"/>
  <c r="K305" i="46"/>
  <c r="L305" i="46" s="1"/>
  <c r="D305" i="46"/>
  <c r="Q304" i="46"/>
  <c r="P304" i="46"/>
  <c r="N304" i="46"/>
  <c r="Q303" i="46"/>
  <c r="R303" i="46" s="1"/>
  <c r="P303" i="46"/>
  <c r="N303" i="46"/>
  <c r="D303" i="46"/>
  <c r="Q302" i="46"/>
  <c r="P302" i="46"/>
  <c r="N302" i="46"/>
  <c r="Q301" i="46"/>
  <c r="R301" i="46" s="1"/>
  <c r="P301" i="46"/>
  <c r="N301" i="46"/>
  <c r="Q300" i="46"/>
  <c r="P300" i="46"/>
  <c r="N300" i="46"/>
  <c r="Q299" i="46"/>
  <c r="R299" i="46" s="1"/>
  <c r="P299" i="46"/>
  <c r="N299" i="46"/>
  <c r="D299" i="46"/>
  <c r="Q298" i="46"/>
  <c r="P298" i="46"/>
  <c r="N298" i="46"/>
  <c r="Q297" i="46"/>
  <c r="R297" i="46" s="1"/>
  <c r="P297" i="46"/>
  <c r="N297" i="46"/>
  <c r="Q296" i="46"/>
  <c r="P296" i="46"/>
  <c r="N296" i="46"/>
  <c r="Q295" i="46"/>
  <c r="R295" i="46" s="1"/>
  <c r="P295" i="46"/>
  <c r="N295" i="46"/>
  <c r="D295" i="46"/>
  <c r="Q294" i="46"/>
  <c r="P294" i="46"/>
  <c r="N294" i="46"/>
  <c r="Q293" i="46"/>
  <c r="R293" i="46" s="1"/>
  <c r="P293" i="46"/>
  <c r="N293" i="46"/>
  <c r="Q292" i="46"/>
  <c r="P292" i="46"/>
  <c r="N292" i="46"/>
  <c r="Q291" i="46"/>
  <c r="R291" i="46" s="1"/>
  <c r="P291" i="46"/>
  <c r="N291" i="46"/>
  <c r="D291" i="46"/>
  <c r="Q290" i="46"/>
  <c r="P290" i="46"/>
  <c r="N290" i="46"/>
  <c r="Q289" i="46"/>
  <c r="R289" i="46" s="1"/>
  <c r="P289" i="46"/>
  <c r="N289" i="46"/>
  <c r="Q288" i="46"/>
  <c r="P288" i="46"/>
  <c r="N288" i="46"/>
  <c r="Q287" i="46"/>
  <c r="R287" i="46" s="1"/>
  <c r="P287" i="46"/>
  <c r="N287" i="46"/>
  <c r="D287" i="46"/>
  <c r="Q286" i="46"/>
  <c r="P286" i="46"/>
  <c r="N286" i="46"/>
  <c r="Q285" i="46"/>
  <c r="R285" i="46" s="1"/>
  <c r="P285" i="46"/>
  <c r="N285" i="46"/>
  <c r="Q284" i="46"/>
  <c r="P284" i="46"/>
  <c r="N284" i="46"/>
  <c r="Q283" i="46"/>
  <c r="R283" i="46" s="1"/>
  <c r="P283" i="46"/>
  <c r="N283" i="46"/>
  <c r="Q282" i="46"/>
  <c r="P282" i="46"/>
  <c r="N282" i="46"/>
  <c r="Q281" i="46"/>
  <c r="R281" i="46" s="1"/>
  <c r="P281" i="46"/>
  <c r="N281" i="46"/>
  <c r="Q280" i="46"/>
  <c r="P280" i="46"/>
  <c r="N280" i="46"/>
  <c r="Q279" i="46"/>
  <c r="R279" i="46" s="1"/>
  <c r="P279" i="46"/>
  <c r="N279" i="46"/>
  <c r="Q278" i="46"/>
  <c r="P278" i="46"/>
  <c r="N278" i="46"/>
  <c r="Q277" i="46"/>
  <c r="R277" i="46" s="1"/>
  <c r="P277" i="46"/>
  <c r="N277" i="46"/>
  <c r="Q276" i="46"/>
  <c r="P276" i="46"/>
  <c r="N276" i="46"/>
  <c r="Q275" i="46"/>
  <c r="D275" i="46" s="1"/>
  <c r="P275" i="46"/>
  <c r="N275" i="46"/>
  <c r="K275" i="46"/>
  <c r="L275" i="46" s="1"/>
  <c r="Q274" i="46"/>
  <c r="D274" i="46" s="1"/>
  <c r="P274" i="46"/>
  <c r="N274" i="46"/>
  <c r="K274" i="46"/>
  <c r="L274" i="46" s="1"/>
  <c r="Q273" i="46"/>
  <c r="D273" i="46" s="1"/>
  <c r="P273" i="46"/>
  <c r="N273" i="46"/>
  <c r="Q272" i="46"/>
  <c r="D272" i="46" s="1"/>
  <c r="P272" i="46"/>
  <c r="N272" i="46"/>
  <c r="R271" i="46"/>
  <c r="Q271" i="46"/>
  <c r="D271" i="46" s="1"/>
  <c r="P271" i="46"/>
  <c r="N271" i="46"/>
  <c r="L271" i="46"/>
  <c r="K271" i="46"/>
  <c r="R270" i="46"/>
  <c r="Q270" i="46"/>
  <c r="D270" i="46" s="1"/>
  <c r="P270" i="46"/>
  <c r="N270" i="46"/>
  <c r="L270" i="46"/>
  <c r="K270" i="46"/>
  <c r="Q269" i="46"/>
  <c r="D269" i="46" s="1"/>
  <c r="P269" i="46"/>
  <c r="N269" i="46"/>
  <c r="Q268" i="46"/>
  <c r="D268" i="46" s="1"/>
  <c r="P268" i="46"/>
  <c r="N268" i="46"/>
  <c r="R267" i="46"/>
  <c r="Q267" i="46"/>
  <c r="D267" i="46" s="1"/>
  <c r="P267" i="46"/>
  <c r="N267" i="46"/>
  <c r="L267" i="46"/>
  <c r="K267" i="46"/>
  <c r="R266" i="46"/>
  <c r="Q266" i="46"/>
  <c r="D266" i="46" s="1"/>
  <c r="P266" i="46"/>
  <c r="N266" i="46"/>
  <c r="L266" i="46"/>
  <c r="K266" i="46"/>
  <c r="Q265" i="46"/>
  <c r="D265" i="46" s="1"/>
  <c r="P265" i="46"/>
  <c r="N265" i="46"/>
  <c r="Q264" i="46"/>
  <c r="D264" i="46" s="1"/>
  <c r="P264" i="46"/>
  <c r="N264" i="46"/>
  <c r="R263" i="46"/>
  <c r="Q263" i="46"/>
  <c r="D263" i="46" s="1"/>
  <c r="P263" i="46"/>
  <c r="N263" i="46"/>
  <c r="L263" i="46"/>
  <c r="K263" i="46"/>
  <c r="R262" i="46"/>
  <c r="Q262" i="46"/>
  <c r="D262" i="46" s="1"/>
  <c r="P262" i="46"/>
  <c r="N262" i="46"/>
  <c r="L262" i="46"/>
  <c r="K262" i="46"/>
  <c r="Q261" i="46"/>
  <c r="D261" i="46" s="1"/>
  <c r="P261" i="46"/>
  <c r="N261" i="46"/>
  <c r="Q260" i="46"/>
  <c r="D260" i="46" s="1"/>
  <c r="P260" i="46"/>
  <c r="N260" i="46"/>
  <c r="R259" i="46"/>
  <c r="Q259" i="46"/>
  <c r="D259" i="46" s="1"/>
  <c r="P259" i="46"/>
  <c r="N259" i="46"/>
  <c r="L259" i="46"/>
  <c r="K259" i="46"/>
  <c r="R258" i="46"/>
  <c r="Q258" i="46"/>
  <c r="D258" i="46" s="1"/>
  <c r="P258" i="46"/>
  <c r="N258" i="46"/>
  <c r="L258" i="46"/>
  <c r="K258" i="46"/>
  <c r="Q257" i="46"/>
  <c r="D257" i="46" s="1"/>
  <c r="P257" i="46"/>
  <c r="N257" i="46"/>
  <c r="Q256" i="46"/>
  <c r="D256" i="46" s="1"/>
  <c r="P256" i="46"/>
  <c r="N256" i="46"/>
  <c r="R255" i="46"/>
  <c r="Q255" i="46"/>
  <c r="D255" i="46" s="1"/>
  <c r="P255" i="46"/>
  <c r="N255" i="46"/>
  <c r="L255" i="46"/>
  <c r="K255" i="46"/>
  <c r="R254" i="46"/>
  <c r="Q254" i="46"/>
  <c r="D254" i="46" s="1"/>
  <c r="P254" i="46"/>
  <c r="N254" i="46"/>
  <c r="L254" i="46"/>
  <c r="K254" i="46"/>
  <c r="Q253" i="46"/>
  <c r="D253" i="46" s="1"/>
  <c r="P253" i="46"/>
  <c r="N253" i="46"/>
  <c r="Q252" i="46"/>
  <c r="D252" i="46" s="1"/>
  <c r="P252" i="46"/>
  <c r="N252" i="46"/>
  <c r="R251" i="46"/>
  <c r="Q251" i="46"/>
  <c r="D251" i="46" s="1"/>
  <c r="P251" i="46"/>
  <c r="N251" i="46"/>
  <c r="L251" i="46"/>
  <c r="K251" i="46"/>
  <c r="R250" i="46"/>
  <c r="Q250" i="46"/>
  <c r="D250" i="46" s="1"/>
  <c r="P250" i="46"/>
  <c r="N250" i="46"/>
  <c r="L250" i="46"/>
  <c r="K250" i="46"/>
  <c r="Q249" i="46"/>
  <c r="D249" i="46" s="1"/>
  <c r="P249" i="46"/>
  <c r="N249" i="46"/>
  <c r="R248" i="46"/>
  <c r="Q248" i="46"/>
  <c r="D248" i="46" s="1"/>
  <c r="P248" i="46"/>
  <c r="N248" i="46"/>
  <c r="L248" i="46"/>
  <c r="K248" i="46"/>
  <c r="R247" i="46"/>
  <c r="Q247" i="46"/>
  <c r="D247" i="46" s="1"/>
  <c r="P247" i="46"/>
  <c r="N247" i="46"/>
  <c r="L247" i="46"/>
  <c r="K247" i="46"/>
  <c r="R246" i="46"/>
  <c r="Q246" i="46"/>
  <c r="D246" i="46" s="1"/>
  <c r="P246" i="46"/>
  <c r="N246" i="46"/>
  <c r="L246" i="46"/>
  <c r="K246" i="46"/>
  <c r="Q245" i="46"/>
  <c r="D245" i="46" s="1"/>
  <c r="P245" i="46"/>
  <c r="N245" i="46"/>
  <c r="R244" i="46"/>
  <c r="Q244" i="46"/>
  <c r="D244" i="46" s="1"/>
  <c r="P244" i="46"/>
  <c r="N244" i="46"/>
  <c r="L244" i="46"/>
  <c r="K244" i="46"/>
  <c r="R243" i="46"/>
  <c r="Q243" i="46"/>
  <c r="D243" i="46" s="1"/>
  <c r="P243" i="46"/>
  <c r="N243" i="46"/>
  <c r="L243" i="46"/>
  <c r="K243" i="46"/>
  <c r="R242" i="46"/>
  <c r="Q242" i="46"/>
  <c r="D242" i="46" s="1"/>
  <c r="P242" i="46"/>
  <c r="N242" i="46"/>
  <c r="L242" i="46"/>
  <c r="K242" i="46"/>
  <c r="Q241" i="46"/>
  <c r="D241" i="46" s="1"/>
  <c r="P241" i="46"/>
  <c r="N241" i="46"/>
  <c r="R240" i="46"/>
  <c r="Q240" i="46"/>
  <c r="D240" i="46" s="1"/>
  <c r="P240" i="46"/>
  <c r="N240" i="46"/>
  <c r="L240" i="46"/>
  <c r="K240" i="46"/>
  <c r="R239" i="46"/>
  <c r="Q239" i="46"/>
  <c r="D239" i="46" s="1"/>
  <c r="P239" i="46"/>
  <c r="N239" i="46"/>
  <c r="L239" i="46"/>
  <c r="K239" i="46"/>
  <c r="R238" i="46"/>
  <c r="Q238" i="46"/>
  <c r="D238" i="46" s="1"/>
  <c r="P238" i="46"/>
  <c r="N238" i="46"/>
  <c r="L238" i="46"/>
  <c r="K238" i="46"/>
  <c r="Q237" i="46"/>
  <c r="D237" i="46" s="1"/>
  <c r="P237" i="46"/>
  <c r="N237" i="46"/>
  <c r="R236" i="46"/>
  <c r="Q236" i="46"/>
  <c r="D236" i="46" s="1"/>
  <c r="P236" i="46"/>
  <c r="N236" i="46"/>
  <c r="L236" i="46"/>
  <c r="K236" i="46"/>
  <c r="R235" i="46"/>
  <c r="Q235" i="46"/>
  <c r="D235" i="46" s="1"/>
  <c r="P235" i="46"/>
  <c r="N235" i="46"/>
  <c r="L235" i="46"/>
  <c r="K235" i="46"/>
  <c r="R234" i="46"/>
  <c r="Q234" i="46"/>
  <c r="D234" i="46" s="1"/>
  <c r="P234" i="46"/>
  <c r="N234" i="46"/>
  <c r="L234" i="46"/>
  <c r="K234" i="46"/>
  <c r="Q233" i="46"/>
  <c r="D233" i="46" s="1"/>
  <c r="P233" i="46"/>
  <c r="N233" i="46"/>
  <c r="R232" i="46"/>
  <c r="Q232" i="46"/>
  <c r="D232" i="46" s="1"/>
  <c r="P232" i="46"/>
  <c r="N232" i="46"/>
  <c r="L232" i="46"/>
  <c r="K232" i="46"/>
  <c r="R231" i="46"/>
  <c r="Q231" i="46"/>
  <c r="D231" i="46" s="1"/>
  <c r="P231" i="46"/>
  <c r="N231" i="46"/>
  <c r="L231" i="46"/>
  <c r="K231" i="46"/>
  <c r="R230" i="46"/>
  <c r="Q230" i="46"/>
  <c r="D230" i="46" s="1"/>
  <c r="P230" i="46"/>
  <c r="N230" i="46"/>
  <c r="L230" i="46"/>
  <c r="K230" i="46"/>
  <c r="Q229" i="46"/>
  <c r="D229" i="46" s="1"/>
  <c r="P229" i="46"/>
  <c r="N229" i="46"/>
  <c r="R228" i="46"/>
  <c r="Q228" i="46"/>
  <c r="D228" i="46" s="1"/>
  <c r="P228" i="46"/>
  <c r="N228" i="46"/>
  <c r="L228" i="46"/>
  <c r="K228" i="46"/>
  <c r="R227" i="46"/>
  <c r="Q227" i="46"/>
  <c r="D227" i="46" s="1"/>
  <c r="P227" i="46"/>
  <c r="N227" i="46"/>
  <c r="L227" i="46"/>
  <c r="K227" i="46"/>
  <c r="R226" i="46"/>
  <c r="Q226" i="46"/>
  <c r="D226" i="46" s="1"/>
  <c r="P226" i="46"/>
  <c r="N226" i="46"/>
  <c r="L226" i="46"/>
  <c r="K226" i="46"/>
  <c r="Q225" i="46"/>
  <c r="D225" i="46" s="1"/>
  <c r="P225" i="46"/>
  <c r="N225" i="46"/>
  <c r="R224" i="46"/>
  <c r="Q224" i="46"/>
  <c r="D224" i="46" s="1"/>
  <c r="P224" i="46"/>
  <c r="N224" i="46"/>
  <c r="L224" i="46"/>
  <c r="K224" i="46"/>
  <c r="R223" i="46"/>
  <c r="Q223" i="46"/>
  <c r="D223" i="46" s="1"/>
  <c r="P223" i="46"/>
  <c r="N223" i="46"/>
  <c r="L223" i="46"/>
  <c r="K223" i="46"/>
  <c r="R222" i="46"/>
  <c r="Q222" i="46"/>
  <c r="D222" i="46" s="1"/>
  <c r="P222" i="46"/>
  <c r="N222" i="46"/>
  <c r="L222" i="46"/>
  <c r="K222" i="46"/>
  <c r="Q221" i="46"/>
  <c r="D221" i="46" s="1"/>
  <c r="P221" i="46"/>
  <c r="N221" i="46"/>
  <c r="R220" i="46"/>
  <c r="Q220" i="46"/>
  <c r="D220" i="46" s="1"/>
  <c r="P220" i="46"/>
  <c r="N220" i="46"/>
  <c r="L220" i="46"/>
  <c r="K220" i="46"/>
  <c r="R219" i="46"/>
  <c r="Q219" i="46"/>
  <c r="D219" i="46" s="1"/>
  <c r="P219" i="46"/>
  <c r="N219" i="46"/>
  <c r="L219" i="46"/>
  <c r="K219" i="46"/>
  <c r="R218" i="46"/>
  <c r="Q218" i="46"/>
  <c r="D218" i="46" s="1"/>
  <c r="P218" i="46"/>
  <c r="N218" i="46"/>
  <c r="L218" i="46"/>
  <c r="K218" i="46"/>
  <c r="Q217" i="46"/>
  <c r="D217" i="46" s="1"/>
  <c r="P217" i="46"/>
  <c r="N217" i="46"/>
  <c r="R216" i="46"/>
  <c r="Q216" i="46"/>
  <c r="D216" i="46" s="1"/>
  <c r="P216" i="46"/>
  <c r="N216" i="46"/>
  <c r="L216" i="46"/>
  <c r="K216" i="46"/>
  <c r="R215" i="46"/>
  <c r="Q215" i="46"/>
  <c r="D215" i="46" s="1"/>
  <c r="P215" i="46"/>
  <c r="N215" i="46"/>
  <c r="L215" i="46"/>
  <c r="K215" i="46"/>
  <c r="R214" i="46"/>
  <c r="Q214" i="46"/>
  <c r="D214" i="46" s="1"/>
  <c r="P214" i="46"/>
  <c r="N214" i="46"/>
  <c r="L214" i="46"/>
  <c r="K214" i="46"/>
  <c r="Q213" i="46"/>
  <c r="D213" i="46" s="1"/>
  <c r="P213" i="46"/>
  <c r="N213" i="46"/>
  <c r="R212" i="46"/>
  <c r="Q212" i="46"/>
  <c r="D212" i="46" s="1"/>
  <c r="P212" i="46"/>
  <c r="N212" i="46"/>
  <c r="L212" i="46"/>
  <c r="K212" i="46"/>
  <c r="R211" i="46"/>
  <c r="Q211" i="46"/>
  <c r="D211" i="46" s="1"/>
  <c r="P211" i="46"/>
  <c r="N211" i="46"/>
  <c r="L211" i="46"/>
  <c r="K211" i="46"/>
  <c r="R210" i="46"/>
  <c r="Q210" i="46"/>
  <c r="D210" i="46" s="1"/>
  <c r="P210" i="46"/>
  <c r="N210" i="46"/>
  <c r="L210" i="46"/>
  <c r="K210" i="46"/>
  <c r="Q209" i="46"/>
  <c r="D209" i="46" s="1"/>
  <c r="P209" i="46"/>
  <c r="N209" i="46"/>
  <c r="R208" i="46"/>
  <c r="Q208" i="46"/>
  <c r="D208" i="46" s="1"/>
  <c r="P208" i="46"/>
  <c r="N208" i="46"/>
  <c r="L208" i="46"/>
  <c r="K208" i="46"/>
  <c r="R207" i="46"/>
  <c r="Q207" i="46"/>
  <c r="D207" i="46" s="1"/>
  <c r="P207" i="46"/>
  <c r="N207" i="46"/>
  <c r="L207" i="46"/>
  <c r="K207" i="46"/>
  <c r="R206" i="46"/>
  <c r="Q206" i="46"/>
  <c r="D206" i="46" s="1"/>
  <c r="P206" i="46"/>
  <c r="N206" i="46"/>
  <c r="L206" i="46"/>
  <c r="K206" i="46"/>
  <c r="Q205" i="46"/>
  <c r="D205" i="46" s="1"/>
  <c r="P205" i="46"/>
  <c r="N205" i="46"/>
  <c r="R204" i="46"/>
  <c r="Q204" i="46"/>
  <c r="D204" i="46" s="1"/>
  <c r="P204" i="46"/>
  <c r="N204" i="46"/>
  <c r="L204" i="46"/>
  <c r="K204" i="46"/>
  <c r="R203" i="46"/>
  <c r="Q203" i="46"/>
  <c r="D203" i="46" s="1"/>
  <c r="P203" i="46"/>
  <c r="N203" i="46"/>
  <c r="L203" i="46"/>
  <c r="K203" i="46"/>
  <c r="R202" i="46"/>
  <c r="Q202" i="46"/>
  <c r="D202" i="46" s="1"/>
  <c r="P202" i="46"/>
  <c r="N202" i="46"/>
  <c r="L202" i="46"/>
  <c r="K202" i="46"/>
  <c r="Q201" i="46"/>
  <c r="D201" i="46" s="1"/>
  <c r="P201" i="46"/>
  <c r="N201" i="46"/>
  <c r="R200" i="46"/>
  <c r="Q200" i="46"/>
  <c r="D200" i="46" s="1"/>
  <c r="P200" i="46"/>
  <c r="N200" i="46"/>
  <c r="L200" i="46"/>
  <c r="K200" i="46"/>
  <c r="Q199" i="46"/>
  <c r="D199" i="46" s="1"/>
  <c r="P199" i="46"/>
  <c r="N199" i="46"/>
  <c r="K199" i="46"/>
  <c r="L199" i="46" s="1"/>
  <c r="Q198" i="46"/>
  <c r="D198" i="46" s="1"/>
  <c r="P198" i="46"/>
  <c r="N198" i="46"/>
  <c r="K198" i="46"/>
  <c r="L198" i="46" s="1"/>
  <c r="Q197" i="46"/>
  <c r="P197" i="46"/>
  <c r="N197" i="46"/>
  <c r="R196" i="46"/>
  <c r="Q196" i="46"/>
  <c r="D196" i="46" s="1"/>
  <c r="P196" i="46"/>
  <c r="N196" i="46"/>
  <c r="L196" i="46"/>
  <c r="K196" i="46"/>
  <c r="Q195" i="46"/>
  <c r="D195" i="46" s="1"/>
  <c r="P195" i="46"/>
  <c r="N195" i="46"/>
  <c r="K195" i="46"/>
  <c r="L195" i="46" s="1"/>
  <c r="Q194" i="46"/>
  <c r="D194" i="46" s="1"/>
  <c r="P194" i="46"/>
  <c r="N194" i="46"/>
  <c r="K194" i="46"/>
  <c r="L194" i="46" s="1"/>
  <c r="Q193" i="46"/>
  <c r="P193" i="46"/>
  <c r="N193" i="46"/>
  <c r="K193" i="46"/>
  <c r="L193" i="46" s="1"/>
  <c r="Q192" i="46"/>
  <c r="K192" i="46" s="1"/>
  <c r="L192" i="46" s="1"/>
  <c r="P192" i="46"/>
  <c r="N192" i="46"/>
  <c r="Q191" i="46"/>
  <c r="K191" i="46" s="1"/>
  <c r="L191" i="46" s="1"/>
  <c r="P191" i="46"/>
  <c r="N191" i="46"/>
  <c r="Q190" i="46"/>
  <c r="K190" i="46" s="1"/>
  <c r="L190" i="46" s="1"/>
  <c r="P190" i="46"/>
  <c r="N190" i="46"/>
  <c r="Q189" i="46"/>
  <c r="P189" i="46"/>
  <c r="N189" i="46"/>
  <c r="Q188" i="46"/>
  <c r="D188" i="46" s="1"/>
  <c r="P188" i="46"/>
  <c r="N188" i="46"/>
  <c r="K188" i="46"/>
  <c r="L188" i="46" s="1"/>
  <c r="Q187" i="46"/>
  <c r="D187" i="46" s="1"/>
  <c r="P187" i="46"/>
  <c r="N187" i="46"/>
  <c r="K187" i="46"/>
  <c r="L187" i="46" s="1"/>
  <c r="Q186" i="46"/>
  <c r="D186" i="46" s="1"/>
  <c r="P186" i="46"/>
  <c r="N186" i="46"/>
  <c r="K186" i="46"/>
  <c r="L186" i="46" s="1"/>
  <c r="Q185" i="46"/>
  <c r="P185" i="46"/>
  <c r="N185" i="46"/>
  <c r="K185" i="46"/>
  <c r="L185" i="46" s="1"/>
  <c r="Q184" i="46"/>
  <c r="D184" i="46" s="1"/>
  <c r="P184" i="46"/>
  <c r="N184" i="46"/>
  <c r="K184" i="46"/>
  <c r="L184" i="46" s="1"/>
  <c r="Q183" i="46"/>
  <c r="D183" i="46" s="1"/>
  <c r="P183" i="46"/>
  <c r="N183" i="46"/>
  <c r="K183" i="46"/>
  <c r="L183" i="46" s="1"/>
  <c r="Q182" i="46"/>
  <c r="D182" i="46" s="1"/>
  <c r="P182" i="46"/>
  <c r="N182" i="46"/>
  <c r="K182" i="46"/>
  <c r="L182" i="46" s="1"/>
  <c r="Q181" i="46"/>
  <c r="P181" i="46"/>
  <c r="N181" i="46"/>
  <c r="K181" i="46"/>
  <c r="L181" i="46" s="1"/>
  <c r="Q180" i="46"/>
  <c r="D180" i="46" s="1"/>
  <c r="P180" i="46"/>
  <c r="N180" i="46"/>
  <c r="K180" i="46"/>
  <c r="L180" i="46" s="1"/>
  <c r="Q179" i="46"/>
  <c r="D179" i="46" s="1"/>
  <c r="P179" i="46"/>
  <c r="N179" i="46"/>
  <c r="K179" i="46"/>
  <c r="L179" i="46" s="1"/>
  <c r="Q178" i="46"/>
  <c r="D178" i="46" s="1"/>
  <c r="P178" i="46"/>
  <c r="N178" i="46"/>
  <c r="K178" i="46"/>
  <c r="L178" i="46" s="1"/>
  <c r="Q177" i="46"/>
  <c r="P177" i="46"/>
  <c r="N177" i="46"/>
  <c r="K177" i="46"/>
  <c r="L177" i="46" s="1"/>
  <c r="Q176" i="46"/>
  <c r="D176" i="46" s="1"/>
  <c r="P176" i="46"/>
  <c r="N176" i="46"/>
  <c r="K176" i="46"/>
  <c r="L176" i="46" s="1"/>
  <c r="Q175" i="46"/>
  <c r="D175" i="46" s="1"/>
  <c r="P175" i="46"/>
  <c r="N175" i="46"/>
  <c r="K175" i="46"/>
  <c r="L175" i="46" s="1"/>
  <c r="Q174" i="46"/>
  <c r="D174" i="46" s="1"/>
  <c r="P174" i="46"/>
  <c r="N174" i="46"/>
  <c r="K174" i="46"/>
  <c r="L174" i="46" s="1"/>
  <c r="Q173" i="46"/>
  <c r="P173" i="46"/>
  <c r="N173" i="46"/>
  <c r="K173" i="46"/>
  <c r="L173" i="46" s="1"/>
  <c r="Q172" i="46"/>
  <c r="D172" i="46" s="1"/>
  <c r="P172" i="46"/>
  <c r="N172" i="46"/>
  <c r="K172" i="46"/>
  <c r="L172" i="46" s="1"/>
  <c r="Q171" i="46"/>
  <c r="D171" i="46" s="1"/>
  <c r="P171" i="46"/>
  <c r="N171" i="46"/>
  <c r="K171" i="46"/>
  <c r="L171" i="46" s="1"/>
  <c r="Q170" i="46"/>
  <c r="D170" i="46" s="1"/>
  <c r="P170" i="46"/>
  <c r="N170" i="46"/>
  <c r="K170" i="46"/>
  <c r="L170" i="46" s="1"/>
  <c r="Q169" i="46"/>
  <c r="P169" i="46"/>
  <c r="N169" i="46"/>
  <c r="K169" i="46"/>
  <c r="L169" i="46" s="1"/>
  <c r="Q168" i="46"/>
  <c r="D168" i="46" s="1"/>
  <c r="P168" i="46"/>
  <c r="N168" i="46"/>
  <c r="K168" i="46"/>
  <c r="L168" i="46" s="1"/>
  <c r="Q167" i="46"/>
  <c r="D167" i="46" s="1"/>
  <c r="P167" i="46"/>
  <c r="N167" i="46"/>
  <c r="K167" i="46"/>
  <c r="L167" i="46" s="1"/>
  <c r="Q166" i="46"/>
  <c r="D166" i="46" s="1"/>
  <c r="P166" i="46"/>
  <c r="N166" i="46"/>
  <c r="K166" i="46"/>
  <c r="L166" i="46" s="1"/>
  <c r="Q165" i="46"/>
  <c r="P165" i="46"/>
  <c r="N165" i="46"/>
  <c r="K165" i="46"/>
  <c r="L165" i="46" s="1"/>
  <c r="Q164" i="46"/>
  <c r="D164" i="46" s="1"/>
  <c r="P164" i="46"/>
  <c r="N164" i="46"/>
  <c r="K164" i="46"/>
  <c r="L164" i="46" s="1"/>
  <c r="Q163" i="46"/>
  <c r="D163" i="46" s="1"/>
  <c r="P163" i="46"/>
  <c r="N163" i="46"/>
  <c r="K163" i="46"/>
  <c r="L163" i="46" s="1"/>
  <c r="Q162" i="46"/>
  <c r="D162" i="46" s="1"/>
  <c r="P162" i="46"/>
  <c r="N162" i="46"/>
  <c r="K162" i="46"/>
  <c r="L162" i="46" s="1"/>
  <c r="Q161" i="46"/>
  <c r="P161" i="46"/>
  <c r="N161" i="46"/>
  <c r="K161" i="46"/>
  <c r="L161" i="46" s="1"/>
  <c r="Q160" i="46"/>
  <c r="D160" i="46" s="1"/>
  <c r="P160" i="46"/>
  <c r="N160" i="46"/>
  <c r="K160" i="46"/>
  <c r="L160" i="46" s="1"/>
  <c r="Q159" i="46"/>
  <c r="D159" i="46" s="1"/>
  <c r="P159" i="46"/>
  <c r="N159" i="46"/>
  <c r="K159" i="46"/>
  <c r="L159" i="46" s="1"/>
  <c r="Q158" i="46"/>
  <c r="D158" i="46" s="1"/>
  <c r="P158" i="46"/>
  <c r="N158" i="46"/>
  <c r="K158" i="46"/>
  <c r="L158" i="46" s="1"/>
  <c r="Q157" i="46"/>
  <c r="P157" i="46"/>
  <c r="N157" i="46"/>
  <c r="K157" i="46"/>
  <c r="L157" i="46" s="1"/>
  <c r="Q156" i="46"/>
  <c r="D156" i="46" s="1"/>
  <c r="P156" i="46"/>
  <c r="N156" i="46"/>
  <c r="K156" i="46"/>
  <c r="L156" i="46" s="1"/>
  <c r="Q155" i="46"/>
  <c r="D155" i="46" s="1"/>
  <c r="P155" i="46"/>
  <c r="N155" i="46"/>
  <c r="K155" i="46"/>
  <c r="L155" i="46" s="1"/>
  <c r="Q154" i="46"/>
  <c r="D154" i="46" s="1"/>
  <c r="P154" i="46"/>
  <c r="N154" i="46"/>
  <c r="K154" i="46"/>
  <c r="L154" i="46" s="1"/>
  <c r="Q153" i="46"/>
  <c r="P153" i="46"/>
  <c r="N153" i="46"/>
  <c r="K153" i="46"/>
  <c r="L153" i="46" s="1"/>
  <c r="Q152" i="46"/>
  <c r="D152" i="46" s="1"/>
  <c r="P152" i="46"/>
  <c r="N152" i="46"/>
  <c r="K152" i="46"/>
  <c r="L152" i="46" s="1"/>
  <c r="Q151" i="46"/>
  <c r="D151" i="46" s="1"/>
  <c r="P151" i="46"/>
  <c r="N151" i="46"/>
  <c r="K151" i="46"/>
  <c r="L151" i="46" s="1"/>
  <c r="Q150" i="46"/>
  <c r="D150" i="46" s="1"/>
  <c r="P150" i="46"/>
  <c r="N150" i="46"/>
  <c r="K150" i="46"/>
  <c r="L150" i="46" s="1"/>
  <c r="Q149" i="46"/>
  <c r="P149" i="46"/>
  <c r="N149" i="46"/>
  <c r="K149" i="46"/>
  <c r="L149" i="46" s="1"/>
  <c r="Q148" i="46"/>
  <c r="D148" i="46" s="1"/>
  <c r="P148" i="46"/>
  <c r="N148" i="46"/>
  <c r="K148" i="46"/>
  <c r="L148" i="46" s="1"/>
  <c r="Q147" i="46"/>
  <c r="D147" i="46" s="1"/>
  <c r="P147" i="46"/>
  <c r="N147" i="46"/>
  <c r="K147" i="46"/>
  <c r="L147" i="46" s="1"/>
  <c r="Q146" i="46"/>
  <c r="D146" i="46" s="1"/>
  <c r="P146" i="46"/>
  <c r="N146" i="46"/>
  <c r="K146" i="46"/>
  <c r="L146" i="46" s="1"/>
  <c r="Q145" i="46"/>
  <c r="P145" i="46"/>
  <c r="N145" i="46"/>
  <c r="K145" i="46"/>
  <c r="L145" i="46" s="1"/>
  <c r="Q144" i="46"/>
  <c r="D144" i="46" s="1"/>
  <c r="P144" i="46"/>
  <c r="N144" i="46"/>
  <c r="K144" i="46"/>
  <c r="L144" i="46" s="1"/>
  <c r="Q143" i="46"/>
  <c r="D143" i="46" s="1"/>
  <c r="P143" i="46"/>
  <c r="N143" i="46"/>
  <c r="K143" i="46"/>
  <c r="L143" i="46" s="1"/>
  <c r="Q142" i="46"/>
  <c r="D142" i="46" s="1"/>
  <c r="P142" i="46"/>
  <c r="N142" i="46"/>
  <c r="K142" i="46"/>
  <c r="L142" i="46" s="1"/>
  <c r="Q141" i="46"/>
  <c r="P141" i="46"/>
  <c r="N141" i="46"/>
  <c r="K141" i="46"/>
  <c r="L141" i="46" s="1"/>
  <c r="Q140" i="46"/>
  <c r="D140" i="46" s="1"/>
  <c r="P140" i="46"/>
  <c r="N140" i="46"/>
  <c r="K140" i="46"/>
  <c r="L140" i="46" s="1"/>
  <c r="Q139" i="46"/>
  <c r="D139" i="46" s="1"/>
  <c r="P139" i="46"/>
  <c r="N139" i="46"/>
  <c r="K139" i="46"/>
  <c r="L139" i="46" s="1"/>
  <c r="Q138" i="46"/>
  <c r="D138" i="46" s="1"/>
  <c r="P138" i="46"/>
  <c r="N138" i="46"/>
  <c r="K138" i="46"/>
  <c r="L138" i="46" s="1"/>
  <c r="Q137" i="46"/>
  <c r="P137" i="46"/>
  <c r="N137" i="46"/>
  <c r="K137" i="46"/>
  <c r="L137" i="46" s="1"/>
  <c r="Q136" i="46"/>
  <c r="D136" i="46" s="1"/>
  <c r="P136" i="46"/>
  <c r="N136" i="46"/>
  <c r="K136" i="46"/>
  <c r="L136" i="46" s="1"/>
  <c r="Q135" i="46"/>
  <c r="D135" i="46" s="1"/>
  <c r="P135" i="46"/>
  <c r="N135" i="46"/>
  <c r="K135" i="46"/>
  <c r="L135" i="46" s="1"/>
  <c r="Q134" i="46"/>
  <c r="D134" i="46" s="1"/>
  <c r="P134" i="46"/>
  <c r="N134" i="46"/>
  <c r="K134" i="46"/>
  <c r="L134" i="46" s="1"/>
  <c r="Q133" i="46"/>
  <c r="P133" i="46"/>
  <c r="N133" i="46"/>
  <c r="K133" i="46"/>
  <c r="L133" i="46" s="1"/>
  <c r="Q132" i="46"/>
  <c r="D132" i="46" s="1"/>
  <c r="P132" i="46"/>
  <c r="N132" i="46"/>
  <c r="K132" i="46"/>
  <c r="L132" i="46" s="1"/>
  <c r="Q131" i="46"/>
  <c r="D131" i="46" s="1"/>
  <c r="P131" i="46"/>
  <c r="N131" i="46"/>
  <c r="K131" i="46"/>
  <c r="L131" i="46" s="1"/>
  <c r="Q130" i="46"/>
  <c r="D130" i="46" s="1"/>
  <c r="P130" i="46"/>
  <c r="N130" i="46"/>
  <c r="K130" i="46"/>
  <c r="L130" i="46" s="1"/>
  <c r="Q129" i="46"/>
  <c r="P129" i="46"/>
  <c r="N129" i="46"/>
  <c r="K129" i="46"/>
  <c r="L129" i="46" s="1"/>
  <c r="Q128" i="46"/>
  <c r="D128" i="46" s="1"/>
  <c r="P128" i="46"/>
  <c r="N128" i="46"/>
  <c r="K128" i="46"/>
  <c r="L128" i="46" s="1"/>
  <c r="Q127" i="46"/>
  <c r="D127" i="46" s="1"/>
  <c r="P127" i="46"/>
  <c r="N127" i="46"/>
  <c r="K127" i="46"/>
  <c r="L127" i="46" s="1"/>
  <c r="Q126" i="46"/>
  <c r="D126" i="46" s="1"/>
  <c r="P126" i="46"/>
  <c r="N126" i="46"/>
  <c r="K126" i="46"/>
  <c r="L126" i="46" s="1"/>
  <c r="Q125" i="46"/>
  <c r="P125" i="46"/>
  <c r="N125" i="46"/>
  <c r="R124" i="46"/>
  <c r="Q124" i="46"/>
  <c r="D124" i="46" s="1"/>
  <c r="P124" i="46"/>
  <c r="N124" i="46"/>
  <c r="L124" i="46"/>
  <c r="K124" i="46"/>
  <c r="R123" i="46"/>
  <c r="Q123" i="46"/>
  <c r="D123" i="46" s="1"/>
  <c r="P123" i="46"/>
  <c r="N123" i="46"/>
  <c r="L123" i="46"/>
  <c r="K123" i="46"/>
  <c r="R122" i="46"/>
  <c r="Q122" i="46"/>
  <c r="D122" i="46" s="1"/>
  <c r="P122" i="46"/>
  <c r="N122" i="46"/>
  <c r="L122" i="46"/>
  <c r="K122" i="46"/>
  <c r="Q121" i="46"/>
  <c r="K121" i="46" s="1"/>
  <c r="L121" i="46" s="1"/>
  <c r="P121" i="46"/>
  <c r="N121" i="46"/>
  <c r="R120" i="46"/>
  <c r="Q120" i="46"/>
  <c r="D120" i="46" s="1"/>
  <c r="P120" i="46"/>
  <c r="N120" i="46"/>
  <c r="L120" i="46"/>
  <c r="K120" i="46"/>
  <c r="R119" i="46"/>
  <c r="Q119" i="46"/>
  <c r="D119" i="46" s="1"/>
  <c r="P119" i="46"/>
  <c r="N119" i="46"/>
  <c r="L119" i="46"/>
  <c r="K119" i="46"/>
  <c r="Q118" i="46"/>
  <c r="D118" i="46" s="1"/>
  <c r="P118" i="46"/>
  <c r="N118" i="46"/>
  <c r="Q117" i="46"/>
  <c r="K117" i="46" s="1"/>
  <c r="L117" i="46" s="1"/>
  <c r="P117" i="46"/>
  <c r="N117" i="46"/>
  <c r="R116" i="46"/>
  <c r="Q116" i="46"/>
  <c r="D116" i="46" s="1"/>
  <c r="P116" i="46"/>
  <c r="N116" i="46"/>
  <c r="L116" i="46"/>
  <c r="K116" i="46"/>
  <c r="R115" i="46"/>
  <c r="Q115" i="46"/>
  <c r="D115" i="46" s="1"/>
  <c r="P115" i="46"/>
  <c r="N115" i="46"/>
  <c r="L115" i="46"/>
  <c r="K115" i="46"/>
  <c r="R114" i="46"/>
  <c r="Q114" i="46"/>
  <c r="D114" i="46" s="1"/>
  <c r="P114" i="46"/>
  <c r="N114" i="46"/>
  <c r="L114" i="46"/>
  <c r="K114" i="46"/>
  <c r="Q113" i="46"/>
  <c r="K113" i="46" s="1"/>
  <c r="L113" i="46" s="1"/>
  <c r="P113" i="46"/>
  <c r="N113" i="46"/>
  <c r="R112" i="46"/>
  <c r="Q112" i="46"/>
  <c r="D112" i="46" s="1"/>
  <c r="P112" i="46"/>
  <c r="N112" i="46"/>
  <c r="L112" i="46"/>
  <c r="K112" i="46"/>
  <c r="Q111" i="46"/>
  <c r="D111" i="46" s="1"/>
  <c r="P111" i="46"/>
  <c r="N111" i="46"/>
  <c r="Q110" i="46"/>
  <c r="D110" i="46" s="1"/>
  <c r="P110" i="46"/>
  <c r="N110" i="46"/>
  <c r="Q109" i="46"/>
  <c r="P109" i="46"/>
  <c r="N109" i="46"/>
  <c r="Q108" i="46"/>
  <c r="D108" i="46" s="1"/>
  <c r="P108" i="46"/>
  <c r="N108" i="46"/>
  <c r="K108" i="46"/>
  <c r="L108" i="46" s="1"/>
  <c r="Q107" i="46"/>
  <c r="D107" i="46" s="1"/>
  <c r="P107" i="46"/>
  <c r="N107" i="46"/>
  <c r="K107" i="46"/>
  <c r="L107" i="46" s="1"/>
  <c r="Q106" i="46"/>
  <c r="D106" i="46" s="1"/>
  <c r="P106" i="46"/>
  <c r="N106" i="46"/>
  <c r="K106" i="46"/>
  <c r="L106" i="46" s="1"/>
  <c r="Q105" i="46"/>
  <c r="P105" i="46"/>
  <c r="N105" i="46"/>
  <c r="K105" i="46"/>
  <c r="L105" i="46" s="1"/>
  <c r="Q104" i="46"/>
  <c r="D104" i="46" s="1"/>
  <c r="P104" i="46"/>
  <c r="N104" i="46"/>
  <c r="K104" i="46"/>
  <c r="L104" i="46" s="1"/>
  <c r="Q103" i="46"/>
  <c r="D103" i="46" s="1"/>
  <c r="P103" i="46"/>
  <c r="N103" i="46"/>
  <c r="K103" i="46"/>
  <c r="L103" i="46" s="1"/>
  <c r="Q102" i="46"/>
  <c r="D102" i="46" s="1"/>
  <c r="P102" i="46"/>
  <c r="N102" i="46"/>
  <c r="K102" i="46"/>
  <c r="L102" i="46" s="1"/>
  <c r="Q101" i="46"/>
  <c r="P101" i="46"/>
  <c r="N101" i="46"/>
  <c r="R100" i="46"/>
  <c r="Q100" i="46"/>
  <c r="D100" i="46" s="1"/>
  <c r="P100" i="46"/>
  <c r="N100" i="46"/>
  <c r="L100" i="46"/>
  <c r="K100" i="46"/>
  <c r="R99" i="46"/>
  <c r="Q99" i="46"/>
  <c r="D99" i="46" s="1"/>
  <c r="P99" i="46"/>
  <c r="N99" i="46"/>
  <c r="L99" i="46"/>
  <c r="K99" i="46"/>
  <c r="R98" i="46"/>
  <c r="Q98" i="46"/>
  <c r="D98" i="46" s="1"/>
  <c r="P98" i="46"/>
  <c r="N98" i="46"/>
  <c r="L98" i="46"/>
  <c r="K98" i="46"/>
  <c r="Q97" i="46"/>
  <c r="K97" i="46" s="1"/>
  <c r="L97" i="46" s="1"/>
  <c r="P97" i="46"/>
  <c r="N97" i="46"/>
  <c r="R96" i="46"/>
  <c r="Q96" i="46"/>
  <c r="D96" i="46" s="1"/>
  <c r="P96" i="46"/>
  <c r="N96" i="46"/>
  <c r="L96" i="46"/>
  <c r="K96" i="46"/>
  <c r="Q95" i="46"/>
  <c r="D95" i="46" s="1"/>
  <c r="P95" i="46"/>
  <c r="N95" i="46"/>
  <c r="Q94" i="46"/>
  <c r="D94" i="46" s="1"/>
  <c r="P94" i="46"/>
  <c r="N94" i="46"/>
  <c r="Q93" i="46"/>
  <c r="P93" i="46"/>
  <c r="N93" i="46"/>
  <c r="Q92" i="46"/>
  <c r="D92" i="46" s="1"/>
  <c r="P92" i="46"/>
  <c r="N92" i="46"/>
  <c r="K92" i="46"/>
  <c r="L92" i="46" s="1"/>
  <c r="Q91" i="46"/>
  <c r="D91" i="46" s="1"/>
  <c r="P91" i="46"/>
  <c r="N91" i="46"/>
  <c r="K91" i="46"/>
  <c r="L91" i="46" s="1"/>
  <c r="Q90" i="46"/>
  <c r="D90" i="46" s="1"/>
  <c r="P90" i="46"/>
  <c r="N90" i="46"/>
  <c r="K90" i="46"/>
  <c r="L90" i="46" s="1"/>
  <c r="Q89" i="46"/>
  <c r="P89" i="46"/>
  <c r="N89" i="46"/>
  <c r="K89" i="46"/>
  <c r="L89" i="46" s="1"/>
  <c r="Q88" i="46"/>
  <c r="D88" i="46" s="1"/>
  <c r="P88" i="46"/>
  <c r="N88" i="46"/>
  <c r="K88" i="46"/>
  <c r="L88" i="46" s="1"/>
  <c r="Q87" i="46"/>
  <c r="D87" i="46" s="1"/>
  <c r="P87" i="46"/>
  <c r="N87" i="46"/>
  <c r="K87" i="46"/>
  <c r="L87" i="46" s="1"/>
  <c r="Q86" i="46"/>
  <c r="D86" i="46" s="1"/>
  <c r="P86" i="46"/>
  <c r="N86" i="46"/>
  <c r="K86" i="46"/>
  <c r="L86" i="46" s="1"/>
  <c r="Q85" i="46"/>
  <c r="P85" i="46"/>
  <c r="N85" i="46"/>
  <c r="R84" i="46"/>
  <c r="Q84" i="46"/>
  <c r="D84" i="46" s="1"/>
  <c r="P84" i="46"/>
  <c r="N84" i="46"/>
  <c r="L84" i="46"/>
  <c r="K84" i="46"/>
  <c r="R83" i="46"/>
  <c r="Q83" i="46"/>
  <c r="D83" i="46" s="1"/>
  <c r="P83" i="46"/>
  <c r="N83" i="46"/>
  <c r="L83" i="46"/>
  <c r="K83" i="46"/>
  <c r="R82" i="46"/>
  <c r="Q82" i="46"/>
  <c r="D82" i="46" s="1"/>
  <c r="P82" i="46"/>
  <c r="N82" i="46"/>
  <c r="L82" i="46"/>
  <c r="K82" i="46"/>
  <c r="Q81" i="46"/>
  <c r="K81" i="46" s="1"/>
  <c r="L81" i="46" s="1"/>
  <c r="P81" i="46"/>
  <c r="N81" i="46"/>
  <c r="R80" i="46"/>
  <c r="Q80" i="46"/>
  <c r="D80" i="46" s="1"/>
  <c r="P80" i="46"/>
  <c r="N80" i="46"/>
  <c r="L80" i="46"/>
  <c r="K80" i="46"/>
  <c r="Q79" i="46"/>
  <c r="D79" i="46" s="1"/>
  <c r="P79" i="46"/>
  <c r="N79" i="46"/>
  <c r="Q78" i="46"/>
  <c r="D78" i="46" s="1"/>
  <c r="P78" i="46"/>
  <c r="N78" i="46"/>
  <c r="Q77" i="46"/>
  <c r="P77" i="46"/>
  <c r="N77" i="46"/>
  <c r="Q76" i="46"/>
  <c r="D76" i="46" s="1"/>
  <c r="P76" i="46"/>
  <c r="N76" i="46"/>
  <c r="K76" i="46"/>
  <c r="L76" i="46" s="1"/>
  <c r="Q75" i="46"/>
  <c r="D75" i="46" s="1"/>
  <c r="P75" i="46"/>
  <c r="N75" i="46"/>
  <c r="K75" i="46"/>
  <c r="L75" i="46" s="1"/>
  <c r="Q74" i="46"/>
  <c r="D74" i="46" s="1"/>
  <c r="P74" i="46"/>
  <c r="N74" i="46"/>
  <c r="K74" i="46"/>
  <c r="L74" i="46" s="1"/>
  <c r="Q73" i="46"/>
  <c r="P73" i="46"/>
  <c r="N73" i="46"/>
  <c r="K73" i="46"/>
  <c r="L73" i="46" s="1"/>
  <c r="Q72" i="46"/>
  <c r="D72" i="46" s="1"/>
  <c r="P72" i="46"/>
  <c r="N72" i="46"/>
  <c r="K72" i="46"/>
  <c r="L72" i="46" s="1"/>
  <c r="Q71" i="46"/>
  <c r="D71" i="46" s="1"/>
  <c r="P71" i="46"/>
  <c r="N71" i="46"/>
  <c r="K71" i="46"/>
  <c r="L71" i="46" s="1"/>
  <c r="Q70" i="46"/>
  <c r="D70" i="46" s="1"/>
  <c r="P70" i="46"/>
  <c r="N70" i="46"/>
  <c r="K70" i="46"/>
  <c r="L70" i="46" s="1"/>
  <c r="Q69" i="46"/>
  <c r="D69" i="46" s="1"/>
  <c r="P69" i="46"/>
  <c r="N69" i="46"/>
  <c r="K69" i="46"/>
  <c r="L69" i="46" s="1"/>
  <c r="Q68" i="46"/>
  <c r="D68" i="46" s="1"/>
  <c r="P68" i="46"/>
  <c r="N68" i="46"/>
  <c r="K68" i="46"/>
  <c r="L68" i="46" s="1"/>
  <c r="Q67" i="46"/>
  <c r="D67" i="46" s="1"/>
  <c r="P67" i="46"/>
  <c r="N67" i="46"/>
  <c r="K67" i="46"/>
  <c r="L67" i="46" s="1"/>
  <c r="Q66" i="46"/>
  <c r="D66" i="46" s="1"/>
  <c r="P66" i="46"/>
  <c r="N66" i="46"/>
  <c r="K66" i="46"/>
  <c r="L66" i="46" s="1"/>
  <c r="Q65" i="46"/>
  <c r="D65" i="46" s="1"/>
  <c r="P65" i="46"/>
  <c r="N65" i="46"/>
  <c r="K65" i="46"/>
  <c r="L65" i="46" s="1"/>
  <c r="Q64" i="46"/>
  <c r="D64" i="46" s="1"/>
  <c r="P64" i="46"/>
  <c r="N64" i="46"/>
  <c r="K64" i="46"/>
  <c r="L64" i="46" s="1"/>
  <c r="Q63" i="46"/>
  <c r="D63" i="46" s="1"/>
  <c r="P63" i="46"/>
  <c r="N63" i="46"/>
  <c r="K63" i="46"/>
  <c r="L63" i="46" s="1"/>
  <c r="Q62" i="46"/>
  <c r="D62" i="46" s="1"/>
  <c r="P62" i="46"/>
  <c r="N62" i="46"/>
  <c r="K62" i="46"/>
  <c r="L62" i="46" s="1"/>
  <c r="Q61" i="46"/>
  <c r="D61" i="46" s="1"/>
  <c r="P61" i="46"/>
  <c r="N61" i="46"/>
  <c r="K61" i="46"/>
  <c r="L61" i="46" s="1"/>
  <c r="Q60" i="46"/>
  <c r="D60" i="46" s="1"/>
  <c r="P60" i="46"/>
  <c r="N60" i="46"/>
  <c r="K60" i="46"/>
  <c r="L60" i="46" s="1"/>
  <c r="Q59" i="46"/>
  <c r="D59" i="46" s="1"/>
  <c r="P59" i="46"/>
  <c r="N59" i="46"/>
  <c r="K59" i="46"/>
  <c r="L59" i="46" s="1"/>
  <c r="Q58" i="46"/>
  <c r="D58" i="46" s="1"/>
  <c r="P58" i="46"/>
  <c r="N58" i="46"/>
  <c r="K58" i="46"/>
  <c r="L58" i="46" s="1"/>
  <c r="Q57" i="46"/>
  <c r="D57" i="46" s="1"/>
  <c r="P57" i="46"/>
  <c r="N57" i="46"/>
  <c r="K57" i="46"/>
  <c r="L57" i="46" s="1"/>
  <c r="Q56" i="46"/>
  <c r="D56" i="46" s="1"/>
  <c r="P56" i="46"/>
  <c r="N56" i="46"/>
  <c r="K56" i="46"/>
  <c r="L56" i="46" s="1"/>
  <c r="Q55" i="46"/>
  <c r="D55" i="46" s="1"/>
  <c r="P55" i="46"/>
  <c r="N55" i="46"/>
  <c r="K55" i="46"/>
  <c r="L55" i="46" s="1"/>
  <c r="Q54" i="46"/>
  <c r="D54" i="46" s="1"/>
  <c r="P54" i="46"/>
  <c r="N54" i="46"/>
  <c r="K54" i="46"/>
  <c r="L54" i="46" s="1"/>
  <c r="Q53" i="46"/>
  <c r="D53" i="46" s="1"/>
  <c r="P53" i="46"/>
  <c r="N53" i="46"/>
  <c r="K53" i="46"/>
  <c r="L53" i="46" s="1"/>
  <c r="Q52" i="46"/>
  <c r="D52" i="46" s="1"/>
  <c r="P52" i="46"/>
  <c r="N52" i="46"/>
  <c r="K52" i="46"/>
  <c r="L52" i="46" s="1"/>
  <c r="Q51" i="46"/>
  <c r="D51" i="46" s="1"/>
  <c r="P51" i="46"/>
  <c r="N51" i="46"/>
  <c r="K51" i="46"/>
  <c r="L51" i="46" s="1"/>
  <c r="Q50" i="46"/>
  <c r="D50" i="46" s="1"/>
  <c r="P50" i="46"/>
  <c r="N50" i="46"/>
  <c r="K50" i="46"/>
  <c r="L50" i="46" s="1"/>
  <c r="Q49" i="46"/>
  <c r="D49" i="46" s="1"/>
  <c r="P49" i="46"/>
  <c r="N49" i="46"/>
  <c r="K49" i="46"/>
  <c r="L49" i="46" s="1"/>
  <c r="Q48" i="46"/>
  <c r="D48" i="46" s="1"/>
  <c r="P48" i="46"/>
  <c r="N48" i="46"/>
  <c r="K48" i="46"/>
  <c r="L48" i="46" s="1"/>
  <c r="Q47" i="46"/>
  <c r="D47" i="46" s="1"/>
  <c r="P47" i="46"/>
  <c r="N47" i="46"/>
  <c r="K47" i="46"/>
  <c r="L47" i="46" s="1"/>
  <c r="Q46" i="46"/>
  <c r="D46" i="46" s="1"/>
  <c r="P46" i="46"/>
  <c r="N46" i="46"/>
  <c r="K46" i="46"/>
  <c r="L46" i="46" s="1"/>
  <c r="Q45" i="46"/>
  <c r="D45" i="46" s="1"/>
  <c r="P45" i="46"/>
  <c r="N45" i="46"/>
  <c r="K45" i="46"/>
  <c r="L45" i="46" s="1"/>
  <c r="Q44" i="46"/>
  <c r="D44" i="46" s="1"/>
  <c r="P44" i="46"/>
  <c r="N44" i="46"/>
  <c r="K44" i="46"/>
  <c r="L44" i="46" s="1"/>
  <c r="Q43" i="46"/>
  <c r="D43" i="46" s="1"/>
  <c r="P43" i="46"/>
  <c r="N43" i="46"/>
  <c r="K43" i="46"/>
  <c r="L43" i="46" s="1"/>
  <c r="Q42" i="46"/>
  <c r="D42" i="46" s="1"/>
  <c r="P42" i="46"/>
  <c r="N42" i="46"/>
  <c r="K42" i="46"/>
  <c r="L42" i="46" s="1"/>
  <c r="Q41" i="46"/>
  <c r="D41" i="46" s="1"/>
  <c r="P41" i="46"/>
  <c r="N41" i="46"/>
  <c r="K41" i="46"/>
  <c r="L41" i="46" s="1"/>
  <c r="Q40" i="46"/>
  <c r="D40" i="46" s="1"/>
  <c r="P40" i="46"/>
  <c r="N40" i="46"/>
  <c r="K40" i="46"/>
  <c r="L40" i="46" s="1"/>
  <c r="Q39" i="46"/>
  <c r="D39" i="46" s="1"/>
  <c r="P39" i="46"/>
  <c r="N39" i="46"/>
  <c r="K39" i="46"/>
  <c r="L39" i="46" s="1"/>
  <c r="Q38" i="46"/>
  <c r="D38" i="46" s="1"/>
  <c r="P38" i="46"/>
  <c r="N38" i="46"/>
  <c r="K38" i="46"/>
  <c r="L38" i="46" s="1"/>
  <c r="Q37" i="46"/>
  <c r="D37" i="46" s="1"/>
  <c r="P37" i="46"/>
  <c r="N37" i="46"/>
  <c r="K37" i="46"/>
  <c r="L37" i="46" s="1"/>
  <c r="Q36" i="46"/>
  <c r="D36" i="46" s="1"/>
  <c r="P36" i="46"/>
  <c r="N36" i="46"/>
  <c r="K36" i="46"/>
  <c r="L36" i="46" s="1"/>
  <c r="Q35" i="46"/>
  <c r="D35" i="46" s="1"/>
  <c r="P35" i="46"/>
  <c r="N35" i="46"/>
  <c r="K35" i="46"/>
  <c r="L35" i="46" s="1"/>
  <c r="Q34" i="46"/>
  <c r="D34" i="46" s="1"/>
  <c r="P34" i="46"/>
  <c r="N34" i="46"/>
  <c r="K34" i="46"/>
  <c r="L34" i="46" s="1"/>
  <c r="Q33" i="46"/>
  <c r="D33" i="46" s="1"/>
  <c r="P33" i="46"/>
  <c r="N33" i="46"/>
  <c r="K33" i="46"/>
  <c r="L33" i="46" s="1"/>
  <c r="Q32" i="46"/>
  <c r="D32" i="46" s="1"/>
  <c r="P32" i="46"/>
  <c r="N32" i="46"/>
  <c r="K32" i="46"/>
  <c r="L32" i="46" s="1"/>
  <c r="Q31" i="46"/>
  <c r="D31" i="46" s="1"/>
  <c r="P31" i="46"/>
  <c r="N31" i="46"/>
  <c r="K31" i="46"/>
  <c r="L31" i="46" s="1"/>
  <c r="Q30" i="46"/>
  <c r="D30" i="46" s="1"/>
  <c r="P30" i="46"/>
  <c r="N30" i="46"/>
  <c r="K30" i="46"/>
  <c r="L30" i="46" s="1"/>
  <c r="Q29" i="46"/>
  <c r="D29" i="46" s="1"/>
  <c r="P29" i="46"/>
  <c r="N29" i="46"/>
  <c r="K29" i="46"/>
  <c r="L29" i="46" s="1"/>
  <c r="Q28" i="46"/>
  <c r="D28" i="46" s="1"/>
  <c r="P28" i="46"/>
  <c r="N28" i="46"/>
  <c r="K28" i="46"/>
  <c r="L28" i="46" s="1"/>
  <c r="Q27" i="46"/>
  <c r="D27" i="46" s="1"/>
  <c r="P27" i="46"/>
  <c r="N27" i="46"/>
  <c r="K27" i="46"/>
  <c r="L27" i="46" s="1"/>
  <c r="Q26" i="46"/>
  <c r="D26" i="46" s="1"/>
  <c r="P26" i="46"/>
  <c r="N26" i="46"/>
  <c r="K26" i="46"/>
  <c r="L26" i="46" s="1"/>
  <c r="Q25" i="46"/>
  <c r="D25" i="46" s="1"/>
  <c r="P25" i="46"/>
  <c r="N25" i="46"/>
  <c r="K25" i="46"/>
  <c r="L25" i="46" s="1"/>
  <c r="Q24" i="46"/>
  <c r="D24" i="46" s="1"/>
  <c r="P24" i="46"/>
  <c r="N24" i="46"/>
  <c r="K24" i="46"/>
  <c r="L24" i="46" s="1"/>
  <c r="Q23" i="46"/>
  <c r="D23" i="46" s="1"/>
  <c r="P23" i="46"/>
  <c r="N23" i="46"/>
  <c r="R22" i="46"/>
  <c r="Q22" i="46"/>
  <c r="D22" i="46" s="1"/>
  <c r="P22" i="46"/>
  <c r="N22" i="46"/>
  <c r="L22" i="46"/>
  <c r="K22" i="46"/>
  <c r="R21" i="46"/>
  <c r="Q21" i="46"/>
  <c r="D21" i="46" s="1"/>
  <c r="P21" i="46"/>
  <c r="N21" i="46"/>
  <c r="L21" i="46"/>
  <c r="K21" i="46"/>
  <c r="R20" i="46"/>
  <c r="Q20" i="46"/>
  <c r="D20" i="46" s="1"/>
  <c r="P20" i="46"/>
  <c r="N20" i="46"/>
  <c r="L20" i="46"/>
  <c r="K20" i="46"/>
  <c r="Q19" i="46"/>
  <c r="D19" i="46" s="1"/>
  <c r="P19" i="46"/>
  <c r="N19" i="46"/>
  <c r="Q18" i="46"/>
  <c r="D18" i="46" s="1"/>
  <c r="P18" i="46"/>
  <c r="N18" i="46"/>
  <c r="K18" i="46"/>
  <c r="L18" i="46" s="1"/>
  <c r="Q17" i="46"/>
  <c r="D17" i="46" s="1"/>
  <c r="P17" i="46"/>
  <c r="N17" i="46"/>
  <c r="K17" i="46"/>
  <c r="L17" i="46" s="1"/>
  <c r="Q16" i="46"/>
  <c r="D16" i="46" s="1"/>
  <c r="P16" i="46"/>
  <c r="N16" i="46"/>
  <c r="K16" i="46"/>
  <c r="L16" i="46" s="1"/>
  <c r="Q15" i="46"/>
  <c r="D15" i="46" s="1"/>
  <c r="P15" i="46"/>
  <c r="N15" i="46"/>
  <c r="R14" i="46"/>
  <c r="Q14" i="46"/>
  <c r="D14" i="46" s="1"/>
  <c r="P14" i="46"/>
  <c r="N14" i="46"/>
  <c r="L14" i="46"/>
  <c r="K14" i="46"/>
  <c r="R13" i="46"/>
  <c r="Q13" i="46"/>
  <c r="D13" i="46" s="1"/>
  <c r="P13" i="46"/>
  <c r="N13" i="46"/>
  <c r="L13" i="46"/>
  <c r="K13" i="46"/>
  <c r="R12" i="46"/>
  <c r="Q12" i="46"/>
  <c r="D12" i="46" s="1"/>
  <c r="P12" i="46"/>
  <c r="N12" i="46"/>
  <c r="L12" i="46"/>
  <c r="K12" i="46"/>
  <c r="R11" i="46"/>
  <c r="Q11" i="46"/>
  <c r="D11" i="46" s="1"/>
  <c r="P11" i="46"/>
  <c r="N11" i="46"/>
  <c r="L11" i="46"/>
  <c r="K11" i="46"/>
  <c r="I7" i="46"/>
  <c r="H7" i="46"/>
  <c r="F6" i="46"/>
  <c r="N4" i="46" s="1"/>
  <c r="F1" i="46"/>
  <c r="I44" i="45"/>
  <c r="I43" i="45"/>
  <c r="F43" i="45"/>
  <c r="I42" i="45"/>
  <c r="F42" i="45"/>
  <c r="I41" i="45"/>
  <c r="F41" i="45"/>
  <c r="I40" i="45"/>
  <c r="F40" i="45"/>
  <c r="I39" i="45"/>
  <c r="F39" i="45"/>
  <c r="I38" i="45"/>
  <c r="F38" i="45"/>
  <c r="I37" i="45"/>
  <c r="F37" i="45"/>
  <c r="I36" i="45"/>
  <c r="F36" i="45"/>
  <c r="I35" i="45"/>
  <c r="F35" i="45"/>
  <c r="I34" i="45"/>
  <c r="F34" i="45"/>
  <c r="I33" i="45"/>
  <c r="F33" i="45"/>
  <c r="I32" i="45"/>
  <c r="F32" i="45"/>
  <c r="I31" i="45"/>
  <c r="F31" i="45"/>
  <c r="I26" i="45"/>
  <c r="F26" i="45"/>
  <c r="I25" i="45"/>
  <c r="F25" i="45"/>
  <c r="I24" i="45"/>
  <c r="F24" i="45"/>
  <c r="I23" i="45"/>
  <c r="F23" i="45"/>
  <c r="I22" i="45"/>
  <c r="F22" i="45"/>
  <c r="I21" i="45"/>
  <c r="F21" i="45"/>
  <c r="I20" i="45"/>
  <c r="F20" i="45"/>
  <c r="I19" i="45"/>
  <c r="F19" i="45"/>
  <c r="I18" i="45"/>
  <c r="F18" i="45"/>
  <c r="I17" i="45"/>
  <c r="F17" i="45"/>
  <c r="I16" i="45"/>
  <c r="F16" i="45"/>
  <c r="I15" i="45"/>
  <c r="F15" i="45"/>
  <c r="I14" i="45"/>
  <c r="F14" i="45"/>
  <c r="F8" i="45"/>
  <c r="F7" i="45"/>
  <c r="I177" i="44"/>
  <c r="H177" i="44"/>
  <c r="Q176" i="44"/>
  <c r="R176" i="44" s="1"/>
  <c r="P176" i="44"/>
  <c r="N176" i="44"/>
  <c r="Q175" i="44"/>
  <c r="R175" i="44" s="1"/>
  <c r="P175" i="44"/>
  <c r="N175" i="44"/>
  <c r="D175" i="44"/>
  <c r="Q174" i="44"/>
  <c r="R174" i="44" s="1"/>
  <c r="P174" i="44"/>
  <c r="N174" i="44"/>
  <c r="D174" i="44"/>
  <c r="Q173" i="44"/>
  <c r="P173" i="44"/>
  <c r="N173" i="44"/>
  <c r="D173" i="44"/>
  <c r="Q172" i="44"/>
  <c r="R172" i="44" s="1"/>
  <c r="P172" i="44"/>
  <c r="N172" i="44"/>
  <c r="K172" i="44"/>
  <c r="L172" i="44" s="1"/>
  <c r="D172" i="44"/>
  <c r="Q171" i="44"/>
  <c r="R171" i="44" s="1"/>
  <c r="P171" i="44"/>
  <c r="N171" i="44"/>
  <c r="D171" i="44"/>
  <c r="Q170" i="44"/>
  <c r="R170" i="44" s="1"/>
  <c r="P170" i="44"/>
  <c r="N170" i="44"/>
  <c r="D170" i="44"/>
  <c r="Q169" i="44"/>
  <c r="P169" i="44"/>
  <c r="N169" i="44"/>
  <c r="Q168" i="44"/>
  <c r="R168" i="44" s="1"/>
  <c r="P168" i="44"/>
  <c r="N168" i="44"/>
  <c r="Q167" i="44"/>
  <c r="R167" i="44" s="1"/>
  <c r="P167" i="44"/>
  <c r="N167" i="44"/>
  <c r="K167" i="44"/>
  <c r="L167" i="44" s="1"/>
  <c r="D167" i="44"/>
  <c r="Q166" i="44"/>
  <c r="R166" i="44" s="1"/>
  <c r="P166" i="44"/>
  <c r="N166" i="44"/>
  <c r="Q165" i="44"/>
  <c r="D165" i="44" s="1"/>
  <c r="P165" i="44"/>
  <c r="N165" i="44"/>
  <c r="Q164" i="44"/>
  <c r="K164" i="44" s="1"/>
  <c r="L164" i="44" s="1"/>
  <c r="P164" i="44"/>
  <c r="N164" i="44"/>
  <c r="Q163" i="44"/>
  <c r="P163" i="44"/>
  <c r="N163" i="44"/>
  <c r="Q162" i="44"/>
  <c r="K162" i="44" s="1"/>
  <c r="L162" i="44" s="1"/>
  <c r="P162" i="44"/>
  <c r="N162" i="44"/>
  <c r="Q161" i="44"/>
  <c r="P161" i="44"/>
  <c r="N161" i="44"/>
  <c r="Q160" i="44"/>
  <c r="P160" i="44"/>
  <c r="N160" i="44"/>
  <c r="Q159" i="44"/>
  <c r="R159" i="44" s="1"/>
  <c r="P159" i="44"/>
  <c r="N159" i="44"/>
  <c r="D159" i="44"/>
  <c r="Q158" i="44"/>
  <c r="P158" i="44"/>
  <c r="N158" i="44"/>
  <c r="Q157" i="44"/>
  <c r="P157" i="44"/>
  <c r="N157" i="44"/>
  <c r="Q156" i="44"/>
  <c r="K156" i="44" s="1"/>
  <c r="L156" i="44" s="1"/>
  <c r="P156" i="44"/>
  <c r="N156" i="44"/>
  <c r="Q155" i="44"/>
  <c r="P155" i="44"/>
  <c r="N155" i="44"/>
  <c r="Q154" i="44"/>
  <c r="K154" i="44" s="1"/>
  <c r="L154" i="44" s="1"/>
  <c r="P154" i="44"/>
  <c r="N154" i="44"/>
  <c r="Q153" i="44"/>
  <c r="P153" i="44"/>
  <c r="N153" i="44"/>
  <c r="Q152" i="44"/>
  <c r="K152" i="44" s="1"/>
  <c r="L152" i="44" s="1"/>
  <c r="P152" i="44"/>
  <c r="N152" i="44"/>
  <c r="Q151" i="44"/>
  <c r="R151" i="44" s="1"/>
  <c r="P151" i="44"/>
  <c r="N151" i="44"/>
  <c r="D151" i="44"/>
  <c r="Q150" i="44"/>
  <c r="P150" i="44"/>
  <c r="N150" i="44"/>
  <c r="Q149" i="44"/>
  <c r="P149" i="44"/>
  <c r="N149" i="44"/>
  <c r="Q148" i="44"/>
  <c r="K148" i="44" s="1"/>
  <c r="L148" i="44" s="1"/>
  <c r="P148" i="44"/>
  <c r="N148" i="44"/>
  <c r="Q147" i="44"/>
  <c r="P147" i="44"/>
  <c r="N147" i="44"/>
  <c r="Q146" i="44"/>
  <c r="K146" i="44" s="1"/>
  <c r="L146" i="44" s="1"/>
  <c r="P146" i="44"/>
  <c r="N146" i="44"/>
  <c r="Q145" i="44"/>
  <c r="P145" i="44"/>
  <c r="N145" i="44"/>
  <c r="Q144" i="44"/>
  <c r="P144" i="44"/>
  <c r="N144" i="44"/>
  <c r="Q143" i="44"/>
  <c r="R143" i="44" s="1"/>
  <c r="P143" i="44"/>
  <c r="N143" i="44"/>
  <c r="D143" i="44"/>
  <c r="Q142" i="44"/>
  <c r="P142" i="44"/>
  <c r="N142" i="44"/>
  <c r="Q141" i="44"/>
  <c r="P141" i="44"/>
  <c r="N141" i="44"/>
  <c r="Q140" i="44"/>
  <c r="K140" i="44" s="1"/>
  <c r="L140" i="44" s="1"/>
  <c r="P140" i="44"/>
  <c r="N140" i="44"/>
  <c r="Q139" i="44"/>
  <c r="P139" i="44"/>
  <c r="N139" i="44"/>
  <c r="Q138" i="44"/>
  <c r="K138" i="44" s="1"/>
  <c r="L138" i="44" s="1"/>
  <c r="P138" i="44"/>
  <c r="N138" i="44"/>
  <c r="Q137" i="44"/>
  <c r="P137" i="44"/>
  <c r="N137" i="44"/>
  <c r="Q136" i="44"/>
  <c r="K136" i="44" s="1"/>
  <c r="L136" i="44" s="1"/>
  <c r="P136" i="44"/>
  <c r="N136" i="44"/>
  <c r="Q135" i="44"/>
  <c r="R135" i="44" s="1"/>
  <c r="P135" i="44"/>
  <c r="N135" i="44"/>
  <c r="D135" i="44"/>
  <c r="Q134" i="44"/>
  <c r="P134" i="44"/>
  <c r="N134" i="44"/>
  <c r="R133" i="44"/>
  <c r="Q133" i="44"/>
  <c r="P133" i="44"/>
  <c r="N133" i="44"/>
  <c r="L133" i="44"/>
  <c r="K133" i="44"/>
  <c r="D133" i="44"/>
  <c r="Q132" i="44"/>
  <c r="P132" i="44"/>
  <c r="N132" i="44"/>
  <c r="K132" i="44"/>
  <c r="L132" i="44" s="1"/>
  <c r="R131" i="44"/>
  <c r="Q131" i="44"/>
  <c r="P131" i="44"/>
  <c r="N131" i="44"/>
  <c r="L131" i="44"/>
  <c r="K131" i="44"/>
  <c r="D131" i="44"/>
  <c r="Q130" i="44"/>
  <c r="P130" i="44"/>
  <c r="N130" i="44"/>
  <c r="R129" i="44"/>
  <c r="Q129" i="44"/>
  <c r="P129" i="44"/>
  <c r="N129" i="44"/>
  <c r="L129" i="44"/>
  <c r="K129" i="44"/>
  <c r="D129" i="44"/>
  <c r="Q128" i="44"/>
  <c r="P128" i="44"/>
  <c r="N128" i="44"/>
  <c r="K128" i="44"/>
  <c r="L128" i="44" s="1"/>
  <c r="R127" i="44"/>
  <c r="Q127" i="44"/>
  <c r="P127" i="44"/>
  <c r="N127" i="44"/>
  <c r="L127" i="44"/>
  <c r="K127" i="44"/>
  <c r="D127" i="44"/>
  <c r="Q126" i="44"/>
  <c r="P126" i="44"/>
  <c r="N126" i="44"/>
  <c r="R125" i="44"/>
  <c r="Q125" i="44"/>
  <c r="P125" i="44"/>
  <c r="N125" i="44"/>
  <c r="L125" i="44"/>
  <c r="K125" i="44"/>
  <c r="D125" i="44"/>
  <c r="Q124" i="44"/>
  <c r="P124" i="44"/>
  <c r="N124" i="44"/>
  <c r="K124" i="44"/>
  <c r="L124" i="44" s="1"/>
  <c r="R123" i="44"/>
  <c r="Q123" i="44"/>
  <c r="P123" i="44"/>
  <c r="N123" i="44"/>
  <c r="L123" i="44"/>
  <c r="K123" i="44"/>
  <c r="D123" i="44"/>
  <c r="Q122" i="44"/>
  <c r="P122" i="44"/>
  <c r="N122" i="44"/>
  <c r="R121" i="44"/>
  <c r="Q121" i="44"/>
  <c r="P121" i="44"/>
  <c r="N121" i="44"/>
  <c r="L121" i="44"/>
  <c r="K121" i="44"/>
  <c r="D121" i="44"/>
  <c r="Q120" i="44"/>
  <c r="P120" i="44"/>
  <c r="N120" i="44"/>
  <c r="K120" i="44"/>
  <c r="L120" i="44" s="1"/>
  <c r="R119" i="44"/>
  <c r="Q119" i="44"/>
  <c r="P119" i="44"/>
  <c r="N119" i="44"/>
  <c r="L119" i="44"/>
  <c r="K119" i="44"/>
  <c r="D119" i="44"/>
  <c r="Q118" i="44"/>
  <c r="P118" i="44"/>
  <c r="N118" i="44"/>
  <c r="R117" i="44"/>
  <c r="Q117" i="44"/>
  <c r="P117" i="44"/>
  <c r="N117" i="44"/>
  <c r="L117" i="44"/>
  <c r="K117" i="44"/>
  <c r="D117" i="44"/>
  <c r="Q116" i="44"/>
  <c r="P116" i="44"/>
  <c r="N116" i="44"/>
  <c r="K116" i="44"/>
  <c r="L116" i="44" s="1"/>
  <c r="R115" i="44"/>
  <c r="Q115" i="44"/>
  <c r="P115" i="44"/>
  <c r="N115" i="44"/>
  <c r="L115" i="44"/>
  <c r="K115" i="44"/>
  <c r="D115" i="44"/>
  <c r="Q114" i="44"/>
  <c r="P114" i="44"/>
  <c r="N114" i="44"/>
  <c r="R113" i="44"/>
  <c r="Q113" i="44"/>
  <c r="P113" i="44"/>
  <c r="N113" i="44"/>
  <c r="L113" i="44"/>
  <c r="K113" i="44"/>
  <c r="D113" i="44"/>
  <c r="Q112" i="44"/>
  <c r="P112" i="44"/>
  <c r="N112" i="44"/>
  <c r="K112" i="44"/>
  <c r="L112" i="44" s="1"/>
  <c r="R111" i="44"/>
  <c r="Q111" i="44"/>
  <c r="P111" i="44"/>
  <c r="N111" i="44"/>
  <c r="L111" i="44"/>
  <c r="K111" i="44"/>
  <c r="D111" i="44"/>
  <c r="Q110" i="44"/>
  <c r="P110" i="44"/>
  <c r="N110" i="44"/>
  <c r="R109" i="44"/>
  <c r="Q109" i="44"/>
  <c r="P109" i="44"/>
  <c r="N109" i="44"/>
  <c r="L109" i="44"/>
  <c r="K109" i="44"/>
  <c r="D109" i="44"/>
  <c r="Q108" i="44"/>
  <c r="P108" i="44"/>
  <c r="N108" i="44"/>
  <c r="K108" i="44"/>
  <c r="L108" i="44" s="1"/>
  <c r="R107" i="44"/>
  <c r="Q107" i="44"/>
  <c r="P107" i="44"/>
  <c r="N107" i="44"/>
  <c r="L107" i="44"/>
  <c r="K107" i="44"/>
  <c r="D107" i="44"/>
  <c r="Q106" i="44"/>
  <c r="P106" i="44"/>
  <c r="N106" i="44"/>
  <c r="R105" i="44"/>
  <c r="Q105" i="44"/>
  <c r="P105" i="44"/>
  <c r="N105" i="44"/>
  <c r="L105" i="44"/>
  <c r="K105" i="44"/>
  <c r="D105" i="44"/>
  <c r="Q104" i="44"/>
  <c r="P104" i="44"/>
  <c r="N104" i="44"/>
  <c r="K104" i="44"/>
  <c r="L104" i="44" s="1"/>
  <c r="R103" i="44"/>
  <c r="Q103" i="44"/>
  <c r="P103" i="44"/>
  <c r="N103" i="44"/>
  <c r="L103" i="44"/>
  <c r="K103" i="44"/>
  <c r="D103" i="44"/>
  <c r="Q102" i="44"/>
  <c r="P102" i="44"/>
  <c r="N102" i="44"/>
  <c r="R101" i="44"/>
  <c r="Q101" i="44"/>
  <c r="P101" i="44"/>
  <c r="N101" i="44"/>
  <c r="L101" i="44"/>
  <c r="K101" i="44"/>
  <c r="D101" i="44"/>
  <c r="Q100" i="44"/>
  <c r="P100" i="44"/>
  <c r="N100" i="44"/>
  <c r="K100" i="44"/>
  <c r="L100" i="44" s="1"/>
  <c r="R99" i="44"/>
  <c r="Q99" i="44"/>
  <c r="P99" i="44"/>
  <c r="N99" i="44"/>
  <c r="L99" i="44"/>
  <c r="K99" i="44"/>
  <c r="D99" i="44"/>
  <c r="Q98" i="44"/>
  <c r="P98" i="44"/>
  <c r="N98" i="44"/>
  <c r="R97" i="44"/>
  <c r="Q97" i="44"/>
  <c r="P97" i="44"/>
  <c r="N97" i="44"/>
  <c r="L97" i="44"/>
  <c r="K97" i="44"/>
  <c r="D97" i="44"/>
  <c r="Q96" i="44"/>
  <c r="P96" i="44"/>
  <c r="N96" i="44"/>
  <c r="K96" i="44"/>
  <c r="L96" i="44" s="1"/>
  <c r="R95" i="44"/>
  <c r="Q95" i="44"/>
  <c r="P95" i="44"/>
  <c r="N95" i="44"/>
  <c r="L95" i="44"/>
  <c r="K95" i="44"/>
  <c r="D95" i="44"/>
  <c r="Q94" i="44"/>
  <c r="P94" i="44"/>
  <c r="N94" i="44"/>
  <c r="R93" i="44"/>
  <c r="Q93" i="44"/>
  <c r="P93" i="44"/>
  <c r="N93" i="44"/>
  <c r="L93" i="44"/>
  <c r="K93" i="44"/>
  <c r="D93" i="44"/>
  <c r="Q92" i="44"/>
  <c r="P92" i="44"/>
  <c r="N92" i="44"/>
  <c r="K92" i="44"/>
  <c r="L92" i="44" s="1"/>
  <c r="R91" i="44"/>
  <c r="Q91" i="44"/>
  <c r="P91" i="44"/>
  <c r="N91" i="44"/>
  <c r="L91" i="44"/>
  <c r="K91" i="44"/>
  <c r="D91" i="44"/>
  <c r="Q90" i="44"/>
  <c r="P90" i="44"/>
  <c r="N90" i="44"/>
  <c r="R89" i="44"/>
  <c r="Q89" i="44"/>
  <c r="P89" i="44"/>
  <c r="N89" i="44"/>
  <c r="L89" i="44"/>
  <c r="K89" i="44"/>
  <c r="D89" i="44"/>
  <c r="Q88" i="44"/>
  <c r="P88" i="44"/>
  <c r="N88" i="44"/>
  <c r="K88" i="44"/>
  <c r="L88" i="44" s="1"/>
  <c r="R87" i="44"/>
  <c r="Q87" i="44"/>
  <c r="P87" i="44"/>
  <c r="N87" i="44"/>
  <c r="L87" i="44"/>
  <c r="K87" i="44"/>
  <c r="D87" i="44"/>
  <c r="Q86" i="44"/>
  <c r="P86" i="44"/>
  <c r="N86" i="44"/>
  <c r="R85" i="44"/>
  <c r="Q85" i="44"/>
  <c r="P85" i="44"/>
  <c r="N85" i="44"/>
  <c r="L85" i="44"/>
  <c r="K85" i="44"/>
  <c r="D85" i="44"/>
  <c r="Q84" i="44"/>
  <c r="P84" i="44"/>
  <c r="N84" i="44"/>
  <c r="K84" i="44"/>
  <c r="L84" i="44" s="1"/>
  <c r="R83" i="44"/>
  <c r="Q83" i="44"/>
  <c r="P83" i="44"/>
  <c r="N83" i="44"/>
  <c r="L83" i="44"/>
  <c r="K83" i="44"/>
  <c r="D83" i="44"/>
  <c r="Q82" i="44"/>
  <c r="P82" i="44"/>
  <c r="N82" i="44"/>
  <c r="R81" i="44"/>
  <c r="Q81" i="44"/>
  <c r="P81" i="44"/>
  <c r="N81" i="44"/>
  <c r="L81" i="44"/>
  <c r="K81" i="44"/>
  <c r="D81" i="44"/>
  <c r="Q80" i="44"/>
  <c r="P80" i="44"/>
  <c r="N80" i="44"/>
  <c r="K80" i="44"/>
  <c r="L80" i="44" s="1"/>
  <c r="R79" i="44"/>
  <c r="Q79" i="44"/>
  <c r="P79" i="44"/>
  <c r="N79" i="44"/>
  <c r="L79" i="44"/>
  <c r="K79" i="44"/>
  <c r="D79" i="44"/>
  <c r="Q78" i="44"/>
  <c r="P78" i="44"/>
  <c r="N78" i="44"/>
  <c r="R77" i="44"/>
  <c r="Q77" i="44"/>
  <c r="P77" i="44"/>
  <c r="N77" i="44"/>
  <c r="L77" i="44"/>
  <c r="K77" i="44"/>
  <c r="D77" i="44"/>
  <c r="Q76" i="44"/>
  <c r="P76" i="44"/>
  <c r="N76" i="44"/>
  <c r="K76" i="44"/>
  <c r="L76" i="44" s="1"/>
  <c r="R75" i="44"/>
  <c r="Q75" i="44"/>
  <c r="P75" i="44"/>
  <c r="N75" i="44"/>
  <c r="L75" i="44"/>
  <c r="K75" i="44"/>
  <c r="D75" i="44"/>
  <c r="Q74" i="44"/>
  <c r="P74" i="44"/>
  <c r="N74" i="44"/>
  <c r="R73" i="44"/>
  <c r="Q73" i="44"/>
  <c r="P73" i="44"/>
  <c r="N73" i="44"/>
  <c r="L73" i="44"/>
  <c r="K73" i="44"/>
  <c r="D73" i="44"/>
  <c r="Q72" i="44"/>
  <c r="P72" i="44"/>
  <c r="N72" i="44"/>
  <c r="K72" i="44"/>
  <c r="L72" i="44" s="1"/>
  <c r="R71" i="44"/>
  <c r="Q71" i="44"/>
  <c r="P71" i="44"/>
  <c r="N71" i="44"/>
  <c r="L71" i="44"/>
  <c r="K71" i="44"/>
  <c r="D71" i="44"/>
  <c r="Q70" i="44"/>
  <c r="P70" i="44"/>
  <c r="N70" i="44"/>
  <c r="R69" i="44"/>
  <c r="Q69" i="44"/>
  <c r="P69" i="44"/>
  <c r="N69" i="44"/>
  <c r="L69" i="44"/>
  <c r="K69" i="44"/>
  <c r="D69" i="44"/>
  <c r="Q68" i="44"/>
  <c r="P68" i="44"/>
  <c r="N68" i="44"/>
  <c r="K68" i="44"/>
  <c r="L68" i="44" s="1"/>
  <c r="R67" i="44"/>
  <c r="Q67" i="44"/>
  <c r="P67" i="44"/>
  <c r="N67" i="44"/>
  <c r="L67" i="44"/>
  <c r="K67" i="44"/>
  <c r="D67" i="44"/>
  <c r="Q66" i="44"/>
  <c r="P66" i="44"/>
  <c r="N66" i="44"/>
  <c r="R65" i="44"/>
  <c r="Q65" i="44"/>
  <c r="P65" i="44"/>
  <c r="N65" i="44"/>
  <c r="L65" i="44"/>
  <c r="K65" i="44"/>
  <c r="D65" i="44"/>
  <c r="Q64" i="44"/>
  <c r="P64" i="44"/>
  <c r="N64" i="44"/>
  <c r="K64" i="44"/>
  <c r="L64" i="44" s="1"/>
  <c r="R63" i="44"/>
  <c r="Q63" i="44"/>
  <c r="P63" i="44"/>
  <c r="N63" i="44"/>
  <c r="L63" i="44"/>
  <c r="K63" i="44"/>
  <c r="D63" i="44"/>
  <c r="Q62" i="44"/>
  <c r="P62" i="44"/>
  <c r="N62" i="44"/>
  <c r="R61" i="44"/>
  <c r="Q61" i="44"/>
  <c r="P61" i="44"/>
  <c r="N61" i="44"/>
  <c r="L61" i="44"/>
  <c r="K61" i="44"/>
  <c r="D61" i="44"/>
  <c r="Q60" i="44"/>
  <c r="P60" i="44"/>
  <c r="N60" i="44"/>
  <c r="K60" i="44"/>
  <c r="L60" i="44" s="1"/>
  <c r="R59" i="44"/>
  <c r="Q59" i="44"/>
  <c r="P59" i="44"/>
  <c r="N59" i="44"/>
  <c r="L59" i="44"/>
  <c r="K59" i="44"/>
  <c r="D59" i="44"/>
  <c r="Q58" i="44"/>
  <c r="P58" i="44"/>
  <c r="N58" i="44"/>
  <c r="R57" i="44"/>
  <c r="Q57" i="44"/>
  <c r="P57" i="44"/>
  <c r="N57" i="44"/>
  <c r="L57" i="44"/>
  <c r="K57" i="44"/>
  <c r="D57" i="44"/>
  <c r="Q56" i="44"/>
  <c r="P56" i="44"/>
  <c r="N56" i="44"/>
  <c r="K56" i="44"/>
  <c r="L56" i="44" s="1"/>
  <c r="R55" i="44"/>
  <c r="Q55" i="44"/>
  <c r="P55" i="44"/>
  <c r="N55" i="44"/>
  <c r="L55" i="44"/>
  <c r="K55" i="44"/>
  <c r="D55" i="44"/>
  <c r="Q54" i="44"/>
  <c r="P54" i="44"/>
  <c r="N54" i="44"/>
  <c r="R53" i="44"/>
  <c r="Q53" i="44"/>
  <c r="P53" i="44"/>
  <c r="N53" i="44"/>
  <c r="L53" i="44"/>
  <c r="K53" i="44"/>
  <c r="D53" i="44"/>
  <c r="Q52" i="44"/>
  <c r="P52" i="44"/>
  <c r="N52" i="44"/>
  <c r="K52" i="44"/>
  <c r="L52" i="44" s="1"/>
  <c r="R51" i="44"/>
  <c r="Q51" i="44"/>
  <c r="P51" i="44"/>
  <c r="N51" i="44"/>
  <c r="L51" i="44"/>
  <c r="K51" i="44"/>
  <c r="D51" i="44"/>
  <c r="Q50" i="44"/>
  <c r="P50" i="44"/>
  <c r="N50" i="44"/>
  <c r="R49" i="44"/>
  <c r="Q49" i="44"/>
  <c r="P49" i="44"/>
  <c r="N49" i="44"/>
  <c r="L49" i="44"/>
  <c r="K49" i="44"/>
  <c r="D49" i="44"/>
  <c r="Q48" i="44"/>
  <c r="P48" i="44"/>
  <c r="N48" i="44"/>
  <c r="K48" i="44"/>
  <c r="L48" i="44" s="1"/>
  <c r="R47" i="44"/>
  <c r="Q47" i="44"/>
  <c r="P47" i="44"/>
  <c r="N47" i="44"/>
  <c r="L47" i="44"/>
  <c r="K47" i="44"/>
  <c r="D47" i="44"/>
  <c r="Q46" i="44"/>
  <c r="P46" i="44"/>
  <c r="N46" i="44"/>
  <c r="R45" i="44"/>
  <c r="Q45" i="44"/>
  <c r="P45" i="44"/>
  <c r="N45" i="44"/>
  <c r="L45" i="44"/>
  <c r="K45" i="44"/>
  <c r="D45" i="44"/>
  <c r="Q44" i="44"/>
  <c r="R44" i="44" s="1"/>
  <c r="P44" i="44"/>
  <c r="N44" i="44"/>
  <c r="K44" i="44"/>
  <c r="L44" i="44" s="1"/>
  <c r="R43" i="44"/>
  <c r="Q43" i="44"/>
  <c r="P43" i="44"/>
  <c r="N43" i="44"/>
  <c r="L43" i="44"/>
  <c r="K43" i="44"/>
  <c r="D43" i="44"/>
  <c r="Q42" i="44"/>
  <c r="R42" i="44" s="1"/>
  <c r="P42" i="44"/>
  <c r="N42" i="44"/>
  <c r="K42" i="44"/>
  <c r="L42" i="44" s="1"/>
  <c r="R41" i="44"/>
  <c r="Q41" i="44"/>
  <c r="P41" i="44"/>
  <c r="N41" i="44"/>
  <c r="L41" i="44"/>
  <c r="K41" i="44"/>
  <c r="D41" i="44"/>
  <c r="Q40" i="44"/>
  <c r="R40" i="44" s="1"/>
  <c r="P40" i="44"/>
  <c r="N40" i="44"/>
  <c r="K40" i="44"/>
  <c r="L40" i="44" s="1"/>
  <c r="R39" i="44"/>
  <c r="Q39" i="44"/>
  <c r="P39" i="44"/>
  <c r="N39" i="44"/>
  <c r="L39" i="44"/>
  <c r="K39" i="44"/>
  <c r="D39" i="44"/>
  <c r="Q38" i="44"/>
  <c r="R38" i="44" s="1"/>
  <c r="P38" i="44"/>
  <c r="N38" i="44"/>
  <c r="K38" i="44"/>
  <c r="L38" i="44" s="1"/>
  <c r="Q37" i="44"/>
  <c r="R37" i="44" s="1"/>
  <c r="P37" i="44"/>
  <c r="N37" i="44"/>
  <c r="D37" i="44"/>
  <c r="Q36" i="44"/>
  <c r="R36" i="44" s="1"/>
  <c r="P36" i="44"/>
  <c r="N36" i="44"/>
  <c r="K36" i="44"/>
  <c r="L36" i="44" s="1"/>
  <c r="D36" i="44"/>
  <c r="Q35" i="44"/>
  <c r="R35" i="44" s="1"/>
  <c r="P35" i="44"/>
  <c r="N35" i="44"/>
  <c r="D35" i="44"/>
  <c r="Q34" i="44"/>
  <c r="R34" i="44" s="1"/>
  <c r="P34" i="44"/>
  <c r="N34" i="44"/>
  <c r="K34" i="44"/>
  <c r="L34" i="44" s="1"/>
  <c r="D34" i="44"/>
  <c r="Q33" i="44"/>
  <c r="R33" i="44" s="1"/>
  <c r="P33" i="44"/>
  <c r="N33" i="44"/>
  <c r="D33" i="44"/>
  <c r="Q32" i="44"/>
  <c r="R32" i="44" s="1"/>
  <c r="P32" i="44"/>
  <c r="N32" i="44"/>
  <c r="K32" i="44"/>
  <c r="L32" i="44" s="1"/>
  <c r="D32" i="44"/>
  <c r="Q31" i="44"/>
  <c r="R31" i="44" s="1"/>
  <c r="P31" i="44"/>
  <c r="N31" i="44"/>
  <c r="D31" i="44"/>
  <c r="Q30" i="44"/>
  <c r="R30" i="44" s="1"/>
  <c r="P30" i="44"/>
  <c r="N30" i="44"/>
  <c r="K30" i="44"/>
  <c r="L30" i="44" s="1"/>
  <c r="D30" i="44"/>
  <c r="Q29" i="44"/>
  <c r="R29" i="44" s="1"/>
  <c r="P29" i="44"/>
  <c r="N29" i="44"/>
  <c r="D29" i="44"/>
  <c r="Q28" i="44"/>
  <c r="R28" i="44" s="1"/>
  <c r="P28" i="44"/>
  <c r="N28" i="44"/>
  <c r="K28" i="44"/>
  <c r="L28" i="44" s="1"/>
  <c r="D28" i="44"/>
  <c r="Q27" i="44"/>
  <c r="R27" i="44" s="1"/>
  <c r="P27" i="44"/>
  <c r="N27" i="44"/>
  <c r="D27" i="44"/>
  <c r="Q26" i="44"/>
  <c r="R26" i="44" s="1"/>
  <c r="P26" i="44"/>
  <c r="N26" i="44"/>
  <c r="K26" i="44"/>
  <c r="L26" i="44" s="1"/>
  <c r="D26" i="44"/>
  <c r="Q25" i="44"/>
  <c r="R25" i="44" s="1"/>
  <c r="P25" i="44"/>
  <c r="N25" i="44"/>
  <c r="D25" i="44"/>
  <c r="Q24" i="44"/>
  <c r="R24" i="44" s="1"/>
  <c r="P24" i="44"/>
  <c r="N24" i="44"/>
  <c r="K24" i="44"/>
  <c r="L24" i="44" s="1"/>
  <c r="D24" i="44"/>
  <c r="Q23" i="44"/>
  <c r="R23" i="44" s="1"/>
  <c r="P23" i="44"/>
  <c r="N23" i="44"/>
  <c r="D23" i="44"/>
  <c r="Q22" i="44"/>
  <c r="R22" i="44" s="1"/>
  <c r="P22" i="44"/>
  <c r="N22" i="44"/>
  <c r="K22" i="44"/>
  <c r="L22" i="44" s="1"/>
  <c r="D22" i="44"/>
  <c r="Q21" i="44"/>
  <c r="R21" i="44" s="1"/>
  <c r="P21" i="44"/>
  <c r="N21" i="44"/>
  <c r="D21" i="44"/>
  <c r="Q20" i="44"/>
  <c r="R20" i="44" s="1"/>
  <c r="P20" i="44"/>
  <c r="N20" i="44"/>
  <c r="K20" i="44"/>
  <c r="L20" i="44" s="1"/>
  <c r="D20" i="44"/>
  <c r="Q19" i="44"/>
  <c r="R19" i="44" s="1"/>
  <c r="P19" i="44"/>
  <c r="N19" i="44"/>
  <c r="Q18" i="44"/>
  <c r="R18" i="44" s="1"/>
  <c r="P18" i="44"/>
  <c r="N18" i="44"/>
  <c r="D18" i="44"/>
  <c r="Q17" i="44"/>
  <c r="R17" i="44" s="1"/>
  <c r="P17" i="44"/>
  <c r="N17" i="44"/>
  <c r="D17" i="44"/>
  <c r="Q16" i="44"/>
  <c r="R16" i="44" s="1"/>
  <c r="P16" i="44"/>
  <c r="N16" i="44"/>
  <c r="D16" i="44"/>
  <c r="Q15" i="44"/>
  <c r="R15" i="44" s="1"/>
  <c r="P15" i="44"/>
  <c r="N15" i="44"/>
  <c r="D15" i="44"/>
  <c r="Q14" i="44"/>
  <c r="R14" i="44" s="1"/>
  <c r="P14" i="44"/>
  <c r="N14" i="44"/>
  <c r="D14" i="44"/>
  <c r="Q13" i="44"/>
  <c r="R13" i="44" s="1"/>
  <c r="P13" i="44"/>
  <c r="N13" i="44"/>
  <c r="D13" i="44"/>
  <c r="Q12" i="44"/>
  <c r="R12" i="44" s="1"/>
  <c r="P12" i="44"/>
  <c r="N12" i="44"/>
  <c r="D12" i="44"/>
  <c r="Q11" i="44"/>
  <c r="R11" i="44" s="1"/>
  <c r="P11" i="44"/>
  <c r="N11" i="44"/>
  <c r="D11" i="44"/>
  <c r="I7" i="44"/>
  <c r="H7" i="44"/>
  <c r="J7" i="44" s="1"/>
  <c r="F6" i="44"/>
  <c r="N4" i="44"/>
  <c r="F1" i="44"/>
  <c r="I45" i="43"/>
  <c r="I38" i="43"/>
  <c r="I30" i="43"/>
  <c r="I22" i="43"/>
  <c r="H6" i="43"/>
  <c r="D5" i="43"/>
  <c r="D4" i="43"/>
  <c r="G11" i="43" s="1"/>
  <c r="AO199" i="42"/>
  <c r="AL199" i="42"/>
  <c r="AK199" i="42"/>
  <c r="AB199" i="42"/>
  <c r="Y199" i="42"/>
  <c r="X199" i="42"/>
  <c r="O199" i="42"/>
  <c r="L199" i="42"/>
  <c r="K199" i="42"/>
  <c r="AO9" i="42"/>
  <c r="AL9" i="42"/>
  <c r="AB9" i="42"/>
  <c r="Y9" i="42"/>
  <c r="O9" i="42"/>
  <c r="K9" i="42"/>
  <c r="I1" i="42"/>
  <c r="H1" i="42"/>
  <c r="P41" i="41"/>
  <c r="J41" i="41"/>
  <c r="M8" i="41"/>
  <c r="D7" i="41"/>
  <c r="D5" i="41"/>
  <c r="G4" i="41"/>
  <c r="B20" i="18"/>
  <c r="G3" i="16"/>
  <c r="F6" i="13"/>
  <c r="N4" i="13" s="1"/>
  <c r="F6" i="11"/>
  <c r="N4" i="11" s="1"/>
  <c r="H6" i="12"/>
  <c r="G4" i="15"/>
  <c r="F6" i="19"/>
  <c r="N4" i="19" s="1"/>
  <c r="F6" i="21"/>
  <c r="N4" i="21" s="1"/>
  <c r="H6" i="22"/>
  <c r="F6" i="24"/>
  <c r="N4" i="24" s="1"/>
  <c r="N4" i="26"/>
  <c r="F6" i="26"/>
  <c r="H6" i="27"/>
  <c r="H6" i="32"/>
  <c r="F6" i="29"/>
  <c r="N4" i="29" s="1"/>
  <c r="F6" i="31"/>
  <c r="N4" i="31" s="1"/>
  <c r="G4" i="23"/>
  <c r="G4" i="28"/>
  <c r="G4" i="33"/>
  <c r="G17" i="15"/>
  <c r="G16" i="15"/>
  <c r="G15" i="15"/>
  <c r="I1" i="40"/>
  <c r="H1" i="40"/>
  <c r="I1" i="37"/>
  <c r="H1" i="37"/>
  <c r="F15" i="14"/>
  <c r="F16" i="14"/>
  <c r="F17" i="14"/>
  <c r="F18" i="14"/>
  <c r="R46" i="44" l="1"/>
  <c r="D46" i="44"/>
  <c r="R50" i="44"/>
  <c r="D50" i="44"/>
  <c r="R54" i="44"/>
  <c r="D54" i="44"/>
  <c r="R58" i="44"/>
  <c r="D58" i="44"/>
  <c r="R62" i="44"/>
  <c r="D62" i="44"/>
  <c r="R66" i="44"/>
  <c r="D66" i="44"/>
  <c r="R70" i="44"/>
  <c r="D70" i="44"/>
  <c r="R74" i="44"/>
  <c r="D74" i="44"/>
  <c r="R78" i="44"/>
  <c r="D78" i="44"/>
  <c r="R82" i="44"/>
  <c r="D82" i="44"/>
  <c r="R86" i="44"/>
  <c r="D86" i="44"/>
  <c r="R90" i="44"/>
  <c r="D90" i="44"/>
  <c r="R94" i="44"/>
  <c r="D94" i="44"/>
  <c r="R98" i="44"/>
  <c r="D98" i="44"/>
  <c r="R102" i="44"/>
  <c r="D102" i="44"/>
  <c r="R106" i="44"/>
  <c r="D106" i="44"/>
  <c r="R110" i="44"/>
  <c r="D110" i="44"/>
  <c r="R114" i="44"/>
  <c r="D114" i="44"/>
  <c r="R118" i="44"/>
  <c r="D118" i="44"/>
  <c r="R122" i="44"/>
  <c r="D122" i="44"/>
  <c r="R126" i="44"/>
  <c r="D126" i="44"/>
  <c r="R130" i="44"/>
  <c r="D130" i="44"/>
  <c r="R134" i="44"/>
  <c r="D134" i="44"/>
  <c r="R137" i="44"/>
  <c r="D137" i="44"/>
  <c r="R139" i="44"/>
  <c r="D139" i="44"/>
  <c r="R141" i="44"/>
  <c r="D141" i="44"/>
  <c r="R153" i="44"/>
  <c r="D153" i="44"/>
  <c r="R155" i="44"/>
  <c r="D155" i="44"/>
  <c r="R157" i="44"/>
  <c r="D157" i="44"/>
  <c r="L201" i="42"/>
  <c r="K18" i="44"/>
  <c r="L18" i="44" s="1"/>
  <c r="D19" i="44"/>
  <c r="K21" i="44"/>
  <c r="L21" i="44" s="1"/>
  <c r="K23" i="44"/>
  <c r="L23" i="44" s="1"/>
  <c r="K25" i="44"/>
  <c r="L25" i="44" s="1"/>
  <c r="K27" i="44"/>
  <c r="L27" i="44" s="1"/>
  <c r="K29" i="44"/>
  <c r="L29" i="44" s="1"/>
  <c r="K31" i="44"/>
  <c r="L31" i="44" s="1"/>
  <c r="K33" i="44"/>
  <c r="L33" i="44" s="1"/>
  <c r="K35" i="44"/>
  <c r="L35" i="44" s="1"/>
  <c r="K37" i="44"/>
  <c r="L37" i="44" s="1"/>
  <c r="D38" i="44"/>
  <c r="D40" i="44"/>
  <c r="D42" i="44"/>
  <c r="D44" i="44"/>
  <c r="K46" i="44"/>
  <c r="L46" i="44" s="1"/>
  <c r="R48" i="44"/>
  <c r="D48" i="44"/>
  <c r="K50" i="44"/>
  <c r="L50" i="44" s="1"/>
  <c r="R52" i="44"/>
  <c r="D52" i="44"/>
  <c r="K54" i="44"/>
  <c r="L54" i="44" s="1"/>
  <c r="R56" i="44"/>
  <c r="D56" i="44"/>
  <c r="K58" i="44"/>
  <c r="L58" i="44" s="1"/>
  <c r="R60" i="44"/>
  <c r="D60" i="44"/>
  <c r="K62" i="44"/>
  <c r="L62" i="44" s="1"/>
  <c r="R64" i="44"/>
  <c r="D64" i="44"/>
  <c r="K66" i="44"/>
  <c r="L66" i="44" s="1"/>
  <c r="R68" i="44"/>
  <c r="D68" i="44"/>
  <c r="K70" i="44"/>
  <c r="L70" i="44" s="1"/>
  <c r="R72" i="44"/>
  <c r="D72" i="44"/>
  <c r="K74" i="44"/>
  <c r="L74" i="44" s="1"/>
  <c r="R76" i="44"/>
  <c r="D76" i="44"/>
  <c r="K78" i="44"/>
  <c r="L78" i="44" s="1"/>
  <c r="R80" i="44"/>
  <c r="D80" i="44"/>
  <c r="K82" i="44"/>
  <c r="L82" i="44" s="1"/>
  <c r="R84" i="44"/>
  <c r="D84" i="44"/>
  <c r="K86" i="44"/>
  <c r="L86" i="44" s="1"/>
  <c r="R88" i="44"/>
  <c r="D88" i="44"/>
  <c r="K90" i="44"/>
  <c r="L90" i="44" s="1"/>
  <c r="R92" i="44"/>
  <c r="D92" i="44"/>
  <c r="K94" i="44"/>
  <c r="L94" i="44" s="1"/>
  <c r="R96" i="44"/>
  <c r="D96" i="44"/>
  <c r="K98" i="44"/>
  <c r="L98" i="44" s="1"/>
  <c r="R100" i="44"/>
  <c r="D100" i="44"/>
  <c r="K102" i="44"/>
  <c r="L102" i="44" s="1"/>
  <c r="R104" i="44"/>
  <c r="D104" i="44"/>
  <c r="K106" i="44"/>
  <c r="L106" i="44" s="1"/>
  <c r="R108" i="44"/>
  <c r="D108" i="44"/>
  <c r="K110" i="44"/>
  <c r="L110" i="44" s="1"/>
  <c r="R112" i="44"/>
  <c r="D112" i="44"/>
  <c r="K114" i="44"/>
  <c r="L114" i="44" s="1"/>
  <c r="R116" i="44"/>
  <c r="D116" i="44"/>
  <c r="K118" i="44"/>
  <c r="L118" i="44" s="1"/>
  <c r="R120" i="44"/>
  <c r="D120" i="44"/>
  <c r="K122" i="44"/>
  <c r="L122" i="44" s="1"/>
  <c r="R124" i="44"/>
  <c r="D124" i="44"/>
  <c r="K126" i="44"/>
  <c r="L126" i="44" s="1"/>
  <c r="R128" i="44"/>
  <c r="D128" i="44"/>
  <c r="K130" i="44"/>
  <c r="L130" i="44" s="1"/>
  <c r="R132" i="44"/>
  <c r="D132" i="44"/>
  <c r="K134" i="44"/>
  <c r="L134" i="44" s="1"/>
  <c r="R145" i="44"/>
  <c r="D145" i="44"/>
  <c r="R147" i="44"/>
  <c r="D147" i="44"/>
  <c r="R149" i="44"/>
  <c r="D149" i="44"/>
  <c r="R161" i="44"/>
  <c r="D161" i="44"/>
  <c r="R163" i="44"/>
  <c r="D163" i="44"/>
  <c r="D166" i="44"/>
  <c r="K171" i="44"/>
  <c r="L171" i="44" s="1"/>
  <c r="K175" i="44"/>
  <c r="L175" i="44" s="1"/>
  <c r="I27" i="45"/>
  <c r="J7" i="46"/>
  <c r="N701" i="46"/>
  <c r="R16" i="46"/>
  <c r="R17" i="46"/>
  <c r="R18" i="46"/>
  <c r="R24" i="46"/>
  <c r="R25" i="46"/>
  <c r="R26" i="46"/>
  <c r="R28" i="46"/>
  <c r="R29" i="46"/>
  <c r="R30" i="46"/>
  <c r="R32" i="46"/>
  <c r="R33" i="46"/>
  <c r="R34" i="46"/>
  <c r="R36" i="46"/>
  <c r="R37" i="46"/>
  <c r="R38" i="46"/>
  <c r="R40" i="46"/>
  <c r="R41" i="46"/>
  <c r="R42" i="46"/>
  <c r="R44" i="46"/>
  <c r="R46" i="46"/>
  <c r="R48" i="46"/>
  <c r="R50" i="46"/>
  <c r="R52" i="46"/>
  <c r="R54" i="46"/>
  <c r="R56" i="46"/>
  <c r="R58" i="46"/>
  <c r="R60" i="46"/>
  <c r="R62" i="46"/>
  <c r="R64" i="46"/>
  <c r="R66" i="46"/>
  <c r="R68" i="46"/>
  <c r="R70" i="46"/>
  <c r="R72" i="46"/>
  <c r="R74" i="46"/>
  <c r="R75" i="46"/>
  <c r="R76" i="46"/>
  <c r="K78" i="46"/>
  <c r="L78" i="46" s="1"/>
  <c r="K79" i="46"/>
  <c r="L79" i="46" s="1"/>
  <c r="R88" i="46"/>
  <c r="R90" i="46"/>
  <c r="R91" i="46"/>
  <c r="R92" i="46"/>
  <c r="K94" i="46"/>
  <c r="L94" i="46" s="1"/>
  <c r="K95" i="46"/>
  <c r="L95" i="46" s="1"/>
  <c r="R104" i="46"/>
  <c r="R106" i="46"/>
  <c r="R107" i="46"/>
  <c r="R108" i="46"/>
  <c r="K110" i="46"/>
  <c r="L110" i="46" s="1"/>
  <c r="K111" i="46"/>
  <c r="L111" i="46" s="1"/>
  <c r="K118" i="46"/>
  <c r="L118" i="46" s="1"/>
  <c r="R126" i="46"/>
  <c r="R128" i="46"/>
  <c r="R130" i="46"/>
  <c r="R131" i="46"/>
  <c r="R132" i="46"/>
  <c r="R135" i="46"/>
  <c r="R136" i="46"/>
  <c r="R139" i="46"/>
  <c r="R140" i="46"/>
  <c r="R143" i="46"/>
  <c r="R144" i="46"/>
  <c r="R147" i="46"/>
  <c r="R148" i="46"/>
  <c r="R151" i="46"/>
  <c r="R152" i="46"/>
  <c r="R155" i="46"/>
  <c r="R156" i="46"/>
  <c r="R159" i="46"/>
  <c r="R160" i="46"/>
  <c r="R163" i="46"/>
  <c r="R164" i="46"/>
  <c r="R167" i="46"/>
  <c r="R168" i="46"/>
  <c r="R171" i="46"/>
  <c r="R172" i="46"/>
  <c r="R175" i="46"/>
  <c r="R176" i="46"/>
  <c r="R179" i="46"/>
  <c r="R180" i="46"/>
  <c r="R183" i="46"/>
  <c r="R184" i="46"/>
  <c r="R186" i="46"/>
  <c r="R187" i="46"/>
  <c r="R188" i="46"/>
  <c r="F27" i="45"/>
  <c r="F46" i="45" s="1"/>
  <c r="F44" i="45"/>
  <c r="D190" i="46"/>
  <c r="R190" i="46"/>
  <c r="D191" i="46"/>
  <c r="R191" i="46"/>
  <c r="D192" i="46"/>
  <c r="R192" i="46"/>
  <c r="R194" i="46"/>
  <c r="R195" i="46"/>
  <c r="K201" i="46"/>
  <c r="L201" i="46" s="1"/>
  <c r="K205" i="46"/>
  <c r="L205" i="46" s="1"/>
  <c r="K209" i="46"/>
  <c r="L209" i="46" s="1"/>
  <c r="K213" i="46"/>
  <c r="L213" i="46" s="1"/>
  <c r="K217" i="46"/>
  <c r="L217" i="46" s="1"/>
  <c r="K221" i="46"/>
  <c r="L221" i="46" s="1"/>
  <c r="K225" i="46"/>
  <c r="L225" i="46" s="1"/>
  <c r="K229" i="46"/>
  <c r="L229" i="46" s="1"/>
  <c r="K233" i="46"/>
  <c r="L233" i="46" s="1"/>
  <c r="K237" i="46"/>
  <c r="L237" i="46" s="1"/>
  <c r="K241" i="46"/>
  <c r="L241" i="46" s="1"/>
  <c r="K245" i="46"/>
  <c r="L245" i="46" s="1"/>
  <c r="K249" i="46"/>
  <c r="L249" i="46" s="1"/>
  <c r="K252" i="46"/>
  <c r="L252" i="46" s="1"/>
  <c r="K253" i="46"/>
  <c r="L253" i="46" s="1"/>
  <c r="K256" i="46"/>
  <c r="L256" i="46" s="1"/>
  <c r="K257" i="46"/>
  <c r="L257" i="46" s="1"/>
  <c r="K260" i="46"/>
  <c r="L260" i="46" s="1"/>
  <c r="K261" i="46"/>
  <c r="L261" i="46" s="1"/>
  <c r="K264" i="46"/>
  <c r="L264" i="46" s="1"/>
  <c r="K265" i="46"/>
  <c r="L265" i="46" s="1"/>
  <c r="K268" i="46"/>
  <c r="L268" i="46" s="1"/>
  <c r="K269" i="46"/>
  <c r="L269" i="46" s="1"/>
  <c r="K272" i="46"/>
  <c r="L272" i="46" s="1"/>
  <c r="K273" i="46"/>
  <c r="L273" i="46" s="1"/>
  <c r="R273" i="46"/>
  <c r="R274" i="46"/>
  <c r="R275" i="46"/>
  <c r="D285" i="46"/>
  <c r="D289" i="46"/>
  <c r="D293" i="46"/>
  <c r="D297" i="46"/>
  <c r="D301" i="46"/>
  <c r="K381" i="46"/>
  <c r="L381" i="46" s="1"/>
  <c r="K384" i="46"/>
  <c r="L384" i="46" s="1"/>
  <c r="K387" i="46"/>
  <c r="L387" i="46" s="1"/>
  <c r="D388" i="46"/>
  <c r="K391" i="46"/>
  <c r="L391" i="46" s="1"/>
  <c r="D392" i="46"/>
  <c r="D396" i="46"/>
  <c r="K397" i="46"/>
  <c r="L397" i="46" s="1"/>
  <c r="D400" i="46"/>
  <c r="D408" i="46"/>
  <c r="D416" i="46"/>
  <c r="D424" i="46"/>
  <c r="D426" i="46"/>
  <c r="D432" i="46"/>
  <c r="D434" i="46"/>
  <c r="D440" i="46"/>
  <c r="D442" i="46"/>
  <c r="K447" i="46"/>
  <c r="L447" i="46" s="1"/>
  <c r="D448" i="46"/>
  <c r="D450" i="46"/>
  <c r="K455" i="46"/>
  <c r="L455" i="46" s="1"/>
  <c r="D456" i="46"/>
  <c r="D458" i="46"/>
  <c r="K463" i="46"/>
  <c r="L463" i="46" s="1"/>
  <c r="D464" i="46"/>
  <c r="D466" i="46"/>
  <c r="K471" i="46"/>
  <c r="L471" i="46" s="1"/>
  <c r="D472" i="46"/>
  <c r="D474" i="46"/>
  <c r="K479" i="46"/>
  <c r="L479" i="46" s="1"/>
  <c r="D480" i="46"/>
  <c r="D482" i="46"/>
  <c r="K487" i="46"/>
  <c r="L487" i="46" s="1"/>
  <c r="D488" i="46"/>
  <c r="D490" i="46"/>
  <c r="K495" i="46"/>
  <c r="L495" i="46" s="1"/>
  <c r="D496" i="46"/>
  <c r="D498" i="46"/>
  <c r="R499" i="46"/>
  <c r="K501" i="46"/>
  <c r="L501" i="46" s="1"/>
  <c r="K510" i="46"/>
  <c r="L510" i="46" s="1"/>
  <c r="D519" i="46"/>
  <c r="R519" i="46"/>
  <c r="D521" i="46"/>
  <c r="R521" i="46"/>
  <c r="D522" i="46"/>
  <c r="R522" i="46"/>
  <c r="D523" i="46"/>
  <c r="R523" i="46"/>
  <c r="D537" i="46"/>
  <c r="R537" i="46"/>
  <c r="D538" i="46"/>
  <c r="R538" i="46"/>
  <c r="D539" i="46"/>
  <c r="R539" i="46"/>
  <c r="D541" i="46"/>
  <c r="R541" i="46"/>
  <c r="D542" i="46"/>
  <c r="R542" i="46"/>
  <c r="D543" i="46"/>
  <c r="R543" i="46"/>
  <c r="D558" i="46"/>
  <c r="R558" i="46"/>
  <c r="D567" i="46"/>
  <c r="R567" i="46"/>
  <c r="D568" i="46"/>
  <c r="R568" i="46"/>
  <c r="D570" i="46"/>
  <c r="R570" i="46"/>
  <c r="D571" i="46"/>
  <c r="R571" i="46"/>
  <c r="D572" i="46"/>
  <c r="R572" i="46"/>
  <c r="R198" i="46"/>
  <c r="R199" i="46"/>
  <c r="D515" i="46"/>
  <c r="R515" i="46"/>
  <c r="D517" i="46"/>
  <c r="K517" i="46"/>
  <c r="L517" i="46" s="1"/>
  <c r="D526" i="46"/>
  <c r="K526" i="46"/>
  <c r="L526" i="46" s="1"/>
  <c r="D530" i="46"/>
  <c r="K530" i="46"/>
  <c r="L530" i="46" s="1"/>
  <c r="D534" i="46"/>
  <c r="K534" i="46"/>
  <c r="L534" i="46" s="1"/>
  <c r="R576" i="46"/>
  <c r="K586" i="46"/>
  <c r="L586" i="46" s="1"/>
  <c r="R590" i="46"/>
  <c r="R592" i="46"/>
  <c r="K595" i="46"/>
  <c r="L595" i="46" s="1"/>
  <c r="R599" i="46"/>
  <c r="R600" i="46"/>
  <c r="R603" i="46"/>
  <c r="R604" i="46"/>
  <c r="R608" i="46"/>
  <c r="R614" i="46"/>
  <c r="R616" i="46"/>
  <c r="K621" i="46"/>
  <c r="L621" i="46" s="1"/>
  <c r="K623" i="46"/>
  <c r="L623" i="46" s="1"/>
  <c r="K625" i="46"/>
  <c r="L625" i="46" s="1"/>
  <c r="K627" i="46"/>
  <c r="L627" i="46" s="1"/>
  <c r="K629" i="46"/>
  <c r="L629" i="46" s="1"/>
  <c r="K631" i="46"/>
  <c r="L631" i="46" s="1"/>
  <c r="D632" i="46"/>
  <c r="R632" i="46"/>
  <c r="D634" i="46"/>
  <c r="R634" i="46"/>
  <c r="D636" i="46"/>
  <c r="R636" i="46"/>
  <c r="D638" i="46"/>
  <c r="R638" i="46"/>
  <c r="D640" i="46"/>
  <c r="R640" i="46"/>
  <c r="D642" i="46"/>
  <c r="R642" i="46"/>
  <c r="D644" i="46"/>
  <c r="R644" i="46"/>
  <c r="D646" i="46"/>
  <c r="R646" i="46"/>
  <c r="D682" i="46"/>
  <c r="R682" i="46"/>
  <c r="D684" i="46"/>
  <c r="R684" i="46"/>
  <c r="D686" i="46"/>
  <c r="R686" i="46"/>
  <c r="D688" i="46"/>
  <c r="R688" i="46"/>
  <c r="D690" i="46"/>
  <c r="R690" i="46"/>
  <c r="D692" i="46"/>
  <c r="R692" i="46"/>
  <c r="D693" i="46"/>
  <c r="R693" i="46"/>
  <c r="K682" i="46"/>
  <c r="L682" i="46" s="1"/>
  <c r="K684" i="46"/>
  <c r="L684" i="46" s="1"/>
  <c r="K686" i="46"/>
  <c r="L686" i="46" s="1"/>
  <c r="K688" i="46"/>
  <c r="L688" i="46" s="1"/>
  <c r="K690" i="46"/>
  <c r="L690" i="46" s="1"/>
  <c r="K692" i="46"/>
  <c r="L692" i="46" s="1"/>
  <c r="K693" i="46"/>
  <c r="L693" i="46" s="1"/>
  <c r="L35" i="41"/>
  <c r="P26" i="41"/>
  <c r="G25" i="17" s="1"/>
  <c r="Q137" i="49" s="1"/>
  <c r="J26" i="41"/>
  <c r="P19" i="41"/>
  <c r="G17" i="17" s="1"/>
  <c r="Q135" i="49" s="1"/>
  <c r="J19" i="41"/>
  <c r="K15" i="46"/>
  <c r="L15" i="46" s="1"/>
  <c r="K19" i="46"/>
  <c r="L19" i="46" s="1"/>
  <c r="D85" i="46"/>
  <c r="R85" i="46"/>
  <c r="D101" i="46"/>
  <c r="R101" i="46"/>
  <c r="D117" i="46"/>
  <c r="R117" i="46"/>
  <c r="D133" i="46"/>
  <c r="R133" i="46"/>
  <c r="D189" i="46"/>
  <c r="R189" i="46"/>
  <c r="R15" i="46"/>
  <c r="R19" i="46"/>
  <c r="R23" i="46"/>
  <c r="R27" i="46"/>
  <c r="R31" i="46"/>
  <c r="R35" i="46"/>
  <c r="R39" i="46"/>
  <c r="R43" i="46"/>
  <c r="R47" i="46"/>
  <c r="R51" i="46"/>
  <c r="R55" i="46"/>
  <c r="R59" i="46"/>
  <c r="R63" i="46"/>
  <c r="R67" i="46"/>
  <c r="R71" i="46"/>
  <c r="D73" i="46"/>
  <c r="R73" i="46"/>
  <c r="R78" i="46"/>
  <c r="K85" i="46"/>
  <c r="L85" i="46" s="1"/>
  <c r="R87" i="46"/>
  <c r="D89" i="46"/>
  <c r="R89" i="46"/>
  <c r="R94" i="46"/>
  <c r="K101" i="46"/>
  <c r="L101" i="46" s="1"/>
  <c r="R103" i="46"/>
  <c r="D105" i="46"/>
  <c r="R105" i="46"/>
  <c r="R110" i="46"/>
  <c r="D121" i="46"/>
  <c r="R121" i="46"/>
  <c r="D137" i="46"/>
  <c r="R137" i="46"/>
  <c r="D141" i="46"/>
  <c r="R141" i="46"/>
  <c r="D145" i="46"/>
  <c r="R145" i="46"/>
  <c r="D149" i="46"/>
  <c r="R149" i="46"/>
  <c r="D153" i="46"/>
  <c r="R153" i="46"/>
  <c r="D157" i="46"/>
  <c r="R157" i="46"/>
  <c r="D161" i="46"/>
  <c r="R161" i="46"/>
  <c r="D165" i="46"/>
  <c r="R165" i="46"/>
  <c r="D169" i="46"/>
  <c r="R169" i="46"/>
  <c r="D173" i="46"/>
  <c r="R173" i="46"/>
  <c r="D177" i="46"/>
  <c r="R177" i="46"/>
  <c r="D181" i="46"/>
  <c r="R181" i="46"/>
  <c r="D185" i="46"/>
  <c r="R185" i="46"/>
  <c r="K189" i="46"/>
  <c r="L189" i="46" s="1"/>
  <c r="K23" i="46"/>
  <c r="L23" i="46" s="1"/>
  <c r="P701" i="46"/>
  <c r="D77" i="46"/>
  <c r="R77" i="46"/>
  <c r="D93" i="46"/>
  <c r="R93" i="46"/>
  <c r="D109" i="46"/>
  <c r="R109" i="46"/>
  <c r="D125" i="46"/>
  <c r="R125" i="46"/>
  <c r="D197" i="46"/>
  <c r="R197" i="46"/>
  <c r="R45" i="46"/>
  <c r="R49" i="46"/>
  <c r="R53" i="46"/>
  <c r="R57" i="46"/>
  <c r="R61" i="46"/>
  <c r="R65" i="46"/>
  <c r="R69" i="46"/>
  <c r="K77" i="46"/>
  <c r="L77" i="46" s="1"/>
  <c r="R79" i="46"/>
  <c r="D81" i="46"/>
  <c r="R81" i="46"/>
  <c r="R86" i="46"/>
  <c r="K93" i="46"/>
  <c r="L93" i="46" s="1"/>
  <c r="R95" i="46"/>
  <c r="D97" i="46"/>
  <c r="R97" i="46"/>
  <c r="R102" i="46"/>
  <c r="K109" i="46"/>
  <c r="L109" i="46" s="1"/>
  <c r="R111" i="46"/>
  <c r="D113" i="46"/>
  <c r="R113" i="46"/>
  <c r="R118" i="46"/>
  <c r="K125" i="46"/>
  <c r="L125" i="46" s="1"/>
  <c r="R127" i="46"/>
  <c r="D129" i="46"/>
  <c r="R129" i="46"/>
  <c r="R134" i="46"/>
  <c r="R138" i="46"/>
  <c r="R142" i="46"/>
  <c r="R146" i="46"/>
  <c r="R150" i="46"/>
  <c r="R154" i="46"/>
  <c r="R158" i="46"/>
  <c r="R162" i="46"/>
  <c r="R166" i="46"/>
  <c r="R170" i="46"/>
  <c r="R174" i="46"/>
  <c r="R178" i="46"/>
  <c r="R182" i="46"/>
  <c r="D193" i="46"/>
  <c r="R193" i="46"/>
  <c r="K197" i="46"/>
  <c r="L197" i="46" s="1"/>
  <c r="R276" i="46"/>
  <c r="D276" i="46"/>
  <c r="K276" i="46"/>
  <c r="L276" i="46" s="1"/>
  <c r="R278" i="46"/>
  <c r="D278" i="46"/>
  <c r="K278" i="46"/>
  <c r="L278" i="46" s="1"/>
  <c r="R310" i="46"/>
  <c r="D310" i="46"/>
  <c r="K310" i="46"/>
  <c r="L310" i="46" s="1"/>
  <c r="R317" i="46"/>
  <c r="K317" i="46"/>
  <c r="L317" i="46" s="1"/>
  <c r="R333" i="46"/>
  <c r="K333" i="46"/>
  <c r="L333" i="46" s="1"/>
  <c r="R349" i="46"/>
  <c r="K349" i="46"/>
  <c r="L349" i="46" s="1"/>
  <c r="R365" i="46"/>
  <c r="K365" i="46"/>
  <c r="L365" i="46" s="1"/>
  <c r="R284" i="46"/>
  <c r="D284" i="46"/>
  <c r="K284" i="46"/>
  <c r="L284" i="46" s="1"/>
  <c r="R286" i="46"/>
  <c r="D286" i="46"/>
  <c r="K286" i="46"/>
  <c r="L286" i="46" s="1"/>
  <c r="R288" i="46"/>
  <c r="D288" i="46"/>
  <c r="K288" i="46"/>
  <c r="L288" i="46" s="1"/>
  <c r="R290" i="46"/>
  <c r="D290" i="46"/>
  <c r="K290" i="46"/>
  <c r="L290" i="46" s="1"/>
  <c r="R292" i="46"/>
  <c r="D292" i="46"/>
  <c r="K292" i="46"/>
  <c r="L292" i="46" s="1"/>
  <c r="R294" i="46"/>
  <c r="D294" i="46"/>
  <c r="K294" i="46"/>
  <c r="L294" i="46" s="1"/>
  <c r="R296" i="46"/>
  <c r="D296" i="46"/>
  <c r="K296" i="46"/>
  <c r="L296" i="46" s="1"/>
  <c r="R298" i="46"/>
  <c r="D298" i="46"/>
  <c r="K298" i="46"/>
  <c r="L298" i="46" s="1"/>
  <c r="R300" i="46"/>
  <c r="D300" i="46"/>
  <c r="K300" i="46"/>
  <c r="L300" i="46" s="1"/>
  <c r="R302" i="46"/>
  <c r="D302" i="46"/>
  <c r="K302" i="46"/>
  <c r="L302" i="46" s="1"/>
  <c r="R304" i="46"/>
  <c r="D304" i="46"/>
  <c r="K304" i="46"/>
  <c r="L304" i="46" s="1"/>
  <c r="R313" i="46"/>
  <c r="K313" i="46"/>
  <c r="L313" i="46" s="1"/>
  <c r="D317" i="46"/>
  <c r="R329" i="46"/>
  <c r="K329" i="46"/>
  <c r="L329" i="46" s="1"/>
  <c r="D333" i="46"/>
  <c r="R345" i="46"/>
  <c r="K345" i="46"/>
  <c r="L345" i="46" s="1"/>
  <c r="D349" i="46"/>
  <c r="R361" i="46"/>
  <c r="K361" i="46"/>
  <c r="L361" i="46" s="1"/>
  <c r="D365" i="46"/>
  <c r="R377" i="46"/>
  <c r="K377" i="46"/>
  <c r="L377" i="46" s="1"/>
  <c r="R201" i="46"/>
  <c r="R205" i="46"/>
  <c r="R209" i="46"/>
  <c r="R213" i="46"/>
  <c r="R217" i="46"/>
  <c r="R221" i="46"/>
  <c r="R225" i="46"/>
  <c r="R229" i="46"/>
  <c r="R233" i="46"/>
  <c r="R237" i="46"/>
  <c r="R241" i="46"/>
  <c r="R245" i="46"/>
  <c r="R249" i="46"/>
  <c r="R253" i="46"/>
  <c r="R257" i="46"/>
  <c r="R261" i="46"/>
  <c r="R265" i="46"/>
  <c r="R269" i="46"/>
  <c r="R282" i="46"/>
  <c r="D282" i="46"/>
  <c r="K282" i="46"/>
  <c r="L282" i="46" s="1"/>
  <c r="R306" i="46"/>
  <c r="D306" i="46"/>
  <c r="K306" i="46"/>
  <c r="L306" i="46" s="1"/>
  <c r="D313" i="46"/>
  <c r="R325" i="46"/>
  <c r="K325" i="46"/>
  <c r="L325" i="46" s="1"/>
  <c r="D329" i="46"/>
  <c r="R341" i="46"/>
  <c r="K341" i="46"/>
  <c r="L341" i="46" s="1"/>
  <c r="D345" i="46"/>
  <c r="R357" i="46"/>
  <c r="K357" i="46"/>
  <c r="L357" i="46" s="1"/>
  <c r="D361" i="46"/>
  <c r="R373" i="46"/>
  <c r="K373" i="46"/>
  <c r="L373" i="46" s="1"/>
  <c r="D377" i="46"/>
  <c r="R252" i="46"/>
  <c r="R256" i="46"/>
  <c r="R260" i="46"/>
  <c r="R264" i="46"/>
  <c r="R268" i="46"/>
  <c r="R272" i="46"/>
  <c r="R280" i="46"/>
  <c r="D280" i="46"/>
  <c r="K280" i="46"/>
  <c r="L280" i="46" s="1"/>
  <c r="R308" i="46"/>
  <c r="D308" i="46"/>
  <c r="K308" i="46"/>
  <c r="L308" i="46" s="1"/>
  <c r="R321" i="46"/>
  <c r="K321" i="46"/>
  <c r="L321" i="46" s="1"/>
  <c r="D325" i="46"/>
  <c r="R337" i="46"/>
  <c r="K337" i="46"/>
  <c r="L337" i="46" s="1"/>
  <c r="D341" i="46"/>
  <c r="R353" i="46"/>
  <c r="K353" i="46"/>
  <c r="L353" i="46" s="1"/>
  <c r="D357" i="46"/>
  <c r="R369" i="46"/>
  <c r="K369" i="46"/>
  <c r="L369" i="46" s="1"/>
  <c r="D373" i="46"/>
  <c r="D277" i="46"/>
  <c r="D279" i="46"/>
  <c r="D281" i="46"/>
  <c r="D283" i="46"/>
  <c r="R314" i="46"/>
  <c r="D314" i="46"/>
  <c r="R318" i="46"/>
  <c r="D318" i="46"/>
  <c r="R322" i="46"/>
  <c r="D322" i="46"/>
  <c r="R326" i="46"/>
  <c r="D326" i="46"/>
  <c r="R330" i="46"/>
  <c r="D330" i="46"/>
  <c r="R334" i="46"/>
  <c r="D334" i="46"/>
  <c r="R338" i="46"/>
  <c r="D338" i="46"/>
  <c r="R342" i="46"/>
  <c r="D342" i="46"/>
  <c r="R346" i="46"/>
  <c r="D346" i="46"/>
  <c r="R350" i="46"/>
  <c r="D350" i="46"/>
  <c r="R354" i="46"/>
  <c r="D354" i="46"/>
  <c r="R358" i="46"/>
  <c r="D358" i="46"/>
  <c r="R362" i="46"/>
  <c r="D362" i="46"/>
  <c r="R366" i="46"/>
  <c r="D366" i="46"/>
  <c r="R370" i="46"/>
  <c r="D370" i="46"/>
  <c r="R374" i="46"/>
  <c r="D374" i="46"/>
  <c r="R378" i="46"/>
  <c r="D378" i="46"/>
  <c r="R393" i="46"/>
  <c r="K393" i="46"/>
  <c r="L393" i="46" s="1"/>
  <c r="D421" i="46"/>
  <c r="R421" i="46"/>
  <c r="K421" i="46"/>
  <c r="L421" i="46" s="1"/>
  <c r="D437" i="46"/>
  <c r="R437" i="46"/>
  <c r="K437" i="46"/>
  <c r="L437" i="46" s="1"/>
  <c r="D453" i="46"/>
  <c r="R453" i="46"/>
  <c r="K453" i="46"/>
  <c r="L453" i="46" s="1"/>
  <c r="D469" i="46"/>
  <c r="R469" i="46"/>
  <c r="K469" i="46"/>
  <c r="L469" i="46" s="1"/>
  <c r="D485" i="46"/>
  <c r="R485" i="46"/>
  <c r="K485" i="46"/>
  <c r="L485" i="46" s="1"/>
  <c r="D518" i="46"/>
  <c r="R518" i="46"/>
  <c r="K518" i="46"/>
  <c r="L518" i="46" s="1"/>
  <c r="K314" i="46"/>
  <c r="L314" i="46" s="1"/>
  <c r="R315" i="46"/>
  <c r="K315" i="46"/>
  <c r="L315" i="46" s="1"/>
  <c r="K318" i="46"/>
  <c r="L318" i="46" s="1"/>
  <c r="R319" i="46"/>
  <c r="K319" i="46"/>
  <c r="L319" i="46" s="1"/>
  <c r="K322" i="46"/>
  <c r="L322" i="46" s="1"/>
  <c r="R323" i="46"/>
  <c r="K323" i="46"/>
  <c r="L323" i="46" s="1"/>
  <c r="K326" i="46"/>
  <c r="L326" i="46" s="1"/>
  <c r="R327" i="46"/>
  <c r="K327" i="46"/>
  <c r="L327" i="46" s="1"/>
  <c r="K330" i="46"/>
  <c r="L330" i="46" s="1"/>
  <c r="R331" i="46"/>
  <c r="K331" i="46"/>
  <c r="L331" i="46" s="1"/>
  <c r="K334" i="46"/>
  <c r="L334" i="46" s="1"/>
  <c r="R335" i="46"/>
  <c r="K335" i="46"/>
  <c r="L335" i="46" s="1"/>
  <c r="K338" i="46"/>
  <c r="L338" i="46" s="1"/>
  <c r="R339" i="46"/>
  <c r="K339" i="46"/>
  <c r="L339" i="46" s="1"/>
  <c r="K342" i="46"/>
  <c r="L342" i="46" s="1"/>
  <c r="R343" i="46"/>
  <c r="K343" i="46"/>
  <c r="L343" i="46" s="1"/>
  <c r="K346" i="46"/>
  <c r="L346" i="46" s="1"/>
  <c r="R347" i="46"/>
  <c r="K347" i="46"/>
  <c r="L347" i="46" s="1"/>
  <c r="K350" i="46"/>
  <c r="L350" i="46" s="1"/>
  <c r="R351" i="46"/>
  <c r="K351" i="46"/>
  <c r="L351" i="46" s="1"/>
  <c r="K354" i="46"/>
  <c r="L354" i="46" s="1"/>
  <c r="R355" i="46"/>
  <c r="K355" i="46"/>
  <c r="L355" i="46" s="1"/>
  <c r="K358" i="46"/>
  <c r="L358" i="46" s="1"/>
  <c r="R359" i="46"/>
  <c r="K359" i="46"/>
  <c r="L359" i="46" s="1"/>
  <c r="K362" i="46"/>
  <c r="L362" i="46" s="1"/>
  <c r="R363" i="46"/>
  <c r="K363" i="46"/>
  <c r="L363" i="46" s="1"/>
  <c r="K366" i="46"/>
  <c r="L366" i="46" s="1"/>
  <c r="R367" i="46"/>
  <c r="K367" i="46"/>
  <c r="L367" i="46" s="1"/>
  <c r="K370" i="46"/>
  <c r="L370" i="46" s="1"/>
  <c r="R371" i="46"/>
  <c r="K371" i="46"/>
  <c r="L371" i="46" s="1"/>
  <c r="K374" i="46"/>
  <c r="L374" i="46" s="1"/>
  <c r="R375" i="46"/>
  <c r="K375" i="46"/>
  <c r="L375" i="46" s="1"/>
  <c r="K378" i="46"/>
  <c r="L378" i="46" s="1"/>
  <c r="R379" i="46"/>
  <c r="K379" i="46"/>
  <c r="L379" i="46" s="1"/>
  <c r="R382" i="46"/>
  <c r="D382" i="46"/>
  <c r="R386" i="46"/>
  <c r="K386" i="46"/>
  <c r="L386" i="46" s="1"/>
  <c r="K388" i="46"/>
  <c r="L388" i="46" s="1"/>
  <c r="R391" i="46"/>
  <c r="D393" i="46"/>
  <c r="D516" i="46"/>
  <c r="R516" i="46"/>
  <c r="K516" i="46"/>
  <c r="L516" i="46" s="1"/>
  <c r="K277" i="46"/>
  <c r="L277" i="46" s="1"/>
  <c r="K279" i="46"/>
  <c r="L279" i="46" s="1"/>
  <c r="K281" i="46"/>
  <c r="L281" i="46" s="1"/>
  <c r="K283" i="46"/>
  <c r="L283" i="46" s="1"/>
  <c r="K285" i="46"/>
  <c r="L285" i="46" s="1"/>
  <c r="K287" i="46"/>
  <c r="L287" i="46" s="1"/>
  <c r="K289" i="46"/>
  <c r="L289" i="46" s="1"/>
  <c r="K291" i="46"/>
  <c r="L291" i="46" s="1"/>
  <c r="K293" i="46"/>
  <c r="L293" i="46" s="1"/>
  <c r="K295" i="46"/>
  <c r="L295" i="46" s="1"/>
  <c r="K297" i="46"/>
  <c r="L297" i="46" s="1"/>
  <c r="K299" i="46"/>
  <c r="L299" i="46" s="1"/>
  <c r="K301" i="46"/>
  <c r="L301" i="46" s="1"/>
  <c r="K303" i="46"/>
  <c r="L303" i="46" s="1"/>
  <c r="R312" i="46"/>
  <c r="D312" i="46"/>
  <c r="R316" i="46"/>
  <c r="D316" i="46"/>
  <c r="R320" i="46"/>
  <c r="D320" i="46"/>
  <c r="R324" i="46"/>
  <c r="D324" i="46"/>
  <c r="R328" i="46"/>
  <c r="D328" i="46"/>
  <c r="R332" i="46"/>
  <c r="D332" i="46"/>
  <c r="R336" i="46"/>
  <c r="D336" i="46"/>
  <c r="R340" i="46"/>
  <c r="D340" i="46"/>
  <c r="R344" i="46"/>
  <c r="D344" i="46"/>
  <c r="R348" i="46"/>
  <c r="D348" i="46"/>
  <c r="R352" i="46"/>
  <c r="D352" i="46"/>
  <c r="R356" i="46"/>
  <c r="D356" i="46"/>
  <c r="R360" i="46"/>
  <c r="D360" i="46"/>
  <c r="R364" i="46"/>
  <c r="D364" i="46"/>
  <c r="R368" i="46"/>
  <c r="D368" i="46"/>
  <c r="R372" i="46"/>
  <c r="D372" i="46"/>
  <c r="R376" i="46"/>
  <c r="D376" i="46"/>
  <c r="R380" i="46"/>
  <c r="D380" i="46"/>
  <c r="D395" i="46"/>
  <c r="R395" i="46"/>
  <c r="R401" i="46"/>
  <c r="K401" i="46"/>
  <c r="L401" i="46" s="1"/>
  <c r="R402" i="46"/>
  <c r="D402" i="46"/>
  <c r="D403" i="46"/>
  <c r="R403" i="46"/>
  <c r="D410" i="46"/>
  <c r="R410" i="46"/>
  <c r="R417" i="46"/>
  <c r="K417" i="46"/>
  <c r="L417" i="46" s="1"/>
  <c r="D419" i="46"/>
  <c r="R419" i="46"/>
  <c r="D429" i="46"/>
  <c r="R429" i="46"/>
  <c r="K429" i="46"/>
  <c r="L429" i="46" s="1"/>
  <c r="D445" i="46"/>
  <c r="R445" i="46"/>
  <c r="K445" i="46"/>
  <c r="L445" i="46" s="1"/>
  <c r="D461" i="46"/>
  <c r="R461" i="46"/>
  <c r="K461" i="46"/>
  <c r="L461" i="46" s="1"/>
  <c r="D477" i="46"/>
  <c r="R477" i="46"/>
  <c r="K477" i="46"/>
  <c r="L477" i="46" s="1"/>
  <c r="D493" i="46"/>
  <c r="R493" i="46"/>
  <c r="K493" i="46"/>
  <c r="L493" i="46" s="1"/>
  <c r="D418" i="46"/>
  <c r="R427" i="46"/>
  <c r="D427" i="46"/>
  <c r="R435" i="46"/>
  <c r="D435" i="46"/>
  <c r="D566" i="46"/>
  <c r="R566" i="46"/>
  <c r="K566" i="46"/>
  <c r="L566" i="46" s="1"/>
  <c r="D605" i="46"/>
  <c r="R605" i="46"/>
  <c r="K605" i="46"/>
  <c r="L605" i="46" s="1"/>
  <c r="D425" i="46"/>
  <c r="R425" i="46"/>
  <c r="D433" i="46"/>
  <c r="R433" i="46"/>
  <c r="D441" i="46"/>
  <c r="R441" i="46"/>
  <c r="D449" i="46"/>
  <c r="R449" i="46"/>
  <c r="D457" i="46"/>
  <c r="R457" i="46"/>
  <c r="D465" i="46"/>
  <c r="R465" i="46"/>
  <c r="D473" i="46"/>
  <c r="R473" i="46"/>
  <c r="D481" i="46"/>
  <c r="R481" i="46"/>
  <c r="D489" i="46"/>
  <c r="R489" i="46"/>
  <c r="D497" i="46"/>
  <c r="R497" i="46"/>
  <c r="D509" i="46"/>
  <c r="R509" i="46"/>
  <c r="D544" i="46"/>
  <c r="R544" i="46"/>
  <c r="K544" i="46"/>
  <c r="L544" i="46" s="1"/>
  <c r="D559" i="46"/>
  <c r="R559" i="46"/>
  <c r="K559" i="46"/>
  <c r="L559" i="46" s="1"/>
  <c r="D573" i="46"/>
  <c r="R573" i="46"/>
  <c r="K573" i="46"/>
  <c r="L573" i="46" s="1"/>
  <c r="K409" i="46"/>
  <c r="L409" i="46" s="1"/>
  <c r="R411" i="46"/>
  <c r="R423" i="46"/>
  <c r="D423" i="46"/>
  <c r="K425" i="46"/>
  <c r="L425" i="46" s="1"/>
  <c r="R431" i="46"/>
  <c r="D431" i="46"/>
  <c r="K433" i="46"/>
  <c r="L433" i="46" s="1"/>
  <c r="R439" i="46"/>
  <c r="D439" i="46"/>
  <c r="K441" i="46"/>
  <c r="L441" i="46" s="1"/>
  <c r="K449" i="46"/>
  <c r="L449" i="46" s="1"/>
  <c r="K457" i="46"/>
  <c r="L457" i="46" s="1"/>
  <c r="K465" i="46"/>
  <c r="L465" i="46" s="1"/>
  <c r="K473" i="46"/>
  <c r="L473" i="46" s="1"/>
  <c r="K481" i="46"/>
  <c r="L481" i="46" s="1"/>
  <c r="K489" i="46"/>
  <c r="L489" i="46" s="1"/>
  <c r="K497" i="46"/>
  <c r="L497" i="46" s="1"/>
  <c r="D500" i="46"/>
  <c r="R500" i="46"/>
  <c r="K500" i="46"/>
  <c r="L500" i="46" s="1"/>
  <c r="D502" i="46"/>
  <c r="R502" i="46"/>
  <c r="K509" i="46"/>
  <c r="L509" i="46" s="1"/>
  <c r="D525" i="46"/>
  <c r="R525" i="46"/>
  <c r="D443" i="46"/>
  <c r="D447" i="46"/>
  <c r="D451" i="46"/>
  <c r="D455" i="46"/>
  <c r="D459" i="46"/>
  <c r="D463" i="46"/>
  <c r="D467" i="46"/>
  <c r="D471" i="46"/>
  <c r="D475" i="46"/>
  <c r="D479" i="46"/>
  <c r="D483" i="46"/>
  <c r="D487" i="46"/>
  <c r="D491" i="46"/>
  <c r="D495" i="46"/>
  <c r="D504" i="46"/>
  <c r="R504" i="46"/>
  <c r="D520" i="46"/>
  <c r="R520" i="46"/>
  <c r="D532" i="46"/>
  <c r="R532" i="46"/>
  <c r="D540" i="46"/>
  <c r="R540" i="46"/>
  <c r="D582" i="46"/>
  <c r="R582" i="46"/>
  <c r="D591" i="46"/>
  <c r="R591" i="46"/>
  <c r="D508" i="46"/>
  <c r="R508" i="46"/>
  <c r="D524" i="46"/>
  <c r="R524" i="46"/>
  <c r="D536" i="46"/>
  <c r="R536" i="46"/>
  <c r="D552" i="46"/>
  <c r="R552" i="46"/>
  <c r="D557" i="46"/>
  <c r="R557" i="46"/>
  <c r="K557" i="46"/>
  <c r="L557" i="46" s="1"/>
  <c r="D575" i="46"/>
  <c r="R575" i="46"/>
  <c r="D598" i="46"/>
  <c r="R598" i="46"/>
  <c r="D607" i="46"/>
  <c r="R607" i="46"/>
  <c r="R654" i="46"/>
  <c r="K654" i="46"/>
  <c r="L654" i="46" s="1"/>
  <c r="D654" i="46"/>
  <c r="R501" i="46"/>
  <c r="K508" i="46"/>
  <c r="L508" i="46" s="1"/>
  <c r="R510" i="46"/>
  <c r="D512" i="46"/>
  <c r="R512" i="46"/>
  <c r="R517" i="46"/>
  <c r="K524" i="46"/>
  <c r="L524" i="46" s="1"/>
  <c r="R526" i="46"/>
  <c r="D528" i="46"/>
  <c r="R528" i="46"/>
  <c r="K536" i="46"/>
  <c r="L536" i="46" s="1"/>
  <c r="D548" i="46"/>
  <c r="R548" i="46"/>
  <c r="K552" i="46"/>
  <c r="L552" i="46" s="1"/>
  <c r="K575" i="46"/>
  <c r="L575" i="46" s="1"/>
  <c r="D589" i="46"/>
  <c r="R589" i="46"/>
  <c r="K589" i="46"/>
  <c r="L589" i="46" s="1"/>
  <c r="K598" i="46"/>
  <c r="L598" i="46" s="1"/>
  <c r="K607" i="46"/>
  <c r="L607" i="46" s="1"/>
  <c r="D561" i="46"/>
  <c r="R561" i="46"/>
  <c r="D577" i="46"/>
  <c r="R577" i="46"/>
  <c r="D593" i="46"/>
  <c r="R593" i="46"/>
  <c r="D609" i="46"/>
  <c r="R609" i="46"/>
  <c r="D613" i="46"/>
  <c r="R613" i="46"/>
  <c r="D617" i="46"/>
  <c r="R617" i="46"/>
  <c r="R662" i="46"/>
  <c r="D662" i="46"/>
  <c r="K662" i="46"/>
  <c r="L662" i="46" s="1"/>
  <c r="D675" i="46"/>
  <c r="R675" i="46"/>
  <c r="K675" i="46"/>
  <c r="L675" i="46" s="1"/>
  <c r="D565" i="46"/>
  <c r="R565" i="46"/>
  <c r="K577" i="46"/>
  <c r="L577" i="46" s="1"/>
  <c r="D581" i="46"/>
  <c r="R581" i="46"/>
  <c r="R586" i="46"/>
  <c r="K593" i="46"/>
  <c r="L593" i="46" s="1"/>
  <c r="R595" i="46"/>
  <c r="D597" i="46"/>
  <c r="R597" i="46"/>
  <c r="R602" i="46"/>
  <c r="K609" i="46"/>
  <c r="L609" i="46" s="1"/>
  <c r="K613" i="46"/>
  <c r="L613" i="46" s="1"/>
  <c r="K617" i="46"/>
  <c r="L617" i="46" s="1"/>
  <c r="R530" i="46"/>
  <c r="R534" i="46"/>
  <c r="D553" i="46"/>
  <c r="R553" i="46"/>
  <c r="D569" i="46"/>
  <c r="R569" i="46"/>
  <c r="D585" i="46"/>
  <c r="R585" i="46"/>
  <c r="D601" i="46"/>
  <c r="R601" i="46"/>
  <c r="D611" i="46"/>
  <c r="R611" i="46"/>
  <c r="D615" i="46"/>
  <c r="R615" i="46"/>
  <c r="D619" i="46"/>
  <c r="R619" i="46"/>
  <c r="R648" i="46"/>
  <c r="K648" i="46"/>
  <c r="L648" i="46" s="1"/>
  <c r="R656" i="46"/>
  <c r="D656" i="46"/>
  <c r="K656" i="46"/>
  <c r="L656" i="46" s="1"/>
  <c r="R664" i="46"/>
  <c r="D664" i="46"/>
  <c r="K664" i="46"/>
  <c r="L664" i="46" s="1"/>
  <c r="D671" i="46"/>
  <c r="R671" i="46"/>
  <c r="K671" i="46"/>
  <c r="L671" i="46" s="1"/>
  <c r="R621" i="46"/>
  <c r="R623" i="46"/>
  <c r="R625" i="46"/>
  <c r="R627" i="46"/>
  <c r="R629" i="46"/>
  <c r="R631" i="46"/>
  <c r="R633" i="46"/>
  <c r="R635" i="46"/>
  <c r="R637" i="46"/>
  <c r="R639" i="46"/>
  <c r="R641" i="46"/>
  <c r="R643" i="46"/>
  <c r="R645" i="46"/>
  <c r="R650" i="46"/>
  <c r="K650" i="46"/>
  <c r="L650" i="46" s="1"/>
  <c r="R658" i="46"/>
  <c r="D658" i="46"/>
  <c r="K658" i="46"/>
  <c r="L658" i="46" s="1"/>
  <c r="D667" i="46"/>
  <c r="R667" i="46"/>
  <c r="K667" i="46"/>
  <c r="L667" i="46" s="1"/>
  <c r="R652" i="46"/>
  <c r="K652" i="46"/>
  <c r="L652" i="46" s="1"/>
  <c r="R660" i="46"/>
  <c r="D660" i="46"/>
  <c r="K660" i="46"/>
  <c r="L660" i="46" s="1"/>
  <c r="D679" i="46"/>
  <c r="R679" i="46"/>
  <c r="K679" i="46"/>
  <c r="L679" i="46" s="1"/>
  <c r="D647" i="46"/>
  <c r="D649" i="46"/>
  <c r="D651" i="46"/>
  <c r="D653" i="46"/>
  <c r="D668" i="46"/>
  <c r="R668" i="46"/>
  <c r="D672" i="46"/>
  <c r="R672" i="46"/>
  <c r="D676" i="46"/>
  <c r="R676" i="46"/>
  <c r="D680" i="46"/>
  <c r="R680" i="46"/>
  <c r="K668" i="46"/>
  <c r="L668" i="46" s="1"/>
  <c r="D669" i="46"/>
  <c r="R669" i="46"/>
  <c r="K672" i="46"/>
  <c r="L672" i="46" s="1"/>
  <c r="D673" i="46"/>
  <c r="R673" i="46"/>
  <c r="K676" i="46"/>
  <c r="L676" i="46" s="1"/>
  <c r="D677" i="46"/>
  <c r="R677" i="46"/>
  <c r="K680" i="46"/>
  <c r="L680" i="46" s="1"/>
  <c r="R683" i="46"/>
  <c r="R685" i="46"/>
  <c r="R687" i="46"/>
  <c r="R689" i="46"/>
  <c r="R691" i="46"/>
  <c r="D666" i="46"/>
  <c r="R666" i="46"/>
  <c r="D670" i="46"/>
  <c r="R670" i="46"/>
  <c r="D674" i="46"/>
  <c r="R674" i="46"/>
  <c r="D678" i="46"/>
  <c r="R678" i="46"/>
  <c r="I46" i="45"/>
  <c r="R158" i="44"/>
  <c r="D158" i="44"/>
  <c r="K158" i="44"/>
  <c r="L158" i="44" s="1"/>
  <c r="N177" i="44"/>
  <c r="R150" i="44"/>
  <c r="D150" i="44"/>
  <c r="K150" i="44"/>
  <c r="L150" i="44" s="1"/>
  <c r="P177" i="44"/>
  <c r="R142" i="44"/>
  <c r="D142" i="44"/>
  <c r="K142" i="44"/>
  <c r="L142" i="44" s="1"/>
  <c r="R144" i="44"/>
  <c r="D144" i="44"/>
  <c r="R160" i="44"/>
  <c r="D160" i="44"/>
  <c r="D168" i="44"/>
  <c r="R169" i="44"/>
  <c r="K169" i="44"/>
  <c r="L169" i="44" s="1"/>
  <c r="D176" i="44"/>
  <c r="K12" i="44"/>
  <c r="L12" i="44" s="1"/>
  <c r="K14" i="44"/>
  <c r="L14" i="44" s="1"/>
  <c r="K16" i="44"/>
  <c r="L16" i="44" s="1"/>
  <c r="K19" i="44"/>
  <c r="L19" i="44" s="1"/>
  <c r="R138" i="44"/>
  <c r="D138" i="44"/>
  <c r="K144" i="44"/>
  <c r="L144" i="44" s="1"/>
  <c r="R146" i="44"/>
  <c r="D146" i="44"/>
  <c r="R154" i="44"/>
  <c r="D154" i="44"/>
  <c r="K160" i="44"/>
  <c r="L160" i="44" s="1"/>
  <c r="R162" i="44"/>
  <c r="D162" i="44"/>
  <c r="K168" i="44"/>
  <c r="L168" i="44" s="1"/>
  <c r="D169" i="44"/>
  <c r="K176" i="44"/>
  <c r="L176" i="44" s="1"/>
  <c r="R136" i="44"/>
  <c r="D136" i="44"/>
  <c r="R152" i="44"/>
  <c r="D152" i="44"/>
  <c r="K11" i="44"/>
  <c r="L11" i="44" s="1"/>
  <c r="K13" i="44"/>
  <c r="L13" i="44" s="1"/>
  <c r="K15" i="44"/>
  <c r="L15" i="44" s="1"/>
  <c r="K17" i="44"/>
  <c r="L17" i="44" s="1"/>
  <c r="R140" i="44"/>
  <c r="D140" i="44"/>
  <c r="R148" i="44"/>
  <c r="D148" i="44"/>
  <c r="R156" i="44"/>
  <c r="D156" i="44"/>
  <c r="R164" i="44"/>
  <c r="D164" i="44"/>
  <c r="R165" i="44"/>
  <c r="K165" i="44"/>
  <c r="L165" i="44" s="1"/>
  <c r="R173" i="44"/>
  <c r="K173" i="44"/>
  <c r="L173" i="44" s="1"/>
  <c r="K135" i="44"/>
  <c r="L135" i="44" s="1"/>
  <c r="K137" i="44"/>
  <c r="L137" i="44" s="1"/>
  <c r="K139" i="44"/>
  <c r="L139" i="44" s="1"/>
  <c r="K141" i="44"/>
  <c r="L141" i="44" s="1"/>
  <c r="K143" i="44"/>
  <c r="L143" i="44" s="1"/>
  <c r="K145" i="44"/>
  <c r="L145" i="44" s="1"/>
  <c r="K147" i="44"/>
  <c r="L147" i="44" s="1"/>
  <c r="K149" i="44"/>
  <c r="L149" i="44" s="1"/>
  <c r="K151" i="44"/>
  <c r="L151" i="44" s="1"/>
  <c r="K153" i="44"/>
  <c r="L153" i="44" s="1"/>
  <c r="K155" i="44"/>
  <c r="L155" i="44" s="1"/>
  <c r="K157" i="44"/>
  <c r="L157" i="44" s="1"/>
  <c r="K159" i="44"/>
  <c r="L159" i="44" s="1"/>
  <c r="K161" i="44"/>
  <c r="L161" i="44" s="1"/>
  <c r="K163" i="44"/>
  <c r="L163" i="44" s="1"/>
  <c r="K166" i="44"/>
  <c r="L166" i="44" s="1"/>
  <c r="K170" i="44"/>
  <c r="L170" i="44" s="1"/>
  <c r="K174" i="44"/>
  <c r="L174" i="44" s="1"/>
  <c r="M25" i="33"/>
  <c r="G25" i="33"/>
  <c r="M25" i="28"/>
  <c r="AO6" i="39" s="1"/>
  <c r="G25" i="28"/>
  <c r="AL6" i="39" s="1"/>
  <c r="M25" i="23"/>
  <c r="AO6" i="38" s="1"/>
  <c r="G25" i="23"/>
  <c r="AL6" i="38" s="1"/>
  <c r="M25" i="15"/>
  <c r="G25" i="15"/>
  <c r="AL6" i="37" s="1"/>
  <c r="K1" i="40"/>
  <c r="D700" i="29"/>
  <c r="D699" i="29"/>
  <c r="D698" i="29"/>
  <c r="D697" i="29"/>
  <c r="D696" i="29"/>
  <c r="D695" i="29"/>
  <c r="D694" i="29"/>
  <c r="D390" i="29"/>
  <c r="D389" i="29"/>
  <c r="K1" i="39"/>
  <c r="D700" i="24"/>
  <c r="D699" i="24"/>
  <c r="D698" i="24"/>
  <c r="D697" i="24"/>
  <c r="D696" i="24"/>
  <c r="D695" i="24"/>
  <c r="D694" i="24"/>
  <c r="D390" i="24"/>
  <c r="D389" i="24"/>
  <c r="K1" i="38"/>
  <c r="D700" i="19"/>
  <c r="D699" i="19"/>
  <c r="D698" i="19"/>
  <c r="D697" i="19"/>
  <c r="D696" i="19"/>
  <c r="D695" i="19"/>
  <c r="D694" i="19"/>
  <c r="D390" i="19"/>
  <c r="D389" i="19"/>
  <c r="AL199" i="40"/>
  <c r="AK199" i="40"/>
  <c r="Y199" i="40"/>
  <c r="X199" i="40"/>
  <c r="L199" i="40"/>
  <c r="K199" i="40"/>
  <c r="O9" i="40"/>
  <c r="AO9" i="40"/>
  <c r="AL9" i="40"/>
  <c r="Y9" i="40"/>
  <c r="K9" i="40"/>
  <c r="AL199" i="39"/>
  <c r="AK199" i="39"/>
  <c r="Y199" i="39"/>
  <c r="X199" i="39"/>
  <c r="L199" i="39"/>
  <c r="K199" i="39"/>
  <c r="AO9" i="39"/>
  <c r="AL9" i="39"/>
  <c r="Y9" i="39"/>
  <c r="K9" i="39"/>
  <c r="I1" i="39"/>
  <c r="AL199" i="38"/>
  <c r="AK199" i="38"/>
  <c r="Y199" i="38"/>
  <c r="X199" i="38"/>
  <c r="L199" i="38"/>
  <c r="K199" i="38"/>
  <c r="L201" i="38" s="1"/>
  <c r="AO9" i="38"/>
  <c r="AL9" i="38"/>
  <c r="Y9" i="38"/>
  <c r="K9" i="38"/>
  <c r="I1" i="38"/>
  <c r="B2" i="37"/>
  <c r="K1" i="37"/>
  <c r="AL199" i="37"/>
  <c r="AK199" i="37"/>
  <c r="Y199" i="37"/>
  <c r="X199" i="37"/>
  <c r="L199" i="37"/>
  <c r="K199" i="37"/>
  <c r="AO9" i="37"/>
  <c r="AL9" i="37"/>
  <c r="Y9" i="37"/>
  <c r="K9" i="37"/>
  <c r="D700" i="13"/>
  <c r="D699" i="13"/>
  <c r="D698" i="13"/>
  <c r="D697" i="13"/>
  <c r="D696" i="13"/>
  <c r="D695" i="13"/>
  <c r="D694" i="13"/>
  <c r="D390" i="13"/>
  <c r="D389" i="13"/>
  <c r="AO6" i="40" l="1"/>
  <c r="AO6" i="42"/>
  <c r="L201" i="37"/>
  <c r="L201" i="39"/>
  <c r="AL6" i="40"/>
  <c r="AL6" i="42"/>
  <c r="L7" i="46"/>
  <c r="L701" i="46"/>
  <c r="I48" i="45"/>
  <c r="I50" i="45" s="1"/>
  <c r="L177" i="44"/>
  <c r="L7" i="44"/>
  <c r="J32" i="17"/>
  <c r="L201" i="40"/>
  <c r="AO6" i="37"/>
  <c r="G26" i="17"/>
  <c r="AB199" i="40"/>
  <c r="AB9" i="40"/>
  <c r="AO199" i="40"/>
  <c r="O199" i="40"/>
  <c r="AB199" i="39"/>
  <c r="AB9" i="39"/>
  <c r="O199" i="39"/>
  <c r="O9" i="39"/>
  <c r="AO199" i="39"/>
  <c r="AB9" i="38"/>
  <c r="O199" i="38"/>
  <c r="O9" i="38"/>
  <c r="AO199" i="38"/>
  <c r="AB199" i="38"/>
  <c r="O9" i="37"/>
  <c r="AB199" i="37"/>
  <c r="AB9" i="37"/>
  <c r="O199" i="37"/>
  <c r="AO199" i="37"/>
  <c r="F8" i="14" l="1"/>
  <c r="F7" i="14"/>
  <c r="F8" i="20"/>
  <c r="F7" i="20"/>
  <c r="F8" i="25"/>
  <c r="F7" i="25"/>
  <c r="F8" i="30"/>
  <c r="F7" i="30"/>
  <c r="D7" i="17"/>
  <c r="D6" i="17"/>
  <c r="D4" i="17"/>
  <c r="D7" i="15"/>
  <c r="D5" i="15"/>
  <c r="D7" i="23"/>
  <c r="D5" i="23"/>
  <c r="D7" i="28"/>
  <c r="D5" i="28"/>
  <c r="D7" i="33"/>
  <c r="D5" i="33"/>
  <c r="I45" i="32"/>
  <c r="I38" i="32"/>
  <c r="I30" i="32"/>
  <c r="I22" i="32"/>
  <c r="D5" i="32"/>
  <c r="D4" i="32"/>
  <c r="G11" i="32" s="1"/>
  <c r="I45" i="27"/>
  <c r="I38" i="27"/>
  <c r="I30" i="27"/>
  <c r="I22" i="27"/>
  <c r="D5" i="27"/>
  <c r="D4" i="27"/>
  <c r="G11" i="27" s="1"/>
  <c r="I45" i="22"/>
  <c r="I38" i="22"/>
  <c r="I30" i="22"/>
  <c r="I22" i="22"/>
  <c r="I45" i="12"/>
  <c r="I38" i="12"/>
  <c r="I30" i="12"/>
  <c r="I22" i="12"/>
  <c r="D5" i="22"/>
  <c r="D4" i="22"/>
  <c r="G11" i="22" s="1"/>
  <c r="D5" i="12"/>
  <c r="D4" i="12"/>
  <c r="G11" i="12" s="1"/>
  <c r="F1" i="29"/>
  <c r="F1" i="19"/>
  <c r="F1" i="24"/>
  <c r="F1" i="13"/>
  <c r="R35" i="41" l="1"/>
  <c r="C14" i="10" l="1"/>
  <c r="F1" i="31"/>
  <c r="F1" i="26"/>
  <c r="F1" i="21"/>
  <c r="F1" i="11"/>
  <c r="P176" i="31" l="1"/>
  <c r="N176" i="31"/>
  <c r="P175" i="31"/>
  <c r="N175" i="31"/>
  <c r="P174" i="31"/>
  <c r="N174" i="31"/>
  <c r="P173" i="31"/>
  <c r="N173" i="31"/>
  <c r="P172" i="31"/>
  <c r="N172" i="31"/>
  <c r="P171" i="31"/>
  <c r="N171" i="31"/>
  <c r="P170" i="31"/>
  <c r="N170" i="31"/>
  <c r="P169" i="31"/>
  <c r="N169" i="31"/>
  <c r="P168" i="31"/>
  <c r="N168" i="31"/>
  <c r="P167" i="31"/>
  <c r="N167" i="31"/>
  <c r="P166" i="31"/>
  <c r="N166" i="31"/>
  <c r="P165" i="31"/>
  <c r="N165" i="31"/>
  <c r="P164" i="31"/>
  <c r="N164" i="31"/>
  <c r="P163" i="31"/>
  <c r="N163" i="31"/>
  <c r="P162" i="31"/>
  <c r="N162" i="31"/>
  <c r="P161" i="31"/>
  <c r="N161" i="31"/>
  <c r="P160" i="31"/>
  <c r="N160" i="31"/>
  <c r="P159" i="31"/>
  <c r="N159" i="31"/>
  <c r="P158" i="31"/>
  <c r="N158" i="31"/>
  <c r="P157" i="31"/>
  <c r="N157" i="31"/>
  <c r="P156" i="31"/>
  <c r="N156" i="31"/>
  <c r="P155" i="31"/>
  <c r="N155" i="31"/>
  <c r="P154" i="31"/>
  <c r="N154" i="31"/>
  <c r="P153" i="31"/>
  <c r="N153" i="31"/>
  <c r="P152" i="31"/>
  <c r="N152" i="31"/>
  <c r="P151" i="31"/>
  <c r="N151" i="31"/>
  <c r="P150" i="31"/>
  <c r="N150" i="31"/>
  <c r="P149" i="31"/>
  <c r="N149" i="31"/>
  <c r="P148" i="31"/>
  <c r="N148" i="31"/>
  <c r="P147" i="31"/>
  <c r="N147" i="31"/>
  <c r="P146" i="31"/>
  <c r="N146" i="31"/>
  <c r="P145" i="31"/>
  <c r="N145" i="31"/>
  <c r="P144" i="31"/>
  <c r="N144" i="31"/>
  <c r="P143" i="31"/>
  <c r="N143" i="31"/>
  <c r="P142" i="31"/>
  <c r="N142" i="31"/>
  <c r="P141" i="31"/>
  <c r="N141" i="31"/>
  <c r="P140" i="31"/>
  <c r="N140" i="31"/>
  <c r="P139" i="31"/>
  <c r="N139" i="31"/>
  <c r="P138" i="31"/>
  <c r="N138" i="31"/>
  <c r="P137" i="31"/>
  <c r="N137" i="31"/>
  <c r="P136" i="31"/>
  <c r="N136" i="31"/>
  <c r="P135" i="31"/>
  <c r="N135" i="31"/>
  <c r="P134" i="31"/>
  <c r="N134" i="31"/>
  <c r="P133" i="31"/>
  <c r="N133" i="31"/>
  <c r="P132" i="31"/>
  <c r="N132" i="31"/>
  <c r="P131" i="31"/>
  <c r="N131" i="31"/>
  <c r="P130" i="31"/>
  <c r="N130" i="31"/>
  <c r="P129" i="31"/>
  <c r="N129" i="31"/>
  <c r="P128" i="31"/>
  <c r="N128" i="31"/>
  <c r="P127" i="31"/>
  <c r="N127" i="31"/>
  <c r="P126" i="31"/>
  <c r="N126" i="31"/>
  <c r="P125" i="31"/>
  <c r="N125" i="31"/>
  <c r="P124" i="31"/>
  <c r="N124" i="31"/>
  <c r="P123" i="31"/>
  <c r="N123" i="31"/>
  <c r="P122" i="31"/>
  <c r="N122" i="31"/>
  <c r="P121" i="31"/>
  <c r="N121" i="31"/>
  <c r="P120" i="31"/>
  <c r="N120" i="31"/>
  <c r="P119" i="31"/>
  <c r="N119" i="31"/>
  <c r="P118" i="31"/>
  <c r="N118" i="31"/>
  <c r="P117" i="31"/>
  <c r="N117" i="31"/>
  <c r="P116" i="31"/>
  <c r="N116" i="31"/>
  <c r="P115" i="31"/>
  <c r="N115" i="31"/>
  <c r="P114" i="31"/>
  <c r="N114" i="31"/>
  <c r="P113" i="31"/>
  <c r="N113" i="31"/>
  <c r="P112" i="31"/>
  <c r="N112" i="31"/>
  <c r="P111" i="31"/>
  <c r="N111" i="31"/>
  <c r="P110" i="31"/>
  <c r="N110" i="31"/>
  <c r="P109" i="31"/>
  <c r="N109" i="31"/>
  <c r="P108" i="31"/>
  <c r="N108" i="31"/>
  <c r="P107" i="31"/>
  <c r="N107" i="31"/>
  <c r="P106" i="31"/>
  <c r="N106" i="31"/>
  <c r="P105" i="31"/>
  <c r="N105" i="31"/>
  <c r="P104" i="31"/>
  <c r="N104" i="31"/>
  <c r="P103" i="31"/>
  <c r="N103" i="31"/>
  <c r="P102" i="31"/>
  <c r="N102" i="31"/>
  <c r="P101" i="31"/>
  <c r="N101" i="31"/>
  <c r="P100" i="31"/>
  <c r="N100" i="31"/>
  <c r="P99" i="31"/>
  <c r="N99" i="31"/>
  <c r="P98" i="31"/>
  <c r="N98" i="31"/>
  <c r="P97" i="31"/>
  <c r="N97" i="31"/>
  <c r="P96" i="31"/>
  <c r="N96" i="31"/>
  <c r="P95" i="31"/>
  <c r="N95" i="31"/>
  <c r="P94" i="31"/>
  <c r="N94" i="31"/>
  <c r="P93" i="31"/>
  <c r="N93" i="31"/>
  <c r="P92" i="31"/>
  <c r="N92" i="31"/>
  <c r="P91" i="31"/>
  <c r="N91" i="31"/>
  <c r="P90" i="31"/>
  <c r="N90" i="31"/>
  <c r="P89" i="31"/>
  <c r="N89" i="31"/>
  <c r="P88" i="31"/>
  <c r="N88" i="31"/>
  <c r="P87" i="31"/>
  <c r="N87" i="31"/>
  <c r="P86" i="31"/>
  <c r="N86" i="31"/>
  <c r="P85" i="31"/>
  <c r="N85" i="31"/>
  <c r="P84" i="31"/>
  <c r="N84" i="31"/>
  <c r="P83" i="31"/>
  <c r="N83" i="31"/>
  <c r="P82" i="31"/>
  <c r="N82" i="31"/>
  <c r="P81" i="31"/>
  <c r="N81" i="31"/>
  <c r="P80" i="31"/>
  <c r="N80" i="31"/>
  <c r="P79" i="31"/>
  <c r="N79" i="31"/>
  <c r="P78" i="31"/>
  <c r="N78" i="31"/>
  <c r="P77" i="31"/>
  <c r="N77" i="31"/>
  <c r="P76" i="31"/>
  <c r="N76" i="31"/>
  <c r="P75" i="31"/>
  <c r="N75" i="31"/>
  <c r="P74" i="31"/>
  <c r="N74" i="31"/>
  <c r="P73" i="31"/>
  <c r="N73" i="31"/>
  <c r="P72" i="31"/>
  <c r="N72" i="31"/>
  <c r="P71" i="31"/>
  <c r="N71" i="31"/>
  <c r="P70" i="31"/>
  <c r="N70" i="31"/>
  <c r="P69" i="31"/>
  <c r="N69" i="31"/>
  <c r="P68" i="31"/>
  <c r="N68" i="31"/>
  <c r="P67" i="31"/>
  <c r="N67" i="31"/>
  <c r="P66" i="31"/>
  <c r="N66" i="31"/>
  <c r="P65" i="31"/>
  <c r="N65" i="31"/>
  <c r="P64" i="31"/>
  <c r="N64" i="31"/>
  <c r="P63" i="31"/>
  <c r="N63" i="31"/>
  <c r="P62" i="31"/>
  <c r="N62" i="31"/>
  <c r="P61" i="31"/>
  <c r="N61" i="31"/>
  <c r="P60" i="31"/>
  <c r="N60" i="31"/>
  <c r="P59" i="31"/>
  <c r="N59" i="31"/>
  <c r="P58" i="31"/>
  <c r="N58" i="31"/>
  <c r="P57" i="31"/>
  <c r="N57" i="31"/>
  <c r="P56" i="31"/>
  <c r="N56" i="31"/>
  <c r="P55" i="31"/>
  <c r="N55" i="31"/>
  <c r="P54" i="31"/>
  <c r="N54" i="31"/>
  <c r="P53" i="31"/>
  <c r="N53" i="31"/>
  <c r="P52" i="31"/>
  <c r="N52" i="31"/>
  <c r="P51" i="31"/>
  <c r="N51" i="31"/>
  <c r="P50" i="31"/>
  <c r="N50" i="31"/>
  <c r="P49" i="31"/>
  <c r="N49" i="31"/>
  <c r="P48" i="31"/>
  <c r="N48" i="31"/>
  <c r="P47" i="31"/>
  <c r="N47" i="31"/>
  <c r="P46" i="31"/>
  <c r="N46" i="31"/>
  <c r="P45" i="31"/>
  <c r="N45" i="31"/>
  <c r="P44" i="31"/>
  <c r="N44" i="31"/>
  <c r="P43" i="31"/>
  <c r="N43" i="31"/>
  <c r="P42" i="31"/>
  <c r="N42" i="31"/>
  <c r="P41" i="31"/>
  <c r="N41" i="31"/>
  <c r="P40" i="31"/>
  <c r="N40" i="31"/>
  <c r="P39" i="31"/>
  <c r="N39" i="31"/>
  <c r="P38" i="31"/>
  <c r="N38" i="31"/>
  <c r="P37" i="31"/>
  <c r="N37" i="31"/>
  <c r="P36" i="31"/>
  <c r="N36" i="31"/>
  <c r="P35" i="31"/>
  <c r="N35" i="31"/>
  <c r="P34" i="31"/>
  <c r="N34" i="31"/>
  <c r="P33" i="31"/>
  <c r="N33" i="31"/>
  <c r="P32" i="31"/>
  <c r="N32" i="31"/>
  <c r="P31" i="31"/>
  <c r="N31" i="31"/>
  <c r="P30" i="31"/>
  <c r="N30" i="31"/>
  <c r="P29" i="31"/>
  <c r="N29" i="31"/>
  <c r="P28" i="31"/>
  <c r="N28" i="31"/>
  <c r="P27" i="31"/>
  <c r="N27" i="31"/>
  <c r="P26" i="31"/>
  <c r="N26" i="31"/>
  <c r="P25" i="31"/>
  <c r="N25" i="31"/>
  <c r="P24" i="31"/>
  <c r="N24" i="31"/>
  <c r="P23" i="31"/>
  <c r="N23" i="31"/>
  <c r="P22" i="31"/>
  <c r="N22" i="31"/>
  <c r="P21" i="31"/>
  <c r="N21" i="31"/>
  <c r="P20" i="31"/>
  <c r="N20" i="31"/>
  <c r="P19" i="31"/>
  <c r="N19" i="31"/>
  <c r="P18" i="31"/>
  <c r="N18" i="31"/>
  <c r="P17" i="31"/>
  <c r="N17" i="31"/>
  <c r="P16" i="31"/>
  <c r="N16" i="31"/>
  <c r="P15" i="31"/>
  <c r="N15" i="31"/>
  <c r="P14" i="31"/>
  <c r="P13" i="31"/>
  <c r="N13" i="31"/>
  <c r="P12" i="31"/>
  <c r="N12" i="31"/>
  <c r="P11" i="31"/>
  <c r="P700" i="29"/>
  <c r="N700" i="29"/>
  <c r="P699" i="29"/>
  <c r="N699" i="29"/>
  <c r="P698" i="29"/>
  <c r="N698" i="29"/>
  <c r="P697" i="29"/>
  <c r="N697" i="29"/>
  <c r="P696" i="29"/>
  <c r="N696" i="29"/>
  <c r="P695" i="29"/>
  <c r="N695" i="29"/>
  <c r="P694" i="29"/>
  <c r="N694" i="29"/>
  <c r="P693" i="29"/>
  <c r="N693" i="29"/>
  <c r="P692" i="29"/>
  <c r="N692" i="29"/>
  <c r="P691" i="29"/>
  <c r="N691" i="29"/>
  <c r="P690" i="29"/>
  <c r="N690" i="29"/>
  <c r="P689" i="29"/>
  <c r="N689" i="29"/>
  <c r="P688" i="29"/>
  <c r="N688" i="29"/>
  <c r="P687" i="29"/>
  <c r="N687" i="29"/>
  <c r="P686" i="29"/>
  <c r="N686" i="29"/>
  <c r="P685" i="29"/>
  <c r="N685" i="29"/>
  <c r="P684" i="29"/>
  <c r="N684" i="29"/>
  <c r="P683" i="29"/>
  <c r="N683" i="29"/>
  <c r="P682" i="29"/>
  <c r="N682" i="29"/>
  <c r="P681" i="29"/>
  <c r="N681" i="29"/>
  <c r="P680" i="29"/>
  <c r="N680" i="29"/>
  <c r="P679" i="29"/>
  <c r="N679" i="29"/>
  <c r="P678" i="29"/>
  <c r="N678" i="29"/>
  <c r="P677" i="29"/>
  <c r="N677" i="29"/>
  <c r="P676" i="29"/>
  <c r="N676" i="29"/>
  <c r="P675" i="29"/>
  <c r="N675" i="29"/>
  <c r="P674" i="29"/>
  <c r="N674" i="29"/>
  <c r="P673" i="29"/>
  <c r="N673" i="29"/>
  <c r="P672" i="29"/>
  <c r="N672" i="29"/>
  <c r="P671" i="29"/>
  <c r="N671" i="29"/>
  <c r="P670" i="29"/>
  <c r="N670" i="29"/>
  <c r="P669" i="29"/>
  <c r="N669" i="29"/>
  <c r="P668" i="29"/>
  <c r="N668" i="29"/>
  <c r="P667" i="29"/>
  <c r="N667" i="29"/>
  <c r="P666" i="29"/>
  <c r="N666" i="29"/>
  <c r="P665" i="29"/>
  <c r="N665" i="29"/>
  <c r="P664" i="29"/>
  <c r="N664" i="29"/>
  <c r="P663" i="29"/>
  <c r="N663" i="29"/>
  <c r="P662" i="29"/>
  <c r="N662" i="29"/>
  <c r="P661" i="29"/>
  <c r="N661" i="29"/>
  <c r="P660" i="29"/>
  <c r="N660" i="29"/>
  <c r="P659" i="29"/>
  <c r="N659" i="29"/>
  <c r="P658" i="29"/>
  <c r="N658" i="29"/>
  <c r="P657" i="29"/>
  <c r="N657" i="29"/>
  <c r="P656" i="29"/>
  <c r="N656" i="29"/>
  <c r="P655" i="29"/>
  <c r="N655" i="29"/>
  <c r="P654" i="29"/>
  <c r="N654" i="29"/>
  <c r="P653" i="29"/>
  <c r="N653" i="29"/>
  <c r="P652" i="29"/>
  <c r="N652" i="29"/>
  <c r="P651" i="29"/>
  <c r="N651" i="29"/>
  <c r="P650" i="29"/>
  <c r="N650" i="29"/>
  <c r="P649" i="29"/>
  <c r="N649" i="29"/>
  <c r="P648" i="29"/>
  <c r="N648" i="29"/>
  <c r="P647" i="29"/>
  <c r="N647" i="29"/>
  <c r="P646" i="29"/>
  <c r="N646" i="29"/>
  <c r="P645" i="29"/>
  <c r="N645" i="29"/>
  <c r="P644" i="29"/>
  <c r="N644" i="29"/>
  <c r="P643" i="29"/>
  <c r="N643" i="29"/>
  <c r="P642" i="29"/>
  <c r="N642" i="29"/>
  <c r="P641" i="29"/>
  <c r="N641" i="29"/>
  <c r="P640" i="29"/>
  <c r="N640" i="29"/>
  <c r="P639" i="29"/>
  <c r="N639" i="29"/>
  <c r="P638" i="29"/>
  <c r="N638" i="29"/>
  <c r="P637" i="29"/>
  <c r="N637" i="29"/>
  <c r="P636" i="29"/>
  <c r="N636" i="29"/>
  <c r="P635" i="29"/>
  <c r="N635" i="29"/>
  <c r="P634" i="29"/>
  <c r="N634" i="29"/>
  <c r="P633" i="29"/>
  <c r="N633" i="29"/>
  <c r="P632" i="29"/>
  <c r="N632" i="29"/>
  <c r="P631" i="29"/>
  <c r="N631" i="29"/>
  <c r="P630" i="29"/>
  <c r="N630" i="29"/>
  <c r="P629" i="29"/>
  <c r="N629" i="29"/>
  <c r="P628" i="29"/>
  <c r="N628" i="29"/>
  <c r="P627" i="29"/>
  <c r="N627" i="29"/>
  <c r="P626" i="29"/>
  <c r="N626" i="29"/>
  <c r="P625" i="29"/>
  <c r="N625" i="29"/>
  <c r="P624" i="29"/>
  <c r="N624" i="29"/>
  <c r="P623" i="29"/>
  <c r="N623" i="29"/>
  <c r="P622" i="29"/>
  <c r="N622" i="29"/>
  <c r="P621" i="29"/>
  <c r="N621" i="29"/>
  <c r="P620" i="29"/>
  <c r="N620" i="29"/>
  <c r="P619" i="29"/>
  <c r="N619" i="29"/>
  <c r="P618" i="29"/>
  <c r="N618" i="29"/>
  <c r="P617" i="29"/>
  <c r="N617" i="29"/>
  <c r="P616" i="29"/>
  <c r="N616" i="29"/>
  <c r="P615" i="29"/>
  <c r="N615" i="29"/>
  <c r="P614" i="29"/>
  <c r="N614" i="29"/>
  <c r="P613" i="29"/>
  <c r="N613" i="29"/>
  <c r="P612" i="29"/>
  <c r="N612" i="29"/>
  <c r="P611" i="29"/>
  <c r="N611" i="29"/>
  <c r="P610" i="29"/>
  <c r="N610" i="29"/>
  <c r="P609" i="29"/>
  <c r="N609" i="29"/>
  <c r="P608" i="29"/>
  <c r="N608" i="29"/>
  <c r="P607" i="29"/>
  <c r="N607" i="29"/>
  <c r="P606" i="29"/>
  <c r="N606" i="29"/>
  <c r="P605" i="29"/>
  <c r="N605" i="29"/>
  <c r="P604" i="29"/>
  <c r="N604" i="29"/>
  <c r="P603" i="29"/>
  <c r="N603" i="29"/>
  <c r="P602" i="29"/>
  <c r="N602" i="29"/>
  <c r="P601" i="29"/>
  <c r="N601" i="29"/>
  <c r="P600" i="29"/>
  <c r="N600" i="29"/>
  <c r="P599" i="29"/>
  <c r="N599" i="29"/>
  <c r="P598" i="29"/>
  <c r="N598" i="29"/>
  <c r="P597" i="29"/>
  <c r="N597" i="29"/>
  <c r="P596" i="29"/>
  <c r="N596" i="29"/>
  <c r="P595" i="29"/>
  <c r="N595" i="29"/>
  <c r="P594" i="29"/>
  <c r="N594" i="29"/>
  <c r="P593" i="29"/>
  <c r="N593" i="29"/>
  <c r="P592" i="29"/>
  <c r="N592" i="29"/>
  <c r="P591" i="29"/>
  <c r="N591" i="29"/>
  <c r="P590" i="29"/>
  <c r="N590" i="29"/>
  <c r="P589" i="29"/>
  <c r="N589" i="29"/>
  <c r="P588" i="29"/>
  <c r="N588" i="29"/>
  <c r="P587" i="29"/>
  <c r="N587" i="29"/>
  <c r="P586" i="29"/>
  <c r="N586" i="29"/>
  <c r="P585" i="29"/>
  <c r="N585" i="29"/>
  <c r="P584" i="29"/>
  <c r="N584" i="29"/>
  <c r="P583" i="29"/>
  <c r="N583" i="29"/>
  <c r="P582" i="29"/>
  <c r="N582" i="29"/>
  <c r="P581" i="29"/>
  <c r="N581" i="29"/>
  <c r="P580" i="29"/>
  <c r="N580" i="29"/>
  <c r="P579" i="29"/>
  <c r="N579" i="29"/>
  <c r="P578" i="29"/>
  <c r="N578" i="29"/>
  <c r="P577" i="29"/>
  <c r="N577" i="29"/>
  <c r="P576" i="29"/>
  <c r="N576" i="29"/>
  <c r="P575" i="29"/>
  <c r="N575" i="29"/>
  <c r="P574" i="29"/>
  <c r="N574" i="29"/>
  <c r="P573" i="29"/>
  <c r="N573" i="29"/>
  <c r="P572" i="29"/>
  <c r="N572" i="29"/>
  <c r="P571" i="29"/>
  <c r="N571" i="29"/>
  <c r="P570" i="29"/>
  <c r="N570" i="29"/>
  <c r="P569" i="29"/>
  <c r="N569" i="29"/>
  <c r="P568" i="29"/>
  <c r="N568" i="29"/>
  <c r="P567" i="29"/>
  <c r="N567" i="29"/>
  <c r="P566" i="29"/>
  <c r="N566" i="29"/>
  <c r="P565" i="29"/>
  <c r="N565" i="29"/>
  <c r="P564" i="29"/>
  <c r="N564" i="29"/>
  <c r="P563" i="29"/>
  <c r="N563" i="29"/>
  <c r="P562" i="29"/>
  <c r="N562" i="29"/>
  <c r="P561" i="29"/>
  <c r="N561" i="29"/>
  <c r="P560" i="29"/>
  <c r="N560" i="29"/>
  <c r="P559" i="29"/>
  <c r="N559" i="29"/>
  <c r="P558" i="29"/>
  <c r="N558" i="29"/>
  <c r="P557" i="29"/>
  <c r="N557" i="29"/>
  <c r="P556" i="29"/>
  <c r="N556" i="29"/>
  <c r="P555" i="29"/>
  <c r="N555" i="29"/>
  <c r="P554" i="29"/>
  <c r="N554" i="29"/>
  <c r="P553" i="29"/>
  <c r="N553" i="29"/>
  <c r="P552" i="29"/>
  <c r="N552" i="29"/>
  <c r="P551" i="29"/>
  <c r="N551" i="29"/>
  <c r="P550" i="29"/>
  <c r="N550" i="29"/>
  <c r="P549" i="29"/>
  <c r="N549" i="29"/>
  <c r="P548" i="29"/>
  <c r="N548" i="29"/>
  <c r="P547" i="29"/>
  <c r="N547" i="29"/>
  <c r="P546" i="29"/>
  <c r="N546" i="29"/>
  <c r="P545" i="29"/>
  <c r="N545" i="29"/>
  <c r="P544" i="29"/>
  <c r="N544" i="29"/>
  <c r="P543" i="29"/>
  <c r="N543" i="29"/>
  <c r="P542" i="29"/>
  <c r="N542" i="29"/>
  <c r="P541" i="29"/>
  <c r="N541" i="29"/>
  <c r="P540" i="29"/>
  <c r="N540" i="29"/>
  <c r="P539" i="29"/>
  <c r="N539" i="29"/>
  <c r="P538" i="29"/>
  <c r="N538" i="29"/>
  <c r="P537" i="29"/>
  <c r="N537" i="29"/>
  <c r="P536" i="29"/>
  <c r="N536" i="29"/>
  <c r="P535" i="29"/>
  <c r="N535" i="29"/>
  <c r="P534" i="29"/>
  <c r="N534" i="29"/>
  <c r="P533" i="29"/>
  <c r="N533" i="29"/>
  <c r="P532" i="29"/>
  <c r="N532" i="29"/>
  <c r="P531" i="29"/>
  <c r="N531" i="29"/>
  <c r="P530" i="29"/>
  <c r="N530" i="29"/>
  <c r="P529" i="29"/>
  <c r="N529" i="29"/>
  <c r="P528" i="29"/>
  <c r="N528" i="29"/>
  <c r="P527" i="29"/>
  <c r="N527" i="29"/>
  <c r="P526" i="29"/>
  <c r="N526" i="29"/>
  <c r="P525" i="29"/>
  <c r="N525" i="29"/>
  <c r="P524" i="29"/>
  <c r="N524" i="29"/>
  <c r="P523" i="29"/>
  <c r="N523" i="29"/>
  <c r="P522" i="29"/>
  <c r="N522" i="29"/>
  <c r="P521" i="29"/>
  <c r="N521" i="29"/>
  <c r="P520" i="29"/>
  <c r="N520" i="29"/>
  <c r="P519" i="29"/>
  <c r="N519" i="29"/>
  <c r="P518" i="29"/>
  <c r="N518" i="29"/>
  <c r="P517" i="29"/>
  <c r="N517" i="29"/>
  <c r="P516" i="29"/>
  <c r="N516" i="29"/>
  <c r="P515" i="29"/>
  <c r="N515" i="29"/>
  <c r="P514" i="29"/>
  <c r="N514" i="29"/>
  <c r="P513" i="29"/>
  <c r="N513" i="29"/>
  <c r="P512" i="29"/>
  <c r="N512" i="29"/>
  <c r="P511" i="29"/>
  <c r="N511" i="29"/>
  <c r="P510" i="29"/>
  <c r="N510" i="29"/>
  <c r="P509" i="29"/>
  <c r="N509" i="29"/>
  <c r="P508" i="29"/>
  <c r="N508" i="29"/>
  <c r="P507" i="29"/>
  <c r="N507" i="29"/>
  <c r="P506" i="29"/>
  <c r="N506" i="29"/>
  <c r="P505" i="29"/>
  <c r="N505" i="29"/>
  <c r="P504" i="29"/>
  <c r="N504" i="29"/>
  <c r="P503" i="29"/>
  <c r="N503" i="29"/>
  <c r="P502" i="29"/>
  <c r="N502" i="29"/>
  <c r="P501" i="29"/>
  <c r="N501" i="29"/>
  <c r="P500" i="29"/>
  <c r="N500" i="29"/>
  <c r="P499" i="29"/>
  <c r="N499" i="29"/>
  <c r="P498" i="29"/>
  <c r="N498" i="29"/>
  <c r="P497" i="29"/>
  <c r="N497" i="29"/>
  <c r="P496" i="29"/>
  <c r="N496" i="29"/>
  <c r="P495" i="29"/>
  <c r="N495" i="29"/>
  <c r="P494" i="29"/>
  <c r="N494" i="29"/>
  <c r="P493" i="29"/>
  <c r="N493" i="29"/>
  <c r="P492" i="29"/>
  <c r="N492" i="29"/>
  <c r="P491" i="29"/>
  <c r="N491" i="29"/>
  <c r="P490" i="29"/>
  <c r="N490" i="29"/>
  <c r="P489" i="29"/>
  <c r="N489" i="29"/>
  <c r="P488" i="29"/>
  <c r="N488" i="29"/>
  <c r="P487" i="29"/>
  <c r="N487" i="29"/>
  <c r="P486" i="29"/>
  <c r="N486" i="29"/>
  <c r="P485" i="29"/>
  <c r="N485" i="29"/>
  <c r="P484" i="29"/>
  <c r="N484" i="29"/>
  <c r="P483" i="29"/>
  <c r="N483" i="29"/>
  <c r="P482" i="29"/>
  <c r="N482" i="29"/>
  <c r="P481" i="29"/>
  <c r="N481" i="29"/>
  <c r="P480" i="29"/>
  <c r="N480" i="29"/>
  <c r="P479" i="29"/>
  <c r="N479" i="29"/>
  <c r="P478" i="29"/>
  <c r="N478" i="29"/>
  <c r="P477" i="29"/>
  <c r="N477" i="29"/>
  <c r="P476" i="29"/>
  <c r="N476" i="29"/>
  <c r="P475" i="29"/>
  <c r="N475" i="29"/>
  <c r="P474" i="29"/>
  <c r="N474" i="29"/>
  <c r="P473" i="29"/>
  <c r="N473" i="29"/>
  <c r="P472" i="29"/>
  <c r="N472" i="29"/>
  <c r="P471" i="29"/>
  <c r="N471" i="29"/>
  <c r="P470" i="29"/>
  <c r="N470" i="29"/>
  <c r="P469" i="29"/>
  <c r="N469" i="29"/>
  <c r="P468" i="29"/>
  <c r="N468" i="29"/>
  <c r="P467" i="29"/>
  <c r="N467" i="29"/>
  <c r="P466" i="29"/>
  <c r="N466" i="29"/>
  <c r="P465" i="29"/>
  <c r="N465" i="29"/>
  <c r="P464" i="29"/>
  <c r="N464" i="29"/>
  <c r="P463" i="29"/>
  <c r="N463" i="29"/>
  <c r="P462" i="29"/>
  <c r="N462" i="29"/>
  <c r="P461" i="29"/>
  <c r="N461" i="29"/>
  <c r="P460" i="29"/>
  <c r="N460" i="29"/>
  <c r="P459" i="29"/>
  <c r="N459" i="29"/>
  <c r="P458" i="29"/>
  <c r="N458" i="29"/>
  <c r="P457" i="29"/>
  <c r="N457" i="29"/>
  <c r="P456" i="29"/>
  <c r="N456" i="29"/>
  <c r="P455" i="29"/>
  <c r="N455" i="29"/>
  <c r="P454" i="29"/>
  <c r="N454" i="29"/>
  <c r="P453" i="29"/>
  <c r="N453" i="29"/>
  <c r="P452" i="29"/>
  <c r="N452" i="29"/>
  <c r="P451" i="29"/>
  <c r="N451" i="29"/>
  <c r="P450" i="29"/>
  <c r="N450" i="29"/>
  <c r="P449" i="29"/>
  <c r="N449" i="29"/>
  <c r="P448" i="29"/>
  <c r="N448" i="29"/>
  <c r="P447" i="29"/>
  <c r="N447" i="29"/>
  <c r="P446" i="29"/>
  <c r="N446" i="29"/>
  <c r="P445" i="29"/>
  <c r="N445" i="29"/>
  <c r="P444" i="29"/>
  <c r="N444" i="29"/>
  <c r="P443" i="29"/>
  <c r="N443" i="29"/>
  <c r="P442" i="29"/>
  <c r="N442" i="29"/>
  <c r="P441" i="29"/>
  <c r="N441" i="29"/>
  <c r="P440" i="29"/>
  <c r="N440" i="29"/>
  <c r="P439" i="29"/>
  <c r="N439" i="29"/>
  <c r="P438" i="29"/>
  <c r="N438" i="29"/>
  <c r="P437" i="29"/>
  <c r="N437" i="29"/>
  <c r="P436" i="29"/>
  <c r="N436" i="29"/>
  <c r="P435" i="29"/>
  <c r="N435" i="29"/>
  <c r="P434" i="29"/>
  <c r="N434" i="29"/>
  <c r="P433" i="29"/>
  <c r="N433" i="29"/>
  <c r="P432" i="29"/>
  <c r="N432" i="29"/>
  <c r="P431" i="29"/>
  <c r="N431" i="29"/>
  <c r="P430" i="29"/>
  <c r="N430" i="29"/>
  <c r="P429" i="29"/>
  <c r="N429" i="29"/>
  <c r="P428" i="29"/>
  <c r="N428" i="29"/>
  <c r="P427" i="29"/>
  <c r="N427" i="29"/>
  <c r="P426" i="29"/>
  <c r="N426" i="29"/>
  <c r="P425" i="29"/>
  <c r="N425" i="29"/>
  <c r="P424" i="29"/>
  <c r="N424" i="29"/>
  <c r="P423" i="29"/>
  <c r="N423" i="29"/>
  <c r="P422" i="29"/>
  <c r="N422" i="29"/>
  <c r="P421" i="29"/>
  <c r="N421" i="29"/>
  <c r="P420" i="29"/>
  <c r="N420" i="29"/>
  <c r="P419" i="29"/>
  <c r="N419" i="29"/>
  <c r="P418" i="29"/>
  <c r="N418" i="29"/>
  <c r="P417" i="29"/>
  <c r="N417" i="29"/>
  <c r="P416" i="29"/>
  <c r="N416" i="29"/>
  <c r="P415" i="29"/>
  <c r="N415" i="29"/>
  <c r="P414" i="29"/>
  <c r="N414" i="29"/>
  <c r="P413" i="29"/>
  <c r="N413" i="29"/>
  <c r="P412" i="29"/>
  <c r="N412" i="29"/>
  <c r="P411" i="29"/>
  <c r="N411" i="29"/>
  <c r="P410" i="29"/>
  <c r="N410" i="29"/>
  <c r="P409" i="29"/>
  <c r="N409" i="29"/>
  <c r="P408" i="29"/>
  <c r="N408" i="29"/>
  <c r="P407" i="29"/>
  <c r="N407" i="29"/>
  <c r="P406" i="29"/>
  <c r="N406" i="29"/>
  <c r="P405" i="29"/>
  <c r="N405" i="29"/>
  <c r="P404" i="29"/>
  <c r="N404" i="29"/>
  <c r="P403" i="29"/>
  <c r="N403" i="29"/>
  <c r="P402" i="29"/>
  <c r="N402" i="29"/>
  <c r="P401" i="29"/>
  <c r="N401" i="29"/>
  <c r="P400" i="29"/>
  <c r="N400" i="29"/>
  <c r="P399" i="29"/>
  <c r="N399" i="29"/>
  <c r="P398" i="29"/>
  <c r="N398" i="29"/>
  <c r="P397" i="29"/>
  <c r="N397" i="29"/>
  <c r="P396" i="29"/>
  <c r="N396" i="29"/>
  <c r="P395" i="29"/>
  <c r="N395" i="29"/>
  <c r="P394" i="29"/>
  <c r="N394" i="29"/>
  <c r="P393" i="29"/>
  <c r="N393" i="29"/>
  <c r="P392" i="29"/>
  <c r="N392" i="29"/>
  <c r="P391" i="29"/>
  <c r="N391" i="29"/>
  <c r="P390" i="29"/>
  <c r="N390" i="29"/>
  <c r="P389" i="29"/>
  <c r="N389" i="29"/>
  <c r="P388" i="29"/>
  <c r="N388" i="29"/>
  <c r="P387" i="29"/>
  <c r="N387" i="29"/>
  <c r="P386" i="29"/>
  <c r="N386" i="29"/>
  <c r="P385" i="29"/>
  <c r="N385" i="29"/>
  <c r="P384" i="29"/>
  <c r="N384" i="29"/>
  <c r="P383" i="29"/>
  <c r="N383" i="29"/>
  <c r="P382" i="29"/>
  <c r="N382" i="29"/>
  <c r="P381" i="29"/>
  <c r="N381" i="29"/>
  <c r="P380" i="29"/>
  <c r="N380" i="29"/>
  <c r="P379" i="29"/>
  <c r="N379" i="29"/>
  <c r="P378" i="29"/>
  <c r="N378" i="29"/>
  <c r="P377" i="29"/>
  <c r="N377" i="29"/>
  <c r="P376" i="29"/>
  <c r="N376" i="29"/>
  <c r="P375" i="29"/>
  <c r="N375" i="29"/>
  <c r="P374" i="29"/>
  <c r="N374" i="29"/>
  <c r="P373" i="29"/>
  <c r="N373" i="29"/>
  <c r="P372" i="29"/>
  <c r="N372" i="29"/>
  <c r="P371" i="29"/>
  <c r="N371" i="29"/>
  <c r="P370" i="29"/>
  <c r="N370" i="29"/>
  <c r="P369" i="29"/>
  <c r="N369" i="29"/>
  <c r="P368" i="29"/>
  <c r="N368" i="29"/>
  <c r="P367" i="29"/>
  <c r="N367" i="29"/>
  <c r="P366" i="29"/>
  <c r="N366" i="29"/>
  <c r="P365" i="29"/>
  <c r="N365" i="29"/>
  <c r="P364" i="29"/>
  <c r="N364" i="29"/>
  <c r="P363" i="29"/>
  <c r="N363" i="29"/>
  <c r="P362" i="29"/>
  <c r="N362" i="29"/>
  <c r="P361" i="29"/>
  <c r="N361" i="29"/>
  <c r="P360" i="29"/>
  <c r="N360" i="29"/>
  <c r="P359" i="29"/>
  <c r="N359" i="29"/>
  <c r="P358" i="29"/>
  <c r="N358" i="29"/>
  <c r="P357" i="29"/>
  <c r="N357" i="29"/>
  <c r="P356" i="29"/>
  <c r="N356" i="29"/>
  <c r="P355" i="29"/>
  <c r="N355" i="29"/>
  <c r="P354" i="29"/>
  <c r="N354" i="29"/>
  <c r="P353" i="29"/>
  <c r="N353" i="29"/>
  <c r="P352" i="29"/>
  <c r="N352" i="29"/>
  <c r="P351" i="29"/>
  <c r="N351" i="29"/>
  <c r="P350" i="29"/>
  <c r="N350" i="29"/>
  <c r="P349" i="29"/>
  <c r="N349" i="29"/>
  <c r="P348" i="29"/>
  <c r="N348" i="29"/>
  <c r="P347" i="29"/>
  <c r="N347" i="29"/>
  <c r="P346" i="29"/>
  <c r="N346" i="29"/>
  <c r="P345" i="29"/>
  <c r="N345" i="29"/>
  <c r="P344" i="29"/>
  <c r="N344" i="29"/>
  <c r="P343" i="29"/>
  <c r="N343" i="29"/>
  <c r="P342" i="29"/>
  <c r="N342" i="29"/>
  <c r="P341" i="29"/>
  <c r="N341" i="29"/>
  <c r="P340" i="29"/>
  <c r="N340" i="29"/>
  <c r="P339" i="29"/>
  <c r="N339" i="29"/>
  <c r="P338" i="29"/>
  <c r="N338" i="29"/>
  <c r="P337" i="29"/>
  <c r="N337" i="29"/>
  <c r="P336" i="29"/>
  <c r="N336" i="29"/>
  <c r="P335" i="29"/>
  <c r="N335" i="29"/>
  <c r="P334" i="29"/>
  <c r="N334" i="29"/>
  <c r="P333" i="29"/>
  <c r="N333" i="29"/>
  <c r="P332" i="29"/>
  <c r="N332" i="29"/>
  <c r="P331" i="29"/>
  <c r="N331" i="29"/>
  <c r="P330" i="29"/>
  <c r="N330" i="29"/>
  <c r="P329" i="29"/>
  <c r="N329" i="29"/>
  <c r="P328" i="29"/>
  <c r="N328" i="29"/>
  <c r="P327" i="29"/>
  <c r="N327" i="29"/>
  <c r="P326" i="29"/>
  <c r="N326" i="29"/>
  <c r="P325" i="29"/>
  <c r="N325" i="29"/>
  <c r="P324" i="29"/>
  <c r="N324" i="29"/>
  <c r="P323" i="29"/>
  <c r="N323" i="29"/>
  <c r="P322" i="29"/>
  <c r="N322" i="29"/>
  <c r="P321" i="29"/>
  <c r="N321" i="29"/>
  <c r="P320" i="29"/>
  <c r="N320" i="29"/>
  <c r="P319" i="29"/>
  <c r="N319" i="29"/>
  <c r="P318" i="29"/>
  <c r="N318" i="29"/>
  <c r="P317" i="29"/>
  <c r="N317" i="29"/>
  <c r="P316" i="29"/>
  <c r="N316" i="29"/>
  <c r="P315" i="29"/>
  <c r="N315" i="29"/>
  <c r="P314" i="29"/>
  <c r="N314" i="29"/>
  <c r="P313" i="29"/>
  <c r="N313" i="29"/>
  <c r="P312" i="29"/>
  <c r="N312" i="29"/>
  <c r="P311" i="29"/>
  <c r="N311" i="29"/>
  <c r="P310" i="29"/>
  <c r="N310" i="29"/>
  <c r="P309" i="29"/>
  <c r="N309" i="29"/>
  <c r="P308" i="29"/>
  <c r="N308" i="29"/>
  <c r="P307" i="29"/>
  <c r="N307" i="29"/>
  <c r="P306" i="29"/>
  <c r="N306" i="29"/>
  <c r="P305" i="29"/>
  <c r="N305" i="29"/>
  <c r="P304" i="29"/>
  <c r="N304" i="29"/>
  <c r="P303" i="29"/>
  <c r="N303" i="29"/>
  <c r="P302" i="29"/>
  <c r="N302" i="29"/>
  <c r="P301" i="29"/>
  <c r="N301" i="29"/>
  <c r="P300" i="29"/>
  <c r="N300" i="29"/>
  <c r="P299" i="29"/>
  <c r="N299" i="29"/>
  <c r="P298" i="29"/>
  <c r="N298" i="29"/>
  <c r="P297" i="29"/>
  <c r="N297" i="29"/>
  <c r="P296" i="29"/>
  <c r="N296" i="29"/>
  <c r="P295" i="29"/>
  <c r="N295" i="29"/>
  <c r="P294" i="29"/>
  <c r="N294" i="29"/>
  <c r="P293" i="29"/>
  <c r="N293" i="29"/>
  <c r="P292" i="29"/>
  <c r="N292" i="29"/>
  <c r="P291" i="29"/>
  <c r="N291" i="29"/>
  <c r="P290" i="29"/>
  <c r="N290" i="29"/>
  <c r="P289" i="29"/>
  <c r="N289" i="29"/>
  <c r="P288" i="29"/>
  <c r="N288" i="29"/>
  <c r="P287" i="29"/>
  <c r="N287" i="29"/>
  <c r="P286" i="29"/>
  <c r="N286" i="29"/>
  <c r="P285" i="29"/>
  <c r="N285" i="29"/>
  <c r="P284" i="29"/>
  <c r="N284" i="29"/>
  <c r="P283" i="29"/>
  <c r="N283" i="29"/>
  <c r="P282" i="29"/>
  <c r="N282" i="29"/>
  <c r="P281" i="29"/>
  <c r="N281" i="29"/>
  <c r="P280" i="29"/>
  <c r="N280" i="29"/>
  <c r="P279" i="29"/>
  <c r="N279" i="29"/>
  <c r="P278" i="29"/>
  <c r="N278" i="29"/>
  <c r="P277" i="29"/>
  <c r="N277" i="29"/>
  <c r="P276" i="29"/>
  <c r="N276" i="29"/>
  <c r="P275" i="29"/>
  <c r="N275" i="29"/>
  <c r="P274" i="29"/>
  <c r="N274" i="29"/>
  <c r="P273" i="29"/>
  <c r="N273" i="29"/>
  <c r="P272" i="29"/>
  <c r="N272" i="29"/>
  <c r="P271" i="29"/>
  <c r="N271" i="29"/>
  <c r="P270" i="29"/>
  <c r="N270" i="29"/>
  <c r="P269" i="29"/>
  <c r="N269" i="29"/>
  <c r="P268" i="29"/>
  <c r="N268" i="29"/>
  <c r="P267" i="29"/>
  <c r="N267" i="29"/>
  <c r="P266" i="29"/>
  <c r="N266" i="29"/>
  <c r="P265" i="29"/>
  <c r="N265" i="29"/>
  <c r="P264" i="29"/>
  <c r="N264" i="29"/>
  <c r="P263" i="29"/>
  <c r="N263" i="29"/>
  <c r="P262" i="29"/>
  <c r="N262" i="29"/>
  <c r="P261" i="29"/>
  <c r="N261" i="29"/>
  <c r="P260" i="29"/>
  <c r="N260" i="29"/>
  <c r="P259" i="29"/>
  <c r="N259" i="29"/>
  <c r="P258" i="29"/>
  <c r="N258" i="29"/>
  <c r="P257" i="29"/>
  <c r="N257" i="29"/>
  <c r="P256" i="29"/>
  <c r="N256" i="29"/>
  <c r="P255" i="29"/>
  <c r="N255" i="29"/>
  <c r="P254" i="29"/>
  <c r="N254" i="29"/>
  <c r="P253" i="29"/>
  <c r="N253" i="29"/>
  <c r="P252" i="29"/>
  <c r="N252" i="29"/>
  <c r="P251" i="29"/>
  <c r="N251" i="29"/>
  <c r="P250" i="29"/>
  <c r="N250" i="29"/>
  <c r="P249" i="29"/>
  <c r="N249" i="29"/>
  <c r="P248" i="29"/>
  <c r="N248" i="29"/>
  <c r="P247" i="29"/>
  <c r="N247" i="29"/>
  <c r="P246" i="29"/>
  <c r="N246" i="29"/>
  <c r="P245" i="29"/>
  <c r="N245" i="29"/>
  <c r="P244" i="29"/>
  <c r="N244" i="29"/>
  <c r="P243" i="29"/>
  <c r="N243" i="29"/>
  <c r="P242" i="29"/>
  <c r="N242" i="29"/>
  <c r="P241" i="29"/>
  <c r="N241" i="29"/>
  <c r="P240" i="29"/>
  <c r="N240" i="29"/>
  <c r="P239" i="29"/>
  <c r="N239" i="29"/>
  <c r="P238" i="29"/>
  <c r="N238" i="29"/>
  <c r="P237" i="29"/>
  <c r="N237" i="29"/>
  <c r="P236" i="29"/>
  <c r="N236" i="29"/>
  <c r="P235" i="29"/>
  <c r="N235" i="29"/>
  <c r="P234" i="29"/>
  <c r="N234" i="29"/>
  <c r="P233" i="29"/>
  <c r="N233" i="29"/>
  <c r="P232" i="29"/>
  <c r="N232" i="29"/>
  <c r="P231" i="29"/>
  <c r="N231" i="29"/>
  <c r="P230" i="29"/>
  <c r="N230" i="29"/>
  <c r="P229" i="29"/>
  <c r="N229" i="29"/>
  <c r="P228" i="29"/>
  <c r="N228" i="29"/>
  <c r="P227" i="29"/>
  <c r="N227" i="29"/>
  <c r="P226" i="29"/>
  <c r="N226" i="29"/>
  <c r="P225" i="29"/>
  <c r="N225" i="29"/>
  <c r="P224" i="29"/>
  <c r="N224" i="29"/>
  <c r="P223" i="29"/>
  <c r="N223" i="29"/>
  <c r="P222" i="29"/>
  <c r="N222" i="29"/>
  <c r="P221" i="29"/>
  <c r="N221" i="29"/>
  <c r="P220" i="29"/>
  <c r="N220" i="29"/>
  <c r="P219" i="29"/>
  <c r="N219" i="29"/>
  <c r="P218" i="29"/>
  <c r="N218" i="29"/>
  <c r="P217" i="29"/>
  <c r="N217" i="29"/>
  <c r="P216" i="29"/>
  <c r="N216" i="29"/>
  <c r="P215" i="29"/>
  <c r="N215" i="29"/>
  <c r="P214" i="29"/>
  <c r="N214" i="29"/>
  <c r="P213" i="29"/>
  <c r="N213" i="29"/>
  <c r="P212" i="29"/>
  <c r="N212" i="29"/>
  <c r="P211" i="29"/>
  <c r="N211" i="29"/>
  <c r="P210" i="29"/>
  <c r="N210" i="29"/>
  <c r="P209" i="29"/>
  <c r="N209" i="29"/>
  <c r="P208" i="29"/>
  <c r="N208" i="29"/>
  <c r="P207" i="29"/>
  <c r="N207" i="29"/>
  <c r="P206" i="29"/>
  <c r="N206" i="29"/>
  <c r="P205" i="29"/>
  <c r="N205" i="29"/>
  <c r="P204" i="29"/>
  <c r="N204" i="29"/>
  <c r="P203" i="29"/>
  <c r="N203" i="29"/>
  <c r="P202" i="29"/>
  <c r="N202" i="29"/>
  <c r="P201" i="29"/>
  <c r="N201" i="29"/>
  <c r="P200" i="29"/>
  <c r="N200" i="29"/>
  <c r="P199" i="29"/>
  <c r="N199" i="29"/>
  <c r="P198" i="29"/>
  <c r="N198" i="29"/>
  <c r="P197" i="29"/>
  <c r="N197" i="29"/>
  <c r="P196" i="29"/>
  <c r="N196" i="29"/>
  <c r="P195" i="29"/>
  <c r="N195" i="29"/>
  <c r="P194" i="29"/>
  <c r="N194" i="29"/>
  <c r="P193" i="29"/>
  <c r="N193" i="29"/>
  <c r="P192" i="29"/>
  <c r="N192" i="29"/>
  <c r="P191" i="29"/>
  <c r="N191" i="29"/>
  <c r="P190" i="29"/>
  <c r="N190" i="29"/>
  <c r="P189" i="29"/>
  <c r="N189" i="29"/>
  <c r="P188" i="29"/>
  <c r="N188" i="29"/>
  <c r="P187" i="29"/>
  <c r="N187" i="29"/>
  <c r="P186" i="29"/>
  <c r="N186" i="29"/>
  <c r="P185" i="29"/>
  <c r="N185" i="29"/>
  <c r="P184" i="29"/>
  <c r="N184" i="29"/>
  <c r="P183" i="29"/>
  <c r="N183" i="29"/>
  <c r="P182" i="29"/>
  <c r="N182" i="29"/>
  <c r="P181" i="29"/>
  <c r="N181" i="29"/>
  <c r="P180" i="29"/>
  <c r="N180" i="29"/>
  <c r="P179" i="29"/>
  <c r="N179" i="29"/>
  <c r="P178" i="29"/>
  <c r="N178" i="29"/>
  <c r="P177" i="29"/>
  <c r="N177" i="29"/>
  <c r="P176" i="29"/>
  <c r="N176" i="29"/>
  <c r="P175" i="29"/>
  <c r="N175" i="29"/>
  <c r="P174" i="29"/>
  <c r="N174" i="29"/>
  <c r="P173" i="29"/>
  <c r="N173" i="29"/>
  <c r="P172" i="29"/>
  <c r="N172" i="29"/>
  <c r="P171" i="29"/>
  <c r="N171" i="29"/>
  <c r="P170" i="29"/>
  <c r="N170" i="29"/>
  <c r="P169" i="29"/>
  <c r="N169" i="29"/>
  <c r="P168" i="29"/>
  <c r="N168" i="29"/>
  <c r="P167" i="29"/>
  <c r="N167" i="29"/>
  <c r="P166" i="29"/>
  <c r="N166" i="29"/>
  <c r="P165" i="29"/>
  <c r="N165" i="29"/>
  <c r="P164" i="29"/>
  <c r="N164" i="29"/>
  <c r="P163" i="29"/>
  <c r="N163" i="29"/>
  <c r="P162" i="29"/>
  <c r="N162" i="29"/>
  <c r="P161" i="29"/>
  <c r="N161" i="29"/>
  <c r="P160" i="29"/>
  <c r="N160" i="29"/>
  <c r="P159" i="29"/>
  <c r="N159" i="29"/>
  <c r="P158" i="29"/>
  <c r="N158" i="29"/>
  <c r="P157" i="29"/>
  <c r="N157" i="29"/>
  <c r="P156" i="29"/>
  <c r="N156" i="29"/>
  <c r="P155" i="29"/>
  <c r="N155" i="29"/>
  <c r="P154" i="29"/>
  <c r="N154" i="29"/>
  <c r="P153" i="29"/>
  <c r="N153" i="29"/>
  <c r="P152" i="29"/>
  <c r="N152" i="29"/>
  <c r="P151" i="29"/>
  <c r="N151" i="29"/>
  <c r="P150" i="29"/>
  <c r="N150" i="29"/>
  <c r="P149" i="29"/>
  <c r="N149" i="29"/>
  <c r="P148" i="29"/>
  <c r="N148" i="29"/>
  <c r="P147" i="29"/>
  <c r="N147" i="29"/>
  <c r="P146" i="29"/>
  <c r="N146" i="29"/>
  <c r="P145" i="29"/>
  <c r="N145" i="29"/>
  <c r="P144" i="29"/>
  <c r="N144" i="29"/>
  <c r="P143" i="29"/>
  <c r="N143" i="29"/>
  <c r="P142" i="29"/>
  <c r="N142" i="29"/>
  <c r="P141" i="29"/>
  <c r="N141" i="29"/>
  <c r="P140" i="29"/>
  <c r="N140" i="29"/>
  <c r="P139" i="29"/>
  <c r="N139" i="29"/>
  <c r="P138" i="29"/>
  <c r="N138" i="29"/>
  <c r="P137" i="29"/>
  <c r="N137" i="29"/>
  <c r="P136" i="29"/>
  <c r="N136" i="29"/>
  <c r="P135" i="29"/>
  <c r="N135" i="29"/>
  <c r="P134" i="29"/>
  <c r="N134" i="29"/>
  <c r="P133" i="29"/>
  <c r="N133" i="29"/>
  <c r="P132" i="29"/>
  <c r="N132" i="29"/>
  <c r="P131" i="29"/>
  <c r="N131" i="29"/>
  <c r="P130" i="29"/>
  <c r="N130" i="29"/>
  <c r="P129" i="29"/>
  <c r="N129" i="29"/>
  <c r="P128" i="29"/>
  <c r="N128" i="29"/>
  <c r="P127" i="29"/>
  <c r="N127" i="29"/>
  <c r="P126" i="29"/>
  <c r="N126" i="29"/>
  <c r="P125" i="29"/>
  <c r="N125" i="29"/>
  <c r="P124" i="29"/>
  <c r="N124" i="29"/>
  <c r="P123" i="29"/>
  <c r="N123" i="29"/>
  <c r="P122" i="29"/>
  <c r="N122" i="29"/>
  <c r="P121" i="29"/>
  <c r="N121" i="29"/>
  <c r="P120" i="29"/>
  <c r="N120" i="29"/>
  <c r="P119" i="29"/>
  <c r="N119" i="29"/>
  <c r="P118" i="29"/>
  <c r="N118" i="29"/>
  <c r="P117" i="29"/>
  <c r="N117" i="29"/>
  <c r="P116" i="29"/>
  <c r="N116" i="29"/>
  <c r="P115" i="29"/>
  <c r="N115" i="29"/>
  <c r="P114" i="29"/>
  <c r="N114" i="29"/>
  <c r="P113" i="29"/>
  <c r="N113" i="29"/>
  <c r="P112" i="29"/>
  <c r="N112" i="29"/>
  <c r="P111" i="29"/>
  <c r="N111" i="29"/>
  <c r="P110" i="29"/>
  <c r="N110" i="29"/>
  <c r="P109" i="29"/>
  <c r="N109" i="29"/>
  <c r="P108" i="29"/>
  <c r="N108" i="29"/>
  <c r="P107" i="29"/>
  <c r="N107" i="29"/>
  <c r="P106" i="29"/>
  <c r="N106" i="29"/>
  <c r="P105" i="29"/>
  <c r="N105" i="29"/>
  <c r="P104" i="29"/>
  <c r="N104" i="29"/>
  <c r="P103" i="29"/>
  <c r="N103" i="29"/>
  <c r="P102" i="29"/>
  <c r="N102" i="29"/>
  <c r="P101" i="29"/>
  <c r="N101" i="29"/>
  <c r="P100" i="29"/>
  <c r="N100" i="29"/>
  <c r="P99" i="29"/>
  <c r="N99" i="29"/>
  <c r="P98" i="29"/>
  <c r="N98" i="29"/>
  <c r="P97" i="29"/>
  <c r="N97" i="29"/>
  <c r="P96" i="29"/>
  <c r="N96" i="29"/>
  <c r="P95" i="29"/>
  <c r="N95" i="29"/>
  <c r="P94" i="29"/>
  <c r="N94" i="29"/>
  <c r="P93" i="29"/>
  <c r="N93" i="29"/>
  <c r="P92" i="29"/>
  <c r="N92" i="29"/>
  <c r="P91" i="29"/>
  <c r="N91" i="29"/>
  <c r="P90" i="29"/>
  <c r="N90" i="29"/>
  <c r="P89" i="29"/>
  <c r="N89" i="29"/>
  <c r="P88" i="29"/>
  <c r="N88" i="29"/>
  <c r="P87" i="29"/>
  <c r="N87" i="29"/>
  <c r="P86" i="29"/>
  <c r="N86" i="29"/>
  <c r="P85" i="29"/>
  <c r="N85" i="29"/>
  <c r="P84" i="29"/>
  <c r="N84" i="29"/>
  <c r="P83" i="29"/>
  <c r="N83" i="29"/>
  <c r="P82" i="29"/>
  <c r="N82" i="29"/>
  <c r="P81" i="29"/>
  <c r="N81" i="29"/>
  <c r="P80" i="29"/>
  <c r="N80" i="29"/>
  <c r="P79" i="29"/>
  <c r="N79" i="29"/>
  <c r="P78" i="29"/>
  <c r="N78" i="29"/>
  <c r="P77" i="29"/>
  <c r="N77" i="29"/>
  <c r="P76" i="29"/>
  <c r="N76" i="29"/>
  <c r="P75" i="29"/>
  <c r="N75" i="29"/>
  <c r="P74" i="29"/>
  <c r="N74" i="29"/>
  <c r="P73" i="29"/>
  <c r="N73" i="29"/>
  <c r="P72" i="29"/>
  <c r="N72" i="29"/>
  <c r="P71" i="29"/>
  <c r="N71" i="29"/>
  <c r="P70" i="29"/>
  <c r="N70" i="29"/>
  <c r="P69" i="29"/>
  <c r="N69" i="29"/>
  <c r="P68" i="29"/>
  <c r="N68" i="29"/>
  <c r="P67" i="29"/>
  <c r="N67" i="29"/>
  <c r="P66" i="29"/>
  <c r="N66" i="29"/>
  <c r="P65" i="29"/>
  <c r="N65" i="29"/>
  <c r="P64" i="29"/>
  <c r="N64" i="29"/>
  <c r="P63" i="29"/>
  <c r="N63" i="29"/>
  <c r="P62" i="29"/>
  <c r="N62" i="29"/>
  <c r="P61" i="29"/>
  <c r="N61" i="29"/>
  <c r="P60" i="29"/>
  <c r="N60" i="29"/>
  <c r="P59" i="29"/>
  <c r="N59" i="29"/>
  <c r="P58" i="29"/>
  <c r="N58" i="29"/>
  <c r="P57" i="29"/>
  <c r="N57" i="29"/>
  <c r="P56" i="29"/>
  <c r="N56" i="29"/>
  <c r="P55" i="29"/>
  <c r="N55" i="29"/>
  <c r="P54" i="29"/>
  <c r="N54" i="29"/>
  <c r="P53" i="29"/>
  <c r="N53" i="29"/>
  <c r="P52" i="29"/>
  <c r="N52" i="29"/>
  <c r="P51" i="29"/>
  <c r="N51" i="29"/>
  <c r="P50" i="29"/>
  <c r="N50" i="29"/>
  <c r="P49" i="29"/>
  <c r="N49" i="29"/>
  <c r="P48" i="29"/>
  <c r="N48" i="29"/>
  <c r="P47" i="29"/>
  <c r="N47" i="29"/>
  <c r="P46" i="29"/>
  <c r="N46" i="29"/>
  <c r="P45" i="29"/>
  <c r="N45" i="29"/>
  <c r="P44" i="29"/>
  <c r="N44" i="29"/>
  <c r="P43" i="29"/>
  <c r="N43" i="29"/>
  <c r="P42" i="29"/>
  <c r="N42" i="29"/>
  <c r="P41" i="29"/>
  <c r="N41" i="29"/>
  <c r="P40" i="29"/>
  <c r="N40" i="29"/>
  <c r="P39" i="29"/>
  <c r="N39" i="29"/>
  <c r="P38" i="29"/>
  <c r="N38" i="29"/>
  <c r="P37" i="29"/>
  <c r="N37" i="29"/>
  <c r="P36" i="29"/>
  <c r="N36" i="29"/>
  <c r="P35" i="29"/>
  <c r="N35" i="29"/>
  <c r="P34" i="29"/>
  <c r="N34" i="29"/>
  <c r="P33" i="29"/>
  <c r="N33" i="29"/>
  <c r="P32" i="29"/>
  <c r="N32" i="29"/>
  <c r="P31" i="29"/>
  <c r="N31" i="29"/>
  <c r="P30" i="29"/>
  <c r="N30" i="29"/>
  <c r="P29" i="29"/>
  <c r="N29" i="29"/>
  <c r="P28" i="29"/>
  <c r="N28" i="29"/>
  <c r="P27" i="29"/>
  <c r="N27" i="29"/>
  <c r="P26" i="29"/>
  <c r="N26" i="29"/>
  <c r="P25" i="29"/>
  <c r="N25" i="29"/>
  <c r="P24" i="29"/>
  <c r="N24" i="29"/>
  <c r="P23" i="29"/>
  <c r="N23" i="29"/>
  <c r="P22" i="29"/>
  <c r="N22" i="29"/>
  <c r="P21" i="29"/>
  <c r="N21" i="29"/>
  <c r="P20" i="29"/>
  <c r="N20" i="29"/>
  <c r="P19" i="29"/>
  <c r="N19" i="29"/>
  <c r="P18" i="29"/>
  <c r="N18" i="29"/>
  <c r="P17" i="29"/>
  <c r="N17" i="29"/>
  <c r="P16" i="29"/>
  <c r="N16" i="29"/>
  <c r="P15" i="29"/>
  <c r="N15" i="29"/>
  <c r="P14" i="29"/>
  <c r="N14" i="29"/>
  <c r="P13" i="29"/>
  <c r="N13" i="29"/>
  <c r="P12" i="29"/>
  <c r="N12" i="29"/>
  <c r="P11" i="29"/>
  <c r="P176" i="26"/>
  <c r="N176" i="26"/>
  <c r="P175" i="26"/>
  <c r="N175" i="26"/>
  <c r="P174" i="26"/>
  <c r="N174" i="26"/>
  <c r="P173" i="26"/>
  <c r="N173" i="26"/>
  <c r="P172" i="26"/>
  <c r="N172" i="26"/>
  <c r="P171" i="26"/>
  <c r="N171" i="26"/>
  <c r="P170" i="26"/>
  <c r="N170" i="26"/>
  <c r="P169" i="26"/>
  <c r="N169" i="26"/>
  <c r="P168" i="26"/>
  <c r="N168" i="26"/>
  <c r="P167" i="26"/>
  <c r="N167" i="26"/>
  <c r="P166" i="26"/>
  <c r="N166" i="26"/>
  <c r="P165" i="26"/>
  <c r="N165" i="26"/>
  <c r="P164" i="26"/>
  <c r="N164" i="26"/>
  <c r="P163" i="26"/>
  <c r="N163" i="26"/>
  <c r="P162" i="26"/>
  <c r="N162" i="26"/>
  <c r="P161" i="26"/>
  <c r="N161" i="26"/>
  <c r="P160" i="26"/>
  <c r="N160" i="26"/>
  <c r="P159" i="26"/>
  <c r="N159" i="26"/>
  <c r="P158" i="26"/>
  <c r="N158" i="26"/>
  <c r="P157" i="26"/>
  <c r="N157" i="26"/>
  <c r="P156" i="26"/>
  <c r="N156" i="26"/>
  <c r="P155" i="26"/>
  <c r="N155" i="26"/>
  <c r="P154" i="26"/>
  <c r="N154" i="26"/>
  <c r="P153" i="26"/>
  <c r="N153" i="26"/>
  <c r="P152" i="26"/>
  <c r="N152" i="26"/>
  <c r="P151" i="26"/>
  <c r="N151" i="26"/>
  <c r="P150" i="26"/>
  <c r="N150" i="26"/>
  <c r="P149" i="26"/>
  <c r="N149" i="26"/>
  <c r="P148" i="26"/>
  <c r="N148" i="26"/>
  <c r="P147" i="26"/>
  <c r="N147" i="26"/>
  <c r="P146" i="26"/>
  <c r="N146" i="26"/>
  <c r="P145" i="26"/>
  <c r="N145" i="26"/>
  <c r="P144" i="26"/>
  <c r="N144" i="26"/>
  <c r="P143" i="26"/>
  <c r="N143" i="26"/>
  <c r="P142" i="26"/>
  <c r="N142" i="26"/>
  <c r="P141" i="26"/>
  <c r="N141" i="26"/>
  <c r="P140" i="26"/>
  <c r="N140" i="26"/>
  <c r="P139" i="26"/>
  <c r="N139" i="26"/>
  <c r="P138" i="26"/>
  <c r="N138" i="26"/>
  <c r="P137" i="26"/>
  <c r="N137" i="26"/>
  <c r="P136" i="26"/>
  <c r="N136" i="26"/>
  <c r="P135" i="26"/>
  <c r="N135" i="26"/>
  <c r="P134" i="26"/>
  <c r="N134" i="26"/>
  <c r="P133" i="26"/>
  <c r="N133" i="26"/>
  <c r="P132" i="26"/>
  <c r="N132" i="26"/>
  <c r="P131" i="26"/>
  <c r="N131" i="26"/>
  <c r="P130" i="26"/>
  <c r="N130" i="26"/>
  <c r="P129" i="26"/>
  <c r="N129" i="26"/>
  <c r="P128" i="26"/>
  <c r="N128" i="26"/>
  <c r="P127" i="26"/>
  <c r="N127" i="26"/>
  <c r="P126" i="26"/>
  <c r="N126" i="26"/>
  <c r="P125" i="26"/>
  <c r="N125" i="26"/>
  <c r="P124" i="26"/>
  <c r="N124" i="26"/>
  <c r="P123" i="26"/>
  <c r="N123" i="26"/>
  <c r="P122" i="26"/>
  <c r="N122" i="26"/>
  <c r="P121" i="26"/>
  <c r="N121" i="26"/>
  <c r="P120" i="26"/>
  <c r="N120" i="26"/>
  <c r="P119" i="26"/>
  <c r="N119" i="26"/>
  <c r="P118" i="26"/>
  <c r="N118" i="26"/>
  <c r="P117" i="26"/>
  <c r="N117" i="26"/>
  <c r="P116" i="26"/>
  <c r="N116" i="26"/>
  <c r="P115" i="26"/>
  <c r="N115" i="26"/>
  <c r="P114" i="26"/>
  <c r="N114" i="26"/>
  <c r="P113" i="26"/>
  <c r="N113" i="26"/>
  <c r="P112" i="26"/>
  <c r="N112" i="26"/>
  <c r="P111" i="26"/>
  <c r="N111" i="26"/>
  <c r="P110" i="26"/>
  <c r="N110" i="26"/>
  <c r="P109" i="26"/>
  <c r="N109" i="26"/>
  <c r="P108" i="26"/>
  <c r="N108" i="26"/>
  <c r="P107" i="26"/>
  <c r="N107" i="26"/>
  <c r="P106" i="26"/>
  <c r="N106" i="26"/>
  <c r="P105" i="26"/>
  <c r="N105" i="26"/>
  <c r="P104" i="26"/>
  <c r="N104" i="26"/>
  <c r="P103" i="26"/>
  <c r="N103" i="26"/>
  <c r="P102" i="26"/>
  <c r="N102" i="26"/>
  <c r="P101" i="26"/>
  <c r="N101" i="26"/>
  <c r="P100" i="26"/>
  <c r="N100" i="26"/>
  <c r="P99" i="26"/>
  <c r="N99" i="26"/>
  <c r="P98" i="26"/>
  <c r="N98" i="26"/>
  <c r="P97" i="26"/>
  <c r="N97" i="26"/>
  <c r="P96" i="26"/>
  <c r="N96" i="26"/>
  <c r="P95" i="26"/>
  <c r="N95" i="26"/>
  <c r="P94" i="26"/>
  <c r="N94" i="26"/>
  <c r="P93" i="26"/>
  <c r="N93" i="26"/>
  <c r="P92" i="26"/>
  <c r="N92" i="26"/>
  <c r="P91" i="26"/>
  <c r="N91" i="26"/>
  <c r="P90" i="26"/>
  <c r="N90" i="26"/>
  <c r="P89" i="26"/>
  <c r="N89" i="26"/>
  <c r="P88" i="26"/>
  <c r="N88" i="26"/>
  <c r="P87" i="26"/>
  <c r="N87" i="26"/>
  <c r="P86" i="26"/>
  <c r="N86" i="26"/>
  <c r="P85" i="26"/>
  <c r="N85" i="26"/>
  <c r="P84" i="26"/>
  <c r="N84" i="26"/>
  <c r="P83" i="26"/>
  <c r="N83" i="26"/>
  <c r="P82" i="26"/>
  <c r="N82" i="26"/>
  <c r="P81" i="26"/>
  <c r="N81" i="26"/>
  <c r="P80" i="26"/>
  <c r="N80" i="26"/>
  <c r="P79" i="26"/>
  <c r="N79" i="26"/>
  <c r="P78" i="26"/>
  <c r="N78" i="26"/>
  <c r="P77" i="26"/>
  <c r="N77" i="26"/>
  <c r="P76" i="26"/>
  <c r="N76" i="26"/>
  <c r="P75" i="26"/>
  <c r="N75" i="26"/>
  <c r="P74" i="26"/>
  <c r="N74" i="26"/>
  <c r="P73" i="26"/>
  <c r="N73" i="26"/>
  <c r="P72" i="26"/>
  <c r="N72" i="26"/>
  <c r="P71" i="26"/>
  <c r="N71" i="26"/>
  <c r="P70" i="26"/>
  <c r="N70" i="26"/>
  <c r="P69" i="26"/>
  <c r="N69" i="26"/>
  <c r="P68" i="26"/>
  <c r="N68" i="26"/>
  <c r="P67" i="26"/>
  <c r="N67" i="26"/>
  <c r="P66" i="26"/>
  <c r="N66" i="26"/>
  <c r="P65" i="26"/>
  <c r="N65" i="26"/>
  <c r="P64" i="26"/>
  <c r="N64" i="26"/>
  <c r="P63" i="26"/>
  <c r="N63" i="26"/>
  <c r="P62" i="26"/>
  <c r="N62" i="26"/>
  <c r="P61" i="26"/>
  <c r="N61" i="26"/>
  <c r="P60" i="26"/>
  <c r="N60" i="26"/>
  <c r="P59" i="26"/>
  <c r="N59" i="26"/>
  <c r="P58" i="26"/>
  <c r="N58" i="26"/>
  <c r="P57" i="26"/>
  <c r="N57" i="26"/>
  <c r="P56" i="26"/>
  <c r="N56" i="26"/>
  <c r="P55" i="26"/>
  <c r="N55" i="26"/>
  <c r="P54" i="26"/>
  <c r="N54" i="26"/>
  <c r="P53" i="26"/>
  <c r="N53" i="26"/>
  <c r="P52" i="26"/>
  <c r="N52" i="26"/>
  <c r="P51" i="26"/>
  <c r="N51" i="26"/>
  <c r="P50" i="26"/>
  <c r="N50" i="26"/>
  <c r="P49" i="26"/>
  <c r="N49" i="26"/>
  <c r="P48" i="26"/>
  <c r="N48" i="26"/>
  <c r="P47" i="26"/>
  <c r="N47" i="26"/>
  <c r="P46" i="26"/>
  <c r="N46" i="26"/>
  <c r="P45" i="26"/>
  <c r="N45" i="26"/>
  <c r="P44" i="26"/>
  <c r="N44" i="26"/>
  <c r="P43" i="26"/>
  <c r="N43" i="26"/>
  <c r="P42" i="26"/>
  <c r="N42" i="26"/>
  <c r="P41" i="26"/>
  <c r="N41" i="26"/>
  <c r="P40" i="26"/>
  <c r="N40" i="26"/>
  <c r="P39" i="26"/>
  <c r="N39" i="26"/>
  <c r="P38" i="26"/>
  <c r="N38" i="26"/>
  <c r="P37" i="26"/>
  <c r="N37" i="26"/>
  <c r="P36" i="26"/>
  <c r="N36" i="26"/>
  <c r="P35" i="26"/>
  <c r="N35" i="26"/>
  <c r="P34" i="26"/>
  <c r="N34" i="26"/>
  <c r="P33" i="26"/>
  <c r="N33" i="26"/>
  <c r="P32" i="26"/>
  <c r="N32" i="26"/>
  <c r="P31" i="26"/>
  <c r="N31" i="26"/>
  <c r="P30" i="26"/>
  <c r="N30" i="26"/>
  <c r="P29" i="26"/>
  <c r="N29" i="26"/>
  <c r="P28" i="26"/>
  <c r="N28" i="26"/>
  <c r="P27" i="26"/>
  <c r="N27" i="26"/>
  <c r="P26" i="26"/>
  <c r="N26" i="26"/>
  <c r="P25" i="26"/>
  <c r="N25" i="26"/>
  <c r="P24" i="26"/>
  <c r="N24" i="26"/>
  <c r="P23" i="26"/>
  <c r="N23" i="26"/>
  <c r="P22" i="26"/>
  <c r="N22" i="26"/>
  <c r="P21" i="26"/>
  <c r="N21" i="26"/>
  <c r="P20" i="26"/>
  <c r="N20" i="26"/>
  <c r="P19" i="26"/>
  <c r="N19" i="26"/>
  <c r="P18" i="26"/>
  <c r="N18" i="26"/>
  <c r="P17" i="26"/>
  <c r="N17" i="26"/>
  <c r="P16" i="26"/>
  <c r="N16" i="26"/>
  <c r="P15" i="26"/>
  <c r="N15" i="26"/>
  <c r="P14" i="26"/>
  <c r="N14" i="26"/>
  <c r="P13" i="26"/>
  <c r="N13" i="26"/>
  <c r="P12" i="26"/>
  <c r="N12" i="26"/>
  <c r="P11" i="26"/>
  <c r="P700" i="24"/>
  <c r="N700" i="24"/>
  <c r="P699" i="24"/>
  <c r="N699" i="24"/>
  <c r="P698" i="24"/>
  <c r="N698" i="24"/>
  <c r="P697" i="24"/>
  <c r="N697" i="24"/>
  <c r="P696" i="24"/>
  <c r="N696" i="24"/>
  <c r="P695" i="24"/>
  <c r="N695" i="24"/>
  <c r="P694" i="24"/>
  <c r="N694" i="24"/>
  <c r="P693" i="24"/>
  <c r="N693" i="24"/>
  <c r="P692" i="24"/>
  <c r="N692" i="24"/>
  <c r="P691" i="24"/>
  <c r="N691" i="24"/>
  <c r="P690" i="24"/>
  <c r="N690" i="24"/>
  <c r="P689" i="24"/>
  <c r="N689" i="24"/>
  <c r="P688" i="24"/>
  <c r="N688" i="24"/>
  <c r="P687" i="24"/>
  <c r="N687" i="24"/>
  <c r="P686" i="24"/>
  <c r="N686" i="24"/>
  <c r="P685" i="24"/>
  <c r="N685" i="24"/>
  <c r="P684" i="24"/>
  <c r="N684" i="24"/>
  <c r="P683" i="24"/>
  <c r="N683" i="24"/>
  <c r="P682" i="24"/>
  <c r="N682" i="24"/>
  <c r="P681" i="24"/>
  <c r="N681" i="24"/>
  <c r="P680" i="24"/>
  <c r="N680" i="24"/>
  <c r="P679" i="24"/>
  <c r="N679" i="24"/>
  <c r="P678" i="24"/>
  <c r="N678" i="24"/>
  <c r="P677" i="24"/>
  <c r="N677" i="24"/>
  <c r="P676" i="24"/>
  <c r="N676" i="24"/>
  <c r="P675" i="24"/>
  <c r="N675" i="24"/>
  <c r="P674" i="24"/>
  <c r="N674" i="24"/>
  <c r="P673" i="24"/>
  <c r="N673" i="24"/>
  <c r="P672" i="24"/>
  <c r="N672" i="24"/>
  <c r="P671" i="24"/>
  <c r="N671" i="24"/>
  <c r="P670" i="24"/>
  <c r="N670" i="24"/>
  <c r="P669" i="24"/>
  <c r="N669" i="24"/>
  <c r="P668" i="24"/>
  <c r="N668" i="24"/>
  <c r="P667" i="24"/>
  <c r="N667" i="24"/>
  <c r="P666" i="24"/>
  <c r="N666" i="24"/>
  <c r="P665" i="24"/>
  <c r="N665" i="24"/>
  <c r="P664" i="24"/>
  <c r="N664" i="24"/>
  <c r="P663" i="24"/>
  <c r="N663" i="24"/>
  <c r="P662" i="24"/>
  <c r="N662" i="24"/>
  <c r="P661" i="24"/>
  <c r="N661" i="24"/>
  <c r="P660" i="24"/>
  <c r="N660" i="24"/>
  <c r="P659" i="24"/>
  <c r="N659" i="24"/>
  <c r="P658" i="24"/>
  <c r="N658" i="24"/>
  <c r="P657" i="24"/>
  <c r="N657" i="24"/>
  <c r="P656" i="24"/>
  <c r="N656" i="24"/>
  <c r="P655" i="24"/>
  <c r="N655" i="24"/>
  <c r="P654" i="24"/>
  <c r="N654" i="24"/>
  <c r="P653" i="24"/>
  <c r="N653" i="24"/>
  <c r="P652" i="24"/>
  <c r="N652" i="24"/>
  <c r="P651" i="24"/>
  <c r="N651" i="24"/>
  <c r="P650" i="24"/>
  <c r="N650" i="24"/>
  <c r="P649" i="24"/>
  <c r="N649" i="24"/>
  <c r="P648" i="24"/>
  <c r="N648" i="24"/>
  <c r="P647" i="24"/>
  <c r="N647" i="24"/>
  <c r="P646" i="24"/>
  <c r="N646" i="24"/>
  <c r="P645" i="24"/>
  <c r="N645" i="24"/>
  <c r="P644" i="24"/>
  <c r="N644" i="24"/>
  <c r="P643" i="24"/>
  <c r="N643" i="24"/>
  <c r="P642" i="24"/>
  <c r="N642" i="24"/>
  <c r="P641" i="24"/>
  <c r="N641" i="24"/>
  <c r="P640" i="24"/>
  <c r="N640" i="24"/>
  <c r="P639" i="24"/>
  <c r="N639" i="24"/>
  <c r="P638" i="24"/>
  <c r="N638" i="24"/>
  <c r="P637" i="24"/>
  <c r="N637" i="24"/>
  <c r="P636" i="24"/>
  <c r="N636" i="24"/>
  <c r="P635" i="24"/>
  <c r="N635" i="24"/>
  <c r="P634" i="24"/>
  <c r="N634" i="24"/>
  <c r="P633" i="24"/>
  <c r="N633" i="24"/>
  <c r="P632" i="24"/>
  <c r="N632" i="24"/>
  <c r="P631" i="24"/>
  <c r="N631" i="24"/>
  <c r="P630" i="24"/>
  <c r="N630" i="24"/>
  <c r="P629" i="24"/>
  <c r="N629" i="24"/>
  <c r="P628" i="24"/>
  <c r="N628" i="24"/>
  <c r="P627" i="24"/>
  <c r="N627" i="24"/>
  <c r="P626" i="24"/>
  <c r="N626" i="24"/>
  <c r="P625" i="24"/>
  <c r="N625" i="24"/>
  <c r="P624" i="24"/>
  <c r="N624" i="24"/>
  <c r="P623" i="24"/>
  <c r="N623" i="24"/>
  <c r="P622" i="24"/>
  <c r="N622" i="24"/>
  <c r="P621" i="24"/>
  <c r="N621" i="24"/>
  <c r="P620" i="24"/>
  <c r="N620" i="24"/>
  <c r="P619" i="24"/>
  <c r="N619" i="24"/>
  <c r="P618" i="24"/>
  <c r="N618" i="24"/>
  <c r="P617" i="24"/>
  <c r="N617" i="24"/>
  <c r="P616" i="24"/>
  <c r="N616" i="24"/>
  <c r="P615" i="24"/>
  <c r="N615" i="24"/>
  <c r="P614" i="24"/>
  <c r="N614" i="24"/>
  <c r="P613" i="24"/>
  <c r="N613" i="24"/>
  <c r="P612" i="24"/>
  <c r="N612" i="24"/>
  <c r="P611" i="24"/>
  <c r="N611" i="24"/>
  <c r="P610" i="24"/>
  <c r="N610" i="24"/>
  <c r="P609" i="24"/>
  <c r="N609" i="24"/>
  <c r="P608" i="24"/>
  <c r="N608" i="24"/>
  <c r="P607" i="24"/>
  <c r="N607" i="24"/>
  <c r="P606" i="24"/>
  <c r="N606" i="24"/>
  <c r="P605" i="24"/>
  <c r="N605" i="24"/>
  <c r="P604" i="24"/>
  <c r="N604" i="24"/>
  <c r="P603" i="24"/>
  <c r="N603" i="24"/>
  <c r="P602" i="24"/>
  <c r="N602" i="24"/>
  <c r="P601" i="24"/>
  <c r="N601" i="24"/>
  <c r="P600" i="24"/>
  <c r="N600" i="24"/>
  <c r="P599" i="24"/>
  <c r="N599" i="24"/>
  <c r="P598" i="24"/>
  <c r="N598" i="24"/>
  <c r="P597" i="24"/>
  <c r="N597" i="24"/>
  <c r="P596" i="24"/>
  <c r="N596" i="24"/>
  <c r="P595" i="24"/>
  <c r="N595" i="24"/>
  <c r="P594" i="24"/>
  <c r="N594" i="24"/>
  <c r="P593" i="24"/>
  <c r="N593" i="24"/>
  <c r="P592" i="24"/>
  <c r="N592" i="24"/>
  <c r="P591" i="24"/>
  <c r="N591" i="24"/>
  <c r="P590" i="24"/>
  <c r="N590" i="24"/>
  <c r="P589" i="24"/>
  <c r="N589" i="24"/>
  <c r="P588" i="24"/>
  <c r="N588" i="24"/>
  <c r="P587" i="24"/>
  <c r="N587" i="24"/>
  <c r="P586" i="24"/>
  <c r="N586" i="24"/>
  <c r="P585" i="24"/>
  <c r="N585" i="24"/>
  <c r="P584" i="24"/>
  <c r="N584" i="24"/>
  <c r="P583" i="24"/>
  <c r="N583" i="24"/>
  <c r="P582" i="24"/>
  <c r="N582" i="24"/>
  <c r="P581" i="24"/>
  <c r="N581" i="24"/>
  <c r="P580" i="24"/>
  <c r="N580" i="24"/>
  <c r="P579" i="24"/>
  <c r="N579" i="24"/>
  <c r="P578" i="24"/>
  <c r="N578" i="24"/>
  <c r="P577" i="24"/>
  <c r="N577" i="24"/>
  <c r="P576" i="24"/>
  <c r="N576" i="24"/>
  <c r="P575" i="24"/>
  <c r="N575" i="24"/>
  <c r="P574" i="24"/>
  <c r="N574" i="24"/>
  <c r="P573" i="24"/>
  <c r="N573" i="24"/>
  <c r="P572" i="24"/>
  <c r="N572" i="24"/>
  <c r="P571" i="24"/>
  <c r="N571" i="24"/>
  <c r="P570" i="24"/>
  <c r="N570" i="24"/>
  <c r="P569" i="24"/>
  <c r="N569" i="24"/>
  <c r="P568" i="24"/>
  <c r="N568" i="24"/>
  <c r="P567" i="24"/>
  <c r="N567" i="24"/>
  <c r="P566" i="24"/>
  <c r="N566" i="24"/>
  <c r="P565" i="24"/>
  <c r="N565" i="24"/>
  <c r="P564" i="24"/>
  <c r="N564" i="24"/>
  <c r="P563" i="24"/>
  <c r="N563" i="24"/>
  <c r="P562" i="24"/>
  <c r="N562" i="24"/>
  <c r="P561" i="24"/>
  <c r="N561" i="24"/>
  <c r="P560" i="24"/>
  <c r="N560" i="24"/>
  <c r="P559" i="24"/>
  <c r="N559" i="24"/>
  <c r="P558" i="24"/>
  <c r="N558" i="24"/>
  <c r="P557" i="24"/>
  <c r="N557" i="24"/>
  <c r="P556" i="24"/>
  <c r="N556" i="24"/>
  <c r="P555" i="24"/>
  <c r="N555" i="24"/>
  <c r="P554" i="24"/>
  <c r="N554" i="24"/>
  <c r="P553" i="24"/>
  <c r="N553" i="24"/>
  <c r="P552" i="24"/>
  <c r="N552" i="24"/>
  <c r="P551" i="24"/>
  <c r="N551" i="24"/>
  <c r="P550" i="24"/>
  <c r="N550" i="24"/>
  <c r="P549" i="24"/>
  <c r="N549" i="24"/>
  <c r="P548" i="24"/>
  <c r="N548" i="24"/>
  <c r="P547" i="24"/>
  <c r="N547" i="24"/>
  <c r="P546" i="24"/>
  <c r="N546" i="24"/>
  <c r="P545" i="24"/>
  <c r="N545" i="24"/>
  <c r="P544" i="24"/>
  <c r="N544" i="24"/>
  <c r="P543" i="24"/>
  <c r="N543" i="24"/>
  <c r="P542" i="24"/>
  <c r="N542" i="24"/>
  <c r="P541" i="24"/>
  <c r="N541" i="24"/>
  <c r="P540" i="24"/>
  <c r="N540" i="24"/>
  <c r="P539" i="24"/>
  <c r="N539" i="24"/>
  <c r="P538" i="24"/>
  <c r="N538" i="24"/>
  <c r="P537" i="24"/>
  <c r="N537" i="24"/>
  <c r="P536" i="24"/>
  <c r="N536" i="24"/>
  <c r="P535" i="24"/>
  <c r="N535" i="24"/>
  <c r="P534" i="24"/>
  <c r="N534" i="24"/>
  <c r="P533" i="24"/>
  <c r="N533" i="24"/>
  <c r="P532" i="24"/>
  <c r="N532" i="24"/>
  <c r="P531" i="24"/>
  <c r="N531" i="24"/>
  <c r="P530" i="24"/>
  <c r="N530" i="24"/>
  <c r="P529" i="24"/>
  <c r="N529" i="24"/>
  <c r="P528" i="24"/>
  <c r="N528" i="24"/>
  <c r="P527" i="24"/>
  <c r="N527" i="24"/>
  <c r="P526" i="24"/>
  <c r="N526" i="24"/>
  <c r="P525" i="24"/>
  <c r="N525" i="24"/>
  <c r="P524" i="24"/>
  <c r="N524" i="24"/>
  <c r="P523" i="24"/>
  <c r="N523" i="24"/>
  <c r="P522" i="24"/>
  <c r="N522" i="24"/>
  <c r="P521" i="24"/>
  <c r="N521" i="24"/>
  <c r="P520" i="24"/>
  <c r="N520" i="24"/>
  <c r="P519" i="24"/>
  <c r="N519" i="24"/>
  <c r="P518" i="24"/>
  <c r="N518" i="24"/>
  <c r="P517" i="24"/>
  <c r="N517" i="24"/>
  <c r="P516" i="24"/>
  <c r="N516" i="24"/>
  <c r="P515" i="24"/>
  <c r="N515" i="24"/>
  <c r="P514" i="24"/>
  <c r="N514" i="24"/>
  <c r="P513" i="24"/>
  <c r="N513" i="24"/>
  <c r="P512" i="24"/>
  <c r="N512" i="24"/>
  <c r="P511" i="24"/>
  <c r="N511" i="24"/>
  <c r="P510" i="24"/>
  <c r="N510" i="24"/>
  <c r="P509" i="24"/>
  <c r="N509" i="24"/>
  <c r="P508" i="24"/>
  <c r="N508" i="24"/>
  <c r="P507" i="24"/>
  <c r="N507" i="24"/>
  <c r="P506" i="24"/>
  <c r="N506" i="24"/>
  <c r="P505" i="24"/>
  <c r="N505" i="24"/>
  <c r="P504" i="24"/>
  <c r="N504" i="24"/>
  <c r="P503" i="24"/>
  <c r="N503" i="24"/>
  <c r="P502" i="24"/>
  <c r="N502" i="24"/>
  <c r="P501" i="24"/>
  <c r="N501" i="24"/>
  <c r="P500" i="24"/>
  <c r="N500" i="24"/>
  <c r="P499" i="24"/>
  <c r="N499" i="24"/>
  <c r="P498" i="24"/>
  <c r="N498" i="24"/>
  <c r="P497" i="24"/>
  <c r="N497" i="24"/>
  <c r="P496" i="24"/>
  <c r="N496" i="24"/>
  <c r="P495" i="24"/>
  <c r="N495" i="24"/>
  <c r="P494" i="24"/>
  <c r="N494" i="24"/>
  <c r="P493" i="24"/>
  <c r="N493" i="24"/>
  <c r="P492" i="24"/>
  <c r="N492" i="24"/>
  <c r="P491" i="24"/>
  <c r="N491" i="24"/>
  <c r="P490" i="24"/>
  <c r="N490" i="24"/>
  <c r="P489" i="24"/>
  <c r="N489" i="24"/>
  <c r="P488" i="24"/>
  <c r="N488" i="24"/>
  <c r="P487" i="24"/>
  <c r="N487" i="24"/>
  <c r="P486" i="24"/>
  <c r="N486" i="24"/>
  <c r="P485" i="24"/>
  <c r="N485" i="24"/>
  <c r="P484" i="24"/>
  <c r="N484" i="24"/>
  <c r="P483" i="24"/>
  <c r="N483" i="24"/>
  <c r="P482" i="24"/>
  <c r="N482" i="24"/>
  <c r="P481" i="24"/>
  <c r="N481" i="24"/>
  <c r="P480" i="24"/>
  <c r="N480" i="24"/>
  <c r="P479" i="24"/>
  <c r="N479" i="24"/>
  <c r="P478" i="24"/>
  <c r="N478" i="24"/>
  <c r="P477" i="24"/>
  <c r="N477" i="24"/>
  <c r="P476" i="24"/>
  <c r="N476" i="24"/>
  <c r="P475" i="24"/>
  <c r="N475" i="24"/>
  <c r="P474" i="24"/>
  <c r="N474" i="24"/>
  <c r="P473" i="24"/>
  <c r="N473" i="24"/>
  <c r="P472" i="24"/>
  <c r="N472" i="24"/>
  <c r="P471" i="24"/>
  <c r="N471" i="24"/>
  <c r="P470" i="24"/>
  <c r="N470" i="24"/>
  <c r="P469" i="24"/>
  <c r="N469" i="24"/>
  <c r="P468" i="24"/>
  <c r="N468" i="24"/>
  <c r="P467" i="24"/>
  <c r="N467" i="24"/>
  <c r="P466" i="24"/>
  <c r="N466" i="24"/>
  <c r="P465" i="24"/>
  <c r="N465" i="24"/>
  <c r="P464" i="24"/>
  <c r="N464" i="24"/>
  <c r="P463" i="24"/>
  <c r="N463" i="24"/>
  <c r="P462" i="24"/>
  <c r="N462" i="24"/>
  <c r="P461" i="24"/>
  <c r="N461" i="24"/>
  <c r="P460" i="24"/>
  <c r="N460" i="24"/>
  <c r="P459" i="24"/>
  <c r="N459" i="24"/>
  <c r="P458" i="24"/>
  <c r="N458" i="24"/>
  <c r="P457" i="24"/>
  <c r="N457" i="24"/>
  <c r="P456" i="24"/>
  <c r="N456" i="24"/>
  <c r="P455" i="24"/>
  <c r="N455" i="24"/>
  <c r="P454" i="24"/>
  <c r="N454" i="24"/>
  <c r="P453" i="24"/>
  <c r="N453" i="24"/>
  <c r="P452" i="24"/>
  <c r="N452" i="24"/>
  <c r="P451" i="24"/>
  <c r="N451" i="24"/>
  <c r="P450" i="24"/>
  <c r="N450" i="24"/>
  <c r="P449" i="24"/>
  <c r="N449" i="24"/>
  <c r="P448" i="24"/>
  <c r="N448" i="24"/>
  <c r="P447" i="24"/>
  <c r="N447" i="24"/>
  <c r="P446" i="24"/>
  <c r="N446" i="24"/>
  <c r="P445" i="24"/>
  <c r="N445" i="24"/>
  <c r="P444" i="24"/>
  <c r="N444" i="24"/>
  <c r="P443" i="24"/>
  <c r="N443" i="24"/>
  <c r="P442" i="24"/>
  <c r="N442" i="24"/>
  <c r="P441" i="24"/>
  <c r="N441" i="24"/>
  <c r="P440" i="24"/>
  <c r="N440" i="24"/>
  <c r="P439" i="24"/>
  <c r="N439" i="24"/>
  <c r="P438" i="24"/>
  <c r="N438" i="24"/>
  <c r="P437" i="24"/>
  <c r="N437" i="24"/>
  <c r="P436" i="24"/>
  <c r="N436" i="24"/>
  <c r="P435" i="24"/>
  <c r="N435" i="24"/>
  <c r="P434" i="24"/>
  <c r="N434" i="24"/>
  <c r="P433" i="24"/>
  <c r="N433" i="24"/>
  <c r="P432" i="24"/>
  <c r="N432" i="24"/>
  <c r="P431" i="24"/>
  <c r="N431" i="24"/>
  <c r="P430" i="24"/>
  <c r="N430" i="24"/>
  <c r="P429" i="24"/>
  <c r="N429" i="24"/>
  <c r="P428" i="24"/>
  <c r="N428" i="24"/>
  <c r="P427" i="24"/>
  <c r="N427" i="24"/>
  <c r="P426" i="24"/>
  <c r="N426" i="24"/>
  <c r="P425" i="24"/>
  <c r="N425" i="24"/>
  <c r="P424" i="24"/>
  <c r="N424" i="24"/>
  <c r="P423" i="24"/>
  <c r="N423" i="24"/>
  <c r="P422" i="24"/>
  <c r="N422" i="24"/>
  <c r="P421" i="24"/>
  <c r="N421" i="24"/>
  <c r="P420" i="24"/>
  <c r="N420" i="24"/>
  <c r="P419" i="24"/>
  <c r="N419" i="24"/>
  <c r="P418" i="24"/>
  <c r="N418" i="24"/>
  <c r="P417" i="24"/>
  <c r="N417" i="24"/>
  <c r="P416" i="24"/>
  <c r="N416" i="24"/>
  <c r="P415" i="24"/>
  <c r="N415" i="24"/>
  <c r="P414" i="24"/>
  <c r="N414" i="24"/>
  <c r="P413" i="24"/>
  <c r="N413" i="24"/>
  <c r="P412" i="24"/>
  <c r="N412" i="24"/>
  <c r="P411" i="24"/>
  <c r="N411" i="24"/>
  <c r="P410" i="24"/>
  <c r="N410" i="24"/>
  <c r="P409" i="24"/>
  <c r="N409" i="24"/>
  <c r="P408" i="24"/>
  <c r="N408" i="24"/>
  <c r="P407" i="24"/>
  <c r="N407" i="24"/>
  <c r="P406" i="24"/>
  <c r="N406" i="24"/>
  <c r="P405" i="24"/>
  <c r="N405" i="24"/>
  <c r="P404" i="24"/>
  <c r="N404" i="24"/>
  <c r="P403" i="24"/>
  <c r="N403" i="24"/>
  <c r="P402" i="24"/>
  <c r="N402" i="24"/>
  <c r="P401" i="24"/>
  <c r="N401" i="24"/>
  <c r="P400" i="24"/>
  <c r="N400" i="24"/>
  <c r="P399" i="24"/>
  <c r="N399" i="24"/>
  <c r="P398" i="24"/>
  <c r="N398" i="24"/>
  <c r="P397" i="24"/>
  <c r="N397" i="24"/>
  <c r="P396" i="24"/>
  <c r="N396" i="24"/>
  <c r="P395" i="24"/>
  <c r="N395" i="24"/>
  <c r="P394" i="24"/>
  <c r="N394" i="24"/>
  <c r="P393" i="24"/>
  <c r="N393" i="24"/>
  <c r="P392" i="24"/>
  <c r="N392" i="24"/>
  <c r="P391" i="24"/>
  <c r="N391" i="24"/>
  <c r="P390" i="24"/>
  <c r="N390" i="24"/>
  <c r="P389" i="24"/>
  <c r="N389" i="24"/>
  <c r="P388" i="24"/>
  <c r="N388" i="24"/>
  <c r="P387" i="24"/>
  <c r="N387" i="24"/>
  <c r="P386" i="24"/>
  <c r="N386" i="24"/>
  <c r="P385" i="24"/>
  <c r="N385" i="24"/>
  <c r="P384" i="24"/>
  <c r="N384" i="24"/>
  <c r="P383" i="24"/>
  <c r="N383" i="24"/>
  <c r="P382" i="24"/>
  <c r="N382" i="24"/>
  <c r="P381" i="24"/>
  <c r="N381" i="24"/>
  <c r="P380" i="24"/>
  <c r="N380" i="24"/>
  <c r="P379" i="24"/>
  <c r="N379" i="24"/>
  <c r="P378" i="24"/>
  <c r="N378" i="24"/>
  <c r="P377" i="24"/>
  <c r="N377" i="24"/>
  <c r="P376" i="24"/>
  <c r="N376" i="24"/>
  <c r="P375" i="24"/>
  <c r="N375" i="24"/>
  <c r="P374" i="24"/>
  <c r="N374" i="24"/>
  <c r="P373" i="24"/>
  <c r="N373" i="24"/>
  <c r="P372" i="24"/>
  <c r="N372" i="24"/>
  <c r="P371" i="24"/>
  <c r="N371" i="24"/>
  <c r="P370" i="24"/>
  <c r="N370" i="24"/>
  <c r="P369" i="24"/>
  <c r="N369" i="24"/>
  <c r="P368" i="24"/>
  <c r="N368" i="24"/>
  <c r="P367" i="24"/>
  <c r="N367" i="24"/>
  <c r="P366" i="24"/>
  <c r="N366" i="24"/>
  <c r="P365" i="24"/>
  <c r="N365" i="24"/>
  <c r="P364" i="24"/>
  <c r="N364" i="24"/>
  <c r="P363" i="24"/>
  <c r="N363" i="24"/>
  <c r="P362" i="24"/>
  <c r="N362" i="24"/>
  <c r="P361" i="24"/>
  <c r="N361" i="24"/>
  <c r="P360" i="24"/>
  <c r="N360" i="24"/>
  <c r="P359" i="24"/>
  <c r="N359" i="24"/>
  <c r="P358" i="24"/>
  <c r="N358" i="24"/>
  <c r="P357" i="24"/>
  <c r="N357" i="24"/>
  <c r="P356" i="24"/>
  <c r="N356" i="24"/>
  <c r="P355" i="24"/>
  <c r="N355" i="24"/>
  <c r="P354" i="24"/>
  <c r="N354" i="24"/>
  <c r="P353" i="24"/>
  <c r="N353" i="24"/>
  <c r="P352" i="24"/>
  <c r="N352" i="24"/>
  <c r="P351" i="24"/>
  <c r="N351" i="24"/>
  <c r="P350" i="24"/>
  <c r="N350" i="24"/>
  <c r="P349" i="24"/>
  <c r="N349" i="24"/>
  <c r="P348" i="24"/>
  <c r="N348" i="24"/>
  <c r="P347" i="24"/>
  <c r="N347" i="24"/>
  <c r="P346" i="24"/>
  <c r="N346" i="24"/>
  <c r="P345" i="24"/>
  <c r="N345" i="24"/>
  <c r="P344" i="24"/>
  <c r="N344" i="24"/>
  <c r="P343" i="24"/>
  <c r="N343" i="24"/>
  <c r="P342" i="24"/>
  <c r="N342" i="24"/>
  <c r="P341" i="24"/>
  <c r="N341" i="24"/>
  <c r="P340" i="24"/>
  <c r="N340" i="24"/>
  <c r="P339" i="24"/>
  <c r="N339" i="24"/>
  <c r="P338" i="24"/>
  <c r="N338" i="24"/>
  <c r="P337" i="24"/>
  <c r="N337" i="24"/>
  <c r="P336" i="24"/>
  <c r="N336" i="24"/>
  <c r="P335" i="24"/>
  <c r="N335" i="24"/>
  <c r="P334" i="24"/>
  <c r="N334" i="24"/>
  <c r="P333" i="24"/>
  <c r="N333" i="24"/>
  <c r="P332" i="24"/>
  <c r="N332" i="24"/>
  <c r="P331" i="24"/>
  <c r="N331" i="24"/>
  <c r="P330" i="24"/>
  <c r="N330" i="24"/>
  <c r="P329" i="24"/>
  <c r="N329" i="24"/>
  <c r="P328" i="24"/>
  <c r="N328" i="24"/>
  <c r="P327" i="24"/>
  <c r="N327" i="24"/>
  <c r="P326" i="24"/>
  <c r="N326" i="24"/>
  <c r="P325" i="24"/>
  <c r="N325" i="24"/>
  <c r="P324" i="24"/>
  <c r="N324" i="24"/>
  <c r="P323" i="24"/>
  <c r="N323" i="24"/>
  <c r="P322" i="24"/>
  <c r="N322" i="24"/>
  <c r="P321" i="24"/>
  <c r="N321" i="24"/>
  <c r="P320" i="24"/>
  <c r="N320" i="24"/>
  <c r="P319" i="24"/>
  <c r="N319" i="24"/>
  <c r="P318" i="24"/>
  <c r="N318" i="24"/>
  <c r="P317" i="24"/>
  <c r="N317" i="24"/>
  <c r="P316" i="24"/>
  <c r="N316" i="24"/>
  <c r="P315" i="24"/>
  <c r="N315" i="24"/>
  <c r="P314" i="24"/>
  <c r="N314" i="24"/>
  <c r="P313" i="24"/>
  <c r="N313" i="24"/>
  <c r="P312" i="24"/>
  <c r="N312" i="24"/>
  <c r="P311" i="24"/>
  <c r="N311" i="24"/>
  <c r="P310" i="24"/>
  <c r="N310" i="24"/>
  <c r="P309" i="24"/>
  <c r="N309" i="24"/>
  <c r="P308" i="24"/>
  <c r="N308" i="24"/>
  <c r="P307" i="24"/>
  <c r="N307" i="24"/>
  <c r="P306" i="24"/>
  <c r="N306" i="24"/>
  <c r="P305" i="24"/>
  <c r="N305" i="24"/>
  <c r="P304" i="24"/>
  <c r="N304" i="24"/>
  <c r="P303" i="24"/>
  <c r="N303" i="24"/>
  <c r="P302" i="24"/>
  <c r="N302" i="24"/>
  <c r="P301" i="24"/>
  <c r="N301" i="24"/>
  <c r="P300" i="24"/>
  <c r="N300" i="24"/>
  <c r="P299" i="24"/>
  <c r="N299" i="24"/>
  <c r="P298" i="24"/>
  <c r="N298" i="24"/>
  <c r="P297" i="24"/>
  <c r="N297" i="24"/>
  <c r="P296" i="24"/>
  <c r="N296" i="24"/>
  <c r="P295" i="24"/>
  <c r="N295" i="24"/>
  <c r="P294" i="24"/>
  <c r="N294" i="24"/>
  <c r="P293" i="24"/>
  <c r="N293" i="24"/>
  <c r="P292" i="24"/>
  <c r="N292" i="24"/>
  <c r="P291" i="24"/>
  <c r="N291" i="24"/>
  <c r="P290" i="24"/>
  <c r="N290" i="24"/>
  <c r="P289" i="24"/>
  <c r="N289" i="24"/>
  <c r="P288" i="24"/>
  <c r="N288" i="24"/>
  <c r="P287" i="24"/>
  <c r="N287" i="24"/>
  <c r="P286" i="24"/>
  <c r="N286" i="24"/>
  <c r="P285" i="24"/>
  <c r="N285" i="24"/>
  <c r="P284" i="24"/>
  <c r="N284" i="24"/>
  <c r="P283" i="24"/>
  <c r="N283" i="24"/>
  <c r="P282" i="24"/>
  <c r="N282" i="24"/>
  <c r="P281" i="24"/>
  <c r="N281" i="24"/>
  <c r="P280" i="24"/>
  <c r="N280" i="24"/>
  <c r="P279" i="24"/>
  <c r="N279" i="24"/>
  <c r="P278" i="24"/>
  <c r="N278" i="24"/>
  <c r="P277" i="24"/>
  <c r="N277" i="24"/>
  <c r="P276" i="24"/>
  <c r="N276" i="24"/>
  <c r="P275" i="24"/>
  <c r="N275" i="24"/>
  <c r="P274" i="24"/>
  <c r="N274" i="24"/>
  <c r="P273" i="24"/>
  <c r="N273" i="24"/>
  <c r="P272" i="24"/>
  <c r="N272" i="24"/>
  <c r="P271" i="24"/>
  <c r="N271" i="24"/>
  <c r="P270" i="24"/>
  <c r="N270" i="24"/>
  <c r="P269" i="24"/>
  <c r="N269" i="24"/>
  <c r="P268" i="24"/>
  <c r="N268" i="24"/>
  <c r="P267" i="24"/>
  <c r="N267" i="24"/>
  <c r="P266" i="24"/>
  <c r="N266" i="24"/>
  <c r="P265" i="24"/>
  <c r="N265" i="24"/>
  <c r="P264" i="24"/>
  <c r="N264" i="24"/>
  <c r="P263" i="24"/>
  <c r="N263" i="24"/>
  <c r="P262" i="24"/>
  <c r="N262" i="24"/>
  <c r="P261" i="24"/>
  <c r="N261" i="24"/>
  <c r="P260" i="24"/>
  <c r="N260" i="24"/>
  <c r="P259" i="24"/>
  <c r="N259" i="24"/>
  <c r="P258" i="24"/>
  <c r="N258" i="24"/>
  <c r="P257" i="24"/>
  <c r="N257" i="24"/>
  <c r="P256" i="24"/>
  <c r="N256" i="24"/>
  <c r="P255" i="24"/>
  <c r="N255" i="24"/>
  <c r="P254" i="24"/>
  <c r="N254" i="24"/>
  <c r="P253" i="24"/>
  <c r="N253" i="24"/>
  <c r="P252" i="24"/>
  <c r="N252" i="24"/>
  <c r="P251" i="24"/>
  <c r="N251" i="24"/>
  <c r="P250" i="24"/>
  <c r="N250" i="24"/>
  <c r="P249" i="24"/>
  <c r="N249" i="24"/>
  <c r="P248" i="24"/>
  <c r="N248" i="24"/>
  <c r="P247" i="24"/>
  <c r="N247" i="24"/>
  <c r="P246" i="24"/>
  <c r="N246" i="24"/>
  <c r="P245" i="24"/>
  <c r="N245" i="24"/>
  <c r="P244" i="24"/>
  <c r="N244" i="24"/>
  <c r="P243" i="24"/>
  <c r="N243" i="24"/>
  <c r="P242" i="24"/>
  <c r="N242" i="24"/>
  <c r="P241" i="24"/>
  <c r="N241" i="24"/>
  <c r="P240" i="24"/>
  <c r="N240" i="24"/>
  <c r="P239" i="24"/>
  <c r="N239" i="24"/>
  <c r="P238" i="24"/>
  <c r="N238" i="24"/>
  <c r="P237" i="24"/>
  <c r="N237" i="24"/>
  <c r="P236" i="24"/>
  <c r="N236" i="24"/>
  <c r="P235" i="24"/>
  <c r="N235" i="24"/>
  <c r="P234" i="24"/>
  <c r="N234" i="24"/>
  <c r="P233" i="24"/>
  <c r="N233" i="24"/>
  <c r="P232" i="24"/>
  <c r="N232" i="24"/>
  <c r="P231" i="24"/>
  <c r="N231" i="24"/>
  <c r="P230" i="24"/>
  <c r="N230" i="24"/>
  <c r="P229" i="24"/>
  <c r="N229" i="24"/>
  <c r="P228" i="24"/>
  <c r="N228" i="24"/>
  <c r="P227" i="24"/>
  <c r="N227" i="24"/>
  <c r="P226" i="24"/>
  <c r="N226" i="24"/>
  <c r="P225" i="24"/>
  <c r="N225" i="24"/>
  <c r="P224" i="24"/>
  <c r="N224" i="24"/>
  <c r="P223" i="24"/>
  <c r="N223" i="24"/>
  <c r="P222" i="24"/>
  <c r="N222" i="24"/>
  <c r="P221" i="24"/>
  <c r="N221" i="24"/>
  <c r="P220" i="24"/>
  <c r="N220" i="24"/>
  <c r="P219" i="24"/>
  <c r="N219" i="24"/>
  <c r="P218" i="24"/>
  <c r="N218" i="24"/>
  <c r="P217" i="24"/>
  <c r="N217" i="24"/>
  <c r="P216" i="24"/>
  <c r="N216" i="24"/>
  <c r="P215" i="24"/>
  <c r="N215" i="24"/>
  <c r="P214" i="24"/>
  <c r="N214" i="24"/>
  <c r="P213" i="24"/>
  <c r="N213" i="24"/>
  <c r="P212" i="24"/>
  <c r="N212" i="24"/>
  <c r="P211" i="24"/>
  <c r="N211" i="24"/>
  <c r="P210" i="24"/>
  <c r="N210" i="24"/>
  <c r="P209" i="24"/>
  <c r="N209" i="24"/>
  <c r="P208" i="24"/>
  <c r="N208" i="24"/>
  <c r="P207" i="24"/>
  <c r="N207" i="24"/>
  <c r="P206" i="24"/>
  <c r="N206" i="24"/>
  <c r="P205" i="24"/>
  <c r="N205" i="24"/>
  <c r="P204" i="24"/>
  <c r="N204" i="24"/>
  <c r="P203" i="24"/>
  <c r="N203" i="24"/>
  <c r="P202" i="24"/>
  <c r="N202" i="24"/>
  <c r="P201" i="24"/>
  <c r="N201" i="24"/>
  <c r="P200" i="24"/>
  <c r="N200" i="24"/>
  <c r="P199" i="24"/>
  <c r="N199" i="24"/>
  <c r="P198" i="24"/>
  <c r="N198" i="24"/>
  <c r="P197" i="24"/>
  <c r="N197" i="24"/>
  <c r="P196" i="24"/>
  <c r="N196" i="24"/>
  <c r="P195" i="24"/>
  <c r="N195" i="24"/>
  <c r="P194" i="24"/>
  <c r="N194" i="24"/>
  <c r="P193" i="24"/>
  <c r="N193" i="24"/>
  <c r="P192" i="24"/>
  <c r="N192" i="24"/>
  <c r="P191" i="24"/>
  <c r="N191" i="24"/>
  <c r="P190" i="24"/>
  <c r="N190" i="24"/>
  <c r="P189" i="24"/>
  <c r="N189" i="24"/>
  <c r="P188" i="24"/>
  <c r="N188" i="24"/>
  <c r="P187" i="24"/>
  <c r="N187" i="24"/>
  <c r="P186" i="24"/>
  <c r="N186" i="24"/>
  <c r="P185" i="24"/>
  <c r="N185" i="24"/>
  <c r="P184" i="24"/>
  <c r="N184" i="24"/>
  <c r="P183" i="24"/>
  <c r="N183" i="24"/>
  <c r="P182" i="24"/>
  <c r="N182" i="24"/>
  <c r="P181" i="24"/>
  <c r="N181" i="24"/>
  <c r="P180" i="24"/>
  <c r="N180" i="24"/>
  <c r="P179" i="24"/>
  <c r="N179" i="24"/>
  <c r="P178" i="24"/>
  <c r="N178" i="24"/>
  <c r="P177" i="24"/>
  <c r="N177" i="24"/>
  <c r="P176" i="24"/>
  <c r="N176" i="24"/>
  <c r="P175" i="24"/>
  <c r="N175" i="24"/>
  <c r="P174" i="24"/>
  <c r="N174" i="24"/>
  <c r="P173" i="24"/>
  <c r="N173" i="24"/>
  <c r="P172" i="24"/>
  <c r="N172" i="24"/>
  <c r="P171" i="24"/>
  <c r="N171" i="24"/>
  <c r="P170" i="24"/>
  <c r="N170" i="24"/>
  <c r="P169" i="24"/>
  <c r="N169" i="24"/>
  <c r="P168" i="24"/>
  <c r="N168" i="24"/>
  <c r="P167" i="24"/>
  <c r="N167" i="24"/>
  <c r="P166" i="24"/>
  <c r="N166" i="24"/>
  <c r="P165" i="24"/>
  <c r="N165" i="24"/>
  <c r="P164" i="24"/>
  <c r="N164" i="24"/>
  <c r="P163" i="24"/>
  <c r="N163" i="24"/>
  <c r="P162" i="24"/>
  <c r="N162" i="24"/>
  <c r="P161" i="24"/>
  <c r="N161" i="24"/>
  <c r="P160" i="24"/>
  <c r="N160" i="24"/>
  <c r="P159" i="24"/>
  <c r="N159" i="24"/>
  <c r="P158" i="24"/>
  <c r="N158" i="24"/>
  <c r="P157" i="24"/>
  <c r="N157" i="24"/>
  <c r="P156" i="24"/>
  <c r="N156" i="24"/>
  <c r="P155" i="24"/>
  <c r="N155" i="24"/>
  <c r="P154" i="24"/>
  <c r="N154" i="24"/>
  <c r="P153" i="24"/>
  <c r="N153" i="24"/>
  <c r="P152" i="24"/>
  <c r="N152" i="24"/>
  <c r="P151" i="24"/>
  <c r="N151" i="24"/>
  <c r="P150" i="24"/>
  <c r="N150" i="24"/>
  <c r="P149" i="24"/>
  <c r="N149" i="24"/>
  <c r="P148" i="24"/>
  <c r="N148" i="24"/>
  <c r="P147" i="24"/>
  <c r="N147" i="24"/>
  <c r="P146" i="24"/>
  <c r="N146" i="24"/>
  <c r="P145" i="24"/>
  <c r="N145" i="24"/>
  <c r="P144" i="24"/>
  <c r="N144" i="24"/>
  <c r="P143" i="24"/>
  <c r="N143" i="24"/>
  <c r="P142" i="24"/>
  <c r="N142" i="24"/>
  <c r="P141" i="24"/>
  <c r="N141" i="24"/>
  <c r="P140" i="24"/>
  <c r="N140" i="24"/>
  <c r="P139" i="24"/>
  <c r="N139" i="24"/>
  <c r="P138" i="24"/>
  <c r="N138" i="24"/>
  <c r="P137" i="24"/>
  <c r="N137" i="24"/>
  <c r="P136" i="24"/>
  <c r="N136" i="24"/>
  <c r="P135" i="24"/>
  <c r="N135" i="24"/>
  <c r="P134" i="24"/>
  <c r="N134" i="24"/>
  <c r="P133" i="24"/>
  <c r="N133" i="24"/>
  <c r="P132" i="24"/>
  <c r="N132" i="24"/>
  <c r="P131" i="24"/>
  <c r="N131" i="24"/>
  <c r="P130" i="24"/>
  <c r="N130" i="24"/>
  <c r="P129" i="24"/>
  <c r="N129" i="24"/>
  <c r="P128" i="24"/>
  <c r="N128" i="24"/>
  <c r="P127" i="24"/>
  <c r="N127" i="24"/>
  <c r="P126" i="24"/>
  <c r="N126" i="24"/>
  <c r="P125" i="24"/>
  <c r="N125" i="24"/>
  <c r="P124" i="24"/>
  <c r="N124" i="24"/>
  <c r="P123" i="24"/>
  <c r="N123" i="24"/>
  <c r="P122" i="24"/>
  <c r="N122" i="24"/>
  <c r="P121" i="24"/>
  <c r="N121" i="24"/>
  <c r="P120" i="24"/>
  <c r="N120" i="24"/>
  <c r="P119" i="24"/>
  <c r="N119" i="24"/>
  <c r="P118" i="24"/>
  <c r="N118" i="24"/>
  <c r="P117" i="24"/>
  <c r="N117" i="24"/>
  <c r="P116" i="24"/>
  <c r="N116" i="24"/>
  <c r="P115" i="24"/>
  <c r="N115" i="24"/>
  <c r="P114" i="24"/>
  <c r="N114" i="24"/>
  <c r="P113" i="24"/>
  <c r="N113" i="24"/>
  <c r="P112" i="24"/>
  <c r="N112" i="24"/>
  <c r="P111" i="24"/>
  <c r="N111" i="24"/>
  <c r="P110" i="24"/>
  <c r="N110" i="24"/>
  <c r="P109" i="24"/>
  <c r="N109" i="24"/>
  <c r="P108" i="24"/>
  <c r="N108" i="24"/>
  <c r="P107" i="24"/>
  <c r="N107" i="24"/>
  <c r="P106" i="24"/>
  <c r="N106" i="24"/>
  <c r="P105" i="24"/>
  <c r="N105" i="24"/>
  <c r="P104" i="24"/>
  <c r="N104" i="24"/>
  <c r="P103" i="24"/>
  <c r="N103" i="24"/>
  <c r="P102" i="24"/>
  <c r="N102" i="24"/>
  <c r="P101" i="24"/>
  <c r="N101" i="24"/>
  <c r="P100" i="24"/>
  <c r="N100" i="24"/>
  <c r="P99" i="24"/>
  <c r="N99" i="24"/>
  <c r="P98" i="24"/>
  <c r="N98" i="24"/>
  <c r="P97" i="24"/>
  <c r="N97" i="24"/>
  <c r="P96" i="24"/>
  <c r="N96" i="24"/>
  <c r="P95" i="24"/>
  <c r="N95" i="24"/>
  <c r="P94" i="24"/>
  <c r="N94" i="24"/>
  <c r="P93" i="24"/>
  <c r="N93" i="24"/>
  <c r="P92" i="24"/>
  <c r="N92" i="24"/>
  <c r="P91" i="24"/>
  <c r="N91" i="24"/>
  <c r="P90" i="24"/>
  <c r="N90" i="24"/>
  <c r="P89" i="24"/>
  <c r="N89" i="24"/>
  <c r="P88" i="24"/>
  <c r="N88" i="24"/>
  <c r="P87" i="24"/>
  <c r="N87" i="24"/>
  <c r="P86" i="24"/>
  <c r="N86" i="24"/>
  <c r="P85" i="24"/>
  <c r="N85" i="24"/>
  <c r="P84" i="24"/>
  <c r="N84" i="24"/>
  <c r="P83" i="24"/>
  <c r="N83" i="24"/>
  <c r="P82" i="24"/>
  <c r="N82" i="24"/>
  <c r="P81" i="24"/>
  <c r="N81" i="24"/>
  <c r="P80" i="24"/>
  <c r="N80" i="24"/>
  <c r="P79" i="24"/>
  <c r="N79" i="24"/>
  <c r="P78" i="24"/>
  <c r="N78" i="24"/>
  <c r="P77" i="24"/>
  <c r="N77" i="24"/>
  <c r="P76" i="24"/>
  <c r="N76" i="24"/>
  <c r="P75" i="24"/>
  <c r="N75" i="24"/>
  <c r="P74" i="24"/>
  <c r="N74" i="24"/>
  <c r="P73" i="24"/>
  <c r="N73" i="24"/>
  <c r="P72" i="24"/>
  <c r="N72" i="24"/>
  <c r="P71" i="24"/>
  <c r="N71" i="24"/>
  <c r="P70" i="24"/>
  <c r="N70" i="24"/>
  <c r="P69" i="24"/>
  <c r="N69" i="24"/>
  <c r="P68" i="24"/>
  <c r="N68" i="24"/>
  <c r="P67" i="24"/>
  <c r="N67" i="24"/>
  <c r="P66" i="24"/>
  <c r="N66" i="24"/>
  <c r="P65" i="24"/>
  <c r="N65" i="24"/>
  <c r="P64" i="24"/>
  <c r="N64" i="24"/>
  <c r="P63" i="24"/>
  <c r="N63" i="24"/>
  <c r="P62" i="24"/>
  <c r="N62" i="24"/>
  <c r="P61" i="24"/>
  <c r="N61" i="24"/>
  <c r="P60" i="24"/>
  <c r="N60" i="24"/>
  <c r="P59" i="24"/>
  <c r="N59" i="24"/>
  <c r="P58" i="24"/>
  <c r="N58" i="24"/>
  <c r="P57" i="24"/>
  <c r="N57" i="24"/>
  <c r="P56" i="24"/>
  <c r="N56" i="24"/>
  <c r="P55" i="24"/>
  <c r="N55" i="24"/>
  <c r="P54" i="24"/>
  <c r="N54" i="24"/>
  <c r="P53" i="24"/>
  <c r="N53" i="24"/>
  <c r="P52" i="24"/>
  <c r="N52" i="24"/>
  <c r="P51" i="24"/>
  <c r="N51" i="24"/>
  <c r="P50" i="24"/>
  <c r="N50" i="24"/>
  <c r="P49" i="24"/>
  <c r="N49" i="24"/>
  <c r="P48" i="24"/>
  <c r="N48" i="24"/>
  <c r="P47" i="24"/>
  <c r="N47" i="24"/>
  <c r="P46" i="24"/>
  <c r="N46" i="24"/>
  <c r="P45" i="24"/>
  <c r="N45" i="24"/>
  <c r="P44" i="24"/>
  <c r="N44" i="24"/>
  <c r="P43" i="24"/>
  <c r="N43" i="24"/>
  <c r="P42" i="24"/>
  <c r="N42" i="24"/>
  <c r="P41" i="24"/>
  <c r="N41" i="24"/>
  <c r="P40" i="24"/>
  <c r="N40" i="24"/>
  <c r="P39" i="24"/>
  <c r="N39" i="24"/>
  <c r="P38" i="24"/>
  <c r="N38" i="24"/>
  <c r="P37" i="24"/>
  <c r="N37" i="24"/>
  <c r="P36" i="24"/>
  <c r="N36" i="24"/>
  <c r="P35" i="24"/>
  <c r="N35" i="24"/>
  <c r="P34" i="24"/>
  <c r="N34" i="24"/>
  <c r="P33" i="24"/>
  <c r="N33" i="24"/>
  <c r="P32" i="24"/>
  <c r="N32" i="24"/>
  <c r="P31" i="24"/>
  <c r="N31" i="24"/>
  <c r="P30" i="24"/>
  <c r="N30" i="24"/>
  <c r="P29" i="24"/>
  <c r="N29" i="24"/>
  <c r="P28" i="24"/>
  <c r="N28" i="24"/>
  <c r="P27" i="24"/>
  <c r="N27" i="24"/>
  <c r="P26" i="24"/>
  <c r="N26" i="24"/>
  <c r="P25" i="24"/>
  <c r="N25" i="24"/>
  <c r="P24" i="24"/>
  <c r="N24" i="24"/>
  <c r="P23" i="24"/>
  <c r="N23" i="24"/>
  <c r="P22" i="24"/>
  <c r="N22" i="24"/>
  <c r="P21" i="24"/>
  <c r="N21" i="24"/>
  <c r="P20" i="24"/>
  <c r="N20" i="24"/>
  <c r="P19" i="24"/>
  <c r="N19" i="24"/>
  <c r="P18" i="24"/>
  <c r="N18" i="24"/>
  <c r="P17" i="24"/>
  <c r="N17" i="24"/>
  <c r="P16" i="24"/>
  <c r="N16" i="24"/>
  <c r="P15" i="24"/>
  <c r="N15" i="24"/>
  <c r="P14" i="24"/>
  <c r="N14" i="24"/>
  <c r="P13" i="24"/>
  <c r="N13" i="24"/>
  <c r="P12" i="24"/>
  <c r="P11" i="24"/>
  <c r="P176" i="21"/>
  <c r="N176" i="21"/>
  <c r="P175" i="21"/>
  <c r="N175" i="21"/>
  <c r="P174" i="21"/>
  <c r="N174" i="21"/>
  <c r="P173" i="21"/>
  <c r="N173" i="21"/>
  <c r="P172" i="21"/>
  <c r="N172" i="21"/>
  <c r="P171" i="21"/>
  <c r="N171" i="21"/>
  <c r="P170" i="21"/>
  <c r="N170" i="21"/>
  <c r="P169" i="21"/>
  <c r="N169" i="21"/>
  <c r="P168" i="21"/>
  <c r="N168" i="21"/>
  <c r="P167" i="21"/>
  <c r="N167" i="21"/>
  <c r="P166" i="21"/>
  <c r="N166" i="21"/>
  <c r="P165" i="21"/>
  <c r="N165" i="21"/>
  <c r="P164" i="21"/>
  <c r="N164" i="21"/>
  <c r="P163" i="21"/>
  <c r="N163" i="21"/>
  <c r="P162" i="21"/>
  <c r="N162" i="21"/>
  <c r="P161" i="21"/>
  <c r="N161" i="21"/>
  <c r="P160" i="21"/>
  <c r="N160" i="21"/>
  <c r="P159" i="21"/>
  <c r="N159" i="21"/>
  <c r="P158" i="21"/>
  <c r="N158" i="21"/>
  <c r="P157" i="21"/>
  <c r="N157" i="21"/>
  <c r="P156" i="21"/>
  <c r="N156" i="21"/>
  <c r="P155" i="21"/>
  <c r="N155" i="21"/>
  <c r="P154" i="21"/>
  <c r="N154" i="21"/>
  <c r="P153" i="21"/>
  <c r="N153" i="21"/>
  <c r="P152" i="21"/>
  <c r="N152" i="21"/>
  <c r="P151" i="21"/>
  <c r="N151" i="21"/>
  <c r="P150" i="21"/>
  <c r="N150" i="21"/>
  <c r="P149" i="21"/>
  <c r="N149" i="21"/>
  <c r="P148" i="21"/>
  <c r="N148" i="21"/>
  <c r="P147" i="21"/>
  <c r="N147" i="21"/>
  <c r="P146" i="21"/>
  <c r="N146" i="21"/>
  <c r="P145" i="21"/>
  <c r="N145" i="21"/>
  <c r="P144" i="21"/>
  <c r="N144" i="21"/>
  <c r="P143" i="21"/>
  <c r="N143" i="21"/>
  <c r="P142" i="21"/>
  <c r="N142" i="21"/>
  <c r="P141" i="21"/>
  <c r="N141" i="21"/>
  <c r="P140" i="21"/>
  <c r="N140" i="21"/>
  <c r="P139" i="21"/>
  <c r="N139" i="21"/>
  <c r="P138" i="21"/>
  <c r="N138" i="21"/>
  <c r="P137" i="21"/>
  <c r="N137" i="21"/>
  <c r="P136" i="21"/>
  <c r="N136" i="21"/>
  <c r="P135" i="21"/>
  <c r="N135" i="21"/>
  <c r="P134" i="21"/>
  <c r="N134" i="21"/>
  <c r="P133" i="21"/>
  <c r="N133" i="21"/>
  <c r="P132" i="21"/>
  <c r="N132" i="21"/>
  <c r="P131" i="21"/>
  <c r="N131" i="21"/>
  <c r="P130" i="21"/>
  <c r="N130" i="21"/>
  <c r="P129" i="21"/>
  <c r="N129" i="21"/>
  <c r="P128" i="21"/>
  <c r="N128" i="21"/>
  <c r="P127" i="21"/>
  <c r="N127" i="21"/>
  <c r="P126" i="21"/>
  <c r="N126" i="21"/>
  <c r="P125" i="21"/>
  <c r="N125" i="21"/>
  <c r="P124" i="21"/>
  <c r="N124" i="21"/>
  <c r="P123" i="21"/>
  <c r="N123" i="21"/>
  <c r="P122" i="21"/>
  <c r="N122" i="21"/>
  <c r="P121" i="21"/>
  <c r="N121" i="21"/>
  <c r="P120" i="21"/>
  <c r="N120" i="21"/>
  <c r="P119" i="21"/>
  <c r="N119" i="21"/>
  <c r="P118" i="21"/>
  <c r="N118" i="21"/>
  <c r="P117" i="21"/>
  <c r="N117" i="21"/>
  <c r="P116" i="21"/>
  <c r="N116" i="21"/>
  <c r="P115" i="21"/>
  <c r="N115" i="21"/>
  <c r="P114" i="21"/>
  <c r="N114" i="21"/>
  <c r="P113" i="21"/>
  <c r="N113" i="21"/>
  <c r="P112" i="21"/>
  <c r="N112" i="21"/>
  <c r="P111" i="21"/>
  <c r="N111" i="21"/>
  <c r="P110" i="21"/>
  <c r="N110" i="21"/>
  <c r="P109" i="21"/>
  <c r="N109" i="21"/>
  <c r="P108" i="21"/>
  <c r="N108" i="21"/>
  <c r="P107" i="21"/>
  <c r="N107" i="21"/>
  <c r="P106" i="21"/>
  <c r="N106" i="21"/>
  <c r="P105" i="21"/>
  <c r="N105" i="21"/>
  <c r="P104" i="21"/>
  <c r="N104" i="21"/>
  <c r="P103" i="21"/>
  <c r="N103" i="21"/>
  <c r="P102" i="21"/>
  <c r="N102" i="21"/>
  <c r="P101" i="21"/>
  <c r="N101" i="21"/>
  <c r="P100" i="21"/>
  <c r="N100" i="21"/>
  <c r="P99" i="21"/>
  <c r="N99" i="21"/>
  <c r="P98" i="21"/>
  <c r="N98" i="21"/>
  <c r="P97" i="21"/>
  <c r="N97" i="21"/>
  <c r="P96" i="21"/>
  <c r="N96" i="21"/>
  <c r="P95" i="21"/>
  <c r="N95" i="21"/>
  <c r="P94" i="21"/>
  <c r="N94" i="21"/>
  <c r="P93" i="21"/>
  <c r="N93" i="21"/>
  <c r="P92" i="21"/>
  <c r="N92" i="21"/>
  <c r="P91" i="21"/>
  <c r="N91" i="21"/>
  <c r="P90" i="21"/>
  <c r="N90" i="21"/>
  <c r="P89" i="21"/>
  <c r="N89" i="21"/>
  <c r="P88" i="21"/>
  <c r="N88" i="21"/>
  <c r="P87" i="21"/>
  <c r="N87" i="21"/>
  <c r="P86" i="21"/>
  <c r="N86" i="21"/>
  <c r="P85" i="21"/>
  <c r="N85" i="21"/>
  <c r="P84" i="21"/>
  <c r="N84" i="21"/>
  <c r="P83" i="21"/>
  <c r="N83" i="21"/>
  <c r="P82" i="21"/>
  <c r="N82" i="21"/>
  <c r="P81" i="21"/>
  <c r="N81" i="21"/>
  <c r="P80" i="21"/>
  <c r="N80" i="21"/>
  <c r="P79" i="21"/>
  <c r="N79" i="21"/>
  <c r="P78" i="21"/>
  <c r="N78" i="21"/>
  <c r="P77" i="21"/>
  <c r="N77" i="21"/>
  <c r="P76" i="21"/>
  <c r="N76" i="21"/>
  <c r="P75" i="21"/>
  <c r="N75" i="21"/>
  <c r="P74" i="21"/>
  <c r="N74" i="21"/>
  <c r="P73" i="21"/>
  <c r="N73" i="21"/>
  <c r="P72" i="21"/>
  <c r="N72" i="21"/>
  <c r="P71" i="21"/>
  <c r="N71" i="21"/>
  <c r="P70" i="21"/>
  <c r="N70" i="21"/>
  <c r="P69" i="21"/>
  <c r="N69" i="21"/>
  <c r="P68" i="21"/>
  <c r="N68" i="21"/>
  <c r="P67" i="21"/>
  <c r="N67" i="21"/>
  <c r="P66" i="21"/>
  <c r="N66" i="21"/>
  <c r="P65" i="21"/>
  <c r="N65" i="21"/>
  <c r="P64" i="21"/>
  <c r="N64" i="21"/>
  <c r="P63" i="21"/>
  <c r="N63" i="21"/>
  <c r="P62" i="21"/>
  <c r="N62" i="21"/>
  <c r="P61" i="21"/>
  <c r="N61" i="21"/>
  <c r="P60" i="21"/>
  <c r="N60" i="21"/>
  <c r="P59" i="21"/>
  <c r="N59" i="21"/>
  <c r="P58" i="21"/>
  <c r="N58" i="21"/>
  <c r="P57" i="21"/>
  <c r="N57" i="21"/>
  <c r="P56" i="21"/>
  <c r="N56" i="21"/>
  <c r="P55" i="21"/>
  <c r="N55" i="21"/>
  <c r="P54" i="21"/>
  <c r="N54" i="21"/>
  <c r="P53" i="21"/>
  <c r="N53" i="21"/>
  <c r="P52" i="21"/>
  <c r="N52" i="21"/>
  <c r="P51" i="21"/>
  <c r="N51" i="21"/>
  <c r="P50" i="21"/>
  <c r="N50" i="21"/>
  <c r="P49" i="21"/>
  <c r="N49" i="21"/>
  <c r="P48" i="21"/>
  <c r="N48" i="21"/>
  <c r="P47" i="21"/>
  <c r="N47" i="21"/>
  <c r="P46" i="21"/>
  <c r="N46" i="21"/>
  <c r="P45" i="21"/>
  <c r="N45" i="21"/>
  <c r="P44" i="21"/>
  <c r="N44" i="21"/>
  <c r="P43" i="21"/>
  <c r="N43" i="21"/>
  <c r="P42" i="21"/>
  <c r="N42" i="21"/>
  <c r="P41" i="21"/>
  <c r="N41" i="21"/>
  <c r="P40" i="21"/>
  <c r="N40" i="21"/>
  <c r="P39" i="21"/>
  <c r="N39" i="21"/>
  <c r="P38" i="21"/>
  <c r="N38" i="21"/>
  <c r="P37" i="21"/>
  <c r="N37" i="21"/>
  <c r="P36" i="21"/>
  <c r="N36" i="21"/>
  <c r="P35" i="21"/>
  <c r="N35" i="21"/>
  <c r="P34" i="21"/>
  <c r="N34" i="21"/>
  <c r="P33" i="21"/>
  <c r="N33" i="21"/>
  <c r="P32" i="21"/>
  <c r="N32" i="21"/>
  <c r="P31" i="21"/>
  <c r="N31" i="21"/>
  <c r="P30" i="21"/>
  <c r="N30" i="21"/>
  <c r="P29" i="21"/>
  <c r="N29" i="21"/>
  <c r="P28" i="21"/>
  <c r="N28" i="21"/>
  <c r="P27" i="21"/>
  <c r="N27" i="21"/>
  <c r="P26" i="21"/>
  <c r="N26" i="21"/>
  <c r="P25" i="21"/>
  <c r="N25" i="21"/>
  <c r="P24" i="21"/>
  <c r="N24" i="21"/>
  <c r="P23" i="21"/>
  <c r="N23" i="21"/>
  <c r="P22" i="21"/>
  <c r="N22" i="21"/>
  <c r="P21" i="21"/>
  <c r="N21" i="21"/>
  <c r="P20" i="21"/>
  <c r="N20" i="21"/>
  <c r="P19" i="21"/>
  <c r="N19" i="21"/>
  <c r="P18" i="21"/>
  <c r="N18" i="21"/>
  <c r="P17" i="21"/>
  <c r="N17" i="21"/>
  <c r="P16" i="21"/>
  <c r="N16" i="21"/>
  <c r="P15" i="21"/>
  <c r="N15" i="21"/>
  <c r="P14" i="21"/>
  <c r="N14" i="21"/>
  <c r="P13" i="21"/>
  <c r="N13" i="21"/>
  <c r="P12" i="21"/>
  <c r="N12" i="21"/>
  <c r="P11" i="21"/>
  <c r="N11" i="21"/>
  <c r="P700" i="19"/>
  <c r="N700" i="19"/>
  <c r="P699" i="19"/>
  <c r="N699" i="19"/>
  <c r="P698" i="19"/>
  <c r="N698" i="19"/>
  <c r="P697" i="19"/>
  <c r="N697" i="19"/>
  <c r="P696" i="19"/>
  <c r="N696" i="19"/>
  <c r="P695" i="19"/>
  <c r="N695" i="19"/>
  <c r="P694" i="19"/>
  <c r="N694" i="19"/>
  <c r="P693" i="19"/>
  <c r="N693" i="19"/>
  <c r="P692" i="19"/>
  <c r="N692" i="19"/>
  <c r="P691" i="19"/>
  <c r="N691" i="19"/>
  <c r="P690" i="19"/>
  <c r="N690" i="19"/>
  <c r="P689" i="19"/>
  <c r="N689" i="19"/>
  <c r="P688" i="19"/>
  <c r="N688" i="19"/>
  <c r="P687" i="19"/>
  <c r="N687" i="19"/>
  <c r="P686" i="19"/>
  <c r="N686" i="19"/>
  <c r="P685" i="19"/>
  <c r="N685" i="19"/>
  <c r="P684" i="19"/>
  <c r="N684" i="19"/>
  <c r="P683" i="19"/>
  <c r="N683" i="19"/>
  <c r="P682" i="19"/>
  <c r="N682" i="19"/>
  <c r="P681" i="19"/>
  <c r="N681" i="19"/>
  <c r="P680" i="19"/>
  <c r="N680" i="19"/>
  <c r="P679" i="19"/>
  <c r="N679" i="19"/>
  <c r="P678" i="19"/>
  <c r="N678" i="19"/>
  <c r="P677" i="19"/>
  <c r="N677" i="19"/>
  <c r="P676" i="19"/>
  <c r="N676" i="19"/>
  <c r="P675" i="19"/>
  <c r="N675" i="19"/>
  <c r="P674" i="19"/>
  <c r="N674" i="19"/>
  <c r="P673" i="19"/>
  <c r="N673" i="19"/>
  <c r="P672" i="19"/>
  <c r="N672" i="19"/>
  <c r="P671" i="19"/>
  <c r="N671" i="19"/>
  <c r="P670" i="19"/>
  <c r="N670" i="19"/>
  <c r="P669" i="19"/>
  <c r="N669" i="19"/>
  <c r="P668" i="19"/>
  <c r="N668" i="19"/>
  <c r="P667" i="19"/>
  <c r="N667" i="19"/>
  <c r="P666" i="19"/>
  <c r="N666" i="19"/>
  <c r="P665" i="19"/>
  <c r="N665" i="19"/>
  <c r="P664" i="19"/>
  <c r="N664" i="19"/>
  <c r="P663" i="19"/>
  <c r="N663" i="19"/>
  <c r="P662" i="19"/>
  <c r="N662" i="19"/>
  <c r="P661" i="19"/>
  <c r="N661" i="19"/>
  <c r="P660" i="19"/>
  <c r="N660" i="19"/>
  <c r="P659" i="19"/>
  <c r="N659" i="19"/>
  <c r="P658" i="19"/>
  <c r="N658" i="19"/>
  <c r="P657" i="19"/>
  <c r="N657" i="19"/>
  <c r="P656" i="19"/>
  <c r="N656" i="19"/>
  <c r="P655" i="19"/>
  <c r="N655" i="19"/>
  <c r="P654" i="19"/>
  <c r="N654" i="19"/>
  <c r="P653" i="19"/>
  <c r="N653" i="19"/>
  <c r="P652" i="19"/>
  <c r="N652" i="19"/>
  <c r="P651" i="19"/>
  <c r="N651" i="19"/>
  <c r="P650" i="19"/>
  <c r="N650" i="19"/>
  <c r="P649" i="19"/>
  <c r="N649" i="19"/>
  <c r="P648" i="19"/>
  <c r="N648" i="19"/>
  <c r="P647" i="19"/>
  <c r="N647" i="19"/>
  <c r="P646" i="19"/>
  <c r="N646" i="19"/>
  <c r="P645" i="19"/>
  <c r="N645" i="19"/>
  <c r="P644" i="19"/>
  <c r="N644" i="19"/>
  <c r="P643" i="19"/>
  <c r="N643" i="19"/>
  <c r="P642" i="19"/>
  <c r="N642" i="19"/>
  <c r="P641" i="19"/>
  <c r="N641" i="19"/>
  <c r="P640" i="19"/>
  <c r="N640" i="19"/>
  <c r="P639" i="19"/>
  <c r="N639" i="19"/>
  <c r="P638" i="19"/>
  <c r="N638" i="19"/>
  <c r="P637" i="19"/>
  <c r="N637" i="19"/>
  <c r="P636" i="19"/>
  <c r="N636" i="19"/>
  <c r="P635" i="19"/>
  <c r="N635" i="19"/>
  <c r="P634" i="19"/>
  <c r="N634" i="19"/>
  <c r="P633" i="19"/>
  <c r="N633" i="19"/>
  <c r="P632" i="19"/>
  <c r="N632" i="19"/>
  <c r="P631" i="19"/>
  <c r="N631" i="19"/>
  <c r="P630" i="19"/>
  <c r="N630" i="19"/>
  <c r="P629" i="19"/>
  <c r="N629" i="19"/>
  <c r="P628" i="19"/>
  <c r="N628" i="19"/>
  <c r="P627" i="19"/>
  <c r="N627" i="19"/>
  <c r="P626" i="19"/>
  <c r="N626" i="19"/>
  <c r="P625" i="19"/>
  <c r="N625" i="19"/>
  <c r="P624" i="19"/>
  <c r="N624" i="19"/>
  <c r="P623" i="19"/>
  <c r="N623" i="19"/>
  <c r="P622" i="19"/>
  <c r="N622" i="19"/>
  <c r="P621" i="19"/>
  <c r="N621" i="19"/>
  <c r="P620" i="19"/>
  <c r="N620" i="19"/>
  <c r="P619" i="19"/>
  <c r="N619" i="19"/>
  <c r="P618" i="19"/>
  <c r="N618" i="19"/>
  <c r="P617" i="19"/>
  <c r="N617" i="19"/>
  <c r="P616" i="19"/>
  <c r="N616" i="19"/>
  <c r="P615" i="19"/>
  <c r="N615" i="19"/>
  <c r="P614" i="19"/>
  <c r="N614" i="19"/>
  <c r="P613" i="19"/>
  <c r="N613" i="19"/>
  <c r="P612" i="19"/>
  <c r="N612" i="19"/>
  <c r="P611" i="19"/>
  <c r="N611" i="19"/>
  <c r="P610" i="19"/>
  <c r="N610" i="19"/>
  <c r="P609" i="19"/>
  <c r="N609" i="19"/>
  <c r="P608" i="19"/>
  <c r="N608" i="19"/>
  <c r="P607" i="19"/>
  <c r="N607" i="19"/>
  <c r="P606" i="19"/>
  <c r="N606" i="19"/>
  <c r="P605" i="19"/>
  <c r="N605" i="19"/>
  <c r="P604" i="19"/>
  <c r="N604" i="19"/>
  <c r="P603" i="19"/>
  <c r="N603" i="19"/>
  <c r="P602" i="19"/>
  <c r="N602" i="19"/>
  <c r="P601" i="19"/>
  <c r="N601" i="19"/>
  <c r="P600" i="19"/>
  <c r="N600" i="19"/>
  <c r="P599" i="19"/>
  <c r="N599" i="19"/>
  <c r="P598" i="19"/>
  <c r="N598" i="19"/>
  <c r="P597" i="19"/>
  <c r="N597" i="19"/>
  <c r="P596" i="19"/>
  <c r="N596" i="19"/>
  <c r="P595" i="19"/>
  <c r="N595" i="19"/>
  <c r="P594" i="19"/>
  <c r="N594" i="19"/>
  <c r="P593" i="19"/>
  <c r="N593" i="19"/>
  <c r="P592" i="19"/>
  <c r="N592" i="19"/>
  <c r="P591" i="19"/>
  <c r="N591" i="19"/>
  <c r="P590" i="19"/>
  <c r="N590" i="19"/>
  <c r="P589" i="19"/>
  <c r="N589" i="19"/>
  <c r="P588" i="19"/>
  <c r="N588" i="19"/>
  <c r="P587" i="19"/>
  <c r="N587" i="19"/>
  <c r="P586" i="19"/>
  <c r="N586" i="19"/>
  <c r="P585" i="19"/>
  <c r="N585" i="19"/>
  <c r="P584" i="19"/>
  <c r="N584" i="19"/>
  <c r="P583" i="19"/>
  <c r="N583" i="19"/>
  <c r="P582" i="19"/>
  <c r="N582" i="19"/>
  <c r="P581" i="19"/>
  <c r="N581" i="19"/>
  <c r="P580" i="19"/>
  <c r="N580" i="19"/>
  <c r="P579" i="19"/>
  <c r="N579" i="19"/>
  <c r="P578" i="19"/>
  <c r="N578" i="19"/>
  <c r="P577" i="19"/>
  <c r="N577" i="19"/>
  <c r="P576" i="19"/>
  <c r="N576" i="19"/>
  <c r="P575" i="19"/>
  <c r="N575" i="19"/>
  <c r="P574" i="19"/>
  <c r="N574" i="19"/>
  <c r="P573" i="19"/>
  <c r="N573" i="19"/>
  <c r="P572" i="19"/>
  <c r="N572" i="19"/>
  <c r="P571" i="19"/>
  <c r="N571" i="19"/>
  <c r="P570" i="19"/>
  <c r="N570" i="19"/>
  <c r="P569" i="19"/>
  <c r="N569" i="19"/>
  <c r="P568" i="19"/>
  <c r="N568" i="19"/>
  <c r="P567" i="19"/>
  <c r="N567" i="19"/>
  <c r="P566" i="19"/>
  <c r="N566" i="19"/>
  <c r="P565" i="19"/>
  <c r="N565" i="19"/>
  <c r="P564" i="19"/>
  <c r="N564" i="19"/>
  <c r="P563" i="19"/>
  <c r="N563" i="19"/>
  <c r="P562" i="19"/>
  <c r="N562" i="19"/>
  <c r="P561" i="19"/>
  <c r="N561" i="19"/>
  <c r="P560" i="19"/>
  <c r="N560" i="19"/>
  <c r="P559" i="19"/>
  <c r="N559" i="19"/>
  <c r="P558" i="19"/>
  <c r="N558" i="19"/>
  <c r="P557" i="19"/>
  <c r="N557" i="19"/>
  <c r="P556" i="19"/>
  <c r="N556" i="19"/>
  <c r="P555" i="19"/>
  <c r="N555" i="19"/>
  <c r="P554" i="19"/>
  <c r="N554" i="19"/>
  <c r="P553" i="19"/>
  <c r="N553" i="19"/>
  <c r="P552" i="19"/>
  <c r="N552" i="19"/>
  <c r="P551" i="19"/>
  <c r="N551" i="19"/>
  <c r="P550" i="19"/>
  <c r="N550" i="19"/>
  <c r="P549" i="19"/>
  <c r="N549" i="19"/>
  <c r="P548" i="19"/>
  <c r="N548" i="19"/>
  <c r="P547" i="19"/>
  <c r="N547" i="19"/>
  <c r="P546" i="19"/>
  <c r="N546" i="19"/>
  <c r="P545" i="19"/>
  <c r="N545" i="19"/>
  <c r="P544" i="19"/>
  <c r="N544" i="19"/>
  <c r="P543" i="19"/>
  <c r="N543" i="19"/>
  <c r="P542" i="19"/>
  <c r="N542" i="19"/>
  <c r="P541" i="19"/>
  <c r="N541" i="19"/>
  <c r="P540" i="19"/>
  <c r="N540" i="19"/>
  <c r="P539" i="19"/>
  <c r="N539" i="19"/>
  <c r="P538" i="19"/>
  <c r="N538" i="19"/>
  <c r="P537" i="19"/>
  <c r="N537" i="19"/>
  <c r="P536" i="19"/>
  <c r="N536" i="19"/>
  <c r="P535" i="19"/>
  <c r="N535" i="19"/>
  <c r="P534" i="19"/>
  <c r="N534" i="19"/>
  <c r="P533" i="19"/>
  <c r="N533" i="19"/>
  <c r="P532" i="19"/>
  <c r="N532" i="19"/>
  <c r="P531" i="19"/>
  <c r="N531" i="19"/>
  <c r="P530" i="19"/>
  <c r="N530" i="19"/>
  <c r="P529" i="19"/>
  <c r="N529" i="19"/>
  <c r="P528" i="19"/>
  <c r="N528" i="19"/>
  <c r="P527" i="19"/>
  <c r="N527" i="19"/>
  <c r="P526" i="19"/>
  <c r="N526" i="19"/>
  <c r="P525" i="19"/>
  <c r="N525" i="19"/>
  <c r="P524" i="19"/>
  <c r="N524" i="19"/>
  <c r="P523" i="19"/>
  <c r="N523" i="19"/>
  <c r="P522" i="19"/>
  <c r="N522" i="19"/>
  <c r="P521" i="19"/>
  <c r="N521" i="19"/>
  <c r="P520" i="19"/>
  <c r="N520" i="19"/>
  <c r="P519" i="19"/>
  <c r="N519" i="19"/>
  <c r="P518" i="19"/>
  <c r="N518" i="19"/>
  <c r="P517" i="19"/>
  <c r="N517" i="19"/>
  <c r="P516" i="19"/>
  <c r="N516" i="19"/>
  <c r="P515" i="19"/>
  <c r="N515" i="19"/>
  <c r="P514" i="19"/>
  <c r="N514" i="19"/>
  <c r="P513" i="19"/>
  <c r="N513" i="19"/>
  <c r="P512" i="19"/>
  <c r="N512" i="19"/>
  <c r="P511" i="19"/>
  <c r="N511" i="19"/>
  <c r="P510" i="19"/>
  <c r="N510" i="19"/>
  <c r="P509" i="19"/>
  <c r="N509" i="19"/>
  <c r="P508" i="19"/>
  <c r="N508" i="19"/>
  <c r="P507" i="19"/>
  <c r="N507" i="19"/>
  <c r="P506" i="19"/>
  <c r="N506" i="19"/>
  <c r="P505" i="19"/>
  <c r="N505" i="19"/>
  <c r="P504" i="19"/>
  <c r="N504" i="19"/>
  <c r="P503" i="19"/>
  <c r="N503" i="19"/>
  <c r="P502" i="19"/>
  <c r="N502" i="19"/>
  <c r="P501" i="19"/>
  <c r="N501" i="19"/>
  <c r="P500" i="19"/>
  <c r="N500" i="19"/>
  <c r="P499" i="19"/>
  <c r="N499" i="19"/>
  <c r="P498" i="19"/>
  <c r="N498" i="19"/>
  <c r="P497" i="19"/>
  <c r="N497" i="19"/>
  <c r="P496" i="19"/>
  <c r="N496" i="19"/>
  <c r="P495" i="19"/>
  <c r="N495" i="19"/>
  <c r="P494" i="19"/>
  <c r="N494" i="19"/>
  <c r="P493" i="19"/>
  <c r="N493" i="19"/>
  <c r="P492" i="19"/>
  <c r="N492" i="19"/>
  <c r="P491" i="19"/>
  <c r="N491" i="19"/>
  <c r="P490" i="19"/>
  <c r="N490" i="19"/>
  <c r="P489" i="19"/>
  <c r="N489" i="19"/>
  <c r="P488" i="19"/>
  <c r="N488" i="19"/>
  <c r="P487" i="19"/>
  <c r="N487" i="19"/>
  <c r="P486" i="19"/>
  <c r="N486" i="19"/>
  <c r="P485" i="19"/>
  <c r="N485" i="19"/>
  <c r="P484" i="19"/>
  <c r="N484" i="19"/>
  <c r="P483" i="19"/>
  <c r="N483" i="19"/>
  <c r="P482" i="19"/>
  <c r="N482" i="19"/>
  <c r="P481" i="19"/>
  <c r="N481" i="19"/>
  <c r="P480" i="19"/>
  <c r="N480" i="19"/>
  <c r="P479" i="19"/>
  <c r="N479" i="19"/>
  <c r="P478" i="19"/>
  <c r="N478" i="19"/>
  <c r="P477" i="19"/>
  <c r="N477" i="19"/>
  <c r="P476" i="19"/>
  <c r="N476" i="19"/>
  <c r="P475" i="19"/>
  <c r="N475" i="19"/>
  <c r="P474" i="19"/>
  <c r="N474" i="19"/>
  <c r="P473" i="19"/>
  <c r="N473" i="19"/>
  <c r="P472" i="19"/>
  <c r="N472" i="19"/>
  <c r="P471" i="19"/>
  <c r="N471" i="19"/>
  <c r="P470" i="19"/>
  <c r="N470" i="19"/>
  <c r="P469" i="19"/>
  <c r="N469" i="19"/>
  <c r="P468" i="19"/>
  <c r="N468" i="19"/>
  <c r="P467" i="19"/>
  <c r="N467" i="19"/>
  <c r="P466" i="19"/>
  <c r="N466" i="19"/>
  <c r="P465" i="19"/>
  <c r="N465" i="19"/>
  <c r="P464" i="19"/>
  <c r="N464" i="19"/>
  <c r="P463" i="19"/>
  <c r="N463" i="19"/>
  <c r="P462" i="19"/>
  <c r="N462" i="19"/>
  <c r="P461" i="19"/>
  <c r="N461" i="19"/>
  <c r="P460" i="19"/>
  <c r="N460" i="19"/>
  <c r="P459" i="19"/>
  <c r="N459" i="19"/>
  <c r="P458" i="19"/>
  <c r="N458" i="19"/>
  <c r="P457" i="19"/>
  <c r="N457" i="19"/>
  <c r="P456" i="19"/>
  <c r="N456" i="19"/>
  <c r="P455" i="19"/>
  <c r="N455" i="19"/>
  <c r="P454" i="19"/>
  <c r="N454" i="19"/>
  <c r="P453" i="19"/>
  <c r="N453" i="19"/>
  <c r="P452" i="19"/>
  <c r="N452" i="19"/>
  <c r="P451" i="19"/>
  <c r="N451" i="19"/>
  <c r="P450" i="19"/>
  <c r="N450" i="19"/>
  <c r="P449" i="19"/>
  <c r="N449" i="19"/>
  <c r="P448" i="19"/>
  <c r="N448" i="19"/>
  <c r="P447" i="19"/>
  <c r="N447" i="19"/>
  <c r="P446" i="19"/>
  <c r="N446" i="19"/>
  <c r="P445" i="19"/>
  <c r="N445" i="19"/>
  <c r="P444" i="19"/>
  <c r="N444" i="19"/>
  <c r="P443" i="19"/>
  <c r="N443" i="19"/>
  <c r="P442" i="19"/>
  <c r="N442" i="19"/>
  <c r="P441" i="19"/>
  <c r="N441" i="19"/>
  <c r="P440" i="19"/>
  <c r="N440" i="19"/>
  <c r="P439" i="19"/>
  <c r="N439" i="19"/>
  <c r="P438" i="19"/>
  <c r="N438" i="19"/>
  <c r="P437" i="19"/>
  <c r="N437" i="19"/>
  <c r="P436" i="19"/>
  <c r="N436" i="19"/>
  <c r="P435" i="19"/>
  <c r="N435" i="19"/>
  <c r="P434" i="19"/>
  <c r="N434" i="19"/>
  <c r="P433" i="19"/>
  <c r="N433" i="19"/>
  <c r="P432" i="19"/>
  <c r="N432" i="19"/>
  <c r="P431" i="19"/>
  <c r="N431" i="19"/>
  <c r="P430" i="19"/>
  <c r="N430" i="19"/>
  <c r="P429" i="19"/>
  <c r="N429" i="19"/>
  <c r="P428" i="19"/>
  <c r="N428" i="19"/>
  <c r="P427" i="19"/>
  <c r="N427" i="19"/>
  <c r="P426" i="19"/>
  <c r="N426" i="19"/>
  <c r="P425" i="19"/>
  <c r="N425" i="19"/>
  <c r="P424" i="19"/>
  <c r="N424" i="19"/>
  <c r="P423" i="19"/>
  <c r="N423" i="19"/>
  <c r="P422" i="19"/>
  <c r="N422" i="19"/>
  <c r="P421" i="19"/>
  <c r="N421" i="19"/>
  <c r="P420" i="19"/>
  <c r="N420" i="19"/>
  <c r="P419" i="19"/>
  <c r="N419" i="19"/>
  <c r="P418" i="19"/>
  <c r="N418" i="19"/>
  <c r="P417" i="19"/>
  <c r="N417" i="19"/>
  <c r="P416" i="19"/>
  <c r="N416" i="19"/>
  <c r="P415" i="19"/>
  <c r="N415" i="19"/>
  <c r="P414" i="19"/>
  <c r="N414" i="19"/>
  <c r="P413" i="19"/>
  <c r="N413" i="19"/>
  <c r="P412" i="19"/>
  <c r="N412" i="19"/>
  <c r="P411" i="19"/>
  <c r="N411" i="19"/>
  <c r="P410" i="19"/>
  <c r="N410" i="19"/>
  <c r="P409" i="19"/>
  <c r="N409" i="19"/>
  <c r="P408" i="19"/>
  <c r="N408" i="19"/>
  <c r="P407" i="19"/>
  <c r="N407" i="19"/>
  <c r="P406" i="19"/>
  <c r="N406" i="19"/>
  <c r="P405" i="19"/>
  <c r="N405" i="19"/>
  <c r="P404" i="19"/>
  <c r="N404" i="19"/>
  <c r="P403" i="19"/>
  <c r="N403" i="19"/>
  <c r="P402" i="19"/>
  <c r="N402" i="19"/>
  <c r="P401" i="19"/>
  <c r="N401" i="19"/>
  <c r="P400" i="19"/>
  <c r="N400" i="19"/>
  <c r="P399" i="19"/>
  <c r="N399" i="19"/>
  <c r="P398" i="19"/>
  <c r="N398" i="19"/>
  <c r="P397" i="19"/>
  <c r="N397" i="19"/>
  <c r="P396" i="19"/>
  <c r="N396" i="19"/>
  <c r="P395" i="19"/>
  <c r="N395" i="19"/>
  <c r="P394" i="19"/>
  <c r="N394" i="19"/>
  <c r="P393" i="19"/>
  <c r="N393" i="19"/>
  <c r="P392" i="19"/>
  <c r="N392" i="19"/>
  <c r="P391" i="19"/>
  <c r="N391" i="19"/>
  <c r="P390" i="19"/>
  <c r="N390" i="19"/>
  <c r="P389" i="19"/>
  <c r="N389" i="19"/>
  <c r="P388" i="19"/>
  <c r="N388" i="19"/>
  <c r="P387" i="19"/>
  <c r="N387" i="19"/>
  <c r="P386" i="19"/>
  <c r="N386" i="19"/>
  <c r="P385" i="19"/>
  <c r="N385" i="19"/>
  <c r="P384" i="19"/>
  <c r="N384" i="19"/>
  <c r="P383" i="19"/>
  <c r="N383" i="19"/>
  <c r="P382" i="19"/>
  <c r="N382" i="19"/>
  <c r="P381" i="19"/>
  <c r="N381" i="19"/>
  <c r="P380" i="19"/>
  <c r="N380" i="19"/>
  <c r="P379" i="19"/>
  <c r="N379" i="19"/>
  <c r="P378" i="19"/>
  <c r="N378" i="19"/>
  <c r="P377" i="19"/>
  <c r="N377" i="19"/>
  <c r="P376" i="19"/>
  <c r="N376" i="19"/>
  <c r="P375" i="19"/>
  <c r="N375" i="19"/>
  <c r="P374" i="19"/>
  <c r="N374" i="19"/>
  <c r="P373" i="19"/>
  <c r="N373" i="19"/>
  <c r="P372" i="19"/>
  <c r="N372" i="19"/>
  <c r="P371" i="19"/>
  <c r="N371" i="19"/>
  <c r="P370" i="19"/>
  <c r="N370" i="19"/>
  <c r="P369" i="19"/>
  <c r="N369" i="19"/>
  <c r="P368" i="19"/>
  <c r="N368" i="19"/>
  <c r="P367" i="19"/>
  <c r="N367" i="19"/>
  <c r="P366" i="19"/>
  <c r="N366" i="19"/>
  <c r="P365" i="19"/>
  <c r="N365" i="19"/>
  <c r="P364" i="19"/>
  <c r="N364" i="19"/>
  <c r="P363" i="19"/>
  <c r="N363" i="19"/>
  <c r="P362" i="19"/>
  <c r="N362" i="19"/>
  <c r="P361" i="19"/>
  <c r="N361" i="19"/>
  <c r="P360" i="19"/>
  <c r="N360" i="19"/>
  <c r="P359" i="19"/>
  <c r="N359" i="19"/>
  <c r="P358" i="19"/>
  <c r="N358" i="19"/>
  <c r="P357" i="19"/>
  <c r="N357" i="19"/>
  <c r="P356" i="19"/>
  <c r="N356" i="19"/>
  <c r="P355" i="19"/>
  <c r="N355" i="19"/>
  <c r="P354" i="19"/>
  <c r="N354" i="19"/>
  <c r="P353" i="19"/>
  <c r="N353" i="19"/>
  <c r="P352" i="19"/>
  <c r="N352" i="19"/>
  <c r="P351" i="19"/>
  <c r="N351" i="19"/>
  <c r="P350" i="19"/>
  <c r="N350" i="19"/>
  <c r="P349" i="19"/>
  <c r="N349" i="19"/>
  <c r="P348" i="19"/>
  <c r="N348" i="19"/>
  <c r="P347" i="19"/>
  <c r="N347" i="19"/>
  <c r="P346" i="19"/>
  <c r="N346" i="19"/>
  <c r="P345" i="19"/>
  <c r="N345" i="19"/>
  <c r="P344" i="19"/>
  <c r="N344" i="19"/>
  <c r="P343" i="19"/>
  <c r="N343" i="19"/>
  <c r="P342" i="19"/>
  <c r="N342" i="19"/>
  <c r="P341" i="19"/>
  <c r="N341" i="19"/>
  <c r="P340" i="19"/>
  <c r="N340" i="19"/>
  <c r="P339" i="19"/>
  <c r="N339" i="19"/>
  <c r="P338" i="19"/>
  <c r="N338" i="19"/>
  <c r="P337" i="19"/>
  <c r="N337" i="19"/>
  <c r="P336" i="19"/>
  <c r="N336" i="19"/>
  <c r="P335" i="19"/>
  <c r="N335" i="19"/>
  <c r="P334" i="19"/>
  <c r="N334" i="19"/>
  <c r="P333" i="19"/>
  <c r="N333" i="19"/>
  <c r="P332" i="19"/>
  <c r="N332" i="19"/>
  <c r="P331" i="19"/>
  <c r="N331" i="19"/>
  <c r="P330" i="19"/>
  <c r="N330" i="19"/>
  <c r="P329" i="19"/>
  <c r="N329" i="19"/>
  <c r="P328" i="19"/>
  <c r="N328" i="19"/>
  <c r="P327" i="19"/>
  <c r="N327" i="19"/>
  <c r="P326" i="19"/>
  <c r="N326" i="19"/>
  <c r="P325" i="19"/>
  <c r="N325" i="19"/>
  <c r="P324" i="19"/>
  <c r="N324" i="19"/>
  <c r="P323" i="19"/>
  <c r="N323" i="19"/>
  <c r="P322" i="19"/>
  <c r="N322" i="19"/>
  <c r="P321" i="19"/>
  <c r="N321" i="19"/>
  <c r="P320" i="19"/>
  <c r="N320" i="19"/>
  <c r="P319" i="19"/>
  <c r="N319" i="19"/>
  <c r="P318" i="19"/>
  <c r="N318" i="19"/>
  <c r="P317" i="19"/>
  <c r="N317" i="19"/>
  <c r="P316" i="19"/>
  <c r="N316" i="19"/>
  <c r="P315" i="19"/>
  <c r="N315" i="19"/>
  <c r="P314" i="19"/>
  <c r="N314" i="19"/>
  <c r="P313" i="19"/>
  <c r="N313" i="19"/>
  <c r="P312" i="19"/>
  <c r="N312" i="19"/>
  <c r="P311" i="19"/>
  <c r="N311" i="19"/>
  <c r="P310" i="19"/>
  <c r="N310" i="19"/>
  <c r="P309" i="19"/>
  <c r="N309" i="19"/>
  <c r="P308" i="19"/>
  <c r="N308" i="19"/>
  <c r="P307" i="19"/>
  <c r="N307" i="19"/>
  <c r="P306" i="19"/>
  <c r="N306" i="19"/>
  <c r="P305" i="19"/>
  <c r="N305" i="19"/>
  <c r="P304" i="19"/>
  <c r="N304" i="19"/>
  <c r="P303" i="19"/>
  <c r="N303" i="19"/>
  <c r="P302" i="19"/>
  <c r="N302" i="19"/>
  <c r="P301" i="19"/>
  <c r="N301" i="19"/>
  <c r="P300" i="19"/>
  <c r="N300" i="19"/>
  <c r="P299" i="19"/>
  <c r="N299" i="19"/>
  <c r="P298" i="19"/>
  <c r="N298" i="19"/>
  <c r="P297" i="19"/>
  <c r="N297" i="19"/>
  <c r="P296" i="19"/>
  <c r="N296" i="19"/>
  <c r="P295" i="19"/>
  <c r="N295" i="19"/>
  <c r="P294" i="19"/>
  <c r="N294" i="19"/>
  <c r="P293" i="19"/>
  <c r="N293" i="19"/>
  <c r="P292" i="19"/>
  <c r="N292" i="19"/>
  <c r="P291" i="19"/>
  <c r="N291" i="19"/>
  <c r="P290" i="19"/>
  <c r="N290" i="19"/>
  <c r="P289" i="19"/>
  <c r="N289" i="19"/>
  <c r="P288" i="19"/>
  <c r="N288" i="19"/>
  <c r="P287" i="19"/>
  <c r="N287" i="19"/>
  <c r="P286" i="19"/>
  <c r="N286" i="19"/>
  <c r="P285" i="19"/>
  <c r="N285" i="19"/>
  <c r="P284" i="19"/>
  <c r="N284" i="19"/>
  <c r="P283" i="19"/>
  <c r="N283" i="19"/>
  <c r="P282" i="19"/>
  <c r="N282" i="19"/>
  <c r="P281" i="19"/>
  <c r="N281" i="19"/>
  <c r="P280" i="19"/>
  <c r="N280" i="19"/>
  <c r="P279" i="19"/>
  <c r="N279" i="19"/>
  <c r="P278" i="19"/>
  <c r="N278" i="19"/>
  <c r="P277" i="19"/>
  <c r="N277" i="19"/>
  <c r="P276" i="19"/>
  <c r="N276" i="19"/>
  <c r="P275" i="19"/>
  <c r="N275" i="19"/>
  <c r="P274" i="19"/>
  <c r="N274" i="19"/>
  <c r="P273" i="19"/>
  <c r="N273" i="19"/>
  <c r="P272" i="19"/>
  <c r="N272" i="19"/>
  <c r="P271" i="19"/>
  <c r="N271" i="19"/>
  <c r="P270" i="19"/>
  <c r="N270" i="19"/>
  <c r="P269" i="19"/>
  <c r="N269" i="19"/>
  <c r="P268" i="19"/>
  <c r="N268" i="19"/>
  <c r="P267" i="19"/>
  <c r="N267" i="19"/>
  <c r="P266" i="19"/>
  <c r="N266" i="19"/>
  <c r="P265" i="19"/>
  <c r="N265" i="19"/>
  <c r="P264" i="19"/>
  <c r="N264" i="19"/>
  <c r="P263" i="19"/>
  <c r="N263" i="19"/>
  <c r="P262" i="19"/>
  <c r="N262" i="19"/>
  <c r="P261" i="19"/>
  <c r="N261" i="19"/>
  <c r="P260" i="19"/>
  <c r="N260" i="19"/>
  <c r="P259" i="19"/>
  <c r="N259" i="19"/>
  <c r="P258" i="19"/>
  <c r="N258" i="19"/>
  <c r="P257" i="19"/>
  <c r="N257" i="19"/>
  <c r="P256" i="19"/>
  <c r="N256" i="19"/>
  <c r="P255" i="19"/>
  <c r="N255" i="19"/>
  <c r="P254" i="19"/>
  <c r="N254" i="19"/>
  <c r="P253" i="19"/>
  <c r="N253" i="19"/>
  <c r="P252" i="19"/>
  <c r="N252" i="19"/>
  <c r="P251" i="19"/>
  <c r="N251" i="19"/>
  <c r="P250" i="19"/>
  <c r="N250" i="19"/>
  <c r="P249" i="19"/>
  <c r="N249" i="19"/>
  <c r="P248" i="19"/>
  <c r="N248" i="19"/>
  <c r="P247" i="19"/>
  <c r="N247" i="19"/>
  <c r="P246" i="19"/>
  <c r="N246" i="19"/>
  <c r="P245" i="19"/>
  <c r="N245" i="19"/>
  <c r="P244" i="19"/>
  <c r="N244" i="19"/>
  <c r="P243" i="19"/>
  <c r="N243" i="19"/>
  <c r="P242" i="19"/>
  <c r="N242" i="19"/>
  <c r="P241" i="19"/>
  <c r="N241" i="19"/>
  <c r="P240" i="19"/>
  <c r="N240" i="19"/>
  <c r="P239" i="19"/>
  <c r="N239" i="19"/>
  <c r="P238" i="19"/>
  <c r="N238" i="19"/>
  <c r="P237" i="19"/>
  <c r="N237" i="19"/>
  <c r="P236" i="19"/>
  <c r="N236" i="19"/>
  <c r="P235" i="19"/>
  <c r="N235" i="19"/>
  <c r="P234" i="19"/>
  <c r="N234" i="19"/>
  <c r="P233" i="19"/>
  <c r="N233" i="19"/>
  <c r="P232" i="19"/>
  <c r="N232" i="19"/>
  <c r="P231" i="19"/>
  <c r="N231" i="19"/>
  <c r="P230" i="19"/>
  <c r="N230" i="19"/>
  <c r="P229" i="19"/>
  <c r="N229" i="19"/>
  <c r="P228" i="19"/>
  <c r="N228" i="19"/>
  <c r="P227" i="19"/>
  <c r="N227" i="19"/>
  <c r="P226" i="19"/>
  <c r="N226" i="19"/>
  <c r="P225" i="19"/>
  <c r="N225" i="19"/>
  <c r="P224" i="19"/>
  <c r="N224" i="19"/>
  <c r="P223" i="19"/>
  <c r="N223" i="19"/>
  <c r="P222" i="19"/>
  <c r="N222" i="19"/>
  <c r="P221" i="19"/>
  <c r="N221" i="19"/>
  <c r="P220" i="19"/>
  <c r="N220" i="19"/>
  <c r="P219" i="19"/>
  <c r="N219" i="19"/>
  <c r="P218" i="19"/>
  <c r="N218" i="19"/>
  <c r="P217" i="19"/>
  <c r="N217" i="19"/>
  <c r="P216" i="19"/>
  <c r="N216" i="19"/>
  <c r="P215" i="19"/>
  <c r="N215" i="19"/>
  <c r="P214" i="19"/>
  <c r="N214" i="19"/>
  <c r="P213" i="19"/>
  <c r="N213" i="19"/>
  <c r="P212" i="19"/>
  <c r="N212" i="19"/>
  <c r="P211" i="19"/>
  <c r="N211" i="19"/>
  <c r="P210" i="19"/>
  <c r="N210" i="19"/>
  <c r="P209" i="19"/>
  <c r="N209" i="19"/>
  <c r="P208" i="19"/>
  <c r="N208" i="19"/>
  <c r="P207" i="19"/>
  <c r="N207" i="19"/>
  <c r="P206" i="19"/>
  <c r="N206" i="19"/>
  <c r="P205" i="19"/>
  <c r="N205" i="19"/>
  <c r="P204" i="19"/>
  <c r="N204" i="19"/>
  <c r="P203" i="19"/>
  <c r="N203" i="19"/>
  <c r="P202" i="19"/>
  <c r="N202" i="19"/>
  <c r="P201" i="19"/>
  <c r="N201" i="19"/>
  <c r="P200" i="19"/>
  <c r="N200" i="19"/>
  <c r="P199" i="19"/>
  <c r="N199" i="19"/>
  <c r="P198" i="19"/>
  <c r="N198" i="19"/>
  <c r="P197" i="19"/>
  <c r="N197" i="19"/>
  <c r="P196" i="19"/>
  <c r="N196" i="19"/>
  <c r="P195" i="19"/>
  <c r="N195" i="19"/>
  <c r="P194" i="19"/>
  <c r="N194" i="19"/>
  <c r="P193" i="19"/>
  <c r="N193" i="19"/>
  <c r="P192" i="19"/>
  <c r="N192" i="19"/>
  <c r="P191" i="19"/>
  <c r="N191" i="19"/>
  <c r="P190" i="19"/>
  <c r="N190" i="19"/>
  <c r="P189" i="19"/>
  <c r="N189" i="19"/>
  <c r="P188" i="19"/>
  <c r="N188" i="19"/>
  <c r="P187" i="19"/>
  <c r="N187" i="19"/>
  <c r="P186" i="19"/>
  <c r="N186" i="19"/>
  <c r="P185" i="19"/>
  <c r="N185" i="19"/>
  <c r="P184" i="19"/>
  <c r="N184" i="19"/>
  <c r="P183" i="19"/>
  <c r="N183" i="19"/>
  <c r="P182" i="19"/>
  <c r="N182" i="19"/>
  <c r="P181" i="19"/>
  <c r="N181" i="19"/>
  <c r="P180" i="19"/>
  <c r="N180" i="19"/>
  <c r="P179" i="19"/>
  <c r="N179" i="19"/>
  <c r="P178" i="19"/>
  <c r="N178" i="19"/>
  <c r="P177" i="19"/>
  <c r="N177" i="19"/>
  <c r="P176" i="19"/>
  <c r="N176" i="19"/>
  <c r="P175" i="19"/>
  <c r="N175" i="19"/>
  <c r="P174" i="19"/>
  <c r="N174" i="19"/>
  <c r="P173" i="19"/>
  <c r="N173" i="19"/>
  <c r="P172" i="19"/>
  <c r="N172" i="19"/>
  <c r="P171" i="19"/>
  <c r="N171" i="19"/>
  <c r="P170" i="19"/>
  <c r="N170" i="19"/>
  <c r="P169" i="19"/>
  <c r="N169" i="19"/>
  <c r="P168" i="19"/>
  <c r="N168" i="19"/>
  <c r="P167" i="19"/>
  <c r="N167" i="19"/>
  <c r="P166" i="19"/>
  <c r="N166" i="19"/>
  <c r="P165" i="19"/>
  <c r="N165" i="19"/>
  <c r="P164" i="19"/>
  <c r="N164" i="19"/>
  <c r="P163" i="19"/>
  <c r="N163" i="19"/>
  <c r="P162" i="19"/>
  <c r="N162" i="19"/>
  <c r="P161" i="19"/>
  <c r="N161" i="19"/>
  <c r="P160" i="19"/>
  <c r="N160" i="19"/>
  <c r="P159" i="19"/>
  <c r="N159" i="19"/>
  <c r="P158" i="19"/>
  <c r="N158" i="19"/>
  <c r="P157" i="19"/>
  <c r="N157" i="19"/>
  <c r="P156" i="19"/>
  <c r="N156" i="19"/>
  <c r="P155" i="19"/>
  <c r="N155" i="19"/>
  <c r="P154" i="19"/>
  <c r="N154" i="19"/>
  <c r="P153" i="19"/>
  <c r="N153" i="19"/>
  <c r="P152" i="19"/>
  <c r="N152" i="19"/>
  <c r="P151" i="19"/>
  <c r="N151" i="19"/>
  <c r="P150" i="19"/>
  <c r="N150" i="19"/>
  <c r="P149" i="19"/>
  <c r="N149" i="19"/>
  <c r="P148" i="19"/>
  <c r="N148" i="19"/>
  <c r="P147" i="19"/>
  <c r="N147" i="19"/>
  <c r="P146" i="19"/>
  <c r="N146" i="19"/>
  <c r="P145" i="19"/>
  <c r="N145" i="19"/>
  <c r="P144" i="19"/>
  <c r="N144" i="19"/>
  <c r="P143" i="19"/>
  <c r="N143" i="19"/>
  <c r="P142" i="19"/>
  <c r="N142" i="19"/>
  <c r="P141" i="19"/>
  <c r="N141" i="19"/>
  <c r="P140" i="19"/>
  <c r="N140" i="19"/>
  <c r="P139" i="19"/>
  <c r="N139" i="19"/>
  <c r="P138" i="19"/>
  <c r="N138" i="19"/>
  <c r="P137" i="19"/>
  <c r="N137" i="19"/>
  <c r="P136" i="19"/>
  <c r="N136" i="19"/>
  <c r="P135" i="19"/>
  <c r="N135" i="19"/>
  <c r="P134" i="19"/>
  <c r="N134" i="19"/>
  <c r="P133" i="19"/>
  <c r="N133" i="19"/>
  <c r="P132" i="19"/>
  <c r="N132" i="19"/>
  <c r="P131" i="19"/>
  <c r="N131" i="19"/>
  <c r="P130" i="19"/>
  <c r="N130" i="19"/>
  <c r="P129" i="19"/>
  <c r="N129" i="19"/>
  <c r="P128" i="19"/>
  <c r="N128" i="19"/>
  <c r="P127" i="19"/>
  <c r="N127" i="19"/>
  <c r="P126" i="19"/>
  <c r="N126" i="19"/>
  <c r="P125" i="19"/>
  <c r="N125" i="19"/>
  <c r="P124" i="19"/>
  <c r="N124" i="19"/>
  <c r="P123" i="19"/>
  <c r="N123" i="19"/>
  <c r="P122" i="19"/>
  <c r="N122" i="19"/>
  <c r="P121" i="19"/>
  <c r="N121" i="19"/>
  <c r="P120" i="19"/>
  <c r="N120" i="19"/>
  <c r="P119" i="19"/>
  <c r="N119" i="19"/>
  <c r="P118" i="19"/>
  <c r="N118" i="19"/>
  <c r="P117" i="19"/>
  <c r="N117" i="19"/>
  <c r="P116" i="19"/>
  <c r="N116" i="19"/>
  <c r="P115" i="19"/>
  <c r="N115" i="19"/>
  <c r="P114" i="19"/>
  <c r="N114" i="19"/>
  <c r="P113" i="19"/>
  <c r="N113" i="19"/>
  <c r="P112" i="19"/>
  <c r="N112" i="19"/>
  <c r="P111" i="19"/>
  <c r="N111" i="19"/>
  <c r="P110" i="19"/>
  <c r="N110" i="19"/>
  <c r="P109" i="19"/>
  <c r="N109" i="19"/>
  <c r="P108" i="19"/>
  <c r="N108" i="19"/>
  <c r="P107" i="19"/>
  <c r="N107" i="19"/>
  <c r="P106" i="19"/>
  <c r="N106" i="19"/>
  <c r="P105" i="19"/>
  <c r="N105" i="19"/>
  <c r="P104" i="19"/>
  <c r="N104" i="19"/>
  <c r="P103" i="19"/>
  <c r="N103" i="19"/>
  <c r="P102" i="19"/>
  <c r="N102" i="19"/>
  <c r="P101" i="19"/>
  <c r="N101" i="19"/>
  <c r="P100" i="19"/>
  <c r="N100" i="19"/>
  <c r="P99" i="19"/>
  <c r="N99" i="19"/>
  <c r="P98" i="19"/>
  <c r="N98" i="19"/>
  <c r="P97" i="19"/>
  <c r="N97" i="19"/>
  <c r="P96" i="19"/>
  <c r="N96" i="19"/>
  <c r="P95" i="19"/>
  <c r="N95" i="19"/>
  <c r="P94" i="19"/>
  <c r="N94" i="19"/>
  <c r="P93" i="19"/>
  <c r="N93" i="19"/>
  <c r="P92" i="19"/>
  <c r="N92" i="19"/>
  <c r="P91" i="19"/>
  <c r="N91" i="19"/>
  <c r="P90" i="19"/>
  <c r="N90" i="19"/>
  <c r="P89" i="19"/>
  <c r="N89" i="19"/>
  <c r="P88" i="19"/>
  <c r="N88" i="19"/>
  <c r="P87" i="19"/>
  <c r="N87" i="19"/>
  <c r="P86" i="19"/>
  <c r="N86" i="19"/>
  <c r="P85" i="19"/>
  <c r="N85" i="19"/>
  <c r="P84" i="19"/>
  <c r="N84" i="19"/>
  <c r="P83" i="19"/>
  <c r="N83" i="19"/>
  <c r="P82" i="19"/>
  <c r="N82" i="19"/>
  <c r="P81" i="19"/>
  <c r="N81" i="19"/>
  <c r="P80" i="19"/>
  <c r="N80" i="19"/>
  <c r="P79" i="19"/>
  <c r="N79" i="19"/>
  <c r="P78" i="19"/>
  <c r="N78" i="19"/>
  <c r="P77" i="19"/>
  <c r="N77" i="19"/>
  <c r="P76" i="19"/>
  <c r="N76" i="19"/>
  <c r="P75" i="19"/>
  <c r="N75" i="19"/>
  <c r="P74" i="19"/>
  <c r="N74" i="19"/>
  <c r="P73" i="19"/>
  <c r="N73" i="19"/>
  <c r="P72" i="19"/>
  <c r="N72" i="19"/>
  <c r="P71" i="19"/>
  <c r="N71" i="19"/>
  <c r="P70" i="19"/>
  <c r="N70" i="19"/>
  <c r="P69" i="19"/>
  <c r="N69" i="19"/>
  <c r="P68" i="19"/>
  <c r="N68" i="19"/>
  <c r="P67" i="19"/>
  <c r="N67" i="19"/>
  <c r="P66" i="19"/>
  <c r="N66" i="19"/>
  <c r="P65" i="19"/>
  <c r="N65" i="19"/>
  <c r="P64" i="19"/>
  <c r="N64" i="19"/>
  <c r="P63" i="19"/>
  <c r="N63" i="19"/>
  <c r="P62" i="19"/>
  <c r="N62" i="19"/>
  <c r="P61" i="19"/>
  <c r="N61" i="19"/>
  <c r="P60" i="19"/>
  <c r="N60" i="19"/>
  <c r="P59" i="19"/>
  <c r="N59" i="19"/>
  <c r="P58" i="19"/>
  <c r="N58" i="19"/>
  <c r="P57" i="19"/>
  <c r="N57" i="19"/>
  <c r="P56" i="19"/>
  <c r="N56" i="19"/>
  <c r="P55" i="19"/>
  <c r="N55" i="19"/>
  <c r="P54" i="19"/>
  <c r="N54" i="19"/>
  <c r="P53" i="19"/>
  <c r="N53" i="19"/>
  <c r="P52" i="19"/>
  <c r="N52" i="19"/>
  <c r="P51" i="19"/>
  <c r="N51" i="19"/>
  <c r="P50" i="19"/>
  <c r="N50" i="19"/>
  <c r="P49" i="19"/>
  <c r="N49" i="19"/>
  <c r="P48" i="19"/>
  <c r="N48" i="19"/>
  <c r="P47" i="19"/>
  <c r="N47" i="19"/>
  <c r="P46" i="19"/>
  <c r="N46" i="19"/>
  <c r="P45" i="19"/>
  <c r="N45" i="19"/>
  <c r="P44" i="19"/>
  <c r="N44" i="19"/>
  <c r="P43" i="19"/>
  <c r="N43" i="19"/>
  <c r="P42" i="19"/>
  <c r="N42" i="19"/>
  <c r="P41" i="19"/>
  <c r="N41" i="19"/>
  <c r="P40" i="19"/>
  <c r="N40" i="19"/>
  <c r="P39" i="19"/>
  <c r="N39" i="19"/>
  <c r="P38" i="19"/>
  <c r="N38" i="19"/>
  <c r="P37" i="19"/>
  <c r="N37" i="19"/>
  <c r="P36" i="19"/>
  <c r="N36" i="19"/>
  <c r="P35" i="19"/>
  <c r="N35" i="19"/>
  <c r="P34" i="19"/>
  <c r="N34" i="19"/>
  <c r="P33" i="19"/>
  <c r="N33" i="19"/>
  <c r="P32" i="19"/>
  <c r="N32" i="19"/>
  <c r="P31" i="19"/>
  <c r="N31" i="19"/>
  <c r="P30" i="19"/>
  <c r="N30" i="19"/>
  <c r="P29" i="19"/>
  <c r="N29" i="19"/>
  <c r="P28" i="19"/>
  <c r="N28" i="19"/>
  <c r="P27" i="19"/>
  <c r="N27" i="19"/>
  <c r="P26" i="19"/>
  <c r="N26" i="19"/>
  <c r="P25" i="19"/>
  <c r="N25" i="19"/>
  <c r="P24" i="19"/>
  <c r="N24" i="19"/>
  <c r="P23" i="19"/>
  <c r="N23" i="19"/>
  <c r="P22" i="19"/>
  <c r="N22" i="19"/>
  <c r="P21" i="19"/>
  <c r="N21" i="19"/>
  <c r="P20" i="19"/>
  <c r="N20" i="19"/>
  <c r="P19" i="19"/>
  <c r="N19" i="19"/>
  <c r="P18" i="19"/>
  <c r="N18" i="19"/>
  <c r="P17" i="19"/>
  <c r="N17" i="19"/>
  <c r="P16" i="19"/>
  <c r="N16" i="19"/>
  <c r="P15" i="19"/>
  <c r="N15" i="19"/>
  <c r="P14" i="19"/>
  <c r="N14" i="19"/>
  <c r="P13" i="19"/>
  <c r="P12" i="19"/>
  <c r="P11" i="19"/>
  <c r="P176" i="11"/>
  <c r="N176" i="11"/>
  <c r="P175" i="11"/>
  <c r="N175" i="11"/>
  <c r="P174" i="11"/>
  <c r="N174" i="11"/>
  <c r="P173" i="11"/>
  <c r="N173" i="11"/>
  <c r="P172" i="11"/>
  <c r="N172" i="11"/>
  <c r="P171" i="11"/>
  <c r="N171" i="11"/>
  <c r="P170" i="11"/>
  <c r="N170" i="11"/>
  <c r="P169" i="11"/>
  <c r="N169" i="11"/>
  <c r="P168" i="11"/>
  <c r="N168" i="11"/>
  <c r="P167" i="11"/>
  <c r="N167" i="11"/>
  <c r="P166" i="11"/>
  <c r="N166" i="11"/>
  <c r="P165" i="11"/>
  <c r="N165" i="11"/>
  <c r="P164" i="11"/>
  <c r="N164" i="11"/>
  <c r="P163" i="11"/>
  <c r="N163" i="11"/>
  <c r="P162" i="11"/>
  <c r="N162" i="11"/>
  <c r="P161" i="11"/>
  <c r="N161" i="11"/>
  <c r="P160" i="11"/>
  <c r="N160" i="11"/>
  <c r="P159" i="11"/>
  <c r="N159" i="11"/>
  <c r="P158" i="11"/>
  <c r="N158" i="11"/>
  <c r="P157" i="11"/>
  <c r="N157" i="11"/>
  <c r="P156" i="11"/>
  <c r="N156" i="11"/>
  <c r="P155" i="11"/>
  <c r="N155" i="11"/>
  <c r="P154" i="11"/>
  <c r="N154" i="11"/>
  <c r="P153" i="11"/>
  <c r="N153" i="11"/>
  <c r="P152" i="11"/>
  <c r="N152" i="11"/>
  <c r="P151" i="11"/>
  <c r="N151" i="11"/>
  <c r="P150" i="11"/>
  <c r="N150" i="11"/>
  <c r="P149" i="11"/>
  <c r="N149" i="11"/>
  <c r="P148" i="11"/>
  <c r="N148" i="11"/>
  <c r="P147" i="11"/>
  <c r="N147" i="11"/>
  <c r="P146" i="11"/>
  <c r="N146" i="11"/>
  <c r="P145" i="11"/>
  <c r="N145" i="11"/>
  <c r="P144" i="11"/>
  <c r="N144" i="11"/>
  <c r="P143" i="11"/>
  <c r="N143" i="11"/>
  <c r="P142" i="11"/>
  <c r="N142" i="11"/>
  <c r="P141" i="11"/>
  <c r="N141" i="11"/>
  <c r="P140" i="11"/>
  <c r="N140" i="11"/>
  <c r="P139" i="11"/>
  <c r="N139" i="11"/>
  <c r="P138" i="11"/>
  <c r="N138" i="11"/>
  <c r="P137" i="11"/>
  <c r="N137" i="11"/>
  <c r="P136" i="11"/>
  <c r="N136" i="11"/>
  <c r="P135" i="11"/>
  <c r="N135" i="11"/>
  <c r="P134" i="11"/>
  <c r="N134" i="11"/>
  <c r="P133" i="11"/>
  <c r="N133" i="11"/>
  <c r="P132" i="11"/>
  <c r="N132" i="11"/>
  <c r="P131" i="11"/>
  <c r="N131" i="11"/>
  <c r="P130" i="11"/>
  <c r="N130" i="11"/>
  <c r="P129" i="11"/>
  <c r="N129" i="11"/>
  <c r="P128" i="11"/>
  <c r="N128" i="11"/>
  <c r="P127" i="11"/>
  <c r="N127" i="11"/>
  <c r="P126" i="11"/>
  <c r="N126" i="11"/>
  <c r="P125" i="11"/>
  <c r="N125" i="11"/>
  <c r="P124" i="11"/>
  <c r="N124" i="11"/>
  <c r="P123" i="11"/>
  <c r="N123" i="11"/>
  <c r="P122" i="11"/>
  <c r="N122" i="11"/>
  <c r="P121" i="11"/>
  <c r="N121" i="11"/>
  <c r="P120" i="11"/>
  <c r="N120" i="11"/>
  <c r="P119" i="11"/>
  <c r="N119" i="11"/>
  <c r="P118" i="11"/>
  <c r="N118" i="11"/>
  <c r="P117" i="11"/>
  <c r="N117" i="11"/>
  <c r="P116" i="11"/>
  <c r="N116" i="11"/>
  <c r="P115" i="11"/>
  <c r="N115" i="11"/>
  <c r="P114" i="11"/>
  <c r="N114" i="11"/>
  <c r="P113" i="11"/>
  <c r="N113" i="11"/>
  <c r="P112" i="11"/>
  <c r="N112" i="11"/>
  <c r="P111" i="11"/>
  <c r="N111" i="11"/>
  <c r="P110" i="11"/>
  <c r="N110" i="11"/>
  <c r="P109" i="11"/>
  <c r="N109" i="11"/>
  <c r="P108" i="11"/>
  <c r="N108" i="11"/>
  <c r="P107" i="11"/>
  <c r="N107" i="11"/>
  <c r="P106" i="11"/>
  <c r="N106" i="11"/>
  <c r="P105" i="11"/>
  <c r="N105" i="11"/>
  <c r="P104" i="11"/>
  <c r="N104" i="11"/>
  <c r="P103" i="11"/>
  <c r="N103" i="11"/>
  <c r="P102" i="11"/>
  <c r="N102" i="11"/>
  <c r="P101" i="11"/>
  <c r="N101" i="11"/>
  <c r="P100" i="11"/>
  <c r="N100" i="11"/>
  <c r="P99" i="11"/>
  <c r="N99" i="11"/>
  <c r="P98" i="11"/>
  <c r="N98" i="11"/>
  <c r="P97" i="11"/>
  <c r="N97" i="11"/>
  <c r="P96" i="11"/>
  <c r="N96" i="11"/>
  <c r="P95" i="11"/>
  <c r="N95" i="11"/>
  <c r="P94" i="11"/>
  <c r="N94" i="11"/>
  <c r="P93" i="11"/>
  <c r="N93" i="11"/>
  <c r="P92" i="11"/>
  <c r="N92" i="11"/>
  <c r="P91" i="11"/>
  <c r="N91" i="11"/>
  <c r="P90" i="11"/>
  <c r="N90" i="11"/>
  <c r="P89" i="11"/>
  <c r="N89" i="11"/>
  <c r="P88" i="11"/>
  <c r="N88" i="11"/>
  <c r="P87" i="11"/>
  <c r="N87" i="11"/>
  <c r="P86" i="11"/>
  <c r="N86" i="11"/>
  <c r="P85" i="11"/>
  <c r="N85" i="11"/>
  <c r="P84" i="11"/>
  <c r="N84" i="11"/>
  <c r="P83" i="11"/>
  <c r="N83" i="11"/>
  <c r="P82" i="11"/>
  <c r="N82" i="11"/>
  <c r="P81" i="11"/>
  <c r="N81" i="11"/>
  <c r="P80" i="11"/>
  <c r="N80" i="11"/>
  <c r="P79" i="11"/>
  <c r="N79" i="11"/>
  <c r="P78" i="11"/>
  <c r="N78" i="11"/>
  <c r="P77" i="11"/>
  <c r="N77" i="11"/>
  <c r="P76" i="11"/>
  <c r="N76" i="11"/>
  <c r="P75" i="11"/>
  <c r="N75" i="11"/>
  <c r="P74" i="11"/>
  <c r="N74" i="11"/>
  <c r="P73" i="11"/>
  <c r="N73" i="11"/>
  <c r="P72" i="11"/>
  <c r="N72" i="11"/>
  <c r="P71" i="11"/>
  <c r="N71" i="11"/>
  <c r="P70" i="11"/>
  <c r="N70" i="11"/>
  <c r="P69" i="11"/>
  <c r="N69" i="11"/>
  <c r="P68" i="11"/>
  <c r="N68" i="11"/>
  <c r="P67" i="11"/>
  <c r="N67" i="11"/>
  <c r="P66" i="11"/>
  <c r="N66" i="11"/>
  <c r="P65" i="11"/>
  <c r="N65" i="11"/>
  <c r="P64" i="11"/>
  <c r="N64" i="11"/>
  <c r="P63" i="11"/>
  <c r="N63" i="11"/>
  <c r="P62" i="11"/>
  <c r="N62" i="11"/>
  <c r="P61" i="11"/>
  <c r="N61" i="11"/>
  <c r="P60" i="11"/>
  <c r="N60" i="11"/>
  <c r="P59" i="11"/>
  <c r="N59" i="11"/>
  <c r="P58" i="11"/>
  <c r="N58" i="11"/>
  <c r="P57" i="11"/>
  <c r="N57" i="11"/>
  <c r="P56" i="11"/>
  <c r="N56" i="11"/>
  <c r="P55" i="11"/>
  <c r="N55" i="11"/>
  <c r="P54" i="11"/>
  <c r="N54" i="11"/>
  <c r="P53" i="11"/>
  <c r="N53" i="11"/>
  <c r="P52" i="11"/>
  <c r="N52" i="11"/>
  <c r="P51" i="11"/>
  <c r="N51" i="11"/>
  <c r="P50" i="11"/>
  <c r="N50" i="11"/>
  <c r="P49" i="11"/>
  <c r="N49" i="11"/>
  <c r="P48" i="11"/>
  <c r="N48" i="11"/>
  <c r="P47" i="11"/>
  <c r="N47" i="11"/>
  <c r="P46" i="11"/>
  <c r="N46" i="11"/>
  <c r="P45" i="11"/>
  <c r="N45" i="11"/>
  <c r="P44" i="11"/>
  <c r="N44" i="11"/>
  <c r="P43" i="11"/>
  <c r="N43" i="11"/>
  <c r="P42" i="11"/>
  <c r="N42" i="11"/>
  <c r="P41" i="11"/>
  <c r="N41" i="11"/>
  <c r="P40" i="11"/>
  <c r="N40" i="11"/>
  <c r="P39" i="11"/>
  <c r="N39" i="11"/>
  <c r="P38" i="11"/>
  <c r="N38" i="11"/>
  <c r="P37" i="11"/>
  <c r="N37" i="11"/>
  <c r="P36" i="11"/>
  <c r="N36" i="11"/>
  <c r="P35" i="11"/>
  <c r="N35" i="11"/>
  <c r="P34" i="11"/>
  <c r="N34" i="11"/>
  <c r="P33" i="11"/>
  <c r="N33" i="11"/>
  <c r="P32" i="11"/>
  <c r="N32" i="11"/>
  <c r="P31" i="11"/>
  <c r="N31" i="11"/>
  <c r="P30" i="11"/>
  <c r="N30" i="11"/>
  <c r="P29" i="11"/>
  <c r="N29" i="11"/>
  <c r="P28" i="11"/>
  <c r="N28" i="11"/>
  <c r="P27" i="11"/>
  <c r="N27" i="11"/>
  <c r="P26" i="11"/>
  <c r="N26" i="11"/>
  <c r="P25" i="11"/>
  <c r="N25" i="11"/>
  <c r="P24" i="11"/>
  <c r="N24" i="11"/>
  <c r="P23" i="11"/>
  <c r="N23" i="11"/>
  <c r="P22" i="11"/>
  <c r="N22" i="11"/>
  <c r="P21" i="11"/>
  <c r="N21" i="11"/>
  <c r="P20" i="11"/>
  <c r="N20" i="11"/>
  <c r="P19" i="11"/>
  <c r="N19" i="11"/>
  <c r="P18" i="11"/>
  <c r="N18" i="11"/>
  <c r="P17" i="11"/>
  <c r="P16" i="11"/>
  <c r="P15" i="11"/>
  <c r="P14" i="11"/>
  <c r="P13" i="11"/>
  <c r="P12" i="11"/>
  <c r="N12" i="11"/>
  <c r="P11" i="11"/>
  <c r="N11" i="11"/>
  <c r="P700" i="13"/>
  <c r="N700" i="13"/>
  <c r="P699" i="13"/>
  <c r="N699" i="13"/>
  <c r="P698" i="13"/>
  <c r="N698" i="13"/>
  <c r="P697" i="13"/>
  <c r="N697" i="13"/>
  <c r="P696" i="13"/>
  <c r="N696" i="13"/>
  <c r="P695" i="13"/>
  <c r="N695" i="13"/>
  <c r="P694" i="13"/>
  <c r="N694" i="13"/>
  <c r="P693" i="13"/>
  <c r="N693" i="13"/>
  <c r="P692" i="13"/>
  <c r="N692" i="13"/>
  <c r="P691" i="13"/>
  <c r="N691" i="13"/>
  <c r="P690" i="13"/>
  <c r="N690" i="13"/>
  <c r="P689" i="13"/>
  <c r="N689" i="13"/>
  <c r="P688" i="13"/>
  <c r="N688" i="13"/>
  <c r="P687" i="13"/>
  <c r="N687" i="13"/>
  <c r="P686" i="13"/>
  <c r="N686" i="13"/>
  <c r="P685" i="13"/>
  <c r="N685" i="13"/>
  <c r="P684" i="13"/>
  <c r="N684" i="13"/>
  <c r="P683" i="13"/>
  <c r="N683" i="13"/>
  <c r="P682" i="13"/>
  <c r="N682" i="13"/>
  <c r="P681" i="13"/>
  <c r="N681" i="13"/>
  <c r="P680" i="13"/>
  <c r="N680" i="13"/>
  <c r="P679" i="13"/>
  <c r="N679" i="13"/>
  <c r="P678" i="13"/>
  <c r="N678" i="13"/>
  <c r="P677" i="13"/>
  <c r="N677" i="13"/>
  <c r="P676" i="13"/>
  <c r="N676" i="13"/>
  <c r="P675" i="13"/>
  <c r="N675" i="13"/>
  <c r="P674" i="13"/>
  <c r="N674" i="13"/>
  <c r="P673" i="13"/>
  <c r="N673" i="13"/>
  <c r="P672" i="13"/>
  <c r="N672" i="13"/>
  <c r="P671" i="13"/>
  <c r="N671" i="13"/>
  <c r="P670" i="13"/>
  <c r="N670" i="13"/>
  <c r="P669" i="13"/>
  <c r="N669" i="13"/>
  <c r="P668" i="13"/>
  <c r="N668" i="13"/>
  <c r="P667" i="13"/>
  <c r="N667" i="13"/>
  <c r="P666" i="13"/>
  <c r="N666" i="13"/>
  <c r="P665" i="13"/>
  <c r="N665" i="13"/>
  <c r="P664" i="13"/>
  <c r="N664" i="13"/>
  <c r="P663" i="13"/>
  <c r="N663" i="13"/>
  <c r="P662" i="13"/>
  <c r="N662" i="13"/>
  <c r="P661" i="13"/>
  <c r="N661" i="13"/>
  <c r="P660" i="13"/>
  <c r="N660" i="13"/>
  <c r="P659" i="13"/>
  <c r="N659" i="13"/>
  <c r="P658" i="13"/>
  <c r="N658" i="13"/>
  <c r="P657" i="13"/>
  <c r="N657" i="13"/>
  <c r="P656" i="13"/>
  <c r="N656" i="13"/>
  <c r="P655" i="13"/>
  <c r="N655" i="13"/>
  <c r="P654" i="13"/>
  <c r="N654" i="13"/>
  <c r="P653" i="13"/>
  <c r="N653" i="13"/>
  <c r="P652" i="13"/>
  <c r="N652" i="13"/>
  <c r="P651" i="13"/>
  <c r="N651" i="13"/>
  <c r="P650" i="13"/>
  <c r="N650" i="13"/>
  <c r="P649" i="13"/>
  <c r="N649" i="13"/>
  <c r="P648" i="13"/>
  <c r="N648" i="13"/>
  <c r="P647" i="13"/>
  <c r="N647" i="13"/>
  <c r="P646" i="13"/>
  <c r="N646" i="13"/>
  <c r="P645" i="13"/>
  <c r="N645" i="13"/>
  <c r="P644" i="13"/>
  <c r="N644" i="13"/>
  <c r="P643" i="13"/>
  <c r="N643" i="13"/>
  <c r="P642" i="13"/>
  <c r="N642" i="13"/>
  <c r="P641" i="13"/>
  <c r="N641" i="13"/>
  <c r="P640" i="13"/>
  <c r="N640" i="13"/>
  <c r="P639" i="13"/>
  <c r="N639" i="13"/>
  <c r="P638" i="13"/>
  <c r="N638" i="13"/>
  <c r="P637" i="13"/>
  <c r="N637" i="13"/>
  <c r="P636" i="13"/>
  <c r="N636" i="13"/>
  <c r="P635" i="13"/>
  <c r="N635" i="13"/>
  <c r="P634" i="13"/>
  <c r="N634" i="13"/>
  <c r="P633" i="13"/>
  <c r="N633" i="13"/>
  <c r="P632" i="13"/>
  <c r="N632" i="13"/>
  <c r="P631" i="13"/>
  <c r="N631" i="13"/>
  <c r="P630" i="13"/>
  <c r="N630" i="13"/>
  <c r="P629" i="13"/>
  <c r="N629" i="13"/>
  <c r="P628" i="13"/>
  <c r="N628" i="13"/>
  <c r="P627" i="13"/>
  <c r="N627" i="13"/>
  <c r="P626" i="13"/>
  <c r="N626" i="13"/>
  <c r="P625" i="13"/>
  <c r="N625" i="13"/>
  <c r="P624" i="13"/>
  <c r="N624" i="13"/>
  <c r="P623" i="13"/>
  <c r="N623" i="13"/>
  <c r="P622" i="13"/>
  <c r="N622" i="13"/>
  <c r="P621" i="13"/>
  <c r="N621" i="13"/>
  <c r="P620" i="13"/>
  <c r="N620" i="13"/>
  <c r="P619" i="13"/>
  <c r="N619" i="13"/>
  <c r="P618" i="13"/>
  <c r="N618" i="13"/>
  <c r="P617" i="13"/>
  <c r="N617" i="13"/>
  <c r="P616" i="13"/>
  <c r="N616" i="13"/>
  <c r="P615" i="13"/>
  <c r="N615" i="13"/>
  <c r="P614" i="13"/>
  <c r="N614" i="13"/>
  <c r="P613" i="13"/>
  <c r="N613" i="13"/>
  <c r="P612" i="13"/>
  <c r="N612" i="13"/>
  <c r="P611" i="13"/>
  <c r="N611" i="13"/>
  <c r="P610" i="13"/>
  <c r="N610" i="13"/>
  <c r="P609" i="13"/>
  <c r="N609" i="13"/>
  <c r="P608" i="13"/>
  <c r="N608" i="13"/>
  <c r="P607" i="13"/>
  <c r="N607" i="13"/>
  <c r="P606" i="13"/>
  <c r="N606" i="13"/>
  <c r="P605" i="13"/>
  <c r="N605" i="13"/>
  <c r="P604" i="13"/>
  <c r="N604" i="13"/>
  <c r="P603" i="13"/>
  <c r="N603" i="13"/>
  <c r="P602" i="13"/>
  <c r="N602" i="13"/>
  <c r="P601" i="13"/>
  <c r="N601" i="13"/>
  <c r="P600" i="13"/>
  <c r="N600" i="13"/>
  <c r="P599" i="13"/>
  <c r="N599" i="13"/>
  <c r="P598" i="13"/>
  <c r="N598" i="13"/>
  <c r="P597" i="13"/>
  <c r="N597" i="13"/>
  <c r="P596" i="13"/>
  <c r="N596" i="13"/>
  <c r="P595" i="13"/>
  <c r="N595" i="13"/>
  <c r="P594" i="13"/>
  <c r="N594" i="13"/>
  <c r="P593" i="13"/>
  <c r="N593" i="13"/>
  <c r="P592" i="13"/>
  <c r="N592" i="13"/>
  <c r="P591" i="13"/>
  <c r="N591" i="13"/>
  <c r="P590" i="13"/>
  <c r="N590" i="13"/>
  <c r="P589" i="13"/>
  <c r="N589" i="13"/>
  <c r="P588" i="13"/>
  <c r="N588" i="13"/>
  <c r="P587" i="13"/>
  <c r="N587" i="13"/>
  <c r="P586" i="13"/>
  <c r="N586" i="13"/>
  <c r="P585" i="13"/>
  <c r="N585" i="13"/>
  <c r="P584" i="13"/>
  <c r="N584" i="13"/>
  <c r="P583" i="13"/>
  <c r="N583" i="13"/>
  <c r="P582" i="13"/>
  <c r="N582" i="13"/>
  <c r="P581" i="13"/>
  <c r="N581" i="13"/>
  <c r="P580" i="13"/>
  <c r="N580" i="13"/>
  <c r="P579" i="13"/>
  <c r="N579" i="13"/>
  <c r="P578" i="13"/>
  <c r="N578" i="13"/>
  <c r="P577" i="13"/>
  <c r="N577" i="13"/>
  <c r="P576" i="13"/>
  <c r="N576" i="13"/>
  <c r="P575" i="13"/>
  <c r="N575" i="13"/>
  <c r="P574" i="13"/>
  <c r="N574" i="13"/>
  <c r="P573" i="13"/>
  <c r="N573" i="13"/>
  <c r="P572" i="13"/>
  <c r="N572" i="13"/>
  <c r="P571" i="13"/>
  <c r="N571" i="13"/>
  <c r="P570" i="13"/>
  <c r="N570" i="13"/>
  <c r="P569" i="13"/>
  <c r="N569" i="13"/>
  <c r="P568" i="13"/>
  <c r="N568" i="13"/>
  <c r="P567" i="13"/>
  <c r="N567" i="13"/>
  <c r="P566" i="13"/>
  <c r="N566" i="13"/>
  <c r="P565" i="13"/>
  <c r="N565" i="13"/>
  <c r="P564" i="13"/>
  <c r="N564" i="13"/>
  <c r="P563" i="13"/>
  <c r="N563" i="13"/>
  <c r="P562" i="13"/>
  <c r="N562" i="13"/>
  <c r="P561" i="13"/>
  <c r="N561" i="13"/>
  <c r="P560" i="13"/>
  <c r="N560" i="13"/>
  <c r="P559" i="13"/>
  <c r="N559" i="13"/>
  <c r="P558" i="13"/>
  <c r="N558" i="13"/>
  <c r="P557" i="13"/>
  <c r="N557" i="13"/>
  <c r="P556" i="13"/>
  <c r="N556" i="13"/>
  <c r="P555" i="13"/>
  <c r="N555" i="13"/>
  <c r="P554" i="13"/>
  <c r="N554" i="13"/>
  <c r="P553" i="13"/>
  <c r="N553" i="13"/>
  <c r="P552" i="13"/>
  <c r="N552" i="13"/>
  <c r="P551" i="13"/>
  <c r="N551" i="13"/>
  <c r="P550" i="13"/>
  <c r="N550" i="13"/>
  <c r="P549" i="13"/>
  <c r="N549" i="13"/>
  <c r="P548" i="13"/>
  <c r="N548" i="13"/>
  <c r="P547" i="13"/>
  <c r="N547" i="13"/>
  <c r="P546" i="13"/>
  <c r="N546" i="13"/>
  <c r="P545" i="13"/>
  <c r="N545" i="13"/>
  <c r="P544" i="13"/>
  <c r="N544" i="13"/>
  <c r="P543" i="13"/>
  <c r="N543" i="13"/>
  <c r="P542" i="13"/>
  <c r="N542" i="13"/>
  <c r="P541" i="13"/>
  <c r="N541" i="13"/>
  <c r="P540" i="13"/>
  <c r="N540" i="13"/>
  <c r="P539" i="13"/>
  <c r="N539" i="13"/>
  <c r="P538" i="13"/>
  <c r="N538" i="13"/>
  <c r="P537" i="13"/>
  <c r="N537" i="13"/>
  <c r="P536" i="13"/>
  <c r="N536" i="13"/>
  <c r="P535" i="13"/>
  <c r="N535" i="13"/>
  <c r="P534" i="13"/>
  <c r="N534" i="13"/>
  <c r="P533" i="13"/>
  <c r="N533" i="13"/>
  <c r="P532" i="13"/>
  <c r="N532" i="13"/>
  <c r="P531" i="13"/>
  <c r="N531" i="13"/>
  <c r="P530" i="13"/>
  <c r="N530" i="13"/>
  <c r="P529" i="13"/>
  <c r="N529" i="13"/>
  <c r="P528" i="13"/>
  <c r="N528" i="13"/>
  <c r="P527" i="13"/>
  <c r="N527" i="13"/>
  <c r="P526" i="13"/>
  <c r="N526" i="13"/>
  <c r="P525" i="13"/>
  <c r="N525" i="13"/>
  <c r="P524" i="13"/>
  <c r="N524" i="13"/>
  <c r="P523" i="13"/>
  <c r="N523" i="13"/>
  <c r="P522" i="13"/>
  <c r="N522" i="13"/>
  <c r="P521" i="13"/>
  <c r="N521" i="13"/>
  <c r="P520" i="13"/>
  <c r="N520" i="13"/>
  <c r="P519" i="13"/>
  <c r="N519" i="13"/>
  <c r="P518" i="13"/>
  <c r="N518" i="13"/>
  <c r="P517" i="13"/>
  <c r="N517" i="13"/>
  <c r="P516" i="13"/>
  <c r="N516" i="13"/>
  <c r="P515" i="13"/>
  <c r="N515" i="13"/>
  <c r="P514" i="13"/>
  <c r="N514" i="13"/>
  <c r="P513" i="13"/>
  <c r="N513" i="13"/>
  <c r="P512" i="13"/>
  <c r="N512" i="13"/>
  <c r="P511" i="13"/>
  <c r="N511" i="13"/>
  <c r="P510" i="13"/>
  <c r="N510" i="13"/>
  <c r="P509" i="13"/>
  <c r="N509" i="13"/>
  <c r="P508" i="13"/>
  <c r="N508" i="13"/>
  <c r="P507" i="13"/>
  <c r="N507" i="13"/>
  <c r="P506" i="13"/>
  <c r="N506" i="13"/>
  <c r="P505" i="13"/>
  <c r="N505" i="13"/>
  <c r="P504" i="13"/>
  <c r="N504" i="13"/>
  <c r="P503" i="13"/>
  <c r="N503" i="13"/>
  <c r="P502" i="13"/>
  <c r="N502" i="13"/>
  <c r="P501" i="13"/>
  <c r="N501" i="13"/>
  <c r="P500" i="13"/>
  <c r="N500" i="13"/>
  <c r="P499" i="13"/>
  <c r="N499" i="13"/>
  <c r="P498" i="13"/>
  <c r="N498" i="13"/>
  <c r="P497" i="13"/>
  <c r="N497" i="13"/>
  <c r="P496" i="13"/>
  <c r="N496" i="13"/>
  <c r="P495" i="13"/>
  <c r="N495" i="13"/>
  <c r="P494" i="13"/>
  <c r="N494" i="13"/>
  <c r="P493" i="13"/>
  <c r="N493" i="13"/>
  <c r="P492" i="13"/>
  <c r="N492" i="13"/>
  <c r="P491" i="13"/>
  <c r="N491" i="13"/>
  <c r="P490" i="13"/>
  <c r="N490" i="13"/>
  <c r="P489" i="13"/>
  <c r="N489" i="13"/>
  <c r="P488" i="13"/>
  <c r="N488" i="13"/>
  <c r="P487" i="13"/>
  <c r="N487" i="13"/>
  <c r="P486" i="13"/>
  <c r="N486" i="13"/>
  <c r="P485" i="13"/>
  <c r="N485" i="13"/>
  <c r="P484" i="13"/>
  <c r="N484" i="13"/>
  <c r="P483" i="13"/>
  <c r="N483" i="13"/>
  <c r="P482" i="13"/>
  <c r="N482" i="13"/>
  <c r="P481" i="13"/>
  <c r="N481" i="13"/>
  <c r="P480" i="13"/>
  <c r="N480" i="13"/>
  <c r="P479" i="13"/>
  <c r="N479" i="13"/>
  <c r="P478" i="13"/>
  <c r="N478" i="13"/>
  <c r="P477" i="13"/>
  <c r="N477" i="13"/>
  <c r="P476" i="13"/>
  <c r="N476" i="13"/>
  <c r="P475" i="13"/>
  <c r="N475" i="13"/>
  <c r="P474" i="13"/>
  <c r="N474" i="13"/>
  <c r="P473" i="13"/>
  <c r="N473" i="13"/>
  <c r="P472" i="13"/>
  <c r="N472" i="13"/>
  <c r="P471" i="13"/>
  <c r="N471" i="13"/>
  <c r="P470" i="13"/>
  <c r="N470" i="13"/>
  <c r="P469" i="13"/>
  <c r="N469" i="13"/>
  <c r="P468" i="13"/>
  <c r="N468" i="13"/>
  <c r="P467" i="13"/>
  <c r="N467" i="13"/>
  <c r="P466" i="13"/>
  <c r="N466" i="13"/>
  <c r="P465" i="13"/>
  <c r="N465" i="13"/>
  <c r="P464" i="13"/>
  <c r="N464" i="13"/>
  <c r="P463" i="13"/>
  <c r="N463" i="13"/>
  <c r="P462" i="13"/>
  <c r="N462" i="13"/>
  <c r="P461" i="13"/>
  <c r="N461" i="13"/>
  <c r="P460" i="13"/>
  <c r="N460" i="13"/>
  <c r="P459" i="13"/>
  <c r="N459" i="13"/>
  <c r="P458" i="13"/>
  <c r="N458" i="13"/>
  <c r="P457" i="13"/>
  <c r="N457" i="13"/>
  <c r="P456" i="13"/>
  <c r="N456" i="13"/>
  <c r="P455" i="13"/>
  <c r="N455" i="13"/>
  <c r="P454" i="13"/>
  <c r="N454" i="13"/>
  <c r="P453" i="13"/>
  <c r="N453" i="13"/>
  <c r="P452" i="13"/>
  <c r="N452" i="13"/>
  <c r="P451" i="13"/>
  <c r="N451" i="13"/>
  <c r="P450" i="13"/>
  <c r="N450" i="13"/>
  <c r="P449" i="13"/>
  <c r="N449" i="13"/>
  <c r="P448" i="13"/>
  <c r="N448" i="13"/>
  <c r="P447" i="13"/>
  <c r="N447" i="13"/>
  <c r="P446" i="13"/>
  <c r="N446" i="13"/>
  <c r="P445" i="13"/>
  <c r="N445" i="13"/>
  <c r="P444" i="13"/>
  <c r="N444" i="13"/>
  <c r="P443" i="13"/>
  <c r="N443" i="13"/>
  <c r="P442" i="13"/>
  <c r="N442" i="13"/>
  <c r="P441" i="13"/>
  <c r="N441" i="13"/>
  <c r="P440" i="13"/>
  <c r="N440" i="13"/>
  <c r="P439" i="13"/>
  <c r="N439" i="13"/>
  <c r="P438" i="13"/>
  <c r="N438" i="13"/>
  <c r="P437" i="13"/>
  <c r="N437" i="13"/>
  <c r="P436" i="13"/>
  <c r="N436" i="13"/>
  <c r="P435" i="13"/>
  <c r="N435" i="13"/>
  <c r="P434" i="13"/>
  <c r="N434" i="13"/>
  <c r="P433" i="13"/>
  <c r="N433" i="13"/>
  <c r="P432" i="13"/>
  <c r="N432" i="13"/>
  <c r="P431" i="13"/>
  <c r="N431" i="13"/>
  <c r="P430" i="13"/>
  <c r="N430" i="13"/>
  <c r="P429" i="13"/>
  <c r="N429" i="13"/>
  <c r="P428" i="13"/>
  <c r="N428" i="13"/>
  <c r="P427" i="13"/>
  <c r="N427" i="13"/>
  <c r="P426" i="13"/>
  <c r="N426" i="13"/>
  <c r="P425" i="13"/>
  <c r="N425" i="13"/>
  <c r="P424" i="13"/>
  <c r="N424" i="13"/>
  <c r="P423" i="13"/>
  <c r="N423" i="13"/>
  <c r="P422" i="13"/>
  <c r="N422" i="13"/>
  <c r="P421" i="13"/>
  <c r="N421" i="13"/>
  <c r="P420" i="13"/>
  <c r="N420" i="13"/>
  <c r="P419" i="13"/>
  <c r="N419" i="13"/>
  <c r="P418" i="13"/>
  <c r="N418" i="13"/>
  <c r="P417" i="13"/>
  <c r="N417" i="13"/>
  <c r="P416" i="13"/>
  <c r="N416" i="13"/>
  <c r="P415" i="13"/>
  <c r="N415" i="13"/>
  <c r="P414" i="13"/>
  <c r="N414" i="13"/>
  <c r="P413" i="13"/>
  <c r="N413" i="13"/>
  <c r="P412" i="13"/>
  <c r="N412" i="13"/>
  <c r="P411" i="13"/>
  <c r="N411" i="13"/>
  <c r="P410" i="13"/>
  <c r="N410" i="13"/>
  <c r="P409" i="13"/>
  <c r="N409" i="13"/>
  <c r="P408" i="13"/>
  <c r="N408" i="13"/>
  <c r="P407" i="13"/>
  <c r="N407" i="13"/>
  <c r="P406" i="13"/>
  <c r="N406" i="13"/>
  <c r="P405" i="13"/>
  <c r="N405" i="13"/>
  <c r="P404" i="13"/>
  <c r="N404" i="13"/>
  <c r="P403" i="13"/>
  <c r="N403" i="13"/>
  <c r="P402" i="13"/>
  <c r="N402" i="13"/>
  <c r="P401" i="13"/>
  <c r="N401" i="13"/>
  <c r="P400" i="13"/>
  <c r="N400" i="13"/>
  <c r="P399" i="13"/>
  <c r="N399" i="13"/>
  <c r="P398" i="13"/>
  <c r="N398" i="13"/>
  <c r="P397" i="13"/>
  <c r="N397" i="13"/>
  <c r="P396" i="13"/>
  <c r="N396" i="13"/>
  <c r="P395" i="13"/>
  <c r="N395" i="13"/>
  <c r="P394" i="13"/>
  <c r="N394" i="13"/>
  <c r="P393" i="13"/>
  <c r="N393" i="13"/>
  <c r="P392" i="13"/>
  <c r="N392" i="13"/>
  <c r="P391" i="13"/>
  <c r="N391" i="13"/>
  <c r="P390" i="13"/>
  <c r="N390" i="13"/>
  <c r="P389" i="13"/>
  <c r="N389" i="13"/>
  <c r="P388" i="13"/>
  <c r="N388" i="13"/>
  <c r="P387" i="13"/>
  <c r="N387" i="13"/>
  <c r="P386" i="13"/>
  <c r="N386" i="13"/>
  <c r="P385" i="13"/>
  <c r="N385" i="13"/>
  <c r="P384" i="13"/>
  <c r="N384" i="13"/>
  <c r="P383" i="13"/>
  <c r="N383" i="13"/>
  <c r="P382" i="13"/>
  <c r="N382" i="13"/>
  <c r="P381" i="13"/>
  <c r="N381" i="13"/>
  <c r="P380" i="13"/>
  <c r="N380" i="13"/>
  <c r="P379" i="13"/>
  <c r="N379" i="13"/>
  <c r="P378" i="13"/>
  <c r="N378" i="13"/>
  <c r="P377" i="13"/>
  <c r="N377" i="13"/>
  <c r="P376" i="13"/>
  <c r="N376" i="13"/>
  <c r="P375" i="13"/>
  <c r="N375" i="13"/>
  <c r="P374" i="13"/>
  <c r="N374" i="13"/>
  <c r="P373" i="13"/>
  <c r="N373" i="13"/>
  <c r="P372" i="13"/>
  <c r="N372" i="13"/>
  <c r="P371" i="13"/>
  <c r="N371" i="13"/>
  <c r="P370" i="13"/>
  <c r="N370" i="13"/>
  <c r="P369" i="13"/>
  <c r="N369" i="13"/>
  <c r="P368" i="13"/>
  <c r="N368" i="13"/>
  <c r="P367" i="13"/>
  <c r="N367" i="13"/>
  <c r="P366" i="13"/>
  <c r="N366" i="13"/>
  <c r="P365" i="13"/>
  <c r="N365" i="13"/>
  <c r="P364" i="13"/>
  <c r="N364" i="13"/>
  <c r="P363" i="13"/>
  <c r="N363" i="13"/>
  <c r="P362" i="13"/>
  <c r="N362" i="13"/>
  <c r="P361" i="13"/>
  <c r="N361" i="13"/>
  <c r="P360" i="13"/>
  <c r="N360" i="13"/>
  <c r="P359" i="13"/>
  <c r="N359" i="13"/>
  <c r="P358" i="13"/>
  <c r="N358" i="13"/>
  <c r="P357" i="13"/>
  <c r="N357" i="13"/>
  <c r="P356" i="13"/>
  <c r="N356" i="13"/>
  <c r="P355" i="13"/>
  <c r="N355" i="13"/>
  <c r="P354" i="13"/>
  <c r="N354" i="13"/>
  <c r="P353" i="13"/>
  <c r="N353" i="13"/>
  <c r="P352" i="13"/>
  <c r="N352" i="13"/>
  <c r="P351" i="13"/>
  <c r="N351" i="13"/>
  <c r="P350" i="13"/>
  <c r="N350" i="13"/>
  <c r="P349" i="13"/>
  <c r="N349" i="13"/>
  <c r="P348" i="13"/>
  <c r="N348" i="13"/>
  <c r="P347" i="13"/>
  <c r="N347" i="13"/>
  <c r="P346" i="13"/>
  <c r="N346" i="13"/>
  <c r="P345" i="13"/>
  <c r="N345" i="13"/>
  <c r="P344" i="13"/>
  <c r="N344" i="13"/>
  <c r="P343" i="13"/>
  <c r="N343" i="13"/>
  <c r="P342" i="13"/>
  <c r="N342" i="13"/>
  <c r="P341" i="13"/>
  <c r="N341" i="13"/>
  <c r="P340" i="13"/>
  <c r="N340" i="13"/>
  <c r="P339" i="13"/>
  <c r="N339" i="13"/>
  <c r="P338" i="13"/>
  <c r="N338" i="13"/>
  <c r="P337" i="13"/>
  <c r="N337" i="13"/>
  <c r="P336" i="13"/>
  <c r="N336" i="13"/>
  <c r="P335" i="13"/>
  <c r="N335" i="13"/>
  <c r="P334" i="13"/>
  <c r="N334" i="13"/>
  <c r="P333" i="13"/>
  <c r="N333" i="13"/>
  <c r="P332" i="13"/>
  <c r="N332" i="13"/>
  <c r="P331" i="13"/>
  <c r="N331" i="13"/>
  <c r="P330" i="13"/>
  <c r="N330" i="13"/>
  <c r="P329" i="13"/>
  <c r="N329" i="13"/>
  <c r="P328" i="13"/>
  <c r="N328" i="13"/>
  <c r="P327" i="13"/>
  <c r="N327" i="13"/>
  <c r="P326" i="13"/>
  <c r="N326" i="13"/>
  <c r="P325" i="13"/>
  <c r="N325" i="13"/>
  <c r="P324" i="13"/>
  <c r="N324" i="13"/>
  <c r="P323" i="13"/>
  <c r="N323" i="13"/>
  <c r="P322" i="13"/>
  <c r="N322" i="13"/>
  <c r="P321" i="13"/>
  <c r="N321" i="13"/>
  <c r="P320" i="13"/>
  <c r="N320" i="13"/>
  <c r="P319" i="13"/>
  <c r="N319" i="13"/>
  <c r="P318" i="13"/>
  <c r="N318" i="13"/>
  <c r="P317" i="13"/>
  <c r="N317" i="13"/>
  <c r="P316" i="13"/>
  <c r="N316" i="13"/>
  <c r="P315" i="13"/>
  <c r="N315" i="13"/>
  <c r="P314" i="13"/>
  <c r="N314" i="13"/>
  <c r="P313" i="13"/>
  <c r="N313" i="13"/>
  <c r="P312" i="13"/>
  <c r="N312" i="13"/>
  <c r="P311" i="13"/>
  <c r="N311" i="13"/>
  <c r="P310" i="13"/>
  <c r="N310" i="13"/>
  <c r="P309" i="13"/>
  <c r="N309" i="13"/>
  <c r="P308" i="13"/>
  <c r="N308" i="13"/>
  <c r="P307" i="13"/>
  <c r="N307" i="13"/>
  <c r="P306" i="13"/>
  <c r="N306" i="13"/>
  <c r="P305" i="13"/>
  <c r="N305" i="13"/>
  <c r="P304" i="13"/>
  <c r="N304" i="13"/>
  <c r="P303" i="13"/>
  <c r="N303" i="13"/>
  <c r="P302" i="13"/>
  <c r="N302" i="13"/>
  <c r="P301" i="13"/>
  <c r="N301" i="13"/>
  <c r="P300" i="13"/>
  <c r="N300" i="13"/>
  <c r="P299" i="13"/>
  <c r="N299" i="13"/>
  <c r="P298" i="13"/>
  <c r="N298" i="13"/>
  <c r="P297" i="13"/>
  <c r="N297" i="13"/>
  <c r="P296" i="13"/>
  <c r="N296" i="13"/>
  <c r="P295" i="13"/>
  <c r="N295" i="13"/>
  <c r="P294" i="13"/>
  <c r="N294" i="13"/>
  <c r="P293" i="13"/>
  <c r="N293" i="13"/>
  <c r="P292" i="13"/>
  <c r="N292" i="13"/>
  <c r="P291" i="13"/>
  <c r="N291" i="13"/>
  <c r="P290" i="13"/>
  <c r="N290" i="13"/>
  <c r="P289" i="13"/>
  <c r="N289" i="13"/>
  <c r="P288" i="13"/>
  <c r="N288" i="13"/>
  <c r="P287" i="13"/>
  <c r="N287" i="13"/>
  <c r="P286" i="13"/>
  <c r="N286" i="13"/>
  <c r="P285" i="13"/>
  <c r="N285" i="13"/>
  <c r="P284" i="13"/>
  <c r="N284" i="13"/>
  <c r="P283" i="13"/>
  <c r="N283" i="13"/>
  <c r="P282" i="13"/>
  <c r="N282" i="13"/>
  <c r="P281" i="13"/>
  <c r="N281" i="13"/>
  <c r="P280" i="13"/>
  <c r="N280" i="13"/>
  <c r="P279" i="13"/>
  <c r="N279" i="13"/>
  <c r="P278" i="13"/>
  <c r="N278" i="13"/>
  <c r="P277" i="13"/>
  <c r="N277" i="13"/>
  <c r="P276" i="13"/>
  <c r="N276" i="13"/>
  <c r="P275" i="13"/>
  <c r="N275" i="13"/>
  <c r="P274" i="13"/>
  <c r="N274" i="13"/>
  <c r="P273" i="13"/>
  <c r="N273" i="13"/>
  <c r="P272" i="13"/>
  <c r="N272" i="13"/>
  <c r="P271" i="13"/>
  <c r="N271" i="13"/>
  <c r="P270" i="13"/>
  <c r="N270" i="13"/>
  <c r="P269" i="13"/>
  <c r="N269" i="13"/>
  <c r="P268" i="13"/>
  <c r="N268" i="13"/>
  <c r="P267" i="13"/>
  <c r="N267" i="13"/>
  <c r="P266" i="13"/>
  <c r="N266" i="13"/>
  <c r="P265" i="13"/>
  <c r="N265" i="13"/>
  <c r="P264" i="13"/>
  <c r="N264" i="13"/>
  <c r="P263" i="13"/>
  <c r="N263" i="13"/>
  <c r="P262" i="13"/>
  <c r="N262" i="13"/>
  <c r="P261" i="13"/>
  <c r="N261" i="13"/>
  <c r="P260" i="13"/>
  <c r="N260" i="13"/>
  <c r="P259" i="13"/>
  <c r="N259" i="13"/>
  <c r="P258" i="13"/>
  <c r="N258" i="13"/>
  <c r="P257" i="13"/>
  <c r="N257" i="13"/>
  <c r="P256" i="13"/>
  <c r="N256" i="13"/>
  <c r="P255" i="13"/>
  <c r="N255" i="13"/>
  <c r="P254" i="13"/>
  <c r="N254" i="13"/>
  <c r="P253" i="13"/>
  <c r="N253" i="13"/>
  <c r="P252" i="13"/>
  <c r="N252" i="13"/>
  <c r="P251" i="13"/>
  <c r="N251" i="13"/>
  <c r="P250" i="13"/>
  <c r="N250" i="13"/>
  <c r="P249" i="13"/>
  <c r="N249" i="13"/>
  <c r="P248" i="13"/>
  <c r="N248" i="13"/>
  <c r="P247" i="13"/>
  <c r="N247" i="13"/>
  <c r="P246" i="13"/>
  <c r="N246" i="13"/>
  <c r="P245" i="13"/>
  <c r="N245" i="13"/>
  <c r="P244" i="13"/>
  <c r="N244" i="13"/>
  <c r="P243" i="13"/>
  <c r="N243" i="13"/>
  <c r="P242" i="13"/>
  <c r="N242" i="13"/>
  <c r="P241" i="13"/>
  <c r="N241" i="13"/>
  <c r="P240" i="13"/>
  <c r="N240" i="13"/>
  <c r="P239" i="13"/>
  <c r="N239" i="13"/>
  <c r="P238" i="13"/>
  <c r="N238" i="13"/>
  <c r="P237" i="13"/>
  <c r="N237" i="13"/>
  <c r="P236" i="13"/>
  <c r="N236" i="13"/>
  <c r="P235" i="13"/>
  <c r="N235" i="13"/>
  <c r="P234" i="13"/>
  <c r="N234" i="13"/>
  <c r="P233" i="13"/>
  <c r="N233" i="13"/>
  <c r="P232" i="13"/>
  <c r="N232" i="13"/>
  <c r="P231" i="13"/>
  <c r="N231" i="13"/>
  <c r="P230" i="13"/>
  <c r="N230" i="13"/>
  <c r="P229" i="13"/>
  <c r="N229" i="13"/>
  <c r="P228" i="13"/>
  <c r="N228" i="13"/>
  <c r="P227" i="13"/>
  <c r="N227" i="13"/>
  <c r="P226" i="13"/>
  <c r="N226" i="13"/>
  <c r="P225" i="13"/>
  <c r="N225" i="13"/>
  <c r="P224" i="13"/>
  <c r="N224" i="13"/>
  <c r="P223" i="13"/>
  <c r="N223" i="13"/>
  <c r="P222" i="13"/>
  <c r="N222" i="13"/>
  <c r="P221" i="13"/>
  <c r="N221" i="13"/>
  <c r="P220" i="13"/>
  <c r="N220" i="13"/>
  <c r="P219" i="13"/>
  <c r="N219" i="13"/>
  <c r="P218" i="13"/>
  <c r="N218" i="13"/>
  <c r="P217" i="13"/>
  <c r="N217" i="13"/>
  <c r="P216" i="13"/>
  <c r="N216" i="13"/>
  <c r="P215" i="13"/>
  <c r="N215" i="13"/>
  <c r="P214" i="13"/>
  <c r="N214" i="13"/>
  <c r="P213" i="13"/>
  <c r="N213" i="13"/>
  <c r="P212" i="13"/>
  <c r="N212" i="13"/>
  <c r="P211" i="13"/>
  <c r="N211" i="13"/>
  <c r="P210" i="13"/>
  <c r="N210" i="13"/>
  <c r="P209" i="13"/>
  <c r="N209" i="13"/>
  <c r="P208" i="13"/>
  <c r="N208" i="13"/>
  <c r="P207" i="13"/>
  <c r="N207" i="13"/>
  <c r="P206" i="13"/>
  <c r="N206" i="13"/>
  <c r="P205" i="13"/>
  <c r="N205" i="13"/>
  <c r="P204" i="13"/>
  <c r="N204" i="13"/>
  <c r="P203" i="13"/>
  <c r="N203" i="13"/>
  <c r="P202" i="13"/>
  <c r="N202" i="13"/>
  <c r="P201" i="13"/>
  <c r="N201" i="13"/>
  <c r="P200" i="13"/>
  <c r="N200" i="13"/>
  <c r="P199" i="13"/>
  <c r="N199" i="13"/>
  <c r="P198" i="13"/>
  <c r="N198" i="13"/>
  <c r="P197" i="13"/>
  <c r="N197" i="13"/>
  <c r="P196" i="13"/>
  <c r="N196" i="13"/>
  <c r="P195" i="13"/>
  <c r="N195" i="13"/>
  <c r="P194" i="13"/>
  <c r="N194" i="13"/>
  <c r="P193" i="13"/>
  <c r="N193" i="13"/>
  <c r="P192" i="13"/>
  <c r="N192" i="13"/>
  <c r="P191" i="13"/>
  <c r="N191" i="13"/>
  <c r="P190" i="13"/>
  <c r="N190" i="13"/>
  <c r="P189" i="13"/>
  <c r="N189" i="13"/>
  <c r="P188" i="13"/>
  <c r="N188" i="13"/>
  <c r="P187" i="13"/>
  <c r="N187" i="13"/>
  <c r="P186" i="13"/>
  <c r="N186" i="13"/>
  <c r="P185" i="13"/>
  <c r="N185" i="13"/>
  <c r="P184" i="13"/>
  <c r="N184" i="13"/>
  <c r="P183" i="13"/>
  <c r="N183" i="13"/>
  <c r="P182" i="13"/>
  <c r="N182" i="13"/>
  <c r="P181" i="13"/>
  <c r="N181" i="13"/>
  <c r="P180" i="13"/>
  <c r="N180" i="13"/>
  <c r="P179" i="13"/>
  <c r="N179" i="13"/>
  <c r="P178" i="13"/>
  <c r="N178" i="13"/>
  <c r="P177" i="13"/>
  <c r="N177" i="13"/>
  <c r="P176" i="13"/>
  <c r="N176" i="13"/>
  <c r="P175" i="13"/>
  <c r="N175" i="13"/>
  <c r="P174" i="13"/>
  <c r="N174" i="13"/>
  <c r="P173" i="13"/>
  <c r="N173" i="13"/>
  <c r="P172" i="13"/>
  <c r="N172" i="13"/>
  <c r="P171" i="13"/>
  <c r="N171" i="13"/>
  <c r="P170" i="13"/>
  <c r="N170" i="13"/>
  <c r="P169" i="13"/>
  <c r="N169" i="13"/>
  <c r="P168" i="13"/>
  <c r="N168" i="13"/>
  <c r="P167" i="13"/>
  <c r="N167" i="13"/>
  <c r="P166" i="13"/>
  <c r="N166" i="13"/>
  <c r="P165" i="13"/>
  <c r="N165" i="13"/>
  <c r="P164" i="13"/>
  <c r="N164" i="13"/>
  <c r="P163" i="13"/>
  <c r="N163" i="13"/>
  <c r="P162" i="13"/>
  <c r="N162" i="13"/>
  <c r="P161" i="13"/>
  <c r="N161" i="13"/>
  <c r="P160" i="13"/>
  <c r="N160" i="13"/>
  <c r="P159" i="13"/>
  <c r="N159" i="13"/>
  <c r="P158" i="13"/>
  <c r="N158" i="13"/>
  <c r="P157" i="13"/>
  <c r="N157" i="13"/>
  <c r="P156" i="13"/>
  <c r="N156" i="13"/>
  <c r="P155" i="13"/>
  <c r="N155" i="13"/>
  <c r="P154" i="13"/>
  <c r="N154" i="13"/>
  <c r="P153" i="13"/>
  <c r="N153" i="13"/>
  <c r="P152" i="13"/>
  <c r="N152" i="13"/>
  <c r="P151" i="13"/>
  <c r="N151" i="13"/>
  <c r="P150" i="13"/>
  <c r="N150" i="13"/>
  <c r="P149" i="13"/>
  <c r="N149" i="13"/>
  <c r="P148" i="13"/>
  <c r="N148" i="13"/>
  <c r="P147" i="13"/>
  <c r="N147" i="13"/>
  <c r="P146" i="13"/>
  <c r="N146" i="13"/>
  <c r="P145" i="13"/>
  <c r="N145" i="13"/>
  <c r="P144" i="13"/>
  <c r="N144" i="13"/>
  <c r="P143" i="13"/>
  <c r="N143" i="13"/>
  <c r="P142" i="13"/>
  <c r="N142" i="13"/>
  <c r="P141" i="13"/>
  <c r="N141" i="13"/>
  <c r="P140" i="13"/>
  <c r="N140" i="13"/>
  <c r="P139" i="13"/>
  <c r="N139" i="13"/>
  <c r="P138" i="13"/>
  <c r="N138" i="13"/>
  <c r="P137" i="13"/>
  <c r="N137" i="13"/>
  <c r="P136" i="13"/>
  <c r="N136" i="13"/>
  <c r="P135" i="13"/>
  <c r="N135" i="13"/>
  <c r="P134" i="13"/>
  <c r="N134" i="13"/>
  <c r="P133" i="13"/>
  <c r="N133" i="13"/>
  <c r="P132" i="13"/>
  <c r="N132" i="13"/>
  <c r="P131" i="13"/>
  <c r="N131" i="13"/>
  <c r="P130" i="13"/>
  <c r="N130" i="13"/>
  <c r="P129" i="13"/>
  <c r="N129" i="13"/>
  <c r="P128" i="13"/>
  <c r="N128" i="13"/>
  <c r="P127" i="13"/>
  <c r="N127" i="13"/>
  <c r="P126" i="13"/>
  <c r="N126" i="13"/>
  <c r="P125" i="13"/>
  <c r="N125" i="13"/>
  <c r="P124" i="13"/>
  <c r="N124" i="13"/>
  <c r="P123" i="13"/>
  <c r="N123" i="13"/>
  <c r="P122" i="13"/>
  <c r="N122" i="13"/>
  <c r="P121" i="13"/>
  <c r="N121" i="13"/>
  <c r="P120" i="13"/>
  <c r="N120" i="13"/>
  <c r="P119" i="13"/>
  <c r="N119" i="13"/>
  <c r="P118" i="13"/>
  <c r="N118" i="13"/>
  <c r="P117" i="13"/>
  <c r="N117" i="13"/>
  <c r="P116" i="13"/>
  <c r="N116" i="13"/>
  <c r="P115" i="13"/>
  <c r="N115" i="13"/>
  <c r="P114" i="13"/>
  <c r="N114" i="13"/>
  <c r="P113" i="13"/>
  <c r="N113" i="13"/>
  <c r="P112" i="13"/>
  <c r="N112" i="13"/>
  <c r="P111" i="13"/>
  <c r="N111" i="13"/>
  <c r="P110" i="13"/>
  <c r="N110" i="13"/>
  <c r="P109" i="13"/>
  <c r="N109" i="13"/>
  <c r="P108" i="13"/>
  <c r="N108" i="13"/>
  <c r="P107" i="13"/>
  <c r="N107" i="13"/>
  <c r="P106" i="13"/>
  <c r="N106" i="13"/>
  <c r="P105" i="13"/>
  <c r="N105" i="13"/>
  <c r="P104" i="13"/>
  <c r="N104" i="13"/>
  <c r="P103" i="13"/>
  <c r="N103" i="13"/>
  <c r="P102" i="13"/>
  <c r="N102" i="13"/>
  <c r="P101" i="13"/>
  <c r="N101" i="13"/>
  <c r="P100" i="13"/>
  <c r="N100" i="13"/>
  <c r="P99" i="13"/>
  <c r="N99" i="13"/>
  <c r="P98" i="13"/>
  <c r="N98" i="13"/>
  <c r="P97" i="13"/>
  <c r="N97" i="13"/>
  <c r="P96" i="13"/>
  <c r="N96" i="13"/>
  <c r="P95" i="13"/>
  <c r="N95" i="13"/>
  <c r="P94" i="13"/>
  <c r="N94" i="13"/>
  <c r="P93" i="13"/>
  <c r="N93" i="13"/>
  <c r="P92" i="13"/>
  <c r="N92" i="13"/>
  <c r="P91" i="13"/>
  <c r="N91" i="13"/>
  <c r="P90" i="13"/>
  <c r="N90" i="13"/>
  <c r="P89" i="13"/>
  <c r="N89" i="13"/>
  <c r="P88" i="13"/>
  <c r="N88" i="13"/>
  <c r="P87" i="13"/>
  <c r="N87" i="13"/>
  <c r="P86" i="13"/>
  <c r="N86" i="13"/>
  <c r="P85" i="13"/>
  <c r="N85" i="13"/>
  <c r="P84" i="13"/>
  <c r="N84" i="13"/>
  <c r="P83" i="13"/>
  <c r="N83" i="13"/>
  <c r="P82" i="13"/>
  <c r="N82" i="13"/>
  <c r="P81" i="13"/>
  <c r="N81" i="13"/>
  <c r="P80" i="13"/>
  <c r="N80" i="13"/>
  <c r="P79" i="13"/>
  <c r="N79" i="13"/>
  <c r="P78" i="13"/>
  <c r="N78" i="13"/>
  <c r="P77" i="13"/>
  <c r="N77" i="13"/>
  <c r="P76" i="13"/>
  <c r="N76" i="13"/>
  <c r="P75" i="13"/>
  <c r="N75" i="13"/>
  <c r="P74" i="13"/>
  <c r="N74" i="13"/>
  <c r="P73" i="13"/>
  <c r="N73" i="13"/>
  <c r="P72" i="13"/>
  <c r="N72" i="13"/>
  <c r="P71" i="13"/>
  <c r="N71" i="13"/>
  <c r="P70" i="13"/>
  <c r="N70" i="13"/>
  <c r="P69" i="13"/>
  <c r="N69" i="13"/>
  <c r="P68" i="13"/>
  <c r="N68" i="13"/>
  <c r="P67" i="13"/>
  <c r="N67" i="13"/>
  <c r="P66" i="13"/>
  <c r="N66" i="13"/>
  <c r="P65" i="13"/>
  <c r="N65" i="13"/>
  <c r="P64" i="13"/>
  <c r="N64" i="13"/>
  <c r="P63" i="13"/>
  <c r="N63" i="13"/>
  <c r="P62" i="13"/>
  <c r="N62" i="13"/>
  <c r="P61" i="13"/>
  <c r="N61" i="13"/>
  <c r="P60" i="13"/>
  <c r="N60" i="13"/>
  <c r="P59" i="13"/>
  <c r="N59" i="13"/>
  <c r="P58" i="13"/>
  <c r="N58" i="13"/>
  <c r="P57" i="13"/>
  <c r="N57" i="13"/>
  <c r="P56" i="13"/>
  <c r="N56" i="13"/>
  <c r="P55" i="13"/>
  <c r="N55" i="13"/>
  <c r="P54" i="13"/>
  <c r="N54" i="13"/>
  <c r="P53" i="13"/>
  <c r="N53" i="13"/>
  <c r="P52" i="13"/>
  <c r="N52" i="13"/>
  <c r="P51" i="13"/>
  <c r="N51" i="13"/>
  <c r="P50" i="13"/>
  <c r="N50" i="13"/>
  <c r="P49" i="13"/>
  <c r="N49" i="13"/>
  <c r="P48" i="13"/>
  <c r="N48" i="13"/>
  <c r="P47" i="13"/>
  <c r="N47" i="13"/>
  <c r="P46" i="13"/>
  <c r="N46" i="13"/>
  <c r="P45" i="13"/>
  <c r="N45" i="13"/>
  <c r="P44" i="13"/>
  <c r="N44" i="13"/>
  <c r="P43" i="13"/>
  <c r="N43" i="13"/>
  <c r="P42" i="13"/>
  <c r="N42" i="13"/>
  <c r="P41" i="13"/>
  <c r="N41" i="13"/>
  <c r="P40" i="13"/>
  <c r="N40" i="13"/>
  <c r="P39" i="13"/>
  <c r="N39" i="13"/>
  <c r="P38" i="13"/>
  <c r="N38" i="13"/>
  <c r="P37" i="13"/>
  <c r="N37" i="13"/>
  <c r="P36" i="13"/>
  <c r="N36" i="13"/>
  <c r="P35" i="13"/>
  <c r="N35" i="13"/>
  <c r="P34" i="13"/>
  <c r="N34" i="13"/>
  <c r="P33" i="13"/>
  <c r="N33" i="13"/>
  <c r="P32" i="13"/>
  <c r="N32" i="13"/>
  <c r="P31" i="13"/>
  <c r="N31" i="13"/>
  <c r="P30" i="13"/>
  <c r="N30" i="13"/>
  <c r="P29" i="13"/>
  <c r="N29" i="13"/>
  <c r="P28" i="13"/>
  <c r="N28" i="13"/>
  <c r="P27" i="13"/>
  <c r="N27" i="13"/>
  <c r="P26" i="13"/>
  <c r="N26" i="13"/>
  <c r="P25" i="13"/>
  <c r="N25" i="13"/>
  <c r="P24" i="13"/>
  <c r="N24" i="13"/>
  <c r="P23" i="13"/>
  <c r="N23" i="13"/>
  <c r="P22" i="13"/>
  <c r="N22" i="13"/>
  <c r="P21" i="13"/>
  <c r="N21" i="13"/>
  <c r="P20" i="13"/>
  <c r="N20" i="13"/>
  <c r="P19" i="13"/>
  <c r="N19" i="13"/>
  <c r="P18" i="13"/>
  <c r="N18" i="13"/>
  <c r="P17" i="13"/>
  <c r="P16" i="13"/>
  <c r="P15" i="13"/>
  <c r="P14" i="13"/>
  <c r="P13" i="13"/>
  <c r="P12" i="13"/>
  <c r="P11" i="13"/>
  <c r="G24" i="33"/>
  <c r="G23" i="33"/>
  <c r="G22" i="33"/>
  <c r="M24" i="33"/>
  <c r="M23" i="33"/>
  <c r="M22" i="33"/>
  <c r="G21" i="33"/>
  <c r="K6" i="42" l="1"/>
  <c r="K6" i="40"/>
  <c r="P41" i="33"/>
  <c r="J41" i="33"/>
  <c r="J26" i="33"/>
  <c r="M8" i="33"/>
  <c r="I177" i="31"/>
  <c r="H177" i="31"/>
  <c r="Q176" i="31"/>
  <c r="Q175" i="31"/>
  <c r="Q174" i="31"/>
  <c r="Q173" i="31"/>
  <c r="Q172" i="31"/>
  <c r="Q171" i="31"/>
  <c r="Q170" i="31"/>
  <c r="Q169" i="31"/>
  <c r="Q168" i="31"/>
  <c r="Q167" i="31"/>
  <c r="Q166" i="31"/>
  <c r="Q165" i="31"/>
  <c r="Q164" i="31"/>
  <c r="Q163" i="31"/>
  <c r="Q162" i="31"/>
  <c r="Q161" i="31"/>
  <c r="Q160" i="31"/>
  <c r="Q159" i="31"/>
  <c r="Q158" i="31"/>
  <c r="Q157" i="31"/>
  <c r="Q156" i="31"/>
  <c r="Q155" i="31"/>
  <c r="Q154" i="31"/>
  <c r="Q153" i="31"/>
  <c r="Q152" i="31"/>
  <c r="Q151" i="31"/>
  <c r="Q150" i="31"/>
  <c r="Q149" i="31"/>
  <c r="Q148" i="31"/>
  <c r="Q147" i="31"/>
  <c r="Q146" i="31"/>
  <c r="Q145" i="31"/>
  <c r="Q144" i="31"/>
  <c r="Q143" i="31"/>
  <c r="Q142" i="31"/>
  <c r="Q141" i="31"/>
  <c r="Q140" i="31"/>
  <c r="Q139" i="31"/>
  <c r="Q138" i="31"/>
  <c r="Q137" i="31"/>
  <c r="Q136" i="31"/>
  <c r="Q135" i="31"/>
  <c r="Q134" i="31"/>
  <c r="Q133" i="31"/>
  <c r="Q132" i="31"/>
  <c r="Q131" i="31"/>
  <c r="Q130" i="31"/>
  <c r="Q129" i="31"/>
  <c r="Q128" i="31"/>
  <c r="Q127" i="31"/>
  <c r="Q126" i="31"/>
  <c r="Q125" i="31"/>
  <c r="Q124" i="31"/>
  <c r="Q123" i="31"/>
  <c r="Q122" i="31"/>
  <c r="Q121" i="31"/>
  <c r="Q120" i="31"/>
  <c r="Q119" i="31"/>
  <c r="Q118" i="31"/>
  <c r="K118" i="31" s="1"/>
  <c r="L118" i="31" s="1"/>
  <c r="Q117" i="31"/>
  <c r="Q116" i="31"/>
  <c r="Q115" i="31"/>
  <c r="Q114" i="31"/>
  <c r="Q113" i="31"/>
  <c r="Q112" i="31"/>
  <c r="Q111" i="31"/>
  <c r="Q110" i="31"/>
  <c r="Q109" i="31"/>
  <c r="Q108" i="31"/>
  <c r="Q107" i="31"/>
  <c r="Q106" i="31"/>
  <c r="Q105" i="31"/>
  <c r="Q104" i="31"/>
  <c r="Q103" i="31"/>
  <c r="Q102" i="31"/>
  <c r="Q101" i="31"/>
  <c r="K101" i="31" s="1"/>
  <c r="L101" i="31" s="1"/>
  <c r="Q100" i="31"/>
  <c r="Q99" i="31"/>
  <c r="Q98" i="31"/>
  <c r="Q97" i="31"/>
  <c r="Q96" i="31"/>
  <c r="Q95" i="31"/>
  <c r="Q94" i="31"/>
  <c r="K94" i="31" s="1"/>
  <c r="L94" i="31" s="1"/>
  <c r="Q93" i="31"/>
  <c r="Q92" i="31"/>
  <c r="Q91" i="31"/>
  <c r="Q90" i="31"/>
  <c r="Q89" i="31"/>
  <c r="Q88" i="31"/>
  <c r="Q87" i="31"/>
  <c r="Q86" i="31"/>
  <c r="K86" i="31" s="1"/>
  <c r="L86" i="31" s="1"/>
  <c r="Q85" i="31"/>
  <c r="Q84" i="31"/>
  <c r="Q83" i="31"/>
  <c r="Q82" i="31"/>
  <c r="Q81" i="31"/>
  <c r="Q80" i="31"/>
  <c r="Q79" i="31"/>
  <c r="Q78" i="31"/>
  <c r="Q77" i="31"/>
  <c r="K77" i="31" s="1"/>
  <c r="L77" i="31" s="1"/>
  <c r="Q76" i="31"/>
  <c r="Q75" i="31"/>
  <c r="Q74" i="31"/>
  <c r="Q73" i="31"/>
  <c r="Q72" i="31"/>
  <c r="Q71" i="31"/>
  <c r="Q70" i="31"/>
  <c r="Q69" i="31"/>
  <c r="Q68" i="31"/>
  <c r="Q67" i="31"/>
  <c r="Q66" i="31"/>
  <c r="Q65" i="31"/>
  <c r="Q64" i="31"/>
  <c r="Q63" i="31"/>
  <c r="Q62" i="31"/>
  <c r="Q61" i="31"/>
  <c r="K61" i="31" s="1"/>
  <c r="L61" i="31" s="1"/>
  <c r="Q60" i="31"/>
  <c r="Q59" i="31"/>
  <c r="Q58" i="31"/>
  <c r="Q57" i="31"/>
  <c r="Q56" i="31"/>
  <c r="Q55" i="31"/>
  <c r="Q54" i="31"/>
  <c r="K54" i="31" s="1"/>
  <c r="L54" i="31" s="1"/>
  <c r="Q53" i="31"/>
  <c r="Q52" i="31"/>
  <c r="K52" i="31" s="1"/>
  <c r="L52" i="31" s="1"/>
  <c r="Q51" i="31"/>
  <c r="Q50" i="31"/>
  <c r="Q49" i="31"/>
  <c r="Q48" i="31"/>
  <c r="Q47" i="31"/>
  <c r="Q46" i="31"/>
  <c r="Q45" i="31"/>
  <c r="K45" i="31" s="1"/>
  <c r="L45" i="31" s="1"/>
  <c r="Q44" i="31"/>
  <c r="Q43" i="31"/>
  <c r="Q42" i="31"/>
  <c r="Q41" i="31"/>
  <c r="Q40" i="31"/>
  <c r="Q39" i="31"/>
  <c r="Q38" i="31"/>
  <c r="K38" i="31" s="1"/>
  <c r="L38" i="31" s="1"/>
  <c r="Q37" i="31"/>
  <c r="Q36" i="31"/>
  <c r="Q35" i="31"/>
  <c r="Q34" i="31"/>
  <c r="K34" i="31" s="1"/>
  <c r="L34" i="31" s="1"/>
  <c r="Q33" i="31"/>
  <c r="Q32" i="31"/>
  <c r="Q31" i="31"/>
  <c r="Q30" i="31"/>
  <c r="Q29" i="31"/>
  <c r="Q28" i="31"/>
  <c r="Q27" i="31"/>
  <c r="Q26" i="31"/>
  <c r="Q25" i="31"/>
  <c r="Q24" i="31"/>
  <c r="Q23" i="31"/>
  <c r="Q22" i="31"/>
  <c r="Q21" i="31"/>
  <c r="Q20" i="31"/>
  <c r="Q19" i="31"/>
  <c r="Q18" i="31"/>
  <c r="Q17" i="31"/>
  <c r="Q16" i="31"/>
  <c r="Q15" i="31"/>
  <c r="Q14" i="31"/>
  <c r="Q13" i="31"/>
  <c r="Q12" i="31"/>
  <c r="Q11" i="31"/>
  <c r="D11" i="31" s="1"/>
  <c r="I7" i="31"/>
  <c r="H7" i="31"/>
  <c r="I43" i="30"/>
  <c r="F43" i="30"/>
  <c r="I42" i="30"/>
  <c r="F42" i="30"/>
  <c r="I41" i="30"/>
  <c r="F41" i="30"/>
  <c r="I40" i="30"/>
  <c r="F40" i="30"/>
  <c r="I39" i="30"/>
  <c r="F39" i="30"/>
  <c r="I38" i="30"/>
  <c r="F38" i="30"/>
  <c r="I37" i="30"/>
  <c r="F37" i="30"/>
  <c r="I36" i="30"/>
  <c r="F36" i="30"/>
  <c r="I35" i="30"/>
  <c r="F35" i="30"/>
  <c r="I34" i="30"/>
  <c r="F34" i="30"/>
  <c r="I33" i="30"/>
  <c r="F33" i="30"/>
  <c r="I32" i="30"/>
  <c r="F32" i="30"/>
  <c r="I31" i="30"/>
  <c r="F31" i="30"/>
  <c r="I26" i="30"/>
  <c r="F26" i="30"/>
  <c r="I25" i="30"/>
  <c r="F25" i="30"/>
  <c r="I24" i="30"/>
  <c r="F24" i="30"/>
  <c r="I23" i="30"/>
  <c r="F23" i="30"/>
  <c r="I22" i="30"/>
  <c r="F22" i="30"/>
  <c r="I21" i="30"/>
  <c r="F21" i="30"/>
  <c r="I20" i="30"/>
  <c r="F20" i="30"/>
  <c r="I19" i="30"/>
  <c r="F19" i="30"/>
  <c r="I18" i="30"/>
  <c r="F18" i="30"/>
  <c r="I17" i="30"/>
  <c r="F17" i="30"/>
  <c r="I16" i="30"/>
  <c r="F16" i="30"/>
  <c r="I15" i="30"/>
  <c r="F15" i="30"/>
  <c r="I14" i="30"/>
  <c r="I27" i="30" s="1"/>
  <c r="F14" i="30"/>
  <c r="F27" i="30" s="1"/>
  <c r="I701" i="29"/>
  <c r="H701" i="29"/>
  <c r="R700" i="29"/>
  <c r="K700" i="29"/>
  <c r="L700" i="29" s="1"/>
  <c r="R699" i="29"/>
  <c r="K699" i="29"/>
  <c r="L699" i="29" s="1"/>
  <c r="R698" i="29"/>
  <c r="K698" i="29"/>
  <c r="L698" i="29" s="1"/>
  <c r="R697" i="29"/>
  <c r="K697" i="29"/>
  <c r="L697" i="29" s="1"/>
  <c r="R696" i="29"/>
  <c r="K696" i="29"/>
  <c r="L696" i="29" s="1"/>
  <c r="R695" i="29"/>
  <c r="K695" i="29"/>
  <c r="L695" i="29" s="1"/>
  <c r="R694" i="29"/>
  <c r="K694" i="29"/>
  <c r="L694" i="29" s="1"/>
  <c r="Q693" i="29"/>
  <c r="Q692" i="29"/>
  <c r="Q691" i="29"/>
  <c r="Q690" i="29"/>
  <c r="Q689" i="29"/>
  <c r="K689" i="29" s="1"/>
  <c r="L689" i="29" s="1"/>
  <c r="Q688" i="29"/>
  <c r="Q687" i="29"/>
  <c r="Q686" i="29"/>
  <c r="Q685" i="29"/>
  <c r="Q684" i="29"/>
  <c r="Q683" i="29"/>
  <c r="Q682" i="29"/>
  <c r="K682" i="29" s="1"/>
  <c r="L682" i="29" s="1"/>
  <c r="Q681" i="29"/>
  <c r="Q680" i="29"/>
  <c r="K680" i="29" s="1"/>
  <c r="L680" i="29" s="1"/>
  <c r="Q679" i="29"/>
  <c r="Q678" i="29"/>
  <c r="Q677" i="29"/>
  <c r="Q676" i="29"/>
  <c r="Q675" i="29"/>
  <c r="Q674" i="29"/>
  <c r="Q673" i="29"/>
  <c r="K673" i="29" s="1"/>
  <c r="L673" i="29" s="1"/>
  <c r="Q672" i="29"/>
  <c r="K672" i="29" s="1"/>
  <c r="L672" i="29" s="1"/>
  <c r="Q671" i="29"/>
  <c r="Q670" i="29"/>
  <c r="Q669" i="29"/>
  <c r="Q668" i="29"/>
  <c r="Q667" i="29"/>
  <c r="Q666" i="29"/>
  <c r="Q665" i="29"/>
  <c r="Q664" i="29"/>
  <c r="Q663" i="29"/>
  <c r="K663" i="29" s="1"/>
  <c r="L663" i="29" s="1"/>
  <c r="Q662" i="29"/>
  <c r="Q661" i="29"/>
  <c r="Q660" i="29"/>
  <c r="Q659" i="29"/>
  <c r="Q658" i="29"/>
  <c r="Q657" i="29"/>
  <c r="Q656" i="29"/>
  <c r="Q655" i="29"/>
  <c r="K655" i="29"/>
  <c r="L655" i="29" s="1"/>
  <c r="Q654" i="29"/>
  <c r="Q653" i="29"/>
  <c r="Q652" i="29"/>
  <c r="Q651" i="29"/>
  <c r="Q650" i="29"/>
  <c r="Q649" i="29"/>
  <c r="Q648" i="29"/>
  <c r="K648" i="29"/>
  <c r="L648" i="29" s="1"/>
  <c r="Q647" i="29"/>
  <c r="Q646" i="29"/>
  <c r="Q645" i="29"/>
  <c r="Q644" i="29"/>
  <c r="Q643" i="29"/>
  <c r="Q642" i="29"/>
  <c r="Q641" i="29"/>
  <c r="K641" i="29"/>
  <c r="L641" i="29" s="1"/>
  <c r="Q640" i="29"/>
  <c r="Q639" i="29"/>
  <c r="K639" i="29" s="1"/>
  <c r="L639" i="29" s="1"/>
  <c r="Q638" i="29"/>
  <c r="Q637" i="29"/>
  <c r="Q636" i="29"/>
  <c r="Q635" i="29"/>
  <c r="Q634" i="29"/>
  <c r="Q633" i="29"/>
  <c r="Q632" i="29"/>
  <c r="Q631" i="29"/>
  <c r="D631" i="29" s="1"/>
  <c r="Q630" i="29"/>
  <c r="D630" i="29" s="1"/>
  <c r="Q629" i="29"/>
  <c r="D629" i="29" s="1"/>
  <c r="Q628" i="29"/>
  <c r="D628" i="29" s="1"/>
  <c r="Q627" i="29"/>
  <c r="D627" i="29" s="1"/>
  <c r="Q626" i="29"/>
  <c r="D626" i="29" s="1"/>
  <c r="Q625" i="29"/>
  <c r="D625" i="29" s="1"/>
  <c r="Q624" i="29"/>
  <c r="D624" i="29" s="1"/>
  <c r="Q623" i="29"/>
  <c r="D623" i="29" s="1"/>
  <c r="Q622" i="29"/>
  <c r="D622" i="29" s="1"/>
  <c r="Q621" i="29"/>
  <c r="D621" i="29" s="1"/>
  <c r="Q620" i="29"/>
  <c r="D620" i="29" s="1"/>
  <c r="Q619" i="29"/>
  <c r="D619" i="29" s="1"/>
  <c r="Q618" i="29"/>
  <c r="D618" i="29" s="1"/>
  <c r="Q617" i="29"/>
  <c r="D617" i="29" s="1"/>
  <c r="Q616" i="29"/>
  <c r="D616" i="29" s="1"/>
  <c r="Q615" i="29"/>
  <c r="D615" i="29" s="1"/>
  <c r="Q614" i="29"/>
  <c r="D614" i="29" s="1"/>
  <c r="Q613" i="29"/>
  <c r="D613" i="29" s="1"/>
  <c r="Q612" i="29"/>
  <c r="D612" i="29" s="1"/>
  <c r="Q611" i="29"/>
  <c r="D611" i="29" s="1"/>
  <c r="Q610" i="29"/>
  <c r="D610" i="29" s="1"/>
  <c r="Q609" i="29"/>
  <c r="D609" i="29" s="1"/>
  <c r="Q608" i="29"/>
  <c r="D608" i="29" s="1"/>
  <c r="Q607" i="29"/>
  <c r="D607" i="29" s="1"/>
  <c r="Q606" i="29"/>
  <c r="D606" i="29" s="1"/>
  <c r="Q605" i="29"/>
  <c r="D605" i="29" s="1"/>
  <c r="Q604" i="29"/>
  <c r="D604" i="29" s="1"/>
  <c r="Q603" i="29"/>
  <c r="D603" i="29" s="1"/>
  <c r="Q602" i="29"/>
  <c r="D602" i="29" s="1"/>
  <c r="Q601" i="29"/>
  <c r="D601" i="29" s="1"/>
  <c r="Q600" i="29"/>
  <c r="D600" i="29" s="1"/>
  <c r="Q599" i="29"/>
  <c r="D599" i="29" s="1"/>
  <c r="Q598" i="29"/>
  <c r="D598" i="29" s="1"/>
  <c r="Q597" i="29"/>
  <c r="D597" i="29" s="1"/>
  <c r="Q596" i="29"/>
  <c r="D596" i="29" s="1"/>
  <c r="Q595" i="29"/>
  <c r="D595" i="29" s="1"/>
  <c r="Q594" i="29"/>
  <c r="D594" i="29" s="1"/>
  <c r="Q593" i="29"/>
  <c r="D593" i="29" s="1"/>
  <c r="Q592" i="29"/>
  <c r="D592" i="29" s="1"/>
  <c r="Q591" i="29"/>
  <c r="D591" i="29" s="1"/>
  <c r="Q590" i="29"/>
  <c r="D590" i="29" s="1"/>
  <c r="Q589" i="29"/>
  <c r="D589" i="29" s="1"/>
  <c r="Q588" i="29"/>
  <c r="D588" i="29" s="1"/>
  <c r="Q587" i="29"/>
  <c r="D587" i="29" s="1"/>
  <c r="Q586" i="29"/>
  <c r="D586" i="29" s="1"/>
  <c r="Q585" i="29"/>
  <c r="D585" i="29" s="1"/>
  <c r="Q584" i="29"/>
  <c r="D584" i="29" s="1"/>
  <c r="Q583" i="29"/>
  <c r="D583" i="29" s="1"/>
  <c r="Q582" i="29"/>
  <c r="D582" i="29" s="1"/>
  <c r="Q581" i="29"/>
  <c r="D581" i="29" s="1"/>
  <c r="Q580" i="29"/>
  <c r="D580" i="29" s="1"/>
  <c r="Q579" i="29"/>
  <c r="D579" i="29" s="1"/>
  <c r="Q578" i="29"/>
  <c r="D578" i="29" s="1"/>
  <c r="Q577" i="29"/>
  <c r="D577" i="29" s="1"/>
  <c r="Q576" i="29"/>
  <c r="D576" i="29" s="1"/>
  <c r="Q575" i="29"/>
  <c r="D575" i="29" s="1"/>
  <c r="Q574" i="29"/>
  <c r="D574" i="29" s="1"/>
  <c r="Q573" i="29"/>
  <c r="D573" i="29" s="1"/>
  <c r="Q572" i="29"/>
  <c r="D572" i="29" s="1"/>
  <c r="Q571" i="29"/>
  <c r="D571" i="29" s="1"/>
  <c r="Q570" i="29"/>
  <c r="D570" i="29" s="1"/>
  <c r="Q569" i="29"/>
  <c r="D569" i="29" s="1"/>
  <c r="Q568" i="29"/>
  <c r="D568" i="29" s="1"/>
  <c r="Q567" i="29"/>
  <c r="D567" i="29" s="1"/>
  <c r="Q566" i="29"/>
  <c r="D566" i="29" s="1"/>
  <c r="Q565" i="29"/>
  <c r="Q564" i="29"/>
  <c r="K564" i="29" s="1"/>
  <c r="L564" i="29" s="1"/>
  <c r="Q563" i="29"/>
  <c r="Q562" i="29"/>
  <c r="K562" i="29" s="1"/>
  <c r="L562" i="29" s="1"/>
  <c r="Q561" i="29"/>
  <c r="Q560" i="29"/>
  <c r="D560" i="29" s="1"/>
  <c r="Q559" i="29"/>
  <c r="D559" i="29" s="1"/>
  <c r="Q558" i="29"/>
  <c r="D558" i="29" s="1"/>
  <c r="Q557" i="29"/>
  <c r="Q556" i="29"/>
  <c r="K556" i="29"/>
  <c r="L556" i="29" s="1"/>
  <c r="Q555" i="29"/>
  <c r="Q554" i="29"/>
  <c r="Q553" i="29"/>
  <c r="Q552" i="29"/>
  <c r="D552" i="29" s="1"/>
  <c r="Q551" i="29"/>
  <c r="D551" i="29" s="1"/>
  <c r="Q550" i="29"/>
  <c r="D550" i="29" s="1"/>
  <c r="Q549" i="29"/>
  <c r="Q548" i="29"/>
  <c r="K548" i="29" s="1"/>
  <c r="L548" i="29" s="1"/>
  <c r="Q547" i="29"/>
  <c r="K547" i="29" s="1"/>
  <c r="L547" i="29" s="1"/>
  <c r="Q546" i="29"/>
  <c r="K546" i="29" s="1"/>
  <c r="L546" i="29" s="1"/>
  <c r="Q545" i="29"/>
  <c r="Q544" i="29"/>
  <c r="D544" i="29" s="1"/>
  <c r="Q543" i="29"/>
  <c r="D543" i="29" s="1"/>
  <c r="Q542" i="29"/>
  <c r="D542" i="29" s="1"/>
  <c r="Q541" i="29"/>
  <c r="D541" i="29" s="1"/>
  <c r="Q540" i="29"/>
  <c r="D540" i="29" s="1"/>
  <c r="Q539" i="29"/>
  <c r="D539" i="29" s="1"/>
  <c r="Q538" i="29"/>
  <c r="D538" i="29" s="1"/>
  <c r="Q537" i="29"/>
  <c r="D537" i="29" s="1"/>
  <c r="Q536" i="29"/>
  <c r="D536" i="29" s="1"/>
  <c r="Q535" i="29"/>
  <c r="D535" i="29" s="1"/>
  <c r="Q534" i="29"/>
  <c r="D534" i="29" s="1"/>
  <c r="Q533" i="29"/>
  <c r="D533" i="29" s="1"/>
  <c r="Q532" i="29"/>
  <c r="D532" i="29" s="1"/>
  <c r="Q531" i="29"/>
  <c r="D531" i="29" s="1"/>
  <c r="Q530" i="29"/>
  <c r="D530" i="29" s="1"/>
  <c r="Q529" i="29"/>
  <c r="D529" i="29" s="1"/>
  <c r="Q528" i="29"/>
  <c r="D528" i="29" s="1"/>
  <c r="Q527" i="29"/>
  <c r="D527" i="29" s="1"/>
  <c r="Q526" i="29"/>
  <c r="D526" i="29" s="1"/>
  <c r="Q525" i="29"/>
  <c r="D525" i="29" s="1"/>
  <c r="Q524" i="29"/>
  <c r="D524" i="29" s="1"/>
  <c r="Q523" i="29"/>
  <c r="D523" i="29" s="1"/>
  <c r="Q522" i="29"/>
  <c r="D522" i="29" s="1"/>
  <c r="Q521" i="29"/>
  <c r="D521" i="29" s="1"/>
  <c r="Q520" i="29"/>
  <c r="D520" i="29" s="1"/>
  <c r="Q519" i="29"/>
  <c r="D519" i="29" s="1"/>
  <c r="Q518" i="29"/>
  <c r="D518" i="29" s="1"/>
  <c r="Q517" i="29"/>
  <c r="D517" i="29" s="1"/>
  <c r="Q516" i="29"/>
  <c r="D516" i="29" s="1"/>
  <c r="Q515" i="29"/>
  <c r="D515" i="29" s="1"/>
  <c r="Q514" i="29"/>
  <c r="D514" i="29" s="1"/>
  <c r="Q513" i="29"/>
  <c r="D513" i="29" s="1"/>
  <c r="Q512" i="29"/>
  <c r="D512" i="29" s="1"/>
  <c r="Q511" i="29"/>
  <c r="D511" i="29" s="1"/>
  <c r="Q510" i="29"/>
  <c r="D510" i="29" s="1"/>
  <c r="Q509" i="29"/>
  <c r="D509" i="29" s="1"/>
  <c r="Q508" i="29"/>
  <c r="D508" i="29" s="1"/>
  <c r="Q507" i="29"/>
  <c r="D507" i="29" s="1"/>
  <c r="Q506" i="29"/>
  <c r="D506" i="29" s="1"/>
  <c r="Q505" i="29"/>
  <c r="D505" i="29" s="1"/>
  <c r="Q504" i="29"/>
  <c r="D504" i="29" s="1"/>
  <c r="Q503" i="29"/>
  <c r="D503" i="29" s="1"/>
  <c r="Q502" i="29"/>
  <c r="D502" i="29" s="1"/>
  <c r="Q501" i="29"/>
  <c r="D501" i="29" s="1"/>
  <c r="Q500" i="29"/>
  <c r="D500" i="29" s="1"/>
  <c r="Q499" i="29"/>
  <c r="D499" i="29" s="1"/>
  <c r="Q498" i="29"/>
  <c r="D498" i="29" s="1"/>
  <c r="Q497" i="29"/>
  <c r="D497" i="29" s="1"/>
  <c r="Q496" i="29"/>
  <c r="D496" i="29" s="1"/>
  <c r="Q495" i="29"/>
  <c r="D495" i="29" s="1"/>
  <c r="Q494" i="29"/>
  <c r="D494" i="29" s="1"/>
  <c r="Q493" i="29"/>
  <c r="D493" i="29" s="1"/>
  <c r="Q492" i="29"/>
  <c r="D492" i="29" s="1"/>
  <c r="Q491" i="29"/>
  <c r="D491" i="29" s="1"/>
  <c r="Q490" i="29"/>
  <c r="D490" i="29" s="1"/>
  <c r="Q489" i="29"/>
  <c r="D489" i="29" s="1"/>
  <c r="Q488" i="29"/>
  <c r="D488" i="29" s="1"/>
  <c r="Q487" i="29"/>
  <c r="D487" i="29" s="1"/>
  <c r="Q486" i="29"/>
  <c r="D486" i="29" s="1"/>
  <c r="Q485" i="29"/>
  <c r="D485" i="29" s="1"/>
  <c r="Q484" i="29"/>
  <c r="D484" i="29" s="1"/>
  <c r="Q483" i="29"/>
  <c r="D483" i="29" s="1"/>
  <c r="Q482" i="29"/>
  <c r="D482" i="29" s="1"/>
  <c r="Q481" i="29"/>
  <c r="D481" i="29" s="1"/>
  <c r="Q480" i="29"/>
  <c r="D480" i="29" s="1"/>
  <c r="Q479" i="29"/>
  <c r="D479" i="29" s="1"/>
  <c r="Q478" i="29"/>
  <c r="D478" i="29" s="1"/>
  <c r="Q477" i="29"/>
  <c r="D477" i="29" s="1"/>
  <c r="Q476" i="29"/>
  <c r="D476" i="29" s="1"/>
  <c r="Q475" i="29"/>
  <c r="D475" i="29" s="1"/>
  <c r="Q474" i="29"/>
  <c r="Q473" i="29"/>
  <c r="Q472" i="29"/>
  <c r="K472" i="29" s="1"/>
  <c r="L472" i="29" s="1"/>
  <c r="Q471" i="29"/>
  <c r="Q470" i="29"/>
  <c r="Q469" i="29"/>
  <c r="K469" i="29" s="1"/>
  <c r="L469" i="29" s="1"/>
  <c r="Q468" i="29"/>
  <c r="Q467" i="29"/>
  <c r="K467" i="29" s="1"/>
  <c r="L467" i="29" s="1"/>
  <c r="Q466" i="29"/>
  <c r="Q465" i="29"/>
  <c r="K465" i="29"/>
  <c r="L465" i="29" s="1"/>
  <c r="Q464" i="29"/>
  <c r="Q463" i="29"/>
  <c r="Q462" i="29"/>
  <c r="Q461" i="29"/>
  <c r="K461" i="29" s="1"/>
  <c r="L461" i="29" s="1"/>
  <c r="Q460" i="29"/>
  <c r="Q459" i="29"/>
  <c r="K459" i="29" s="1"/>
  <c r="L459" i="29" s="1"/>
  <c r="Q458" i="29"/>
  <c r="Q457" i="29"/>
  <c r="Q456" i="29"/>
  <c r="Q455" i="29"/>
  <c r="Q454" i="29"/>
  <c r="Q453" i="29"/>
  <c r="K453" i="29" s="1"/>
  <c r="L453" i="29" s="1"/>
  <c r="Q452" i="29"/>
  <c r="Q451" i="29"/>
  <c r="Q450" i="29"/>
  <c r="Q449" i="29"/>
  <c r="K449" i="29"/>
  <c r="L449" i="29" s="1"/>
  <c r="Q448" i="29"/>
  <c r="Q447" i="29"/>
  <c r="Q446" i="29"/>
  <c r="Q445" i="29"/>
  <c r="Q444" i="29"/>
  <c r="Q443" i="29"/>
  <c r="K443" i="29" s="1"/>
  <c r="L443" i="29" s="1"/>
  <c r="Q442" i="29"/>
  <c r="Q441" i="29"/>
  <c r="Q440" i="29"/>
  <c r="Q439" i="29"/>
  <c r="Q438" i="29"/>
  <c r="Q437" i="29"/>
  <c r="Q436" i="29"/>
  <c r="K436" i="29" s="1"/>
  <c r="L436" i="29" s="1"/>
  <c r="Q435" i="29"/>
  <c r="Q434" i="29"/>
  <c r="K434" i="29"/>
  <c r="L434" i="29" s="1"/>
  <c r="Q433" i="29"/>
  <c r="Q432" i="29"/>
  <c r="Q431" i="29"/>
  <c r="Q430" i="29"/>
  <c r="Q429" i="29"/>
  <c r="Q428" i="29"/>
  <c r="Q427" i="29"/>
  <c r="K427" i="29"/>
  <c r="L427" i="29" s="1"/>
  <c r="Q426" i="29"/>
  <c r="Q425" i="29"/>
  <c r="Q424" i="29"/>
  <c r="Q423" i="29"/>
  <c r="Q422" i="29"/>
  <c r="Q421" i="29"/>
  <c r="Q420" i="29"/>
  <c r="Q419" i="29"/>
  <c r="Q418" i="29"/>
  <c r="Q417" i="29"/>
  <c r="Q416" i="29"/>
  <c r="Q415" i="29"/>
  <c r="Q414" i="29"/>
  <c r="Q413" i="29"/>
  <c r="Q412" i="29"/>
  <c r="Q411" i="29"/>
  <c r="Q410" i="29"/>
  <c r="Q409" i="29"/>
  <c r="Q408" i="29"/>
  <c r="Q407" i="29"/>
  <c r="Q406" i="29"/>
  <c r="Q405" i="29"/>
  <c r="Q404" i="29"/>
  <c r="Q403" i="29"/>
  <c r="Q402" i="29"/>
  <c r="Q401" i="29"/>
  <c r="Q400" i="29"/>
  <c r="Q399" i="29"/>
  <c r="Q398" i="29"/>
  <c r="D398" i="29" s="1"/>
  <c r="Q397" i="29"/>
  <c r="Q396" i="29"/>
  <c r="D396" i="29" s="1"/>
  <c r="Q395" i="29"/>
  <c r="Q394" i="29"/>
  <c r="D394" i="29" s="1"/>
  <c r="Q393" i="29"/>
  <c r="Q392" i="29"/>
  <c r="D392" i="29" s="1"/>
  <c r="Q391" i="29"/>
  <c r="R390" i="29"/>
  <c r="K390" i="29"/>
  <c r="L390" i="29" s="1"/>
  <c r="R389" i="29"/>
  <c r="K389" i="29"/>
  <c r="L389" i="29" s="1"/>
  <c r="Q388" i="29"/>
  <c r="D388" i="29" s="1"/>
  <c r="Q387" i="29"/>
  <c r="Q386" i="29"/>
  <c r="D386" i="29" s="1"/>
  <c r="Q385" i="29"/>
  <c r="Q384" i="29"/>
  <c r="D384" i="29" s="1"/>
  <c r="Q383" i="29"/>
  <c r="Q382" i="29"/>
  <c r="D382" i="29" s="1"/>
  <c r="Q381" i="29"/>
  <c r="Q380" i="29"/>
  <c r="D380" i="29" s="1"/>
  <c r="Q379" i="29"/>
  <c r="Q378" i="29"/>
  <c r="D378" i="29" s="1"/>
  <c r="Q377" i="29"/>
  <c r="Q376" i="29"/>
  <c r="D376" i="29" s="1"/>
  <c r="Q375" i="29"/>
  <c r="Q374" i="29"/>
  <c r="D374" i="29" s="1"/>
  <c r="Q373" i="29"/>
  <c r="Q372" i="29"/>
  <c r="D372" i="29" s="1"/>
  <c r="Q371" i="29"/>
  <c r="Q370" i="29"/>
  <c r="D370" i="29" s="1"/>
  <c r="Q369" i="29"/>
  <c r="Q368" i="29"/>
  <c r="D368" i="29" s="1"/>
  <c r="Q367" i="29"/>
  <c r="Q366" i="29"/>
  <c r="D366" i="29" s="1"/>
  <c r="Q365" i="29"/>
  <c r="Q364" i="29"/>
  <c r="D364" i="29" s="1"/>
  <c r="Q363" i="29"/>
  <c r="Q362" i="29"/>
  <c r="D362" i="29" s="1"/>
  <c r="Q361" i="29"/>
  <c r="Q360" i="29"/>
  <c r="D360" i="29" s="1"/>
  <c r="Q359" i="29"/>
  <c r="Q358" i="29"/>
  <c r="D358" i="29" s="1"/>
  <c r="Q357" i="29"/>
  <c r="Q356" i="29"/>
  <c r="D356" i="29" s="1"/>
  <c r="Q355" i="29"/>
  <c r="Q354" i="29"/>
  <c r="D354" i="29" s="1"/>
  <c r="Q353" i="29"/>
  <c r="Q352" i="29"/>
  <c r="Q351" i="29"/>
  <c r="Q350" i="29"/>
  <c r="K350" i="29"/>
  <c r="L350" i="29" s="1"/>
  <c r="Q349" i="29"/>
  <c r="Q348" i="29"/>
  <c r="Q347" i="29"/>
  <c r="D347" i="29" s="1"/>
  <c r="Q346" i="29"/>
  <c r="Q345" i="29"/>
  <c r="D345" i="29" s="1"/>
  <c r="Q344" i="29"/>
  <c r="Q343" i="29"/>
  <c r="K343" i="29"/>
  <c r="L343" i="29" s="1"/>
  <c r="Q342" i="29"/>
  <c r="Q341" i="29"/>
  <c r="K341" i="29" s="1"/>
  <c r="L341" i="29" s="1"/>
  <c r="Q340" i="29"/>
  <c r="Q339" i="29"/>
  <c r="Q338" i="29"/>
  <c r="D338" i="29" s="1"/>
  <c r="Q337" i="29"/>
  <c r="Q336" i="29"/>
  <c r="Q335" i="29"/>
  <c r="K335" i="29" s="1"/>
  <c r="L335" i="29" s="1"/>
  <c r="Q334" i="29"/>
  <c r="Q333" i="29"/>
  <c r="Q332" i="29"/>
  <c r="Q331" i="29"/>
  <c r="D331" i="29" s="1"/>
  <c r="Q330" i="29"/>
  <c r="Q329" i="29"/>
  <c r="D329" i="29" s="1"/>
  <c r="Q328" i="29"/>
  <c r="Q327" i="29"/>
  <c r="K327" i="29" s="1"/>
  <c r="L327" i="29" s="1"/>
  <c r="Q326" i="29"/>
  <c r="K326" i="29" s="1"/>
  <c r="L326" i="29" s="1"/>
  <c r="Q325" i="29"/>
  <c r="K325" i="29" s="1"/>
  <c r="L325" i="29" s="1"/>
  <c r="Q324" i="29"/>
  <c r="Q323" i="29"/>
  <c r="Q322" i="29"/>
  <c r="D322" i="29" s="1"/>
  <c r="Q321" i="29"/>
  <c r="Q320" i="29"/>
  <c r="Q319" i="29"/>
  <c r="Q318" i="29"/>
  <c r="K318" i="29" s="1"/>
  <c r="L318" i="29" s="1"/>
  <c r="Q317" i="29"/>
  <c r="Q316" i="29"/>
  <c r="Q315" i="29"/>
  <c r="D315" i="29" s="1"/>
  <c r="Q314" i="29"/>
  <c r="Q313" i="29"/>
  <c r="D313" i="29" s="1"/>
  <c r="Q312" i="29"/>
  <c r="Q311" i="29"/>
  <c r="K311" i="29" s="1"/>
  <c r="L311" i="29" s="1"/>
  <c r="Q310" i="29"/>
  <c r="K310" i="29" s="1"/>
  <c r="L310" i="29" s="1"/>
  <c r="Q309" i="29"/>
  <c r="K309" i="29" s="1"/>
  <c r="L309" i="29" s="1"/>
  <c r="Q308" i="29"/>
  <c r="Q307" i="29"/>
  <c r="Q306" i="29"/>
  <c r="D306" i="29" s="1"/>
  <c r="Q305" i="29"/>
  <c r="Q304" i="29"/>
  <c r="Q303" i="29"/>
  <c r="K303" i="29"/>
  <c r="L303" i="29" s="1"/>
  <c r="Q302" i="29"/>
  <c r="Q301" i="29"/>
  <c r="K301" i="29" s="1"/>
  <c r="L301" i="29" s="1"/>
  <c r="Q300" i="29"/>
  <c r="Q299" i="29"/>
  <c r="D299" i="29" s="1"/>
  <c r="Q298" i="29"/>
  <c r="Q297" i="29"/>
  <c r="D297" i="29" s="1"/>
  <c r="Q296" i="29"/>
  <c r="Q295" i="29"/>
  <c r="Q294" i="29"/>
  <c r="K294" i="29" s="1"/>
  <c r="L294" i="29" s="1"/>
  <c r="Q293" i="29"/>
  <c r="Q292" i="29"/>
  <c r="Q291" i="29"/>
  <c r="Q290" i="29"/>
  <c r="D290" i="29" s="1"/>
  <c r="Q289" i="29"/>
  <c r="D289" i="29" s="1"/>
  <c r="Q288" i="29"/>
  <c r="Q287" i="29"/>
  <c r="Q286" i="29"/>
  <c r="Q285" i="29"/>
  <c r="Q284" i="29"/>
  <c r="Q283" i="29"/>
  <c r="D283" i="29" s="1"/>
  <c r="Q282" i="29"/>
  <c r="D282" i="29" s="1"/>
  <c r="Q281" i="29"/>
  <c r="D281" i="29" s="1"/>
  <c r="Q280" i="29"/>
  <c r="Q279" i="29"/>
  <c r="Q278" i="29"/>
  <c r="K278" i="29"/>
  <c r="L278" i="29" s="1"/>
  <c r="Q277" i="29"/>
  <c r="Q276" i="29"/>
  <c r="Q275" i="29"/>
  <c r="D275" i="29" s="1"/>
  <c r="Q274" i="29"/>
  <c r="Q273" i="29"/>
  <c r="Q272" i="29"/>
  <c r="K272" i="29" s="1"/>
  <c r="L272" i="29" s="1"/>
  <c r="Q271" i="29"/>
  <c r="Q270" i="29"/>
  <c r="Q269" i="29"/>
  <c r="D269" i="29" s="1"/>
  <c r="Q268" i="29"/>
  <c r="D268" i="29" s="1"/>
  <c r="Q267" i="29"/>
  <c r="D267" i="29" s="1"/>
  <c r="Q266" i="29"/>
  <c r="Q265" i="29"/>
  <c r="K265" i="29" s="1"/>
  <c r="L265" i="29" s="1"/>
  <c r="Q264" i="29"/>
  <c r="Q263" i="29"/>
  <c r="K263" i="29"/>
  <c r="L263" i="29" s="1"/>
  <c r="Q262" i="29"/>
  <c r="Q261" i="29"/>
  <c r="D261" i="29" s="1"/>
  <c r="Q260" i="29"/>
  <c r="D260" i="29" s="1"/>
  <c r="Q259" i="29"/>
  <c r="D259" i="29" s="1"/>
  <c r="Q258" i="29"/>
  <c r="Q257" i="29"/>
  <c r="K257" i="29" s="1"/>
  <c r="L257" i="29" s="1"/>
  <c r="Q256" i="29"/>
  <c r="Q255" i="29"/>
  <c r="Q254" i="29"/>
  <c r="Q253" i="29"/>
  <c r="D253" i="29" s="1"/>
  <c r="Q252" i="29"/>
  <c r="D252" i="29" s="1"/>
  <c r="Q251" i="29"/>
  <c r="D251" i="29" s="1"/>
  <c r="Q250" i="29"/>
  <c r="Q249" i="29"/>
  <c r="Q248" i="29"/>
  <c r="K248" i="29" s="1"/>
  <c r="L248" i="29" s="1"/>
  <c r="Q247" i="29"/>
  <c r="K247" i="29" s="1"/>
  <c r="L247" i="29" s="1"/>
  <c r="Q246" i="29"/>
  <c r="Q245" i="29"/>
  <c r="D245" i="29" s="1"/>
  <c r="Q244" i="29"/>
  <c r="D244" i="29" s="1"/>
  <c r="Q243" i="29"/>
  <c r="D243" i="29" s="1"/>
  <c r="Q242" i="29"/>
  <c r="Q241" i="29"/>
  <c r="Q240" i="29"/>
  <c r="K240" i="29" s="1"/>
  <c r="L240" i="29" s="1"/>
  <c r="Q239" i="29"/>
  <c r="Q238" i="29"/>
  <c r="Q237" i="29"/>
  <c r="Q236" i="29"/>
  <c r="D236" i="29" s="1"/>
  <c r="Q235" i="29"/>
  <c r="K235" i="29" s="1"/>
  <c r="L235" i="29" s="1"/>
  <c r="Q234" i="29"/>
  <c r="Q233" i="29"/>
  <c r="Q232" i="29"/>
  <c r="Q231" i="29"/>
  <c r="K231" i="29" s="1"/>
  <c r="L231" i="29" s="1"/>
  <c r="Q230" i="29"/>
  <c r="Q229" i="29"/>
  <c r="D229" i="29" s="1"/>
  <c r="Q228" i="29"/>
  <c r="Q227" i="29"/>
  <c r="D227" i="29" s="1"/>
  <c r="Q226" i="29"/>
  <c r="Q225" i="29"/>
  <c r="Q224" i="29"/>
  <c r="K224" i="29" s="1"/>
  <c r="L224" i="29" s="1"/>
  <c r="Q223" i="29"/>
  <c r="Q222" i="29"/>
  <c r="Q221" i="29"/>
  <c r="K221" i="29" s="1"/>
  <c r="L221" i="29" s="1"/>
  <c r="Q220" i="29"/>
  <c r="D220" i="29" s="1"/>
  <c r="Q219" i="29"/>
  <c r="Q218" i="29"/>
  <c r="Q217" i="29"/>
  <c r="Q216" i="29"/>
  <c r="Q215" i="29"/>
  <c r="Q214" i="29"/>
  <c r="Q213" i="29"/>
  <c r="D213" i="29" s="1"/>
  <c r="Q212" i="29"/>
  <c r="Q211" i="29"/>
  <c r="D211" i="29" s="1"/>
  <c r="Q210" i="29"/>
  <c r="Q209" i="29"/>
  <c r="Q208" i="29"/>
  <c r="Q207" i="29"/>
  <c r="Q206" i="29"/>
  <c r="Q205" i="29"/>
  <c r="Q204" i="29"/>
  <c r="D204" i="29" s="1"/>
  <c r="Q203" i="29"/>
  <c r="K203" i="29" s="1"/>
  <c r="L203" i="29" s="1"/>
  <c r="Q202" i="29"/>
  <c r="Q201" i="29"/>
  <c r="K201" i="29"/>
  <c r="L201" i="29" s="1"/>
  <c r="Q200" i="29"/>
  <c r="Q199" i="29"/>
  <c r="Q198" i="29"/>
  <c r="Q197" i="29"/>
  <c r="K197" i="29" s="1"/>
  <c r="L197" i="29" s="1"/>
  <c r="Q196" i="29"/>
  <c r="Q195" i="29"/>
  <c r="K195" i="29" s="1"/>
  <c r="L195" i="29" s="1"/>
  <c r="Q194" i="29"/>
  <c r="Q193" i="29"/>
  <c r="Q192" i="29"/>
  <c r="Q191" i="29"/>
  <c r="Q190" i="29"/>
  <c r="Q189" i="29"/>
  <c r="K189" i="29" s="1"/>
  <c r="L189" i="29" s="1"/>
  <c r="Q188" i="29"/>
  <c r="Q187" i="29"/>
  <c r="Q186" i="29"/>
  <c r="Q185" i="29"/>
  <c r="K185" i="29"/>
  <c r="L185" i="29" s="1"/>
  <c r="Q184" i="29"/>
  <c r="Q183" i="29"/>
  <c r="Q182" i="29"/>
  <c r="Q181" i="29"/>
  <c r="Q180" i="29"/>
  <c r="Q179" i="29"/>
  <c r="Q178" i="29"/>
  <c r="Q177" i="29"/>
  <c r="K177" i="29" s="1"/>
  <c r="L177" i="29" s="1"/>
  <c r="Q176" i="29"/>
  <c r="Q175" i="29"/>
  <c r="Q174" i="29"/>
  <c r="Q173" i="29"/>
  <c r="K173" i="29" s="1"/>
  <c r="L173" i="29" s="1"/>
  <c r="Q172" i="29"/>
  <c r="Q171" i="29"/>
  <c r="K171" i="29"/>
  <c r="L171" i="29" s="1"/>
  <c r="Q170" i="29"/>
  <c r="Q169" i="29"/>
  <c r="Q168" i="29"/>
  <c r="Q167" i="29"/>
  <c r="Q166" i="29"/>
  <c r="Q165" i="29"/>
  <c r="Q164" i="29"/>
  <c r="Q163" i="29"/>
  <c r="Q162" i="29"/>
  <c r="Q161" i="29"/>
  <c r="Q160" i="29"/>
  <c r="Q159" i="29"/>
  <c r="Q158" i="29"/>
  <c r="Q157" i="29"/>
  <c r="Q156" i="29"/>
  <c r="Q155" i="29"/>
  <c r="Q154" i="29"/>
  <c r="Q153" i="29"/>
  <c r="Q152" i="29"/>
  <c r="Q151" i="29"/>
  <c r="Q150" i="29"/>
  <c r="Q149" i="29"/>
  <c r="Q148" i="29"/>
  <c r="Q147" i="29"/>
  <c r="Q146" i="29"/>
  <c r="Q145" i="29"/>
  <c r="Q144" i="29"/>
  <c r="Q143" i="29"/>
  <c r="Q142" i="29"/>
  <c r="Q141" i="29"/>
  <c r="Q140" i="29"/>
  <c r="Q139" i="29"/>
  <c r="Q138" i="29"/>
  <c r="Q137" i="29"/>
  <c r="Q136" i="29"/>
  <c r="Q135" i="29"/>
  <c r="Q134" i="29"/>
  <c r="Q133" i="29"/>
  <c r="Q132" i="29"/>
  <c r="Q131" i="29"/>
  <c r="Q130" i="29"/>
  <c r="Q129" i="29"/>
  <c r="Q128" i="29"/>
  <c r="Q127" i="29"/>
  <c r="Q126" i="29"/>
  <c r="Q125" i="29"/>
  <c r="Q124" i="29"/>
  <c r="Q123" i="29"/>
  <c r="Q122" i="29"/>
  <c r="Q121" i="29"/>
  <c r="Q120" i="29"/>
  <c r="Q119" i="29"/>
  <c r="Q118" i="29"/>
  <c r="Q117" i="29"/>
  <c r="Q116" i="29"/>
  <c r="Q115" i="29"/>
  <c r="Q114" i="29"/>
  <c r="Q113" i="29"/>
  <c r="Q112" i="29"/>
  <c r="Q111" i="29"/>
  <c r="Q110" i="29"/>
  <c r="Q109" i="29"/>
  <c r="Q108" i="29"/>
  <c r="Q107" i="29"/>
  <c r="Q106" i="29"/>
  <c r="Q105" i="29"/>
  <c r="Q104" i="29"/>
  <c r="Q103" i="29"/>
  <c r="Q102" i="29"/>
  <c r="Q101" i="29"/>
  <c r="Q100" i="29"/>
  <c r="Q99" i="29"/>
  <c r="Q98" i="29"/>
  <c r="Q97" i="29"/>
  <c r="Q96" i="29"/>
  <c r="Q95" i="29"/>
  <c r="Q94" i="29"/>
  <c r="Q93" i="29"/>
  <c r="Q92" i="29"/>
  <c r="Q91" i="29"/>
  <c r="Q90" i="29"/>
  <c r="Q89" i="29"/>
  <c r="Q88" i="29"/>
  <c r="Q87" i="29"/>
  <c r="Q86" i="29"/>
  <c r="Q85" i="29"/>
  <c r="Q84" i="29"/>
  <c r="Q83" i="29"/>
  <c r="Q82" i="29"/>
  <c r="Q81" i="29"/>
  <c r="Q80" i="29"/>
  <c r="Q79" i="29"/>
  <c r="Q78" i="29"/>
  <c r="Q77" i="29"/>
  <c r="Q76" i="29"/>
  <c r="Q75" i="29"/>
  <c r="Q74" i="29"/>
  <c r="Q73" i="29"/>
  <c r="Q72" i="29"/>
  <c r="Q71" i="29"/>
  <c r="Q70" i="29"/>
  <c r="Q69" i="29"/>
  <c r="Q68" i="29"/>
  <c r="Q67" i="29"/>
  <c r="Q66" i="29"/>
  <c r="Q65" i="29"/>
  <c r="Q64" i="29"/>
  <c r="Q63" i="29"/>
  <c r="Q62" i="29"/>
  <c r="Q61" i="29"/>
  <c r="Q60" i="29"/>
  <c r="Q59" i="29"/>
  <c r="Q58" i="29"/>
  <c r="Q57" i="29"/>
  <c r="Q56" i="29"/>
  <c r="Q55" i="29"/>
  <c r="Q54" i="29"/>
  <c r="Q53" i="29"/>
  <c r="Q52" i="29"/>
  <c r="Q51" i="29"/>
  <c r="Q50" i="29"/>
  <c r="Q49" i="29"/>
  <c r="Q48" i="29"/>
  <c r="Q47" i="29"/>
  <c r="Q46" i="29"/>
  <c r="Q45" i="29"/>
  <c r="Q44" i="29"/>
  <c r="Q43" i="29"/>
  <c r="Q42" i="29"/>
  <c r="Q41" i="29"/>
  <c r="Q40" i="29"/>
  <c r="Q39" i="29"/>
  <c r="Q38" i="29"/>
  <c r="Q37" i="29"/>
  <c r="Q36" i="29"/>
  <c r="Q35" i="29"/>
  <c r="Q34" i="29"/>
  <c r="Q33" i="29"/>
  <c r="Q32" i="29"/>
  <c r="Q31" i="29"/>
  <c r="Q30" i="29"/>
  <c r="Q29" i="29"/>
  <c r="Q28" i="29"/>
  <c r="Q27" i="29"/>
  <c r="Q26" i="29"/>
  <c r="D26" i="29" s="1"/>
  <c r="Q25" i="29"/>
  <c r="Q24" i="29"/>
  <c r="Q23" i="29"/>
  <c r="Q22" i="29"/>
  <c r="Q21" i="29"/>
  <c r="Q20" i="29"/>
  <c r="Q19" i="29"/>
  <c r="Q18" i="29"/>
  <c r="K18" i="29"/>
  <c r="L18" i="29" s="1"/>
  <c r="Q17" i="29"/>
  <c r="Q16" i="29"/>
  <c r="Q15" i="29"/>
  <c r="Q14" i="29"/>
  <c r="Q13" i="29"/>
  <c r="Q12" i="29"/>
  <c r="Q11" i="29"/>
  <c r="I7" i="29"/>
  <c r="H7" i="29"/>
  <c r="J11" i="11"/>
  <c r="J11" i="13"/>
  <c r="P41" i="28"/>
  <c r="J41" i="28"/>
  <c r="M8" i="28"/>
  <c r="I177" i="26"/>
  <c r="H177" i="26"/>
  <c r="Q176" i="26"/>
  <c r="Q175" i="26"/>
  <c r="Q174" i="26"/>
  <c r="Q173" i="26"/>
  <c r="Q172" i="26"/>
  <c r="Q171" i="26"/>
  <c r="Q170" i="26"/>
  <c r="Q169" i="26"/>
  <c r="Q168" i="26"/>
  <c r="Q167" i="26"/>
  <c r="Q166" i="26"/>
  <c r="Q165" i="26"/>
  <c r="Q164" i="26"/>
  <c r="Q163" i="26"/>
  <c r="Q162" i="26"/>
  <c r="Q161" i="26"/>
  <c r="Q160" i="26"/>
  <c r="Q159" i="26"/>
  <c r="Q158" i="26"/>
  <c r="Q157" i="26"/>
  <c r="Q156" i="26"/>
  <c r="Q155" i="26"/>
  <c r="Q154" i="26"/>
  <c r="Q153" i="26"/>
  <c r="Q152" i="26"/>
  <c r="Q151" i="26"/>
  <c r="Q150" i="26"/>
  <c r="Q149" i="26"/>
  <c r="Q148" i="26"/>
  <c r="Q147" i="26"/>
  <c r="Q146" i="26"/>
  <c r="Q145" i="26"/>
  <c r="Q144" i="26"/>
  <c r="Q143" i="26"/>
  <c r="Q142" i="26"/>
  <c r="Q141" i="26"/>
  <c r="Q140" i="26"/>
  <c r="Q139" i="26"/>
  <c r="Q138" i="26"/>
  <c r="Q137" i="26"/>
  <c r="Q136" i="26"/>
  <c r="Q135" i="26"/>
  <c r="Q134" i="26"/>
  <c r="Q133" i="26"/>
  <c r="Q132" i="26"/>
  <c r="Q131" i="26"/>
  <c r="Q130" i="26"/>
  <c r="Q129" i="26"/>
  <c r="Q128" i="26"/>
  <c r="Q127" i="26"/>
  <c r="Q126" i="26"/>
  <c r="Q125" i="26"/>
  <c r="Q124" i="26"/>
  <c r="Q123" i="26"/>
  <c r="Q122" i="26"/>
  <c r="Q121" i="26"/>
  <c r="Q120" i="26"/>
  <c r="Q119" i="26"/>
  <c r="Q118" i="26"/>
  <c r="D118" i="26" s="1"/>
  <c r="Q117" i="26"/>
  <c r="Q116" i="26"/>
  <c r="D116" i="26" s="1"/>
  <c r="Q115" i="26"/>
  <c r="Q114" i="26"/>
  <c r="Q113" i="26"/>
  <c r="Q112" i="26"/>
  <c r="Q111" i="26"/>
  <c r="Q110" i="26"/>
  <c r="Q109" i="26"/>
  <c r="Q108" i="26"/>
  <c r="Q107" i="26"/>
  <c r="Q106" i="26"/>
  <c r="Q105" i="26"/>
  <c r="Q104" i="26"/>
  <c r="Q103" i="26"/>
  <c r="Q102" i="26"/>
  <c r="K102" i="26" s="1"/>
  <c r="L102" i="26" s="1"/>
  <c r="Q101" i="26"/>
  <c r="D101" i="26" s="1"/>
  <c r="Q100" i="26"/>
  <c r="Q99" i="26"/>
  <c r="Q98" i="26"/>
  <c r="Q97" i="26"/>
  <c r="Q96" i="26"/>
  <c r="Q95" i="26"/>
  <c r="Q94" i="26"/>
  <c r="Q93" i="26"/>
  <c r="K93" i="26" s="1"/>
  <c r="L93" i="26" s="1"/>
  <c r="Q92" i="26"/>
  <c r="Q91" i="26"/>
  <c r="Q90" i="26"/>
  <c r="Q89" i="26"/>
  <c r="Q88" i="26"/>
  <c r="Q87" i="26"/>
  <c r="Q86" i="26"/>
  <c r="D86" i="26" s="1"/>
  <c r="Q85" i="26"/>
  <c r="Q84" i="26"/>
  <c r="D84" i="26" s="1"/>
  <c r="Q83" i="26"/>
  <c r="Q82" i="26"/>
  <c r="Q81" i="26"/>
  <c r="Q80" i="26"/>
  <c r="Q79" i="26"/>
  <c r="Q78" i="26"/>
  <c r="Q77" i="26"/>
  <c r="K77" i="26"/>
  <c r="L77" i="26" s="1"/>
  <c r="Q76" i="26"/>
  <c r="Q75" i="26"/>
  <c r="Q74" i="26"/>
  <c r="Q73" i="26"/>
  <c r="Q72" i="26"/>
  <c r="Q71" i="26"/>
  <c r="Q70" i="26"/>
  <c r="Q69" i="26"/>
  <c r="D69" i="26" s="1"/>
  <c r="Q68" i="26"/>
  <c r="K68" i="26"/>
  <c r="L68" i="26" s="1"/>
  <c r="Q67" i="26"/>
  <c r="Q66" i="26"/>
  <c r="Q65" i="26"/>
  <c r="Q64" i="26"/>
  <c r="Q63" i="26"/>
  <c r="Q62" i="26"/>
  <c r="Q61" i="26"/>
  <c r="Q60" i="26"/>
  <c r="K60" i="26" s="1"/>
  <c r="L60" i="26" s="1"/>
  <c r="Q59" i="26"/>
  <c r="Q58" i="26"/>
  <c r="Q57" i="26"/>
  <c r="Q56" i="26"/>
  <c r="Q55" i="26"/>
  <c r="Q54" i="26"/>
  <c r="D54" i="26" s="1"/>
  <c r="Q53" i="26"/>
  <c r="K53" i="26" s="1"/>
  <c r="L53" i="26" s="1"/>
  <c r="Q52" i="26"/>
  <c r="D52" i="26" s="1"/>
  <c r="Q51" i="26"/>
  <c r="Q50" i="26"/>
  <c r="Q49" i="26"/>
  <c r="Q48" i="26"/>
  <c r="Q47" i="26"/>
  <c r="Q46" i="26"/>
  <c r="Q45" i="26"/>
  <c r="Q44" i="26"/>
  <c r="Q43" i="26"/>
  <c r="K43" i="26"/>
  <c r="L43" i="26" s="1"/>
  <c r="Q42" i="26"/>
  <c r="Q41" i="26"/>
  <c r="Q40" i="26"/>
  <c r="Q39" i="26"/>
  <c r="Q38" i="26"/>
  <c r="D38" i="26" s="1"/>
  <c r="Q37" i="26"/>
  <c r="Q36" i="26"/>
  <c r="Q35" i="26"/>
  <c r="Q34" i="26"/>
  <c r="K34" i="26"/>
  <c r="L34" i="26" s="1"/>
  <c r="Q33" i="26"/>
  <c r="Q32" i="26"/>
  <c r="Q31" i="26"/>
  <c r="Q30" i="26"/>
  <c r="Q29" i="26"/>
  <c r="Q28" i="26"/>
  <c r="Q27" i="26"/>
  <c r="Q26" i="26"/>
  <c r="Q25" i="26"/>
  <c r="Q24" i="26"/>
  <c r="Q23" i="26"/>
  <c r="Q22" i="26"/>
  <c r="D22" i="26" s="1"/>
  <c r="Q21" i="26"/>
  <c r="Q20" i="26"/>
  <c r="Q19" i="26"/>
  <c r="Q18" i="26"/>
  <c r="Q17" i="26"/>
  <c r="K17" i="26"/>
  <c r="L17" i="26" s="1"/>
  <c r="Q16" i="26"/>
  <c r="D16" i="26" s="1"/>
  <c r="Q15" i="26"/>
  <c r="Q14" i="26"/>
  <c r="Q13" i="26"/>
  <c r="Q12" i="26"/>
  <c r="Q11" i="26"/>
  <c r="I7" i="26"/>
  <c r="H7" i="26"/>
  <c r="I43" i="25"/>
  <c r="F43" i="25"/>
  <c r="I42" i="25"/>
  <c r="F42" i="25"/>
  <c r="I41" i="25"/>
  <c r="F41" i="25"/>
  <c r="I40" i="25"/>
  <c r="F40" i="25"/>
  <c r="I39" i="25"/>
  <c r="F39" i="25"/>
  <c r="I38" i="25"/>
  <c r="F38" i="25"/>
  <c r="I37" i="25"/>
  <c r="F37" i="25"/>
  <c r="I36" i="25"/>
  <c r="F36" i="25"/>
  <c r="I35" i="25"/>
  <c r="F35" i="25"/>
  <c r="I34" i="25"/>
  <c r="F34" i="25"/>
  <c r="I33" i="25"/>
  <c r="F33" i="25"/>
  <c r="I32" i="25"/>
  <c r="F32" i="25"/>
  <c r="I31" i="25"/>
  <c r="I44" i="25" s="1"/>
  <c r="F31" i="25"/>
  <c r="F44" i="25" s="1"/>
  <c r="I26" i="25"/>
  <c r="F26" i="25"/>
  <c r="I25" i="25"/>
  <c r="F25" i="25"/>
  <c r="I24" i="25"/>
  <c r="F24" i="25"/>
  <c r="I23" i="25"/>
  <c r="F23" i="25"/>
  <c r="I22" i="25"/>
  <c r="F22" i="25"/>
  <c r="I21" i="25"/>
  <c r="F21" i="25"/>
  <c r="I20" i="25"/>
  <c r="F20" i="25"/>
  <c r="I19" i="25"/>
  <c r="F19" i="25"/>
  <c r="I18" i="25"/>
  <c r="F18" i="25"/>
  <c r="I17" i="25"/>
  <c r="F17" i="25"/>
  <c r="I16" i="25"/>
  <c r="F16" i="25"/>
  <c r="I15" i="25"/>
  <c r="F15" i="25"/>
  <c r="I14" i="25"/>
  <c r="F14" i="25"/>
  <c r="I701" i="24"/>
  <c r="H701" i="24"/>
  <c r="R700" i="24"/>
  <c r="K700" i="24"/>
  <c r="L700" i="24" s="1"/>
  <c r="R699" i="24"/>
  <c r="K699" i="24"/>
  <c r="L699" i="24" s="1"/>
  <c r="R698" i="24"/>
  <c r="K698" i="24"/>
  <c r="L698" i="24" s="1"/>
  <c r="R697" i="24"/>
  <c r="K697" i="24"/>
  <c r="L697" i="24" s="1"/>
  <c r="R696" i="24"/>
  <c r="K696" i="24"/>
  <c r="L696" i="24" s="1"/>
  <c r="R695" i="24"/>
  <c r="K695" i="24"/>
  <c r="L695" i="24" s="1"/>
  <c r="R694" i="24"/>
  <c r="K694" i="24"/>
  <c r="L694" i="24" s="1"/>
  <c r="Q693" i="24"/>
  <c r="D693" i="24" s="1"/>
  <c r="Q692" i="24"/>
  <c r="D692" i="24" s="1"/>
  <c r="Q691" i="24"/>
  <c r="D691" i="24" s="1"/>
  <c r="Q690" i="24"/>
  <c r="D690" i="24" s="1"/>
  <c r="Q689" i="24"/>
  <c r="D689" i="24" s="1"/>
  <c r="Q688" i="24"/>
  <c r="D688" i="24" s="1"/>
  <c r="Q687" i="24"/>
  <c r="D687" i="24" s="1"/>
  <c r="Q686" i="24"/>
  <c r="D686" i="24" s="1"/>
  <c r="Q685" i="24"/>
  <c r="D685" i="24" s="1"/>
  <c r="Q684" i="24"/>
  <c r="D684" i="24" s="1"/>
  <c r="Q683" i="24"/>
  <c r="D683" i="24" s="1"/>
  <c r="Q682" i="24"/>
  <c r="D682" i="24" s="1"/>
  <c r="Q681" i="24"/>
  <c r="D681" i="24" s="1"/>
  <c r="Q680" i="24"/>
  <c r="D680" i="24" s="1"/>
  <c r="Q679" i="24"/>
  <c r="D679" i="24" s="1"/>
  <c r="Q678" i="24"/>
  <c r="D678" i="24" s="1"/>
  <c r="Q677" i="24"/>
  <c r="Q676" i="24"/>
  <c r="D676" i="24" s="1"/>
  <c r="Q675" i="24"/>
  <c r="Q674" i="24"/>
  <c r="D674" i="24" s="1"/>
  <c r="Q673" i="24"/>
  <c r="D673" i="24" s="1"/>
  <c r="Q672" i="24"/>
  <c r="D672" i="24" s="1"/>
  <c r="Q671" i="24"/>
  <c r="D671" i="24" s="1"/>
  <c r="Q670" i="24"/>
  <c r="D670" i="24" s="1"/>
  <c r="Q669" i="24"/>
  <c r="Q668" i="24"/>
  <c r="D668" i="24" s="1"/>
  <c r="Q667" i="24"/>
  <c r="D667" i="24" s="1"/>
  <c r="Q666" i="24"/>
  <c r="D666" i="24" s="1"/>
  <c r="Q665" i="24"/>
  <c r="D665" i="24" s="1"/>
  <c r="Q664" i="24"/>
  <c r="D664" i="24" s="1"/>
  <c r="Q663" i="24"/>
  <c r="D663" i="24" s="1"/>
  <c r="Q662" i="24"/>
  <c r="D662" i="24" s="1"/>
  <c r="Q661" i="24"/>
  <c r="D661" i="24" s="1"/>
  <c r="Q660" i="24"/>
  <c r="D660" i="24" s="1"/>
  <c r="Q659" i="24"/>
  <c r="D659" i="24" s="1"/>
  <c r="Q658" i="24"/>
  <c r="D658" i="24" s="1"/>
  <c r="Q657" i="24"/>
  <c r="D657" i="24" s="1"/>
  <c r="Q656" i="24"/>
  <c r="D656" i="24" s="1"/>
  <c r="Q655" i="24"/>
  <c r="D655" i="24" s="1"/>
  <c r="Q654" i="24"/>
  <c r="D654" i="24" s="1"/>
  <c r="Q653" i="24"/>
  <c r="D653" i="24" s="1"/>
  <c r="Q652" i="24"/>
  <c r="D652" i="24" s="1"/>
  <c r="Q651" i="24"/>
  <c r="D651" i="24" s="1"/>
  <c r="Q650" i="24"/>
  <c r="D650" i="24" s="1"/>
  <c r="Q649" i="24"/>
  <c r="D649" i="24" s="1"/>
  <c r="Q648" i="24"/>
  <c r="D648" i="24" s="1"/>
  <c r="Q647" i="24"/>
  <c r="D647" i="24" s="1"/>
  <c r="Q646" i="24"/>
  <c r="D646" i="24" s="1"/>
  <c r="Q645" i="24"/>
  <c r="D645" i="24" s="1"/>
  <c r="Q644" i="24"/>
  <c r="D644" i="24" s="1"/>
  <c r="Q643" i="24"/>
  <c r="D643" i="24" s="1"/>
  <c r="Q642" i="24"/>
  <c r="D642" i="24" s="1"/>
  <c r="Q641" i="24"/>
  <c r="D641" i="24" s="1"/>
  <c r="Q640" i="24"/>
  <c r="D640" i="24" s="1"/>
  <c r="Q639" i="24"/>
  <c r="D639" i="24" s="1"/>
  <c r="Q638" i="24"/>
  <c r="D638" i="24" s="1"/>
  <c r="Q637" i="24"/>
  <c r="D637" i="24" s="1"/>
  <c r="Q636" i="24"/>
  <c r="D636" i="24" s="1"/>
  <c r="Q635" i="24"/>
  <c r="D635" i="24" s="1"/>
  <c r="K635" i="24"/>
  <c r="L635" i="24" s="1"/>
  <c r="Q634" i="24"/>
  <c r="D634" i="24" s="1"/>
  <c r="Q633" i="24"/>
  <c r="D633" i="24" s="1"/>
  <c r="Q632" i="24"/>
  <c r="D632" i="24" s="1"/>
  <c r="Q631" i="24"/>
  <c r="D631" i="24" s="1"/>
  <c r="Q630" i="24"/>
  <c r="D630" i="24" s="1"/>
  <c r="Q629" i="24"/>
  <c r="D629" i="24" s="1"/>
  <c r="Q628" i="24"/>
  <c r="D628" i="24" s="1"/>
  <c r="Q627" i="24"/>
  <c r="D627" i="24" s="1"/>
  <c r="Q626" i="24"/>
  <c r="D626" i="24" s="1"/>
  <c r="Q625" i="24"/>
  <c r="Q624" i="24"/>
  <c r="D624" i="24" s="1"/>
  <c r="Q623" i="24"/>
  <c r="D623" i="24" s="1"/>
  <c r="K623" i="24"/>
  <c r="L623" i="24" s="1"/>
  <c r="Q622" i="24"/>
  <c r="D622" i="24" s="1"/>
  <c r="Q621" i="24"/>
  <c r="D621" i="24" s="1"/>
  <c r="Q620" i="24"/>
  <c r="D620" i="24" s="1"/>
  <c r="Q619" i="24"/>
  <c r="D619" i="24" s="1"/>
  <c r="Q618" i="24"/>
  <c r="D618" i="24" s="1"/>
  <c r="Q617" i="24"/>
  <c r="D617" i="24" s="1"/>
  <c r="K617" i="24"/>
  <c r="L617" i="24" s="1"/>
  <c r="Q616" i="24"/>
  <c r="D616" i="24" s="1"/>
  <c r="Q615" i="24"/>
  <c r="D615" i="24" s="1"/>
  <c r="Q614" i="24"/>
  <c r="D614" i="24" s="1"/>
  <c r="Q613" i="24"/>
  <c r="D613" i="24" s="1"/>
  <c r="Q612" i="24"/>
  <c r="D612" i="24" s="1"/>
  <c r="Q611" i="24"/>
  <c r="D611" i="24" s="1"/>
  <c r="Q610" i="24"/>
  <c r="D610" i="24" s="1"/>
  <c r="Q609" i="24"/>
  <c r="D609" i="24" s="1"/>
  <c r="K609" i="24"/>
  <c r="L609" i="24" s="1"/>
  <c r="Q608" i="24"/>
  <c r="D608" i="24" s="1"/>
  <c r="Q607" i="24"/>
  <c r="D607" i="24" s="1"/>
  <c r="Q606" i="24"/>
  <c r="D606" i="24" s="1"/>
  <c r="Q605" i="24"/>
  <c r="Q604" i="24"/>
  <c r="D604" i="24" s="1"/>
  <c r="Q603" i="24"/>
  <c r="D603" i="24" s="1"/>
  <c r="Q602" i="24"/>
  <c r="D602" i="24" s="1"/>
  <c r="Q601" i="24"/>
  <c r="D601" i="24" s="1"/>
  <c r="Q600" i="24"/>
  <c r="D600" i="24" s="1"/>
  <c r="Q599" i="24"/>
  <c r="Q598" i="24"/>
  <c r="D598" i="24" s="1"/>
  <c r="Q597" i="24"/>
  <c r="D597" i="24" s="1"/>
  <c r="Q596" i="24"/>
  <c r="D596" i="24" s="1"/>
  <c r="Q595" i="24"/>
  <c r="D595" i="24" s="1"/>
  <c r="Q594" i="24"/>
  <c r="D594" i="24" s="1"/>
  <c r="Q593" i="24"/>
  <c r="Q592" i="24"/>
  <c r="D592" i="24" s="1"/>
  <c r="Q591" i="24"/>
  <c r="D591" i="24" s="1"/>
  <c r="K591" i="24"/>
  <c r="L591" i="24" s="1"/>
  <c r="Q590" i="24"/>
  <c r="D590" i="24" s="1"/>
  <c r="Q589" i="24"/>
  <c r="D589" i="24" s="1"/>
  <c r="Q588" i="24"/>
  <c r="D588" i="24" s="1"/>
  <c r="Q587" i="24"/>
  <c r="D587" i="24" s="1"/>
  <c r="Q586" i="24"/>
  <c r="D586" i="24" s="1"/>
  <c r="Q585" i="24"/>
  <c r="D585" i="24" s="1"/>
  <c r="K585" i="24"/>
  <c r="L585" i="24" s="1"/>
  <c r="Q584" i="24"/>
  <c r="D584" i="24" s="1"/>
  <c r="Q583" i="24"/>
  <c r="D583" i="24" s="1"/>
  <c r="Q582" i="24"/>
  <c r="D582" i="24" s="1"/>
  <c r="Q581" i="24"/>
  <c r="D581" i="24" s="1"/>
  <c r="Q580" i="24"/>
  <c r="D580" i="24" s="1"/>
  <c r="Q579" i="24"/>
  <c r="D579" i="24" s="1"/>
  <c r="Q578" i="24"/>
  <c r="D578" i="24" s="1"/>
  <c r="Q577" i="24"/>
  <c r="D577" i="24" s="1"/>
  <c r="K577" i="24"/>
  <c r="L577" i="24" s="1"/>
  <c r="Q576" i="24"/>
  <c r="D576" i="24" s="1"/>
  <c r="Q575" i="24"/>
  <c r="D575" i="24" s="1"/>
  <c r="Q574" i="24"/>
  <c r="D574" i="24" s="1"/>
  <c r="Q573" i="24"/>
  <c r="Q572" i="24"/>
  <c r="D572" i="24" s="1"/>
  <c r="Q571" i="24"/>
  <c r="D571" i="24" s="1"/>
  <c r="Q570" i="24"/>
  <c r="D570" i="24" s="1"/>
  <c r="Q569" i="24"/>
  <c r="D569" i="24" s="1"/>
  <c r="Q568" i="24"/>
  <c r="D568" i="24" s="1"/>
  <c r="Q567" i="24"/>
  <c r="Q566" i="24"/>
  <c r="D566" i="24" s="1"/>
  <c r="Q565" i="24"/>
  <c r="D565" i="24" s="1"/>
  <c r="Q564" i="24"/>
  <c r="Q563" i="24"/>
  <c r="D563" i="24" s="1"/>
  <c r="Q562" i="24"/>
  <c r="D562" i="24" s="1"/>
  <c r="K562" i="24"/>
  <c r="L562" i="24" s="1"/>
  <c r="Q561" i="24"/>
  <c r="D561" i="24" s="1"/>
  <c r="Q560" i="24"/>
  <c r="D560" i="24" s="1"/>
  <c r="Q559" i="24"/>
  <c r="D559" i="24" s="1"/>
  <c r="Q558" i="24"/>
  <c r="D558" i="24" s="1"/>
  <c r="Q557" i="24"/>
  <c r="D557" i="24" s="1"/>
  <c r="Q556" i="24"/>
  <c r="D556" i="24" s="1"/>
  <c r="Q555" i="24"/>
  <c r="D555" i="24" s="1"/>
  <c r="Q554" i="24"/>
  <c r="Q553" i="24"/>
  <c r="D553" i="24" s="1"/>
  <c r="Q552" i="24"/>
  <c r="D552" i="24" s="1"/>
  <c r="Q551" i="24"/>
  <c r="D551" i="24" s="1"/>
  <c r="Q550" i="24"/>
  <c r="D550" i="24" s="1"/>
  <c r="Q549" i="24"/>
  <c r="D549" i="24" s="1"/>
  <c r="Q548" i="24"/>
  <c r="D548" i="24" s="1"/>
  <c r="Q547" i="24"/>
  <c r="D547" i="24" s="1"/>
  <c r="Q546" i="24"/>
  <c r="D546" i="24" s="1"/>
  <c r="K546" i="24"/>
  <c r="L546" i="24" s="1"/>
  <c r="Q545" i="24"/>
  <c r="D545" i="24" s="1"/>
  <c r="Q544" i="24"/>
  <c r="D544" i="24" s="1"/>
  <c r="Q543" i="24"/>
  <c r="D543" i="24" s="1"/>
  <c r="Q542" i="24"/>
  <c r="D542" i="24" s="1"/>
  <c r="Q541" i="24"/>
  <c r="D541" i="24" s="1"/>
  <c r="Q540" i="24"/>
  <c r="D540" i="24" s="1"/>
  <c r="Q539" i="24"/>
  <c r="D539" i="24" s="1"/>
  <c r="Q538" i="24"/>
  <c r="D538" i="24" s="1"/>
  <c r="Q537" i="24"/>
  <c r="D537" i="24" s="1"/>
  <c r="Q536" i="24"/>
  <c r="D536" i="24" s="1"/>
  <c r="Q535" i="24"/>
  <c r="D535" i="24" s="1"/>
  <c r="Q534" i="24"/>
  <c r="D534" i="24" s="1"/>
  <c r="Q533" i="24"/>
  <c r="D533" i="24" s="1"/>
  <c r="Q532" i="24"/>
  <c r="D532" i="24" s="1"/>
  <c r="Q531" i="24"/>
  <c r="D531" i="24" s="1"/>
  <c r="K531" i="24"/>
  <c r="L531" i="24" s="1"/>
  <c r="Q530" i="24"/>
  <c r="D530" i="24" s="1"/>
  <c r="Q529" i="24"/>
  <c r="D529" i="24" s="1"/>
  <c r="Q528" i="24"/>
  <c r="D528" i="24" s="1"/>
  <c r="Q527" i="24"/>
  <c r="D527" i="24" s="1"/>
  <c r="Q526" i="24"/>
  <c r="D526" i="24" s="1"/>
  <c r="Q525" i="24"/>
  <c r="D525" i="24" s="1"/>
  <c r="Q524" i="24"/>
  <c r="D524" i="24" s="1"/>
  <c r="Q523" i="24"/>
  <c r="D523" i="24" s="1"/>
  <c r="Q522" i="24"/>
  <c r="D522" i="24" s="1"/>
  <c r="K522" i="24"/>
  <c r="L522" i="24" s="1"/>
  <c r="Q521" i="24"/>
  <c r="D521" i="24" s="1"/>
  <c r="Q520" i="24"/>
  <c r="D520" i="24" s="1"/>
  <c r="Q519" i="24"/>
  <c r="D519" i="24" s="1"/>
  <c r="Q518" i="24"/>
  <c r="D518" i="24" s="1"/>
  <c r="Q517" i="24"/>
  <c r="D517" i="24" s="1"/>
  <c r="Q516" i="24"/>
  <c r="D516" i="24" s="1"/>
  <c r="Q515" i="24"/>
  <c r="D515" i="24" s="1"/>
  <c r="Q514" i="24"/>
  <c r="D514" i="24" s="1"/>
  <c r="Q513" i="24"/>
  <c r="D513" i="24" s="1"/>
  <c r="Q512" i="24"/>
  <c r="D512" i="24" s="1"/>
  <c r="Q511" i="24"/>
  <c r="D511" i="24" s="1"/>
  <c r="Q510" i="24"/>
  <c r="D510" i="24" s="1"/>
  <c r="Q509" i="24"/>
  <c r="D509" i="24" s="1"/>
  <c r="Q508" i="24"/>
  <c r="D508" i="24" s="1"/>
  <c r="Q507" i="24"/>
  <c r="D507" i="24" s="1"/>
  <c r="Q506" i="24"/>
  <c r="D506" i="24" s="1"/>
  <c r="K506" i="24"/>
  <c r="L506" i="24" s="1"/>
  <c r="Q505" i="24"/>
  <c r="D505" i="24" s="1"/>
  <c r="Q504" i="24"/>
  <c r="D504" i="24" s="1"/>
  <c r="Q503" i="24"/>
  <c r="D503" i="24" s="1"/>
  <c r="Q502" i="24"/>
  <c r="D502" i="24" s="1"/>
  <c r="Q501" i="24"/>
  <c r="D501" i="24" s="1"/>
  <c r="Q500" i="24"/>
  <c r="D500" i="24" s="1"/>
  <c r="Q499" i="24"/>
  <c r="D499" i="24" s="1"/>
  <c r="Q498" i="24"/>
  <c r="D498" i="24" s="1"/>
  <c r="Q497" i="24"/>
  <c r="D497" i="24" s="1"/>
  <c r="Q496" i="24"/>
  <c r="D496" i="24" s="1"/>
  <c r="Q495" i="24"/>
  <c r="D495" i="24" s="1"/>
  <c r="Q494" i="24"/>
  <c r="D494" i="24" s="1"/>
  <c r="Q493" i="24"/>
  <c r="D493" i="24" s="1"/>
  <c r="Q492" i="24"/>
  <c r="D492" i="24" s="1"/>
  <c r="Q491" i="24"/>
  <c r="D491" i="24" s="1"/>
  <c r="Q490" i="24"/>
  <c r="D490" i="24" s="1"/>
  <c r="Q489" i="24"/>
  <c r="D489" i="24" s="1"/>
  <c r="Q488" i="24"/>
  <c r="D488" i="24" s="1"/>
  <c r="Q487" i="24"/>
  <c r="D487" i="24" s="1"/>
  <c r="Q486" i="24"/>
  <c r="D486" i="24" s="1"/>
  <c r="Q485" i="24"/>
  <c r="D485" i="24" s="1"/>
  <c r="Q484" i="24"/>
  <c r="D484" i="24" s="1"/>
  <c r="Q483" i="24"/>
  <c r="D483" i="24" s="1"/>
  <c r="Q482" i="24"/>
  <c r="D482" i="24" s="1"/>
  <c r="Q481" i="24"/>
  <c r="D481" i="24" s="1"/>
  <c r="Q480" i="24"/>
  <c r="D480" i="24" s="1"/>
  <c r="Q479" i="24"/>
  <c r="D479" i="24" s="1"/>
  <c r="Q478" i="24"/>
  <c r="D478" i="24" s="1"/>
  <c r="Q477" i="24"/>
  <c r="D477" i="24" s="1"/>
  <c r="Q476" i="24"/>
  <c r="D476" i="24" s="1"/>
  <c r="Q475" i="24"/>
  <c r="D475" i="24" s="1"/>
  <c r="Q474" i="24"/>
  <c r="D474" i="24" s="1"/>
  <c r="Q473" i="24"/>
  <c r="D473" i="24" s="1"/>
  <c r="Q472" i="24"/>
  <c r="D472" i="24" s="1"/>
  <c r="Q471" i="24"/>
  <c r="D471" i="24" s="1"/>
  <c r="Q470" i="24"/>
  <c r="D470" i="24" s="1"/>
  <c r="Q469" i="24"/>
  <c r="D469" i="24" s="1"/>
  <c r="Q468" i="24"/>
  <c r="D468" i="24" s="1"/>
  <c r="Q467" i="24"/>
  <c r="D467" i="24" s="1"/>
  <c r="Q466" i="24"/>
  <c r="D466" i="24" s="1"/>
  <c r="Q465" i="24"/>
  <c r="D465" i="24" s="1"/>
  <c r="Q464" i="24"/>
  <c r="D464" i="24" s="1"/>
  <c r="Q463" i="24"/>
  <c r="D463" i="24" s="1"/>
  <c r="Q462" i="24"/>
  <c r="D462" i="24" s="1"/>
  <c r="Q461" i="24"/>
  <c r="D461" i="24" s="1"/>
  <c r="Q460" i="24"/>
  <c r="D460" i="24" s="1"/>
  <c r="Q459" i="24"/>
  <c r="D459" i="24" s="1"/>
  <c r="Q458" i="24"/>
  <c r="D458" i="24" s="1"/>
  <c r="Q457" i="24"/>
  <c r="D457" i="24" s="1"/>
  <c r="Q456" i="24"/>
  <c r="D456" i="24" s="1"/>
  <c r="Q455" i="24"/>
  <c r="D455" i="24" s="1"/>
  <c r="Q454" i="24"/>
  <c r="D454" i="24" s="1"/>
  <c r="Q453" i="24"/>
  <c r="D453" i="24" s="1"/>
  <c r="Q452" i="24"/>
  <c r="D452" i="24" s="1"/>
  <c r="Q451" i="24"/>
  <c r="D451" i="24" s="1"/>
  <c r="Q450" i="24"/>
  <c r="D450" i="24" s="1"/>
  <c r="Q449" i="24"/>
  <c r="D449" i="24" s="1"/>
  <c r="Q448" i="24"/>
  <c r="D448" i="24" s="1"/>
  <c r="Q447" i="24"/>
  <c r="D447" i="24" s="1"/>
  <c r="Q446" i="24"/>
  <c r="D446" i="24" s="1"/>
  <c r="Q445" i="24"/>
  <c r="D445" i="24" s="1"/>
  <c r="Q444" i="24"/>
  <c r="D444" i="24" s="1"/>
  <c r="Q443" i="24"/>
  <c r="D443" i="24" s="1"/>
  <c r="Q442" i="24"/>
  <c r="D442" i="24" s="1"/>
  <c r="Q441" i="24"/>
  <c r="D441" i="24" s="1"/>
  <c r="Q440" i="24"/>
  <c r="D440" i="24" s="1"/>
  <c r="Q439" i="24"/>
  <c r="D439" i="24" s="1"/>
  <c r="Q438" i="24"/>
  <c r="D438" i="24" s="1"/>
  <c r="Q437" i="24"/>
  <c r="D437" i="24" s="1"/>
  <c r="Q436" i="24"/>
  <c r="D436" i="24" s="1"/>
  <c r="Q435" i="24"/>
  <c r="D435" i="24" s="1"/>
  <c r="Q434" i="24"/>
  <c r="D434" i="24" s="1"/>
  <c r="Q433" i="24"/>
  <c r="D433" i="24" s="1"/>
  <c r="Q432" i="24"/>
  <c r="D432" i="24" s="1"/>
  <c r="Q431" i="24"/>
  <c r="D431" i="24" s="1"/>
  <c r="Q430" i="24"/>
  <c r="D430" i="24" s="1"/>
  <c r="Q429" i="24"/>
  <c r="D429" i="24" s="1"/>
  <c r="Q428" i="24"/>
  <c r="D428" i="24" s="1"/>
  <c r="Q427" i="24"/>
  <c r="D427" i="24" s="1"/>
  <c r="Q426" i="24"/>
  <c r="D426" i="24" s="1"/>
  <c r="Q425" i="24"/>
  <c r="D425" i="24" s="1"/>
  <c r="Q424" i="24"/>
  <c r="D424" i="24" s="1"/>
  <c r="Q423" i="24"/>
  <c r="D423" i="24" s="1"/>
  <c r="Q422" i="24"/>
  <c r="D422" i="24" s="1"/>
  <c r="Q421" i="24"/>
  <c r="D421" i="24" s="1"/>
  <c r="Q420" i="24"/>
  <c r="D420" i="24" s="1"/>
  <c r="Q419" i="24"/>
  <c r="D419" i="24" s="1"/>
  <c r="Q418" i="24"/>
  <c r="D418" i="24" s="1"/>
  <c r="Q417" i="24"/>
  <c r="D417" i="24" s="1"/>
  <c r="Q416" i="24"/>
  <c r="D416" i="24" s="1"/>
  <c r="Q415" i="24"/>
  <c r="D415" i="24" s="1"/>
  <c r="Q414" i="24"/>
  <c r="D414" i="24" s="1"/>
  <c r="Q413" i="24"/>
  <c r="D413" i="24" s="1"/>
  <c r="Q412" i="24"/>
  <c r="D412" i="24" s="1"/>
  <c r="Q411" i="24"/>
  <c r="D411" i="24" s="1"/>
  <c r="Q410" i="24"/>
  <c r="D410" i="24" s="1"/>
  <c r="Q409" i="24"/>
  <c r="D409" i="24" s="1"/>
  <c r="Q408" i="24"/>
  <c r="D408" i="24" s="1"/>
  <c r="Q407" i="24"/>
  <c r="D407" i="24" s="1"/>
  <c r="Q406" i="24"/>
  <c r="D406" i="24" s="1"/>
  <c r="Q405" i="24"/>
  <c r="D405" i="24" s="1"/>
  <c r="Q404" i="24"/>
  <c r="D404" i="24" s="1"/>
  <c r="Q403" i="24"/>
  <c r="D403" i="24" s="1"/>
  <c r="Q402" i="24"/>
  <c r="D402" i="24" s="1"/>
  <c r="Q401" i="24"/>
  <c r="D401" i="24" s="1"/>
  <c r="Q400" i="24"/>
  <c r="D400" i="24" s="1"/>
  <c r="Q399" i="24"/>
  <c r="D399" i="24" s="1"/>
  <c r="Q398" i="24"/>
  <c r="D398" i="24" s="1"/>
  <c r="Q397" i="24"/>
  <c r="D397" i="24" s="1"/>
  <c r="Q396" i="24"/>
  <c r="D396" i="24" s="1"/>
  <c r="Q395" i="24"/>
  <c r="D395" i="24" s="1"/>
  <c r="Q394" i="24"/>
  <c r="D394" i="24" s="1"/>
  <c r="Q393" i="24"/>
  <c r="D393" i="24" s="1"/>
  <c r="Q392" i="24"/>
  <c r="D392" i="24" s="1"/>
  <c r="Q391" i="24"/>
  <c r="D391" i="24" s="1"/>
  <c r="R390" i="24"/>
  <c r="K390" i="24"/>
  <c r="L390" i="24" s="1"/>
  <c r="R389" i="24"/>
  <c r="K389" i="24"/>
  <c r="L389" i="24" s="1"/>
  <c r="Q388" i="24"/>
  <c r="D388" i="24" s="1"/>
  <c r="Q387" i="24"/>
  <c r="D387" i="24" s="1"/>
  <c r="Q386" i="24"/>
  <c r="D386" i="24" s="1"/>
  <c r="Q385" i="24"/>
  <c r="D385" i="24" s="1"/>
  <c r="Q384" i="24"/>
  <c r="D384" i="24" s="1"/>
  <c r="Q383" i="24"/>
  <c r="D383" i="24" s="1"/>
  <c r="Q382" i="24"/>
  <c r="D382" i="24" s="1"/>
  <c r="Q381" i="24"/>
  <c r="D381" i="24" s="1"/>
  <c r="Q380" i="24"/>
  <c r="D380" i="24" s="1"/>
  <c r="Q379" i="24"/>
  <c r="D379" i="24" s="1"/>
  <c r="Q378" i="24"/>
  <c r="D378" i="24" s="1"/>
  <c r="Q377" i="24"/>
  <c r="D377" i="24" s="1"/>
  <c r="Q376" i="24"/>
  <c r="D376" i="24" s="1"/>
  <c r="Q375" i="24"/>
  <c r="D375" i="24" s="1"/>
  <c r="Q374" i="24"/>
  <c r="D374" i="24" s="1"/>
  <c r="Q373" i="24"/>
  <c r="D373" i="24" s="1"/>
  <c r="Q372" i="24"/>
  <c r="D372" i="24" s="1"/>
  <c r="Q371" i="24"/>
  <c r="D371" i="24" s="1"/>
  <c r="Q370" i="24"/>
  <c r="D370" i="24" s="1"/>
  <c r="Q369" i="24"/>
  <c r="D369" i="24" s="1"/>
  <c r="Q368" i="24"/>
  <c r="D368" i="24" s="1"/>
  <c r="Q367" i="24"/>
  <c r="D367" i="24" s="1"/>
  <c r="Q366" i="24"/>
  <c r="D366" i="24" s="1"/>
  <c r="Q365" i="24"/>
  <c r="D365" i="24" s="1"/>
  <c r="Q364" i="24"/>
  <c r="D364" i="24" s="1"/>
  <c r="Q363" i="24"/>
  <c r="D363" i="24" s="1"/>
  <c r="Q362" i="24"/>
  <c r="D362" i="24" s="1"/>
  <c r="Q361" i="24"/>
  <c r="D361" i="24" s="1"/>
  <c r="Q360" i="24"/>
  <c r="D360" i="24" s="1"/>
  <c r="K360" i="24"/>
  <c r="L360" i="24" s="1"/>
  <c r="Q359" i="24"/>
  <c r="D359" i="24" s="1"/>
  <c r="Q358" i="24"/>
  <c r="D358" i="24" s="1"/>
  <c r="Q357" i="24"/>
  <c r="D357" i="24" s="1"/>
  <c r="Q356" i="24"/>
  <c r="D356" i="24" s="1"/>
  <c r="Q355" i="24"/>
  <c r="D355" i="24" s="1"/>
  <c r="Q354" i="24"/>
  <c r="D354" i="24" s="1"/>
  <c r="Q353" i="24"/>
  <c r="D353" i="24" s="1"/>
  <c r="Q352" i="24"/>
  <c r="D352" i="24" s="1"/>
  <c r="Q351" i="24"/>
  <c r="D351" i="24" s="1"/>
  <c r="Q350" i="24"/>
  <c r="D350" i="24" s="1"/>
  <c r="K350" i="24"/>
  <c r="L350" i="24" s="1"/>
  <c r="Q349" i="24"/>
  <c r="D349" i="24" s="1"/>
  <c r="Q348" i="24"/>
  <c r="D348" i="24" s="1"/>
  <c r="Q347" i="24"/>
  <c r="D347" i="24" s="1"/>
  <c r="Q346" i="24"/>
  <c r="D346" i="24" s="1"/>
  <c r="Q345" i="24"/>
  <c r="D345" i="24" s="1"/>
  <c r="Q344" i="24"/>
  <c r="D344" i="24" s="1"/>
  <c r="Q343" i="24"/>
  <c r="D343" i="24" s="1"/>
  <c r="Q342" i="24"/>
  <c r="D342" i="24" s="1"/>
  <c r="Q341" i="24"/>
  <c r="D341" i="24" s="1"/>
  <c r="Q340" i="24"/>
  <c r="D340" i="24" s="1"/>
  <c r="Q339" i="24"/>
  <c r="D339" i="24" s="1"/>
  <c r="Q338" i="24"/>
  <c r="D338" i="24" s="1"/>
  <c r="Q337" i="24"/>
  <c r="D337" i="24" s="1"/>
  <c r="Q336" i="24"/>
  <c r="D336" i="24" s="1"/>
  <c r="Q335" i="24"/>
  <c r="D335" i="24" s="1"/>
  <c r="Q334" i="24"/>
  <c r="D334" i="24" s="1"/>
  <c r="Q333" i="24"/>
  <c r="D333" i="24" s="1"/>
  <c r="Q332" i="24"/>
  <c r="D332" i="24" s="1"/>
  <c r="Q331" i="24"/>
  <c r="D331" i="24" s="1"/>
  <c r="Q330" i="24"/>
  <c r="D330" i="24" s="1"/>
  <c r="Q329" i="24"/>
  <c r="D329" i="24" s="1"/>
  <c r="Q328" i="24"/>
  <c r="D328" i="24" s="1"/>
  <c r="Q327" i="24"/>
  <c r="D327" i="24" s="1"/>
  <c r="Q326" i="24"/>
  <c r="D326" i="24" s="1"/>
  <c r="Q325" i="24"/>
  <c r="D325" i="24" s="1"/>
  <c r="Q324" i="24"/>
  <c r="D324" i="24" s="1"/>
  <c r="Q323" i="24"/>
  <c r="D323" i="24" s="1"/>
  <c r="Q322" i="24"/>
  <c r="D322" i="24" s="1"/>
  <c r="Q321" i="24"/>
  <c r="D321" i="24" s="1"/>
  <c r="Q320" i="24"/>
  <c r="D320" i="24" s="1"/>
  <c r="Q319" i="24"/>
  <c r="D319" i="24" s="1"/>
  <c r="Q318" i="24"/>
  <c r="D318" i="24" s="1"/>
  <c r="Q317" i="24"/>
  <c r="D317" i="24" s="1"/>
  <c r="Q316" i="24"/>
  <c r="D316" i="24" s="1"/>
  <c r="Q315" i="24"/>
  <c r="D315" i="24" s="1"/>
  <c r="Q314" i="24"/>
  <c r="D314" i="24" s="1"/>
  <c r="Q313" i="24"/>
  <c r="D313" i="24" s="1"/>
  <c r="Q312" i="24"/>
  <c r="D312" i="24" s="1"/>
  <c r="Q311" i="24"/>
  <c r="D311" i="24" s="1"/>
  <c r="Q310" i="24"/>
  <c r="D310" i="24" s="1"/>
  <c r="Q309" i="24"/>
  <c r="D309" i="24" s="1"/>
  <c r="Q308" i="24"/>
  <c r="D308" i="24" s="1"/>
  <c r="Q307" i="24"/>
  <c r="D307" i="24" s="1"/>
  <c r="Q306" i="24"/>
  <c r="D306" i="24" s="1"/>
  <c r="Q305" i="24"/>
  <c r="D305" i="24" s="1"/>
  <c r="Q304" i="24"/>
  <c r="D304" i="24" s="1"/>
  <c r="Q303" i="24"/>
  <c r="D303" i="24" s="1"/>
  <c r="Q302" i="24"/>
  <c r="D302" i="24" s="1"/>
  <c r="Q301" i="24"/>
  <c r="D301" i="24" s="1"/>
  <c r="Q300" i="24"/>
  <c r="D300" i="24" s="1"/>
  <c r="Q299" i="24"/>
  <c r="D299" i="24" s="1"/>
  <c r="Q298" i="24"/>
  <c r="D298" i="24" s="1"/>
  <c r="Q297" i="24"/>
  <c r="D297" i="24" s="1"/>
  <c r="Q296" i="24"/>
  <c r="D296" i="24" s="1"/>
  <c r="Q295" i="24"/>
  <c r="D295" i="24" s="1"/>
  <c r="Q294" i="24"/>
  <c r="D294" i="24" s="1"/>
  <c r="Q293" i="24"/>
  <c r="D293" i="24" s="1"/>
  <c r="Q292" i="24"/>
  <c r="D292" i="24" s="1"/>
  <c r="Q291" i="24"/>
  <c r="D291" i="24" s="1"/>
  <c r="Q290" i="24"/>
  <c r="D290" i="24" s="1"/>
  <c r="Q289" i="24"/>
  <c r="D289" i="24" s="1"/>
  <c r="Q288" i="24"/>
  <c r="D288" i="24" s="1"/>
  <c r="Q287" i="24"/>
  <c r="D287" i="24" s="1"/>
  <c r="Q286" i="24"/>
  <c r="D286" i="24" s="1"/>
  <c r="Q285" i="24"/>
  <c r="D285" i="24" s="1"/>
  <c r="Q284" i="24"/>
  <c r="D284" i="24" s="1"/>
  <c r="Q283" i="24"/>
  <c r="D283" i="24" s="1"/>
  <c r="Q282" i="24"/>
  <c r="D282" i="24" s="1"/>
  <c r="Q281" i="24"/>
  <c r="D281" i="24" s="1"/>
  <c r="Q280" i="24"/>
  <c r="D280" i="24" s="1"/>
  <c r="Q279" i="24"/>
  <c r="D279" i="24" s="1"/>
  <c r="Q278" i="24"/>
  <c r="D278" i="24" s="1"/>
  <c r="Q277" i="24"/>
  <c r="D277" i="24" s="1"/>
  <c r="Q276" i="24"/>
  <c r="D276" i="24" s="1"/>
  <c r="Q275" i="24"/>
  <c r="D275" i="24" s="1"/>
  <c r="Q274" i="24"/>
  <c r="D274" i="24" s="1"/>
  <c r="Q273" i="24"/>
  <c r="D273" i="24" s="1"/>
  <c r="Q272" i="24"/>
  <c r="D272" i="24" s="1"/>
  <c r="Q271" i="24"/>
  <c r="D271" i="24" s="1"/>
  <c r="Q270" i="24"/>
  <c r="D270" i="24" s="1"/>
  <c r="Q269" i="24"/>
  <c r="D269" i="24" s="1"/>
  <c r="Q268" i="24"/>
  <c r="D268" i="24" s="1"/>
  <c r="Q267" i="24"/>
  <c r="D267" i="24" s="1"/>
  <c r="Q266" i="24"/>
  <c r="D266" i="24" s="1"/>
  <c r="Q265" i="24"/>
  <c r="D265" i="24" s="1"/>
  <c r="Q264" i="24"/>
  <c r="D264" i="24" s="1"/>
  <c r="Q263" i="24"/>
  <c r="D263" i="24" s="1"/>
  <c r="Q262" i="24"/>
  <c r="D262" i="24" s="1"/>
  <c r="Q261" i="24"/>
  <c r="D261" i="24" s="1"/>
  <c r="Q260" i="24"/>
  <c r="D260" i="24" s="1"/>
  <c r="Q259" i="24"/>
  <c r="D259" i="24" s="1"/>
  <c r="Q258" i="24"/>
  <c r="D258" i="24" s="1"/>
  <c r="Q257" i="24"/>
  <c r="D257" i="24" s="1"/>
  <c r="Q256" i="24"/>
  <c r="D256" i="24" s="1"/>
  <c r="Q255" i="24"/>
  <c r="D255" i="24" s="1"/>
  <c r="Q254" i="24"/>
  <c r="D254" i="24" s="1"/>
  <c r="Q253" i="24"/>
  <c r="D253" i="24" s="1"/>
  <c r="Q252" i="24"/>
  <c r="D252" i="24" s="1"/>
  <c r="Q251" i="24"/>
  <c r="D251" i="24" s="1"/>
  <c r="Q250" i="24"/>
  <c r="D250" i="24" s="1"/>
  <c r="Q249" i="24"/>
  <c r="D249" i="24" s="1"/>
  <c r="Q248" i="24"/>
  <c r="D248" i="24" s="1"/>
  <c r="Q247" i="24"/>
  <c r="D247" i="24" s="1"/>
  <c r="Q246" i="24"/>
  <c r="D246" i="24" s="1"/>
  <c r="Q245" i="24"/>
  <c r="D245" i="24" s="1"/>
  <c r="Q244" i="24"/>
  <c r="D244" i="24" s="1"/>
  <c r="Q243" i="24"/>
  <c r="D243" i="24" s="1"/>
  <c r="Q242" i="24"/>
  <c r="D242" i="24" s="1"/>
  <c r="Q241" i="24"/>
  <c r="D241" i="24" s="1"/>
  <c r="Q240" i="24"/>
  <c r="D240" i="24" s="1"/>
  <c r="Q239" i="24"/>
  <c r="D239" i="24" s="1"/>
  <c r="Q238" i="24"/>
  <c r="D238" i="24" s="1"/>
  <c r="Q237" i="24"/>
  <c r="D237" i="24" s="1"/>
  <c r="Q236" i="24"/>
  <c r="D236" i="24" s="1"/>
  <c r="Q235" i="24"/>
  <c r="D235" i="24" s="1"/>
  <c r="Q234" i="24"/>
  <c r="D234" i="24" s="1"/>
  <c r="Q233" i="24"/>
  <c r="D233" i="24" s="1"/>
  <c r="Q232" i="24"/>
  <c r="D232" i="24" s="1"/>
  <c r="Q231" i="24"/>
  <c r="D231" i="24" s="1"/>
  <c r="Q230" i="24"/>
  <c r="D230" i="24" s="1"/>
  <c r="Q229" i="24"/>
  <c r="D229" i="24" s="1"/>
  <c r="Q228" i="24"/>
  <c r="D228" i="24" s="1"/>
  <c r="Q227" i="24"/>
  <c r="D227" i="24" s="1"/>
  <c r="Q226" i="24"/>
  <c r="D226" i="24" s="1"/>
  <c r="Q225" i="24"/>
  <c r="D225" i="24" s="1"/>
  <c r="Q224" i="24"/>
  <c r="D224" i="24" s="1"/>
  <c r="Q223" i="24"/>
  <c r="D223" i="24" s="1"/>
  <c r="Q222" i="24"/>
  <c r="D222" i="24" s="1"/>
  <c r="Q221" i="24"/>
  <c r="D221" i="24" s="1"/>
  <c r="Q220" i="24"/>
  <c r="D220" i="24" s="1"/>
  <c r="Q219" i="24"/>
  <c r="D219" i="24" s="1"/>
  <c r="Q218" i="24"/>
  <c r="D218" i="24" s="1"/>
  <c r="Q217" i="24"/>
  <c r="D217" i="24" s="1"/>
  <c r="Q216" i="24"/>
  <c r="D216" i="24" s="1"/>
  <c r="Q215" i="24"/>
  <c r="D215" i="24" s="1"/>
  <c r="Q214" i="24"/>
  <c r="D214" i="24" s="1"/>
  <c r="Q213" i="24"/>
  <c r="D213" i="24" s="1"/>
  <c r="Q212" i="24"/>
  <c r="D212" i="24" s="1"/>
  <c r="Q211" i="24"/>
  <c r="D211" i="24" s="1"/>
  <c r="Q210" i="24"/>
  <c r="D210" i="24" s="1"/>
  <c r="Q209" i="24"/>
  <c r="D209" i="24" s="1"/>
  <c r="Q208" i="24"/>
  <c r="D208" i="24" s="1"/>
  <c r="Q207" i="24"/>
  <c r="D207" i="24" s="1"/>
  <c r="Q206" i="24"/>
  <c r="D206" i="24" s="1"/>
  <c r="Q205" i="24"/>
  <c r="D205" i="24" s="1"/>
  <c r="Q204" i="24"/>
  <c r="D204" i="24" s="1"/>
  <c r="Q203" i="24"/>
  <c r="D203" i="24" s="1"/>
  <c r="Q202" i="24"/>
  <c r="D202" i="24" s="1"/>
  <c r="Q201" i="24"/>
  <c r="D201" i="24" s="1"/>
  <c r="Q200" i="24"/>
  <c r="D200" i="24" s="1"/>
  <c r="Q199" i="24"/>
  <c r="D199" i="24" s="1"/>
  <c r="Q198" i="24"/>
  <c r="D198" i="24" s="1"/>
  <c r="Q197" i="24"/>
  <c r="D197" i="24" s="1"/>
  <c r="Q196" i="24"/>
  <c r="D196" i="24" s="1"/>
  <c r="Q195" i="24"/>
  <c r="D195" i="24" s="1"/>
  <c r="Q194" i="24"/>
  <c r="D194" i="24" s="1"/>
  <c r="Q193" i="24"/>
  <c r="D193" i="24" s="1"/>
  <c r="Q192" i="24"/>
  <c r="D192" i="24" s="1"/>
  <c r="Q191" i="24"/>
  <c r="D191" i="24" s="1"/>
  <c r="Q190" i="24"/>
  <c r="D190" i="24" s="1"/>
  <c r="Q189" i="24"/>
  <c r="D189" i="24" s="1"/>
  <c r="Q188" i="24"/>
  <c r="D188" i="24" s="1"/>
  <c r="Q187" i="24"/>
  <c r="D187" i="24" s="1"/>
  <c r="Q186" i="24"/>
  <c r="D186" i="24" s="1"/>
  <c r="Q185" i="24"/>
  <c r="D185" i="24" s="1"/>
  <c r="Q184" i="24"/>
  <c r="D184" i="24" s="1"/>
  <c r="Q183" i="24"/>
  <c r="D183" i="24" s="1"/>
  <c r="Q182" i="24"/>
  <c r="D182" i="24" s="1"/>
  <c r="Q181" i="24"/>
  <c r="D181" i="24" s="1"/>
  <c r="K181" i="24"/>
  <c r="L181" i="24" s="1"/>
  <c r="Q180" i="24"/>
  <c r="D180" i="24" s="1"/>
  <c r="Q179" i="24"/>
  <c r="D179" i="24" s="1"/>
  <c r="Q178" i="24"/>
  <c r="D178" i="24" s="1"/>
  <c r="Q177" i="24"/>
  <c r="D177" i="24" s="1"/>
  <c r="Q176" i="24"/>
  <c r="D176" i="24" s="1"/>
  <c r="Q175" i="24"/>
  <c r="D175" i="24" s="1"/>
  <c r="Q174" i="24"/>
  <c r="D174" i="24" s="1"/>
  <c r="K174" i="24"/>
  <c r="L174" i="24" s="1"/>
  <c r="Q173" i="24"/>
  <c r="D173" i="24" s="1"/>
  <c r="Q172" i="24"/>
  <c r="D172" i="24" s="1"/>
  <c r="Q171" i="24"/>
  <c r="D171" i="24" s="1"/>
  <c r="K171" i="24"/>
  <c r="L171" i="24" s="1"/>
  <c r="Q170" i="24"/>
  <c r="D170" i="24" s="1"/>
  <c r="Q169" i="24"/>
  <c r="D169" i="24" s="1"/>
  <c r="Q168" i="24"/>
  <c r="D168" i="24" s="1"/>
  <c r="Q167" i="24"/>
  <c r="D167" i="24" s="1"/>
  <c r="Q166" i="24"/>
  <c r="D166" i="24" s="1"/>
  <c r="Q165" i="24"/>
  <c r="D165" i="24" s="1"/>
  <c r="Q164" i="24"/>
  <c r="D164" i="24" s="1"/>
  <c r="Q163" i="24"/>
  <c r="D163" i="24" s="1"/>
  <c r="Q162" i="24"/>
  <c r="D162" i="24" s="1"/>
  <c r="Q161" i="24"/>
  <c r="D161" i="24" s="1"/>
  <c r="Q160" i="24"/>
  <c r="D160" i="24" s="1"/>
  <c r="Q159" i="24"/>
  <c r="D159" i="24" s="1"/>
  <c r="Q158" i="24"/>
  <c r="D158" i="24" s="1"/>
  <c r="Q157" i="24"/>
  <c r="D157" i="24" s="1"/>
  <c r="Q156" i="24"/>
  <c r="D156" i="24" s="1"/>
  <c r="Q155" i="24"/>
  <c r="D155" i="24" s="1"/>
  <c r="Q154" i="24"/>
  <c r="D154" i="24" s="1"/>
  <c r="Q153" i="24"/>
  <c r="D153" i="24" s="1"/>
  <c r="Q152" i="24"/>
  <c r="D152" i="24" s="1"/>
  <c r="Q151" i="24"/>
  <c r="D151" i="24" s="1"/>
  <c r="Q150" i="24"/>
  <c r="D150" i="24" s="1"/>
  <c r="Q149" i="24"/>
  <c r="D149" i="24" s="1"/>
  <c r="Q148" i="24"/>
  <c r="D148" i="24" s="1"/>
  <c r="Q147" i="24"/>
  <c r="D147" i="24" s="1"/>
  <c r="Q146" i="24"/>
  <c r="D146" i="24" s="1"/>
  <c r="Q145" i="24"/>
  <c r="D145" i="24" s="1"/>
  <c r="Q144" i="24"/>
  <c r="D144" i="24" s="1"/>
  <c r="Q143" i="24"/>
  <c r="D143" i="24" s="1"/>
  <c r="K143" i="24"/>
  <c r="L143" i="24" s="1"/>
  <c r="Q142" i="24"/>
  <c r="D142" i="24" s="1"/>
  <c r="Q141" i="24"/>
  <c r="D141" i="24" s="1"/>
  <c r="Q140" i="24"/>
  <c r="D140" i="24" s="1"/>
  <c r="Q139" i="24"/>
  <c r="D139" i="24" s="1"/>
  <c r="K139" i="24"/>
  <c r="L139" i="24" s="1"/>
  <c r="Q138" i="24"/>
  <c r="D138" i="24" s="1"/>
  <c r="Q137" i="24"/>
  <c r="D137" i="24" s="1"/>
  <c r="Q136" i="24"/>
  <c r="D136" i="24" s="1"/>
  <c r="Q135" i="24"/>
  <c r="D135" i="24" s="1"/>
  <c r="K135" i="24"/>
  <c r="L135" i="24" s="1"/>
  <c r="Q134" i="24"/>
  <c r="D134" i="24" s="1"/>
  <c r="Q133" i="24"/>
  <c r="D133" i="24" s="1"/>
  <c r="Q132" i="24"/>
  <c r="D132" i="24" s="1"/>
  <c r="Q131" i="24"/>
  <c r="D131" i="24" s="1"/>
  <c r="Q130" i="24"/>
  <c r="D130" i="24" s="1"/>
  <c r="Q129" i="24"/>
  <c r="D129" i="24" s="1"/>
  <c r="Q128" i="24"/>
  <c r="D128" i="24" s="1"/>
  <c r="K128" i="24"/>
  <c r="L128" i="24" s="1"/>
  <c r="Q127" i="24"/>
  <c r="D127" i="24" s="1"/>
  <c r="Q126" i="24"/>
  <c r="D126" i="24" s="1"/>
  <c r="Q125" i="24"/>
  <c r="D125" i="24" s="1"/>
  <c r="Q124" i="24"/>
  <c r="D124" i="24" s="1"/>
  <c r="Q123" i="24"/>
  <c r="D123" i="24" s="1"/>
  <c r="Q122" i="24"/>
  <c r="D122" i="24" s="1"/>
  <c r="K122" i="24"/>
  <c r="L122" i="24" s="1"/>
  <c r="Q121" i="24"/>
  <c r="D121" i="24" s="1"/>
  <c r="Q120" i="24"/>
  <c r="D120" i="24" s="1"/>
  <c r="Q119" i="24"/>
  <c r="D119" i="24" s="1"/>
  <c r="Q118" i="24"/>
  <c r="D118" i="24" s="1"/>
  <c r="K118" i="24"/>
  <c r="L118" i="24" s="1"/>
  <c r="Q117" i="24"/>
  <c r="D117" i="24" s="1"/>
  <c r="Q116" i="24"/>
  <c r="D116" i="24" s="1"/>
  <c r="Q115" i="24"/>
  <c r="D115" i="24" s="1"/>
  <c r="Q114" i="24"/>
  <c r="D114" i="24" s="1"/>
  <c r="Q113" i="24"/>
  <c r="D113" i="24" s="1"/>
  <c r="Q112" i="24"/>
  <c r="D112" i="24" s="1"/>
  <c r="K112" i="24"/>
  <c r="L112" i="24" s="1"/>
  <c r="Q111" i="24"/>
  <c r="D111" i="24" s="1"/>
  <c r="Q110" i="24"/>
  <c r="D110" i="24" s="1"/>
  <c r="Q109" i="24"/>
  <c r="D109" i="24" s="1"/>
  <c r="Q108" i="24"/>
  <c r="D108" i="24" s="1"/>
  <c r="Q107" i="24"/>
  <c r="D107" i="24" s="1"/>
  <c r="Q106" i="24"/>
  <c r="D106" i="24" s="1"/>
  <c r="K106" i="24"/>
  <c r="L106" i="24" s="1"/>
  <c r="Q105" i="24"/>
  <c r="D105" i="24" s="1"/>
  <c r="Q104" i="24"/>
  <c r="D104" i="24" s="1"/>
  <c r="Q103" i="24"/>
  <c r="D103" i="24" s="1"/>
  <c r="Q102" i="24"/>
  <c r="D102" i="24" s="1"/>
  <c r="K102" i="24"/>
  <c r="L102" i="24" s="1"/>
  <c r="Q101" i="24"/>
  <c r="D101" i="24" s="1"/>
  <c r="Q100" i="24"/>
  <c r="D100" i="24" s="1"/>
  <c r="Q99" i="24"/>
  <c r="D99" i="24" s="1"/>
  <c r="Q98" i="24"/>
  <c r="D98" i="24" s="1"/>
  <c r="Q97" i="24"/>
  <c r="D97" i="24" s="1"/>
  <c r="Q96" i="24"/>
  <c r="D96" i="24" s="1"/>
  <c r="K96" i="24"/>
  <c r="L96" i="24" s="1"/>
  <c r="Q95" i="24"/>
  <c r="D95" i="24" s="1"/>
  <c r="Q94" i="24"/>
  <c r="D94" i="24" s="1"/>
  <c r="Q93" i="24"/>
  <c r="D93" i="24" s="1"/>
  <c r="Q92" i="24"/>
  <c r="D92" i="24" s="1"/>
  <c r="Q91" i="24"/>
  <c r="D91" i="24" s="1"/>
  <c r="Q90" i="24"/>
  <c r="D90" i="24" s="1"/>
  <c r="K90" i="24"/>
  <c r="L90" i="24" s="1"/>
  <c r="Q89" i="24"/>
  <c r="D89" i="24" s="1"/>
  <c r="Q88" i="24"/>
  <c r="D88" i="24" s="1"/>
  <c r="Q87" i="24"/>
  <c r="D87" i="24" s="1"/>
  <c r="Q86" i="24"/>
  <c r="D86" i="24" s="1"/>
  <c r="K86" i="24"/>
  <c r="L86" i="24" s="1"/>
  <c r="Q85" i="24"/>
  <c r="D85" i="24" s="1"/>
  <c r="Q84" i="24"/>
  <c r="D84" i="24" s="1"/>
  <c r="Q83" i="24"/>
  <c r="D83" i="24" s="1"/>
  <c r="Q82" i="24"/>
  <c r="D82" i="24" s="1"/>
  <c r="Q81" i="24"/>
  <c r="D81" i="24" s="1"/>
  <c r="K81" i="24"/>
  <c r="L81" i="24" s="1"/>
  <c r="Q80" i="24"/>
  <c r="D80" i="24" s="1"/>
  <c r="Q79" i="24"/>
  <c r="D79" i="24" s="1"/>
  <c r="Q78" i="24"/>
  <c r="D78" i="24" s="1"/>
  <c r="Q77" i="24"/>
  <c r="D77" i="24" s="1"/>
  <c r="Q76" i="24"/>
  <c r="D76" i="24" s="1"/>
  <c r="Q75" i="24"/>
  <c r="D75" i="24" s="1"/>
  <c r="Q74" i="24"/>
  <c r="D74" i="24" s="1"/>
  <c r="Q73" i="24"/>
  <c r="D73" i="24" s="1"/>
  <c r="Q72" i="24"/>
  <c r="D72" i="24" s="1"/>
  <c r="Q71" i="24"/>
  <c r="D71" i="24" s="1"/>
  <c r="Q70" i="24"/>
  <c r="D70" i="24" s="1"/>
  <c r="Q69" i="24"/>
  <c r="D69" i="24" s="1"/>
  <c r="Q68" i="24"/>
  <c r="D68" i="24" s="1"/>
  <c r="Q67" i="24"/>
  <c r="D67" i="24" s="1"/>
  <c r="Q66" i="24"/>
  <c r="D66" i="24" s="1"/>
  <c r="Q65" i="24"/>
  <c r="D65" i="24" s="1"/>
  <c r="Q64" i="24"/>
  <c r="D64" i="24" s="1"/>
  <c r="Q63" i="24"/>
  <c r="D63" i="24" s="1"/>
  <c r="Q62" i="24"/>
  <c r="D62" i="24" s="1"/>
  <c r="Q61" i="24"/>
  <c r="D61" i="24" s="1"/>
  <c r="K61" i="24"/>
  <c r="L61" i="24" s="1"/>
  <c r="Q60" i="24"/>
  <c r="D60" i="24" s="1"/>
  <c r="Q59" i="24"/>
  <c r="D59" i="24" s="1"/>
  <c r="Q58" i="24"/>
  <c r="D58" i="24" s="1"/>
  <c r="K58" i="24"/>
  <c r="L58" i="24" s="1"/>
  <c r="Q57" i="24"/>
  <c r="D57" i="24" s="1"/>
  <c r="Q56" i="24"/>
  <c r="D56" i="24" s="1"/>
  <c r="Q55" i="24"/>
  <c r="D55" i="24" s="1"/>
  <c r="K55" i="24"/>
  <c r="L55" i="24" s="1"/>
  <c r="Q54" i="24"/>
  <c r="D54" i="24" s="1"/>
  <c r="Q53" i="24"/>
  <c r="D53" i="24" s="1"/>
  <c r="Q52" i="24"/>
  <c r="D52" i="24" s="1"/>
  <c r="Q51" i="24"/>
  <c r="D51" i="24" s="1"/>
  <c r="Q50" i="24"/>
  <c r="D50" i="24" s="1"/>
  <c r="Q49" i="24"/>
  <c r="D49" i="24" s="1"/>
  <c r="Q48" i="24"/>
  <c r="D48" i="24" s="1"/>
  <c r="Q47" i="24"/>
  <c r="D47" i="24" s="1"/>
  <c r="Q46" i="24"/>
  <c r="D46" i="24" s="1"/>
  <c r="Q45" i="24"/>
  <c r="D45" i="24" s="1"/>
  <c r="Q44" i="24"/>
  <c r="D44" i="24" s="1"/>
  <c r="Q43" i="24"/>
  <c r="D43" i="24" s="1"/>
  <c r="Q42" i="24"/>
  <c r="D42" i="24" s="1"/>
  <c r="Q41" i="24"/>
  <c r="D41" i="24" s="1"/>
  <c r="Q40" i="24"/>
  <c r="D40" i="24" s="1"/>
  <c r="Q39" i="24"/>
  <c r="D39" i="24" s="1"/>
  <c r="Q38" i="24"/>
  <c r="D38" i="24" s="1"/>
  <c r="Q37" i="24"/>
  <c r="D37" i="24" s="1"/>
  <c r="Q36" i="24"/>
  <c r="D36" i="24" s="1"/>
  <c r="Q35" i="24"/>
  <c r="D35" i="24" s="1"/>
  <c r="Q34" i="24"/>
  <c r="D34" i="24" s="1"/>
  <c r="Q33" i="24"/>
  <c r="D33" i="24" s="1"/>
  <c r="Q32" i="24"/>
  <c r="D32" i="24" s="1"/>
  <c r="Q31" i="24"/>
  <c r="D31" i="24" s="1"/>
  <c r="K31" i="24"/>
  <c r="L31" i="24" s="1"/>
  <c r="Q30" i="24"/>
  <c r="D30" i="24" s="1"/>
  <c r="Q29" i="24"/>
  <c r="D29" i="24" s="1"/>
  <c r="Q28" i="24"/>
  <c r="D28" i="24" s="1"/>
  <c r="Q27" i="24"/>
  <c r="D27" i="24" s="1"/>
  <c r="Q26" i="24"/>
  <c r="D26" i="24" s="1"/>
  <c r="Q25" i="24"/>
  <c r="D25" i="24" s="1"/>
  <c r="Q24" i="24"/>
  <c r="D24" i="24" s="1"/>
  <c r="Q23" i="24"/>
  <c r="D23" i="24" s="1"/>
  <c r="Q22" i="24"/>
  <c r="D22" i="24" s="1"/>
  <c r="Q21" i="24"/>
  <c r="D21" i="24" s="1"/>
  <c r="Q20" i="24"/>
  <c r="D20" i="24" s="1"/>
  <c r="Q19" i="24"/>
  <c r="D19" i="24" s="1"/>
  <c r="Q18" i="24"/>
  <c r="D18" i="24" s="1"/>
  <c r="Q17" i="24"/>
  <c r="D17" i="24" s="1"/>
  <c r="Q16" i="24"/>
  <c r="D16" i="24" s="1"/>
  <c r="Q15" i="24"/>
  <c r="D15" i="24" s="1"/>
  <c r="Q14" i="24"/>
  <c r="D14" i="24" s="1"/>
  <c r="Q13" i="24"/>
  <c r="D13" i="24" s="1"/>
  <c r="Q12" i="24"/>
  <c r="D12" i="24" s="1"/>
  <c r="Q11" i="24"/>
  <c r="D11" i="24" s="1"/>
  <c r="I7" i="24"/>
  <c r="H7" i="24"/>
  <c r="K21" i="24" l="1"/>
  <c r="L21" i="24" s="1"/>
  <c r="K49" i="24"/>
  <c r="L49" i="24" s="1"/>
  <c r="K63" i="24"/>
  <c r="L63" i="24" s="1"/>
  <c r="K88" i="24"/>
  <c r="L88" i="24" s="1"/>
  <c r="K94" i="24"/>
  <c r="L94" i="24" s="1"/>
  <c r="K98" i="24"/>
  <c r="L98" i="24" s="1"/>
  <c r="K104" i="24"/>
  <c r="L104" i="24" s="1"/>
  <c r="K110" i="24"/>
  <c r="L110" i="24" s="1"/>
  <c r="K114" i="24"/>
  <c r="L114" i="24" s="1"/>
  <c r="K120" i="24"/>
  <c r="L120" i="24" s="1"/>
  <c r="K126" i="24"/>
  <c r="L126" i="24" s="1"/>
  <c r="K130" i="24"/>
  <c r="L130" i="24" s="1"/>
  <c r="K133" i="24"/>
  <c r="L133" i="24" s="1"/>
  <c r="K137" i="24"/>
  <c r="L137" i="24" s="1"/>
  <c r="K141" i="24"/>
  <c r="L141" i="24" s="1"/>
  <c r="K145" i="24"/>
  <c r="L145" i="24" s="1"/>
  <c r="K352" i="24"/>
  <c r="L352" i="24" s="1"/>
  <c r="K366" i="24"/>
  <c r="L366" i="24" s="1"/>
  <c r="K375" i="24"/>
  <c r="L375" i="24" s="1"/>
  <c r="K394" i="24"/>
  <c r="L394" i="24" s="1"/>
  <c r="K411" i="24"/>
  <c r="L411" i="24" s="1"/>
  <c r="K554" i="24"/>
  <c r="L554" i="24" s="1"/>
  <c r="D554" i="24"/>
  <c r="K567" i="24"/>
  <c r="L567" i="24" s="1"/>
  <c r="D567" i="24"/>
  <c r="K573" i="24"/>
  <c r="L573" i="24" s="1"/>
  <c r="D573" i="24"/>
  <c r="K599" i="24"/>
  <c r="L599" i="24" s="1"/>
  <c r="D599" i="24"/>
  <c r="K605" i="24"/>
  <c r="L605" i="24" s="1"/>
  <c r="D605" i="24"/>
  <c r="K516" i="24"/>
  <c r="L516" i="24" s="1"/>
  <c r="K548" i="24"/>
  <c r="L548" i="24" s="1"/>
  <c r="K564" i="24"/>
  <c r="L564" i="24" s="1"/>
  <c r="D564" i="24"/>
  <c r="K583" i="24"/>
  <c r="L583" i="24" s="1"/>
  <c r="K589" i="24"/>
  <c r="L589" i="24" s="1"/>
  <c r="K593" i="24"/>
  <c r="L593" i="24" s="1"/>
  <c r="D593" i="24"/>
  <c r="K597" i="24"/>
  <c r="L597" i="24" s="1"/>
  <c r="K615" i="24"/>
  <c r="L615" i="24" s="1"/>
  <c r="K621" i="24"/>
  <c r="L621" i="24" s="1"/>
  <c r="K625" i="24"/>
  <c r="L625" i="24" s="1"/>
  <c r="D625" i="24"/>
  <c r="K629" i="24"/>
  <c r="L629" i="24" s="1"/>
  <c r="K669" i="24"/>
  <c r="L669" i="24" s="1"/>
  <c r="D669" i="24"/>
  <c r="K675" i="24"/>
  <c r="L675" i="24" s="1"/>
  <c r="D675" i="24"/>
  <c r="K677" i="24"/>
  <c r="L677" i="24" s="1"/>
  <c r="D677" i="24"/>
  <c r="R22" i="31"/>
  <c r="D22" i="31"/>
  <c r="R43" i="31"/>
  <c r="D43" i="31"/>
  <c r="R53" i="31"/>
  <c r="D53" i="31"/>
  <c r="R56" i="31"/>
  <c r="D56" i="31"/>
  <c r="R67" i="31"/>
  <c r="D67" i="31"/>
  <c r="R78" i="31"/>
  <c r="D78" i="31"/>
  <c r="R89" i="31"/>
  <c r="D89" i="31"/>
  <c r="R99" i="31"/>
  <c r="D99" i="31"/>
  <c r="R109" i="31"/>
  <c r="D109" i="31"/>
  <c r="R120" i="31"/>
  <c r="D120" i="31"/>
  <c r="R124" i="31"/>
  <c r="D124" i="31"/>
  <c r="R136" i="31"/>
  <c r="D136" i="31"/>
  <c r="R148" i="31"/>
  <c r="D148" i="31"/>
  <c r="R156" i="31"/>
  <c r="D156" i="31"/>
  <c r="R160" i="31"/>
  <c r="D160" i="31"/>
  <c r="R168" i="31"/>
  <c r="D168" i="31"/>
  <c r="R176" i="31"/>
  <c r="D176" i="31"/>
  <c r="R15" i="31"/>
  <c r="D15" i="31"/>
  <c r="R19" i="31"/>
  <c r="D19" i="31"/>
  <c r="R23" i="31"/>
  <c r="D23" i="31"/>
  <c r="R27" i="31"/>
  <c r="D27" i="31"/>
  <c r="R31" i="31"/>
  <c r="D31" i="31"/>
  <c r="R34" i="31"/>
  <c r="D34" i="31"/>
  <c r="R41" i="31"/>
  <c r="D41" i="31"/>
  <c r="R44" i="31"/>
  <c r="D44" i="31"/>
  <c r="R47" i="31"/>
  <c r="D47" i="31"/>
  <c r="R51" i="31"/>
  <c r="D51" i="31"/>
  <c r="R57" i="31"/>
  <c r="D57" i="31"/>
  <c r="R64" i="31"/>
  <c r="D64" i="31"/>
  <c r="R68" i="31"/>
  <c r="D68" i="31"/>
  <c r="R72" i="31"/>
  <c r="D72" i="31"/>
  <c r="R76" i="31"/>
  <c r="D76" i="31"/>
  <c r="R79" i="31"/>
  <c r="D79" i="31"/>
  <c r="R83" i="31"/>
  <c r="D83" i="31"/>
  <c r="R86" i="31"/>
  <c r="D86" i="31"/>
  <c r="R90" i="31"/>
  <c r="D90" i="31"/>
  <c r="R93" i="31"/>
  <c r="D93" i="31"/>
  <c r="R96" i="31"/>
  <c r="D96" i="31"/>
  <c r="R100" i="31"/>
  <c r="D100" i="31"/>
  <c r="R103" i="31"/>
  <c r="D103" i="31"/>
  <c r="R107" i="31"/>
  <c r="D107" i="31"/>
  <c r="R110" i="31"/>
  <c r="D110" i="31"/>
  <c r="R114" i="31"/>
  <c r="D114" i="31"/>
  <c r="R121" i="31"/>
  <c r="D121" i="31"/>
  <c r="R125" i="31"/>
  <c r="D125" i="31"/>
  <c r="R129" i="31"/>
  <c r="D129" i="31"/>
  <c r="R133" i="31"/>
  <c r="D133" i="31"/>
  <c r="R137" i="31"/>
  <c r="D137" i="31"/>
  <c r="R141" i="31"/>
  <c r="D141" i="31"/>
  <c r="R145" i="31"/>
  <c r="D145" i="31"/>
  <c r="R149" i="31"/>
  <c r="D149" i="31"/>
  <c r="R153" i="31"/>
  <c r="D153" i="31"/>
  <c r="R157" i="31"/>
  <c r="D157" i="31"/>
  <c r="R161" i="31"/>
  <c r="D161" i="31"/>
  <c r="R165" i="31"/>
  <c r="D165" i="31"/>
  <c r="R169" i="31"/>
  <c r="D169" i="31"/>
  <c r="R173" i="31"/>
  <c r="D173" i="31"/>
  <c r="R18" i="31"/>
  <c r="D18" i="31"/>
  <c r="R26" i="31"/>
  <c r="D26" i="31"/>
  <c r="R37" i="31"/>
  <c r="D37" i="31"/>
  <c r="R50" i="31"/>
  <c r="D50" i="31"/>
  <c r="R63" i="31"/>
  <c r="D63" i="31"/>
  <c r="R75" i="31"/>
  <c r="D75" i="31"/>
  <c r="R82" i="31"/>
  <c r="D82" i="31"/>
  <c r="R92" i="31"/>
  <c r="D92" i="31"/>
  <c r="R102" i="31"/>
  <c r="D102" i="31"/>
  <c r="R113" i="31"/>
  <c r="D113" i="31"/>
  <c r="R132" i="31"/>
  <c r="D132" i="31"/>
  <c r="R144" i="31"/>
  <c r="D144" i="31"/>
  <c r="R152" i="31"/>
  <c r="D152" i="31"/>
  <c r="R172" i="31"/>
  <c r="D172" i="31"/>
  <c r="R12" i="31"/>
  <c r="D12" i="31"/>
  <c r="R16" i="31"/>
  <c r="D16" i="31"/>
  <c r="R20" i="31"/>
  <c r="D20" i="31"/>
  <c r="R24" i="31"/>
  <c r="D24" i="31"/>
  <c r="R28" i="31"/>
  <c r="D28" i="31"/>
  <c r="R32" i="31"/>
  <c r="D32" i="31"/>
  <c r="R35" i="31"/>
  <c r="D35" i="31"/>
  <c r="R38" i="31"/>
  <c r="D38" i="31"/>
  <c r="R42" i="31"/>
  <c r="D42" i="31"/>
  <c r="R48" i="31"/>
  <c r="D48" i="31"/>
  <c r="R54" i="31"/>
  <c r="D54" i="31"/>
  <c r="R58" i="31"/>
  <c r="D58" i="31"/>
  <c r="R61" i="31"/>
  <c r="D61" i="31"/>
  <c r="R65" i="31"/>
  <c r="D65" i="31"/>
  <c r="R69" i="31"/>
  <c r="D69" i="31"/>
  <c r="R73" i="31"/>
  <c r="D73" i="31"/>
  <c r="R80" i="31"/>
  <c r="D80" i="31"/>
  <c r="R84" i="31"/>
  <c r="D84" i="31"/>
  <c r="R87" i="31"/>
  <c r="D87" i="31"/>
  <c r="R91" i="31"/>
  <c r="D91" i="31"/>
  <c r="R97" i="31"/>
  <c r="D97" i="31"/>
  <c r="R104" i="31"/>
  <c r="D104" i="31"/>
  <c r="R108" i="31"/>
  <c r="D108" i="31"/>
  <c r="R111" i="31"/>
  <c r="D111" i="31"/>
  <c r="R115" i="31"/>
  <c r="D115" i="31"/>
  <c r="R118" i="31"/>
  <c r="D118" i="31"/>
  <c r="R122" i="31"/>
  <c r="D122" i="31"/>
  <c r="R126" i="31"/>
  <c r="D126" i="31"/>
  <c r="R130" i="31"/>
  <c r="D130" i="31"/>
  <c r="R134" i="31"/>
  <c r="D134" i="31"/>
  <c r="R138" i="31"/>
  <c r="D138" i="31"/>
  <c r="R142" i="31"/>
  <c r="D142" i="31"/>
  <c r="R146" i="31"/>
  <c r="D146" i="31"/>
  <c r="R150" i="31"/>
  <c r="D150" i="31"/>
  <c r="R154" i="31"/>
  <c r="D154" i="31"/>
  <c r="R158" i="31"/>
  <c r="D158" i="31"/>
  <c r="R162" i="31"/>
  <c r="D162" i="31"/>
  <c r="R166" i="31"/>
  <c r="D166" i="31"/>
  <c r="R170" i="31"/>
  <c r="D170" i="31"/>
  <c r="R174" i="31"/>
  <c r="D174" i="31"/>
  <c r="R14" i="31"/>
  <c r="D14" i="31"/>
  <c r="R30" i="31"/>
  <c r="D30" i="31"/>
  <c r="R40" i="31"/>
  <c r="D40" i="31"/>
  <c r="R46" i="31"/>
  <c r="D46" i="31"/>
  <c r="R60" i="31"/>
  <c r="D60" i="31"/>
  <c r="R71" i="31"/>
  <c r="D71" i="31"/>
  <c r="R95" i="31"/>
  <c r="D95" i="31"/>
  <c r="R106" i="31"/>
  <c r="D106" i="31"/>
  <c r="R117" i="31"/>
  <c r="D117" i="31"/>
  <c r="R128" i="31"/>
  <c r="D128" i="31"/>
  <c r="R140" i="31"/>
  <c r="D140" i="31"/>
  <c r="R164" i="31"/>
  <c r="D164" i="31"/>
  <c r="R13" i="31"/>
  <c r="D13" i="31"/>
  <c r="R17" i="31"/>
  <c r="D17" i="31"/>
  <c r="R21" i="31"/>
  <c r="D21" i="31"/>
  <c r="R25" i="31"/>
  <c r="D25" i="31"/>
  <c r="R29" i="31"/>
  <c r="D29" i="31"/>
  <c r="R33" i="31"/>
  <c r="D33" i="31"/>
  <c r="R36" i="31"/>
  <c r="D36" i="31"/>
  <c r="R39" i="31"/>
  <c r="D39" i="31"/>
  <c r="K43" i="31"/>
  <c r="L43" i="31" s="1"/>
  <c r="R45" i="31"/>
  <c r="D45" i="31"/>
  <c r="R49" i="31"/>
  <c r="D49" i="31"/>
  <c r="R52" i="31"/>
  <c r="D52" i="31"/>
  <c r="R55" i="31"/>
  <c r="D55" i="31"/>
  <c r="R59" i="31"/>
  <c r="D59" i="31"/>
  <c r="R62" i="31"/>
  <c r="D62" i="31"/>
  <c r="R66" i="31"/>
  <c r="D66" i="31"/>
  <c r="R70" i="31"/>
  <c r="D70" i="31"/>
  <c r="R74" i="31"/>
  <c r="D74" i="31"/>
  <c r="R77" i="31"/>
  <c r="D77" i="31"/>
  <c r="R81" i="31"/>
  <c r="D81" i="31"/>
  <c r="R85" i="31"/>
  <c r="D85" i="31"/>
  <c r="R88" i="31"/>
  <c r="D88" i="31"/>
  <c r="K92" i="31"/>
  <c r="L92" i="31" s="1"/>
  <c r="R94" i="31"/>
  <c r="D94" i="31"/>
  <c r="R98" i="31"/>
  <c r="D98" i="31"/>
  <c r="R101" i="31"/>
  <c r="D101" i="31"/>
  <c r="R105" i="31"/>
  <c r="D105" i="31"/>
  <c r="K109" i="31"/>
  <c r="L109" i="31" s="1"/>
  <c r="R112" i="31"/>
  <c r="D112" i="31"/>
  <c r="R116" i="31"/>
  <c r="D116" i="31"/>
  <c r="R119" i="31"/>
  <c r="D119" i="31"/>
  <c r="R123" i="31"/>
  <c r="D123" i="31"/>
  <c r="R127" i="31"/>
  <c r="D127" i="31"/>
  <c r="R131" i="31"/>
  <c r="D131" i="31"/>
  <c r="R135" i="31"/>
  <c r="D135" i="31"/>
  <c r="R139" i="31"/>
  <c r="D139" i="31"/>
  <c r="R143" i="31"/>
  <c r="D143" i="31"/>
  <c r="R147" i="31"/>
  <c r="D147" i="31"/>
  <c r="R151" i="31"/>
  <c r="D151" i="31"/>
  <c r="R155" i="31"/>
  <c r="D155" i="31"/>
  <c r="R159" i="31"/>
  <c r="D159" i="31"/>
  <c r="R163" i="31"/>
  <c r="D163" i="31"/>
  <c r="R167" i="31"/>
  <c r="D167" i="31"/>
  <c r="R171" i="31"/>
  <c r="D171" i="31"/>
  <c r="R175" i="31"/>
  <c r="D175" i="31"/>
  <c r="R11" i="31"/>
  <c r="K22" i="31"/>
  <c r="L22" i="31" s="1"/>
  <c r="K42" i="31"/>
  <c r="L42" i="31" s="1"/>
  <c r="K44" i="31"/>
  <c r="L44" i="31" s="1"/>
  <c r="K46" i="31"/>
  <c r="L46" i="31" s="1"/>
  <c r="K84" i="31"/>
  <c r="L84" i="31" s="1"/>
  <c r="K93" i="31"/>
  <c r="L93" i="31" s="1"/>
  <c r="K116" i="31"/>
  <c r="L116" i="31" s="1"/>
  <c r="K16" i="31"/>
  <c r="L16" i="31" s="1"/>
  <c r="K26" i="31"/>
  <c r="L26" i="31" s="1"/>
  <c r="K60" i="31"/>
  <c r="L60" i="31" s="1"/>
  <c r="K62" i="31"/>
  <c r="L62" i="31" s="1"/>
  <c r="K69" i="31"/>
  <c r="L69" i="31" s="1"/>
  <c r="K76" i="31"/>
  <c r="L76" i="31" s="1"/>
  <c r="K78" i="31"/>
  <c r="L78" i="31" s="1"/>
  <c r="K110" i="31"/>
  <c r="L110" i="31" s="1"/>
  <c r="R19" i="29"/>
  <c r="D19" i="29"/>
  <c r="R31" i="29"/>
  <c r="D31" i="29"/>
  <c r="R39" i="29"/>
  <c r="D39" i="29"/>
  <c r="R51" i="29"/>
  <c r="D51" i="29"/>
  <c r="R59" i="29"/>
  <c r="D59" i="29"/>
  <c r="R67" i="29"/>
  <c r="D67" i="29"/>
  <c r="R75" i="29"/>
  <c r="D75" i="29"/>
  <c r="R83" i="29"/>
  <c r="D83" i="29"/>
  <c r="R91" i="29"/>
  <c r="D91" i="29"/>
  <c r="R107" i="29"/>
  <c r="D107" i="29"/>
  <c r="R119" i="29"/>
  <c r="D119" i="29"/>
  <c r="R131" i="29"/>
  <c r="D131" i="29"/>
  <c r="R143" i="29"/>
  <c r="D143" i="29"/>
  <c r="R155" i="29"/>
  <c r="D155" i="29"/>
  <c r="R163" i="29"/>
  <c r="D163" i="29"/>
  <c r="R179" i="29"/>
  <c r="D179" i="29"/>
  <c r="R186" i="29"/>
  <c r="D186" i="29"/>
  <c r="R193" i="29"/>
  <c r="D193" i="29"/>
  <c r="R199" i="29"/>
  <c r="D199" i="29"/>
  <c r="R205" i="29"/>
  <c r="D205" i="29"/>
  <c r="R237" i="29"/>
  <c r="D237" i="29"/>
  <c r="R250" i="29"/>
  <c r="D250" i="29"/>
  <c r="R274" i="29"/>
  <c r="D274" i="29"/>
  <c r="R14" i="29"/>
  <c r="D14" i="29"/>
  <c r="R25" i="29"/>
  <c r="D25" i="29"/>
  <c r="R29" i="29"/>
  <c r="D29" i="29"/>
  <c r="R33" i="29"/>
  <c r="D33" i="29"/>
  <c r="R37" i="29"/>
  <c r="D37" i="29"/>
  <c r="R45" i="29"/>
  <c r="D45" i="29"/>
  <c r="R49" i="29"/>
  <c r="D49" i="29"/>
  <c r="R57" i="29"/>
  <c r="D57" i="29"/>
  <c r="R65" i="29"/>
  <c r="D65" i="29"/>
  <c r="R69" i="29"/>
  <c r="D69" i="29"/>
  <c r="R77" i="29"/>
  <c r="D77" i="29"/>
  <c r="R81" i="29"/>
  <c r="D81" i="29"/>
  <c r="R85" i="29"/>
  <c r="D85" i="29"/>
  <c r="R89" i="29"/>
  <c r="D89" i="29"/>
  <c r="R93" i="29"/>
  <c r="D93" i="29"/>
  <c r="R101" i="29"/>
  <c r="D101" i="29"/>
  <c r="R109" i="29"/>
  <c r="D109" i="29"/>
  <c r="R113" i="29"/>
  <c r="D113" i="29"/>
  <c r="R121" i="29"/>
  <c r="D121" i="29"/>
  <c r="R12" i="29"/>
  <c r="D12" i="29"/>
  <c r="R15" i="29"/>
  <c r="D15" i="29"/>
  <c r="R18" i="29"/>
  <c r="D18" i="29"/>
  <c r="R22" i="29"/>
  <c r="D22" i="29"/>
  <c r="R30" i="29"/>
  <c r="D30" i="29"/>
  <c r="R34" i="29"/>
  <c r="D34" i="29"/>
  <c r="R38" i="29"/>
  <c r="D38" i="29"/>
  <c r="R42" i="29"/>
  <c r="D42" i="29"/>
  <c r="R46" i="29"/>
  <c r="D46" i="29"/>
  <c r="R50" i="29"/>
  <c r="D50" i="29"/>
  <c r="R54" i="29"/>
  <c r="D54" i="29"/>
  <c r="R58" i="29"/>
  <c r="D58" i="29"/>
  <c r="R62" i="29"/>
  <c r="D62" i="29"/>
  <c r="R66" i="29"/>
  <c r="D66" i="29"/>
  <c r="R70" i="29"/>
  <c r="D70" i="29"/>
  <c r="R74" i="29"/>
  <c r="D74" i="29"/>
  <c r="R78" i="29"/>
  <c r="D78" i="29"/>
  <c r="R82" i="29"/>
  <c r="D82" i="29"/>
  <c r="R86" i="29"/>
  <c r="D86" i="29"/>
  <c r="R90" i="29"/>
  <c r="D90" i="29"/>
  <c r="R94" i="29"/>
  <c r="D94" i="29"/>
  <c r="R98" i="29"/>
  <c r="D98" i="29"/>
  <c r="R102" i="29"/>
  <c r="D102" i="29"/>
  <c r="R106" i="29"/>
  <c r="D106" i="29"/>
  <c r="R110" i="29"/>
  <c r="D110" i="29"/>
  <c r="R114" i="29"/>
  <c r="D114" i="29"/>
  <c r="R118" i="29"/>
  <c r="D118" i="29"/>
  <c r="R122" i="29"/>
  <c r="D122" i="29"/>
  <c r="R126" i="29"/>
  <c r="D126" i="29"/>
  <c r="R130" i="29"/>
  <c r="D130" i="29"/>
  <c r="R134" i="29"/>
  <c r="D134" i="29"/>
  <c r="R138" i="29"/>
  <c r="D138" i="29"/>
  <c r="R142" i="29"/>
  <c r="D142" i="29"/>
  <c r="R146" i="29"/>
  <c r="D146" i="29"/>
  <c r="R150" i="29"/>
  <c r="D150" i="29"/>
  <c r="R154" i="29"/>
  <c r="D154" i="29"/>
  <c r="R158" i="29"/>
  <c r="D158" i="29"/>
  <c r="R162" i="29"/>
  <c r="D162" i="29"/>
  <c r="R166" i="29"/>
  <c r="D166" i="29"/>
  <c r="R170" i="29"/>
  <c r="D170" i="29"/>
  <c r="R176" i="29"/>
  <c r="D176" i="29"/>
  <c r="K179" i="29"/>
  <c r="L179" i="29" s="1"/>
  <c r="R182" i="29"/>
  <c r="D182" i="29"/>
  <c r="R185" i="29"/>
  <c r="D185" i="29"/>
  <c r="R192" i="29"/>
  <c r="D192" i="29"/>
  <c r="R195" i="29"/>
  <c r="D195" i="29"/>
  <c r="R198" i="29"/>
  <c r="D198" i="29"/>
  <c r="R201" i="29"/>
  <c r="D201" i="29"/>
  <c r="R208" i="29"/>
  <c r="D208" i="29"/>
  <c r="R212" i="29"/>
  <c r="D212" i="29"/>
  <c r="R216" i="29"/>
  <c r="D216" i="29"/>
  <c r="R223" i="29"/>
  <c r="D223" i="29"/>
  <c r="R226" i="29"/>
  <c r="D226" i="29"/>
  <c r="R230" i="29"/>
  <c r="D230" i="29"/>
  <c r="R233" i="29"/>
  <c r="D233" i="29"/>
  <c r="R249" i="29"/>
  <c r="D249" i="29"/>
  <c r="R263" i="29"/>
  <c r="D263" i="29"/>
  <c r="R266" i="29"/>
  <c r="D266" i="29"/>
  <c r="R270" i="29"/>
  <c r="D270" i="29"/>
  <c r="R273" i="29"/>
  <c r="D273" i="29"/>
  <c r="R277" i="29"/>
  <c r="D277" i="29"/>
  <c r="R280" i="29"/>
  <c r="D280" i="29"/>
  <c r="R284" i="29"/>
  <c r="D284" i="29"/>
  <c r="R288" i="29"/>
  <c r="D288" i="29"/>
  <c r="R292" i="29"/>
  <c r="D292" i="29"/>
  <c r="R295" i="29"/>
  <c r="D295" i="29"/>
  <c r="R302" i="29"/>
  <c r="D302" i="29"/>
  <c r="R305" i="29"/>
  <c r="D305" i="29"/>
  <c r="R314" i="29"/>
  <c r="D314" i="29"/>
  <c r="R321" i="29"/>
  <c r="D321" i="29"/>
  <c r="R330" i="29"/>
  <c r="D330" i="29"/>
  <c r="R334" i="29"/>
  <c r="D334" i="29"/>
  <c r="R337" i="29"/>
  <c r="D337" i="29"/>
  <c r="R343" i="29"/>
  <c r="D343" i="29"/>
  <c r="R350" i="29"/>
  <c r="D350" i="29"/>
  <c r="R400" i="29"/>
  <c r="D400" i="29"/>
  <c r="R404" i="29"/>
  <c r="D404" i="29"/>
  <c r="R408" i="29"/>
  <c r="D408" i="29"/>
  <c r="R412" i="29"/>
  <c r="D412" i="29"/>
  <c r="R416" i="29"/>
  <c r="D416" i="29"/>
  <c r="R420" i="29"/>
  <c r="D420" i="29"/>
  <c r="R424" i="29"/>
  <c r="D424" i="29"/>
  <c r="R427" i="29"/>
  <c r="D427" i="29"/>
  <c r="R431" i="29"/>
  <c r="D431" i="29"/>
  <c r="R434" i="29"/>
  <c r="D434" i="29"/>
  <c r="R437" i="29"/>
  <c r="D437" i="29"/>
  <c r="R441" i="29"/>
  <c r="D441" i="29"/>
  <c r="R444" i="29"/>
  <c r="D444" i="29"/>
  <c r="R448" i="29"/>
  <c r="D448" i="29"/>
  <c r="R451" i="29"/>
  <c r="D451" i="29"/>
  <c r="R454" i="29"/>
  <c r="D454" i="29"/>
  <c r="R458" i="29"/>
  <c r="D458" i="29"/>
  <c r="R464" i="29"/>
  <c r="D464" i="29"/>
  <c r="R469" i="29"/>
  <c r="D469" i="29"/>
  <c r="R472" i="29"/>
  <c r="D472" i="29"/>
  <c r="R549" i="29"/>
  <c r="D549" i="29"/>
  <c r="R553" i="29"/>
  <c r="D553" i="29"/>
  <c r="R556" i="29"/>
  <c r="D556" i="29"/>
  <c r="R563" i="29"/>
  <c r="D563" i="29"/>
  <c r="R634" i="29"/>
  <c r="D634" i="29"/>
  <c r="R638" i="29"/>
  <c r="D638" i="29"/>
  <c r="R644" i="29"/>
  <c r="D644" i="29"/>
  <c r="R651" i="29"/>
  <c r="D651" i="29"/>
  <c r="R657" i="29"/>
  <c r="D657" i="29"/>
  <c r="R661" i="29"/>
  <c r="D661" i="29"/>
  <c r="R664" i="29"/>
  <c r="D664" i="29"/>
  <c r="R668" i="29"/>
  <c r="D668" i="29"/>
  <c r="R674" i="29"/>
  <c r="D674" i="29"/>
  <c r="R678" i="29"/>
  <c r="D678" i="29"/>
  <c r="K681" i="29"/>
  <c r="L681" i="29" s="1"/>
  <c r="D681" i="29"/>
  <c r="R684" i="29"/>
  <c r="D684" i="29"/>
  <c r="R688" i="29"/>
  <c r="D688" i="29"/>
  <c r="R691" i="29"/>
  <c r="D691" i="29"/>
  <c r="R351" i="29"/>
  <c r="D351" i="29"/>
  <c r="R355" i="29"/>
  <c r="D355" i="29"/>
  <c r="R359" i="29"/>
  <c r="D359" i="29"/>
  <c r="R363" i="29"/>
  <c r="D363" i="29"/>
  <c r="R367" i="29"/>
  <c r="D367" i="29"/>
  <c r="R371" i="29"/>
  <c r="D371" i="29"/>
  <c r="R375" i="29"/>
  <c r="D375" i="29"/>
  <c r="R379" i="29"/>
  <c r="D379" i="29"/>
  <c r="R383" i="29"/>
  <c r="D383" i="29"/>
  <c r="R387" i="29"/>
  <c r="D387" i="29"/>
  <c r="R393" i="29"/>
  <c r="D393" i="29"/>
  <c r="R397" i="29"/>
  <c r="D397" i="29"/>
  <c r="R401" i="29"/>
  <c r="D401" i="29"/>
  <c r="R405" i="29"/>
  <c r="D405" i="29"/>
  <c r="R409" i="29"/>
  <c r="D409" i="29"/>
  <c r="R413" i="29"/>
  <c r="D413" i="29"/>
  <c r="R417" i="29"/>
  <c r="D417" i="29"/>
  <c r="R421" i="29"/>
  <c r="D421" i="29"/>
  <c r="R425" i="29"/>
  <c r="D425" i="29"/>
  <c r="R428" i="29"/>
  <c r="D428" i="29"/>
  <c r="R432" i="29"/>
  <c r="D432" i="29"/>
  <c r="R435" i="29"/>
  <c r="D435" i="29"/>
  <c r="R438" i="29"/>
  <c r="D438" i="29"/>
  <c r="R442" i="29"/>
  <c r="D442" i="29"/>
  <c r="R445" i="29"/>
  <c r="D445" i="29"/>
  <c r="R452" i="29"/>
  <c r="D452" i="29"/>
  <c r="R455" i="29"/>
  <c r="D455" i="29"/>
  <c r="R461" i="29"/>
  <c r="D461" i="29"/>
  <c r="R467" i="29"/>
  <c r="D467" i="29"/>
  <c r="R470" i="29"/>
  <c r="D470" i="29"/>
  <c r="R473" i="29"/>
  <c r="D473" i="29"/>
  <c r="R545" i="29"/>
  <c r="D545" i="29"/>
  <c r="R547" i="29"/>
  <c r="D547" i="29"/>
  <c r="R554" i="29"/>
  <c r="D554" i="29"/>
  <c r="R557" i="29"/>
  <c r="D557" i="29"/>
  <c r="R561" i="29"/>
  <c r="D561" i="29"/>
  <c r="R635" i="29"/>
  <c r="D635" i="29"/>
  <c r="R641" i="29"/>
  <c r="D641" i="29"/>
  <c r="R645" i="29"/>
  <c r="D645" i="29"/>
  <c r="R648" i="29"/>
  <c r="D648" i="29"/>
  <c r="R652" i="29"/>
  <c r="D652" i="29"/>
  <c r="R655" i="29"/>
  <c r="D655" i="29"/>
  <c r="R658" i="29"/>
  <c r="D658" i="29"/>
  <c r="R662" i="29"/>
  <c r="D662" i="29"/>
  <c r="R665" i="29"/>
  <c r="D665" i="29"/>
  <c r="R669" i="29"/>
  <c r="D669" i="29"/>
  <c r="R672" i="29"/>
  <c r="D672" i="29"/>
  <c r="R675" i="29"/>
  <c r="D675" i="29"/>
  <c r="R679" i="29"/>
  <c r="D679" i="29"/>
  <c r="R685" i="29"/>
  <c r="D685" i="29"/>
  <c r="R692" i="29"/>
  <c r="D692" i="29"/>
  <c r="R13" i="29"/>
  <c r="D13" i="29"/>
  <c r="R23" i="29"/>
  <c r="D23" i="29"/>
  <c r="R35" i="29"/>
  <c r="D35" i="29"/>
  <c r="R43" i="29"/>
  <c r="D43" i="29"/>
  <c r="R55" i="29"/>
  <c r="D55" i="29"/>
  <c r="R63" i="29"/>
  <c r="D63" i="29"/>
  <c r="R71" i="29"/>
  <c r="D71" i="29"/>
  <c r="R79" i="29"/>
  <c r="D79" i="29"/>
  <c r="R87" i="29"/>
  <c r="D87" i="29"/>
  <c r="R95" i="29"/>
  <c r="D95" i="29"/>
  <c r="R103" i="29"/>
  <c r="D103" i="29"/>
  <c r="R115" i="29"/>
  <c r="D115" i="29"/>
  <c r="R127" i="29"/>
  <c r="D127" i="29"/>
  <c r="R139" i="29"/>
  <c r="D139" i="29"/>
  <c r="R151" i="29"/>
  <c r="D151" i="29"/>
  <c r="R159" i="29"/>
  <c r="D159" i="29"/>
  <c r="R173" i="29"/>
  <c r="D173" i="29"/>
  <c r="R183" i="29"/>
  <c r="D183" i="29"/>
  <c r="R189" i="29"/>
  <c r="D189" i="29"/>
  <c r="R196" i="29"/>
  <c r="D196" i="29"/>
  <c r="R202" i="29"/>
  <c r="D202" i="29"/>
  <c r="R209" i="29"/>
  <c r="D209" i="29"/>
  <c r="R217" i="29"/>
  <c r="D217" i="29"/>
  <c r="R234" i="29"/>
  <c r="D234" i="29"/>
  <c r="R240" i="29"/>
  <c r="D240" i="29"/>
  <c r="R247" i="29"/>
  <c r="D247" i="29"/>
  <c r="R257" i="29"/>
  <c r="D257" i="29"/>
  <c r="R264" i="29"/>
  <c r="D264" i="29"/>
  <c r="R285" i="29"/>
  <c r="D285" i="29"/>
  <c r="R293" i="29"/>
  <c r="D293" i="29"/>
  <c r="R296" i="29"/>
  <c r="D296" i="29"/>
  <c r="R300" i="29"/>
  <c r="D300" i="29"/>
  <c r="R309" i="29"/>
  <c r="D309" i="29"/>
  <c r="R311" i="29"/>
  <c r="D311" i="29"/>
  <c r="R318" i="29"/>
  <c r="D318" i="29"/>
  <c r="R325" i="29"/>
  <c r="D325" i="29"/>
  <c r="R327" i="29"/>
  <c r="D327" i="29"/>
  <c r="R341" i="29"/>
  <c r="D341" i="29"/>
  <c r="R344" i="29"/>
  <c r="D344" i="29"/>
  <c r="R348" i="29"/>
  <c r="D348" i="29"/>
  <c r="K14" i="29"/>
  <c r="L14" i="29" s="1"/>
  <c r="R17" i="29"/>
  <c r="D17" i="29"/>
  <c r="R20" i="29"/>
  <c r="D20" i="29"/>
  <c r="R24" i="29"/>
  <c r="D24" i="29"/>
  <c r="R28" i="29"/>
  <c r="D28" i="29"/>
  <c r="R32" i="29"/>
  <c r="D32" i="29"/>
  <c r="R36" i="29"/>
  <c r="D36" i="29"/>
  <c r="R40" i="29"/>
  <c r="D40" i="29"/>
  <c r="R44" i="29"/>
  <c r="D44" i="29"/>
  <c r="R48" i="29"/>
  <c r="D48" i="29"/>
  <c r="R52" i="29"/>
  <c r="D52" i="29"/>
  <c r="R56" i="29"/>
  <c r="D56" i="29"/>
  <c r="R60" i="29"/>
  <c r="D60" i="29"/>
  <c r="R64" i="29"/>
  <c r="D64" i="29"/>
  <c r="R68" i="29"/>
  <c r="D68" i="29"/>
  <c r="R72" i="29"/>
  <c r="D72" i="29"/>
  <c r="R76" i="29"/>
  <c r="D76" i="29"/>
  <c r="R80" i="29"/>
  <c r="D80" i="29"/>
  <c r="R84" i="29"/>
  <c r="D84" i="29"/>
  <c r="R88" i="29"/>
  <c r="D88" i="29"/>
  <c r="R92" i="29"/>
  <c r="D92" i="29"/>
  <c r="R96" i="29"/>
  <c r="D96" i="29"/>
  <c r="R100" i="29"/>
  <c r="D100" i="29"/>
  <c r="R104" i="29"/>
  <c r="D104" i="29"/>
  <c r="R108" i="29"/>
  <c r="D108" i="29"/>
  <c r="R112" i="29"/>
  <c r="D112" i="29"/>
  <c r="R116" i="29"/>
  <c r="D116" i="29"/>
  <c r="R120" i="29"/>
  <c r="D120" i="29"/>
  <c r="R124" i="29"/>
  <c r="D124" i="29"/>
  <c r="R128" i="29"/>
  <c r="D128" i="29"/>
  <c r="R132" i="29"/>
  <c r="D132" i="29"/>
  <c r="R136" i="29"/>
  <c r="D136" i="29"/>
  <c r="R140" i="29"/>
  <c r="D140" i="29"/>
  <c r="R144" i="29"/>
  <c r="D144" i="29"/>
  <c r="R148" i="29"/>
  <c r="D148" i="29"/>
  <c r="R152" i="29"/>
  <c r="D152" i="29"/>
  <c r="R156" i="29"/>
  <c r="D156" i="29"/>
  <c r="R160" i="29"/>
  <c r="D160" i="29"/>
  <c r="R164" i="29"/>
  <c r="D164" i="29"/>
  <c r="R168" i="29"/>
  <c r="D168" i="29"/>
  <c r="R171" i="29"/>
  <c r="D171" i="29"/>
  <c r="R174" i="29"/>
  <c r="D174" i="29"/>
  <c r="R177" i="29"/>
  <c r="D177" i="29"/>
  <c r="R180" i="29"/>
  <c r="D180" i="29"/>
  <c r="R184" i="29"/>
  <c r="D184" i="29"/>
  <c r="R187" i="29"/>
  <c r="D187" i="29"/>
  <c r="R190" i="29"/>
  <c r="D190" i="29"/>
  <c r="R194" i="29"/>
  <c r="D194" i="29"/>
  <c r="R200" i="29"/>
  <c r="D200" i="29"/>
  <c r="R206" i="29"/>
  <c r="D206" i="29"/>
  <c r="R210" i="29"/>
  <c r="D210" i="29"/>
  <c r="R214" i="29"/>
  <c r="D214" i="29"/>
  <c r="R218" i="29"/>
  <c r="D218" i="29"/>
  <c r="R221" i="29"/>
  <c r="D221" i="29"/>
  <c r="R224" i="29"/>
  <c r="D224" i="29"/>
  <c r="R228" i="29"/>
  <c r="D228" i="29"/>
  <c r="R231" i="29"/>
  <c r="D231" i="29"/>
  <c r="R238" i="29"/>
  <c r="D238" i="29"/>
  <c r="R241" i="29"/>
  <c r="D241" i="29"/>
  <c r="R255" i="29"/>
  <c r="D255" i="29"/>
  <c r="R258" i="29"/>
  <c r="D258" i="29"/>
  <c r="R262" i="29"/>
  <c r="D262" i="29"/>
  <c r="R278" i="29"/>
  <c r="D278" i="29"/>
  <c r="R286" i="29"/>
  <c r="D286" i="29"/>
  <c r="R303" i="29"/>
  <c r="D303" i="29"/>
  <c r="R307" i="29"/>
  <c r="D307" i="29"/>
  <c r="R312" i="29"/>
  <c r="D312" i="29"/>
  <c r="R316" i="29"/>
  <c r="D316" i="29"/>
  <c r="R319" i="29"/>
  <c r="D319" i="29"/>
  <c r="R323" i="29"/>
  <c r="D323" i="29"/>
  <c r="R328" i="29"/>
  <c r="D328" i="29"/>
  <c r="R332" i="29"/>
  <c r="D332" i="29"/>
  <c r="R335" i="29"/>
  <c r="D335" i="29"/>
  <c r="R339" i="29"/>
  <c r="D339" i="29"/>
  <c r="R342" i="29"/>
  <c r="D342" i="29"/>
  <c r="R349" i="29"/>
  <c r="D349" i="29"/>
  <c r="R352" i="29"/>
  <c r="D352" i="29"/>
  <c r="R402" i="29"/>
  <c r="D402" i="29"/>
  <c r="R406" i="29"/>
  <c r="D406" i="29"/>
  <c r="R410" i="29"/>
  <c r="D410" i="29"/>
  <c r="R414" i="29"/>
  <c r="D414" i="29"/>
  <c r="R418" i="29"/>
  <c r="D418" i="29"/>
  <c r="R422" i="29"/>
  <c r="D422" i="29"/>
  <c r="R426" i="29"/>
  <c r="D426" i="29"/>
  <c r="R429" i="29"/>
  <c r="D429" i="29"/>
  <c r="R433" i="29"/>
  <c r="D433" i="29"/>
  <c r="R439" i="29"/>
  <c r="D439" i="29"/>
  <c r="R446" i="29"/>
  <c r="D446" i="29"/>
  <c r="R449" i="29"/>
  <c r="D449" i="29"/>
  <c r="R456" i="29"/>
  <c r="D456" i="29"/>
  <c r="R459" i="29"/>
  <c r="D459" i="29"/>
  <c r="R462" i="29"/>
  <c r="D462" i="29"/>
  <c r="R465" i="29"/>
  <c r="D465" i="29"/>
  <c r="R468" i="29"/>
  <c r="D468" i="29"/>
  <c r="R471" i="29"/>
  <c r="D471" i="29"/>
  <c r="R474" i="29"/>
  <c r="D474" i="29"/>
  <c r="R555" i="29"/>
  <c r="D555" i="29"/>
  <c r="R564" i="29"/>
  <c r="D564" i="29"/>
  <c r="R632" i="29"/>
  <c r="D632" i="29"/>
  <c r="R636" i="29"/>
  <c r="D636" i="29"/>
  <c r="R639" i="29"/>
  <c r="D639" i="29"/>
  <c r="R642" i="29"/>
  <c r="D642" i="29"/>
  <c r="R646" i="29"/>
  <c r="D646" i="29"/>
  <c r="R649" i="29"/>
  <c r="D649" i="29"/>
  <c r="R653" i="29"/>
  <c r="D653" i="29"/>
  <c r="R656" i="29"/>
  <c r="D656" i="29"/>
  <c r="R659" i="29"/>
  <c r="D659" i="29"/>
  <c r="R666" i="29"/>
  <c r="D666" i="29"/>
  <c r="R670" i="29"/>
  <c r="D670" i="29"/>
  <c r="R676" i="29"/>
  <c r="D676" i="29"/>
  <c r="R682" i="29"/>
  <c r="D682" i="29"/>
  <c r="R686" i="29"/>
  <c r="D686" i="29"/>
  <c r="R689" i="29"/>
  <c r="D689" i="29"/>
  <c r="R693" i="29"/>
  <c r="D693" i="29"/>
  <c r="R16" i="29"/>
  <c r="D16" i="29"/>
  <c r="R27" i="29"/>
  <c r="D27" i="29"/>
  <c r="R47" i="29"/>
  <c r="D47" i="29"/>
  <c r="R99" i="29"/>
  <c r="D99" i="29"/>
  <c r="R111" i="29"/>
  <c r="D111" i="29"/>
  <c r="R123" i="29"/>
  <c r="D123" i="29"/>
  <c r="R135" i="29"/>
  <c r="D135" i="29"/>
  <c r="R147" i="29"/>
  <c r="D147" i="29"/>
  <c r="R167" i="29"/>
  <c r="D167" i="29"/>
  <c r="R254" i="29"/>
  <c r="D254" i="29"/>
  <c r="R271" i="29"/>
  <c r="D271" i="29"/>
  <c r="R21" i="29"/>
  <c r="D21" i="29"/>
  <c r="R41" i="29"/>
  <c r="D41" i="29"/>
  <c r="R53" i="29"/>
  <c r="D53" i="29"/>
  <c r="R61" i="29"/>
  <c r="D61" i="29"/>
  <c r="R73" i="29"/>
  <c r="D73" i="29"/>
  <c r="R97" i="29"/>
  <c r="D97" i="29"/>
  <c r="R105" i="29"/>
  <c r="D105" i="29"/>
  <c r="R117" i="29"/>
  <c r="D117" i="29"/>
  <c r="R125" i="29"/>
  <c r="D125" i="29"/>
  <c r="R129" i="29"/>
  <c r="D129" i="29"/>
  <c r="R133" i="29"/>
  <c r="D133" i="29"/>
  <c r="R137" i="29"/>
  <c r="D137" i="29"/>
  <c r="R141" i="29"/>
  <c r="D141" i="29"/>
  <c r="R145" i="29"/>
  <c r="D145" i="29"/>
  <c r="R149" i="29"/>
  <c r="D149" i="29"/>
  <c r="R153" i="29"/>
  <c r="D153" i="29"/>
  <c r="R157" i="29"/>
  <c r="D157" i="29"/>
  <c r="R161" i="29"/>
  <c r="D161" i="29"/>
  <c r="R165" i="29"/>
  <c r="D165" i="29"/>
  <c r="R169" i="29"/>
  <c r="D169" i="29"/>
  <c r="R172" i="29"/>
  <c r="D172" i="29"/>
  <c r="R175" i="29"/>
  <c r="D175" i="29"/>
  <c r="R178" i="29"/>
  <c r="D178" i="29"/>
  <c r="R181" i="29"/>
  <c r="D181" i="29"/>
  <c r="R188" i="29"/>
  <c r="D188" i="29"/>
  <c r="R191" i="29"/>
  <c r="D191" i="29"/>
  <c r="R197" i="29"/>
  <c r="D197" i="29"/>
  <c r="R203" i="29"/>
  <c r="D203" i="29"/>
  <c r="R207" i="29"/>
  <c r="D207" i="29"/>
  <c r="R215" i="29"/>
  <c r="D215" i="29"/>
  <c r="R219" i="29"/>
  <c r="D219" i="29"/>
  <c r="R222" i="29"/>
  <c r="D222" i="29"/>
  <c r="R225" i="29"/>
  <c r="D225" i="29"/>
  <c r="R232" i="29"/>
  <c r="D232" i="29"/>
  <c r="R235" i="29"/>
  <c r="D235" i="29"/>
  <c r="R239" i="29"/>
  <c r="D239" i="29"/>
  <c r="R242" i="29"/>
  <c r="D242" i="29"/>
  <c r="R246" i="29"/>
  <c r="D246" i="29"/>
  <c r="R248" i="29"/>
  <c r="D248" i="29"/>
  <c r="R256" i="29"/>
  <c r="D256" i="29"/>
  <c r="R265" i="29"/>
  <c r="D265" i="29"/>
  <c r="R272" i="29"/>
  <c r="D272" i="29"/>
  <c r="R276" i="29"/>
  <c r="D276" i="29"/>
  <c r="R279" i="29"/>
  <c r="D279" i="29"/>
  <c r="R287" i="29"/>
  <c r="D287" i="29"/>
  <c r="R291" i="29"/>
  <c r="D291" i="29"/>
  <c r="R294" i="29"/>
  <c r="D294" i="29"/>
  <c r="R298" i="29"/>
  <c r="D298" i="29"/>
  <c r="R301" i="29"/>
  <c r="D301" i="29"/>
  <c r="R304" i="29"/>
  <c r="D304" i="29"/>
  <c r="R308" i="29"/>
  <c r="D308" i="29"/>
  <c r="R310" i="29"/>
  <c r="D310" i="29"/>
  <c r="R317" i="29"/>
  <c r="D317" i="29"/>
  <c r="R320" i="29"/>
  <c r="D320" i="29"/>
  <c r="R324" i="29"/>
  <c r="D324" i="29"/>
  <c r="R326" i="29"/>
  <c r="D326" i="29"/>
  <c r="R333" i="29"/>
  <c r="D333" i="29"/>
  <c r="R336" i="29"/>
  <c r="D336" i="29"/>
  <c r="R340" i="29"/>
  <c r="D340" i="29"/>
  <c r="R346" i="29"/>
  <c r="D346" i="29"/>
  <c r="R353" i="29"/>
  <c r="D353" i="29"/>
  <c r="R357" i="29"/>
  <c r="D357" i="29"/>
  <c r="R361" i="29"/>
  <c r="D361" i="29"/>
  <c r="R365" i="29"/>
  <c r="D365" i="29"/>
  <c r="R369" i="29"/>
  <c r="D369" i="29"/>
  <c r="R373" i="29"/>
  <c r="D373" i="29"/>
  <c r="R377" i="29"/>
  <c r="D377" i="29"/>
  <c r="R381" i="29"/>
  <c r="D381" i="29"/>
  <c r="R385" i="29"/>
  <c r="D385" i="29"/>
  <c r="R391" i="29"/>
  <c r="D391" i="29"/>
  <c r="R395" i="29"/>
  <c r="D395" i="29"/>
  <c r="R399" i="29"/>
  <c r="D399" i="29"/>
  <c r="R403" i="29"/>
  <c r="D403" i="29"/>
  <c r="R407" i="29"/>
  <c r="D407" i="29"/>
  <c r="R411" i="29"/>
  <c r="D411" i="29"/>
  <c r="R415" i="29"/>
  <c r="D415" i="29"/>
  <c r="R419" i="29"/>
  <c r="D419" i="29"/>
  <c r="R423" i="29"/>
  <c r="D423" i="29"/>
  <c r="R430" i="29"/>
  <c r="D430" i="29"/>
  <c r="R436" i="29"/>
  <c r="D436" i="29"/>
  <c r="R440" i="29"/>
  <c r="D440" i="29"/>
  <c r="R443" i="29"/>
  <c r="D443" i="29"/>
  <c r="R447" i="29"/>
  <c r="D447" i="29"/>
  <c r="R450" i="29"/>
  <c r="D450" i="29"/>
  <c r="R453" i="29"/>
  <c r="D453" i="29"/>
  <c r="R457" i="29"/>
  <c r="D457" i="29"/>
  <c r="R460" i="29"/>
  <c r="D460" i="29"/>
  <c r="R463" i="29"/>
  <c r="D463" i="29"/>
  <c r="R466" i="29"/>
  <c r="D466" i="29"/>
  <c r="R546" i="29"/>
  <c r="D546" i="29"/>
  <c r="R548" i="29"/>
  <c r="D548" i="29"/>
  <c r="R562" i="29"/>
  <c r="D562" i="29"/>
  <c r="R565" i="29"/>
  <c r="D565" i="29"/>
  <c r="R633" i="29"/>
  <c r="D633" i="29"/>
  <c r="R637" i="29"/>
  <c r="D637" i="29"/>
  <c r="R640" i="29"/>
  <c r="D640" i="29"/>
  <c r="R643" i="29"/>
  <c r="D643" i="29"/>
  <c r="R647" i="29"/>
  <c r="D647" i="29"/>
  <c r="R650" i="29"/>
  <c r="D650" i="29"/>
  <c r="R654" i="29"/>
  <c r="D654" i="29"/>
  <c r="K657" i="29"/>
  <c r="L657" i="29" s="1"/>
  <c r="R660" i="29"/>
  <c r="D660" i="29"/>
  <c r="R663" i="29"/>
  <c r="D663" i="29"/>
  <c r="R667" i="29"/>
  <c r="D667" i="29"/>
  <c r="R671" i="29"/>
  <c r="D671" i="29"/>
  <c r="R673" i="29"/>
  <c r="D673" i="29"/>
  <c r="R677" i="29"/>
  <c r="D677" i="29"/>
  <c r="R680" i="29"/>
  <c r="D680" i="29"/>
  <c r="R683" i="29"/>
  <c r="D683" i="29"/>
  <c r="R687" i="29"/>
  <c r="D687" i="29"/>
  <c r="R690" i="29"/>
  <c r="D690" i="29"/>
  <c r="R11" i="29"/>
  <c r="D11" i="29"/>
  <c r="K249" i="29"/>
  <c r="L249" i="29" s="1"/>
  <c r="K671" i="29"/>
  <c r="L671" i="29" s="1"/>
  <c r="K22" i="29"/>
  <c r="L22" i="29" s="1"/>
  <c r="K181" i="29"/>
  <c r="L181" i="29" s="1"/>
  <c r="K187" i="29"/>
  <c r="L187" i="29" s="1"/>
  <c r="K193" i="29"/>
  <c r="L193" i="29" s="1"/>
  <c r="K216" i="29"/>
  <c r="L216" i="29" s="1"/>
  <c r="K255" i="29"/>
  <c r="L255" i="29" s="1"/>
  <c r="K264" i="29"/>
  <c r="L264" i="29" s="1"/>
  <c r="K277" i="29"/>
  <c r="L277" i="29" s="1"/>
  <c r="K279" i="29"/>
  <c r="L279" i="29" s="1"/>
  <c r="K286" i="29"/>
  <c r="L286" i="29" s="1"/>
  <c r="K293" i="29"/>
  <c r="L293" i="29" s="1"/>
  <c r="K295" i="29"/>
  <c r="L295" i="29" s="1"/>
  <c r="K333" i="29"/>
  <c r="L333" i="29" s="1"/>
  <c r="K342" i="29"/>
  <c r="L342" i="29" s="1"/>
  <c r="K445" i="29"/>
  <c r="L445" i="29" s="1"/>
  <c r="K451" i="29"/>
  <c r="L451" i="29" s="1"/>
  <c r="K457" i="29"/>
  <c r="L457" i="29" s="1"/>
  <c r="K474" i="29"/>
  <c r="L474" i="29" s="1"/>
  <c r="K554" i="29"/>
  <c r="L554" i="29" s="1"/>
  <c r="K563" i="29"/>
  <c r="L563" i="29" s="1"/>
  <c r="K640" i="29"/>
  <c r="L640" i="29" s="1"/>
  <c r="K656" i="29"/>
  <c r="L656" i="29" s="1"/>
  <c r="K665" i="29"/>
  <c r="L665" i="29" s="1"/>
  <c r="R12" i="26"/>
  <c r="D12" i="26"/>
  <c r="R23" i="26"/>
  <c r="D23" i="26"/>
  <c r="R44" i="26"/>
  <c r="D44" i="26"/>
  <c r="R55" i="26"/>
  <c r="D55" i="26"/>
  <c r="R73" i="26"/>
  <c r="D73" i="26"/>
  <c r="R30" i="26"/>
  <c r="D30" i="26"/>
  <c r="R41" i="26"/>
  <c r="D41" i="26"/>
  <c r="R48" i="26"/>
  <c r="D48" i="26"/>
  <c r="R62" i="26"/>
  <c r="D62" i="26"/>
  <c r="R78" i="26"/>
  <c r="D78" i="26"/>
  <c r="R85" i="26"/>
  <c r="D85" i="26"/>
  <c r="R92" i="26"/>
  <c r="D92" i="26"/>
  <c r="R98" i="26"/>
  <c r="D98" i="26"/>
  <c r="R105" i="26"/>
  <c r="D105" i="26"/>
  <c r="R113" i="26"/>
  <c r="D113" i="26"/>
  <c r="R121" i="26"/>
  <c r="D121" i="26"/>
  <c r="R129" i="26"/>
  <c r="D129" i="26"/>
  <c r="R137" i="26"/>
  <c r="D137" i="26"/>
  <c r="R145" i="26"/>
  <c r="D145" i="26"/>
  <c r="R153" i="26"/>
  <c r="D153" i="26"/>
  <c r="R165" i="26"/>
  <c r="D165" i="26"/>
  <c r="R173" i="26"/>
  <c r="D173" i="26"/>
  <c r="R13" i="26"/>
  <c r="D13" i="26"/>
  <c r="R24" i="26"/>
  <c r="D24" i="26"/>
  <c r="R31" i="26"/>
  <c r="D31" i="26"/>
  <c r="R45" i="26"/>
  <c r="D45" i="26"/>
  <c r="R67" i="26"/>
  <c r="D67" i="26"/>
  <c r="R74" i="26"/>
  <c r="D74" i="26"/>
  <c r="R79" i="26"/>
  <c r="D79" i="26"/>
  <c r="R99" i="26"/>
  <c r="D99" i="26"/>
  <c r="R106" i="26"/>
  <c r="D106" i="26"/>
  <c r="R114" i="26"/>
  <c r="D114" i="26"/>
  <c r="R122" i="26"/>
  <c r="D122" i="26"/>
  <c r="R130" i="26"/>
  <c r="D130" i="26"/>
  <c r="R138" i="26"/>
  <c r="D138" i="26"/>
  <c r="R146" i="26"/>
  <c r="D146" i="26"/>
  <c r="R154" i="26"/>
  <c r="D154" i="26"/>
  <c r="R162" i="26"/>
  <c r="D162" i="26"/>
  <c r="R170" i="26"/>
  <c r="D170" i="26"/>
  <c r="R14" i="26"/>
  <c r="D14" i="26"/>
  <c r="R21" i="26"/>
  <c r="D21" i="26"/>
  <c r="R28" i="26"/>
  <c r="D28" i="26"/>
  <c r="R32" i="26"/>
  <c r="D32" i="26"/>
  <c r="R35" i="26"/>
  <c r="D35" i="26"/>
  <c r="R39" i="26"/>
  <c r="D39" i="26"/>
  <c r="R46" i="26"/>
  <c r="D46" i="26"/>
  <c r="R50" i="26"/>
  <c r="D50" i="26"/>
  <c r="R53" i="26"/>
  <c r="D53" i="26"/>
  <c r="R57" i="26"/>
  <c r="D57" i="26"/>
  <c r="R60" i="26"/>
  <c r="D60" i="26"/>
  <c r="R64" i="26"/>
  <c r="D64" i="26"/>
  <c r="R71" i="26"/>
  <c r="D71" i="26"/>
  <c r="R75" i="26"/>
  <c r="D75" i="26"/>
  <c r="R77" i="26"/>
  <c r="D77" i="26"/>
  <c r="R80" i="26"/>
  <c r="D80" i="26"/>
  <c r="R87" i="26"/>
  <c r="D87" i="26"/>
  <c r="R91" i="26"/>
  <c r="D91" i="26"/>
  <c r="R93" i="26"/>
  <c r="D93" i="26"/>
  <c r="R96" i="26"/>
  <c r="D96" i="26"/>
  <c r="R100" i="26"/>
  <c r="D100" i="26"/>
  <c r="R103" i="26"/>
  <c r="D103" i="26"/>
  <c r="R107" i="26"/>
  <c r="D107" i="26"/>
  <c r="R111" i="26"/>
  <c r="D111" i="26"/>
  <c r="R115" i="26"/>
  <c r="D115" i="26"/>
  <c r="R119" i="26"/>
  <c r="D119" i="26"/>
  <c r="R123" i="26"/>
  <c r="D123" i="26"/>
  <c r="R127" i="26"/>
  <c r="D127" i="26"/>
  <c r="R131" i="26"/>
  <c r="D131" i="26"/>
  <c r="R135" i="26"/>
  <c r="D135" i="26"/>
  <c r="R139" i="26"/>
  <c r="D139" i="26"/>
  <c r="R143" i="26"/>
  <c r="D143" i="26"/>
  <c r="R147" i="26"/>
  <c r="D147" i="26"/>
  <c r="R151" i="26"/>
  <c r="D151" i="26"/>
  <c r="R155" i="26"/>
  <c r="D155" i="26"/>
  <c r="R159" i="26"/>
  <c r="D159" i="26"/>
  <c r="R163" i="26"/>
  <c r="D163" i="26"/>
  <c r="R167" i="26"/>
  <c r="D167" i="26"/>
  <c r="R171" i="26"/>
  <c r="D171" i="26"/>
  <c r="R175" i="26"/>
  <c r="D175" i="26"/>
  <c r="R19" i="26"/>
  <c r="D19" i="26"/>
  <c r="R26" i="26"/>
  <c r="D26" i="26"/>
  <c r="R37" i="26"/>
  <c r="D37" i="26"/>
  <c r="R59" i="26"/>
  <c r="D59" i="26"/>
  <c r="R66" i="26"/>
  <c r="D66" i="26"/>
  <c r="R76" i="26"/>
  <c r="D76" i="26"/>
  <c r="R82" i="26"/>
  <c r="D82" i="26"/>
  <c r="R89" i="26"/>
  <c r="D89" i="26"/>
  <c r="R94" i="26"/>
  <c r="D94" i="26"/>
  <c r="R109" i="26"/>
  <c r="D109" i="26"/>
  <c r="R117" i="26"/>
  <c r="D117" i="26"/>
  <c r="R125" i="26"/>
  <c r="D125" i="26"/>
  <c r="R133" i="26"/>
  <c r="D133" i="26"/>
  <c r="R141" i="26"/>
  <c r="D141" i="26"/>
  <c r="R149" i="26"/>
  <c r="D149" i="26"/>
  <c r="R157" i="26"/>
  <c r="D157" i="26"/>
  <c r="R161" i="26"/>
  <c r="D161" i="26"/>
  <c r="R169" i="26"/>
  <c r="D169" i="26"/>
  <c r="R20" i="26"/>
  <c r="D20" i="26"/>
  <c r="R27" i="26"/>
  <c r="D27" i="26"/>
  <c r="R34" i="26"/>
  <c r="D34" i="26"/>
  <c r="R42" i="26"/>
  <c r="D42" i="26"/>
  <c r="R49" i="26"/>
  <c r="D49" i="26"/>
  <c r="R56" i="26"/>
  <c r="D56" i="26"/>
  <c r="R63" i="26"/>
  <c r="D63" i="26"/>
  <c r="R70" i="26"/>
  <c r="D70" i="26"/>
  <c r="R83" i="26"/>
  <c r="D83" i="26"/>
  <c r="R90" i="26"/>
  <c r="D90" i="26"/>
  <c r="R95" i="26"/>
  <c r="D95" i="26"/>
  <c r="R102" i="26"/>
  <c r="D102" i="26"/>
  <c r="R110" i="26"/>
  <c r="D110" i="26"/>
  <c r="R126" i="26"/>
  <c r="D126" i="26"/>
  <c r="R134" i="26"/>
  <c r="D134" i="26"/>
  <c r="R142" i="26"/>
  <c r="D142" i="26"/>
  <c r="R150" i="26"/>
  <c r="D150" i="26"/>
  <c r="R158" i="26"/>
  <c r="D158" i="26"/>
  <c r="R166" i="26"/>
  <c r="D166" i="26"/>
  <c r="R174" i="26"/>
  <c r="D174" i="26"/>
  <c r="R17" i="26"/>
  <c r="D17" i="26"/>
  <c r="R25" i="26"/>
  <c r="D25" i="26"/>
  <c r="R15" i="26"/>
  <c r="D15" i="26"/>
  <c r="R18" i="26"/>
  <c r="D18" i="26"/>
  <c r="K26" i="26"/>
  <c r="L26" i="26" s="1"/>
  <c r="R29" i="26"/>
  <c r="D29" i="26"/>
  <c r="R33" i="26"/>
  <c r="D33" i="26"/>
  <c r="R36" i="26"/>
  <c r="D36" i="26"/>
  <c r="R40" i="26"/>
  <c r="D40" i="26"/>
  <c r="R43" i="26"/>
  <c r="D43" i="26"/>
  <c r="R47" i="26"/>
  <c r="D47" i="26"/>
  <c r="R51" i="26"/>
  <c r="D51" i="26"/>
  <c r="R58" i="26"/>
  <c r="D58" i="26"/>
  <c r="R61" i="26"/>
  <c r="D61" i="26"/>
  <c r="R65" i="26"/>
  <c r="D65" i="26"/>
  <c r="R68" i="26"/>
  <c r="D68" i="26"/>
  <c r="R72" i="26"/>
  <c r="D72" i="26"/>
  <c r="K76" i="26"/>
  <c r="L76" i="26" s="1"/>
  <c r="K78" i="26"/>
  <c r="L78" i="26" s="1"/>
  <c r="R81" i="26"/>
  <c r="D81" i="26"/>
  <c r="K85" i="26"/>
  <c r="L85" i="26" s="1"/>
  <c r="R88" i="26"/>
  <c r="D88" i="26"/>
  <c r="K92" i="26"/>
  <c r="L92" i="26" s="1"/>
  <c r="K94" i="26"/>
  <c r="L94" i="26" s="1"/>
  <c r="R97" i="26"/>
  <c r="D97" i="26"/>
  <c r="R104" i="26"/>
  <c r="D104" i="26"/>
  <c r="R108" i="26"/>
  <c r="D108" i="26"/>
  <c r="R112" i="26"/>
  <c r="D112" i="26"/>
  <c r="R120" i="26"/>
  <c r="D120" i="26"/>
  <c r="R124" i="26"/>
  <c r="D124" i="26"/>
  <c r="R128" i="26"/>
  <c r="D128" i="26"/>
  <c r="R132" i="26"/>
  <c r="D132" i="26"/>
  <c r="R136" i="26"/>
  <c r="D136" i="26"/>
  <c r="R140" i="26"/>
  <c r="D140" i="26"/>
  <c r="R144" i="26"/>
  <c r="D144" i="26"/>
  <c r="R148" i="26"/>
  <c r="D148" i="26"/>
  <c r="R152" i="26"/>
  <c r="D152" i="26"/>
  <c r="R156" i="26"/>
  <c r="D156" i="26"/>
  <c r="R160" i="26"/>
  <c r="D160" i="26"/>
  <c r="R164" i="26"/>
  <c r="D164" i="26"/>
  <c r="R168" i="26"/>
  <c r="D168" i="26"/>
  <c r="R172" i="26"/>
  <c r="D172" i="26"/>
  <c r="R176" i="26"/>
  <c r="D176" i="26"/>
  <c r="R11" i="26"/>
  <c r="D11" i="26"/>
  <c r="K15" i="26"/>
  <c r="L15" i="26" s="1"/>
  <c r="K45" i="26"/>
  <c r="L45" i="26" s="1"/>
  <c r="K62" i="26"/>
  <c r="L62" i="26" s="1"/>
  <c r="K100" i="26"/>
  <c r="L100" i="26" s="1"/>
  <c r="K109" i="26"/>
  <c r="L109" i="26" s="1"/>
  <c r="K30" i="26"/>
  <c r="L30" i="26" s="1"/>
  <c r="K70" i="26"/>
  <c r="L70" i="26" s="1"/>
  <c r="K108" i="26"/>
  <c r="L108" i="26" s="1"/>
  <c r="K110" i="26"/>
  <c r="L110" i="26" s="1"/>
  <c r="K117" i="26"/>
  <c r="L117" i="26" s="1"/>
  <c r="R496" i="24"/>
  <c r="R500" i="24"/>
  <c r="R504" i="24"/>
  <c r="R507" i="24"/>
  <c r="R511" i="24"/>
  <c r="R514" i="24"/>
  <c r="R517" i="24"/>
  <c r="R520" i="24"/>
  <c r="R523" i="24"/>
  <c r="R526" i="24"/>
  <c r="R529" i="24"/>
  <c r="R532" i="24"/>
  <c r="R536" i="24"/>
  <c r="R540" i="24"/>
  <c r="R547" i="24"/>
  <c r="R550" i="24"/>
  <c r="R557" i="24"/>
  <c r="R561" i="24"/>
  <c r="R569" i="24"/>
  <c r="R575" i="24"/>
  <c r="R578" i="24"/>
  <c r="R581" i="24"/>
  <c r="R584" i="24"/>
  <c r="R587" i="24"/>
  <c r="R590" i="24"/>
  <c r="R596" i="24"/>
  <c r="R601" i="24"/>
  <c r="R607" i="24"/>
  <c r="R610" i="24"/>
  <c r="R613" i="24"/>
  <c r="R616" i="24"/>
  <c r="R619" i="24"/>
  <c r="R622" i="24"/>
  <c r="R627" i="24"/>
  <c r="R630" i="24"/>
  <c r="R634" i="24"/>
  <c r="R637" i="24"/>
  <c r="R641" i="24"/>
  <c r="R645" i="24"/>
  <c r="R649" i="24"/>
  <c r="R652" i="24"/>
  <c r="R656" i="24"/>
  <c r="R659" i="24"/>
  <c r="R663" i="24"/>
  <c r="R667" i="24"/>
  <c r="R670" i="24"/>
  <c r="R674" i="24"/>
  <c r="R680" i="24"/>
  <c r="R684" i="24"/>
  <c r="R688" i="24"/>
  <c r="R692" i="24"/>
  <c r="R43" i="24"/>
  <c r="R138" i="24"/>
  <c r="R144" i="24"/>
  <c r="R159" i="24"/>
  <c r="R184" i="24"/>
  <c r="R241" i="24"/>
  <c r="R253" i="24"/>
  <c r="R269" i="24"/>
  <c r="R395" i="24"/>
  <c r="R406" i="24"/>
  <c r="R416" i="24"/>
  <c r="R428" i="24"/>
  <c r="R448" i="24"/>
  <c r="R492" i="24"/>
  <c r="R21" i="24"/>
  <c r="R48" i="24"/>
  <c r="R98" i="24"/>
  <c r="R185" i="24"/>
  <c r="R197" i="24"/>
  <c r="R207" i="24"/>
  <c r="R214" i="24"/>
  <c r="R222" i="24"/>
  <c r="R226" i="24"/>
  <c r="R230" i="24"/>
  <c r="R234" i="24"/>
  <c r="R238" i="24"/>
  <c r="R242" i="24"/>
  <c r="R246" i="24"/>
  <c r="R250" i="24"/>
  <c r="R254" i="24"/>
  <c r="R258" i="24"/>
  <c r="R262" i="24"/>
  <c r="R266" i="24"/>
  <c r="R270" i="24"/>
  <c r="R274" i="24"/>
  <c r="R278" i="24"/>
  <c r="R282" i="24"/>
  <c r="R286" i="24"/>
  <c r="R290" i="24"/>
  <c r="R294" i="24"/>
  <c r="R298" i="24"/>
  <c r="R302" i="24"/>
  <c r="R306" i="24"/>
  <c r="R310" i="24"/>
  <c r="R314" i="24"/>
  <c r="R318" i="24"/>
  <c r="R322" i="24"/>
  <c r="R326" i="24"/>
  <c r="R330" i="24"/>
  <c r="R334" i="24"/>
  <c r="R338" i="24"/>
  <c r="R342" i="24"/>
  <c r="R346" i="24"/>
  <c r="R352" i="24"/>
  <c r="R356" i="24"/>
  <c r="R366" i="24"/>
  <c r="R370" i="24"/>
  <c r="R374" i="24"/>
  <c r="R377" i="24"/>
  <c r="R381" i="24"/>
  <c r="R385" i="24"/>
  <c r="R396" i="24"/>
  <c r="R400" i="24"/>
  <c r="R407" i="24"/>
  <c r="R410" i="24"/>
  <c r="R413" i="24"/>
  <c r="R417" i="24"/>
  <c r="R421" i="24"/>
  <c r="R425" i="24"/>
  <c r="R429" i="24"/>
  <c r="R433" i="24"/>
  <c r="R437" i="24"/>
  <c r="R441" i="24"/>
  <c r="R445" i="24"/>
  <c r="R449" i="24"/>
  <c r="R453" i="24"/>
  <c r="R457" i="24"/>
  <c r="R461" i="24"/>
  <c r="R465" i="24"/>
  <c r="R469" i="24"/>
  <c r="R473" i="24"/>
  <c r="R477" i="24"/>
  <c r="R481" i="24"/>
  <c r="R485" i="24"/>
  <c r="R489" i="24"/>
  <c r="R493" i="24"/>
  <c r="R497" i="24"/>
  <c r="R501" i="24"/>
  <c r="R505" i="24"/>
  <c r="R508" i="24"/>
  <c r="R512" i="24"/>
  <c r="R515" i="24"/>
  <c r="R521" i="24"/>
  <c r="R524" i="24"/>
  <c r="R527" i="24"/>
  <c r="R530" i="24"/>
  <c r="R533" i="24"/>
  <c r="R537" i="24"/>
  <c r="R541" i="24"/>
  <c r="R545" i="24"/>
  <c r="R551" i="24"/>
  <c r="R554" i="24"/>
  <c r="R558" i="24"/>
  <c r="R564" i="24"/>
  <c r="R567" i="24"/>
  <c r="R570" i="24"/>
  <c r="R573" i="24"/>
  <c r="R576" i="24"/>
  <c r="R579" i="24"/>
  <c r="R582" i="24"/>
  <c r="R588" i="24"/>
  <c r="R593" i="24"/>
  <c r="R599" i="24"/>
  <c r="R602" i="24"/>
  <c r="R605" i="24"/>
  <c r="R608" i="24"/>
  <c r="R611" i="24"/>
  <c r="R614" i="24"/>
  <c r="R620" i="24"/>
  <c r="R625" i="24"/>
  <c r="R628" i="24"/>
  <c r="R631" i="24"/>
  <c r="R638" i="24"/>
  <c r="R642" i="24"/>
  <c r="R646" i="24"/>
  <c r="R650" i="24"/>
  <c r="R657" i="24"/>
  <c r="R660" i="24"/>
  <c r="R664" i="24"/>
  <c r="R671" i="24"/>
  <c r="R677" i="24"/>
  <c r="K681" i="24"/>
  <c r="L681" i="24" s="1"/>
  <c r="R685" i="24"/>
  <c r="R689" i="24"/>
  <c r="R693" i="24"/>
  <c r="R13" i="24"/>
  <c r="R26" i="24"/>
  <c r="R32" i="24"/>
  <c r="R50" i="24"/>
  <c r="R56" i="24"/>
  <c r="R62" i="24"/>
  <c r="R84" i="24"/>
  <c r="R95" i="24"/>
  <c r="R100" i="24"/>
  <c r="R111" i="24"/>
  <c r="R116" i="24"/>
  <c r="R127" i="24"/>
  <c r="R132" i="24"/>
  <c r="R136" i="24"/>
  <c r="R142" i="24"/>
  <c r="R151" i="24"/>
  <c r="R192" i="24"/>
  <c r="R200" i="24"/>
  <c r="R206" i="24"/>
  <c r="R213" i="24"/>
  <c r="R221" i="24"/>
  <c r="R229" i="24"/>
  <c r="R237" i="24"/>
  <c r="R249" i="24"/>
  <c r="R261" i="24"/>
  <c r="R273" i="24"/>
  <c r="R281" i="24"/>
  <c r="R289" i="24"/>
  <c r="R297" i="24"/>
  <c r="R305" i="24"/>
  <c r="R313" i="24"/>
  <c r="R321" i="24"/>
  <c r="R329" i="24"/>
  <c r="R337" i="24"/>
  <c r="R362" i="24"/>
  <c r="R376" i="24"/>
  <c r="R393" i="24"/>
  <c r="R399" i="24"/>
  <c r="R412" i="24"/>
  <c r="R424" i="24"/>
  <c r="R436" i="24"/>
  <c r="R444" i="24"/>
  <c r="R452" i="24"/>
  <c r="R460" i="24"/>
  <c r="R472" i="24"/>
  <c r="R480" i="24"/>
  <c r="R488" i="24"/>
  <c r="R18" i="24"/>
  <c r="R27" i="24"/>
  <c r="R36" i="24"/>
  <c r="R44" i="24"/>
  <c r="R54" i="24"/>
  <c r="R60" i="24"/>
  <c r="R66" i="24"/>
  <c r="R81" i="24"/>
  <c r="R93" i="24"/>
  <c r="R101" i="24"/>
  <c r="R106" i="24"/>
  <c r="R117" i="24"/>
  <c r="R122" i="24"/>
  <c r="R160" i="24"/>
  <c r="R168" i="24"/>
  <c r="R171" i="24"/>
  <c r="R181" i="24"/>
  <c r="R204" i="24"/>
  <c r="R19" i="24"/>
  <c r="R25" i="24"/>
  <c r="R34" i="24"/>
  <c r="R52" i="24"/>
  <c r="R67" i="24"/>
  <c r="R75" i="24"/>
  <c r="R82" i="24"/>
  <c r="R88" i="24"/>
  <c r="R96" i="24"/>
  <c r="R99" i="24"/>
  <c r="R104" i="24"/>
  <c r="R107" i="24"/>
  <c r="R112" i="24"/>
  <c r="R115" i="24"/>
  <c r="R120" i="24"/>
  <c r="R123" i="24"/>
  <c r="R128" i="24"/>
  <c r="R131" i="24"/>
  <c r="R133" i="24"/>
  <c r="R135" i="24"/>
  <c r="R137" i="24"/>
  <c r="R139" i="24"/>
  <c r="R141" i="24"/>
  <c r="R143" i="24"/>
  <c r="R145" i="24"/>
  <c r="R153" i="24"/>
  <c r="R157" i="24"/>
  <c r="R165" i="24"/>
  <c r="R169" i="24"/>
  <c r="R172" i="24"/>
  <c r="R175" i="24"/>
  <c r="R182" i="24"/>
  <c r="R190" i="24"/>
  <c r="R194" i="24"/>
  <c r="R198" i="24"/>
  <c r="R205" i="24"/>
  <c r="R208" i="24"/>
  <c r="R212" i="24"/>
  <c r="R215" i="24"/>
  <c r="R219" i="24"/>
  <c r="R223" i="24"/>
  <c r="R227" i="24"/>
  <c r="R231" i="24"/>
  <c r="R235" i="24"/>
  <c r="R239" i="24"/>
  <c r="R243" i="24"/>
  <c r="R247" i="24"/>
  <c r="R251" i="24"/>
  <c r="R255" i="24"/>
  <c r="R259" i="24"/>
  <c r="R263" i="24"/>
  <c r="R267" i="24"/>
  <c r="R271" i="24"/>
  <c r="R275" i="24"/>
  <c r="R279" i="24"/>
  <c r="R283" i="24"/>
  <c r="R287" i="24"/>
  <c r="R291" i="24"/>
  <c r="R295" i="24"/>
  <c r="R299" i="24"/>
  <c r="R303" i="24"/>
  <c r="R307" i="24"/>
  <c r="R311" i="24"/>
  <c r="R315" i="24"/>
  <c r="R319" i="24"/>
  <c r="R323" i="24"/>
  <c r="R327" i="24"/>
  <c r="R331" i="24"/>
  <c r="R335" i="24"/>
  <c r="R339" i="24"/>
  <c r="R343" i="24"/>
  <c r="R350" i="24"/>
  <c r="R360" i="24"/>
  <c r="R364" i="24"/>
  <c r="R378" i="24"/>
  <c r="R382" i="24"/>
  <c r="R386" i="24"/>
  <c r="R392" i="24"/>
  <c r="R394" i="24"/>
  <c r="R397" i="24"/>
  <c r="R404" i="24"/>
  <c r="R408" i="24"/>
  <c r="R414" i="24"/>
  <c r="R418" i="24"/>
  <c r="R422" i="24"/>
  <c r="R426" i="24"/>
  <c r="R430" i="24"/>
  <c r="R434" i="24"/>
  <c r="R438" i="24"/>
  <c r="R442" i="24"/>
  <c r="R446" i="24"/>
  <c r="R450" i="24"/>
  <c r="R454" i="24"/>
  <c r="R458" i="24"/>
  <c r="R462" i="24"/>
  <c r="R466" i="24"/>
  <c r="R470" i="24"/>
  <c r="R474" i="24"/>
  <c r="R478" i="24"/>
  <c r="R482" i="24"/>
  <c r="R486" i="24"/>
  <c r="R490" i="24"/>
  <c r="R494" i="24"/>
  <c r="R498" i="24"/>
  <c r="R509" i="24"/>
  <c r="R513" i="24"/>
  <c r="R519" i="24"/>
  <c r="R525" i="24"/>
  <c r="R528" i="24"/>
  <c r="R534" i="24"/>
  <c r="R542" i="24"/>
  <c r="R548" i="24"/>
  <c r="R555" i="24"/>
  <c r="R559" i="24"/>
  <c r="R562" i="24"/>
  <c r="R565" i="24"/>
  <c r="R568" i="24"/>
  <c r="R571" i="24"/>
  <c r="R574" i="24"/>
  <c r="R580" i="24"/>
  <c r="R585" i="24"/>
  <c r="R591" i="24"/>
  <c r="R594" i="24"/>
  <c r="R597" i="24"/>
  <c r="R600" i="24"/>
  <c r="R603" i="24"/>
  <c r="R606" i="24"/>
  <c r="R612" i="24"/>
  <c r="R617" i="24"/>
  <c r="R623" i="24"/>
  <c r="R626" i="24"/>
  <c r="R632" i="24"/>
  <c r="R635" i="24"/>
  <c r="R639" i="24"/>
  <c r="R643" i="24"/>
  <c r="R647" i="24"/>
  <c r="R654" i="24"/>
  <c r="R658" i="24"/>
  <c r="R661" i="24"/>
  <c r="R665" i="24"/>
  <c r="R672" i="24"/>
  <c r="R675" i="24"/>
  <c r="R678" i="24"/>
  <c r="R682" i="24"/>
  <c r="R686" i="24"/>
  <c r="R690" i="24"/>
  <c r="R17" i="24"/>
  <c r="R23" i="24"/>
  <c r="R29" i="24"/>
  <c r="R35" i="24"/>
  <c r="R53" i="24"/>
  <c r="R59" i="24"/>
  <c r="R73" i="24"/>
  <c r="R87" i="24"/>
  <c r="R92" i="24"/>
  <c r="R103" i="24"/>
  <c r="R108" i="24"/>
  <c r="R119" i="24"/>
  <c r="R124" i="24"/>
  <c r="R134" i="24"/>
  <c r="R140" i="24"/>
  <c r="R147" i="24"/>
  <c r="R155" i="24"/>
  <c r="R167" i="24"/>
  <c r="R188" i="24"/>
  <c r="R196" i="24"/>
  <c r="R203" i="24"/>
  <c r="R210" i="24"/>
  <c r="R217" i="24"/>
  <c r="R225" i="24"/>
  <c r="R233" i="24"/>
  <c r="R245" i="24"/>
  <c r="R257" i="24"/>
  <c r="R265" i="24"/>
  <c r="R277" i="24"/>
  <c r="R285" i="24"/>
  <c r="R293" i="24"/>
  <c r="R301" i="24"/>
  <c r="R309" i="24"/>
  <c r="R317" i="24"/>
  <c r="R325" i="24"/>
  <c r="R333" i="24"/>
  <c r="R341" i="24"/>
  <c r="R388" i="24"/>
  <c r="R402" i="24"/>
  <c r="R409" i="24"/>
  <c r="R420" i="24"/>
  <c r="R432" i="24"/>
  <c r="R440" i="24"/>
  <c r="R456" i="24"/>
  <c r="R464" i="24"/>
  <c r="R468" i="24"/>
  <c r="R476" i="24"/>
  <c r="R484" i="24"/>
  <c r="R14" i="24"/>
  <c r="R24" i="24"/>
  <c r="R30" i="24"/>
  <c r="R40" i="24"/>
  <c r="R57" i="24"/>
  <c r="R85" i="24"/>
  <c r="R90" i="24"/>
  <c r="R109" i="24"/>
  <c r="R114" i="24"/>
  <c r="R125" i="24"/>
  <c r="R130" i="24"/>
  <c r="R156" i="24"/>
  <c r="R164" i="24"/>
  <c r="R174" i="24"/>
  <c r="R178" i="24"/>
  <c r="R189" i="24"/>
  <c r="R201" i="24"/>
  <c r="R22" i="24"/>
  <c r="R28" i="24"/>
  <c r="R41" i="24"/>
  <c r="R63" i="24"/>
  <c r="R91" i="24"/>
  <c r="R12" i="24"/>
  <c r="R16" i="24"/>
  <c r="R20" i="24"/>
  <c r="K23" i="24"/>
  <c r="L23" i="24" s="1"/>
  <c r="K26" i="24"/>
  <c r="L26" i="24" s="1"/>
  <c r="K29" i="24"/>
  <c r="L29" i="24" s="1"/>
  <c r="R31" i="24"/>
  <c r="K35" i="24"/>
  <c r="L35" i="24" s="1"/>
  <c r="R49" i="24"/>
  <c r="K53" i="24"/>
  <c r="L53" i="24" s="1"/>
  <c r="R55" i="24"/>
  <c r="R58" i="24"/>
  <c r="R61" i="24"/>
  <c r="R64" i="24"/>
  <c r="R68" i="24"/>
  <c r="R72" i="24"/>
  <c r="R76" i="24"/>
  <c r="R80" i="24"/>
  <c r="R86" i="24"/>
  <c r="R89" i="24"/>
  <c r="K92" i="24"/>
  <c r="L92" i="24" s="1"/>
  <c r="R94" i="24"/>
  <c r="R97" i="24"/>
  <c r="K100" i="24"/>
  <c r="L100" i="24" s="1"/>
  <c r="R102" i="24"/>
  <c r="R105" i="24"/>
  <c r="K108" i="24"/>
  <c r="L108" i="24" s="1"/>
  <c r="R110" i="24"/>
  <c r="R113" i="24"/>
  <c r="K116" i="24"/>
  <c r="L116" i="24" s="1"/>
  <c r="R118" i="24"/>
  <c r="R121" i="24"/>
  <c r="K124" i="24"/>
  <c r="L124" i="24" s="1"/>
  <c r="R126" i="24"/>
  <c r="R129" i="24"/>
  <c r="K132" i="24"/>
  <c r="L132" i="24" s="1"/>
  <c r="K134" i="24"/>
  <c r="L134" i="24" s="1"/>
  <c r="K136" i="24"/>
  <c r="L136" i="24" s="1"/>
  <c r="K138" i="24"/>
  <c r="L138" i="24" s="1"/>
  <c r="K140" i="24"/>
  <c r="L140" i="24" s="1"/>
  <c r="K142" i="24"/>
  <c r="L142" i="24" s="1"/>
  <c r="K144" i="24"/>
  <c r="L144" i="24" s="1"/>
  <c r="R162" i="24"/>
  <c r="R166" i="24"/>
  <c r="R173" i="24"/>
  <c r="R176" i="24"/>
  <c r="R180" i="24"/>
  <c r="R183" i="24"/>
  <c r="R187" i="24"/>
  <c r="R191" i="24"/>
  <c r="R199" i="24"/>
  <c r="K203" i="24"/>
  <c r="L203" i="24" s="1"/>
  <c r="K206" i="24"/>
  <c r="L206" i="24" s="1"/>
  <c r="K213" i="24"/>
  <c r="L213" i="24" s="1"/>
  <c r="R216" i="24"/>
  <c r="R220" i="24"/>
  <c r="R224" i="24"/>
  <c r="R228" i="24"/>
  <c r="R232" i="24"/>
  <c r="R236" i="24"/>
  <c r="R240" i="24"/>
  <c r="R244" i="24"/>
  <c r="R248" i="24"/>
  <c r="R252" i="24"/>
  <c r="R256" i="24"/>
  <c r="R260" i="24"/>
  <c r="R264" i="24"/>
  <c r="R268" i="24"/>
  <c r="R272" i="24"/>
  <c r="R276" i="24"/>
  <c r="R280" i="24"/>
  <c r="R284" i="24"/>
  <c r="R288" i="24"/>
  <c r="R292" i="24"/>
  <c r="R296" i="24"/>
  <c r="R300" i="24"/>
  <c r="R304" i="24"/>
  <c r="R308" i="24"/>
  <c r="R312" i="24"/>
  <c r="R316" i="24"/>
  <c r="R320" i="24"/>
  <c r="R324" i="24"/>
  <c r="R328" i="24"/>
  <c r="R332" i="24"/>
  <c r="R336" i="24"/>
  <c r="R340" i="24"/>
  <c r="R344" i="24"/>
  <c r="R348" i="24"/>
  <c r="R354" i="24"/>
  <c r="R358" i="24"/>
  <c r="R368" i="24"/>
  <c r="R372" i="24"/>
  <c r="R375" i="24"/>
  <c r="R379" i="24"/>
  <c r="R383" i="24"/>
  <c r="K393" i="24"/>
  <c r="L393" i="24" s="1"/>
  <c r="K395" i="24"/>
  <c r="L395" i="24" s="1"/>
  <c r="K402" i="24"/>
  <c r="L402" i="24" s="1"/>
  <c r="R405" i="24"/>
  <c r="K409" i="24"/>
  <c r="L409" i="24" s="1"/>
  <c r="R411" i="24"/>
  <c r="R415" i="24"/>
  <c r="R419" i="24"/>
  <c r="R423" i="24"/>
  <c r="R427" i="24"/>
  <c r="R431" i="24"/>
  <c r="R435" i="24"/>
  <c r="R439" i="24"/>
  <c r="R443" i="24"/>
  <c r="R447" i="24"/>
  <c r="R451" i="24"/>
  <c r="R455" i="24"/>
  <c r="R459" i="24"/>
  <c r="R463" i="24"/>
  <c r="R467" i="24"/>
  <c r="R471" i="24"/>
  <c r="R475" i="24"/>
  <c r="R479" i="24"/>
  <c r="R483" i="24"/>
  <c r="R487" i="24"/>
  <c r="R491" i="24"/>
  <c r="R495" i="24"/>
  <c r="R499" i="24"/>
  <c r="R503" i="24"/>
  <c r="R506" i="24"/>
  <c r="K514" i="24"/>
  <c r="L514" i="24" s="1"/>
  <c r="R516" i="24"/>
  <c r="K520" i="24"/>
  <c r="L520" i="24" s="1"/>
  <c r="R522" i="24"/>
  <c r="K526" i="24"/>
  <c r="L526" i="24" s="1"/>
  <c r="K529" i="24"/>
  <c r="L529" i="24" s="1"/>
  <c r="R531" i="24"/>
  <c r="R539" i="24"/>
  <c r="R543" i="24"/>
  <c r="R546" i="24"/>
  <c r="R549" i="24"/>
  <c r="R553" i="24"/>
  <c r="R556" i="24"/>
  <c r="R563" i="24"/>
  <c r="R566" i="24"/>
  <c r="K569" i="24"/>
  <c r="L569" i="24" s="1"/>
  <c r="R572" i="24"/>
  <c r="K575" i="24"/>
  <c r="L575" i="24" s="1"/>
  <c r="R577" i="24"/>
  <c r="K581" i="24"/>
  <c r="L581" i="24" s="1"/>
  <c r="R583" i="24"/>
  <c r="R586" i="24"/>
  <c r="R589" i="24"/>
  <c r="R592" i="24"/>
  <c r="R595" i="24"/>
  <c r="R598" i="24"/>
  <c r="K601" i="24"/>
  <c r="L601" i="24" s="1"/>
  <c r="R604" i="24"/>
  <c r="K607" i="24"/>
  <c r="L607" i="24" s="1"/>
  <c r="R609" i="24"/>
  <c r="K613" i="24"/>
  <c r="L613" i="24" s="1"/>
  <c r="R615" i="24"/>
  <c r="R618" i="24"/>
  <c r="R621" i="24"/>
  <c r="R624" i="24"/>
  <c r="K627" i="24"/>
  <c r="L627" i="24" s="1"/>
  <c r="R629" i="24"/>
  <c r="R633" i="24"/>
  <c r="R640" i="24"/>
  <c r="R644" i="24"/>
  <c r="R648" i="24"/>
  <c r="K652" i="24"/>
  <c r="L652" i="24" s="1"/>
  <c r="R655" i="24"/>
  <c r="K659" i="24"/>
  <c r="L659" i="24" s="1"/>
  <c r="R662" i="24"/>
  <c r="R666" i="24"/>
  <c r="R669" i="24"/>
  <c r="R673" i="24"/>
  <c r="R676" i="24"/>
  <c r="R679" i="24"/>
  <c r="R683" i="24"/>
  <c r="R687" i="24"/>
  <c r="R691" i="24"/>
  <c r="R11" i="24"/>
  <c r="J32" i="28" s="1"/>
  <c r="K22" i="24"/>
  <c r="L22" i="24" s="1"/>
  <c r="K30" i="24"/>
  <c r="L30" i="24" s="1"/>
  <c r="K67" i="24"/>
  <c r="L67" i="24" s="1"/>
  <c r="K85" i="24"/>
  <c r="L85" i="24" s="1"/>
  <c r="K87" i="24"/>
  <c r="L87" i="24" s="1"/>
  <c r="K89" i="24"/>
  <c r="L89" i="24" s="1"/>
  <c r="K91" i="24"/>
  <c r="L91" i="24" s="1"/>
  <c r="K93" i="24"/>
  <c r="L93" i="24" s="1"/>
  <c r="K95" i="24"/>
  <c r="L95" i="24" s="1"/>
  <c r="K97" i="24"/>
  <c r="L97" i="24" s="1"/>
  <c r="K99" i="24"/>
  <c r="L99" i="24" s="1"/>
  <c r="K101" i="24"/>
  <c r="L101" i="24" s="1"/>
  <c r="K103" i="24"/>
  <c r="L103" i="24" s="1"/>
  <c r="K105" i="24"/>
  <c r="L105" i="24" s="1"/>
  <c r="K107" i="24"/>
  <c r="L107" i="24" s="1"/>
  <c r="K109" i="24"/>
  <c r="L109" i="24" s="1"/>
  <c r="K111" i="24"/>
  <c r="L111" i="24" s="1"/>
  <c r="K113" i="24"/>
  <c r="L113" i="24" s="1"/>
  <c r="K115" i="24"/>
  <c r="L115" i="24" s="1"/>
  <c r="K117" i="24"/>
  <c r="L117" i="24" s="1"/>
  <c r="K119" i="24"/>
  <c r="L119" i="24" s="1"/>
  <c r="K121" i="24"/>
  <c r="L121" i="24" s="1"/>
  <c r="K123" i="24"/>
  <c r="L123" i="24" s="1"/>
  <c r="K125" i="24"/>
  <c r="L125" i="24" s="1"/>
  <c r="K127" i="24"/>
  <c r="L127" i="24" s="1"/>
  <c r="K129" i="24"/>
  <c r="L129" i="24" s="1"/>
  <c r="K131" i="24"/>
  <c r="L131" i="24" s="1"/>
  <c r="K14" i="24"/>
  <c r="L14" i="24" s="1"/>
  <c r="K17" i="24"/>
  <c r="L17" i="24" s="1"/>
  <c r="K54" i="24"/>
  <c r="L54" i="24" s="1"/>
  <c r="K62" i="24"/>
  <c r="L62" i="24" s="1"/>
  <c r="K153" i="24"/>
  <c r="L153" i="24" s="1"/>
  <c r="K185" i="24"/>
  <c r="L185" i="24" s="1"/>
  <c r="K217" i="24"/>
  <c r="L217" i="24" s="1"/>
  <c r="K358" i="24"/>
  <c r="L358" i="24" s="1"/>
  <c r="K377" i="24"/>
  <c r="L377" i="24" s="1"/>
  <c r="K504" i="24"/>
  <c r="L504" i="24" s="1"/>
  <c r="K368" i="24"/>
  <c r="L368" i="24" s="1"/>
  <c r="K667" i="24"/>
  <c r="L667" i="24" s="1"/>
  <c r="K676" i="24"/>
  <c r="L676" i="24" s="1"/>
  <c r="K512" i="24"/>
  <c r="L512" i="24" s="1"/>
  <c r="K550" i="24"/>
  <c r="L550" i="24" s="1"/>
  <c r="K556" i="24"/>
  <c r="L556" i="24" s="1"/>
  <c r="K571" i="24"/>
  <c r="L571" i="24" s="1"/>
  <c r="K579" i="24"/>
  <c r="L579" i="24" s="1"/>
  <c r="K587" i="24"/>
  <c r="L587" i="24" s="1"/>
  <c r="K595" i="24"/>
  <c r="L595" i="24" s="1"/>
  <c r="K603" i="24"/>
  <c r="L603" i="24" s="1"/>
  <c r="K611" i="24"/>
  <c r="L611" i="24" s="1"/>
  <c r="K619" i="24"/>
  <c r="L619" i="24" s="1"/>
  <c r="K624" i="24"/>
  <c r="L624" i="24" s="1"/>
  <c r="K626" i="24"/>
  <c r="L626" i="24" s="1"/>
  <c r="K628" i="24"/>
  <c r="L628" i="24" s="1"/>
  <c r="K637" i="24"/>
  <c r="L637" i="24" s="1"/>
  <c r="K644" i="24"/>
  <c r="L644" i="24" s="1"/>
  <c r="K661" i="24"/>
  <c r="L661" i="24" s="1"/>
  <c r="R47" i="24"/>
  <c r="K47" i="24"/>
  <c r="L47" i="24" s="1"/>
  <c r="R74" i="24"/>
  <c r="K74" i="24"/>
  <c r="L74" i="24" s="1"/>
  <c r="R78" i="24"/>
  <c r="K78" i="24"/>
  <c r="L78" i="24" s="1"/>
  <c r="R45" i="24"/>
  <c r="K45" i="24"/>
  <c r="L45" i="24" s="1"/>
  <c r="R39" i="24"/>
  <c r="K39" i="24"/>
  <c r="L39" i="24" s="1"/>
  <c r="R70" i="24"/>
  <c r="K70" i="24"/>
  <c r="L70" i="24" s="1"/>
  <c r="R33" i="24"/>
  <c r="K33" i="24"/>
  <c r="L33" i="24" s="1"/>
  <c r="R51" i="24"/>
  <c r="K51" i="24"/>
  <c r="L51" i="24" s="1"/>
  <c r="R71" i="24"/>
  <c r="K71" i="24"/>
  <c r="L71" i="24" s="1"/>
  <c r="R79" i="24"/>
  <c r="K79" i="24"/>
  <c r="L79" i="24" s="1"/>
  <c r="R149" i="24"/>
  <c r="K149" i="24"/>
  <c r="L149" i="24" s="1"/>
  <c r="R15" i="24"/>
  <c r="K15" i="24"/>
  <c r="L15" i="24" s="1"/>
  <c r="R83" i="24"/>
  <c r="K83" i="24"/>
  <c r="L83" i="24" s="1"/>
  <c r="R37" i="24"/>
  <c r="K37" i="24"/>
  <c r="L37" i="24" s="1"/>
  <c r="R65" i="24"/>
  <c r="K65" i="24"/>
  <c r="L65" i="24" s="1"/>
  <c r="K19" i="24"/>
  <c r="L19" i="24" s="1"/>
  <c r="R38" i="24"/>
  <c r="K38" i="24"/>
  <c r="L38" i="24" s="1"/>
  <c r="R42" i="24"/>
  <c r="K42" i="24"/>
  <c r="L42" i="24" s="1"/>
  <c r="R46" i="24"/>
  <c r="K46" i="24"/>
  <c r="L46" i="24" s="1"/>
  <c r="R69" i="24"/>
  <c r="K69" i="24"/>
  <c r="L69" i="24" s="1"/>
  <c r="R77" i="24"/>
  <c r="K77" i="24"/>
  <c r="L77" i="24" s="1"/>
  <c r="R158" i="24"/>
  <c r="K158" i="24"/>
  <c r="L158" i="24" s="1"/>
  <c r="K346" i="24"/>
  <c r="L346" i="24" s="1"/>
  <c r="R351" i="24"/>
  <c r="K351" i="24"/>
  <c r="L351" i="24" s="1"/>
  <c r="K354" i="24"/>
  <c r="L354" i="24" s="1"/>
  <c r="R359" i="24"/>
  <c r="K359" i="24"/>
  <c r="L359" i="24" s="1"/>
  <c r="K362" i="24"/>
  <c r="L362" i="24" s="1"/>
  <c r="R367" i="24"/>
  <c r="K367" i="24"/>
  <c r="L367" i="24" s="1"/>
  <c r="K383" i="24"/>
  <c r="L383" i="24" s="1"/>
  <c r="R403" i="24"/>
  <c r="K403" i="24"/>
  <c r="L403" i="24" s="1"/>
  <c r="K410" i="24"/>
  <c r="L410" i="24" s="1"/>
  <c r="K500" i="24"/>
  <c r="L500" i="24" s="1"/>
  <c r="R535" i="24"/>
  <c r="K535" i="24"/>
  <c r="L535" i="24" s="1"/>
  <c r="R560" i="24"/>
  <c r="K560" i="24"/>
  <c r="L560" i="24" s="1"/>
  <c r="K566" i="24"/>
  <c r="L566" i="24" s="1"/>
  <c r="K568" i="24"/>
  <c r="L568" i="24" s="1"/>
  <c r="K570" i="24"/>
  <c r="L570" i="24" s="1"/>
  <c r="K572" i="24"/>
  <c r="L572" i="24" s="1"/>
  <c r="K574" i="24"/>
  <c r="L574" i="24" s="1"/>
  <c r="K576" i="24"/>
  <c r="L576" i="24" s="1"/>
  <c r="K578" i="24"/>
  <c r="L578" i="24" s="1"/>
  <c r="K580" i="24"/>
  <c r="L580" i="24" s="1"/>
  <c r="K582" i="24"/>
  <c r="L582" i="24" s="1"/>
  <c r="K584" i="24"/>
  <c r="L584" i="24" s="1"/>
  <c r="K586" i="24"/>
  <c r="L586" i="24" s="1"/>
  <c r="K588" i="24"/>
  <c r="L588" i="24" s="1"/>
  <c r="K590" i="24"/>
  <c r="L590" i="24" s="1"/>
  <c r="K592" i="24"/>
  <c r="L592" i="24" s="1"/>
  <c r="K594" i="24"/>
  <c r="L594" i="24" s="1"/>
  <c r="K596" i="24"/>
  <c r="L596" i="24" s="1"/>
  <c r="K598" i="24"/>
  <c r="L598" i="24" s="1"/>
  <c r="K600" i="24"/>
  <c r="L600" i="24" s="1"/>
  <c r="K602" i="24"/>
  <c r="L602" i="24" s="1"/>
  <c r="K604" i="24"/>
  <c r="L604" i="24" s="1"/>
  <c r="K606" i="24"/>
  <c r="L606" i="24" s="1"/>
  <c r="K608" i="24"/>
  <c r="L608" i="24" s="1"/>
  <c r="K610" i="24"/>
  <c r="L610" i="24" s="1"/>
  <c r="K612" i="24"/>
  <c r="L612" i="24" s="1"/>
  <c r="K614" i="24"/>
  <c r="L614" i="24" s="1"/>
  <c r="K616" i="24"/>
  <c r="L616" i="24" s="1"/>
  <c r="K618" i="24"/>
  <c r="L618" i="24" s="1"/>
  <c r="K620" i="24"/>
  <c r="L620" i="24" s="1"/>
  <c r="K622" i="24"/>
  <c r="L622" i="24" s="1"/>
  <c r="R668" i="24"/>
  <c r="K668" i="24"/>
  <c r="L668" i="24" s="1"/>
  <c r="R52" i="26"/>
  <c r="K52" i="26"/>
  <c r="L52" i="26" s="1"/>
  <c r="R86" i="26"/>
  <c r="K86" i="26"/>
  <c r="L86" i="26" s="1"/>
  <c r="R26" i="29"/>
  <c r="K26" i="29"/>
  <c r="L26" i="29" s="1"/>
  <c r="K166" i="24"/>
  <c r="L166" i="24" s="1"/>
  <c r="K190" i="24"/>
  <c r="L190" i="24" s="1"/>
  <c r="K198" i="24"/>
  <c r="L198" i="24" s="1"/>
  <c r="K222" i="24"/>
  <c r="L222" i="24" s="1"/>
  <c r="K224" i="24"/>
  <c r="L224" i="24" s="1"/>
  <c r="K226" i="24"/>
  <c r="L226" i="24" s="1"/>
  <c r="K228" i="24"/>
  <c r="L228" i="24" s="1"/>
  <c r="K230" i="24"/>
  <c r="L230" i="24" s="1"/>
  <c r="K232" i="24"/>
  <c r="L232" i="24" s="1"/>
  <c r="K234" i="24"/>
  <c r="L234" i="24" s="1"/>
  <c r="K236" i="24"/>
  <c r="L236" i="24" s="1"/>
  <c r="K238" i="24"/>
  <c r="L238" i="24" s="1"/>
  <c r="K240" i="24"/>
  <c r="L240" i="24" s="1"/>
  <c r="K242" i="24"/>
  <c r="L242" i="24" s="1"/>
  <c r="K244" i="24"/>
  <c r="L244" i="24" s="1"/>
  <c r="K246" i="24"/>
  <c r="L246" i="24" s="1"/>
  <c r="K248" i="24"/>
  <c r="L248" i="24" s="1"/>
  <c r="K250" i="24"/>
  <c r="L250" i="24" s="1"/>
  <c r="K252" i="24"/>
  <c r="L252" i="24" s="1"/>
  <c r="K254" i="24"/>
  <c r="L254" i="24" s="1"/>
  <c r="K256" i="24"/>
  <c r="L256" i="24" s="1"/>
  <c r="K258" i="24"/>
  <c r="L258" i="24" s="1"/>
  <c r="K260" i="24"/>
  <c r="L260" i="24" s="1"/>
  <c r="K262" i="24"/>
  <c r="L262" i="24" s="1"/>
  <c r="K264" i="24"/>
  <c r="L264" i="24" s="1"/>
  <c r="K266" i="24"/>
  <c r="L266" i="24" s="1"/>
  <c r="K268" i="24"/>
  <c r="L268" i="24" s="1"/>
  <c r="K270" i="24"/>
  <c r="L270" i="24" s="1"/>
  <c r="K272" i="24"/>
  <c r="L272" i="24" s="1"/>
  <c r="K274" i="24"/>
  <c r="L274" i="24" s="1"/>
  <c r="K276" i="24"/>
  <c r="L276" i="24" s="1"/>
  <c r="K278" i="24"/>
  <c r="L278" i="24" s="1"/>
  <c r="K280" i="24"/>
  <c r="L280" i="24" s="1"/>
  <c r="K282" i="24"/>
  <c r="L282" i="24" s="1"/>
  <c r="K284" i="24"/>
  <c r="L284" i="24" s="1"/>
  <c r="K286" i="24"/>
  <c r="L286" i="24" s="1"/>
  <c r="K288" i="24"/>
  <c r="L288" i="24" s="1"/>
  <c r="K290" i="24"/>
  <c r="L290" i="24" s="1"/>
  <c r="K292" i="24"/>
  <c r="L292" i="24" s="1"/>
  <c r="K294" i="24"/>
  <c r="L294" i="24" s="1"/>
  <c r="K296" i="24"/>
  <c r="L296" i="24" s="1"/>
  <c r="K298" i="24"/>
  <c r="L298" i="24" s="1"/>
  <c r="K300" i="24"/>
  <c r="L300" i="24" s="1"/>
  <c r="K302" i="24"/>
  <c r="L302" i="24" s="1"/>
  <c r="K304" i="24"/>
  <c r="L304" i="24" s="1"/>
  <c r="K306" i="24"/>
  <c r="L306" i="24" s="1"/>
  <c r="K308" i="24"/>
  <c r="L308" i="24" s="1"/>
  <c r="K310" i="24"/>
  <c r="L310" i="24" s="1"/>
  <c r="K312" i="24"/>
  <c r="L312" i="24" s="1"/>
  <c r="K314" i="24"/>
  <c r="L314" i="24" s="1"/>
  <c r="K316" i="24"/>
  <c r="L316" i="24" s="1"/>
  <c r="K318" i="24"/>
  <c r="L318" i="24" s="1"/>
  <c r="K320" i="24"/>
  <c r="L320" i="24" s="1"/>
  <c r="K322" i="24"/>
  <c r="L322" i="24" s="1"/>
  <c r="K324" i="24"/>
  <c r="L324" i="24" s="1"/>
  <c r="K326" i="24"/>
  <c r="L326" i="24" s="1"/>
  <c r="K328" i="24"/>
  <c r="L328" i="24" s="1"/>
  <c r="K330" i="24"/>
  <c r="L330" i="24" s="1"/>
  <c r="K332" i="24"/>
  <c r="L332" i="24" s="1"/>
  <c r="K334" i="24"/>
  <c r="L334" i="24" s="1"/>
  <c r="K336" i="24"/>
  <c r="L336" i="24" s="1"/>
  <c r="K338" i="24"/>
  <c r="L338" i="24" s="1"/>
  <c r="K340" i="24"/>
  <c r="L340" i="24" s="1"/>
  <c r="K342" i="24"/>
  <c r="L342" i="24" s="1"/>
  <c r="K344" i="24"/>
  <c r="L344" i="24" s="1"/>
  <c r="R349" i="24"/>
  <c r="K349" i="24"/>
  <c r="L349" i="24" s="1"/>
  <c r="R357" i="24"/>
  <c r="K357" i="24"/>
  <c r="L357" i="24" s="1"/>
  <c r="R365" i="24"/>
  <c r="K365" i="24"/>
  <c r="L365" i="24" s="1"/>
  <c r="R401" i="24"/>
  <c r="K401" i="24"/>
  <c r="L401" i="24" s="1"/>
  <c r="R518" i="24"/>
  <c r="K518" i="24"/>
  <c r="L518" i="24" s="1"/>
  <c r="K533" i="24"/>
  <c r="L533" i="24" s="1"/>
  <c r="R552" i="24"/>
  <c r="K552" i="24"/>
  <c r="L552" i="24" s="1"/>
  <c r="K558" i="24"/>
  <c r="L558" i="24" s="1"/>
  <c r="R653" i="24"/>
  <c r="K653" i="24"/>
  <c r="L653" i="24" s="1"/>
  <c r="K660" i="24"/>
  <c r="L660" i="24" s="1"/>
  <c r="R38" i="26"/>
  <c r="K38" i="26"/>
  <c r="L38" i="26" s="1"/>
  <c r="K42" i="26"/>
  <c r="L42" i="26" s="1"/>
  <c r="K44" i="26"/>
  <c r="L44" i="26" s="1"/>
  <c r="K46" i="26"/>
  <c r="L46" i="26" s="1"/>
  <c r="R84" i="26"/>
  <c r="K84" i="26"/>
  <c r="L84" i="26" s="1"/>
  <c r="R118" i="26"/>
  <c r="K118" i="26"/>
  <c r="L118" i="26" s="1"/>
  <c r="R347" i="24"/>
  <c r="K347" i="24"/>
  <c r="L347" i="24" s="1"/>
  <c r="R355" i="24"/>
  <c r="K355" i="24"/>
  <c r="L355" i="24" s="1"/>
  <c r="R363" i="24"/>
  <c r="K363" i="24"/>
  <c r="L363" i="24" s="1"/>
  <c r="R384" i="24"/>
  <c r="K384" i="24"/>
  <c r="L384" i="24" s="1"/>
  <c r="R510" i="24"/>
  <c r="K510" i="24"/>
  <c r="L510" i="24" s="1"/>
  <c r="R544" i="24"/>
  <c r="K544" i="24"/>
  <c r="L544" i="24" s="1"/>
  <c r="R651" i="24"/>
  <c r="K651" i="24"/>
  <c r="L651" i="24" s="1"/>
  <c r="R22" i="26"/>
  <c r="K22" i="26"/>
  <c r="L22" i="26" s="1"/>
  <c r="R69" i="26"/>
  <c r="K69" i="26"/>
  <c r="L69" i="26" s="1"/>
  <c r="R116" i="26"/>
  <c r="K116" i="26"/>
  <c r="L116" i="26" s="1"/>
  <c r="J7" i="24"/>
  <c r="K157" i="24"/>
  <c r="L157" i="24" s="1"/>
  <c r="K159" i="24"/>
  <c r="L159" i="24" s="1"/>
  <c r="K162" i="24"/>
  <c r="L162" i="24" s="1"/>
  <c r="K165" i="24"/>
  <c r="L165" i="24" s="1"/>
  <c r="K167" i="24"/>
  <c r="L167" i="24" s="1"/>
  <c r="K183" i="24"/>
  <c r="L183" i="24" s="1"/>
  <c r="K189" i="24"/>
  <c r="L189" i="24" s="1"/>
  <c r="K191" i="24"/>
  <c r="L191" i="24" s="1"/>
  <c r="K194" i="24"/>
  <c r="L194" i="24" s="1"/>
  <c r="K197" i="24"/>
  <c r="L197" i="24" s="1"/>
  <c r="K199" i="24"/>
  <c r="L199" i="24" s="1"/>
  <c r="K215" i="24"/>
  <c r="L215" i="24" s="1"/>
  <c r="K221" i="24"/>
  <c r="L221" i="24" s="1"/>
  <c r="K223" i="24"/>
  <c r="L223" i="24" s="1"/>
  <c r="K225" i="24"/>
  <c r="L225" i="24" s="1"/>
  <c r="K227" i="24"/>
  <c r="L227" i="24" s="1"/>
  <c r="K229" i="24"/>
  <c r="L229" i="24" s="1"/>
  <c r="K231" i="24"/>
  <c r="L231" i="24" s="1"/>
  <c r="K233" i="24"/>
  <c r="L233" i="24" s="1"/>
  <c r="K235" i="24"/>
  <c r="L235" i="24" s="1"/>
  <c r="K237" i="24"/>
  <c r="L237" i="24" s="1"/>
  <c r="K239" i="24"/>
  <c r="L239" i="24" s="1"/>
  <c r="K241" i="24"/>
  <c r="L241" i="24" s="1"/>
  <c r="K243" i="24"/>
  <c r="L243" i="24" s="1"/>
  <c r="K245" i="24"/>
  <c r="L245" i="24" s="1"/>
  <c r="K247" i="24"/>
  <c r="L247" i="24" s="1"/>
  <c r="K249" i="24"/>
  <c r="L249" i="24" s="1"/>
  <c r="K251" i="24"/>
  <c r="L251" i="24" s="1"/>
  <c r="K253" i="24"/>
  <c r="L253" i="24" s="1"/>
  <c r="K255" i="24"/>
  <c r="L255" i="24" s="1"/>
  <c r="K257" i="24"/>
  <c r="L257" i="24" s="1"/>
  <c r="K259" i="24"/>
  <c r="L259" i="24" s="1"/>
  <c r="K261" i="24"/>
  <c r="L261" i="24" s="1"/>
  <c r="K263" i="24"/>
  <c r="L263" i="24" s="1"/>
  <c r="K265" i="24"/>
  <c r="L265" i="24" s="1"/>
  <c r="K267" i="24"/>
  <c r="L267" i="24" s="1"/>
  <c r="K269" i="24"/>
  <c r="L269" i="24" s="1"/>
  <c r="K271" i="24"/>
  <c r="L271" i="24" s="1"/>
  <c r="K273" i="24"/>
  <c r="L273" i="24" s="1"/>
  <c r="K275" i="24"/>
  <c r="L275" i="24" s="1"/>
  <c r="K277" i="24"/>
  <c r="L277" i="24" s="1"/>
  <c r="K279" i="24"/>
  <c r="L279" i="24" s="1"/>
  <c r="K281" i="24"/>
  <c r="L281" i="24" s="1"/>
  <c r="K283" i="24"/>
  <c r="L283" i="24" s="1"/>
  <c r="K285" i="24"/>
  <c r="L285" i="24" s="1"/>
  <c r="K287" i="24"/>
  <c r="L287" i="24" s="1"/>
  <c r="K289" i="24"/>
  <c r="L289" i="24" s="1"/>
  <c r="K291" i="24"/>
  <c r="L291" i="24" s="1"/>
  <c r="K293" i="24"/>
  <c r="L293" i="24" s="1"/>
  <c r="K295" i="24"/>
  <c r="L295" i="24" s="1"/>
  <c r="K297" i="24"/>
  <c r="L297" i="24" s="1"/>
  <c r="K299" i="24"/>
  <c r="L299" i="24" s="1"/>
  <c r="K301" i="24"/>
  <c r="L301" i="24" s="1"/>
  <c r="K303" i="24"/>
  <c r="L303" i="24" s="1"/>
  <c r="K305" i="24"/>
  <c r="L305" i="24" s="1"/>
  <c r="K307" i="24"/>
  <c r="L307" i="24" s="1"/>
  <c r="K309" i="24"/>
  <c r="L309" i="24" s="1"/>
  <c r="K311" i="24"/>
  <c r="L311" i="24" s="1"/>
  <c r="K313" i="24"/>
  <c r="L313" i="24" s="1"/>
  <c r="K315" i="24"/>
  <c r="L315" i="24" s="1"/>
  <c r="K317" i="24"/>
  <c r="L317" i="24" s="1"/>
  <c r="K319" i="24"/>
  <c r="L319" i="24" s="1"/>
  <c r="K321" i="24"/>
  <c r="L321" i="24" s="1"/>
  <c r="K323" i="24"/>
  <c r="L323" i="24" s="1"/>
  <c r="K325" i="24"/>
  <c r="L325" i="24" s="1"/>
  <c r="K327" i="24"/>
  <c r="L327" i="24" s="1"/>
  <c r="K329" i="24"/>
  <c r="L329" i="24" s="1"/>
  <c r="K331" i="24"/>
  <c r="L331" i="24" s="1"/>
  <c r="K333" i="24"/>
  <c r="L333" i="24" s="1"/>
  <c r="K335" i="24"/>
  <c r="L335" i="24" s="1"/>
  <c r="K337" i="24"/>
  <c r="L337" i="24" s="1"/>
  <c r="K339" i="24"/>
  <c r="L339" i="24" s="1"/>
  <c r="K341" i="24"/>
  <c r="L341" i="24" s="1"/>
  <c r="K343" i="24"/>
  <c r="L343" i="24" s="1"/>
  <c r="R345" i="24"/>
  <c r="K345" i="24"/>
  <c r="L345" i="24" s="1"/>
  <c r="K348" i="24"/>
  <c r="L348" i="24" s="1"/>
  <c r="R353" i="24"/>
  <c r="K353" i="24"/>
  <c r="L353" i="24" s="1"/>
  <c r="K356" i="24"/>
  <c r="L356" i="24" s="1"/>
  <c r="R361" i="24"/>
  <c r="K361" i="24"/>
  <c r="L361" i="24" s="1"/>
  <c r="K364" i="24"/>
  <c r="L364" i="24" s="1"/>
  <c r="R369" i="24"/>
  <c r="K369" i="24"/>
  <c r="L369" i="24" s="1"/>
  <c r="K376" i="24"/>
  <c r="L376" i="24" s="1"/>
  <c r="K385" i="24"/>
  <c r="L385" i="24" s="1"/>
  <c r="R502" i="24"/>
  <c r="K502" i="24"/>
  <c r="L502" i="24" s="1"/>
  <c r="K508" i="24"/>
  <c r="L508" i="24" s="1"/>
  <c r="R538" i="24"/>
  <c r="K538" i="24"/>
  <c r="L538" i="24" s="1"/>
  <c r="K542" i="24"/>
  <c r="L542" i="24" s="1"/>
  <c r="R636" i="24"/>
  <c r="K636" i="24"/>
  <c r="L636" i="24" s="1"/>
  <c r="K643" i="24"/>
  <c r="L643" i="24" s="1"/>
  <c r="K645" i="24"/>
  <c r="L645" i="24" s="1"/>
  <c r="R16" i="26"/>
  <c r="K16" i="26"/>
  <c r="L16" i="26" s="1"/>
  <c r="R54" i="26"/>
  <c r="K54" i="26"/>
  <c r="L54" i="26" s="1"/>
  <c r="K61" i="26"/>
  <c r="L61" i="26" s="1"/>
  <c r="R101" i="26"/>
  <c r="K101" i="26"/>
  <c r="L101" i="26" s="1"/>
  <c r="F27" i="25"/>
  <c r="F44" i="30"/>
  <c r="K108" i="31"/>
  <c r="L108" i="31" s="1"/>
  <c r="I27" i="25"/>
  <c r="K175" i="29"/>
  <c r="L175" i="29" s="1"/>
  <c r="K183" i="29"/>
  <c r="L183" i="29" s="1"/>
  <c r="K191" i="29"/>
  <c r="L191" i="29" s="1"/>
  <c r="K199" i="29"/>
  <c r="L199" i="29" s="1"/>
  <c r="K208" i="29"/>
  <c r="L208" i="29" s="1"/>
  <c r="K215" i="29"/>
  <c r="L215" i="29" s="1"/>
  <c r="K217" i="29"/>
  <c r="L217" i="29" s="1"/>
  <c r="K233" i="29"/>
  <c r="L233" i="29" s="1"/>
  <c r="K239" i="29"/>
  <c r="L239" i="29" s="1"/>
  <c r="K241" i="29"/>
  <c r="L241" i="29" s="1"/>
  <c r="K256" i="29"/>
  <c r="L256" i="29" s="1"/>
  <c r="K271" i="29"/>
  <c r="L271" i="29" s="1"/>
  <c r="K273" i="29"/>
  <c r="L273" i="29" s="1"/>
  <c r="K285" i="29"/>
  <c r="L285" i="29" s="1"/>
  <c r="K287" i="29"/>
  <c r="L287" i="29" s="1"/>
  <c r="K302" i="29"/>
  <c r="L302" i="29" s="1"/>
  <c r="K317" i="29"/>
  <c r="L317" i="29" s="1"/>
  <c r="K319" i="29"/>
  <c r="L319" i="29" s="1"/>
  <c r="K334" i="29"/>
  <c r="L334" i="29" s="1"/>
  <c r="K349" i="29"/>
  <c r="L349" i="29" s="1"/>
  <c r="K351" i="29"/>
  <c r="L351" i="29" s="1"/>
  <c r="K447" i="29"/>
  <c r="L447" i="29" s="1"/>
  <c r="K455" i="29"/>
  <c r="L455" i="29" s="1"/>
  <c r="K463" i="29"/>
  <c r="L463" i="29" s="1"/>
  <c r="K471" i="29"/>
  <c r="L471" i="29" s="1"/>
  <c r="K473" i="29"/>
  <c r="L473" i="29" s="1"/>
  <c r="K555" i="29"/>
  <c r="L555" i="29" s="1"/>
  <c r="K647" i="29"/>
  <c r="L647" i="29" s="1"/>
  <c r="K649" i="29"/>
  <c r="L649" i="29" s="1"/>
  <c r="K664" i="29"/>
  <c r="L664" i="29" s="1"/>
  <c r="K679" i="29"/>
  <c r="L679" i="29" s="1"/>
  <c r="K690" i="29"/>
  <c r="L690" i="29" s="1"/>
  <c r="I44" i="30"/>
  <c r="K15" i="31"/>
  <c r="L15" i="31" s="1"/>
  <c r="K17" i="31"/>
  <c r="L17" i="31" s="1"/>
  <c r="K30" i="31"/>
  <c r="L30" i="31" s="1"/>
  <c r="K53" i="31"/>
  <c r="L53" i="31" s="1"/>
  <c r="K68" i="31"/>
  <c r="L68" i="31" s="1"/>
  <c r="K70" i="31"/>
  <c r="L70" i="31" s="1"/>
  <c r="K85" i="31"/>
  <c r="L85" i="31" s="1"/>
  <c r="K100" i="31"/>
  <c r="L100" i="31" s="1"/>
  <c r="K102" i="31"/>
  <c r="L102" i="31" s="1"/>
  <c r="K117" i="31"/>
  <c r="L117" i="31" s="1"/>
  <c r="K20" i="31"/>
  <c r="L20" i="31" s="1"/>
  <c r="K28" i="31"/>
  <c r="L28" i="31" s="1"/>
  <c r="K36" i="31"/>
  <c r="L36" i="31" s="1"/>
  <c r="K48" i="31"/>
  <c r="L48" i="31" s="1"/>
  <c r="K50" i="31"/>
  <c r="L50" i="31" s="1"/>
  <c r="K57" i="31"/>
  <c r="L57" i="31" s="1"/>
  <c r="K64" i="31"/>
  <c r="L64" i="31" s="1"/>
  <c r="K66" i="31"/>
  <c r="L66" i="31" s="1"/>
  <c r="K73" i="31"/>
  <c r="L73" i="31" s="1"/>
  <c r="K80" i="31"/>
  <c r="L80" i="31" s="1"/>
  <c r="K82" i="31"/>
  <c r="L82" i="31" s="1"/>
  <c r="K89" i="31"/>
  <c r="L89" i="31" s="1"/>
  <c r="K96" i="31"/>
  <c r="L96" i="31" s="1"/>
  <c r="K98" i="31"/>
  <c r="L98" i="31" s="1"/>
  <c r="K105" i="31"/>
  <c r="L105" i="31" s="1"/>
  <c r="K112" i="31"/>
  <c r="L112" i="31" s="1"/>
  <c r="K114" i="31"/>
  <c r="L114" i="31" s="1"/>
  <c r="K121" i="31"/>
  <c r="L121" i="31" s="1"/>
  <c r="K123" i="31"/>
  <c r="L123" i="31" s="1"/>
  <c r="K125" i="31"/>
  <c r="L125" i="31" s="1"/>
  <c r="K127" i="31"/>
  <c r="L127" i="31" s="1"/>
  <c r="K129" i="31"/>
  <c r="L129" i="31" s="1"/>
  <c r="K131" i="31"/>
  <c r="L131" i="31" s="1"/>
  <c r="K133" i="31"/>
  <c r="L133" i="31" s="1"/>
  <c r="K135" i="31"/>
  <c r="L135" i="31" s="1"/>
  <c r="K137" i="31"/>
  <c r="L137" i="31" s="1"/>
  <c r="K139" i="31"/>
  <c r="L139" i="31" s="1"/>
  <c r="K141" i="31"/>
  <c r="L141" i="31" s="1"/>
  <c r="K143" i="31"/>
  <c r="L143" i="31" s="1"/>
  <c r="K145" i="31"/>
  <c r="L145" i="31" s="1"/>
  <c r="K147" i="31"/>
  <c r="L147" i="31" s="1"/>
  <c r="K149" i="31"/>
  <c r="L149" i="31" s="1"/>
  <c r="K151" i="31"/>
  <c r="L151" i="31" s="1"/>
  <c r="K153" i="31"/>
  <c r="L153" i="31" s="1"/>
  <c r="K155" i="31"/>
  <c r="L155" i="31" s="1"/>
  <c r="K157" i="31"/>
  <c r="L157" i="31" s="1"/>
  <c r="K159" i="31"/>
  <c r="L159" i="31" s="1"/>
  <c r="K161" i="31"/>
  <c r="L161" i="31" s="1"/>
  <c r="K163" i="31"/>
  <c r="L163" i="31" s="1"/>
  <c r="K165" i="31"/>
  <c r="L165" i="31" s="1"/>
  <c r="K167" i="31"/>
  <c r="L167" i="31" s="1"/>
  <c r="K169" i="31"/>
  <c r="L169" i="31" s="1"/>
  <c r="K171" i="31"/>
  <c r="L171" i="31" s="1"/>
  <c r="K173" i="31"/>
  <c r="L173" i="31" s="1"/>
  <c r="K175" i="31"/>
  <c r="L175" i="31" s="1"/>
  <c r="K11" i="31"/>
  <c r="L11" i="31" s="1"/>
  <c r="K19" i="31"/>
  <c r="L19" i="31" s="1"/>
  <c r="K24" i="31"/>
  <c r="L24" i="31" s="1"/>
  <c r="K32" i="31"/>
  <c r="L32" i="31" s="1"/>
  <c r="K40" i="31"/>
  <c r="L40" i="31" s="1"/>
  <c r="K49" i="31"/>
  <c r="L49" i="31" s="1"/>
  <c r="K56" i="31"/>
  <c r="L56" i="31" s="1"/>
  <c r="K58" i="31"/>
  <c r="L58" i="31" s="1"/>
  <c r="K65" i="31"/>
  <c r="L65" i="31" s="1"/>
  <c r="K72" i="31"/>
  <c r="L72" i="31" s="1"/>
  <c r="K74" i="31"/>
  <c r="L74" i="31" s="1"/>
  <c r="K81" i="31"/>
  <c r="L81" i="31" s="1"/>
  <c r="K88" i="31"/>
  <c r="L88" i="31" s="1"/>
  <c r="K90" i="31"/>
  <c r="L90" i="31" s="1"/>
  <c r="K97" i="31"/>
  <c r="L97" i="31" s="1"/>
  <c r="K104" i="31"/>
  <c r="L104" i="31" s="1"/>
  <c r="K106" i="31"/>
  <c r="L106" i="31" s="1"/>
  <c r="K113" i="31"/>
  <c r="L113" i="31" s="1"/>
  <c r="K120" i="31"/>
  <c r="L120" i="31" s="1"/>
  <c r="K122" i="31"/>
  <c r="L122" i="31" s="1"/>
  <c r="K124" i="31"/>
  <c r="L124" i="31" s="1"/>
  <c r="K126" i="31"/>
  <c r="L126" i="31" s="1"/>
  <c r="K128" i="31"/>
  <c r="L128" i="31" s="1"/>
  <c r="K130" i="31"/>
  <c r="L130" i="31" s="1"/>
  <c r="K132" i="31"/>
  <c r="L132" i="31" s="1"/>
  <c r="K134" i="31"/>
  <c r="L134" i="31" s="1"/>
  <c r="K136" i="31"/>
  <c r="L136" i="31" s="1"/>
  <c r="K138" i="31"/>
  <c r="L138" i="31" s="1"/>
  <c r="K140" i="31"/>
  <c r="L140" i="31" s="1"/>
  <c r="K142" i="31"/>
  <c r="L142" i="31" s="1"/>
  <c r="K144" i="31"/>
  <c r="L144" i="31" s="1"/>
  <c r="K146" i="31"/>
  <c r="L146" i="31" s="1"/>
  <c r="K148" i="31"/>
  <c r="L148" i="31" s="1"/>
  <c r="K150" i="31"/>
  <c r="L150" i="31" s="1"/>
  <c r="K152" i="31"/>
  <c r="L152" i="31" s="1"/>
  <c r="K154" i="31"/>
  <c r="L154" i="31" s="1"/>
  <c r="K156" i="31"/>
  <c r="L156" i="31" s="1"/>
  <c r="K158" i="31"/>
  <c r="L158" i="31" s="1"/>
  <c r="K160" i="31"/>
  <c r="L160" i="31" s="1"/>
  <c r="K162" i="31"/>
  <c r="L162" i="31" s="1"/>
  <c r="K164" i="31"/>
  <c r="L164" i="31" s="1"/>
  <c r="K166" i="31"/>
  <c r="L166" i="31" s="1"/>
  <c r="K168" i="31"/>
  <c r="L168" i="31" s="1"/>
  <c r="K170" i="31"/>
  <c r="L170" i="31" s="1"/>
  <c r="K172" i="31"/>
  <c r="L172" i="31" s="1"/>
  <c r="K174" i="31"/>
  <c r="L174" i="31" s="1"/>
  <c r="K176" i="31"/>
  <c r="L176" i="31" s="1"/>
  <c r="R213" i="29"/>
  <c r="K213" i="29"/>
  <c r="L213" i="29" s="1"/>
  <c r="R236" i="29"/>
  <c r="K236" i="29"/>
  <c r="L236" i="29" s="1"/>
  <c r="R244" i="29"/>
  <c r="K244" i="29"/>
  <c r="L244" i="29" s="1"/>
  <c r="R253" i="29"/>
  <c r="K253" i="29"/>
  <c r="L253" i="29" s="1"/>
  <c r="K16" i="29"/>
  <c r="L16" i="29" s="1"/>
  <c r="K24" i="29"/>
  <c r="L24" i="29" s="1"/>
  <c r="K29" i="29"/>
  <c r="L29" i="29" s="1"/>
  <c r="K31" i="29"/>
  <c r="L31" i="29" s="1"/>
  <c r="K33" i="29"/>
  <c r="L33" i="29" s="1"/>
  <c r="K35" i="29"/>
  <c r="L35" i="29" s="1"/>
  <c r="K37" i="29"/>
  <c r="L37" i="29" s="1"/>
  <c r="K39" i="29"/>
  <c r="L39" i="29" s="1"/>
  <c r="K41" i="29"/>
  <c r="L41" i="29" s="1"/>
  <c r="K43" i="29"/>
  <c r="L43" i="29" s="1"/>
  <c r="K45" i="29"/>
  <c r="L45" i="29" s="1"/>
  <c r="K47" i="29"/>
  <c r="L47" i="29" s="1"/>
  <c r="K49" i="29"/>
  <c r="L49" i="29" s="1"/>
  <c r="K51" i="29"/>
  <c r="L51" i="29" s="1"/>
  <c r="K53" i="29"/>
  <c r="L53" i="29" s="1"/>
  <c r="K55" i="29"/>
  <c r="L55" i="29" s="1"/>
  <c r="K57" i="29"/>
  <c r="L57" i="29" s="1"/>
  <c r="K59" i="29"/>
  <c r="L59" i="29" s="1"/>
  <c r="K61" i="29"/>
  <c r="L61" i="29" s="1"/>
  <c r="K63" i="29"/>
  <c r="L63" i="29" s="1"/>
  <c r="K65" i="29"/>
  <c r="L65" i="29" s="1"/>
  <c r="K67" i="29"/>
  <c r="L67" i="29" s="1"/>
  <c r="K69" i="29"/>
  <c r="L69" i="29" s="1"/>
  <c r="K71" i="29"/>
  <c r="L71" i="29" s="1"/>
  <c r="K73" i="29"/>
  <c r="L73" i="29" s="1"/>
  <c r="K75" i="29"/>
  <c r="L75" i="29" s="1"/>
  <c r="K77" i="29"/>
  <c r="L77" i="29" s="1"/>
  <c r="K79" i="29"/>
  <c r="L79" i="29" s="1"/>
  <c r="K81" i="29"/>
  <c r="L81" i="29" s="1"/>
  <c r="K83" i="29"/>
  <c r="L83" i="29" s="1"/>
  <c r="K85" i="29"/>
  <c r="L85" i="29" s="1"/>
  <c r="K87" i="29"/>
  <c r="L87" i="29" s="1"/>
  <c r="K89" i="29"/>
  <c r="L89" i="29" s="1"/>
  <c r="K91" i="29"/>
  <c r="L91" i="29" s="1"/>
  <c r="K93" i="29"/>
  <c r="L93" i="29" s="1"/>
  <c r="K95" i="29"/>
  <c r="L95" i="29" s="1"/>
  <c r="K97" i="29"/>
  <c r="L97" i="29" s="1"/>
  <c r="K99" i="29"/>
  <c r="L99" i="29" s="1"/>
  <c r="K101" i="29"/>
  <c r="L101" i="29" s="1"/>
  <c r="K103" i="29"/>
  <c r="L103" i="29" s="1"/>
  <c r="K105" i="29"/>
  <c r="L105" i="29" s="1"/>
  <c r="K107" i="29"/>
  <c r="L107" i="29" s="1"/>
  <c r="K109" i="29"/>
  <c r="L109" i="29" s="1"/>
  <c r="K111" i="29"/>
  <c r="L111" i="29" s="1"/>
  <c r="K113" i="29"/>
  <c r="L113" i="29" s="1"/>
  <c r="K115" i="29"/>
  <c r="L115" i="29" s="1"/>
  <c r="K117" i="29"/>
  <c r="L117" i="29" s="1"/>
  <c r="K119" i="29"/>
  <c r="L119" i="29" s="1"/>
  <c r="K121" i="29"/>
  <c r="L121" i="29" s="1"/>
  <c r="K123" i="29"/>
  <c r="L123" i="29" s="1"/>
  <c r="K125" i="29"/>
  <c r="L125" i="29" s="1"/>
  <c r="K127" i="29"/>
  <c r="L127" i="29" s="1"/>
  <c r="K129" i="29"/>
  <c r="L129" i="29" s="1"/>
  <c r="K131" i="29"/>
  <c r="L131" i="29" s="1"/>
  <c r="K133" i="29"/>
  <c r="L133" i="29" s="1"/>
  <c r="K135" i="29"/>
  <c r="L135" i="29" s="1"/>
  <c r="K137" i="29"/>
  <c r="L137" i="29" s="1"/>
  <c r="K139" i="29"/>
  <c r="L139" i="29" s="1"/>
  <c r="K141" i="29"/>
  <c r="L141" i="29" s="1"/>
  <c r="K143" i="29"/>
  <c r="L143" i="29" s="1"/>
  <c r="K145" i="29"/>
  <c r="L145" i="29" s="1"/>
  <c r="K147" i="29"/>
  <c r="L147" i="29" s="1"/>
  <c r="K149" i="29"/>
  <c r="L149" i="29" s="1"/>
  <c r="K151" i="29"/>
  <c r="L151" i="29" s="1"/>
  <c r="K153" i="29"/>
  <c r="L153" i="29" s="1"/>
  <c r="K155" i="29"/>
  <c r="L155" i="29" s="1"/>
  <c r="K157" i="29"/>
  <c r="L157" i="29" s="1"/>
  <c r="K159" i="29"/>
  <c r="L159" i="29" s="1"/>
  <c r="K161" i="29"/>
  <c r="L161" i="29" s="1"/>
  <c r="K163" i="29"/>
  <c r="L163" i="29" s="1"/>
  <c r="K165" i="29"/>
  <c r="L165" i="29" s="1"/>
  <c r="K167" i="29"/>
  <c r="L167" i="29" s="1"/>
  <c r="K169" i="29"/>
  <c r="L169" i="29" s="1"/>
  <c r="R211" i="29"/>
  <c r="K211" i="29"/>
  <c r="L211" i="29" s="1"/>
  <c r="K219" i="29"/>
  <c r="L219" i="29" s="1"/>
  <c r="R229" i="29"/>
  <c r="K229" i="29"/>
  <c r="L229" i="29" s="1"/>
  <c r="K232" i="29"/>
  <c r="L232" i="29" s="1"/>
  <c r="K237" i="29"/>
  <c r="L237" i="29" s="1"/>
  <c r="R245" i="29"/>
  <c r="K245" i="29"/>
  <c r="L245" i="29" s="1"/>
  <c r="R259" i="29"/>
  <c r="K259" i="29"/>
  <c r="L259" i="29" s="1"/>
  <c r="R268" i="29"/>
  <c r="K268" i="29"/>
  <c r="L268" i="29" s="1"/>
  <c r="R282" i="29"/>
  <c r="K282" i="29"/>
  <c r="L282" i="29" s="1"/>
  <c r="R204" i="29"/>
  <c r="K204" i="29"/>
  <c r="L204" i="29" s="1"/>
  <c r="K207" i="29"/>
  <c r="L207" i="29" s="1"/>
  <c r="K209" i="29"/>
  <c r="L209" i="29" s="1"/>
  <c r="K212" i="29"/>
  <c r="L212" i="29" s="1"/>
  <c r="R227" i="29"/>
  <c r="K227" i="29"/>
  <c r="L227" i="29" s="1"/>
  <c r="R251" i="29"/>
  <c r="K251" i="29"/>
  <c r="L251" i="29" s="1"/>
  <c r="R260" i="29"/>
  <c r="K260" i="29"/>
  <c r="L260" i="29" s="1"/>
  <c r="R269" i="29"/>
  <c r="K269" i="29"/>
  <c r="L269" i="29" s="1"/>
  <c r="R283" i="29"/>
  <c r="K283" i="29"/>
  <c r="L283" i="29" s="1"/>
  <c r="R297" i="29"/>
  <c r="K297" i="29"/>
  <c r="L297" i="29" s="1"/>
  <c r="R306" i="29"/>
  <c r="K306" i="29"/>
  <c r="L306" i="29" s="1"/>
  <c r="R315" i="29"/>
  <c r="K315" i="29"/>
  <c r="L315" i="29" s="1"/>
  <c r="R329" i="29"/>
  <c r="K329" i="29"/>
  <c r="L329" i="29" s="1"/>
  <c r="R338" i="29"/>
  <c r="K338" i="29"/>
  <c r="L338" i="29" s="1"/>
  <c r="R347" i="29"/>
  <c r="K347" i="29"/>
  <c r="L347" i="29" s="1"/>
  <c r="R356" i="29"/>
  <c r="K356" i="29"/>
  <c r="L356" i="29" s="1"/>
  <c r="R360" i="29"/>
  <c r="K360" i="29"/>
  <c r="L360" i="29" s="1"/>
  <c r="R364" i="29"/>
  <c r="K364" i="29"/>
  <c r="L364" i="29" s="1"/>
  <c r="R368" i="29"/>
  <c r="K368" i="29"/>
  <c r="L368" i="29" s="1"/>
  <c r="R372" i="29"/>
  <c r="K372" i="29"/>
  <c r="L372" i="29" s="1"/>
  <c r="R376" i="29"/>
  <c r="K376" i="29"/>
  <c r="L376" i="29" s="1"/>
  <c r="R380" i="29"/>
  <c r="K380" i="29"/>
  <c r="L380" i="29" s="1"/>
  <c r="R384" i="29"/>
  <c r="K384" i="29"/>
  <c r="L384" i="29" s="1"/>
  <c r="R388" i="29"/>
  <c r="K388" i="29"/>
  <c r="L388" i="29" s="1"/>
  <c r="R394" i="29"/>
  <c r="K394" i="29"/>
  <c r="L394" i="29" s="1"/>
  <c r="R398" i="29"/>
  <c r="K398" i="29"/>
  <c r="L398" i="29" s="1"/>
  <c r="K20" i="29"/>
  <c r="L20" i="29" s="1"/>
  <c r="K28" i="29"/>
  <c r="L28" i="29" s="1"/>
  <c r="K30" i="29"/>
  <c r="L30" i="29" s="1"/>
  <c r="K32" i="29"/>
  <c r="L32" i="29" s="1"/>
  <c r="K34" i="29"/>
  <c r="L34" i="29" s="1"/>
  <c r="K36" i="29"/>
  <c r="L36" i="29" s="1"/>
  <c r="K38" i="29"/>
  <c r="L38" i="29" s="1"/>
  <c r="K40" i="29"/>
  <c r="L40" i="29" s="1"/>
  <c r="K42" i="29"/>
  <c r="L42" i="29" s="1"/>
  <c r="K44" i="29"/>
  <c r="L44" i="29" s="1"/>
  <c r="K46" i="29"/>
  <c r="L46" i="29" s="1"/>
  <c r="K48" i="29"/>
  <c r="L48" i="29" s="1"/>
  <c r="K50" i="29"/>
  <c r="L50" i="29" s="1"/>
  <c r="K52" i="29"/>
  <c r="L52" i="29" s="1"/>
  <c r="K54" i="29"/>
  <c r="L54" i="29" s="1"/>
  <c r="K56" i="29"/>
  <c r="L56" i="29" s="1"/>
  <c r="K58" i="29"/>
  <c r="L58" i="29" s="1"/>
  <c r="K60" i="29"/>
  <c r="L60" i="29" s="1"/>
  <c r="K62" i="29"/>
  <c r="L62" i="29" s="1"/>
  <c r="K64" i="29"/>
  <c r="L64" i="29" s="1"/>
  <c r="K66" i="29"/>
  <c r="L66" i="29" s="1"/>
  <c r="K68" i="29"/>
  <c r="L68" i="29" s="1"/>
  <c r="K70" i="29"/>
  <c r="L70" i="29" s="1"/>
  <c r="K72" i="29"/>
  <c r="L72" i="29" s="1"/>
  <c r="K74" i="29"/>
  <c r="L74" i="29" s="1"/>
  <c r="K76" i="29"/>
  <c r="L76" i="29" s="1"/>
  <c r="K78" i="29"/>
  <c r="L78" i="29" s="1"/>
  <c r="K80" i="29"/>
  <c r="L80" i="29" s="1"/>
  <c r="K82" i="29"/>
  <c r="L82" i="29" s="1"/>
  <c r="K84" i="29"/>
  <c r="L84" i="29" s="1"/>
  <c r="K86" i="29"/>
  <c r="L86" i="29" s="1"/>
  <c r="K88" i="29"/>
  <c r="L88" i="29" s="1"/>
  <c r="K90" i="29"/>
  <c r="L90" i="29" s="1"/>
  <c r="K92" i="29"/>
  <c r="L92" i="29" s="1"/>
  <c r="K94" i="29"/>
  <c r="L94" i="29" s="1"/>
  <c r="K96" i="29"/>
  <c r="L96" i="29" s="1"/>
  <c r="K98" i="29"/>
  <c r="L98" i="29" s="1"/>
  <c r="K100" i="29"/>
  <c r="L100" i="29" s="1"/>
  <c r="K102" i="29"/>
  <c r="L102" i="29" s="1"/>
  <c r="K104" i="29"/>
  <c r="L104" i="29" s="1"/>
  <c r="K106" i="29"/>
  <c r="L106" i="29" s="1"/>
  <c r="K108" i="29"/>
  <c r="L108" i="29" s="1"/>
  <c r="K110" i="29"/>
  <c r="L110" i="29" s="1"/>
  <c r="K112" i="29"/>
  <c r="L112" i="29" s="1"/>
  <c r="K114" i="29"/>
  <c r="L114" i="29" s="1"/>
  <c r="K116" i="29"/>
  <c r="L116" i="29" s="1"/>
  <c r="K118" i="29"/>
  <c r="L118" i="29" s="1"/>
  <c r="K120" i="29"/>
  <c r="L120" i="29" s="1"/>
  <c r="K122" i="29"/>
  <c r="L122" i="29" s="1"/>
  <c r="K124" i="29"/>
  <c r="L124" i="29" s="1"/>
  <c r="K126" i="29"/>
  <c r="L126" i="29" s="1"/>
  <c r="K128" i="29"/>
  <c r="L128" i="29" s="1"/>
  <c r="K130" i="29"/>
  <c r="L130" i="29" s="1"/>
  <c r="K132" i="29"/>
  <c r="L132" i="29" s="1"/>
  <c r="K134" i="29"/>
  <c r="L134" i="29" s="1"/>
  <c r="K136" i="29"/>
  <c r="L136" i="29" s="1"/>
  <c r="K138" i="29"/>
  <c r="L138" i="29" s="1"/>
  <c r="K140" i="29"/>
  <c r="L140" i="29" s="1"/>
  <c r="K142" i="29"/>
  <c r="L142" i="29" s="1"/>
  <c r="K144" i="29"/>
  <c r="L144" i="29" s="1"/>
  <c r="K146" i="29"/>
  <c r="L146" i="29" s="1"/>
  <c r="K148" i="29"/>
  <c r="L148" i="29" s="1"/>
  <c r="K150" i="29"/>
  <c r="L150" i="29" s="1"/>
  <c r="K152" i="29"/>
  <c r="L152" i="29" s="1"/>
  <c r="K154" i="29"/>
  <c r="L154" i="29" s="1"/>
  <c r="K156" i="29"/>
  <c r="L156" i="29" s="1"/>
  <c r="K158" i="29"/>
  <c r="L158" i="29" s="1"/>
  <c r="K160" i="29"/>
  <c r="L160" i="29" s="1"/>
  <c r="K162" i="29"/>
  <c r="L162" i="29" s="1"/>
  <c r="K164" i="29"/>
  <c r="L164" i="29" s="1"/>
  <c r="K166" i="29"/>
  <c r="L166" i="29" s="1"/>
  <c r="K168" i="29"/>
  <c r="L168" i="29" s="1"/>
  <c r="K170" i="29"/>
  <c r="L170" i="29" s="1"/>
  <c r="K172" i="29"/>
  <c r="L172" i="29" s="1"/>
  <c r="K174" i="29"/>
  <c r="L174" i="29" s="1"/>
  <c r="K176" i="29"/>
  <c r="L176" i="29" s="1"/>
  <c r="K178" i="29"/>
  <c r="L178" i="29" s="1"/>
  <c r="K180" i="29"/>
  <c r="L180" i="29" s="1"/>
  <c r="K182" i="29"/>
  <c r="L182" i="29" s="1"/>
  <c r="K184" i="29"/>
  <c r="L184" i="29" s="1"/>
  <c r="K186" i="29"/>
  <c r="L186" i="29" s="1"/>
  <c r="K188" i="29"/>
  <c r="L188" i="29" s="1"/>
  <c r="K190" i="29"/>
  <c r="L190" i="29" s="1"/>
  <c r="K192" i="29"/>
  <c r="L192" i="29" s="1"/>
  <c r="K194" i="29"/>
  <c r="L194" i="29" s="1"/>
  <c r="K196" i="29"/>
  <c r="L196" i="29" s="1"/>
  <c r="K198" i="29"/>
  <c r="L198" i="29" s="1"/>
  <c r="K200" i="29"/>
  <c r="L200" i="29" s="1"/>
  <c r="K205" i="29"/>
  <c r="L205" i="29" s="1"/>
  <c r="R220" i="29"/>
  <c r="K220" i="29"/>
  <c r="L220" i="29" s="1"/>
  <c r="K223" i="29"/>
  <c r="L223" i="29" s="1"/>
  <c r="K225" i="29"/>
  <c r="L225" i="29" s="1"/>
  <c r="K228" i="29"/>
  <c r="L228" i="29" s="1"/>
  <c r="R243" i="29"/>
  <c r="K243" i="29"/>
  <c r="L243" i="29" s="1"/>
  <c r="R252" i="29"/>
  <c r="K252" i="29"/>
  <c r="L252" i="29" s="1"/>
  <c r="R261" i="29"/>
  <c r="K261" i="29"/>
  <c r="L261" i="29" s="1"/>
  <c r="R275" i="29"/>
  <c r="K275" i="29"/>
  <c r="L275" i="29" s="1"/>
  <c r="R289" i="29"/>
  <c r="K289" i="29"/>
  <c r="L289" i="29" s="1"/>
  <c r="R267" i="29"/>
  <c r="K267" i="29"/>
  <c r="L267" i="29" s="1"/>
  <c r="R281" i="29"/>
  <c r="K281" i="29"/>
  <c r="L281" i="29" s="1"/>
  <c r="R290" i="29"/>
  <c r="K290" i="29"/>
  <c r="L290" i="29" s="1"/>
  <c r="R299" i="29"/>
  <c r="K299" i="29"/>
  <c r="L299" i="29" s="1"/>
  <c r="R313" i="29"/>
  <c r="K313" i="29"/>
  <c r="L313" i="29" s="1"/>
  <c r="R322" i="29"/>
  <c r="K322" i="29"/>
  <c r="L322" i="29" s="1"/>
  <c r="R331" i="29"/>
  <c r="K331" i="29"/>
  <c r="L331" i="29" s="1"/>
  <c r="R345" i="29"/>
  <c r="K345" i="29"/>
  <c r="L345" i="29" s="1"/>
  <c r="R354" i="29"/>
  <c r="K354" i="29"/>
  <c r="L354" i="29" s="1"/>
  <c r="R358" i="29"/>
  <c r="K358" i="29"/>
  <c r="L358" i="29" s="1"/>
  <c r="R362" i="29"/>
  <c r="K362" i="29"/>
  <c r="L362" i="29" s="1"/>
  <c r="R366" i="29"/>
  <c r="K366" i="29"/>
  <c r="L366" i="29" s="1"/>
  <c r="R370" i="29"/>
  <c r="K370" i="29"/>
  <c r="L370" i="29" s="1"/>
  <c r="R374" i="29"/>
  <c r="K374" i="29"/>
  <c r="L374" i="29" s="1"/>
  <c r="R378" i="29"/>
  <c r="K378" i="29"/>
  <c r="L378" i="29" s="1"/>
  <c r="R382" i="29"/>
  <c r="K382" i="29"/>
  <c r="L382" i="29" s="1"/>
  <c r="R386" i="29"/>
  <c r="K386" i="29"/>
  <c r="L386" i="29" s="1"/>
  <c r="R392" i="29"/>
  <c r="K392" i="29"/>
  <c r="L392" i="29" s="1"/>
  <c r="R396" i="29"/>
  <c r="K396" i="29"/>
  <c r="L396" i="29" s="1"/>
  <c r="K426" i="29"/>
  <c r="L426" i="29" s="1"/>
  <c r="K428" i="29"/>
  <c r="L428" i="29" s="1"/>
  <c r="K435" i="29"/>
  <c r="L435" i="29" s="1"/>
  <c r="R476" i="29"/>
  <c r="K476" i="29"/>
  <c r="L476" i="29" s="1"/>
  <c r="R480" i="29"/>
  <c r="K480" i="29"/>
  <c r="L480" i="29" s="1"/>
  <c r="R484" i="29"/>
  <c r="K484" i="29"/>
  <c r="L484" i="29" s="1"/>
  <c r="R488" i="29"/>
  <c r="K488" i="29"/>
  <c r="L488" i="29" s="1"/>
  <c r="R492" i="29"/>
  <c r="K492" i="29"/>
  <c r="L492" i="29" s="1"/>
  <c r="R496" i="29"/>
  <c r="K496" i="29"/>
  <c r="L496" i="29" s="1"/>
  <c r="R500" i="29"/>
  <c r="K500" i="29"/>
  <c r="L500" i="29" s="1"/>
  <c r="R504" i="29"/>
  <c r="K504" i="29"/>
  <c r="L504" i="29" s="1"/>
  <c r="R508" i="29"/>
  <c r="K508" i="29"/>
  <c r="L508" i="29" s="1"/>
  <c r="R512" i="29"/>
  <c r="K512" i="29"/>
  <c r="L512" i="29" s="1"/>
  <c r="R516" i="29"/>
  <c r="K516" i="29"/>
  <c r="L516" i="29" s="1"/>
  <c r="R520" i="29"/>
  <c r="K520" i="29"/>
  <c r="L520" i="29" s="1"/>
  <c r="R524" i="29"/>
  <c r="K524" i="29"/>
  <c r="L524" i="29" s="1"/>
  <c r="R528" i="29"/>
  <c r="K528" i="29"/>
  <c r="L528" i="29" s="1"/>
  <c r="R532" i="29"/>
  <c r="K532" i="29"/>
  <c r="L532" i="29" s="1"/>
  <c r="R536" i="29"/>
  <c r="K536" i="29"/>
  <c r="L536" i="29" s="1"/>
  <c r="R540" i="29"/>
  <c r="K540" i="29"/>
  <c r="L540" i="29" s="1"/>
  <c r="R544" i="29"/>
  <c r="K544" i="29"/>
  <c r="L544" i="29" s="1"/>
  <c r="R558" i="29"/>
  <c r="K558" i="29"/>
  <c r="L558" i="29" s="1"/>
  <c r="R567" i="29"/>
  <c r="K567" i="29"/>
  <c r="L567" i="29" s="1"/>
  <c r="R571" i="29"/>
  <c r="K571" i="29"/>
  <c r="L571" i="29" s="1"/>
  <c r="R575" i="29"/>
  <c r="K575" i="29"/>
  <c r="L575" i="29" s="1"/>
  <c r="R579" i="29"/>
  <c r="K579" i="29"/>
  <c r="L579" i="29" s="1"/>
  <c r="R583" i="29"/>
  <c r="K583" i="29"/>
  <c r="L583" i="29" s="1"/>
  <c r="R587" i="29"/>
  <c r="K587" i="29"/>
  <c r="L587" i="29" s="1"/>
  <c r="R591" i="29"/>
  <c r="K591" i="29"/>
  <c r="L591" i="29" s="1"/>
  <c r="R595" i="29"/>
  <c r="K595" i="29"/>
  <c r="L595" i="29" s="1"/>
  <c r="R599" i="29"/>
  <c r="K599" i="29"/>
  <c r="L599" i="29" s="1"/>
  <c r="R603" i="29"/>
  <c r="K603" i="29"/>
  <c r="L603" i="29" s="1"/>
  <c r="R607" i="29"/>
  <c r="K607" i="29"/>
  <c r="L607" i="29" s="1"/>
  <c r="R611" i="29"/>
  <c r="K611" i="29"/>
  <c r="L611" i="29" s="1"/>
  <c r="R615" i="29"/>
  <c r="K615" i="29"/>
  <c r="L615" i="29" s="1"/>
  <c r="R619" i="29"/>
  <c r="K619" i="29"/>
  <c r="L619" i="29" s="1"/>
  <c r="R623" i="29"/>
  <c r="K623" i="29"/>
  <c r="L623" i="29" s="1"/>
  <c r="R627" i="29"/>
  <c r="K627" i="29"/>
  <c r="L627" i="29" s="1"/>
  <c r="R631" i="29"/>
  <c r="K631" i="29"/>
  <c r="L631" i="29" s="1"/>
  <c r="K400" i="29"/>
  <c r="L400" i="29" s="1"/>
  <c r="K402" i="29"/>
  <c r="L402" i="29" s="1"/>
  <c r="K404" i="29"/>
  <c r="L404" i="29" s="1"/>
  <c r="K406" i="29"/>
  <c r="L406" i="29" s="1"/>
  <c r="K408" i="29"/>
  <c r="L408" i="29" s="1"/>
  <c r="K410" i="29"/>
  <c r="L410" i="29" s="1"/>
  <c r="K412" i="29"/>
  <c r="L412" i="29" s="1"/>
  <c r="K414" i="29"/>
  <c r="L414" i="29" s="1"/>
  <c r="K416" i="29"/>
  <c r="L416" i="29" s="1"/>
  <c r="K418" i="29"/>
  <c r="L418" i="29" s="1"/>
  <c r="K420" i="29"/>
  <c r="L420" i="29" s="1"/>
  <c r="K422" i="29"/>
  <c r="L422" i="29" s="1"/>
  <c r="K424" i="29"/>
  <c r="L424" i="29" s="1"/>
  <c r="K431" i="29"/>
  <c r="L431" i="29" s="1"/>
  <c r="K438" i="29"/>
  <c r="L438" i="29" s="1"/>
  <c r="K440" i="29"/>
  <c r="L440" i="29" s="1"/>
  <c r="K442" i="29"/>
  <c r="L442" i="29" s="1"/>
  <c r="K444" i="29"/>
  <c r="L444" i="29" s="1"/>
  <c r="K446" i="29"/>
  <c r="L446" i="29" s="1"/>
  <c r="K448" i="29"/>
  <c r="L448" i="29" s="1"/>
  <c r="K450" i="29"/>
  <c r="L450" i="29" s="1"/>
  <c r="K452" i="29"/>
  <c r="L452" i="29" s="1"/>
  <c r="K454" i="29"/>
  <c r="L454" i="29" s="1"/>
  <c r="K456" i="29"/>
  <c r="L456" i="29" s="1"/>
  <c r="K458" i="29"/>
  <c r="L458" i="29" s="1"/>
  <c r="K460" i="29"/>
  <c r="L460" i="29" s="1"/>
  <c r="K462" i="29"/>
  <c r="L462" i="29" s="1"/>
  <c r="K464" i="29"/>
  <c r="L464" i="29" s="1"/>
  <c r="K466" i="29"/>
  <c r="L466" i="29" s="1"/>
  <c r="K468" i="29"/>
  <c r="L468" i="29" s="1"/>
  <c r="K470" i="29"/>
  <c r="L470" i="29" s="1"/>
  <c r="R477" i="29"/>
  <c r="K477" i="29"/>
  <c r="L477" i="29" s="1"/>
  <c r="R481" i="29"/>
  <c r="K481" i="29"/>
  <c r="L481" i="29" s="1"/>
  <c r="R485" i="29"/>
  <c r="K485" i="29"/>
  <c r="L485" i="29" s="1"/>
  <c r="R489" i="29"/>
  <c r="K489" i="29"/>
  <c r="L489" i="29" s="1"/>
  <c r="R493" i="29"/>
  <c r="K493" i="29"/>
  <c r="L493" i="29" s="1"/>
  <c r="R497" i="29"/>
  <c r="K497" i="29"/>
  <c r="L497" i="29" s="1"/>
  <c r="R501" i="29"/>
  <c r="K501" i="29"/>
  <c r="L501" i="29" s="1"/>
  <c r="R505" i="29"/>
  <c r="K505" i="29"/>
  <c r="L505" i="29" s="1"/>
  <c r="R509" i="29"/>
  <c r="K509" i="29"/>
  <c r="L509" i="29" s="1"/>
  <c r="R513" i="29"/>
  <c r="K513" i="29"/>
  <c r="L513" i="29" s="1"/>
  <c r="R517" i="29"/>
  <c r="K517" i="29"/>
  <c r="L517" i="29" s="1"/>
  <c r="R521" i="29"/>
  <c r="K521" i="29"/>
  <c r="L521" i="29" s="1"/>
  <c r="R525" i="29"/>
  <c r="K525" i="29"/>
  <c r="L525" i="29" s="1"/>
  <c r="R529" i="29"/>
  <c r="K529" i="29"/>
  <c r="L529" i="29" s="1"/>
  <c r="R533" i="29"/>
  <c r="K533" i="29"/>
  <c r="L533" i="29" s="1"/>
  <c r="R537" i="29"/>
  <c r="K537" i="29"/>
  <c r="L537" i="29" s="1"/>
  <c r="R541" i="29"/>
  <c r="K541" i="29"/>
  <c r="L541" i="29" s="1"/>
  <c r="R550" i="29"/>
  <c r="K550" i="29"/>
  <c r="L550" i="29" s="1"/>
  <c r="R559" i="29"/>
  <c r="K559" i="29"/>
  <c r="L559" i="29" s="1"/>
  <c r="R568" i="29"/>
  <c r="K568" i="29"/>
  <c r="L568" i="29" s="1"/>
  <c r="R572" i="29"/>
  <c r="K572" i="29"/>
  <c r="L572" i="29" s="1"/>
  <c r="R576" i="29"/>
  <c r="K576" i="29"/>
  <c r="L576" i="29" s="1"/>
  <c r="R580" i="29"/>
  <c r="K580" i="29"/>
  <c r="L580" i="29" s="1"/>
  <c r="R584" i="29"/>
  <c r="K584" i="29"/>
  <c r="L584" i="29" s="1"/>
  <c r="R588" i="29"/>
  <c r="K588" i="29"/>
  <c r="L588" i="29" s="1"/>
  <c r="R592" i="29"/>
  <c r="K592" i="29"/>
  <c r="L592" i="29" s="1"/>
  <c r="R596" i="29"/>
  <c r="K596" i="29"/>
  <c r="L596" i="29" s="1"/>
  <c r="R600" i="29"/>
  <c r="K600" i="29"/>
  <c r="L600" i="29" s="1"/>
  <c r="R604" i="29"/>
  <c r="K604" i="29"/>
  <c r="L604" i="29" s="1"/>
  <c r="R608" i="29"/>
  <c r="K608" i="29"/>
  <c r="L608" i="29" s="1"/>
  <c r="R612" i="29"/>
  <c r="K612" i="29"/>
  <c r="L612" i="29" s="1"/>
  <c r="R616" i="29"/>
  <c r="K616" i="29"/>
  <c r="L616" i="29" s="1"/>
  <c r="R620" i="29"/>
  <c r="K620" i="29"/>
  <c r="L620" i="29" s="1"/>
  <c r="R624" i="29"/>
  <c r="K624" i="29"/>
  <c r="L624" i="29" s="1"/>
  <c r="R628" i="29"/>
  <c r="K628" i="29"/>
  <c r="L628" i="29" s="1"/>
  <c r="R478" i="29"/>
  <c r="K478" i="29"/>
  <c r="L478" i="29" s="1"/>
  <c r="R482" i="29"/>
  <c r="K482" i="29"/>
  <c r="L482" i="29" s="1"/>
  <c r="R486" i="29"/>
  <c r="K486" i="29"/>
  <c r="L486" i="29" s="1"/>
  <c r="R490" i="29"/>
  <c r="K490" i="29"/>
  <c r="L490" i="29" s="1"/>
  <c r="R494" i="29"/>
  <c r="K494" i="29"/>
  <c r="L494" i="29" s="1"/>
  <c r="R498" i="29"/>
  <c r="K498" i="29"/>
  <c r="L498" i="29" s="1"/>
  <c r="R502" i="29"/>
  <c r="K502" i="29"/>
  <c r="L502" i="29" s="1"/>
  <c r="R506" i="29"/>
  <c r="K506" i="29"/>
  <c r="L506" i="29" s="1"/>
  <c r="R510" i="29"/>
  <c r="K510" i="29"/>
  <c r="L510" i="29" s="1"/>
  <c r="R514" i="29"/>
  <c r="K514" i="29"/>
  <c r="L514" i="29" s="1"/>
  <c r="R518" i="29"/>
  <c r="K518" i="29"/>
  <c r="L518" i="29" s="1"/>
  <c r="R522" i="29"/>
  <c r="K522" i="29"/>
  <c r="L522" i="29" s="1"/>
  <c r="R526" i="29"/>
  <c r="K526" i="29"/>
  <c r="L526" i="29" s="1"/>
  <c r="R530" i="29"/>
  <c r="K530" i="29"/>
  <c r="L530" i="29" s="1"/>
  <c r="R534" i="29"/>
  <c r="K534" i="29"/>
  <c r="L534" i="29" s="1"/>
  <c r="R538" i="29"/>
  <c r="K538" i="29"/>
  <c r="L538" i="29" s="1"/>
  <c r="R542" i="29"/>
  <c r="K542" i="29"/>
  <c r="L542" i="29" s="1"/>
  <c r="R551" i="29"/>
  <c r="K551" i="29"/>
  <c r="L551" i="29" s="1"/>
  <c r="R560" i="29"/>
  <c r="K560" i="29"/>
  <c r="L560" i="29" s="1"/>
  <c r="R569" i="29"/>
  <c r="K569" i="29"/>
  <c r="L569" i="29" s="1"/>
  <c r="R573" i="29"/>
  <c r="K573" i="29"/>
  <c r="L573" i="29" s="1"/>
  <c r="R577" i="29"/>
  <c r="K577" i="29"/>
  <c r="L577" i="29" s="1"/>
  <c r="R581" i="29"/>
  <c r="K581" i="29"/>
  <c r="L581" i="29" s="1"/>
  <c r="R585" i="29"/>
  <c r="K585" i="29"/>
  <c r="L585" i="29" s="1"/>
  <c r="R589" i="29"/>
  <c r="K589" i="29"/>
  <c r="L589" i="29" s="1"/>
  <c r="R593" i="29"/>
  <c r="K593" i="29"/>
  <c r="L593" i="29" s="1"/>
  <c r="R597" i="29"/>
  <c r="K597" i="29"/>
  <c r="L597" i="29" s="1"/>
  <c r="R601" i="29"/>
  <c r="K601" i="29"/>
  <c r="L601" i="29" s="1"/>
  <c r="R605" i="29"/>
  <c r="K605" i="29"/>
  <c r="L605" i="29" s="1"/>
  <c r="R609" i="29"/>
  <c r="K609" i="29"/>
  <c r="L609" i="29" s="1"/>
  <c r="R613" i="29"/>
  <c r="K613" i="29"/>
  <c r="L613" i="29" s="1"/>
  <c r="R617" i="29"/>
  <c r="K617" i="29"/>
  <c r="L617" i="29" s="1"/>
  <c r="R621" i="29"/>
  <c r="K621" i="29"/>
  <c r="L621" i="29" s="1"/>
  <c r="R625" i="29"/>
  <c r="K625" i="29"/>
  <c r="L625" i="29" s="1"/>
  <c r="R629" i="29"/>
  <c r="K629" i="29"/>
  <c r="L629" i="29" s="1"/>
  <c r="K291" i="29"/>
  <c r="L291" i="29" s="1"/>
  <c r="K298" i="29"/>
  <c r="L298" i="29" s="1"/>
  <c r="K305" i="29"/>
  <c r="L305" i="29" s="1"/>
  <c r="K307" i="29"/>
  <c r="L307" i="29" s="1"/>
  <c r="K314" i="29"/>
  <c r="L314" i="29" s="1"/>
  <c r="K321" i="29"/>
  <c r="L321" i="29" s="1"/>
  <c r="K323" i="29"/>
  <c r="L323" i="29" s="1"/>
  <c r="K330" i="29"/>
  <c r="L330" i="29" s="1"/>
  <c r="K337" i="29"/>
  <c r="L337" i="29" s="1"/>
  <c r="K339" i="29"/>
  <c r="L339" i="29" s="1"/>
  <c r="K346" i="29"/>
  <c r="L346" i="29" s="1"/>
  <c r="K353" i="29"/>
  <c r="L353" i="29" s="1"/>
  <c r="K355" i="29"/>
  <c r="L355" i="29" s="1"/>
  <c r="K357" i="29"/>
  <c r="L357" i="29" s="1"/>
  <c r="K359" i="29"/>
  <c r="L359" i="29" s="1"/>
  <c r="K361" i="29"/>
  <c r="L361" i="29" s="1"/>
  <c r="K363" i="29"/>
  <c r="L363" i="29" s="1"/>
  <c r="K365" i="29"/>
  <c r="L365" i="29" s="1"/>
  <c r="K367" i="29"/>
  <c r="L367" i="29" s="1"/>
  <c r="K369" i="29"/>
  <c r="L369" i="29" s="1"/>
  <c r="K371" i="29"/>
  <c r="L371" i="29" s="1"/>
  <c r="K373" i="29"/>
  <c r="L373" i="29" s="1"/>
  <c r="K375" i="29"/>
  <c r="L375" i="29" s="1"/>
  <c r="K377" i="29"/>
  <c r="L377" i="29" s="1"/>
  <c r="K379" i="29"/>
  <c r="L379" i="29" s="1"/>
  <c r="K381" i="29"/>
  <c r="L381" i="29" s="1"/>
  <c r="K383" i="29"/>
  <c r="L383" i="29" s="1"/>
  <c r="K385" i="29"/>
  <c r="L385" i="29" s="1"/>
  <c r="K387" i="29"/>
  <c r="L387" i="29" s="1"/>
  <c r="K391" i="29"/>
  <c r="L391" i="29" s="1"/>
  <c r="K393" i="29"/>
  <c r="L393" i="29" s="1"/>
  <c r="K395" i="29"/>
  <c r="L395" i="29" s="1"/>
  <c r="K397" i="29"/>
  <c r="L397" i="29" s="1"/>
  <c r="K399" i="29"/>
  <c r="L399" i="29" s="1"/>
  <c r="K401" i="29"/>
  <c r="L401" i="29" s="1"/>
  <c r="K403" i="29"/>
  <c r="L403" i="29" s="1"/>
  <c r="K405" i="29"/>
  <c r="L405" i="29" s="1"/>
  <c r="K407" i="29"/>
  <c r="L407" i="29" s="1"/>
  <c r="K409" i="29"/>
  <c r="L409" i="29" s="1"/>
  <c r="K411" i="29"/>
  <c r="L411" i="29" s="1"/>
  <c r="K413" i="29"/>
  <c r="L413" i="29" s="1"/>
  <c r="K415" i="29"/>
  <c r="L415" i="29" s="1"/>
  <c r="K417" i="29"/>
  <c r="L417" i="29" s="1"/>
  <c r="K419" i="29"/>
  <c r="L419" i="29" s="1"/>
  <c r="K421" i="29"/>
  <c r="L421" i="29" s="1"/>
  <c r="K423" i="29"/>
  <c r="L423" i="29" s="1"/>
  <c r="K430" i="29"/>
  <c r="L430" i="29" s="1"/>
  <c r="K432" i="29"/>
  <c r="L432" i="29" s="1"/>
  <c r="K439" i="29"/>
  <c r="L439" i="29" s="1"/>
  <c r="K441" i="29"/>
  <c r="L441" i="29" s="1"/>
  <c r="R475" i="29"/>
  <c r="K475" i="29"/>
  <c r="L475" i="29" s="1"/>
  <c r="R479" i="29"/>
  <c r="K479" i="29"/>
  <c r="L479" i="29" s="1"/>
  <c r="R483" i="29"/>
  <c r="K483" i="29"/>
  <c r="L483" i="29" s="1"/>
  <c r="R487" i="29"/>
  <c r="K487" i="29"/>
  <c r="L487" i="29" s="1"/>
  <c r="R491" i="29"/>
  <c r="K491" i="29"/>
  <c r="L491" i="29" s="1"/>
  <c r="R495" i="29"/>
  <c r="K495" i="29"/>
  <c r="L495" i="29" s="1"/>
  <c r="R499" i="29"/>
  <c r="K499" i="29"/>
  <c r="L499" i="29" s="1"/>
  <c r="R503" i="29"/>
  <c r="K503" i="29"/>
  <c r="L503" i="29" s="1"/>
  <c r="R507" i="29"/>
  <c r="K507" i="29"/>
  <c r="L507" i="29" s="1"/>
  <c r="R511" i="29"/>
  <c r="K511" i="29"/>
  <c r="L511" i="29" s="1"/>
  <c r="R515" i="29"/>
  <c r="K515" i="29"/>
  <c r="L515" i="29" s="1"/>
  <c r="R519" i="29"/>
  <c r="K519" i="29"/>
  <c r="L519" i="29" s="1"/>
  <c r="R523" i="29"/>
  <c r="K523" i="29"/>
  <c r="L523" i="29" s="1"/>
  <c r="R527" i="29"/>
  <c r="K527" i="29"/>
  <c r="L527" i="29" s="1"/>
  <c r="R531" i="29"/>
  <c r="K531" i="29"/>
  <c r="L531" i="29" s="1"/>
  <c r="R535" i="29"/>
  <c r="K535" i="29"/>
  <c r="L535" i="29" s="1"/>
  <c r="R539" i="29"/>
  <c r="K539" i="29"/>
  <c r="L539" i="29" s="1"/>
  <c r="R543" i="29"/>
  <c r="K543" i="29"/>
  <c r="L543" i="29" s="1"/>
  <c r="R552" i="29"/>
  <c r="K552" i="29"/>
  <c r="L552" i="29" s="1"/>
  <c r="R566" i="29"/>
  <c r="K566" i="29"/>
  <c r="L566" i="29" s="1"/>
  <c r="R570" i="29"/>
  <c r="K570" i="29"/>
  <c r="L570" i="29" s="1"/>
  <c r="R574" i="29"/>
  <c r="K574" i="29"/>
  <c r="L574" i="29" s="1"/>
  <c r="R578" i="29"/>
  <c r="K578" i="29"/>
  <c r="L578" i="29" s="1"/>
  <c r="R582" i="29"/>
  <c r="K582" i="29"/>
  <c r="L582" i="29" s="1"/>
  <c r="R586" i="29"/>
  <c r="K586" i="29"/>
  <c r="L586" i="29" s="1"/>
  <c r="R590" i="29"/>
  <c r="K590" i="29"/>
  <c r="L590" i="29" s="1"/>
  <c r="R594" i="29"/>
  <c r="K594" i="29"/>
  <c r="L594" i="29" s="1"/>
  <c r="R598" i="29"/>
  <c r="K598" i="29"/>
  <c r="L598" i="29" s="1"/>
  <c r="R602" i="29"/>
  <c r="K602" i="29"/>
  <c r="L602" i="29" s="1"/>
  <c r="R606" i="29"/>
  <c r="K606" i="29"/>
  <c r="L606" i="29" s="1"/>
  <c r="R610" i="29"/>
  <c r="K610" i="29"/>
  <c r="L610" i="29" s="1"/>
  <c r="R614" i="29"/>
  <c r="K614" i="29"/>
  <c r="L614" i="29" s="1"/>
  <c r="R618" i="29"/>
  <c r="K618" i="29"/>
  <c r="L618" i="29" s="1"/>
  <c r="R622" i="29"/>
  <c r="K622" i="29"/>
  <c r="L622" i="29" s="1"/>
  <c r="R626" i="29"/>
  <c r="K626" i="29"/>
  <c r="L626" i="29" s="1"/>
  <c r="R630" i="29"/>
  <c r="K630" i="29"/>
  <c r="L630" i="29" s="1"/>
  <c r="K633" i="29"/>
  <c r="L633" i="29" s="1"/>
  <c r="K635" i="29"/>
  <c r="L635" i="29" s="1"/>
  <c r="K637" i="29"/>
  <c r="L637" i="29" s="1"/>
  <c r="K644" i="29"/>
  <c r="L644" i="29" s="1"/>
  <c r="K651" i="29"/>
  <c r="L651" i="29" s="1"/>
  <c r="K653" i="29"/>
  <c r="L653" i="29" s="1"/>
  <c r="K660" i="29"/>
  <c r="L660" i="29" s="1"/>
  <c r="K667" i="29"/>
  <c r="L667" i="29" s="1"/>
  <c r="K669" i="29"/>
  <c r="L669" i="29" s="1"/>
  <c r="K676" i="29"/>
  <c r="L676" i="29" s="1"/>
  <c r="K685" i="29"/>
  <c r="L685" i="29" s="1"/>
  <c r="K692" i="29"/>
  <c r="L692" i="29" s="1"/>
  <c r="K688" i="29"/>
  <c r="L688" i="29" s="1"/>
  <c r="K632" i="29"/>
  <c r="L632" i="29" s="1"/>
  <c r="K634" i="29"/>
  <c r="L634" i="29" s="1"/>
  <c r="K636" i="29"/>
  <c r="L636" i="29" s="1"/>
  <c r="K643" i="29"/>
  <c r="L643" i="29" s="1"/>
  <c r="K645" i="29"/>
  <c r="L645" i="29" s="1"/>
  <c r="K652" i="29"/>
  <c r="L652" i="29" s="1"/>
  <c r="K659" i="29"/>
  <c r="L659" i="29" s="1"/>
  <c r="K661" i="29"/>
  <c r="L661" i="29" s="1"/>
  <c r="K668" i="29"/>
  <c r="L668" i="29" s="1"/>
  <c r="K675" i="29"/>
  <c r="L675" i="29" s="1"/>
  <c r="K677" i="29"/>
  <c r="L677" i="29" s="1"/>
  <c r="K684" i="29"/>
  <c r="L684" i="29" s="1"/>
  <c r="K686" i="29"/>
  <c r="L686" i="29" s="1"/>
  <c r="K693" i="29"/>
  <c r="L693" i="29" s="1"/>
  <c r="J7" i="26"/>
  <c r="K13" i="26"/>
  <c r="L13" i="26" s="1"/>
  <c r="K20" i="26"/>
  <c r="L20" i="26" s="1"/>
  <c r="K28" i="26"/>
  <c r="L28" i="26" s="1"/>
  <c r="K36" i="26"/>
  <c r="L36" i="26" s="1"/>
  <c r="K48" i="26"/>
  <c r="L48" i="26" s="1"/>
  <c r="K50" i="26"/>
  <c r="L50" i="26" s="1"/>
  <c r="K57" i="26"/>
  <c r="L57" i="26" s="1"/>
  <c r="K64" i="26"/>
  <c r="L64" i="26" s="1"/>
  <c r="K66" i="26"/>
  <c r="L66" i="26" s="1"/>
  <c r="K73" i="26"/>
  <c r="L73" i="26" s="1"/>
  <c r="K80" i="26"/>
  <c r="L80" i="26" s="1"/>
  <c r="K82" i="26"/>
  <c r="L82" i="26" s="1"/>
  <c r="K89" i="26"/>
  <c r="L89" i="26" s="1"/>
  <c r="K96" i="26"/>
  <c r="L96" i="26" s="1"/>
  <c r="K98" i="26"/>
  <c r="L98" i="26" s="1"/>
  <c r="K105" i="26"/>
  <c r="L105" i="26" s="1"/>
  <c r="K112" i="26"/>
  <c r="L112" i="26" s="1"/>
  <c r="K114" i="26"/>
  <c r="L114" i="26" s="1"/>
  <c r="K121" i="26"/>
  <c r="L121" i="26" s="1"/>
  <c r="K123" i="26"/>
  <c r="L123" i="26" s="1"/>
  <c r="K125" i="26"/>
  <c r="L125" i="26" s="1"/>
  <c r="K127" i="26"/>
  <c r="L127" i="26" s="1"/>
  <c r="K129" i="26"/>
  <c r="L129" i="26" s="1"/>
  <c r="K131" i="26"/>
  <c r="L131" i="26" s="1"/>
  <c r="K133" i="26"/>
  <c r="L133" i="26" s="1"/>
  <c r="K135" i="26"/>
  <c r="L135" i="26" s="1"/>
  <c r="K137" i="26"/>
  <c r="L137" i="26" s="1"/>
  <c r="K139" i="26"/>
  <c r="L139" i="26" s="1"/>
  <c r="K141" i="26"/>
  <c r="L141" i="26" s="1"/>
  <c r="K143" i="26"/>
  <c r="L143" i="26" s="1"/>
  <c r="K145" i="26"/>
  <c r="L145" i="26" s="1"/>
  <c r="K147" i="26"/>
  <c r="L147" i="26" s="1"/>
  <c r="K149" i="26"/>
  <c r="L149" i="26" s="1"/>
  <c r="K151" i="26"/>
  <c r="L151" i="26" s="1"/>
  <c r="K153" i="26"/>
  <c r="L153" i="26" s="1"/>
  <c r="K155" i="26"/>
  <c r="L155" i="26" s="1"/>
  <c r="K157" i="26"/>
  <c r="L157" i="26" s="1"/>
  <c r="K159" i="26"/>
  <c r="L159" i="26" s="1"/>
  <c r="K161" i="26"/>
  <c r="L161" i="26" s="1"/>
  <c r="K163" i="26"/>
  <c r="L163" i="26" s="1"/>
  <c r="K165" i="26"/>
  <c r="L165" i="26" s="1"/>
  <c r="K167" i="26"/>
  <c r="L167" i="26" s="1"/>
  <c r="K169" i="26"/>
  <c r="L169" i="26" s="1"/>
  <c r="K171" i="26"/>
  <c r="L171" i="26" s="1"/>
  <c r="K173" i="26"/>
  <c r="L173" i="26" s="1"/>
  <c r="K175" i="26"/>
  <c r="L175" i="26" s="1"/>
  <c r="K19" i="26"/>
  <c r="L19" i="26" s="1"/>
  <c r="K24" i="26"/>
  <c r="L24" i="26" s="1"/>
  <c r="K32" i="26"/>
  <c r="L32" i="26" s="1"/>
  <c r="K40" i="26"/>
  <c r="L40" i="26" s="1"/>
  <c r="K49" i="26"/>
  <c r="L49" i="26" s="1"/>
  <c r="K56" i="26"/>
  <c r="L56" i="26" s="1"/>
  <c r="K58" i="26"/>
  <c r="L58" i="26" s="1"/>
  <c r="K65" i="26"/>
  <c r="L65" i="26" s="1"/>
  <c r="K72" i="26"/>
  <c r="L72" i="26" s="1"/>
  <c r="K74" i="26"/>
  <c r="L74" i="26" s="1"/>
  <c r="K81" i="26"/>
  <c r="L81" i="26" s="1"/>
  <c r="K88" i="26"/>
  <c r="L88" i="26" s="1"/>
  <c r="K90" i="26"/>
  <c r="L90" i="26" s="1"/>
  <c r="K97" i="26"/>
  <c r="L97" i="26" s="1"/>
  <c r="K104" i="26"/>
  <c r="L104" i="26" s="1"/>
  <c r="K106" i="26"/>
  <c r="L106" i="26" s="1"/>
  <c r="K113" i="26"/>
  <c r="L113" i="26" s="1"/>
  <c r="K120" i="26"/>
  <c r="L120" i="26" s="1"/>
  <c r="K122" i="26"/>
  <c r="L122" i="26" s="1"/>
  <c r="K124" i="26"/>
  <c r="L124" i="26" s="1"/>
  <c r="K126" i="26"/>
  <c r="L126" i="26" s="1"/>
  <c r="K128" i="26"/>
  <c r="L128" i="26" s="1"/>
  <c r="K130" i="26"/>
  <c r="L130" i="26" s="1"/>
  <c r="K132" i="26"/>
  <c r="L132" i="26" s="1"/>
  <c r="K134" i="26"/>
  <c r="L134" i="26" s="1"/>
  <c r="K136" i="26"/>
  <c r="L136" i="26" s="1"/>
  <c r="K138" i="26"/>
  <c r="L138" i="26" s="1"/>
  <c r="K140" i="26"/>
  <c r="L140" i="26" s="1"/>
  <c r="K142" i="26"/>
  <c r="L142" i="26" s="1"/>
  <c r="K144" i="26"/>
  <c r="L144" i="26" s="1"/>
  <c r="K146" i="26"/>
  <c r="L146" i="26" s="1"/>
  <c r="K148" i="26"/>
  <c r="L148" i="26" s="1"/>
  <c r="K150" i="26"/>
  <c r="L150" i="26" s="1"/>
  <c r="K152" i="26"/>
  <c r="L152" i="26" s="1"/>
  <c r="K154" i="26"/>
  <c r="L154" i="26" s="1"/>
  <c r="K156" i="26"/>
  <c r="L156" i="26" s="1"/>
  <c r="K158" i="26"/>
  <c r="L158" i="26" s="1"/>
  <c r="K160" i="26"/>
  <c r="L160" i="26" s="1"/>
  <c r="K162" i="26"/>
  <c r="L162" i="26" s="1"/>
  <c r="K164" i="26"/>
  <c r="L164" i="26" s="1"/>
  <c r="K166" i="26"/>
  <c r="L166" i="26" s="1"/>
  <c r="K168" i="26"/>
  <c r="L168" i="26" s="1"/>
  <c r="K170" i="26"/>
  <c r="L170" i="26" s="1"/>
  <c r="K172" i="26"/>
  <c r="L172" i="26" s="1"/>
  <c r="K174" i="26"/>
  <c r="L174" i="26" s="1"/>
  <c r="K176" i="26"/>
  <c r="L176" i="26" s="1"/>
  <c r="K11" i="24"/>
  <c r="L11" i="24" s="1"/>
  <c r="N11" i="24" s="1"/>
  <c r="R148" i="24"/>
  <c r="K148" i="24"/>
  <c r="L148" i="24" s="1"/>
  <c r="K151" i="24"/>
  <c r="L151" i="24" s="1"/>
  <c r="R161" i="24"/>
  <c r="K161" i="24"/>
  <c r="L161" i="24" s="1"/>
  <c r="K169" i="24"/>
  <c r="L169" i="24" s="1"/>
  <c r="R179" i="24"/>
  <c r="K179" i="24"/>
  <c r="L179" i="24" s="1"/>
  <c r="K182" i="24"/>
  <c r="L182" i="24" s="1"/>
  <c r="K187" i="24"/>
  <c r="L187" i="24" s="1"/>
  <c r="R202" i="24"/>
  <c r="K202" i="24"/>
  <c r="L202" i="24" s="1"/>
  <c r="K205" i="24"/>
  <c r="L205" i="24" s="1"/>
  <c r="K207" i="24"/>
  <c r="L207" i="24" s="1"/>
  <c r="K210" i="24"/>
  <c r="L210" i="24" s="1"/>
  <c r="R371" i="24"/>
  <c r="K371" i="24"/>
  <c r="L371" i="24" s="1"/>
  <c r="R380" i="24"/>
  <c r="K380" i="24"/>
  <c r="L380" i="24" s="1"/>
  <c r="R391" i="24"/>
  <c r="K391" i="24"/>
  <c r="L391" i="24" s="1"/>
  <c r="R146" i="24"/>
  <c r="K146" i="24"/>
  <c r="L146" i="24" s="1"/>
  <c r="R154" i="24"/>
  <c r="K154" i="24"/>
  <c r="L154" i="24" s="1"/>
  <c r="R177" i="24"/>
  <c r="K177" i="24"/>
  <c r="L177" i="24" s="1"/>
  <c r="R195" i="24"/>
  <c r="K195" i="24"/>
  <c r="L195" i="24" s="1"/>
  <c r="R218" i="24"/>
  <c r="K218" i="24"/>
  <c r="L218" i="24" s="1"/>
  <c r="K18" i="24"/>
  <c r="L18" i="24" s="1"/>
  <c r="K25" i="24"/>
  <c r="L25" i="24" s="1"/>
  <c r="K27" i="24"/>
  <c r="L27" i="24" s="1"/>
  <c r="K34" i="24"/>
  <c r="L34" i="24" s="1"/>
  <c r="K41" i="24"/>
  <c r="L41" i="24" s="1"/>
  <c r="K43" i="24"/>
  <c r="L43" i="24" s="1"/>
  <c r="K50" i="24"/>
  <c r="L50" i="24" s="1"/>
  <c r="K57" i="24"/>
  <c r="L57" i="24" s="1"/>
  <c r="K59" i="24"/>
  <c r="L59" i="24" s="1"/>
  <c r="K66" i="24"/>
  <c r="L66" i="24" s="1"/>
  <c r="K73" i="24"/>
  <c r="L73" i="24" s="1"/>
  <c r="K75" i="24"/>
  <c r="L75" i="24" s="1"/>
  <c r="K82" i="24"/>
  <c r="L82" i="24" s="1"/>
  <c r="K147" i="24"/>
  <c r="L147" i="24" s="1"/>
  <c r="R152" i="24"/>
  <c r="K152" i="24"/>
  <c r="L152" i="24" s="1"/>
  <c r="K155" i="24"/>
  <c r="L155" i="24" s="1"/>
  <c r="R170" i="24"/>
  <c r="K170" i="24"/>
  <c r="L170" i="24" s="1"/>
  <c r="K173" i="24"/>
  <c r="L173" i="24" s="1"/>
  <c r="K175" i="24"/>
  <c r="L175" i="24" s="1"/>
  <c r="K178" i="24"/>
  <c r="L178" i="24" s="1"/>
  <c r="R193" i="24"/>
  <c r="K193" i="24"/>
  <c r="L193" i="24" s="1"/>
  <c r="K201" i="24"/>
  <c r="L201" i="24" s="1"/>
  <c r="R211" i="24"/>
  <c r="K211" i="24"/>
  <c r="L211" i="24" s="1"/>
  <c r="K214" i="24"/>
  <c r="L214" i="24" s="1"/>
  <c r="K219" i="24"/>
  <c r="L219" i="24" s="1"/>
  <c r="R373" i="24"/>
  <c r="K373" i="24"/>
  <c r="L373" i="24" s="1"/>
  <c r="R387" i="24"/>
  <c r="K387" i="24"/>
  <c r="L387" i="24" s="1"/>
  <c r="R398" i="24"/>
  <c r="K398" i="24"/>
  <c r="L398" i="24" s="1"/>
  <c r="R150" i="24"/>
  <c r="K150" i="24"/>
  <c r="L150" i="24" s="1"/>
  <c r="R163" i="24"/>
  <c r="K163" i="24"/>
  <c r="L163" i="24" s="1"/>
  <c r="R186" i="24"/>
  <c r="K186" i="24"/>
  <c r="L186" i="24" s="1"/>
  <c r="R209" i="24"/>
  <c r="K209" i="24"/>
  <c r="L209" i="24" s="1"/>
  <c r="K372" i="24"/>
  <c r="L372" i="24" s="1"/>
  <c r="K379" i="24"/>
  <c r="L379" i="24" s="1"/>
  <c r="K381" i="24"/>
  <c r="L381" i="24" s="1"/>
  <c r="K388" i="24"/>
  <c r="L388" i="24" s="1"/>
  <c r="K397" i="24"/>
  <c r="L397" i="24" s="1"/>
  <c r="K399" i="24"/>
  <c r="L399" i="24" s="1"/>
  <c r="K406" i="24"/>
  <c r="L406" i="24" s="1"/>
  <c r="K413" i="24"/>
  <c r="L413" i="24" s="1"/>
  <c r="K415" i="24"/>
  <c r="L415" i="24" s="1"/>
  <c r="K417" i="24"/>
  <c r="L417" i="24" s="1"/>
  <c r="K419" i="24"/>
  <c r="L419" i="24" s="1"/>
  <c r="K421" i="24"/>
  <c r="L421" i="24" s="1"/>
  <c r="K423" i="24"/>
  <c r="L423" i="24" s="1"/>
  <c r="K425" i="24"/>
  <c r="L425" i="24" s="1"/>
  <c r="K427" i="24"/>
  <c r="L427" i="24" s="1"/>
  <c r="K429" i="24"/>
  <c r="L429" i="24" s="1"/>
  <c r="K431" i="24"/>
  <c r="L431" i="24" s="1"/>
  <c r="K433" i="24"/>
  <c r="L433" i="24" s="1"/>
  <c r="K435" i="24"/>
  <c r="L435" i="24" s="1"/>
  <c r="K437" i="24"/>
  <c r="L437" i="24" s="1"/>
  <c r="K439" i="24"/>
  <c r="L439" i="24" s="1"/>
  <c r="K441" i="24"/>
  <c r="L441" i="24" s="1"/>
  <c r="K443" i="24"/>
  <c r="L443" i="24" s="1"/>
  <c r="K445" i="24"/>
  <c r="L445" i="24" s="1"/>
  <c r="K447" i="24"/>
  <c r="L447" i="24" s="1"/>
  <c r="K449" i="24"/>
  <c r="L449" i="24" s="1"/>
  <c r="K451" i="24"/>
  <c r="L451" i="24" s="1"/>
  <c r="K453" i="24"/>
  <c r="L453" i="24" s="1"/>
  <c r="K455" i="24"/>
  <c r="L455" i="24" s="1"/>
  <c r="K457" i="24"/>
  <c r="L457" i="24" s="1"/>
  <c r="K459" i="24"/>
  <c r="L459" i="24" s="1"/>
  <c r="K461" i="24"/>
  <c r="L461" i="24" s="1"/>
  <c r="K463" i="24"/>
  <c r="L463" i="24" s="1"/>
  <c r="K465" i="24"/>
  <c r="L465" i="24" s="1"/>
  <c r="K467" i="24"/>
  <c r="L467" i="24" s="1"/>
  <c r="K469" i="24"/>
  <c r="L469" i="24" s="1"/>
  <c r="K471" i="24"/>
  <c r="L471" i="24" s="1"/>
  <c r="K473" i="24"/>
  <c r="L473" i="24" s="1"/>
  <c r="K475" i="24"/>
  <c r="L475" i="24" s="1"/>
  <c r="K477" i="24"/>
  <c r="L477" i="24" s="1"/>
  <c r="K479" i="24"/>
  <c r="L479" i="24" s="1"/>
  <c r="K481" i="24"/>
  <c r="L481" i="24" s="1"/>
  <c r="K483" i="24"/>
  <c r="L483" i="24" s="1"/>
  <c r="K485" i="24"/>
  <c r="L485" i="24" s="1"/>
  <c r="K487" i="24"/>
  <c r="L487" i="24" s="1"/>
  <c r="K489" i="24"/>
  <c r="L489" i="24" s="1"/>
  <c r="K491" i="24"/>
  <c r="L491" i="24" s="1"/>
  <c r="K493" i="24"/>
  <c r="L493" i="24" s="1"/>
  <c r="K495" i="24"/>
  <c r="L495" i="24" s="1"/>
  <c r="K497" i="24"/>
  <c r="L497" i="24" s="1"/>
  <c r="K499" i="24"/>
  <c r="L499" i="24" s="1"/>
  <c r="K501" i="24"/>
  <c r="L501" i="24" s="1"/>
  <c r="K503" i="24"/>
  <c r="L503" i="24" s="1"/>
  <c r="K505" i="24"/>
  <c r="L505" i="24" s="1"/>
  <c r="K507" i="24"/>
  <c r="L507" i="24" s="1"/>
  <c r="K509" i="24"/>
  <c r="L509" i="24" s="1"/>
  <c r="K511" i="24"/>
  <c r="L511" i="24" s="1"/>
  <c r="K513" i="24"/>
  <c r="L513" i="24" s="1"/>
  <c r="K515" i="24"/>
  <c r="L515" i="24" s="1"/>
  <c r="K517" i="24"/>
  <c r="L517" i="24" s="1"/>
  <c r="K519" i="24"/>
  <c r="L519" i="24" s="1"/>
  <c r="K521" i="24"/>
  <c r="L521" i="24" s="1"/>
  <c r="K523" i="24"/>
  <c r="L523" i="24" s="1"/>
  <c r="K530" i="24"/>
  <c r="L530" i="24" s="1"/>
  <c r="K537" i="24"/>
  <c r="L537" i="24" s="1"/>
  <c r="K539" i="24"/>
  <c r="L539" i="24" s="1"/>
  <c r="K632" i="24"/>
  <c r="L632" i="24" s="1"/>
  <c r="K639" i="24"/>
  <c r="L639" i="24" s="1"/>
  <c r="K641" i="24"/>
  <c r="L641" i="24" s="1"/>
  <c r="K648" i="24"/>
  <c r="L648" i="24" s="1"/>
  <c r="K655" i="24"/>
  <c r="L655" i="24" s="1"/>
  <c r="K657" i="24"/>
  <c r="L657" i="24" s="1"/>
  <c r="K664" i="24"/>
  <c r="L664" i="24" s="1"/>
  <c r="K671" i="24"/>
  <c r="L671" i="24" s="1"/>
  <c r="K673" i="24"/>
  <c r="L673" i="24" s="1"/>
  <c r="K680" i="24"/>
  <c r="L680" i="24" s="1"/>
  <c r="K682" i="24"/>
  <c r="L682" i="24" s="1"/>
  <c r="K684" i="24"/>
  <c r="L684" i="24" s="1"/>
  <c r="K686" i="24"/>
  <c r="L686" i="24" s="1"/>
  <c r="K688" i="24"/>
  <c r="L688" i="24" s="1"/>
  <c r="K690" i="24"/>
  <c r="L690" i="24" s="1"/>
  <c r="K692" i="24"/>
  <c r="L692" i="24" s="1"/>
  <c r="K405" i="24"/>
  <c r="L405" i="24" s="1"/>
  <c r="K407" i="24"/>
  <c r="L407" i="24" s="1"/>
  <c r="K414" i="24"/>
  <c r="L414" i="24" s="1"/>
  <c r="K416" i="24"/>
  <c r="L416" i="24" s="1"/>
  <c r="K418" i="24"/>
  <c r="L418" i="24" s="1"/>
  <c r="K420" i="24"/>
  <c r="L420" i="24" s="1"/>
  <c r="K422" i="24"/>
  <c r="L422" i="24" s="1"/>
  <c r="K424" i="24"/>
  <c r="L424" i="24" s="1"/>
  <c r="K426" i="24"/>
  <c r="L426" i="24" s="1"/>
  <c r="K428" i="24"/>
  <c r="L428" i="24" s="1"/>
  <c r="K430" i="24"/>
  <c r="L430" i="24" s="1"/>
  <c r="K432" i="24"/>
  <c r="L432" i="24" s="1"/>
  <c r="K434" i="24"/>
  <c r="L434" i="24" s="1"/>
  <c r="K436" i="24"/>
  <c r="L436" i="24" s="1"/>
  <c r="K438" i="24"/>
  <c r="L438" i="24" s="1"/>
  <c r="K440" i="24"/>
  <c r="L440" i="24" s="1"/>
  <c r="K442" i="24"/>
  <c r="L442" i="24" s="1"/>
  <c r="K444" i="24"/>
  <c r="L444" i="24" s="1"/>
  <c r="K446" i="24"/>
  <c r="L446" i="24" s="1"/>
  <c r="K448" i="24"/>
  <c r="L448" i="24" s="1"/>
  <c r="K450" i="24"/>
  <c r="L450" i="24" s="1"/>
  <c r="K452" i="24"/>
  <c r="L452" i="24" s="1"/>
  <c r="K454" i="24"/>
  <c r="L454" i="24" s="1"/>
  <c r="K456" i="24"/>
  <c r="L456" i="24" s="1"/>
  <c r="K458" i="24"/>
  <c r="L458" i="24" s="1"/>
  <c r="K460" i="24"/>
  <c r="L460" i="24" s="1"/>
  <c r="K462" i="24"/>
  <c r="L462" i="24" s="1"/>
  <c r="K464" i="24"/>
  <c r="L464" i="24" s="1"/>
  <c r="K466" i="24"/>
  <c r="L466" i="24" s="1"/>
  <c r="K468" i="24"/>
  <c r="L468" i="24" s="1"/>
  <c r="K470" i="24"/>
  <c r="L470" i="24" s="1"/>
  <c r="K472" i="24"/>
  <c r="L472" i="24" s="1"/>
  <c r="K474" i="24"/>
  <c r="L474" i="24" s="1"/>
  <c r="K476" i="24"/>
  <c r="L476" i="24" s="1"/>
  <c r="K478" i="24"/>
  <c r="L478" i="24" s="1"/>
  <c r="K480" i="24"/>
  <c r="L480" i="24" s="1"/>
  <c r="K482" i="24"/>
  <c r="L482" i="24" s="1"/>
  <c r="K484" i="24"/>
  <c r="L484" i="24" s="1"/>
  <c r="K486" i="24"/>
  <c r="L486" i="24" s="1"/>
  <c r="K488" i="24"/>
  <c r="L488" i="24" s="1"/>
  <c r="K490" i="24"/>
  <c r="L490" i="24" s="1"/>
  <c r="K492" i="24"/>
  <c r="L492" i="24" s="1"/>
  <c r="K494" i="24"/>
  <c r="L494" i="24" s="1"/>
  <c r="K496" i="24"/>
  <c r="L496" i="24" s="1"/>
  <c r="K498" i="24"/>
  <c r="L498" i="24" s="1"/>
  <c r="K631" i="24"/>
  <c r="L631" i="24" s="1"/>
  <c r="K633" i="24"/>
  <c r="L633" i="24" s="1"/>
  <c r="K640" i="24"/>
  <c r="L640" i="24" s="1"/>
  <c r="K647" i="24"/>
  <c r="L647" i="24" s="1"/>
  <c r="K649" i="24"/>
  <c r="L649" i="24" s="1"/>
  <c r="K656" i="24"/>
  <c r="L656" i="24" s="1"/>
  <c r="K663" i="24"/>
  <c r="L663" i="24" s="1"/>
  <c r="K665" i="24"/>
  <c r="L665" i="24" s="1"/>
  <c r="K672" i="24"/>
  <c r="L672" i="24" s="1"/>
  <c r="K679" i="24"/>
  <c r="L679" i="24" s="1"/>
  <c r="K683" i="24"/>
  <c r="L683" i="24" s="1"/>
  <c r="K685" i="24"/>
  <c r="L685" i="24" s="1"/>
  <c r="K687" i="24"/>
  <c r="L687" i="24" s="1"/>
  <c r="K689" i="24"/>
  <c r="L689" i="24" s="1"/>
  <c r="K691" i="24"/>
  <c r="L691" i="24" s="1"/>
  <c r="K693" i="24"/>
  <c r="L693" i="24" s="1"/>
  <c r="K525" i="24"/>
  <c r="L525" i="24" s="1"/>
  <c r="K527" i="24"/>
  <c r="L527" i="24" s="1"/>
  <c r="K534" i="24"/>
  <c r="L534" i="24" s="1"/>
  <c r="K541" i="24"/>
  <c r="L541" i="24" s="1"/>
  <c r="K543" i="24"/>
  <c r="L543" i="24" s="1"/>
  <c r="K545" i="24"/>
  <c r="L545" i="24" s="1"/>
  <c r="K547" i="24"/>
  <c r="L547" i="24" s="1"/>
  <c r="K549" i="24"/>
  <c r="L549" i="24" s="1"/>
  <c r="K551" i="24"/>
  <c r="L551" i="24" s="1"/>
  <c r="K553" i="24"/>
  <c r="L553" i="24" s="1"/>
  <c r="K555" i="24"/>
  <c r="L555" i="24" s="1"/>
  <c r="K557" i="24"/>
  <c r="L557" i="24" s="1"/>
  <c r="K559" i="24"/>
  <c r="L559" i="24" s="1"/>
  <c r="K561" i="24"/>
  <c r="L561" i="24" s="1"/>
  <c r="K563" i="24"/>
  <c r="L563" i="24" s="1"/>
  <c r="K565" i="24"/>
  <c r="L565" i="24" s="1"/>
  <c r="J35" i="28"/>
  <c r="J34" i="28"/>
  <c r="J33" i="28"/>
  <c r="M24" i="28"/>
  <c r="M23" i="28"/>
  <c r="M16" i="28"/>
  <c r="M15" i="28"/>
  <c r="M14" i="28"/>
  <c r="G17" i="28"/>
  <c r="G16" i="28"/>
  <c r="G15" i="28"/>
  <c r="G14" i="28"/>
  <c r="F46" i="25"/>
  <c r="I46" i="25"/>
  <c r="M21" i="33"/>
  <c r="O6" i="42" s="1"/>
  <c r="N11" i="31"/>
  <c r="M17" i="33"/>
  <c r="M16" i="33"/>
  <c r="M15" i="33"/>
  <c r="J7" i="31"/>
  <c r="J34" i="33"/>
  <c r="J35" i="33"/>
  <c r="J33" i="33"/>
  <c r="J31" i="28"/>
  <c r="K13" i="31"/>
  <c r="L13" i="31" s="1"/>
  <c r="K12" i="29"/>
  <c r="L12" i="29" s="1"/>
  <c r="J7" i="29"/>
  <c r="J32" i="33"/>
  <c r="J31" i="33"/>
  <c r="G17" i="33"/>
  <c r="G15" i="33"/>
  <c r="G16" i="33"/>
  <c r="G14" i="33"/>
  <c r="K21" i="31"/>
  <c r="L21" i="31" s="1"/>
  <c r="K23" i="31"/>
  <c r="L23" i="31" s="1"/>
  <c r="K29" i="31"/>
  <c r="L29" i="31" s="1"/>
  <c r="K33" i="31"/>
  <c r="L33" i="31" s="1"/>
  <c r="K37" i="31"/>
  <c r="L37" i="31" s="1"/>
  <c r="K39" i="31"/>
  <c r="L39" i="31" s="1"/>
  <c r="K14" i="31"/>
  <c r="L14" i="31" s="1"/>
  <c r="N14" i="31" s="1"/>
  <c r="K18" i="31"/>
  <c r="L18" i="31" s="1"/>
  <c r="K25" i="31"/>
  <c r="L25" i="31" s="1"/>
  <c r="K27" i="31"/>
  <c r="L27" i="31" s="1"/>
  <c r="K31" i="31"/>
  <c r="L31" i="31" s="1"/>
  <c r="K35" i="31"/>
  <c r="L35" i="31" s="1"/>
  <c r="K41" i="31"/>
  <c r="L41" i="31" s="1"/>
  <c r="P177" i="31"/>
  <c r="K12" i="31"/>
  <c r="L12" i="31" s="1"/>
  <c r="M14" i="33" s="1"/>
  <c r="K47" i="31"/>
  <c r="L47" i="31" s="1"/>
  <c r="K51" i="31"/>
  <c r="L51" i="31" s="1"/>
  <c r="K55" i="31"/>
  <c r="L55" i="31" s="1"/>
  <c r="K59" i="31"/>
  <c r="L59" i="31" s="1"/>
  <c r="K63" i="31"/>
  <c r="L63" i="31" s="1"/>
  <c r="K67" i="31"/>
  <c r="L67" i="31" s="1"/>
  <c r="K71" i="31"/>
  <c r="L71" i="31" s="1"/>
  <c r="K75" i="31"/>
  <c r="L75" i="31" s="1"/>
  <c r="K79" i="31"/>
  <c r="L79" i="31" s="1"/>
  <c r="K83" i="31"/>
  <c r="L83" i="31" s="1"/>
  <c r="K87" i="31"/>
  <c r="L87" i="31" s="1"/>
  <c r="K91" i="31"/>
  <c r="L91" i="31" s="1"/>
  <c r="K95" i="31"/>
  <c r="L95" i="31" s="1"/>
  <c r="K99" i="31"/>
  <c r="L99" i="31" s="1"/>
  <c r="K103" i="31"/>
  <c r="L103" i="31" s="1"/>
  <c r="K107" i="31"/>
  <c r="L107" i="31" s="1"/>
  <c r="K111" i="31"/>
  <c r="L111" i="31" s="1"/>
  <c r="K115" i="31"/>
  <c r="L115" i="31" s="1"/>
  <c r="K119" i="31"/>
  <c r="L119" i="31" s="1"/>
  <c r="I46" i="30"/>
  <c r="F46" i="30"/>
  <c r="K13" i="29"/>
  <c r="L13" i="29" s="1"/>
  <c r="K17" i="29"/>
  <c r="L17" i="29" s="1"/>
  <c r="K23" i="29"/>
  <c r="L23" i="29" s="1"/>
  <c r="K276" i="29"/>
  <c r="L276" i="29" s="1"/>
  <c r="K280" i="29"/>
  <c r="L280" i="29" s="1"/>
  <c r="K284" i="29"/>
  <c r="L284" i="29" s="1"/>
  <c r="K288" i="29"/>
  <c r="L288" i="29" s="1"/>
  <c r="K292" i="29"/>
  <c r="L292" i="29" s="1"/>
  <c r="K296" i="29"/>
  <c r="L296" i="29" s="1"/>
  <c r="K300" i="29"/>
  <c r="L300" i="29" s="1"/>
  <c r="K304" i="29"/>
  <c r="L304" i="29" s="1"/>
  <c r="K308" i="29"/>
  <c r="L308" i="29" s="1"/>
  <c r="K312" i="29"/>
  <c r="L312" i="29" s="1"/>
  <c r="K316" i="29"/>
  <c r="L316" i="29" s="1"/>
  <c r="K320" i="29"/>
  <c r="L320" i="29" s="1"/>
  <c r="K324" i="29"/>
  <c r="L324" i="29" s="1"/>
  <c r="K328" i="29"/>
  <c r="L328" i="29" s="1"/>
  <c r="K332" i="29"/>
  <c r="L332" i="29" s="1"/>
  <c r="K336" i="29"/>
  <c r="L336" i="29" s="1"/>
  <c r="K340" i="29"/>
  <c r="L340" i="29" s="1"/>
  <c r="K344" i="29"/>
  <c r="L344" i="29" s="1"/>
  <c r="K348" i="29"/>
  <c r="L348" i="29" s="1"/>
  <c r="K352" i="29"/>
  <c r="L352" i="29" s="1"/>
  <c r="K11" i="29"/>
  <c r="L11" i="29" s="1"/>
  <c r="N11" i="29" s="1"/>
  <c r="K15" i="29"/>
  <c r="L15" i="29" s="1"/>
  <c r="K19" i="29"/>
  <c r="L19" i="29" s="1"/>
  <c r="K21" i="29"/>
  <c r="L21" i="29" s="1"/>
  <c r="K25" i="29"/>
  <c r="L25" i="29" s="1"/>
  <c r="K27" i="29"/>
  <c r="L27" i="29" s="1"/>
  <c r="P701" i="29"/>
  <c r="K202" i="29"/>
  <c r="L202" i="29" s="1"/>
  <c r="K206" i="29"/>
  <c r="L206" i="29" s="1"/>
  <c r="K210" i="29"/>
  <c r="L210" i="29" s="1"/>
  <c r="K214" i="29"/>
  <c r="L214" i="29" s="1"/>
  <c r="K218" i="29"/>
  <c r="L218" i="29" s="1"/>
  <c r="K222" i="29"/>
  <c r="L222" i="29" s="1"/>
  <c r="K226" i="29"/>
  <c r="L226" i="29" s="1"/>
  <c r="K230" i="29"/>
  <c r="L230" i="29" s="1"/>
  <c r="K234" i="29"/>
  <c r="L234" i="29" s="1"/>
  <c r="K238" i="29"/>
  <c r="L238" i="29" s="1"/>
  <c r="K242" i="29"/>
  <c r="L242" i="29" s="1"/>
  <c r="K246" i="29"/>
  <c r="L246" i="29" s="1"/>
  <c r="K250" i="29"/>
  <c r="L250" i="29" s="1"/>
  <c r="K254" i="29"/>
  <c r="L254" i="29" s="1"/>
  <c r="K258" i="29"/>
  <c r="L258" i="29" s="1"/>
  <c r="K262" i="29"/>
  <c r="L262" i="29" s="1"/>
  <c r="K266" i="29"/>
  <c r="L266" i="29" s="1"/>
  <c r="K270" i="29"/>
  <c r="L270" i="29" s="1"/>
  <c r="K274" i="29"/>
  <c r="L274" i="29" s="1"/>
  <c r="K425" i="29"/>
  <c r="L425" i="29" s="1"/>
  <c r="K429" i="29"/>
  <c r="L429" i="29" s="1"/>
  <c r="K433" i="29"/>
  <c r="L433" i="29" s="1"/>
  <c r="K437" i="29"/>
  <c r="L437" i="29" s="1"/>
  <c r="K545" i="29"/>
  <c r="L545" i="29" s="1"/>
  <c r="K549" i="29"/>
  <c r="L549" i="29" s="1"/>
  <c r="K553" i="29"/>
  <c r="L553" i="29" s="1"/>
  <c r="K557" i="29"/>
  <c r="L557" i="29" s="1"/>
  <c r="K561" i="29"/>
  <c r="L561" i="29" s="1"/>
  <c r="K565" i="29"/>
  <c r="L565" i="29" s="1"/>
  <c r="K638" i="29"/>
  <c r="L638" i="29" s="1"/>
  <c r="K642" i="29"/>
  <c r="L642" i="29" s="1"/>
  <c r="K646" i="29"/>
  <c r="L646" i="29" s="1"/>
  <c r="K650" i="29"/>
  <c r="L650" i="29" s="1"/>
  <c r="K654" i="29"/>
  <c r="L654" i="29" s="1"/>
  <c r="K658" i="29"/>
  <c r="L658" i="29" s="1"/>
  <c r="K662" i="29"/>
  <c r="L662" i="29" s="1"/>
  <c r="K666" i="29"/>
  <c r="L666" i="29" s="1"/>
  <c r="K670" i="29"/>
  <c r="L670" i="29" s="1"/>
  <c r="K674" i="29"/>
  <c r="L674" i="29" s="1"/>
  <c r="K678" i="29"/>
  <c r="L678" i="29" s="1"/>
  <c r="K683" i="29"/>
  <c r="L683" i="29" s="1"/>
  <c r="K687" i="29"/>
  <c r="L687" i="29" s="1"/>
  <c r="K691" i="29"/>
  <c r="L691" i="29" s="1"/>
  <c r="K11" i="26"/>
  <c r="L11" i="26" s="1"/>
  <c r="G21" i="28"/>
  <c r="G22" i="28"/>
  <c r="G24" i="28"/>
  <c r="G23" i="28"/>
  <c r="P701" i="24"/>
  <c r="K14" i="26"/>
  <c r="L14" i="26" s="1"/>
  <c r="K18" i="26"/>
  <c r="L18" i="26" s="1"/>
  <c r="K23" i="26"/>
  <c r="L23" i="26" s="1"/>
  <c r="K27" i="26"/>
  <c r="L27" i="26" s="1"/>
  <c r="K31" i="26"/>
  <c r="L31" i="26" s="1"/>
  <c r="K35" i="26"/>
  <c r="L35" i="26" s="1"/>
  <c r="K39" i="26"/>
  <c r="L39" i="26" s="1"/>
  <c r="K21" i="26"/>
  <c r="L21" i="26" s="1"/>
  <c r="K25" i="26"/>
  <c r="L25" i="26" s="1"/>
  <c r="K29" i="26"/>
  <c r="L29" i="26" s="1"/>
  <c r="K33" i="26"/>
  <c r="L33" i="26" s="1"/>
  <c r="K37" i="26"/>
  <c r="L37" i="26" s="1"/>
  <c r="K41" i="26"/>
  <c r="L41" i="26" s="1"/>
  <c r="P177" i="26"/>
  <c r="K12" i="26"/>
  <c r="L12" i="26" s="1"/>
  <c r="K47" i="26"/>
  <c r="L47" i="26" s="1"/>
  <c r="K51" i="26"/>
  <c r="L51" i="26" s="1"/>
  <c r="K55" i="26"/>
  <c r="L55" i="26" s="1"/>
  <c r="K59" i="26"/>
  <c r="L59" i="26" s="1"/>
  <c r="K63" i="26"/>
  <c r="L63" i="26" s="1"/>
  <c r="K67" i="26"/>
  <c r="L67" i="26" s="1"/>
  <c r="K71" i="26"/>
  <c r="L71" i="26" s="1"/>
  <c r="K75" i="26"/>
  <c r="L75" i="26" s="1"/>
  <c r="K79" i="26"/>
  <c r="L79" i="26" s="1"/>
  <c r="K83" i="26"/>
  <c r="L83" i="26" s="1"/>
  <c r="K87" i="26"/>
  <c r="L87" i="26" s="1"/>
  <c r="K91" i="26"/>
  <c r="L91" i="26" s="1"/>
  <c r="K95" i="26"/>
  <c r="L95" i="26" s="1"/>
  <c r="K99" i="26"/>
  <c r="L99" i="26" s="1"/>
  <c r="K103" i="26"/>
  <c r="L103" i="26" s="1"/>
  <c r="K107" i="26"/>
  <c r="L107" i="26" s="1"/>
  <c r="K111" i="26"/>
  <c r="L111" i="26" s="1"/>
  <c r="K115" i="26"/>
  <c r="L115" i="26" s="1"/>
  <c r="K119" i="26"/>
  <c r="L119" i="26" s="1"/>
  <c r="I48" i="25"/>
  <c r="I50" i="25" s="1"/>
  <c r="K16" i="24"/>
  <c r="L16" i="24" s="1"/>
  <c r="K20" i="24"/>
  <c r="L20" i="24" s="1"/>
  <c r="K24" i="24"/>
  <c r="L24" i="24" s="1"/>
  <c r="K28" i="24"/>
  <c r="L28" i="24" s="1"/>
  <c r="K32" i="24"/>
  <c r="L32" i="24" s="1"/>
  <c r="K36" i="24"/>
  <c r="L36" i="24" s="1"/>
  <c r="K40" i="24"/>
  <c r="L40" i="24" s="1"/>
  <c r="K44" i="24"/>
  <c r="L44" i="24" s="1"/>
  <c r="K48" i="24"/>
  <c r="L48" i="24" s="1"/>
  <c r="K52" i="24"/>
  <c r="L52" i="24" s="1"/>
  <c r="K56" i="24"/>
  <c r="L56" i="24" s="1"/>
  <c r="K60" i="24"/>
  <c r="L60" i="24" s="1"/>
  <c r="K64" i="24"/>
  <c r="L64" i="24" s="1"/>
  <c r="K68" i="24"/>
  <c r="L68" i="24" s="1"/>
  <c r="K72" i="24"/>
  <c r="L72" i="24" s="1"/>
  <c r="K76" i="24"/>
  <c r="L76" i="24" s="1"/>
  <c r="K80" i="24"/>
  <c r="L80" i="24" s="1"/>
  <c r="K84" i="24"/>
  <c r="L84" i="24" s="1"/>
  <c r="K156" i="24"/>
  <c r="L156" i="24" s="1"/>
  <c r="K160" i="24"/>
  <c r="L160" i="24" s="1"/>
  <c r="K164" i="24"/>
  <c r="L164" i="24" s="1"/>
  <c r="K168" i="24"/>
  <c r="L168" i="24" s="1"/>
  <c r="K172" i="24"/>
  <c r="L172" i="24" s="1"/>
  <c r="K176" i="24"/>
  <c r="L176" i="24" s="1"/>
  <c r="K180" i="24"/>
  <c r="L180" i="24" s="1"/>
  <c r="K184" i="24"/>
  <c r="L184" i="24" s="1"/>
  <c r="K188" i="24"/>
  <c r="L188" i="24" s="1"/>
  <c r="K192" i="24"/>
  <c r="L192" i="24" s="1"/>
  <c r="K196" i="24"/>
  <c r="L196" i="24" s="1"/>
  <c r="K200" i="24"/>
  <c r="L200" i="24" s="1"/>
  <c r="K204" i="24"/>
  <c r="L204" i="24" s="1"/>
  <c r="K208" i="24"/>
  <c r="L208" i="24" s="1"/>
  <c r="K212" i="24"/>
  <c r="L212" i="24" s="1"/>
  <c r="K216" i="24"/>
  <c r="L216" i="24" s="1"/>
  <c r="K220" i="24"/>
  <c r="L220" i="24" s="1"/>
  <c r="K370" i="24"/>
  <c r="L370" i="24" s="1"/>
  <c r="K374" i="24"/>
  <c r="L374" i="24" s="1"/>
  <c r="K378" i="24"/>
  <c r="L378" i="24" s="1"/>
  <c r="K382" i="24"/>
  <c r="L382" i="24" s="1"/>
  <c r="K386" i="24"/>
  <c r="L386" i="24" s="1"/>
  <c r="K392" i="24"/>
  <c r="L392" i="24" s="1"/>
  <c r="K396" i="24"/>
  <c r="L396" i="24" s="1"/>
  <c r="K400" i="24"/>
  <c r="L400" i="24" s="1"/>
  <c r="K404" i="24"/>
  <c r="L404" i="24" s="1"/>
  <c r="K408" i="24"/>
  <c r="L408" i="24" s="1"/>
  <c r="K412" i="24"/>
  <c r="L412" i="24" s="1"/>
  <c r="K524" i="24"/>
  <c r="L524" i="24" s="1"/>
  <c r="K528" i="24"/>
  <c r="L528" i="24" s="1"/>
  <c r="K532" i="24"/>
  <c r="L532" i="24" s="1"/>
  <c r="K536" i="24"/>
  <c r="L536" i="24" s="1"/>
  <c r="K540" i="24"/>
  <c r="L540" i="24" s="1"/>
  <c r="K630" i="24"/>
  <c r="L630" i="24" s="1"/>
  <c r="K634" i="24"/>
  <c r="L634" i="24" s="1"/>
  <c r="K638" i="24"/>
  <c r="L638" i="24" s="1"/>
  <c r="K642" i="24"/>
  <c r="L642" i="24" s="1"/>
  <c r="K646" i="24"/>
  <c r="L646" i="24" s="1"/>
  <c r="K650" i="24"/>
  <c r="L650" i="24" s="1"/>
  <c r="K654" i="24"/>
  <c r="L654" i="24" s="1"/>
  <c r="K658" i="24"/>
  <c r="L658" i="24" s="1"/>
  <c r="K662" i="24"/>
  <c r="L662" i="24" s="1"/>
  <c r="K666" i="24"/>
  <c r="L666" i="24" s="1"/>
  <c r="K670" i="24"/>
  <c r="L670" i="24" s="1"/>
  <c r="K674" i="24"/>
  <c r="L674" i="24" s="1"/>
  <c r="K678" i="24"/>
  <c r="L678" i="24" s="1"/>
  <c r="P41" i="23"/>
  <c r="J41" i="23"/>
  <c r="M8" i="23"/>
  <c r="I177" i="21"/>
  <c r="H177" i="21"/>
  <c r="Q176" i="21"/>
  <c r="K176" i="21"/>
  <c r="L176" i="21" s="1"/>
  <c r="Q175" i="21"/>
  <c r="Q174" i="21"/>
  <c r="K174" i="21" s="1"/>
  <c r="L174" i="21" s="1"/>
  <c r="Q173" i="21"/>
  <c r="Q172" i="21"/>
  <c r="K172" i="21" s="1"/>
  <c r="L172" i="21" s="1"/>
  <c r="Q171" i="21"/>
  <c r="Q170" i="21"/>
  <c r="Q169" i="21"/>
  <c r="Q168" i="21"/>
  <c r="Q167" i="21"/>
  <c r="Q166" i="21"/>
  <c r="Q165" i="21"/>
  <c r="Q164" i="21"/>
  <c r="K164" i="21" s="1"/>
  <c r="L164" i="21" s="1"/>
  <c r="Q163" i="21"/>
  <c r="Q162" i="21"/>
  <c r="Q161" i="21"/>
  <c r="Q160" i="21"/>
  <c r="Q159" i="21"/>
  <c r="Q158" i="21"/>
  <c r="K158" i="21"/>
  <c r="L158" i="21" s="1"/>
  <c r="Q157" i="21"/>
  <c r="Q156" i="21"/>
  <c r="K156" i="21" s="1"/>
  <c r="L156" i="21" s="1"/>
  <c r="Q155" i="21"/>
  <c r="Q154" i="21"/>
  <c r="Q153" i="21"/>
  <c r="Q152" i="21"/>
  <c r="Q151" i="21"/>
  <c r="Q150" i="21"/>
  <c r="Q149" i="21"/>
  <c r="Q148" i="21"/>
  <c r="K148" i="21" s="1"/>
  <c r="L148" i="21" s="1"/>
  <c r="Q147" i="21"/>
  <c r="Q146" i="21"/>
  <c r="Q145" i="21"/>
  <c r="Q144" i="21"/>
  <c r="Q143" i="21"/>
  <c r="Q142" i="21"/>
  <c r="K142" i="21"/>
  <c r="L142" i="21" s="1"/>
  <c r="Q141" i="21"/>
  <c r="Q140" i="21"/>
  <c r="K140" i="21" s="1"/>
  <c r="L140" i="21" s="1"/>
  <c r="Q139" i="21"/>
  <c r="Q138" i="21"/>
  <c r="Q137" i="21"/>
  <c r="Q136" i="21"/>
  <c r="Q135" i="21"/>
  <c r="Q134" i="21"/>
  <c r="Q133" i="21"/>
  <c r="Q132" i="21"/>
  <c r="K132" i="21"/>
  <c r="L132" i="21" s="1"/>
  <c r="Q131" i="21"/>
  <c r="Q130" i="21"/>
  <c r="Q129" i="21"/>
  <c r="Q128" i="21"/>
  <c r="Q127" i="21"/>
  <c r="Q126" i="21"/>
  <c r="K126" i="21" s="1"/>
  <c r="L126" i="21" s="1"/>
  <c r="Q125" i="21"/>
  <c r="Q124" i="21"/>
  <c r="K124" i="21" s="1"/>
  <c r="L124" i="21" s="1"/>
  <c r="Q123" i="21"/>
  <c r="Q122" i="21"/>
  <c r="Q121" i="21"/>
  <c r="Q120" i="21"/>
  <c r="Q119" i="21"/>
  <c r="Q118" i="21"/>
  <c r="Q117" i="21"/>
  <c r="Q116" i="21"/>
  <c r="K116" i="21"/>
  <c r="L116" i="21" s="1"/>
  <c r="Q115" i="21"/>
  <c r="Q114" i="21"/>
  <c r="Q113" i="21"/>
  <c r="K113" i="21"/>
  <c r="L113" i="21" s="1"/>
  <c r="Q112" i="21"/>
  <c r="Q111" i="21"/>
  <c r="Q110" i="21"/>
  <c r="Q109" i="21"/>
  <c r="Q108" i="21"/>
  <c r="Q107" i="21"/>
  <c r="Q106" i="21"/>
  <c r="Q105" i="21"/>
  <c r="Q104" i="21"/>
  <c r="K104" i="21" s="1"/>
  <c r="L104" i="21" s="1"/>
  <c r="Q103" i="21"/>
  <c r="Q102" i="21"/>
  <c r="Q101" i="21"/>
  <c r="Q100" i="21"/>
  <c r="Q99" i="21"/>
  <c r="Q98" i="21"/>
  <c r="Q97" i="21"/>
  <c r="Q96" i="21"/>
  <c r="Q95" i="21"/>
  <c r="Q94" i="21"/>
  <c r="Q93" i="21"/>
  <c r="Q92" i="21"/>
  <c r="Q91" i="21"/>
  <c r="Q90" i="21"/>
  <c r="Q89" i="21"/>
  <c r="Q88" i="21"/>
  <c r="Q87" i="21"/>
  <c r="Q86" i="21"/>
  <c r="K86" i="21"/>
  <c r="L86" i="21" s="1"/>
  <c r="Q85" i="21"/>
  <c r="Q84" i="21"/>
  <c r="K84" i="21" s="1"/>
  <c r="L84" i="21" s="1"/>
  <c r="Q83" i="21"/>
  <c r="Q82" i="21"/>
  <c r="Q81" i="21"/>
  <c r="K81" i="21" s="1"/>
  <c r="L81" i="21" s="1"/>
  <c r="Q80" i="21"/>
  <c r="Q79" i="21"/>
  <c r="Q78" i="21"/>
  <c r="Q77" i="21"/>
  <c r="K77" i="21"/>
  <c r="L77" i="21" s="1"/>
  <c r="Q76" i="21"/>
  <c r="Q75" i="21"/>
  <c r="Q74" i="21"/>
  <c r="K74" i="21"/>
  <c r="L74" i="21" s="1"/>
  <c r="Q73" i="21"/>
  <c r="Q72" i="21"/>
  <c r="K72" i="21" s="1"/>
  <c r="L72" i="21" s="1"/>
  <c r="Q71" i="21"/>
  <c r="Q70" i="21"/>
  <c r="Q69" i="21"/>
  <c r="Q68" i="21"/>
  <c r="Q67" i="21"/>
  <c r="Q66" i="21"/>
  <c r="Q65" i="21"/>
  <c r="Q64" i="21"/>
  <c r="Q63" i="21"/>
  <c r="Q62" i="21"/>
  <c r="Q61" i="21"/>
  <c r="Q60" i="21"/>
  <c r="Q59" i="21"/>
  <c r="Q58" i="21"/>
  <c r="Q57" i="21"/>
  <c r="Q56" i="21"/>
  <c r="Q55" i="21"/>
  <c r="Q54" i="21"/>
  <c r="Q53" i="21"/>
  <c r="Q52" i="21"/>
  <c r="K52" i="21"/>
  <c r="L52" i="21" s="1"/>
  <c r="Q51" i="21"/>
  <c r="Q50" i="21"/>
  <c r="Q49" i="21"/>
  <c r="K49" i="21"/>
  <c r="L49" i="21" s="1"/>
  <c r="Q48" i="21"/>
  <c r="Q47" i="21"/>
  <c r="Q46" i="21"/>
  <c r="Q45" i="21"/>
  <c r="Q44" i="21"/>
  <c r="Q43" i="21"/>
  <c r="K43" i="21" s="1"/>
  <c r="L43" i="21" s="1"/>
  <c r="Q42" i="21"/>
  <c r="Q41" i="21"/>
  <c r="Q40" i="21"/>
  <c r="Q39" i="21"/>
  <c r="Q38" i="21"/>
  <c r="Q37" i="21"/>
  <c r="Q36" i="21"/>
  <c r="Q35" i="21"/>
  <c r="Q34" i="21"/>
  <c r="Q33" i="21"/>
  <c r="Q32" i="21"/>
  <c r="Q31" i="21"/>
  <c r="Q30" i="21"/>
  <c r="K30" i="21" s="1"/>
  <c r="L30" i="21" s="1"/>
  <c r="Q29" i="21"/>
  <c r="Q28" i="21"/>
  <c r="Q27" i="21"/>
  <c r="Q26" i="21"/>
  <c r="Q25" i="21"/>
  <c r="Q24" i="21"/>
  <c r="Q23" i="21"/>
  <c r="Q22" i="21"/>
  <c r="Q21" i="21"/>
  <c r="Q20" i="21"/>
  <c r="Q19" i="21"/>
  <c r="Q18" i="21"/>
  <c r="Q17" i="21"/>
  <c r="Q16" i="21"/>
  <c r="Q15" i="21"/>
  <c r="Q14" i="21"/>
  <c r="Q13" i="21"/>
  <c r="K13" i="21"/>
  <c r="L13" i="21" s="1"/>
  <c r="Q12" i="21"/>
  <c r="Q11" i="21"/>
  <c r="I7" i="21"/>
  <c r="H7" i="21"/>
  <c r="J7" i="21" s="1"/>
  <c r="I43" i="20"/>
  <c r="F43" i="20"/>
  <c r="I42" i="20"/>
  <c r="F42" i="20"/>
  <c r="I41" i="20"/>
  <c r="F41" i="20"/>
  <c r="I40" i="20"/>
  <c r="F40" i="20"/>
  <c r="I39" i="20"/>
  <c r="F39" i="20"/>
  <c r="I38" i="20"/>
  <c r="F38" i="20"/>
  <c r="I37" i="20"/>
  <c r="F37" i="20"/>
  <c r="I36" i="20"/>
  <c r="F36" i="20"/>
  <c r="I35" i="20"/>
  <c r="F35" i="20"/>
  <c r="I34" i="20"/>
  <c r="F34" i="20"/>
  <c r="I33" i="20"/>
  <c r="F33" i="20"/>
  <c r="I32" i="20"/>
  <c r="F32" i="20"/>
  <c r="I31" i="20"/>
  <c r="I44" i="20" s="1"/>
  <c r="F31" i="20"/>
  <c r="I26" i="20"/>
  <c r="F26" i="20"/>
  <c r="I25" i="20"/>
  <c r="F25" i="20"/>
  <c r="I24" i="20"/>
  <c r="F24" i="20"/>
  <c r="I23" i="20"/>
  <c r="F23" i="20"/>
  <c r="I22" i="20"/>
  <c r="F22" i="20"/>
  <c r="I21" i="20"/>
  <c r="F21" i="20"/>
  <c r="I20" i="20"/>
  <c r="F20" i="20"/>
  <c r="I19" i="20"/>
  <c r="F19" i="20"/>
  <c r="I18" i="20"/>
  <c r="F18" i="20"/>
  <c r="I17" i="20"/>
  <c r="F17" i="20"/>
  <c r="I16" i="20"/>
  <c r="F16" i="20"/>
  <c r="I15" i="20"/>
  <c r="F15" i="20"/>
  <c r="I14" i="20"/>
  <c r="F14" i="20"/>
  <c r="F27" i="20" s="1"/>
  <c r="I701" i="19"/>
  <c r="H701" i="19"/>
  <c r="R700" i="19"/>
  <c r="K700" i="19"/>
  <c r="L700" i="19" s="1"/>
  <c r="R699" i="19"/>
  <c r="K699" i="19"/>
  <c r="L699" i="19" s="1"/>
  <c r="R698" i="19"/>
  <c r="K698" i="19"/>
  <c r="L698" i="19" s="1"/>
  <c r="R697" i="19"/>
  <c r="K697" i="19"/>
  <c r="L697" i="19" s="1"/>
  <c r="R696" i="19"/>
  <c r="K696" i="19"/>
  <c r="L696" i="19" s="1"/>
  <c r="R695" i="19"/>
  <c r="K695" i="19"/>
  <c r="L695" i="19" s="1"/>
  <c r="R694" i="19"/>
  <c r="K694" i="19"/>
  <c r="L694" i="19" s="1"/>
  <c r="Q693" i="19"/>
  <c r="Q692" i="19"/>
  <c r="Q691" i="19"/>
  <c r="Q690" i="19"/>
  <c r="K690" i="19" s="1"/>
  <c r="L690" i="19" s="1"/>
  <c r="Q689" i="19"/>
  <c r="D689" i="19" s="1"/>
  <c r="Q688" i="19"/>
  <c r="K688" i="19" s="1"/>
  <c r="L688" i="19" s="1"/>
  <c r="Q687" i="19"/>
  <c r="Q686" i="19"/>
  <c r="Q685" i="19"/>
  <c r="D685" i="19" s="1"/>
  <c r="Q684" i="19"/>
  <c r="Q683" i="19"/>
  <c r="Q682" i="19"/>
  <c r="Q681" i="19"/>
  <c r="D681" i="19" s="1"/>
  <c r="Q680" i="19"/>
  <c r="D680" i="19" s="1"/>
  <c r="Q679" i="19"/>
  <c r="Q678" i="19"/>
  <c r="Q677" i="19"/>
  <c r="Q676" i="19"/>
  <c r="D676" i="19" s="1"/>
  <c r="Q675" i="19"/>
  <c r="K675" i="19" s="1"/>
  <c r="L675" i="19" s="1"/>
  <c r="Q674" i="19"/>
  <c r="Q673" i="19"/>
  <c r="Q672" i="19"/>
  <c r="D672" i="19" s="1"/>
  <c r="Q671" i="19"/>
  <c r="Q670" i="19"/>
  <c r="Q669" i="19"/>
  <c r="Q668" i="19"/>
  <c r="D668" i="19" s="1"/>
  <c r="Q667" i="19"/>
  <c r="Q666" i="19"/>
  <c r="Q665" i="19"/>
  <c r="Q664" i="19"/>
  <c r="D664" i="19" s="1"/>
  <c r="Q663" i="19"/>
  <c r="K663" i="19" s="1"/>
  <c r="L663" i="19" s="1"/>
  <c r="Q662" i="19"/>
  <c r="Q661" i="19"/>
  <c r="Q660" i="19"/>
  <c r="D660" i="19" s="1"/>
  <c r="Q659" i="19"/>
  <c r="Q658" i="19"/>
  <c r="Q657" i="19"/>
  <c r="Q656" i="19"/>
  <c r="D656" i="19" s="1"/>
  <c r="Q655" i="19"/>
  <c r="Q654" i="19"/>
  <c r="Q653" i="19"/>
  <c r="Q652" i="19"/>
  <c r="D652" i="19" s="1"/>
  <c r="Q651" i="19"/>
  <c r="Q650" i="19"/>
  <c r="K650" i="19" s="1"/>
  <c r="L650" i="19" s="1"/>
  <c r="Q649" i="19"/>
  <c r="Q648" i="19"/>
  <c r="D648" i="19" s="1"/>
  <c r="Q647" i="19"/>
  <c r="K647" i="19" s="1"/>
  <c r="L647" i="19" s="1"/>
  <c r="Q646" i="19"/>
  <c r="Q645" i="19"/>
  <c r="Q644" i="19"/>
  <c r="D644" i="19" s="1"/>
  <c r="Q643" i="19"/>
  <c r="Q642" i="19"/>
  <c r="Q641" i="19"/>
  <c r="Q640" i="19"/>
  <c r="D640" i="19" s="1"/>
  <c r="Q639" i="19"/>
  <c r="D639" i="19" s="1"/>
  <c r="Q638" i="19"/>
  <c r="Q637" i="19"/>
  <c r="Q636" i="19"/>
  <c r="Q635" i="19"/>
  <c r="Q634" i="19"/>
  <c r="Q633" i="19"/>
  <c r="Q632" i="19"/>
  <c r="D632" i="19" s="1"/>
  <c r="Q631" i="19"/>
  <c r="Q630" i="19"/>
  <c r="D630" i="19" s="1"/>
  <c r="Q629" i="19"/>
  <c r="Q628" i="19"/>
  <c r="Q627" i="19"/>
  <c r="K627" i="19" s="1"/>
  <c r="L627" i="19" s="1"/>
  <c r="Q626" i="19"/>
  <c r="Q625" i="19"/>
  <c r="Q624" i="19"/>
  <c r="K624" i="19" s="1"/>
  <c r="L624" i="19" s="1"/>
  <c r="Q623" i="19"/>
  <c r="D623" i="19" s="1"/>
  <c r="Q622" i="19"/>
  <c r="Q621" i="19"/>
  <c r="Q620" i="19"/>
  <c r="Q619" i="19"/>
  <c r="Q618" i="19"/>
  <c r="Q617" i="19"/>
  <c r="Q616" i="19"/>
  <c r="D616" i="19" s="1"/>
  <c r="Q615" i="19"/>
  <c r="Q614" i="19"/>
  <c r="D614" i="19" s="1"/>
  <c r="Q613" i="19"/>
  <c r="Q612" i="19"/>
  <c r="Q611" i="19"/>
  <c r="K611" i="19"/>
  <c r="L611" i="19" s="1"/>
  <c r="Q610" i="19"/>
  <c r="Q609" i="19"/>
  <c r="Q608" i="19"/>
  <c r="K608" i="19"/>
  <c r="L608" i="19" s="1"/>
  <c r="Q607" i="19"/>
  <c r="D607" i="19" s="1"/>
  <c r="Q606" i="19"/>
  <c r="Q605" i="19"/>
  <c r="Q604" i="19"/>
  <c r="Q603" i="19"/>
  <c r="Q602" i="19"/>
  <c r="Q601" i="19"/>
  <c r="Q600" i="19"/>
  <c r="D600" i="19" s="1"/>
  <c r="Q599" i="19"/>
  <c r="Q598" i="19"/>
  <c r="D598" i="19" s="1"/>
  <c r="Q597" i="19"/>
  <c r="Q596" i="19"/>
  <c r="Q595" i="19"/>
  <c r="Q594" i="19"/>
  <c r="Q593" i="19"/>
  <c r="Q592" i="19"/>
  <c r="K592" i="19" s="1"/>
  <c r="L592" i="19" s="1"/>
  <c r="Q591" i="19"/>
  <c r="D591" i="19" s="1"/>
  <c r="Q590" i="19"/>
  <c r="Q589" i="19"/>
  <c r="Q588" i="19"/>
  <c r="Q587" i="19"/>
  <c r="Q586" i="19"/>
  <c r="Q585" i="19"/>
  <c r="Q584" i="19"/>
  <c r="D584" i="19" s="1"/>
  <c r="Q583" i="19"/>
  <c r="D583" i="19" s="1"/>
  <c r="Q582" i="19"/>
  <c r="D582" i="19" s="1"/>
  <c r="Q581" i="19"/>
  <c r="Q580" i="19"/>
  <c r="D580" i="19" s="1"/>
  <c r="Q579" i="19"/>
  <c r="K579" i="19" s="1"/>
  <c r="L579" i="19" s="1"/>
  <c r="Q578" i="19"/>
  <c r="D578" i="19" s="1"/>
  <c r="Q577" i="19"/>
  <c r="Q576" i="19"/>
  <c r="K576" i="19" s="1"/>
  <c r="L576" i="19" s="1"/>
  <c r="Q575" i="19"/>
  <c r="D575" i="19" s="1"/>
  <c r="Q574" i="19"/>
  <c r="Q573" i="19"/>
  <c r="D573" i="19" s="1"/>
  <c r="Q572" i="19"/>
  <c r="Q571" i="19"/>
  <c r="Q570" i="19"/>
  <c r="Q569" i="19"/>
  <c r="D569" i="19" s="1"/>
  <c r="Q568" i="19"/>
  <c r="D568" i="19" s="1"/>
  <c r="Q567" i="19"/>
  <c r="Q566" i="19"/>
  <c r="D566" i="19" s="1"/>
  <c r="Q565" i="19"/>
  <c r="D565" i="19" s="1"/>
  <c r="Q564" i="19"/>
  <c r="Q563" i="19"/>
  <c r="K563" i="19" s="1"/>
  <c r="L563" i="19" s="1"/>
  <c r="Q562" i="19"/>
  <c r="Q561" i="19"/>
  <c r="D561" i="19" s="1"/>
  <c r="Q560" i="19"/>
  <c r="K560" i="19" s="1"/>
  <c r="L560" i="19" s="1"/>
  <c r="Q559" i="19"/>
  <c r="D559" i="19" s="1"/>
  <c r="Q558" i="19"/>
  <c r="Q557" i="19"/>
  <c r="D557" i="19" s="1"/>
  <c r="Q556" i="19"/>
  <c r="D556" i="19" s="1"/>
  <c r="Q555" i="19"/>
  <c r="K555" i="19" s="1"/>
  <c r="L555" i="19" s="1"/>
  <c r="Q554" i="19"/>
  <c r="D554" i="19" s="1"/>
  <c r="Q553" i="19"/>
  <c r="D553" i="19" s="1"/>
  <c r="Q552" i="19"/>
  <c r="D552" i="19" s="1"/>
  <c r="Q551" i="19"/>
  <c r="D551" i="19" s="1"/>
  <c r="Q550" i="19"/>
  <c r="D550" i="19" s="1"/>
  <c r="Q549" i="19"/>
  <c r="D549" i="19" s="1"/>
  <c r="Q548" i="19"/>
  <c r="Q547" i="19"/>
  <c r="Q546" i="19"/>
  <c r="Q545" i="19"/>
  <c r="D545" i="19" s="1"/>
  <c r="Q544" i="19"/>
  <c r="Q543" i="19"/>
  <c r="D543" i="19" s="1"/>
  <c r="Q542" i="19"/>
  <c r="D542" i="19" s="1"/>
  <c r="Q541" i="19"/>
  <c r="Q540" i="19"/>
  <c r="K540" i="19" s="1"/>
  <c r="L540" i="19" s="1"/>
  <c r="Q539" i="19"/>
  <c r="Q538" i="19"/>
  <c r="K538" i="19" s="1"/>
  <c r="L538" i="19" s="1"/>
  <c r="Q537" i="19"/>
  <c r="Q536" i="19"/>
  <c r="D536" i="19" s="1"/>
  <c r="Q535" i="19"/>
  <c r="K535" i="19" s="1"/>
  <c r="L535" i="19" s="1"/>
  <c r="Q534" i="19"/>
  <c r="D534" i="19" s="1"/>
  <c r="Q533" i="19"/>
  <c r="Q532" i="19"/>
  <c r="K532" i="19" s="1"/>
  <c r="L532" i="19" s="1"/>
  <c r="Q531" i="19"/>
  <c r="D531" i="19" s="1"/>
  <c r="Q530" i="19"/>
  <c r="K530" i="19"/>
  <c r="L530" i="19" s="1"/>
  <c r="Q529" i="19"/>
  <c r="Q528" i="19"/>
  <c r="Q527" i="19"/>
  <c r="D527" i="19" s="1"/>
  <c r="Q526" i="19"/>
  <c r="D526" i="19" s="1"/>
  <c r="Q525" i="19"/>
  <c r="Q524" i="19"/>
  <c r="Q523" i="19"/>
  <c r="Q522" i="19"/>
  <c r="K522" i="19" s="1"/>
  <c r="L522" i="19" s="1"/>
  <c r="Q521" i="19"/>
  <c r="Q520" i="19"/>
  <c r="D520" i="19" s="1"/>
  <c r="Q519" i="19"/>
  <c r="K519" i="19" s="1"/>
  <c r="L519" i="19" s="1"/>
  <c r="Q518" i="19"/>
  <c r="D518" i="19" s="1"/>
  <c r="Q517" i="19"/>
  <c r="Q516" i="19"/>
  <c r="K516" i="19" s="1"/>
  <c r="L516" i="19" s="1"/>
  <c r="Q515" i="19"/>
  <c r="D515" i="19" s="1"/>
  <c r="Q514" i="19"/>
  <c r="K514" i="19" s="1"/>
  <c r="L514" i="19" s="1"/>
  <c r="Q513" i="19"/>
  <c r="Q512" i="19"/>
  <c r="Q511" i="19"/>
  <c r="D511" i="19" s="1"/>
  <c r="Q510" i="19"/>
  <c r="D510" i="19" s="1"/>
  <c r="Q509" i="19"/>
  <c r="Q508" i="19"/>
  <c r="K508" i="19"/>
  <c r="L508" i="19" s="1"/>
  <c r="Q507" i="19"/>
  <c r="Q506" i="19"/>
  <c r="Q505" i="19"/>
  <c r="Q504" i="19"/>
  <c r="D504" i="19" s="1"/>
  <c r="Q503" i="19"/>
  <c r="Q502" i="19"/>
  <c r="D502" i="19" s="1"/>
  <c r="Q501" i="19"/>
  <c r="Q500" i="19"/>
  <c r="Q499" i="19"/>
  <c r="D499" i="19" s="1"/>
  <c r="Q498" i="19"/>
  <c r="Q497" i="19"/>
  <c r="Q496" i="19"/>
  <c r="D496" i="19" s="1"/>
  <c r="Q495" i="19"/>
  <c r="D495" i="19" s="1"/>
  <c r="Q494" i="19"/>
  <c r="K494" i="19" s="1"/>
  <c r="L494" i="19" s="1"/>
  <c r="Q493" i="19"/>
  <c r="Q492" i="19"/>
  <c r="K492" i="19" s="1"/>
  <c r="L492" i="19" s="1"/>
  <c r="Q491" i="19"/>
  <c r="D491" i="19" s="1"/>
  <c r="Q490" i="19"/>
  <c r="Q489" i="19"/>
  <c r="Q488" i="19"/>
  <c r="D488" i="19" s="1"/>
  <c r="Q487" i="19"/>
  <c r="Q486" i="19"/>
  <c r="D486" i="19" s="1"/>
  <c r="Q485" i="19"/>
  <c r="Q484" i="19"/>
  <c r="Q483" i="19"/>
  <c r="K483" i="19"/>
  <c r="L483" i="19" s="1"/>
  <c r="Q482" i="19"/>
  <c r="Q481" i="19"/>
  <c r="Q480" i="19"/>
  <c r="K480" i="19"/>
  <c r="L480" i="19" s="1"/>
  <c r="Q479" i="19"/>
  <c r="D479" i="19" s="1"/>
  <c r="Q478" i="19"/>
  <c r="Q477" i="19"/>
  <c r="Q476" i="19"/>
  <c r="Q475" i="19"/>
  <c r="Q474" i="19"/>
  <c r="D474" i="19" s="1"/>
  <c r="Q473" i="19"/>
  <c r="Q472" i="19"/>
  <c r="D472" i="19" s="1"/>
  <c r="Q471" i="19"/>
  <c r="D471" i="19" s="1"/>
  <c r="Q470" i="19"/>
  <c r="D470" i="19" s="1"/>
  <c r="Q469" i="19"/>
  <c r="Q468" i="19"/>
  <c r="D468" i="19" s="1"/>
  <c r="Q467" i="19"/>
  <c r="Q466" i="19"/>
  <c r="D466" i="19" s="1"/>
  <c r="Q465" i="19"/>
  <c r="Q464" i="19"/>
  <c r="Q463" i="19"/>
  <c r="D463" i="19" s="1"/>
  <c r="Q462" i="19"/>
  <c r="K462" i="19" s="1"/>
  <c r="L462" i="19" s="1"/>
  <c r="Q461" i="19"/>
  <c r="Q460" i="19"/>
  <c r="Q459" i="19"/>
  <c r="Q458" i="19"/>
  <c r="D458" i="19" s="1"/>
  <c r="Q457" i="19"/>
  <c r="Q456" i="19"/>
  <c r="D456" i="19" s="1"/>
  <c r="Q455" i="19"/>
  <c r="D455" i="19" s="1"/>
  <c r="Q454" i="19"/>
  <c r="D454" i="19" s="1"/>
  <c r="Q453" i="19"/>
  <c r="Q452" i="19"/>
  <c r="D452" i="19" s="1"/>
  <c r="Q451" i="19"/>
  <c r="K451" i="19" s="1"/>
  <c r="L451" i="19" s="1"/>
  <c r="Q450" i="19"/>
  <c r="D450" i="19" s="1"/>
  <c r="Q449" i="19"/>
  <c r="Q448" i="19"/>
  <c r="K448" i="19" s="1"/>
  <c r="L448" i="19" s="1"/>
  <c r="Q447" i="19"/>
  <c r="D447" i="19" s="1"/>
  <c r="Q446" i="19"/>
  <c r="K446" i="19" s="1"/>
  <c r="L446" i="19" s="1"/>
  <c r="Q445" i="19"/>
  <c r="Q444" i="19"/>
  <c r="Q443" i="19"/>
  <c r="K443" i="19" s="1"/>
  <c r="L443" i="19" s="1"/>
  <c r="Q442" i="19"/>
  <c r="Q441" i="19"/>
  <c r="Q440" i="19"/>
  <c r="D440" i="19" s="1"/>
  <c r="Q439" i="19"/>
  <c r="Q438" i="19"/>
  <c r="D438" i="19" s="1"/>
  <c r="Q437" i="19"/>
  <c r="Q436" i="19"/>
  <c r="Q435" i="19"/>
  <c r="K435" i="19" s="1"/>
  <c r="L435" i="19" s="1"/>
  <c r="Q434" i="19"/>
  <c r="Q433" i="19"/>
  <c r="Q432" i="19"/>
  <c r="K432" i="19" s="1"/>
  <c r="L432" i="19" s="1"/>
  <c r="Q431" i="19"/>
  <c r="D431" i="19" s="1"/>
  <c r="Q430" i="19"/>
  <c r="Q429" i="19"/>
  <c r="Q428" i="19"/>
  <c r="D428" i="19" s="1"/>
  <c r="Q427" i="19"/>
  <c r="K427" i="19"/>
  <c r="L427" i="19" s="1"/>
  <c r="Q426" i="19"/>
  <c r="D426" i="19" s="1"/>
  <c r="Q425" i="19"/>
  <c r="Q424" i="19"/>
  <c r="D424" i="19" s="1"/>
  <c r="Q423" i="19"/>
  <c r="Q422" i="19"/>
  <c r="D422" i="19" s="1"/>
  <c r="Q421" i="19"/>
  <c r="Q420" i="19"/>
  <c r="Q419" i="19"/>
  <c r="D419" i="19" s="1"/>
  <c r="Q418" i="19"/>
  <c r="Q417" i="19"/>
  <c r="Q416" i="19"/>
  <c r="Q415" i="19"/>
  <c r="D415" i="19" s="1"/>
  <c r="Q414" i="19"/>
  <c r="K414" i="19" s="1"/>
  <c r="L414" i="19" s="1"/>
  <c r="Q413" i="19"/>
  <c r="Q412" i="19"/>
  <c r="Q411" i="19"/>
  <c r="Q410" i="19"/>
  <c r="D410" i="19" s="1"/>
  <c r="Q409" i="19"/>
  <c r="Q408" i="19"/>
  <c r="D408" i="19" s="1"/>
  <c r="Q407" i="19"/>
  <c r="D407" i="19" s="1"/>
  <c r="Q406" i="19"/>
  <c r="D406" i="19" s="1"/>
  <c r="Q405" i="19"/>
  <c r="Q404" i="19"/>
  <c r="D404" i="19" s="1"/>
  <c r="Q403" i="19"/>
  <c r="K403" i="19" s="1"/>
  <c r="L403" i="19" s="1"/>
  <c r="Q402" i="19"/>
  <c r="D402" i="19" s="1"/>
  <c r="Q401" i="19"/>
  <c r="Q400" i="19"/>
  <c r="Q399" i="19"/>
  <c r="D399" i="19" s="1"/>
  <c r="Q398" i="19"/>
  <c r="Q397" i="19"/>
  <c r="Q396" i="19"/>
  <c r="K396" i="19" s="1"/>
  <c r="L396" i="19" s="1"/>
  <c r="Q395" i="19"/>
  <c r="Q394" i="19"/>
  <c r="K394" i="19" s="1"/>
  <c r="L394" i="19" s="1"/>
  <c r="Q393" i="19"/>
  <c r="Q392" i="19"/>
  <c r="D392" i="19" s="1"/>
  <c r="Q391" i="19"/>
  <c r="K391" i="19" s="1"/>
  <c r="L391" i="19" s="1"/>
  <c r="R390" i="19"/>
  <c r="K390" i="19"/>
  <c r="L390" i="19" s="1"/>
  <c r="R389" i="19"/>
  <c r="K389" i="19"/>
  <c r="L389" i="19" s="1"/>
  <c r="Q388" i="19"/>
  <c r="D388" i="19" s="1"/>
  <c r="Q387" i="19"/>
  <c r="Q386" i="19"/>
  <c r="K386" i="19" s="1"/>
  <c r="L386" i="19" s="1"/>
  <c r="Q385" i="19"/>
  <c r="D385" i="19" s="1"/>
  <c r="Q384" i="19"/>
  <c r="K384" i="19"/>
  <c r="L384" i="19" s="1"/>
  <c r="Q383" i="19"/>
  <c r="Q382" i="19"/>
  <c r="Q381" i="19"/>
  <c r="D381" i="19" s="1"/>
  <c r="Q380" i="19"/>
  <c r="Q379" i="19"/>
  <c r="Q378" i="19"/>
  <c r="Q377" i="19"/>
  <c r="D377" i="19" s="1"/>
  <c r="Q376" i="19"/>
  <c r="K376" i="19" s="1"/>
  <c r="L376" i="19" s="1"/>
  <c r="Q375" i="19"/>
  <c r="Q374" i="19"/>
  <c r="D374" i="19" s="1"/>
  <c r="Q373" i="19"/>
  <c r="Q372" i="19"/>
  <c r="D372" i="19" s="1"/>
  <c r="Q371" i="19"/>
  <c r="Q370" i="19"/>
  <c r="Q369" i="19"/>
  <c r="K369" i="19" s="1"/>
  <c r="L369" i="19" s="1"/>
  <c r="Q368" i="19"/>
  <c r="Q367" i="19"/>
  <c r="Q366" i="19"/>
  <c r="K366" i="19" s="1"/>
  <c r="L366" i="19" s="1"/>
  <c r="Q365" i="19"/>
  <c r="D365" i="19" s="1"/>
  <c r="Q364" i="19"/>
  <c r="Q363" i="19"/>
  <c r="Q362" i="19"/>
  <c r="D362" i="19" s="1"/>
  <c r="Q361" i="19"/>
  <c r="K361" i="19"/>
  <c r="L361" i="19" s="1"/>
  <c r="Q360" i="19"/>
  <c r="D360" i="19" s="1"/>
  <c r="Q359" i="19"/>
  <c r="Q358" i="19"/>
  <c r="D358" i="19" s="1"/>
  <c r="Q357" i="19"/>
  <c r="Q356" i="19"/>
  <c r="D356" i="19" s="1"/>
  <c r="Q355" i="19"/>
  <c r="Q354" i="19"/>
  <c r="D354" i="19" s="1"/>
  <c r="Q353" i="19"/>
  <c r="D353" i="19" s="1"/>
  <c r="Q352" i="19"/>
  <c r="D352" i="19" s="1"/>
  <c r="Q351" i="19"/>
  <c r="Q350" i="19"/>
  <c r="D350" i="19" s="1"/>
  <c r="Q349" i="19"/>
  <c r="Q348" i="19"/>
  <c r="D348" i="19" s="1"/>
  <c r="Q347" i="19"/>
  <c r="Q346" i="19"/>
  <c r="D346" i="19" s="1"/>
  <c r="Q345" i="19"/>
  <c r="K345" i="19" s="1"/>
  <c r="L345" i="19" s="1"/>
  <c r="Q344" i="19"/>
  <c r="D344" i="19" s="1"/>
  <c r="Q343" i="19"/>
  <c r="Q342" i="19"/>
  <c r="D342" i="19" s="1"/>
  <c r="Q341" i="19"/>
  <c r="Q340" i="19"/>
  <c r="D340" i="19" s="1"/>
  <c r="Q339" i="19"/>
  <c r="Q338" i="19"/>
  <c r="D338" i="19" s="1"/>
  <c r="Q337" i="19"/>
  <c r="D337" i="19" s="1"/>
  <c r="Q336" i="19"/>
  <c r="D336" i="19" s="1"/>
  <c r="Q335" i="19"/>
  <c r="K335" i="19" s="1"/>
  <c r="L335" i="19" s="1"/>
  <c r="Q334" i="19"/>
  <c r="D334" i="19" s="1"/>
  <c r="Q333" i="19"/>
  <c r="Q332" i="19"/>
  <c r="D332" i="19" s="1"/>
  <c r="Q331" i="19"/>
  <c r="Q330" i="19"/>
  <c r="D330" i="19" s="1"/>
  <c r="Q329" i="19"/>
  <c r="K329" i="19"/>
  <c r="L329" i="19" s="1"/>
  <c r="Q328" i="19"/>
  <c r="D328" i="19" s="1"/>
  <c r="Q327" i="19"/>
  <c r="Q326" i="19"/>
  <c r="D326" i="19" s="1"/>
  <c r="Q325" i="19"/>
  <c r="Q324" i="19"/>
  <c r="D324" i="19" s="1"/>
  <c r="Q323" i="19"/>
  <c r="Q322" i="19"/>
  <c r="D322" i="19" s="1"/>
  <c r="Q321" i="19"/>
  <c r="D321" i="19" s="1"/>
  <c r="Q320" i="19"/>
  <c r="D320" i="19" s="1"/>
  <c r="Q319" i="19"/>
  <c r="Q318" i="19"/>
  <c r="D318" i="19" s="1"/>
  <c r="Q317" i="19"/>
  <c r="Q316" i="19"/>
  <c r="D316" i="19" s="1"/>
  <c r="Q315" i="19"/>
  <c r="Q314" i="19"/>
  <c r="D314" i="19" s="1"/>
  <c r="Q313" i="19"/>
  <c r="K313" i="19" s="1"/>
  <c r="L313" i="19" s="1"/>
  <c r="Q312" i="19"/>
  <c r="D312" i="19" s="1"/>
  <c r="Q311" i="19"/>
  <c r="Q310" i="19"/>
  <c r="D310" i="19" s="1"/>
  <c r="Q309" i="19"/>
  <c r="Q308" i="19"/>
  <c r="Q307" i="19"/>
  <c r="Q306" i="19"/>
  <c r="D306" i="19" s="1"/>
  <c r="Q305" i="19"/>
  <c r="Q304" i="19"/>
  <c r="K304" i="19" s="1"/>
  <c r="L304" i="19" s="1"/>
  <c r="Q303" i="19"/>
  <c r="Q302" i="19"/>
  <c r="Q301" i="19"/>
  <c r="Q300" i="19"/>
  <c r="Q299" i="19"/>
  <c r="Q298" i="19"/>
  <c r="D298" i="19" s="1"/>
  <c r="Q297" i="19"/>
  <c r="Q296" i="19"/>
  <c r="K296" i="19"/>
  <c r="L296" i="19" s="1"/>
  <c r="Q295" i="19"/>
  <c r="Q294" i="19"/>
  <c r="K294" i="19" s="1"/>
  <c r="L294" i="19" s="1"/>
  <c r="Q293" i="19"/>
  <c r="Q292" i="19"/>
  <c r="Q291" i="19"/>
  <c r="Q290" i="19"/>
  <c r="Q289" i="19"/>
  <c r="Q288" i="19"/>
  <c r="Q287" i="19"/>
  <c r="Q286" i="19"/>
  <c r="Q285" i="19"/>
  <c r="Q284" i="19"/>
  <c r="Q283" i="19"/>
  <c r="Q282" i="19"/>
  <c r="Q281" i="19"/>
  <c r="Q280" i="19"/>
  <c r="Q279" i="19"/>
  <c r="Q278" i="19"/>
  <c r="D278" i="19" s="1"/>
  <c r="Q277" i="19"/>
  <c r="Q276" i="19"/>
  <c r="K276" i="19" s="1"/>
  <c r="L276" i="19" s="1"/>
  <c r="Q275" i="19"/>
  <c r="Q274" i="19"/>
  <c r="Q273" i="19"/>
  <c r="K273" i="19" s="1"/>
  <c r="L273" i="19" s="1"/>
  <c r="Q272" i="19"/>
  <c r="Q271" i="19"/>
  <c r="Q270" i="19"/>
  <c r="Q269" i="19"/>
  <c r="D269" i="19" s="1"/>
  <c r="Q268" i="19"/>
  <c r="Q267" i="19"/>
  <c r="Q266" i="19"/>
  <c r="D266" i="19" s="1"/>
  <c r="Q265" i="19"/>
  <c r="Q264" i="19"/>
  <c r="K264" i="19" s="1"/>
  <c r="L264" i="19" s="1"/>
  <c r="Q263" i="19"/>
  <c r="Q262" i="19"/>
  <c r="Q261" i="19"/>
  <c r="Q260" i="19"/>
  <c r="Q259" i="19"/>
  <c r="Q258" i="19"/>
  <c r="Q257" i="19"/>
  <c r="Q256" i="19"/>
  <c r="Q255" i="19"/>
  <c r="Q254" i="19"/>
  <c r="Q253" i="19"/>
  <c r="K253" i="19" s="1"/>
  <c r="L253" i="19" s="1"/>
  <c r="Q252" i="19"/>
  <c r="Q251" i="19"/>
  <c r="Q250" i="19"/>
  <c r="K250" i="19" s="1"/>
  <c r="L250" i="19" s="1"/>
  <c r="Q249" i="19"/>
  <c r="Q248" i="19"/>
  <c r="Q247" i="19"/>
  <c r="Q246" i="19"/>
  <c r="D246" i="19" s="1"/>
  <c r="Q245" i="19"/>
  <c r="Q244" i="19"/>
  <c r="K244" i="19" s="1"/>
  <c r="L244" i="19" s="1"/>
  <c r="Q243" i="19"/>
  <c r="Q242" i="19"/>
  <c r="Q241" i="19"/>
  <c r="K241" i="19" s="1"/>
  <c r="L241" i="19" s="1"/>
  <c r="Q240" i="19"/>
  <c r="Q239" i="19"/>
  <c r="Q238" i="19"/>
  <c r="Q237" i="19"/>
  <c r="D237" i="19" s="1"/>
  <c r="Q236" i="19"/>
  <c r="Q235" i="19"/>
  <c r="Q234" i="19"/>
  <c r="D234" i="19" s="1"/>
  <c r="Q233" i="19"/>
  <c r="Q232" i="19"/>
  <c r="K232" i="19" s="1"/>
  <c r="L232" i="19" s="1"/>
  <c r="Q231" i="19"/>
  <c r="Q230" i="19"/>
  <c r="K230" i="19"/>
  <c r="L230" i="19" s="1"/>
  <c r="Q229" i="19"/>
  <c r="Q228" i="19"/>
  <c r="Q227" i="19"/>
  <c r="Q226" i="19"/>
  <c r="Q225" i="19"/>
  <c r="Q224" i="19"/>
  <c r="Q223" i="19"/>
  <c r="Q222" i="19"/>
  <c r="Q221" i="19"/>
  <c r="Q220" i="19"/>
  <c r="Q219" i="19"/>
  <c r="Q218" i="19"/>
  <c r="Q217" i="19"/>
  <c r="Q216" i="19"/>
  <c r="Q215" i="19"/>
  <c r="Q214" i="19"/>
  <c r="D214" i="19" s="1"/>
  <c r="Q213" i="19"/>
  <c r="Q212" i="19"/>
  <c r="K212" i="19" s="1"/>
  <c r="L212" i="19" s="1"/>
  <c r="Q211" i="19"/>
  <c r="Q210" i="19"/>
  <c r="Q209" i="19"/>
  <c r="K209" i="19" s="1"/>
  <c r="L209" i="19" s="1"/>
  <c r="Q208" i="19"/>
  <c r="Q207" i="19"/>
  <c r="Q206" i="19"/>
  <c r="Q205" i="19"/>
  <c r="D205" i="19" s="1"/>
  <c r="Q204" i="19"/>
  <c r="Q203" i="19"/>
  <c r="Q202" i="19"/>
  <c r="D202" i="19" s="1"/>
  <c r="Q201" i="19"/>
  <c r="Q200" i="19"/>
  <c r="K200" i="19" s="1"/>
  <c r="L200" i="19" s="1"/>
  <c r="Q199" i="19"/>
  <c r="Q198" i="19"/>
  <c r="Q197" i="19"/>
  <c r="Q196" i="19"/>
  <c r="Q195" i="19"/>
  <c r="Q194" i="19"/>
  <c r="Q193" i="19"/>
  <c r="Q192" i="19"/>
  <c r="Q191" i="19"/>
  <c r="Q190" i="19"/>
  <c r="Q189" i="19"/>
  <c r="K189" i="19" s="1"/>
  <c r="L189" i="19" s="1"/>
  <c r="Q188" i="19"/>
  <c r="Q187" i="19"/>
  <c r="Q186" i="19"/>
  <c r="K186" i="19" s="1"/>
  <c r="L186" i="19" s="1"/>
  <c r="Q185" i="19"/>
  <c r="Q184" i="19"/>
  <c r="Q183" i="19"/>
  <c r="Q182" i="19"/>
  <c r="D182" i="19" s="1"/>
  <c r="Q181" i="19"/>
  <c r="Q180" i="19"/>
  <c r="K180" i="19" s="1"/>
  <c r="L180" i="19" s="1"/>
  <c r="Q179" i="19"/>
  <c r="Q178" i="19"/>
  <c r="Q177" i="19"/>
  <c r="K177" i="19" s="1"/>
  <c r="L177" i="19" s="1"/>
  <c r="Q176" i="19"/>
  <c r="Q175" i="19"/>
  <c r="Q174" i="19"/>
  <c r="Q173" i="19"/>
  <c r="D173" i="19" s="1"/>
  <c r="Q172" i="19"/>
  <c r="Q171" i="19"/>
  <c r="Q170" i="19"/>
  <c r="D170" i="19" s="1"/>
  <c r="Q169" i="19"/>
  <c r="Q168" i="19"/>
  <c r="K168" i="19" s="1"/>
  <c r="L168" i="19" s="1"/>
  <c r="Q167" i="19"/>
  <c r="Q166" i="19"/>
  <c r="K166" i="19" s="1"/>
  <c r="L166" i="19" s="1"/>
  <c r="Q165" i="19"/>
  <c r="Q164" i="19"/>
  <c r="Q163" i="19"/>
  <c r="Q162" i="19"/>
  <c r="D162" i="19" s="1"/>
  <c r="Q161" i="19"/>
  <c r="Q160" i="19"/>
  <c r="K160" i="19"/>
  <c r="L160" i="19" s="1"/>
  <c r="Q159" i="19"/>
  <c r="Q158" i="19"/>
  <c r="Q157" i="19"/>
  <c r="Q156" i="19"/>
  <c r="D156" i="19" s="1"/>
  <c r="Q155" i="19"/>
  <c r="Q154" i="19"/>
  <c r="K154" i="19" s="1"/>
  <c r="L154" i="19" s="1"/>
  <c r="Q153" i="19"/>
  <c r="Q152" i="19"/>
  <c r="Q151" i="19"/>
  <c r="Q150" i="19"/>
  <c r="K150" i="19" s="1"/>
  <c r="L150" i="19" s="1"/>
  <c r="Q149" i="19"/>
  <c r="Q148" i="19"/>
  <c r="D148" i="19" s="1"/>
  <c r="Q147" i="19"/>
  <c r="Q146" i="19"/>
  <c r="Q145" i="19"/>
  <c r="Q144" i="19"/>
  <c r="K144" i="19" s="1"/>
  <c r="L144" i="19" s="1"/>
  <c r="Q143" i="19"/>
  <c r="Q142" i="19"/>
  <c r="K142" i="19"/>
  <c r="L142" i="19" s="1"/>
  <c r="Q141" i="19"/>
  <c r="Q140" i="19"/>
  <c r="D140" i="19" s="1"/>
  <c r="Q139" i="19"/>
  <c r="Q138" i="19"/>
  <c r="K138" i="19" s="1"/>
  <c r="L138" i="19" s="1"/>
  <c r="Q137" i="19"/>
  <c r="Q136" i="19"/>
  <c r="K136" i="19" s="1"/>
  <c r="L136" i="19" s="1"/>
  <c r="Q135" i="19"/>
  <c r="Q134" i="19"/>
  <c r="Q133" i="19"/>
  <c r="Q132" i="19"/>
  <c r="D132" i="19" s="1"/>
  <c r="Q131" i="19"/>
  <c r="Q130" i="19"/>
  <c r="K130" i="19" s="1"/>
  <c r="L130" i="19" s="1"/>
  <c r="Q129" i="19"/>
  <c r="Q128" i="19"/>
  <c r="Q127" i="19"/>
  <c r="Q126" i="19"/>
  <c r="K126" i="19"/>
  <c r="L126" i="19" s="1"/>
  <c r="Q125" i="19"/>
  <c r="Q124" i="19"/>
  <c r="D124" i="19" s="1"/>
  <c r="Q123" i="19"/>
  <c r="Q122" i="19"/>
  <c r="Q121" i="19"/>
  <c r="Q120" i="19"/>
  <c r="K120" i="19" s="1"/>
  <c r="L120" i="19" s="1"/>
  <c r="Q119" i="19"/>
  <c r="Q118" i="19"/>
  <c r="K118" i="19" s="1"/>
  <c r="L118" i="19" s="1"/>
  <c r="Q117" i="19"/>
  <c r="Q116" i="19"/>
  <c r="D116" i="19" s="1"/>
  <c r="Q115" i="19"/>
  <c r="Q114" i="19"/>
  <c r="Q113" i="19"/>
  <c r="Q112" i="19"/>
  <c r="K112" i="19" s="1"/>
  <c r="L112" i="19" s="1"/>
  <c r="Q111" i="19"/>
  <c r="Q110" i="19"/>
  <c r="Q109" i="19"/>
  <c r="Q108" i="19"/>
  <c r="D108" i="19" s="1"/>
  <c r="Q107" i="19"/>
  <c r="Q106" i="19"/>
  <c r="K106" i="19"/>
  <c r="L106" i="19" s="1"/>
  <c r="Q105" i="19"/>
  <c r="Q104" i="19"/>
  <c r="Q103" i="19"/>
  <c r="Q102" i="19"/>
  <c r="K102" i="19" s="1"/>
  <c r="L102" i="19" s="1"/>
  <c r="Q101" i="19"/>
  <c r="Q100" i="19"/>
  <c r="D100" i="19" s="1"/>
  <c r="Q99" i="19"/>
  <c r="Q98" i="19"/>
  <c r="Q97" i="19"/>
  <c r="Q96" i="19"/>
  <c r="K96" i="19" s="1"/>
  <c r="L96" i="19" s="1"/>
  <c r="Q95" i="19"/>
  <c r="Q94" i="19"/>
  <c r="K94" i="19" s="1"/>
  <c r="L94" i="19" s="1"/>
  <c r="Q93" i="19"/>
  <c r="Q92" i="19"/>
  <c r="D92" i="19" s="1"/>
  <c r="Q91" i="19"/>
  <c r="Q90" i="19"/>
  <c r="K90" i="19"/>
  <c r="L90" i="19" s="1"/>
  <c r="Q89" i="19"/>
  <c r="Q88" i="19"/>
  <c r="K88" i="19" s="1"/>
  <c r="L88" i="19" s="1"/>
  <c r="Q87" i="19"/>
  <c r="Q86" i="19"/>
  <c r="K86" i="19" s="1"/>
  <c r="L86" i="19" s="1"/>
  <c r="Q85" i="19"/>
  <c r="Q84" i="19"/>
  <c r="D84" i="19" s="1"/>
  <c r="Q83" i="19"/>
  <c r="Q82" i="19"/>
  <c r="Q81" i="19"/>
  <c r="Q80" i="19"/>
  <c r="Q79" i="19"/>
  <c r="Q78" i="19"/>
  <c r="K78" i="19" s="1"/>
  <c r="L78" i="19" s="1"/>
  <c r="Q77" i="19"/>
  <c r="Q76" i="19"/>
  <c r="D76" i="19" s="1"/>
  <c r="Q75" i="19"/>
  <c r="Q74" i="19"/>
  <c r="Q73" i="19"/>
  <c r="Q72" i="19"/>
  <c r="K72" i="19"/>
  <c r="L72" i="19" s="1"/>
  <c r="Q71" i="19"/>
  <c r="Q70" i="19"/>
  <c r="Q69" i="19"/>
  <c r="Q68" i="19"/>
  <c r="D68" i="19" s="1"/>
  <c r="Q67" i="19"/>
  <c r="Q66" i="19"/>
  <c r="K66" i="19" s="1"/>
  <c r="L66" i="19" s="1"/>
  <c r="Q65" i="19"/>
  <c r="Q64" i="19"/>
  <c r="Q63" i="19"/>
  <c r="Q62" i="19"/>
  <c r="K62" i="19"/>
  <c r="L62" i="19" s="1"/>
  <c r="Q61" i="19"/>
  <c r="Q60" i="19"/>
  <c r="D60" i="19" s="1"/>
  <c r="Q59" i="19"/>
  <c r="Q58" i="19"/>
  <c r="Q57" i="19"/>
  <c r="Q56" i="19"/>
  <c r="K56" i="19" s="1"/>
  <c r="L56" i="19" s="1"/>
  <c r="Q55" i="19"/>
  <c r="Q54" i="19"/>
  <c r="Q53" i="19"/>
  <c r="Q52" i="19"/>
  <c r="D52" i="19" s="1"/>
  <c r="Q51" i="19"/>
  <c r="Q50" i="19"/>
  <c r="Q49" i="19"/>
  <c r="Q48" i="19"/>
  <c r="K48" i="19" s="1"/>
  <c r="L48" i="19" s="1"/>
  <c r="Q47" i="19"/>
  <c r="Q46" i="19"/>
  <c r="K46" i="19"/>
  <c r="L46" i="19" s="1"/>
  <c r="Q45" i="19"/>
  <c r="Q44" i="19"/>
  <c r="D44" i="19" s="1"/>
  <c r="Q43" i="19"/>
  <c r="Q42" i="19"/>
  <c r="K42" i="19" s="1"/>
  <c r="L42" i="19" s="1"/>
  <c r="Q41" i="19"/>
  <c r="Q40" i="19"/>
  <c r="K40" i="19" s="1"/>
  <c r="L40" i="19" s="1"/>
  <c r="Q39" i="19"/>
  <c r="Q38" i="19"/>
  <c r="K38" i="19" s="1"/>
  <c r="L38" i="19" s="1"/>
  <c r="Q37" i="19"/>
  <c r="Q36" i="19"/>
  <c r="D36" i="19" s="1"/>
  <c r="Q35" i="19"/>
  <c r="Q34" i="19"/>
  <c r="K34" i="19"/>
  <c r="L34" i="19" s="1"/>
  <c r="Q33" i="19"/>
  <c r="Q32" i="19"/>
  <c r="K32" i="19" s="1"/>
  <c r="L32" i="19" s="1"/>
  <c r="Q31" i="19"/>
  <c r="Q30" i="19"/>
  <c r="Q29" i="19"/>
  <c r="Q28" i="19"/>
  <c r="D28" i="19" s="1"/>
  <c r="Q27" i="19"/>
  <c r="Q26" i="19"/>
  <c r="Q25" i="19"/>
  <c r="D25" i="19" s="1"/>
  <c r="Q24" i="19"/>
  <c r="Q23" i="19"/>
  <c r="Q22" i="19"/>
  <c r="Q21" i="19"/>
  <c r="K21" i="19" s="1"/>
  <c r="L21" i="19" s="1"/>
  <c r="Q20" i="19"/>
  <c r="Q19" i="19"/>
  <c r="Q18" i="19"/>
  <c r="Q17" i="19"/>
  <c r="Q16" i="19"/>
  <c r="Q15" i="19"/>
  <c r="K15" i="19"/>
  <c r="L15" i="19" s="1"/>
  <c r="Q14" i="19"/>
  <c r="Q13" i="19"/>
  <c r="Q12" i="19"/>
  <c r="Q11" i="19"/>
  <c r="I7" i="19"/>
  <c r="H7" i="19"/>
  <c r="O4" i="13"/>
  <c r="Q176" i="11"/>
  <c r="Q175" i="11"/>
  <c r="Q174" i="11"/>
  <c r="Q173" i="11"/>
  <c r="Q172" i="11"/>
  <c r="Q171" i="11"/>
  <c r="Q170" i="11"/>
  <c r="Q169" i="11"/>
  <c r="Q168" i="11"/>
  <c r="Q167" i="11"/>
  <c r="Q166" i="11"/>
  <c r="Q165" i="11"/>
  <c r="Q164" i="11"/>
  <c r="Q163" i="11"/>
  <c r="Q162" i="11"/>
  <c r="Q161" i="11"/>
  <c r="Q160" i="11"/>
  <c r="Q159" i="11"/>
  <c r="Q158" i="11"/>
  <c r="Q157" i="11"/>
  <c r="Q156" i="11"/>
  <c r="Q155" i="11"/>
  <c r="Q154" i="11"/>
  <c r="Q153" i="11"/>
  <c r="Q152" i="11"/>
  <c r="Q151" i="11"/>
  <c r="Q150" i="11"/>
  <c r="Q149" i="11"/>
  <c r="Q148" i="11"/>
  <c r="Q147" i="11"/>
  <c r="Q146" i="11"/>
  <c r="Q145" i="11"/>
  <c r="Q144" i="11"/>
  <c r="Q143" i="11"/>
  <c r="Q142" i="11"/>
  <c r="Q141" i="11"/>
  <c r="Q140" i="11"/>
  <c r="Q139" i="11"/>
  <c r="Q138" i="11"/>
  <c r="Q137" i="11"/>
  <c r="Q136" i="11"/>
  <c r="Q135" i="11"/>
  <c r="Q134" i="11"/>
  <c r="Q133" i="11"/>
  <c r="Q132" i="11"/>
  <c r="Q131" i="11"/>
  <c r="Q130" i="11"/>
  <c r="Q129" i="11"/>
  <c r="Q128" i="11"/>
  <c r="Q127" i="11"/>
  <c r="Q126" i="11"/>
  <c r="Q125" i="11"/>
  <c r="Q124" i="11"/>
  <c r="Q123" i="11"/>
  <c r="Q122" i="11"/>
  <c r="Q121" i="11"/>
  <c r="Q120" i="11"/>
  <c r="Q119" i="11"/>
  <c r="Q118" i="11"/>
  <c r="Q117" i="11"/>
  <c r="Q116" i="11"/>
  <c r="Q115" i="11"/>
  <c r="Q114" i="11"/>
  <c r="Q113" i="11"/>
  <c r="Q112" i="11"/>
  <c r="Q111" i="11"/>
  <c r="Q110" i="11"/>
  <c r="Q109" i="11"/>
  <c r="Q108" i="11"/>
  <c r="Q107" i="11"/>
  <c r="Q106" i="11"/>
  <c r="Q105" i="11"/>
  <c r="Q104" i="11"/>
  <c r="Q103" i="11"/>
  <c r="Q102" i="11"/>
  <c r="Q101" i="11"/>
  <c r="Q100" i="11"/>
  <c r="Q99" i="11"/>
  <c r="Q98" i="11"/>
  <c r="Q97" i="11"/>
  <c r="Q96" i="11"/>
  <c r="Q95" i="11"/>
  <c r="Q94" i="11"/>
  <c r="Q93" i="11"/>
  <c r="Q92" i="11"/>
  <c r="Q91" i="11"/>
  <c r="D91" i="11" s="1"/>
  <c r="Q90" i="11"/>
  <c r="D90" i="11" s="1"/>
  <c r="Q89" i="11"/>
  <c r="D89" i="11" s="1"/>
  <c r="Q88" i="11"/>
  <c r="Q87" i="11"/>
  <c r="D87" i="11" s="1"/>
  <c r="Q86" i="11"/>
  <c r="D86" i="11" s="1"/>
  <c r="Q85" i="11"/>
  <c r="D85" i="11" s="1"/>
  <c r="Q84" i="11"/>
  <c r="Q83" i="11"/>
  <c r="D83" i="11" s="1"/>
  <c r="Q82" i="11"/>
  <c r="D82" i="11" s="1"/>
  <c r="Q81" i="11"/>
  <c r="D81" i="11" s="1"/>
  <c r="Q80" i="11"/>
  <c r="Q79" i="11"/>
  <c r="D79" i="11" s="1"/>
  <c r="Q78" i="11"/>
  <c r="D78" i="11" s="1"/>
  <c r="Q77" i="11"/>
  <c r="D77" i="11" s="1"/>
  <c r="Q76" i="11"/>
  <c r="Q75" i="11"/>
  <c r="D75" i="11" s="1"/>
  <c r="Q74" i="11"/>
  <c r="D74" i="11" s="1"/>
  <c r="Q73" i="11"/>
  <c r="D73" i="11" s="1"/>
  <c r="Q72" i="11"/>
  <c r="Q71" i="11"/>
  <c r="D71" i="11" s="1"/>
  <c r="Q70" i="11"/>
  <c r="D70" i="11" s="1"/>
  <c r="Q69" i="11"/>
  <c r="D69" i="11" s="1"/>
  <c r="Q68" i="11"/>
  <c r="Q67" i="11"/>
  <c r="D67" i="11" s="1"/>
  <c r="Q66" i="11"/>
  <c r="D66" i="11" s="1"/>
  <c r="Q65" i="11"/>
  <c r="D65" i="11" s="1"/>
  <c r="Q64" i="11"/>
  <c r="Q63" i="11"/>
  <c r="D63" i="11" s="1"/>
  <c r="Q62" i="11"/>
  <c r="D62" i="11" s="1"/>
  <c r="Q61" i="11"/>
  <c r="D61" i="11" s="1"/>
  <c r="Q60" i="11"/>
  <c r="Q59" i="11"/>
  <c r="D59" i="11" s="1"/>
  <c r="Q58" i="11"/>
  <c r="D58" i="11" s="1"/>
  <c r="Q57" i="11"/>
  <c r="D57" i="11" s="1"/>
  <c r="Q56" i="11"/>
  <c r="Q55" i="11"/>
  <c r="D55" i="11" s="1"/>
  <c r="Q54" i="11"/>
  <c r="D54" i="11" s="1"/>
  <c r="Q53" i="11"/>
  <c r="D53" i="11" s="1"/>
  <c r="Q52" i="11"/>
  <c r="Q51" i="11"/>
  <c r="D51" i="11" s="1"/>
  <c r="Q50" i="11"/>
  <c r="D50" i="11" s="1"/>
  <c r="Q49" i="11"/>
  <c r="D49" i="11" s="1"/>
  <c r="Q48" i="11"/>
  <c r="Q47" i="11"/>
  <c r="D47" i="11" s="1"/>
  <c r="Q46" i="11"/>
  <c r="D46" i="11" s="1"/>
  <c r="Q45" i="11"/>
  <c r="D45" i="11" s="1"/>
  <c r="Q44" i="11"/>
  <c r="Q43" i="11"/>
  <c r="D43" i="11" s="1"/>
  <c r="Q42" i="11"/>
  <c r="D42" i="11" s="1"/>
  <c r="Q41" i="11"/>
  <c r="D41" i="11" s="1"/>
  <c r="Q40" i="11"/>
  <c r="Q39" i="11"/>
  <c r="D39" i="11" s="1"/>
  <c r="Q38" i="11"/>
  <c r="D38" i="11" s="1"/>
  <c r="Q37" i="11"/>
  <c r="D37" i="11" s="1"/>
  <c r="Q36" i="11"/>
  <c r="Q35" i="11"/>
  <c r="D35" i="11" s="1"/>
  <c r="Q34" i="11"/>
  <c r="D34" i="11" s="1"/>
  <c r="Q33" i="11"/>
  <c r="D33" i="11" s="1"/>
  <c r="Q32" i="11"/>
  <c r="Q31" i="11"/>
  <c r="D31" i="11" s="1"/>
  <c r="Q30" i="11"/>
  <c r="D30" i="11" s="1"/>
  <c r="Q29" i="11"/>
  <c r="D29" i="11" s="1"/>
  <c r="Q28" i="11"/>
  <c r="Q27" i="11"/>
  <c r="D27" i="11" s="1"/>
  <c r="Q26" i="11"/>
  <c r="D26" i="11" s="1"/>
  <c r="Q25" i="11"/>
  <c r="Q24" i="11"/>
  <c r="Q23" i="11"/>
  <c r="D23" i="11" s="1"/>
  <c r="Q22" i="11"/>
  <c r="D22" i="11" s="1"/>
  <c r="Q21" i="11"/>
  <c r="Q20" i="11"/>
  <c r="Q19" i="11"/>
  <c r="D19" i="11" s="1"/>
  <c r="Q18" i="11"/>
  <c r="D18" i="11" s="1"/>
  <c r="Q17" i="11"/>
  <c r="Q16" i="11"/>
  <c r="Q15" i="11"/>
  <c r="D15" i="11" s="1"/>
  <c r="Q14" i="11"/>
  <c r="D14" i="11" s="1"/>
  <c r="Q13" i="11"/>
  <c r="D13" i="11" s="1"/>
  <c r="Q12" i="11"/>
  <c r="Q11" i="11"/>
  <c r="P4" i="11"/>
  <c r="P41" i="15"/>
  <c r="J41" i="15"/>
  <c r="M8" i="15"/>
  <c r="I43" i="14"/>
  <c r="F43" i="14"/>
  <c r="I42" i="14"/>
  <c r="F42" i="14"/>
  <c r="I41" i="14"/>
  <c r="F41" i="14"/>
  <c r="I40" i="14"/>
  <c r="F40" i="14"/>
  <c r="I39" i="14"/>
  <c r="F39" i="14"/>
  <c r="I38" i="14"/>
  <c r="F38" i="14"/>
  <c r="I37" i="14"/>
  <c r="F37" i="14"/>
  <c r="I36" i="14"/>
  <c r="F36" i="14"/>
  <c r="I35" i="14"/>
  <c r="F35" i="14"/>
  <c r="I34" i="14"/>
  <c r="F34" i="14"/>
  <c r="I33" i="14"/>
  <c r="F33" i="14"/>
  <c r="I32" i="14"/>
  <c r="F32" i="14"/>
  <c r="I31" i="14"/>
  <c r="F31" i="14"/>
  <c r="I26" i="14"/>
  <c r="F26" i="14"/>
  <c r="I25" i="14"/>
  <c r="F25" i="14"/>
  <c r="I24" i="14"/>
  <c r="F24" i="14"/>
  <c r="I23" i="14"/>
  <c r="F23" i="14"/>
  <c r="I22" i="14"/>
  <c r="F22" i="14"/>
  <c r="I21" i="14"/>
  <c r="F21" i="14"/>
  <c r="I20" i="14"/>
  <c r="F20" i="14"/>
  <c r="I19" i="14"/>
  <c r="F19" i="14"/>
  <c r="I18" i="14"/>
  <c r="I17" i="14"/>
  <c r="I16" i="14"/>
  <c r="I15" i="14"/>
  <c r="I14" i="14"/>
  <c r="F14" i="14"/>
  <c r="I701" i="13"/>
  <c r="H701" i="13"/>
  <c r="R700" i="13"/>
  <c r="K700" i="13"/>
  <c r="L700" i="13" s="1"/>
  <c r="R699" i="13"/>
  <c r="K699" i="13"/>
  <c r="L699" i="13" s="1"/>
  <c r="R698" i="13"/>
  <c r="K698" i="13"/>
  <c r="L698" i="13" s="1"/>
  <c r="R697" i="13"/>
  <c r="K697" i="13"/>
  <c r="L697" i="13" s="1"/>
  <c r="R696" i="13"/>
  <c r="K696" i="13"/>
  <c r="L696" i="13" s="1"/>
  <c r="R695" i="13"/>
  <c r="K695" i="13"/>
  <c r="L695" i="13" s="1"/>
  <c r="R694" i="13"/>
  <c r="K694" i="13"/>
  <c r="L694" i="13" s="1"/>
  <c r="Q693" i="13"/>
  <c r="Q692" i="13"/>
  <c r="Q691" i="13"/>
  <c r="Q690" i="13"/>
  <c r="Q689" i="13"/>
  <c r="D689" i="13" s="1"/>
  <c r="Q688" i="13"/>
  <c r="Q687" i="13"/>
  <c r="Q686" i="13"/>
  <c r="Q685" i="13"/>
  <c r="D685" i="13" s="1"/>
  <c r="Q684" i="13"/>
  <c r="Q683" i="13"/>
  <c r="Q682" i="13"/>
  <c r="Q681" i="13"/>
  <c r="D681" i="13" s="1"/>
  <c r="Q680" i="13"/>
  <c r="D680" i="13" s="1"/>
  <c r="Q679" i="13"/>
  <c r="Q678" i="13"/>
  <c r="Q677" i="13"/>
  <c r="Q676" i="13"/>
  <c r="D676" i="13" s="1"/>
  <c r="Q675" i="13"/>
  <c r="Q674" i="13"/>
  <c r="Q673" i="13"/>
  <c r="Q672" i="13"/>
  <c r="D672" i="13" s="1"/>
  <c r="Q671" i="13"/>
  <c r="Q670" i="13"/>
  <c r="Q669" i="13"/>
  <c r="Q668" i="13"/>
  <c r="D668" i="13" s="1"/>
  <c r="Q667" i="13"/>
  <c r="Q666" i="13"/>
  <c r="Q665" i="13"/>
  <c r="Q664" i="13"/>
  <c r="D664" i="13" s="1"/>
  <c r="Q663" i="13"/>
  <c r="Q662" i="13"/>
  <c r="Q661" i="13"/>
  <c r="Q660" i="13"/>
  <c r="Q659" i="13"/>
  <c r="Q658" i="13"/>
  <c r="Q657" i="13"/>
  <c r="Q656" i="13"/>
  <c r="Q655" i="13"/>
  <c r="Q654" i="13"/>
  <c r="Q653" i="13"/>
  <c r="Q652" i="13"/>
  <c r="Q651" i="13"/>
  <c r="Q650" i="13"/>
  <c r="Q649" i="13"/>
  <c r="Q648" i="13"/>
  <c r="Q647" i="13"/>
  <c r="Q646" i="13"/>
  <c r="Q645" i="13"/>
  <c r="Q644" i="13"/>
  <c r="Q643" i="13"/>
  <c r="Q642" i="13"/>
  <c r="Q641" i="13"/>
  <c r="Q640" i="13"/>
  <c r="Q639" i="13"/>
  <c r="Q638" i="13"/>
  <c r="Q637" i="13"/>
  <c r="Q636" i="13"/>
  <c r="Q635" i="13"/>
  <c r="Q634" i="13"/>
  <c r="Q633" i="13"/>
  <c r="Q632" i="13"/>
  <c r="Q631" i="13"/>
  <c r="Q630" i="13"/>
  <c r="Q629" i="13"/>
  <c r="Q628" i="13"/>
  <c r="Q627" i="13"/>
  <c r="Q626" i="13"/>
  <c r="Q625" i="13"/>
  <c r="Q624" i="13"/>
  <c r="Q623" i="13"/>
  <c r="Q622" i="13"/>
  <c r="Q621" i="13"/>
  <c r="Q620" i="13"/>
  <c r="Q619" i="13"/>
  <c r="Q618" i="13"/>
  <c r="Q617" i="13"/>
  <c r="Q616" i="13"/>
  <c r="Q615" i="13"/>
  <c r="Q614" i="13"/>
  <c r="Q613" i="13"/>
  <c r="Q612" i="13"/>
  <c r="Q611" i="13"/>
  <c r="Q610" i="13"/>
  <c r="Q609" i="13"/>
  <c r="Q608" i="13"/>
  <c r="Q607" i="13"/>
  <c r="Q606" i="13"/>
  <c r="Q605" i="13"/>
  <c r="Q604" i="13"/>
  <c r="Q603" i="13"/>
  <c r="Q602" i="13"/>
  <c r="Q601" i="13"/>
  <c r="Q600" i="13"/>
  <c r="Q599" i="13"/>
  <c r="D599" i="13" s="1"/>
  <c r="Q598" i="13"/>
  <c r="Q597" i="13"/>
  <c r="Q596" i="13"/>
  <c r="Q595" i="13"/>
  <c r="D595" i="13" s="1"/>
  <c r="Q594" i="13"/>
  <c r="Q593" i="13"/>
  <c r="Q592" i="13"/>
  <c r="Q591" i="13"/>
  <c r="D591" i="13" s="1"/>
  <c r="Q590" i="13"/>
  <c r="Q589" i="13"/>
  <c r="Q588" i="13"/>
  <c r="Q587" i="13"/>
  <c r="D587" i="13" s="1"/>
  <c r="Q586" i="13"/>
  <c r="Q585" i="13"/>
  <c r="Q584" i="13"/>
  <c r="Q583" i="13"/>
  <c r="D583" i="13" s="1"/>
  <c r="Q582" i="13"/>
  <c r="Q581" i="13"/>
  <c r="Q580" i="13"/>
  <c r="Q579" i="13"/>
  <c r="Q578" i="13"/>
  <c r="Q577" i="13"/>
  <c r="Q576" i="13"/>
  <c r="Q575" i="13"/>
  <c r="Q574" i="13"/>
  <c r="Q573" i="13"/>
  <c r="Q572" i="13"/>
  <c r="Q571" i="13"/>
  <c r="Q570" i="13"/>
  <c r="Q569" i="13"/>
  <c r="Q568" i="13"/>
  <c r="Q567" i="13"/>
  <c r="Q566" i="13"/>
  <c r="Q565" i="13"/>
  <c r="Q564" i="13"/>
  <c r="Q563" i="13"/>
  <c r="Q562" i="13"/>
  <c r="Q561" i="13"/>
  <c r="Q560" i="13"/>
  <c r="Q559" i="13"/>
  <c r="Q558" i="13"/>
  <c r="Q557" i="13"/>
  <c r="Q556" i="13"/>
  <c r="Q555" i="13"/>
  <c r="Q554" i="13"/>
  <c r="Q553" i="13"/>
  <c r="Q552" i="13"/>
  <c r="Q551" i="13"/>
  <c r="Q550" i="13"/>
  <c r="Q549" i="13"/>
  <c r="Q548" i="13"/>
  <c r="Q547" i="13"/>
  <c r="Q546" i="13"/>
  <c r="Q545" i="13"/>
  <c r="Q544" i="13"/>
  <c r="Q543" i="13"/>
  <c r="Q542" i="13"/>
  <c r="Q541" i="13"/>
  <c r="Q540" i="13"/>
  <c r="Q539" i="13"/>
  <c r="Q538" i="13"/>
  <c r="Q537" i="13"/>
  <c r="Q536" i="13"/>
  <c r="Q535" i="13"/>
  <c r="Q534" i="13"/>
  <c r="Q533" i="13"/>
  <c r="Q532" i="13"/>
  <c r="Q531" i="13"/>
  <c r="Q530" i="13"/>
  <c r="Q529" i="13"/>
  <c r="Q528" i="13"/>
  <c r="Q527" i="13"/>
  <c r="Q526" i="13"/>
  <c r="Q525" i="13"/>
  <c r="Q524" i="13"/>
  <c r="Q523" i="13"/>
  <c r="Q522" i="13"/>
  <c r="Q521" i="13"/>
  <c r="Q520" i="13"/>
  <c r="Q519" i="13"/>
  <c r="Q518" i="13"/>
  <c r="Q517" i="13"/>
  <c r="Q516" i="13"/>
  <c r="Q515" i="13"/>
  <c r="Q514" i="13"/>
  <c r="Q513" i="13"/>
  <c r="Q512" i="13"/>
  <c r="Q511" i="13"/>
  <c r="Q510" i="13"/>
  <c r="Q509" i="13"/>
  <c r="Q508" i="13"/>
  <c r="Q507" i="13"/>
  <c r="Q506" i="13"/>
  <c r="Q505" i="13"/>
  <c r="Q504" i="13"/>
  <c r="Q503" i="13"/>
  <c r="Q502" i="13"/>
  <c r="Q501" i="13"/>
  <c r="Q500" i="13"/>
  <c r="Q499" i="13"/>
  <c r="Q498" i="13"/>
  <c r="Q497" i="13"/>
  <c r="Q496" i="13"/>
  <c r="Q495" i="13"/>
  <c r="Q494" i="13"/>
  <c r="Q493" i="13"/>
  <c r="Q492" i="13"/>
  <c r="Q491" i="13"/>
  <c r="Q490" i="13"/>
  <c r="Q489" i="13"/>
  <c r="Q488" i="13"/>
  <c r="Q487" i="13"/>
  <c r="Q486" i="13"/>
  <c r="Q485" i="13"/>
  <c r="Q484" i="13"/>
  <c r="Q483" i="13"/>
  <c r="Q482" i="13"/>
  <c r="Q481" i="13"/>
  <c r="Q480" i="13"/>
  <c r="Q479" i="13"/>
  <c r="Q478" i="13"/>
  <c r="Q477" i="13"/>
  <c r="Q476" i="13"/>
  <c r="Q475" i="13"/>
  <c r="Q474" i="13"/>
  <c r="Q473" i="13"/>
  <c r="Q472" i="13"/>
  <c r="Q471" i="13"/>
  <c r="Q470" i="13"/>
  <c r="Q469" i="13"/>
  <c r="Q468" i="13"/>
  <c r="Q467" i="13"/>
  <c r="Q466" i="13"/>
  <c r="Q465" i="13"/>
  <c r="Q464" i="13"/>
  <c r="Q463" i="13"/>
  <c r="Q462" i="13"/>
  <c r="Q461" i="13"/>
  <c r="Q460" i="13"/>
  <c r="Q459" i="13"/>
  <c r="Q458" i="13"/>
  <c r="Q457" i="13"/>
  <c r="Q456" i="13"/>
  <c r="Q455" i="13"/>
  <c r="Q454" i="13"/>
  <c r="Q453" i="13"/>
  <c r="Q452" i="13"/>
  <c r="Q451" i="13"/>
  <c r="Q450" i="13"/>
  <c r="Q449" i="13"/>
  <c r="Q448" i="13"/>
  <c r="Q447" i="13"/>
  <c r="Q446" i="13"/>
  <c r="Q445" i="13"/>
  <c r="Q444" i="13"/>
  <c r="Q443" i="13"/>
  <c r="Q442" i="13"/>
  <c r="Q441" i="13"/>
  <c r="Q440" i="13"/>
  <c r="Q439" i="13"/>
  <c r="Q438" i="13"/>
  <c r="Q437" i="13"/>
  <c r="Q436" i="13"/>
  <c r="Q435" i="13"/>
  <c r="Q434" i="13"/>
  <c r="Q433" i="13"/>
  <c r="Q432" i="13"/>
  <c r="Q431" i="13"/>
  <c r="Q430" i="13"/>
  <c r="Q429" i="13"/>
  <c r="Q428" i="13"/>
  <c r="Q427" i="13"/>
  <c r="Q426" i="13"/>
  <c r="Q425" i="13"/>
  <c r="Q424" i="13"/>
  <c r="Q423" i="13"/>
  <c r="Q422" i="13"/>
  <c r="Q421" i="13"/>
  <c r="Q420" i="13"/>
  <c r="Q419" i="13"/>
  <c r="Q418" i="13"/>
  <c r="Q417" i="13"/>
  <c r="Q416" i="13"/>
  <c r="Q415" i="13"/>
  <c r="Q414" i="13"/>
  <c r="Q413" i="13"/>
  <c r="Q412" i="13"/>
  <c r="Q411" i="13"/>
  <c r="Q410" i="13"/>
  <c r="Q409" i="13"/>
  <c r="Q408" i="13"/>
  <c r="Q407" i="13"/>
  <c r="Q406" i="13"/>
  <c r="Q405" i="13"/>
  <c r="Q404" i="13"/>
  <c r="Q403" i="13"/>
  <c r="Q402" i="13"/>
  <c r="Q401" i="13"/>
  <c r="Q400" i="13"/>
  <c r="Q399" i="13"/>
  <c r="Q398" i="13"/>
  <c r="Q397" i="13"/>
  <c r="Q396" i="13"/>
  <c r="Q395" i="13"/>
  <c r="Q394" i="13"/>
  <c r="Q393" i="13"/>
  <c r="Q392" i="13"/>
  <c r="Q391" i="13"/>
  <c r="R390" i="13"/>
  <c r="K390" i="13"/>
  <c r="L390" i="13" s="1"/>
  <c r="R389" i="13"/>
  <c r="K389" i="13"/>
  <c r="L389" i="13" s="1"/>
  <c r="Q388" i="13"/>
  <c r="Q387" i="13"/>
  <c r="Q386" i="13"/>
  <c r="Q385" i="13"/>
  <c r="Q384" i="13"/>
  <c r="Q383" i="13"/>
  <c r="Q382" i="13"/>
  <c r="Q381" i="13"/>
  <c r="Q380" i="13"/>
  <c r="Q379" i="13"/>
  <c r="Q378" i="13"/>
  <c r="Q377" i="13"/>
  <c r="Q376" i="13"/>
  <c r="Q375" i="13"/>
  <c r="Q374" i="13"/>
  <c r="Q373" i="13"/>
  <c r="Q372" i="13"/>
  <c r="Q371" i="13"/>
  <c r="Q370" i="13"/>
  <c r="Q369" i="13"/>
  <c r="Q368" i="13"/>
  <c r="Q367" i="13"/>
  <c r="Q366" i="13"/>
  <c r="Q365" i="13"/>
  <c r="Q364" i="13"/>
  <c r="Q363" i="13"/>
  <c r="Q362" i="13"/>
  <c r="Q361" i="13"/>
  <c r="Q360" i="13"/>
  <c r="Q359" i="13"/>
  <c r="Q358" i="13"/>
  <c r="Q357" i="13"/>
  <c r="Q356" i="13"/>
  <c r="Q355" i="13"/>
  <c r="Q354" i="13"/>
  <c r="Q353" i="13"/>
  <c r="Q352" i="13"/>
  <c r="Q351" i="13"/>
  <c r="Q350" i="13"/>
  <c r="Q349" i="13"/>
  <c r="Q348" i="13"/>
  <c r="Q347" i="13"/>
  <c r="Q346" i="13"/>
  <c r="Q345" i="13"/>
  <c r="Q344" i="13"/>
  <c r="Q343" i="13"/>
  <c r="Q342" i="13"/>
  <c r="Q341" i="13"/>
  <c r="Q340" i="13"/>
  <c r="Q339" i="13"/>
  <c r="Q338" i="13"/>
  <c r="Q337" i="13"/>
  <c r="Q336" i="13"/>
  <c r="Q335" i="13"/>
  <c r="Q334" i="13"/>
  <c r="Q333" i="13"/>
  <c r="Q332" i="13"/>
  <c r="Q331" i="13"/>
  <c r="Q330" i="13"/>
  <c r="Q329" i="13"/>
  <c r="Q328" i="13"/>
  <c r="Q327" i="13"/>
  <c r="Q326" i="13"/>
  <c r="Q325" i="13"/>
  <c r="Q324" i="13"/>
  <c r="Q323" i="13"/>
  <c r="Q322" i="13"/>
  <c r="Q321" i="13"/>
  <c r="Q320" i="13"/>
  <c r="Q319" i="13"/>
  <c r="Q318" i="13"/>
  <c r="Q317" i="13"/>
  <c r="Q316" i="13"/>
  <c r="Q315" i="13"/>
  <c r="Q314" i="13"/>
  <c r="Q313" i="13"/>
  <c r="Q312" i="13"/>
  <c r="Q311" i="13"/>
  <c r="Q310" i="13"/>
  <c r="Q309" i="13"/>
  <c r="Q308" i="13"/>
  <c r="Q307" i="13"/>
  <c r="Q306" i="13"/>
  <c r="Q305" i="13"/>
  <c r="Q304" i="13"/>
  <c r="Q303" i="13"/>
  <c r="Q302" i="13"/>
  <c r="Q301" i="13"/>
  <c r="Q300" i="13"/>
  <c r="Q299" i="13"/>
  <c r="Q298" i="13"/>
  <c r="Q297" i="13"/>
  <c r="Q296" i="13"/>
  <c r="Q295" i="13"/>
  <c r="Q294" i="13"/>
  <c r="Q293" i="13"/>
  <c r="Q292" i="13"/>
  <c r="Q291" i="13"/>
  <c r="Q290" i="13"/>
  <c r="Q289" i="13"/>
  <c r="Q288" i="13"/>
  <c r="Q287" i="13"/>
  <c r="Q286" i="13"/>
  <c r="Q285" i="13"/>
  <c r="Q284" i="13"/>
  <c r="Q283" i="13"/>
  <c r="Q282" i="13"/>
  <c r="Q281" i="13"/>
  <c r="Q280" i="13"/>
  <c r="Q279" i="13"/>
  <c r="Q278" i="13"/>
  <c r="Q277" i="13"/>
  <c r="Q276" i="13"/>
  <c r="Q275" i="13"/>
  <c r="Q274" i="13"/>
  <c r="Q273" i="13"/>
  <c r="Q272" i="13"/>
  <c r="Q271" i="13"/>
  <c r="Q270" i="13"/>
  <c r="Q269" i="13"/>
  <c r="Q268" i="13"/>
  <c r="Q267" i="13"/>
  <c r="Q266" i="13"/>
  <c r="Q265" i="13"/>
  <c r="Q264" i="13"/>
  <c r="Q263" i="13"/>
  <c r="Q262" i="13"/>
  <c r="Q261" i="13"/>
  <c r="Q260" i="13"/>
  <c r="Q259" i="13"/>
  <c r="Q258" i="13"/>
  <c r="Q257" i="13"/>
  <c r="Q256" i="13"/>
  <c r="Q255" i="13"/>
  <c r="Q254" i="13"/>
  <c r="Q253" i="13"/>
  <c r="Q252" i="13"/>
  <c r="Q251" i="13"/>
  <c r="Q250" i="13"/>
  <c r="Q249" i="13"/>
  <c r="Q248" i="13"/>
  <c r="Q247" i="13"/>
  <c r="Q246" i="13"/>
  <c r="Q245" i="13"/>
  <c r="Q244" i="13"/>
  <c r="Q243" i="13"/>
  <c r="Q242" i="13"/>
  <c r="Q241" i="13"/>
  <c r="Q240" i="13"/>
  <c r="Q239" i="13"/>
  <c r="Q238" i="13"/>
  <c r="Q237" i="13"/>
  <c r="Q236" i="13"/>
  <c r="Q235" i="13"/>
  <c r="Q234" i="13"/>
  <c r="Q233" i="13"/>
  <c r="Q232" i="13"/>
  <c r="Q231" i="13"/>
  <c r="Q230" i="13"/>
  <c r="Q229" i="13"/>
  <c r="Q228" i="13"/>
  <c r="Q227" i="13"/>
  <c r="Q226" i="13"/>
  <c r="Q225" i="13"/>
  <c r="Q224" i="13"/>
  <c r="Q223" i="13"/>
  <c r="Q222" i="13"/>
  <c r="Q221" i="13"/>
  <c r="Q220" i="13"/>
  <c r="Q219" i="13"/>
  <c r="Q218" i="13"/>
  <c r="Q217" i="13"/>
  <c r="Q216" i="13"/>
  <c r="Q215" i="13"/>
  <c r="Q214" i="13"/>
  <c r="Q213" i="13"/>
  <c r="Q212" i="13"/>
  <c r="Q211" i="13"/>
  <c r="Q210" i="13"/>
  <c r="Q209" i="13"/>
  <c r="Q208" i="13"/>
  <c r="Q207" i="13"/>
  <c r="Q206" i="13"/>
  <c r="Q205" i="13"/>
  <c r="Q204" i="13"/>
  <c r="Q203" i="13"/>
  <c r="Q202" i="13"/>
  <c r="Q201" i="13"/>
  <c r="Q200" i="13"/>
  <c r="Q199" i="13"/>
  <c r="Q198" i="13"/>
  <c r="Q197" i="13"/>
  <c r="Q196" i="13"/>
  <c r="Q195" i="13"/>
  <c r="Q194" i="13"/>
  <c r="Q193" i="13"/>
  <c r="Q192" i="13"/>
  <c r="Q191" i="13"/>
  <c r="Q190" i="13"/>
  <c r="Q189" i="13"/>
  <c r="Q188" i="13"/>
  <c r="Q187" i="13"/>
  <c r="Q186" i="13"/>
  <c r="Q185" i="13"/>
  <c r="Q184" i="13"/>
  <c r="Q183" i="13"/>
  <c r="Q182" i="13"/>
  <c r="Q181" i="13"/>
  <c r="Q180" i="13"/>
  <c r="Q179" i="13"/>
  <c r="Q178" i="13"/>
  <c r="Q177" i="13"/>
  <c r="Q176" i="13"/>
  <c r="Q175" i="13"/>
  <c r="Q174" i="13"/>
  <c r="Q173" i="13"/>
  <c r="Q172" i="13"/>
  <c r="Q171" i="13"/>
  <c r="Q170" i="13"/>
  <c r="Q169" i="13"/>
  <c r="Q168" i="13"/>
  <c r="Q167" i="13"/>
  <c r="Q166" i="13"/>
  <c r="Q165" i="13"/>
  <c r="Q164" i="13"/>
  <c r="Q163" i="13"/>
  <c r="Q162" i="13"/>
  <c r="Q161" i="13"/>
  <c r="Q160" i="13"/>
  <c r="Q159" i="13"/>
  <c r="Q158" i="13"/>
  <c r="Q157" i="13"/>
  <c r="Q156" i="13"/>
  <c r="Q155" i="13"/>
  <c r="Q154" i="13"/>
  <c r="Q153" i="13"/>
  <c r="Q152" i="13"/>
  <c r="Q151" i="13"/>
  <c r="Q150" i="13"/>
  <c r="Q149" i="13"/>
  <c r="Q148" i="13"/>
  <c r="Q147" i="13"/>
  <c r="Q146" i="13"/>
  <c r="Q145" i="13"/>
  <c r="Q144" i="13"/>
  <c r="Q143" i="13"/>
  <c r="Q142" i="13"/>
  <c r="Q141" i="13"/>
  <c r="Q140" i="13"/>
  <c r="Q139" i="13"/>
  <c r="Q138" i="13"/>
  <c r="Q137" i="13"/>
  <c r="Q136" i="13"/>
  <c r="Q135" i="13"/>
  <c r="Q134" i="13"/>
  <c r="Q133" i="13"/>
  <c r="Q132" i="13"/>
  <c r="Q131" i="13"/>
  <c r="Q130" i="13"/>
  <c r="Q129" i="13"/>
  <c r="Q128" i="13"/>
  <c r="Q127" i="13"/>
  <c r="Q126" i="13"/>
  <c r="Q125" i="13"/>
  <c r="Q124" i="13"/>
  <c r="Q123" i="13"/>
  <c r="Q122" i="13"/>
  <c r="Q121" i="13"/>
  <c r="Q120" i="13"/>
  <c r="Q119" i="13"/>
  <c r="Q118" i="13"/>
  <c r="Q117" i="13"/>
  <c r="Q116" i="13"/>
  <c r="Q115" i="13"/>
  <c r="Q114" i="13"/>
  <c r="Q113" i="13"/>
  <c r="Q112" i="13"/>
  <c r="Q111" i="13"/>
  <c r="Q110" i="13"/>
  <c r="Q109" i="13"/>
  <c r="Q108" i="13"/>
  <c r="Q107" i="13"/>
  <c r="Q106" i="13"/>
  <c r="Q105" i="13"/>
  <c r="Q104" i="13"/>
  <c r="Q103" i="13"/>
  <c r="Q102" i="13"/>
  <c r="Q101" i="13"/>
  <c r="Q100" i="13"/>
  <c r="Q99" i="13"/>
  <c r="Q98" i="13"/>
  <c r="Q97" i="13"/>
  <c r="Q96" i="13"/>
  <c r="Q95" i="13"/>
  <c r="Q94" i="13"/>
  <c r="Q93" i="13"/>
  <c r="Q92" i="13"/>
  <c r="Q91" i="13"/>
  <c r="Q90" i="13"/>
  <c r="Q89" i="13"/>
  <c r="Q88" i="13"/>
  <c r="Q87" i="13"/>
  <c r="Q86" i="13"/>
  <c r="Q85" i="13"/>
  <c r="Q84" i="13"/>
  <c r="Q83" i="13"/>
  <c r="Q82" i="13"/>
  <c r="Q81" i="13"/>
  <c r="Q80" i="13"/>
  <c r="Q79" i="13"/>
  <c r="Q78" i="13"/>
  <c r="Q77" i="13"/>
  <c r="Q76" i="13"/>
  <c r="Q75" i="13"/>
  <c r="Q74" i="13"/>
  <c r="Q73" i="13"/>
  <c r="Q72" i="13"/>
  <c r="Q71" i="13"/>
  <c r="Q70" i="13"/>
  <c r="Q69" i="13"/>
  <c r="Q68" i="13"/>
  <c r="Q67" i="13"/>
  <c r="Q66" i="13"/>
  <c r="Q65" i="13"/>
  <c r="Q64" i="13"/>
  <c r="Q63" i="13"/>
  <c r="Q62" i="13"/>
  <c r="Q61" i="13"/>
  <c r="Q60" i="13"/>
  <c r="Q59" i="13"/>
  <c r="Q58" i="13"/>
  <c r="Q57" i="13"/>
  <c r="Q56" i="13"/>
  <c r="Q55" i="13"/>
  <c r="Q54" i="13"/>
  <c r="Q53" i="13"/>
  <c r="Q52" i="13"/>
  <c r="Q51" i="13"/>
  <c r="Q50" i="13"/>
  <c r="Q49" i="13"/>
  <c r="Q48" i="13"/>
  <c r="Q47" i="13"/>
  <c r="Q46" i="13"/>
  <c r="Q45" i="13"/>
  <c r="Q44" i="13"/>
  <c r="Q43" i="13"/>
  <c r="Q42" i="13"/>
  <c r="Q41" i="13"/>
  <c r="Q40" i="13"/>
  <c r="Q39" i="13"/>
  <c r="Q38" i="13"/>
  <c r="Q37" i="13"/>
  <c r="Q36" i="13"/>
  <c r="Q35" i="13"/>
  <c r="Q34" i="13"/>
  <c r="Q33" i="13"/>
  <c r="Q32" i="13"/>
  <c r="Q31" i="13"/>
  <c r="Q30" i="13"/>
  <c r="Q29" i="13"/>
  <c r="Q28" i="13"/>
  <c r="Q27" i="13"/>
  <c r="Q26" i="13"/>
  <c r="Q25" i="13"/>
  <c r="Q24" i="13"/>
  <c r="Q23" i="13"/>
  <c r="Q22" i="13"/>
  <c r="Q21" i="13"/>
  <c r="Q20" i="13"/>
  <c r="Q19" i="13"/>
  <c r="Q18" i="13"/>
  <c r="Q17" i="13"/>
  <c r="Q16" i="13"/>
  <c r="Q15" i="13"/>
  <c r="Q14" i="13"/>
  <c r="Q13" i="13"/>
  <c r="Q12" i="13"/>
  <c r="Q11" i="13"/>
  <c r="J31" i="15"/>
  <c r="J12" i="13"/>
  <c r="J13" i="13" s="1"/>
  <c r="J14" i="13" s="1"/>
  <c r="J15" i="13" s="1"/>
  <c r="J16" i="13" s="1"/>
  <c r="J17" i="13" s="1"/>
  <c r="J18" i="13" s="1"/>
  <c r="J19" i="13" s="1"/>
  <c r="J20" i="13" s="1"/>
  <c r="J21" i="13" s="1"/>
  <c r="J22" i="13" s="1"/>
  <c r="J23" i="13" s="1"/>
  <c r="J24" i="13" s="1"/>
  <c r="J25" i="13" s="1"/>
  <c r="J26" i="13" s="1"/>
  <c r="J27" i="13" s="1"/>
  <c r="J28" i="13" s="1"/>
  <c r="J29" i="13" s="1"/>
  <c r="J30" i="13" s="1"/>
  <c r="J31" i="13" s="1"/>
  <c r="J32" i="13" s="1"/>
  <c r="J33" i="13" s="1"/>
  <c r="J34" i="13" s="1"/>
  <c r="J35" i="13" s="1"/>
  <c r="J36" i="13" s="1"/>
  <c r="J37" i="13" s="1"/>
  <c r="J38" i="13" s="1"/>
  <c r="J39" i="13" s="1"/>
  <c r="J40" i="13" s="1"/>
  <c r="J41" i="13" s="1"/>
  <c r="J42" i="13" s="1"/>
  <c r="J43" i="13" s="1"/>
  <c r="J44" i="13" s="1"/>
  <c r="J45" i="13" s="1"/>
  <c r="J46" i="13" s="1"/>
  <c r="J47" i="13" s="1"/>
  <c r="J48" i="13" s="1"/>
  <c r="J49" i="13" s="1"/>
  <c r="J50" i="13" s="1"/>
  <c r="J51" i="13" s="1"/>
  <c r="J52" i="13" s="1"/>
  <c r="J53" i="13" s="1"/>
  <c r="J54" i="13" s="1"/>
  <c r="J55" i="13" s="1"/>
  <c r="J56" i="13" s="1"/>
  <c r="J57" i="13" s="1"/>
  <c r="J58" i="13" s="1"/>
  <c r="J59" i="13" s="1"/>
  <c r="J60" i="13" s="1"/>
  <c r="J61" i="13" s="1"/>
  <c r="J62" i="13" s="1"/>
  <c r="J63" i="13" s="1"/>
  <c r="J64" i="13" s="1"/>
  <c r="J65" i="13" s="1"/>
  <c r="J66" i="13" s="1"/>
  <c r="J67" i="13" s="1"/>
  <c r="J68" i="13" s="1"/>
  <c r="J69" i="13" s="1"/>
  <c r="J70" i="13" s="1"/>
  <c r="J71" i="13" s="1"/>
  <c r="J72" i="13" s="1"/>
  <c r="J73" i="13" s="1"/>
  <c r="J74" i="13" s="1"/>
  <c r="J75" i="13" s="1"/>
  <c r="J76" i="13" s="1"/>
  <c r="J77" i="13" s="1"/>
  <c r="J78" i="13" s="1"/>
  <c r="J79" i="13" s="1"/>
  <c r="J80" i="13" s="1"/>
  <c r="J81" i="13" s="1"/>
  <c r="J82" i="13" s="1"/>
  <c r="J83" i="13" s="1"/>
  <c r="J84" i="13" s="1"/>
  <c r="J85" i="13" s="1"/>
  <c r="J86" i="13" s="1"/>
  <c r="J87" i="13" s="1"/>
  <c r="J88" i="13" s="1"/>
  <c r="J89" i="13" s="1"/>
  <c r="J90" i="13" s="1"/>
  <c r="J91" i="13" s="1"/>
  <c r="J92" i="13" s="1"/>
  <c r="J93" i="13" s="1"/>
  <c r="J94" i="13" s="1"/>
  <c r="J95" i="13" s="1"/>
  <c r="J96" i="13" s="1"/>
  <c r="J97" i="13" s="1"/>
  <c r="J98" i="13" s="1"/>
  <c r="J99" i="13" s="1"/>
  <c r="J100" i="13" s="1"/>
  <c r="J101" i="13" s="1"/>
  <c r="J102" i="13" s="1"/>
  <c r="J103" i="13" s="1"/>
  <c r="J104" i="13" s="1"/>
  <c r="J105" i="13" s="1"/>
  <c r="J106" i="13" s="1"/>
  <c r="J107" i="13" s="1"/>
  <c r="J108" i="13" s="1"/>
  <c r="J109" i="13" s="1"/>
  <c r="J110" i="13" s="1"/>
  <c r="J111" i="13" s="1"/>
  <c r="J112" i="13" s="1"/>
  <c r="J113" i="13" s="1"/>
  <c r="J114" i="13" s="1"/>
  <c r="J115" i="13" s="1"/>
  <c r="J116" i="13" s="1"/>
  <c r="J117" i="13" s="1"/>
  <c r="J118" i="13" s="1"/>
  <c r="J119" i="13" s="1"/>
  <c r="J120" i="13" s="1"/>
  <c r="J121" i="13" s="1"/>
  <c r="J122" i="13" s="1"/>
  <c r="J123" i="13" s="1"/>
  <c r="J124" i="13" s="1"/>
  <c r="J125" i="13" s="1"/>
  <c r="J126" i="13" s="1"/>
  <c r="J127" i="13" s="1"/>
  <c r="J128" i="13" s="1"/>
  <c r="J129" i="13" s="1"/>
  <c r="J130" i="13" s="1"/>
  <c r="J131" i="13" s="1"/>
  <c r="J132" i="13" s="1"/>
  <c r="J133" i="13" s="1"/>
  <c r="J134" i="13" s="1"/>
  <c r="J135" i="13" s="1"/>
  <c r="J136" i="13" s="1"/>
  <c r="J137" i="13" s="1"/>
  <c r="J138" i="13" s="1"/>
  <c r="J139" i="13" s="1"/>
  <c r="J140" i="13" s="1"/>
  <c r="J141" i="13" s="1"/>
  <c r="J142" i="13" s="1"/>
  <c r="J143" i="13" s="1"/>
  <c r="J144" i="13" s="1"/>
  <c r="J145" i="13" s="1"/>
  <c r="J146" i="13" s="1"/>
  <c r="J147" i="13" s="1"/>
  <c r="J148" i="13" s="1"/>
  <c r="J149" i="13" s="1"/>
  <c r="J150" i="13" s="1"/>
  <c r="J151" i="13" s="1"/>
  <c r="J152" i="13" s="1"/>
  <c r="J153" i="13" s="1"/>
  <c r="J154" i="13" s="1"/>
  <c r="J155" i="13" s="1"/>
  <c r="J156" i="13" s="1"/>
  <c r="J157" i="13" s="1"/>
  <c r="J158" i="13" s="1"/>
  <c r="J159" i="13" s="1"/>
  <c r="J160" i="13" s="1"/>
  <c r="J161" i="13" s="1"/>
  <c r="J162" i="13" s="1"/>
  <c r="J163" i="13" s="1"/>
  <c r="J164" i="13" s="1"/>
  <c r="J165" i="13" s="1"/>
  <c r="J166" i="13" s="1"/>
  <c r="J167" i="13" s="1"/>
  <c r="J168" i="13" s="1"/>
  <c r="J169" i="13" s="1"/>
  <c r="J170" i="13" s="1"/>
  <c r="J171" i="13" s="1"/>
  <c r="J172" i="13" s="1"/>
  <c r="J173" i="13" s="1"/>
  <c r="J174" i="13" s="1"/>
  <c r="J175" i="13" s="1"/>
  <c r="J176" i="13" s="1"/>
  <c r="J177" i="13" s="1"/>
  <c r="J178" i="13" s="1"/>
  <c r="J179" i="13" s="1"/>
  <c r="J180" i="13" s="1"/>
  <c r="J181" i="13" s="1"/>
  <c r="J182" i="13" s="1"/>
  <c r="J183" i="13" s="1"/>
  <c r="J184" i="13" s="1"/>
  <c r="J185" i="13" s="1"/>
  <c r="J186" i="13" s="1"/>
  <c r="J187" i="13" s="1"/>
  <c r="J188" i="13" s="1"/>
  <c r="J189" i="13" s="1"/>
  <c r="J190" i="13" s="1"/>
  <c r="J191" i="13" s="1"/>
  <c r="J192" i="13" s="1"/>
  <c r="J193" i="13" s="1"/>
  <c r="J194" i="13" s="1"/>
  <c r="J195" i="13" s="1"/>
  <c r="J196" i="13" s="1"/>
  <c r="J197" i="13" s="1"/>
  <c r="J198" i="13" s="1"/>
  <c r="J199" i="13" s="1"/>
  <c r="J200" i="13" s="1"/>
  <c r="J201" i="13" s="1"/>
  <c r="J202" i="13" s="1"/>
  <c r="J203" i="13" s="1"/>
  <c r="J204" i="13" s="1"/>
  <c r="J205" i="13" s="1"/>
  <c r="J206" i="13" s="1"/>
  <c r="J207" i="13" s="1"/>
  <c r="J208" i="13" s="1"/>
  <c r="J209" i="13" s="1"/>
  <c r="J210" i="13" s="1"/>
  <c r="J211" i="13" s="1"/>
  <c r="J212" i="13" s="1"/>
  <c r="J213" i="13" s="1"/>
  <c r="J214" i="13" s="1"/>
  <c r="J215" i="13" s="1"/>
  <c r="J216" i="13" s="1"/>
  <c r="J217" i="13" s="1"/>
  <c r="J218" i="13" s="1"/>
  <c r="J219" i="13" s="1"/>
  <c r="J220" i="13" s="1"/>
  <c r="J221" i="13" s="1"/>
  <c r="J222" i="13" s="1"/>
  <c r="J223" i="13" s="1"/>
  <c r="J224" i="13" s="1"/>
  <c r="J225" i="13" s="1"/>
  <c r="J226" i="13" s="1"/>
  <c r="J227" i="13" s="1"/>
  <c r="J228" i="13" s="1"/>
  <c r="J229" i="13" s="1"/>
  <c r="J230" i="13" s="1"/>
  <c r="J231" i="13" s="1"/>
  <c r="J232" i="13" s="1"/>
  <c r="J233" i="13" s="1"/>
  <c r="J234" i="13" s="1"/>
  <c r="J235" i="13" s="1"/>
  <c r="J236" i="13" s="1"/>
  <c r="J237" i="13" s="1"/>
  <c r="J238" i="13" s="1"/>
  <c r="J239" i="13" s="1"/>
  <c r="J240" i="13" s="1"/>
  <c r="J241" i="13" s="1"/>
  <c r="J242" i="13" s="1"/>
  <c r="J243" i="13" s="1"/>
  <c r="J244" i="13" s="1"/>
  <c r="J245" i="13" s="1"/>
  <c r="J246" i="13" s="1"/>
  <c r="J247" i="13" s="1"/>
  <c r="J248" i="13" s="1"/>
  <c r="J249" i="13" s="1"/>
  <c r="J250" i="13" s="1"/>
  <c r="J251" i="13" s="1"/>
  <c r="J252" i="13" s="1"/>
  <c r="J253" i="13" s="1"/>
  <c r="J254" i="13" s="1"/>
  <c r="J255" i="13" s="1"/>
  <c r="J256" i="13" s="1"/>
  <c r="J257" i="13" s="1"/>
  <c r="J258" i="13" s="1"/>
  <c r="J259" i="13" s="1"/>
  <c r="J260" i="13" s="1"/>
  <c r="J261" i="13" s="1"/>
  <c r="J262" i="13" s="1"/>
  <c r="J263" i="13" s="1"/>
  <c r="J264" i="13" s="1"/>
  <c r="J265" i="13" s="1"/>
  <c r="J266" i="13" s="1"/>
  <c r="J267" i="13" s="1"/>
  <c r="J268" i="13" s="1"/>
  <c r="J269" i="13" s="1"/>
  <c r="J270" i="13" s="1"/>
  <c r="J271" i="13" s="1"/>
  <c r="J272" i="13" s="1"/>
  <c r="J273" i="13" s="1"/>
  <c r="J274" i="13" s="1"/>
  <c r="J275" i="13" s="1"/>
  <c r="J276" i="13" s="1"/>
  <c r="J277" i="13" s="1"/>
  <c r="J278" i="13" s="1"/>
  <c r="J279" i="13" s="1"/>
  <c r="J280" i="13" s="1"/>
  <c r="J281" i="13" s="1"/>
  <c r="J282" i="13" s="1"/>
  <c r="J283" i="13" s="1"/>
  <c r="J284" i="13" s="1"/>
  <c r="J285" i="13" s="1"/>
  <c r="J286" i="13" s="1"/>
  <c r="J287" i="13" s="1"/>
  <c r="J288" i="13" s="1"/>
  <c r="J289" i="13" s="1"/>
  <c r="J290" i="13" s="1"/>
  <c r="J291" i="13" s="1"/>
  <c r="J292" i="13" s="1"/>
  <c r="J293" i="13" s="1"/>
  <c r="J294" i="13" s="1"/>
  <c r="J295" i="13" s="1"/>
  <c r="J296" i="13" s="1"/>
  <c r="J297" i="13" s="1"/>
  <c r="J298" i="13" s="1"/>
  <c r="J299" i="13" s="1"/>
  <c r="J300" i="13" s="1"/>
  <c r="J301" i="13" s="1"/>
  <c r="J302" i="13" s="1"/>
  <c r="J303" i="13" s="1"/>
  <c r="J304" i="13" s="1"/>
  <c r="J305" i="13" s="1"/>
  <c r="J306" i="13" s="1"/>
  <c r="J307" i="13" s="1"/>
  <c r="J308" i="13" s="1"/>
  <c r="J309" i="13" s="1"/>
  <c r="J310" i="13" s="1"/>
  <c r="J311" i="13" s="1"/>
  <c r="J312" i="13" s="1"/>
  <c r="J313" i="13" s="1"/>
  <c r="J314" i="13" s="1"/>
  <c r="J315" i="13" s="1"/>
  <c r="J316" i="13" s="1"/>
  <c r="J317" i="13" s="1"/>
  <c r="J318" i="13" s="1"/>
  <c r="J319" i="13" s="1"/>
  <c r="J320" i="13" s="1"/>
  <c r="J321" i="13" s="1"/>
  <c r="J322" i="13" s="1"/>
  <c r="J323" i="13" s="1"/>
  <c r="J324" i="13" s="1"/>
  <c r="J325" i="13" s="1"/>
  <c r="J326" i="13" s="1"/>
  <c r="J327" i="13" s="1"/>
  <c r="J328" i="13" s="1"/>
  <c r="J329" i="13" s="1"/>
  <c r="J330" i="13" s="1"/>
  <c r="J331" i="13" s="1"/>
  <c r="J332" i="13" s="1"/>
  <c r="J333" i="13" s="1"/>
  <c r="J334" i="13" s="1"/>
  <c r="J335" i="13" s="1"/>
  <c r="J336" i="13" s="1"/>
  <c r="J337" i="13" s="1"/>
  <c r="J338" i="13" s="1"/>
  <c r="J339" i="13" s="1"/>
  <c r="J340" i="13" s="1"/>
  <c r="J341" i="13" s="1"/>
  <c r="J342" i="13" s="1"/>
  <c r="J343" i="13" s="1"/>
  <c r="J344" i="13" s="1"/>
  <c r="J345" i="13" s="1"/>
  <c r="J346" i="13" s="1"/>
  <c r="J347" i="13" s="1"/>
  <c r="J348" i="13" s="1"/>
  <c r="J349" i="13" s="1"/>
  <c r="J350" i="13" s="1"/>
  <c r="J351" i="13" s="1"/>
  <c r="J352" i="13" s="1"/>
  <c r="J353" i="13" s="1"/>
  <c r="J354" i="13" s="1"/>
  <c r="J355" i="13" s="1"/>
  <c r="J356" i="13" s="1"/>
  <c r="J357" i="13" s="1"/>
  <c r="J358" i="13" s="1"/>
  <c r="J359" i="13" s="1"/>
  <c r="J360" i="13" s="1"/>
  <c r="J361" i="13" s="1"/>
  <c r="J362" i="13" s="1"/>
  <c r="J363" i="13" s="1"/>
  <c r="J364" i="13" s="1"/>
  <c r="J365" i="13" s="1"/>
  <c r="J366" i="13" s="1"/>
  <c r="J367" i="13" s="1"/>
  <c r="J368" i="13" s="1"/>
  <c r="J369" i="13" s="1"/>
  <c r="J370" i="13" s="1"/>
  <c r="J371" i="13" s="1"/>
  <c r="J372" i="13" s="1"/>
  <c r="J373" i="13" s="1"/>
  <c r="J374" i="13" s="1"/>
  <c r="J375" i="13" s="1"/>
  <c r="J376" i="13" s="1"/>
  <c r="J377" i="13" s="1"/>
  <c r="J378" i="13" s="1"/>
  <c r="J379" i="13" s="1"/>
  <c r="J380" i="13" s="1"/>
  <c r="J381" i="13" s="1"/>
  <c r="J382" i="13" s="1"/>
  <c r="J383" i="13" s="1"/>
  <c r="J384" i="13" s="1"/>
  <c r="J385" i="13" s="1"/>
  <c r="J386" i="13" s="1"/>
  <c r="J387" i="13" s="1"/>
  <c r="J388" i="13" s="1"/>
  <c r="J389" i="13" s="1"/>
  <c r="J390" i="13" s="1"/>
  <c r="J391" i="13" s="1"/>
  <c r="J392" i="13" s="1"/>
  <c r="J393" i="13" s="1"/>
  <c r="J394" i="13" s="1"/>
  <c r="J395" i="13" s="1"/>
  <c r="J396" i="13" s="1"/>
  <c r="J397" i="13" s="1"/>
  <c r="J398" i="13" s="1"/>
  <c r="J399" i="13" s="1"/>
  <c r="J400" i="13" s="1"/>
  <c r="J401" i="13" s="1"/>
  <c r="J402" i="13" s="1"/>
  <c r="J403" i="13" s="1"/>
  <c r="J404" i="13" s="1"/>
  <c r="J405" i="13" s="1"/>
  <c r="J406" i="13" s="1"/>
  <c r="J407" i="13" s="1"/>
  <c r="J408" i="13" s="1"/>
  <c r="J409" i="13" s="1"/>
  <c r="J410" i="13" s="1"/>
  <c r="J411" i="13" s="1"/>
  <c r="J412" i="13" s="1"/>
  <c r="J413" i="13" s="1"/>
  <c r="J414" i="13" s="1"/>
  <c r="J415" i="13" s="1"/>
  <c r="J416" i="13" s="1"/>
  <c r="J417" i="13" s="1"/>
  <c r="J418" i="13" s="1"/>
  <c r="J419" i="13" s="1"/>
  <c r="J420" i="13" s="1"/>
  <c r="J421" i="13" s="1"/>
  <c r="J422" i="13" s="1"/>
  <c r="J423" i="13" s="1"/>
  <c r="J424" i="13" s="1"/>
  <c r="J425" i="13" s="1"/>
  <c r="J426" i="13" s="1"/>
  <c r="J427" i="13" s="1"/>
  <c r="J428" i="13" s="1"/>
  <c r="J429" i="13" s="1"/>
  <c r="J430" i="13" s="1"/>
  <c r="J431" i="13" s="1"/>
  <c r="J432" i="13" s="1"/>
  <c r="J433" i="13" s="1"/>
  <c r="J434" i="13" s="1"/>
  <c r="J435" i="13" s="1"/>
  <c r="J436" i="13" s="1"/>
  <c r="J437" i="13" s="1"/>
  <c r="J438" i="13" s="1"/>
  <c r="J439" i="13" s="1"/>
  <c r="J440" i="13" s="1"/>
  <c r="J441" i="13" s="1"/>
  <c r="J442" i="13" s="1"/>
  <c r="J443" i="13" s="1"/>
  <c r="J444" i="13" s="1"/>
  <c r="J445" i="13" s="1"/>
  <c r="J446" i="13" s="1"/>
  <c r="J447" i="13" s="1"/>
  <c r="J448" i="13" s="1"/>
  <c r="J449" i="13" s="1"/>
  <c r="J450" i="13" s="1"/>
  <c r="J451" i="13" s="1"/>
  <c r="J452" i="13" s="1"/>
  <c r="J453" i="13" s="1"/>
  <c r="J454" i="13" s="1"/>
  <c r="J455" i="13" s="1"/>
  <c r="J456" i="13" s="1"/>
  <c r="J457" i="13" s="1"/>
  <c r="J458" i="13" s="1"/>
  <c r="J459" i="13" s="1"/>
  <c r="J460" i="13" s="1"/>
  <c r="J461" i="13" s="1"/>
  <c r="J462" i="13" s="1"/>
  <c r="J463" i="13" s="1"/>
  <c r="J464" i="13" s="1"/>
  <c r="J465" i="13" s="1"/>
  <c r="J466" i="13" s="1"/>
  <c r="J467" i="13" s="1"/>
  <c r="J468" i="13" s="1"/>
  <c r="J469" i="13" s="1"/>
  <c r="J470" i="13" s="1"/>
  <c r="J471" i="13" s="1"/>
  <c r="J472" i="13" s="1"/>
  <c r="J473" i="13" s="1"/>
  <c r="J474" i="13" s="1"/>
  <c r="J475" i="13" s="1"/>
  <c r="J476" i="13" s="1"/>
  <c r="J477" i="13" s="1"/>
  <c r="J478" i="13" s="1"/>
  <c r="J479" i="13" s="1"/>
  <c r="J480" i="13" s="1"/>
  <c r="J481" i="13" s="1"/>
  <c r="J482" i="13" s="1"/>
  <c r="J483" i="13" s="1"/>
  <c r="J484" i="13" s="1"/>
  <c r="J485" i="13" s="1"/>
  <c r="J486" i="13" s="1"/>
  <c r="J487" i="13" s="1"/>
  <c r="J488" i="13" s="1"/>
  <c r="J489" i="13" s="1"/>
  <c r="J490" i="13" s="1"/>
  <c r="J491" i="13" s="1"/>
  <c r="J492" i="13" s="1"/>
  <c r="J493" i="13" s="1"/>
  <c r="J494" i="13" s="1"/>
  <c r="J495" i="13" s="1"/>
  <c r="J496" i="13" s="1"/>
  <c r="J497" i="13" s="1"/>
  <c r="J498" i="13" s="1"/>
  <c r="J499" i="13" s="1"/>
  <c r="J500" i="13" s="1"/>
  <c r="J501" i="13" s="1"/>
  <c r="J502" i="13" s="1"/>
  <c r="J503" i="13" s="1"/>
  <c r="J504" i="13" s="1"/>
  <c r="J505" i="13" s="1"/>
  <c r="J506" i="13" s="1"/>
  <c r="J507" i="13" s="1"/>
  <c r="J508" i="13" s="1"/>
  <c r="J509" i="13" s="1"/>
  <c r="J510" i="13" s="1"/>
  <c r="J511" i="13" s="1"/>
  <c r="J512" i="13" s="1"/>
  <c r="J513" i="13" s="1"/>
  <c r="J514" i="13" s="1"/>
  <c r="J515" i="13" s="1"/>
  <c r="J516" i="13" s="1"/>
  <c r="J517" i="13" s="1"/>
  <c r="J518" i="13" s="1"/>
  <c r="J519" i="13" s="1"/>
  <c r="J520" i="13" s="1"/>
  <c r="J521" i="13" s="1"/>
  <c r="J522" i="13" s="1"/>
  <c r="J523" i="13" s="1"/>
  <c r="J524" i="13" s="1"/>
  <c r="J525" i="13" s="1"/>
  <c r="J526" i="13" s="1"/>
  <c r="J527" i="13" s="1"/>
  <c r="J528" i="13" s="1"/>
  <c r="J529" i="13" s="1"/>
  <c r="J530" i="13" s="1"/>
  <c r="J531" i="13" s="1"/>
  <c r="J532" i="13" s="1"/>
  <c r="J533" i="13" s="1"/>
  <c r="J534" i="13" s="1"/>
  <c r="J535" i="13" s="1"/>
  <c r="J536" i="13" s="1"/>
  <c r="J537" i="13" s="1"/>
  <c r="J538" i="13" s="1"/>
  <c r="J539" i="13" s="1"/>
  <c r="J540" i="13" s="1"/>
  <c r="J541" i="13" s="1"/>
  <c r="J542" i="13" s="1"/>
  <c r="J543" i="13" s="1"/>
  <c r="J544" i="13" s="1"/>
  <c r="J545" i="13" s="1"/>
  <c r="J546" i="13" s="1"/>
  <c r="J547" i="13" s="1"/>
  <c r="J548" i="13" s="1"/>
  <c r="J549" i="13" s="1"/>
  <c r="J550" i="13" s="1"/>
  <c r="J551" i="13" s="1"/>
  <c r="J552" i="13" s="1"/>
  <c r="J553" i="13" s="1"/>
  <c r="J554" i="13" s="1"/>
  <c r="J555" i="13" s="1"/>
  <c r="J556" i="13" s="1"/>
  <c r="J557" i="13" s="1"/>
  <c r="J558" i="13" s="1"/>
  <c r="J559" i="13" s="1"/>
  <c r="J560" i="13" s="1"/>
  <c r="J561" i="13" s="1"/>
  <c r="J562" i="13" s="1"/>
  <c r="J563" i="13" s="1"/>
  <c r="J564" i="13" s="1"/>
  <c r="J565" i="13" s="1"/>
  <c r="J566" i="13" s="1"/>
  <c r="J567" i="13" s="1"/>
  <c r="J568" i="13" s="1"/>
  <c r="J569" i="13" s="1"/>
  <c r="J570" i="13" s="1"/>
  <c r="J571" i="13" s="1"/>
  <c r="J572" i="13" s="1"/>
  <c r="J573" i="13" s="1"/>
  <c r="J574" i="13" s="1"/>
  <c r="J575" i="13" s="1"/>
  <c r="J576" i="13" s="1"/>
  <c r="J577" i="13" s="1"/>
  <c r="J578" i="13" s="1"/>
  <c r="J579" i="13" s="1"/>
  <c r="J580" i="13" s="1"/>
  <c r="J581" i="13" s="1"/>
  <c r="J582" i="13" s="1"/>
  <c r="J583" i="13" s="1"/>
  <c r="J584" i="13" s="1"/>
  <c r="J585" i="13" s="1"/>
  <c r="J586" i="13" s="1"/>
  <c r="J587" i="13" s="1"/>
  <c r="J588" i="13" s="1"/>
  <c r="J589" i="13" s="1"/>
  <c r="J590" i="13" s="1"/>
  <c r="J591" i="13" s="1"/>
  <c r="J592" i="13" s="1"/>
  <c r="J593" i="13" s="1"/>
  <c r="J594" i="13" s="1"/>
  <c r="J595" i="13" s="1"/>
  <c r="J596" i="13" s="1"/>
  <c r="J597" i="13" s="1"/>
  <c r="J598" i="13" s="1"/>
  <c r="J599" i="13" s="1"/>
  <c r="J600" i="13" s="1"/>
  <c r="J601" i="13" s="1"/>
  <c r="J602" i="13" s="1"/>
  <c r="J603" i="13" s="1"/>
  <c r="J604" i="13" s="1"/>
  <c r="J605" i="13" s="1"/>
  <c r="J606" i="13" s="1"/>
  <c r="J607" i="13" s="1"/>
  <c r="J608" i="13" s="1"/>
  <c r="J609" i="13" s="1"/>
  <c r="J610" i="13" s="1"/>
  <c r="J611" i="13" s="1"/>
  <c r="J612" i="13" s="1"/>
  <c r="J613" i="13" s="1"/>
  <c r="J614" i="13" s="1"/>
  <c r="J615" i="13" s="1"/>
  <c r="J616" i="13" s="1"/>
  <c r="J617" i="13" s="1"/>
  <c r="J618" i="13" s="1"/>
  <c r="J619" i="13" s="1"/>
  <c r="J620" i="13" s="1"/>
  <c r="J621" i="13" s="1"/>
  <c r="J622" i="13" s="1"/>
  <c r="J623" i="13" s="1"/>
  <c r="J624" i="13" s="1"/>
  <c r="J625" i="13" s="1"/>
  <c r="J626" i="13" s="1"/>
  <c r="J627" i="13" s="1"/>
  <c r="J628" i="13" s="1"/>
  <c r="J629" i="13" s="1"/>
  <c r="J630" i="13" s="1"/>
  <c r="J631" i="13" s="1"/>
  <c r="J632" i="13" s="1"/>
  <c r="J633" i="13" s="1"/>
  <c r="J634" i="13" s="1"/>
  <c r="J635" i="13" s="1"/>
  <c r="J636" i="13" s="1"/>
  <c r="J637" i="13" s="1"/>
  <c r="J638" i="13" s="1"/>
  <c r="J639" i="13" s="1"/>
  <c r="J640" i="13" s="1"/>
  <c r="J641" i="13" s="1"/>
  <c r="J642" i="13" s="1"/>
  <c r="J643" i="13" s="1"/>
  <c r="J644" i="13" s="1"/>
  <c r="J645" i="13" s="1"/>
  <c r="J646" i="13" s="1"/>
  <c r="J647" i="13" s="1"/>
  <c r="J648" i="13" s="1"/>
  <c r="J649" i="13" s="1"/>
  <c r="J650" i="13" s="1"/>
  <c r="J651" i="13" s="1"/>
  <c r="J652" i="13" s="1"/>
  <c r="J653" i="13" s="1"/>
  <c r="J654" i="13" s="1"/>
  <c r="J655" i="13" s="1"/>
  <c r="J656" i="13" s="1"/>
  <c r="J657" i="13" s="1"/>
  <c r="J658" i="13" s="1"/>
  <c r="J659" i="13" s="1"/>
  <c r="J660" i="13" s="1"/>
  <c r="J661" i="13" s="1"/>
  <c r="J662" i="13" s="1"/>
  <c r="J663" i="13" s="1"/>
  <c r="J664" i="13" s="1"/>
  <c r="J665" i="13" s="1"/>
  <c r="J666" i="13" s="1"/>
  <c r="J667" i="13" s="1"/>
  <c r="J668" i="13" s="1"/>
  <c r="J669" i="13" s="1"/>
  <c r="J670" i="13" s="1"/>
  <c r="J671" i="13" s="1"/>
  <c r="J672" i="13" s="1"/>
  <c r="J673" i="13" s="1"/>
  <c r="J674" i="13" s="1"/>
  <c r="J675" i="13" s="1"/>
  <c r="J676" i="13" s="1"/>
  <c r="J677" i="13" s="1"/>
  <c r="J678" i="13" s="1"/>
  <c r="J679" i="13" s="1"/>
  <c r="J680" i="13" s="1"/>
  <c r="J681" i="13" s="1"/>
  <c r="J682" i="13" s="1"/>
  <c r="J683" i="13" s="1"/>
  <c r="J684" i="13" s="1"/>
  <c r="J685" i="13" s="1"/>
  <c r="J686" i="13" s="1"/>
  <c r="J687" i="13" s="1"/>
  <c r="J688" i="13" s="1"/>
  <c r="J689" i="13" s="1"/>
  <c r="J690" i="13" s="1"/>
  <c r="J691" i="13" s="1"/>
  <c r="J692" i="13" s="1"/>
  <c r="J693" i="13" s="1"/>
  <c r="J694" i="13" s="1"/>
  <c r="J695" i="13" s="1"/>
  <c r="J696" i="13" s="1"/>
  <c r="J697" i="13" s="1"/>
  <c r="J698" i="13" s="1"/>
  <c r="J699" i="13" s="1"/>
  <c r="J700" i="13" s="1"/>
  <c r="I7" i="13"/>
  <c r="H7" i="13"/>
  <c r="K681" i="13"/>
  <c r="L681" i="13" s="1"/>
  <c r="H177" i="11"/>
  <c r="K175" i="11"/>
  <c r="L175" i="11" s="1"/>
  <c r="K174" i="11"/>
  <c r="L174" i="11" s="1"/>
  <c r="K173" i="11"/>
  <c r="L173" i="11" s="1"/>
  <c r="K171" i="11"/>
  <c r="L171" i="11" s="1"/>
  <c r="K170" i="11"/>
  <c r="L170" i="11" s="1"/>
  <c r="K169" i="11"/>
  <c r="L169" i="11" s="1"/>
  <c r="K167" i="11"/>
  <c r="L167" i="11" s="1"/>
  <c r="K166" i="11"/>
  <c r="L166" i="11" s="1"/>
  <c r="K165" i="11"/>
  <c r="L165" i="11" s="1"/>
  <c r="K163" i="11"/>
  <c r="L163" i="11" s="1"/>
  <c r="K162" i="11"/>
  <c r="L162" i="11" s="1"/>
  <c r="K161" i="11"/>
  <c r="L161" i="11" s="1"/>
  <c r="K159" i="11"/>
  <c r="L159" i="11" s="1"/>
  <c r="K158" i="11"/>
  <c r="L158" i="11" s="1"/>
  <c r="K157" i="11"/>
  <c r="L157" i="11" s="1"/>
  <c r="K155" i="11"/>
  <c r="L155" i="11" s="1"/>
  <c r="K154" i="11"/>
  <c r="L154" i="11" s="1"/>
  <c r="K153" i="11"/>
  <c r="L153" i="11" s="1"/>
  <c r="K151" i="11"/>
  <c r="L151" i="11" s="1"/>
  <c r="K150" i="11"/>
  <c r="L150" i="11" s="1"/>
  <c r="K149" i="11"/>
  <c r="L149" i="11" s="1"/>
  <c r="K147" i="11"/>
  <c r="L147" i="11" s="1"/>
  <c r="K146" i="11"/>
  <c r="L146" i="11" s="1"/>
  <c r="K145" i="11"/>
  <c r="L145" i="11" s="1"/>
  <c r="K143" i="11"/>
  <c r="L143" i="11" s="1"/>
  <c r="K142" i="11"/>
  <c r="L142" i="11" s="1"/>
  <c r="K141" i="11"/>
  <c r="L141" i="11" s="1"/>
  <c r="K139" i="11"/>
  <c r="L139" i="11" s="1"/>
  <c r="K138" i="11"/>
  <c r="L138" i="11" s="1"/>
  <c r="K137" i="11"/>
  <c r="L137" i="11" s="1"/>
  <c r="K135" i="11"/>
  <c r="L135" i="11" s="1"/>
  <c r="K134" i="11"/>
  <c r="L134" i="11" s="1"/>
  <c r="K133" i="11"/>
  <c r="L133" i="11" s="1"/>
  <c r="K131" i="11"/>
  <c r="L131" i="11" s="1"/>
  <c r="K130" i="11"/>
  <c r="L130" i="11" s="1"/>
  <c r="K129" i="11"/>
  <c r="L129" i="11" s="1"/>
  <c r="K127" i="11"/>
  <c r="L127" i="11" s="1"/>
  <c r="K126" i="11"/>
  <c r="L126" i="11" s="1"/>
  <c r="K125" i="11"/>
  <c r="L125" i="11" s="1"/>
  <c r="K123" i="11"/>
  <c r="L123" i="11" s="1"/>
  <c r="K122" i="11"/>
  <c r="L122" i="11" s="1"/>
  <c r="K121" i="11"/>
  <c r="L121" i="11" s="1"/>
  <c r="K119" i="11"/>
  <c r="L119" i="11" s="1"/>
  <c r="K118" i="11"/>
  <c r="L118" i="11" s="1"/>
  <c r="K117" i="11"/>
  <c r="L117" i="11" s="1"/>
  <c r="K115" i="11"/>
  <c r="L115" i="11" s="1"/>
  <c r="K114" i="11"/>
  <c r="L114" i="11" s="1"/>
  <c r="K113" i="11"/>
  <c r="L113" i="11" s="1"/>
  <c r="K111" i="11"/>
  <c r="L111" i="11" s="1"/>
  <c r="K110" i="11"/>
  <c r="L110" i="11" s="1"/>
  <c r="K109" i="11"/>
  <c r="L109" i="11" s="1"/>
  <c r="K107" i="11"/>
  <c r="L107" i="11" s="1"/>
  <c r="K106" i="11"/>
  <c r="L106" i="11" s="1"/>
  <c r="K105" i="11"/>
  <c r="L105" i="11" s="1"/>
  <c r="K103" i="11"/>
  <c r="L103" i="11" s="1"/>
  <c r="K102" i="11"/>
  <c r="L102" i="11" s="1"/>
  <c r="K101" i="11"/>
  <c r="L101" i="11" s="1"/>
  <c r="K99" i="11"/>
  <c r="L99" i="11" s="1"/>
  <c r="K98" i="11"/>
  <c r="L98" i="11" s="1"/>
  <c r="K97" i="11"/>
  <c r="L97" i="11" s="1"/>
  <c r="K95" i="11"/>
  <c r="L95" i="11" s="1"/>
  <c r="K94" i="11"/>
  <c r="L94" i="11" s="1"/>
  <c r="K93" i="11"/>
  <c r="L93" i="11" s="1"/>
  <c r="R91" i="11"/>
  <c r="R90" i="11"/>
  <c r="R89" i="11"/>
  <c r="R87" i="11"/>
  <c r="R86" i="11"/>
  <c r="R85" i="11"/>
  <c r="R83" i="11"/>
  <c r="R82" i="11"/>
  <c r="R81" i="11"/>
  <c r="R79" i="11"/>
  <c r="R78" i="11"/>
  <c r="R77" i="11"/>
  <c r="R75" i="11"/>
  <c r="R74" i="11"/>
  <c r="R73" i="11"/>
  <c r="R71" i="11"/>
  <c r="R70" i="11"/>
  <c r="R69" i="11"/>
  <c r="R67" i="11"/>
  <c r="R66" i="11"/>
  <c r="K66" i="11"/>
  <c r="L66" i="11" s="1"/>
  <c r="R65" i="11"/>
  <c r="R63" i="11"/>
  <c r="R62" i="11"/>
  <c r="R61" i="11"/>
  <c r="R59" i="11"/>
  <c r="R58" i="11"/>
  <c r="R57" i="11"/>
  <c r="R55" i="11"/>
  <c r="R54" i="11"/>
  <c r="R53" i="11"/>
  <c r="R51" i="11"/>
  <c r="R50" i="11"/>
  <c r="R49" i="11"/>
  <c r="R47" i="11"/>
  <c r="R46" i="11"/>
  <c r="R45" i="11"/>
  <c r="R43" i="11"/>
  <c r="R42" i="11"/>
  <c r="R41" i="11"/>
  <c r="R39" i="11"/>
  <c r="R38" i="11"/>
  <c r="R37" i="11"/>
  <c r="R35" i="11"/>
  <c r="R34" i="11"/>
  <c r="R33" i="11"/>
  <c r="R31" i="11"/>
  <c r="R30" i="11"/>
  <c r="R29" i="11"/>
  <c r="K27" i="11"/>
  <c r="L27" i="11" s="1"/>
  <c r="R26" i="11"/>
  <c r="R23" i="11"/>
  <c r="R22" i="11"/>
  <c r="R18" i="11"/>
  <c r="I177" i="11"/>
  <c r="P177" i="11"/>
  <c r="J12" i="11"/>
  <c r="J13" i="11" s="1"/>
  <c r="J14" i="11" s="1"/>
  <c r="J15" i="11" s="1"/>
  <c r="J16" i="11" s="1"/>
  <c r="J17" i="11" s="1"/>
  <c r="J18" i="11" s="1"/>
  <c r="J19" i="11" s="1"/>
  <c r="J20" i="11" s="1"/>
  <c r="J21" i="11" s="1"/>
  <c r="J22" i="11" s="1"/>
  <c r="J23" i="11" s="1"/>
  <c r="J24" i="11" s="1"/>
  <c r="J25" i="11" s="1"/>
  <c r="J26" i="11" s="1"/>
  <c r="J27" i="11" s="1"/>
  <c r="J28" i="11" s="1"/>
  <c r="J29" i="11" s="1"/>
  <c r="J30" i="11" s="1"/>
  <c r="J31" i="11" s="1"/>
  <c r="J32" i="11" s="1"/>
  <c r="J33" i="11" s="1"/>
  <c r="J34" i="11" s="1"/>
  <c r="J35" i="11" s="1"/>
  <c r="J36" i="11" s="1"/>
  <c r="J37" i="11" s="1"/>
  <c r="J38" i="11" s="1"/>
  <c r="J39" i="11" s="1"/>
  <c r="J40" i="11" s="1"/>
  <c r="J41" i="11" s="1"/>
  <c r="J42" i="11" s="1"/>
  <c r="J43" i="11" s="1"/>
  <c r="J44" i="11" s="1"/>
  <c r="J45" i="11" s="1"/>
  <c r="J46" i="11" s="1"/>
  <c r="J47" i="11" s="1"/>
  <c r="J48" i="11" s="1"/>
  <c r="J49" i="11" s="1"/>
  <c r="J50" i="11" s="1"/>
  <c r="J51" i="11" s="1"/>
  <c r="J52" i="11" s="1"/>
  <c r="J53" i="11" s="1"/>
  <c r="J54" i="11" s="1"/>
  <c r="J55" i="11" s="1"/>
  <c r="J56" i="11" s="1"/>
  <c r="J57" i="11" s="1"/>
  <c r="J58" i="11" s="1"/>
  <c r="J59" i="11" s="1"/>
  <c r="J60" i="11" s="1"/>
  <c r="J61" i="11" s="1"/>
  <c r="J62" i="11" s="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J126" i="11" s="1"/>
  <c r="J127" i="11" s="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8" i="11" s="1"/>
  <c r="H7" i="11"/>
  <c r="K23" i="11"/>
  <c r="L23" i="11" s="1"/>
  <c r="R14" i="11" l="1"/>
  <c r="F27" i="14"/>
  <c r="I27" i="14"/>
  <c r="R13" i="11"/>
  <c r="Q4" i="11"/>
  <c r="B4" i="37" s="1"/>
  <c r="B3" i="37"/>
  <c r="K6" i="39"/>
  <c r="P26" i="33"/>
  <c r="G24" i="17" s="1"/>
  <c r="N137" i="49" s="1"/>
  <c r="O6" i="40"/>
  <c r="L35" i="28"/>
  <c r="R15" i="21"/>
  <c r="D15" i="21"/>
  <c r="R27" i="21"/>
  <c r="D27" i="21"/>
  <c r="R34" i="21"/>
  <c r="D34" i="21"/>
  <c r="R38" i="21"/>
  <c r="D38" i="21"/>
  <c r="R42" i="21"/>
  <c r="D42" i="21"/>
  <c r="R45" i="21"/>
  <c r="D45" i="21"/>
  <c r="R55" i="21"/>
  <c r="D55" i="21"/>
  <c r="R13" i="21"/>
  <c r="D13" i="21"/>
  <c r="R16" i="21"/>
  <c r="D16" i="21"/>
  <c r="R20" i="21"/>
  <c r="D20" i="21"/>
  <c r="R24" i="21"/>
  <c r="D24" i="21"/>
  <c r="R28" i="21"/>
  <c r="D28" i="21"/>
  <c r="R31" i="21"/>
  <c r="D31" i="21"/>
  <c r="R35" i="21"/>
  <c r="D35" i="21"/>
  <c r="R39" i="21"/>
  <c r="D39" i="21"/>
  <c r="R46" i="21"/>
  <c r="D46" i="21"/>
  <c r="R49" i="21"/>
  <c r="D49" i="21"/>
  <c r="R52" i="21"/>
  <c r="D52" i="21"/>
  <c r="R56" i="21"/>
  <c r="D56" i="21"/>
  <c r="R60" i="21"/>
  <c r="D60" i="21"/>
  <c r="R64" i="21"/>
  <c r="D64" i="21"/>
  <c r="R68" i="21"/>
  <c r="D68" i="21"/>
  <c r="R74" i="21"/>
  <c r="D74" i="21"/>
  <c r="R77" i="21"/>
  <c r="D77" i="21"/>
  <c r="R86" i="21"/>
  <c r="D86" i="21"/>
  <c r="R90" i="21"/>
  <c r="D90" i="21"/>
  <c r="R94" i="21"/>
  <c r="D94" i="21"/>
  <c r="R98" i="21"/>
  <c r="D98" i="21"/>
  <c r="R102" i="21"/>
  <c r="D102" i="21"/>
  <c r="R105" i="21"/>
  <c r="D105" i="21"/>
  <c r="R109" i="21"/>
  <c r="D109" i="21"/>
  <c r="R119" i="21"/>
  <c r="D119" i="21"/>
  <c r="R123" i="21"/>
  <c r="D123" i="21"/>
  <c r="R129" i="21"/>
  <c r="D129" i="21"/>
  <c r="R132" i="21"/>
  <c r="D132" i="21"/>
  <c r="R136" i="21"/>
  <c r="D136" i="21"/>
  <c r="R142" i="21"/>
  <c r="D142" i="21"/>
  <c r="R146" i="21"/>
  <c r="D146" i="21"/>
  <c r="R149" i="21"/>
  <c r="D149" i="21"/>
  <c r="R153" i="21"/>
  <c r="D153" i="21"/>
  <c r="R156" i="21"/>
  <c r="D156" i="21"/>
  <c r="R159" i="21"/>
  <c r="D159" i="21"/>
  <c r="R163" i="21"/>
  <c r="D163" i="21"/>
  <c r="R166" i="21"/>
  <c r="D166" i="21"/>
  <c r="R170" i="21"/>
  <c r="D170" i="21"/>
  <c r="R173" i="21"/>
  <c r="D173" i="21"/>
  <c r="R19" i="21"/>
  <c r="D19" i="21"/>
  <c r="R25" i="21"/>
  <c r="D25" i="21"/>
  <c r="R29" i="21"/>
  <c r="D29" i="21"/>
  <c r="R32" i="21"/>
  <c r="D32" i="21"/>
  <c r="R36" i="21"/>
  <c r="D36" i="21"/>
  <c r="R40" i="21"/>
  <c r="D40" i="21"/>
  <c r="R43" i="21"/>
  <c r="D43" i="21"/>
  <c r="R47" i="21"/>
  <c r="D47" i="21"/>
  <c r="R50" i="21"/>
  <c r="D50" i="21"/>
  <c r="R53" i="21"/>
  <c r="D53" i="21"/>
  <c r="R57" i="21"/>
  <c r="D57" i="21"/>
  <c r="R61" i="21"/>
  <c r="D61" i="21"/>
  <c r="R65" i="21"/>
  <c r="D65" i="21"/>
  <c r="R69" i="21"/>
  <c r="D69" i="21"/>
  <c r="R72" i="21"/>
  <c r="D72" i="21"/>
  <c r="R75" i="21"/>
  <c r="D75" i="21"/>
  <c r="R78" i="21"/>
  <c r="D78" i="21"/>
  <c r="R81" i="21"/>
  <c r="D81" i="21"/>
  <c r="R84" i="21"/>
  <c r="D84" i="21"/>
  <c r="R87" i="21"/>
  <c r="D87" i="21"/>
  <c r="R91" i="21"/>
  <c r="D91" i="21"/>
  <c r="R95" i="21"/>
  <c r="D95" i="21"/>
  <c r="R99" i="21"/>
  <c r="D99" i="21"/>
  <c r="R103" i="21"/>
  <c r="D103" i="21"/>
  <c r="R106" i="21"/>
  <c r="D106" i="21"/>
  <c r="R110" i="21"/>
  <c r="D110" i="21"/>
  <c r="R113" i="21"/>
  <c r="D113" i="21"/>
  <c r="R116" i="21"/>
  <c r="D116" i="21"/>
  <c r="R120" i="21"/>
  <c r="D120" i="21"/>
  <c r="R126" i="21"/>
  <c r="D126" i="21"/>
  <c r="R130" i="21"/>
  <c r="D130" i="21"/>
  <c r="R133" i="21"/>
  <c r="D133" i="21"/>
  <c r="R137" i="21"/>
  <c r="D137" i="21"/>
  <c r="R140" i="21"/>
  <c r="D140" i="21"/>
  <c r="R143" i="21"/>
  <c r="D143" i="21"/>
  <c r="R147" i="21"/>
  <c r="D147" i="21"/>
  <c r="R150" i="21"/>
  <c r="D150" i="21"/>
  <c r="R154" i="21"/>
  <c r="D154" i="21"/>
  <c r="R157" i="21"/>
  <c r="D157" i="21"/>
  <c r="R160" i="21"/>
  <c r="D160" i="21"/>
  <c r="R167" i="21"/>
  <c r="D167" i="21"/>
  <c r="R171" i="21"/>
  <c r="D171" i="21"/>
  <c r="R176" i="21"/>
  <c r="D176" i="21"/>
  <c r="R14" i="21"/>
  <c r="D14" i="21"/>
  <c r="R17" i="21"/>
  <c r="D17" i="21"/>
  <c r="R21" i="21"/>
  <c r="D21" i="21"/>
  <c r="R12" i="21"/>
  <c r="D12" i="21"/>
  <c r="K15" i="21"/>
  <c r="L15" i="21" s="1"/>
  <c r="R18" i="21"/>
  <c r="D18" i="21"/>
  <c r="R22" i="21"/>
  <c r="D22" i="21"/>
  <c r="R26" i="21"/>
  <c r="D26" i="21"/>
  <c r="R33" i="21"/>
  <c r="D33" i="21"/>
  <c r="R37" i="21"/>
  <c r="D37" i="21"/>
  <c r="R41" i="21"/>
  <c r="D41" i="21"/>
  <c r="R44" i="21"/>
  <c r="D44" i="21"/>
  <c r="R48" i="21"/>
  <c r="D48" i="21"/>
  <c r="R51" i="21"/>
  <c r="D51" i="21"/>
  <c r="R54" i="21"/>
  <c r="D54" i="21"/>
  <c r="R58" i="21"/>
  <c r="D58" i="21"/>
  <c r="R62" i="21"/>
  <c r="D62" i="21"/>
  <c r="R66" i="21"/>
  <c r="D66" i="21"/>
  <c r="R70" i="21"/>
  <c r="D70" i="21"/>
  <c r="R73" i="21"/>
  <c r="D73" i="21"/>
  <c r="R76" i="21"/>
  <c r="D76" i="21"/>
  <c r="R79" i="21"/>
  <c r="D79" i="21"/>
  <c r="R82" i="21"/>
  <c r="D82" i="21"/>
  <c r="R85" i="21"/>
  <c r="D85" i="21"/>
  <c r="R88" i="21"/>
  <c r="D88" i="21"/>
  <c r="R92" i="21"/>
  <c r="D92" i="21"/>
  <c r="R96" i="21"/>
  <c r="D96" i="21"/>
  <c r="R100" i="21"/>
  <c r="D100" i="21"/>
  <c r="R107" i="21"/>
  <c r="D107" i="21"/>
  <c r="R111" i="21"/>
  <c r="D111" i="21"/>
  <c r="R114" i="21"/>
  <c r="D114" i="21"/>
  <c r="R117" i="21"/>
  <c r="D117" i="21"/>
  <c r="R121" i="21"/>
  <c r="D121" i="21"/>
  <c r="R124" i="21"/>
  <c r="D124" i="21"/>
  <c r="R127" i="21"/>
  <c r="D127" i="21"/>
  <c r="R131" i="21"/>
  <c r="D131" i="21"/>
  <c r="R134" i="21"/>
  <c r="D134" i="21"/>
  <c r="R138" i="21"/>
  <c r="D138" i="21"/>
  <c r="R141" i="21"/>
  <c r="D141" i="21"/>
  <c r="R144" i="21"/>
  <c r="D144" i="21"/>
  <c r="R151" i="21"/>
  <c r="D151" i="21"/>
  <c r="R155" i="21"/>
  <c r="D155" i="21"/>
  <c r="R161" i="21"/>
  <c r="D161" i="21"/>
  <c r="R164" i="21"/>
  <c r="D164" i="21"/>
  <c r="R168" i="21"/>
  <c r="D168" i="21"/>
  <c r="R174" i="21"/>
  <c r="D174" i="21"/>
  <c r="R23" i="21"/>
  <c r="D23" i="21"/>
  <c r="R30" i="21"/>
  <c r="D30" i="21"/>
  <c r="R59" i="21"/>
  <c r="D59" i="21"/>
  <c r="R63" i="21"/>
  <c r="D63" i="21"/>
  <c r="R67" i="21"/>
  <c r="D67" i="21"/>
  <c r="R71" i="21"/>
  <c r="D71" i="21"/>
  <c r="R80" i="21"/>
  <c r="D80" i="21"/>
  <c r="R83" i="21"/>
  <c r="D83" i="21"/>
  <c r="R89" i="21"/>
  <c r="D89" i="21"/>
  <c r="R93" i="21"/>
  <c r="D93" i="21"/>
  <c r="R97" i="21"/>
  <c r="D97" i="21"/>
  <c r="R101" i="21"/>
  <c r="D101" i="21"/>
  <c r="R104" i="21"/>
  <c r="D104" i="21"/>
  <c r="R108" i="21"/>
  <c r="D108" i="21"/>
  <c r="R112" i="21"/>
  <c r="D112" i="21"/>
  <c r="R115" i="21"/>
  <c r="D115" i="21"/>
  <c r="R118" i="21"/>
  <c r="D118" i="21"/>
  <c r="R122" i="21"/>
  <c r="D122" i="21"/>
  <c r="R125" i="21"/>
  <c r="D125" i="21"/>
  <c r="R128" i="21"/>
  <c r="D128" i="21"/>
  <c r="R135" i="21"/>
  <c r="D135" i="21"/>
  <c r="R139" i="21"/>
  <c r="D139" i="21"/>
  <c r="R145" i="21"/>
  <c r="D145" i="21"/>
  <c r="R148" i="21"/>
  <c r="D148" i="21"/>
  <c r="R152" i="21"/>
  <c r="D152" i="21"/>
  <c r="R158" i="21"/>
  <c r="D158" i="21"/>
  <c r="R162" i="21"/>
  <c r="D162" i="21"/>
  <c r="R165" i="21"/>
  <c r="D165" i="21"/>
  <c r="R169" i="21"/>
  <c r="D169" i="21"/>
  <c r="R172" i="21"/>
  <c r="D172" i="21"/>
  <c r="R175" i="21"/>
  <c r="D175" i="21"/>
  <c r="R11" i="21"/>
  <c r="D11" i="21"/>
  <c r="K28" i="21"/>
  <c r="L28" i="21" s="1"/>
  <c r="K45" i="21"/>
  <c r="L45" i="21" s="1"/>
  <c r="K54" i="21"/>
  <c r="L54" i="21" s="1"/>
  <c r="K106" i="21"/>
  <c r="L106" i="21" s="1"/>
  <c r="K109" i="21"/>
  <c r="L109" i="21" s="1"/>
  <c r="K118" i="21"/>
  <c r="L118" i="21" s="1"/>
  <c r="K134" i="21"/>
  <c r="L134" i="21" s="1"/>
  <c r="K150" i="21"/>
  <c r="L150" i="21" s="1"/>
  <c r="K166" i="21"/>
  <c r="L166" i="21" s="1"/>
  <c r="R13" i="19"/>
  <c r="D13" i="19"/>
  <c r="R20" i="19"/>
  <c r="D20" i="19"/>
  <c r="R27" i="19"/>
  <c r="D27" i="19"/>
  <c r="R37" i="19"/>
  <c r="D37" i="19"/>
  <c r="R58" i="19"/>
  <c r="D58" i="19"/>
  <c r="R64" i="19"/>
  <c r="D64" i="19"/>
  <c r="R70" i="19"/>
  <c r="D70" i="19"/>
  <c r="R80" i="19"/>
  <c r="D80" i="19"/>
  <c r="R14" i="19"/>
  <c r="D14" i="19"/>
  <c r="R17" i="19"/>
  <c r="D17" i="19"/>
  <c r="R24" i="19"/>
  <c r="D24" i="19"/>
  <c r="R34" i="19"/>
  <c r="D34" i="19"/>
  <c r="R40" i="19"/>
  <c r="D40" i="19"/>
  <c r="R43" i="19"/>
  <c r="D43" i="19"/>
  <c r="R46" i="19"/>
  <c r="D46" i="19"/>
  <c r="R49" i="19"/>
  <c r="D49" i="19"/>
  <c r="R53" i="19"/>
  <c r="D53" i="19"/>
  <c r="R56" i="19"/>
  <c r="D56" i="19"/>
  <c r="R59" i="19"/>
  <c r="D59" i="19"/>
  <c r="R62" i="19"/>
  <c r="D62" i="19"/>
  <c r="R65" i="19"/>
  <c r="D65" i="19"/>
  <c r="R71" i="19"/>
  <c r="D71" i="19"/>
  <c r="R74" i="19"/>
  <c r="D74" i="19"/>
  <c r="R81" i="19"/>
  <c r="D81" i="19"/>
  <c r="R85" i="19"/>
  <c r="D85" i="19"/>
  <c r="R90" i="19"/>
  <c r="D90" i="19"/>
  <c r="R96" i="19"/>
  <c r="D96" i="19"/>
  <c r="R103" i="19"/>
  <c r="D103" i="19"/>
  <c r="R106" i="19"/>
  <c r="D106" i="19"/>
  <c r="R110" i="19"/>
  <c r="D110" i="19"/>
  <c r="R113" i="19"/>
  <c r="D113" i="19"/>
  <c r="R117" i="19"/>
  <c r="D117" i="19"/>
  <c r="R123" i="19"/>
  <c r="D123" i="19"/>
  <c r="R126" i="19"/>
  <c r="D126" i="19"/>
  <c r="R133" i="19"/>
  <c r="D133" i="19"/>
  <c r="R136" i="19"/>
  <c r="D136" i="19"/>
  <c r="R139" i="19"/>
  <c r="D139" i="19"/>
  <c r="R142" i="19"/>
  <c r="D142" i="19"/>
  <c r="R145" i="19"/>
  <c r="D145" i="19"/>
  <c r="R149" i="19"/>
  <c r="D149" i="19"/>
  <c r="R152" i="19"/>
  <c r="D152" i="19"/>
  <c r="R155" i="19"/>
  <c r="D155" i="19"/>
  <c r="R159" i="19"/>
  <c r="D159" i="19"/>
  <c r="R168" i="19"/>
  <c r="D168" i="19"/>
  <c r="R172" i="19"/>
  <c r="D172" i="19"/>
  <c r="R176" i="19"/>
  <c r="D176" i="19"/>
  <c r="R179" i="19"/>
  <c r="D179" i="19"/>
  <c r="R192" i="19"/>
  <c r="D192" i="19"/>
  <c r="R196" i="19"/>
  <c r="D196" i="19"/>
  <c r="R203" i="19"/>
  <c r="D203" i="19"/>
  <c r="R207" i="19"/>
  <c r="D207" i="19"/>
  <c r="R210" i="19"/>
  <c r="D210" i="19"/>
  <c r="R213" i="19"/>
  <c r="D213" i="19"/>
  <c r="R217" i="19"/>
  <c r="D217" i="19"/>
  <c r="R221" i="19"/>
  <c r="D221" i="19"/>
  <c r="R225" i="19"/>
  <c r="D225" i="19"/>
  <c r="R229" i="19"/>
  <c r="D229" i="19"/>
  <c r="R235" i="19"/>
  <c r="D235" i="19"/>
  <c r="R239" i="19"/>
  <c r="D239" i="19"/>
  <c r="R242" i="19"/>
  <c r="D242" i="19"/>
  <c r="R245" i="19"/>
  <c r="D245" i="19"/>
  <c r="R249" i="19"/>
  <c r="D249" i="19"/>
  <c r="R252" i="19"/>
  <c r="D252" i="19"/>
  <c r="R255" i="19"/>
  <c r="D255" i="19"/>
  <c r="R259" i="19"/>
  <c r="D259" i="19"/>
  <c r="R263" i="19"/>
  <c r="D263" i="19"/>
  <c r="R270" i="19"/>
  <c r="D270" i="19"/>
  <c r="R273" i="19"/>
  <c r="D273" i="19"/>
  <c r="R276" i="19"/>
  <c r="D276" i="19"/>
  <c r="R280" i="19"/>
  <c r="D280" i="19"/>
  <c r="R284" i="19"/>
  <c r="D284" i="19"/>
  <c r="R288" i="19"/>
  <c r="D288" i="19"/>
  <c r="R292" i="19"/>
  <c r="D292" i="19"/>
  <c r="R295" i="19"/>
  <c r="D295" i="19"/>
  <c r="R302" i="19"/>
  <c r="D302" i="19"/>
  <c r="R305" i="19"/>
  <c r="D305" i="19"/>
  <c r="R309" i="19"/>
  <c r="D309" i="19"/>
  <c r="R331" i="19"/>
  <c r="D331" i="19"/>
  <c r="R345" i="19"/>
  <c r="D345" i="19"/>
  <c r="R349" i="19"/>
  <c r="D349" i="19"/>
  <c r="R357" i="19"/>
  <c r="D357" i="19"/>
  <c r="R364" i="19"/>
  <c r="D364" i="19"/>
  <c r="R367" i="19"/>
  <c r="D367" i="19"/>
  <c r="R370" i="19"/>
  <c r="D370" i="19"/>
  <c r="R384" i="19"/>
  <c r="D384" i="19"/>
  <c r="R387" i="19"/>
  <c r="D387" i="19"/>
  <c r="R395" i="19"/>
  <c r="D395" i="19"/>
  <c r="R398" i="19"/>
  <c r="D398" i="19"/>
  <c r="R405" i="19"/>
  <c r="D405" i="19"/>
  <c r="R409" i="19"/>
  <c r="D409" i="19"/>
  <c r="R413" i="19"/>
  <c r="D413" i="19"/>
  <c r="R416" i="19"/>
  <c r="D416" i="19"/>
  <c r="R420" i="19"/>
  <c r="D420" i="19"/>
  <c r="R427" i="19"/>
  <c r="D427" i="19"/>
  <c r="R434" i="19"/>
  <c r="D434" i="19"/>
  <c r="R437" i="19"/>
  <c r="D437" i="19"/>
  <c r="R441" i="19"/>
  <c r="D441" i="19"/>
  <c r="R444" i="19"/>
  <c r="D444" i="19"/>
  <c r="R453" i="19"/>
  <c r="D453" i="19"/>
  <c r="R457" i="19"/>
  <c r="D457" i="19"/>
  <c r="R461" i="19"/>
  <c r="D461" i="19"/>
  <c r="R464" i="19"/>
  <c r="D464" i="19"/>
  <c r="R476" i="19"/>
  <c r="D476" i="19"/>
  <c r="R490" i="19"/>
  <c r="D490" i="19"/>
  <c r="R493" i="19"/>
  <c r="D493" i="19"/>
  <c r="R500" i="19"/>
  <c r="D500" i="19"/>
  <c r="R514" i="19"/>
  <c r="D514" i="19"/>
  <c r="R517" i="19"/>
  <c r="D517" i="19"/>
  <c r="R523" i="19"/>
  <c r="D523" i="19"/>
  <c r="R530" i="19"/>
  <c r="D530" i="19"/>
  <c r="R533" i="19"/>
  <c r="D533" i="19"/>
  <c r="R539" i="19"/>
  <c r="D539" i="19"/>
  <c r="R546" i="19"/>
  <c r="D546" i="19"/>
  <c r="R560" i="19"/>
  <c r="D560" i="19"/>
  <c r="R563" i="19"/>
  <c r="D563" i="19"/>
  <c r="R567" i="19"/>
  <c r="D567" i="19"/>
  <c r="R571" i="19"/>
  <c r="D571" i="19"/>
  <c r="R581" i="19"/>
  <c r="D581" i="19"/>
  <c r="R585" i="19"/>
  <c r="D585" i="19"/>
  <c r="R589" i="19"/>
  <c r="D589" i="19"/>
  <c r="R592" i="19"/>
  <c r="D592" i="19"/>
  <c r="R596" i="19"/>
  <c r="D596" i="19"/>
  <c r="R604" i="19"/>
  <c r="D604" i="19"/>
  <c r="R618" i="19"/>
  <c r="D618" i="19"/>
  <c r="R622" i="19"/>
  <c r="D622" i="19"/>
  <c r="R625" i="19"/>
  <c r="D625" i="19"/>
  <c r="R628" i="19"/>
  <c r="D628" i="19"/>
  <c r="R636" i="19"/>
  <c r="D636" i="19"/>
  <c r="R647" i="19"/>
  <c r="D647" i="19"/>
  <c r="R650" i="19"/>
  <c r="D650" i="19"/>
  <c r="R654" i="19"/>
  <c r="D654" i="19"/>
  <c r="R658" i="19"/>
  <c r="D658" i="19"/>
  <c r="R662" i="19"/>
  <c r="D662" i="19"/>
  <c r="R665" i="19"/>
  <c r="D665" i="19"/>
  <c r="R669" i="19"/>
  <c r="D669" i="19"/>
  <c r="R673" i="19"/>
  <c r="D673" i="19"/>
  <c r="R683" i="19"/>
  <c r="D683" i="19"/>
  <c r="R687" i="19"/>
  <c r="D687" i="19"/>
  <c r="R693" i="19"/>
  <c r="D693" i="19"/>
  <c r="R21" i="19"/>
  <c r="D21" i="19"/>
  <c r="R29" i="19"/>
  <c r="D29" i="19"/>
  <c r="R35" i="19"/>
  <c r="D35" i="19"/>
  <c r="R54" i="19"/>
  <c r="D54" i="19"/>
  <c r="R69" i="19"/>
  <c r="D69" i="19"/>
  <c r="R75" i="19"/>
  <c r="D75" i="19"/>
  <c r="R78" i="19"/>
  <c r="D78" i="19"/>
  <c r="R82" i="19"/>
  <c r="D82" i="19"/>
  <c r="R88" i="19"/>
  <c r="D88" i="19"/>
  <c r="R91" i="19"/>
  <c r="D91" i="19"/>
  <c r="R94" i="19"/>
  <c r="D94" i="19"/>
  <c r="R97" i="19"/>
  <c r="D97" i="19"/>
  <c r="R101" i="19"/>
  <c r="D101" i="19"/>
  <c r="R104" i="19"/>
  <c r="D104" i="19"/>
  <c r="R107" i="19"/>
  <c r="D107" i="19"/>
  <c r="R111" i="19"/>
  <c r="D111" i="19"/>
  <c r="R114" i="19"/>
  <c r="D114" i="19"/>
  <c r="R120" i="19"/>
  <c r="D120" i="19"/>
  <c r="R127" i="19"/>
  <c r="D127" i="19"/>
  <c r="R130" i="19"/>
  <c r="D130" i="19"/>
  <c r="R134" i="19"/>
  <c r="D134" i="19"/>
  <c r="R137" i="19"/>
  <c r="D137" i="19"/>
  <c r="R143" i="19"/>
  <c r="D143" i="19"/>
  <c r="R146" i="19"/>
  <c r="D146" i="19"/>
  <c r="R153" i="19"/>
  <c r="D153" i="19"/>
  <c r="R163" i="19"/>
  <c r="D163" i="19"/>
  <c r="R166" i="19"/>
  <c r="D166" i="19"/>
  <c r="R169" i="19"/>
  <c r="D169" i="19"/>
  <c r="R183" i="19"/>
  <c r="D183" i="19"/>
  <c r="R186" i="19"/>
  <c r="D186" i="19"/>
  <c r="R189" i="19"/>
  <c r="D189" i="19"/>
  <c r="R193" i="19"/>
  <c r="D193" i="19"/>
  <c r="R197" i="19"/>
  <c r="D197" i="19"/>
  <c r="R200" i="19"/>
  <c r="D200" i="19"/>
  <c r="R204" i="19"/>
  <c r="D204" i="19"/>
  <c r="R208" i="19"/>
  <c r="D208" i="19"/>
  <c r="R211" i="19"/>
  <c r="D211" i="19"/>
  <c r="R218" i="19"/>
  <c r="D218" i="19"/>
  <c r="R222" i="19"/>
  <c r="D222" i="19"/>
  <c r="R226" i="19"/>
  <c r="D226" i="19"/>
  <c r="R232" i="19"/>
  <c r="D232" i="19"/>
  <c r="R236" i="19"/>
  <c r="D236" i="19"/>
  <c r="R240" i="19"/>
  <c r="D240" i="19"/>
  <c r="R243" i="19"/>
  <c r="D243" i="19"/>
  <c r="R256" i="19"/>
  <c r="D256" i="19"/>
  <c r="R260" i="19"/>
  <c r="D260" i="19"/>
  <c r="R267" i="19"/>
  <c r="D267" i="19"/>
  <c r="R271" i="19"/>
  <c r="D271" i="19"/>
  <c r="R274" i="19"/>
  <c r="D274" i="19"/>
  <c r="R277" i="19"/>
  <c r="D277" i="19"/>
  <c r="R281" i="19"/>
  <c r="D281" i="19"/>
  <c r="R285" i="19"/>
  <c r="D285" i="19"/>
  <c r="R289" i="19"/>
  <c r="D289" i="19"/>
  <c r="R293" i="19"/>
  <c r="D293" i="19"/>
  <c r="R299" i="19"/>
  <c r="D299" i="19"/>
  <c r="R303" i="19"/>
  <c r="D303" i="19"/>
  <c r="R313" i="19"/>
  <c r="D313" i="19"/>
  <c r="R317" i="19"/>
  <c r="D317" i="19"/>
  <c r="R325" i="19"/>
  <c r="D325" i="19"/>
  <c r="R335" i="19"/>
  <c r="D335" i="19"/>
  <c r="R339" i="19"/>
  <c r="D339" i="19"/>
  <c r="R343" i="19"/>
  <c r="D343" i="19"/>
  <c r="R361" i="19"/>
  <c r="D361" i="19"/>
  <c r="R368" i="19"/>
  <c r="D368" i="19"/>
  <c r="R371" i="19"/>
  <c r="D371" i="19"/>
  <c r="R375" i="19"/>
  <c r="D375" i="19"/>
  <c r="R378" i="19"/>
  <c r="D378" i="19"/>
  <c r="R382" i="19"/>
  <c r="D382" i="19"/>
  <c r="R393" i="19"/>
  <c r="D393" i="19"/>
  <c r="R417" i="19"/>
  <c r="D417" i="19"/>
  <c r="R421" i="19"/>
  <c r="D421" i="19"/>
  <c r="R425" i="19"/>
  <c r="D425" i="19"/>
  <c r="R442" i="19"/>
  <c r="D442" i="19"/>
  <c r="R445" i="19"/>
  <c r="D445" i="19"/>
  <c r="R465" i="19"/>
  <c r="D465" i="19"/>
  <c r="R469" i="19"/>
  <c r="D469" i="19"/>
  <c r="R473" i="19"/>
  <c r="D473" i="19"/>
  <c r="R477" i="19"/>
  <c r="D477" i="19"/>
  <c r="R480" i="19"/>
  <c r="D480" i="19"/>
  <c r="R483" i="19"/>
  <c r="D483" i="19"/>
  <c r="R487" i="19"/>
  <c r="D487" i="19"/>
  <c r="R497" i="19"/>
  <c r="D497" i="19"/>
  <c r="R501" i="19"/>
  <c r="D501" i="19"/>
  <c r="R505" i="19"/>
  <c r="D505" i="19"/>
  <c r="R508" i="19"/>
  <c r="D508" i="19"/>
  <c r="R512" i="19"/>
  <c r="D512" i="19"/>
  <c r="R521" i="19"/>
  <c r="D521" i="19"/>
  <c r="R524" i="19"/>
  <c r="D524" i="19"/>
  <c r="R528" i="19"/>
  <c r="D528" i="19"/>
  <c r="R537" i="19"/>
  <c r="D537" i="19"/>
  <c r="R547" i="19"/>
  <c r="D547" i="19"/>
  <c r="R558" i="19"/>
  <c r="D558" i="19"/>
  <c r="R564" i="19"/>
  <c r="D564" i="19"/>
  <c r="R572" i="19"/>
  <c r="D572" i="19"/>
  <c r="R586" i="19"/>
  <c r="D586" i="19"/>
  <c r="R590" i="19"/>
  <c r="D590" i="19"/>
  <c r="R593" i="19"/>
  <c r="D593" i="19"/>
  <c r="R597" i="19"/>
  <c r="D597" i="19"/>
  <c r="R601" i="19"/>
  <c r="D601" i="19"/>
  <c r="R605" i="19"/>
  <c r="D605" i="19"/>
  <c r="R608" i="19"/>
  <c r="D608" i="19"/>
  <c r="R611" i="19"/>
  <c r="D611" i="19"/>
  <c r="R615" i="19"/>
  <c r="D615" i="19"/>
  <c r="R619" i="19"/>
  <c r="D619" i="19"/>
  <c r="R626" i="19"/>
  <c r="D626" i="19"/>
  <c r="R629" i="19"/>
  <c r="D629" i="19"/>
  <c r="R633" i="19"/>
  <c r="D633" i="19"/>
  <c r="R637" i="19"/>
  <c r="D637" i="19"/>
  <c r="R641" i="19"/>
  <c r="D641" i="19"/>
  <c r="R645" i="19"/>
  <c r="D645" i="19"/>
  <c r="R651" i="19"/>
  <c r="D651" i="19"/>
  <c r="R655" i="19"/>
  <c r="D655" i="19"/>
  <c r="R659" i="19"/>
  <c r="D659" i="19"/>
  <c r="R666" i="19"/>
  <c r="D666" i="19"/>
  <c r="R670" i="19"/>
  <c r="D670" i="19"/>
  <c r="R674" i="19"/>
  <c r="D674" i="19"/>
  <c r="R677" i="19"/>
  <c r="D677" i="19"/>
  <c r="K681" i="19"/>
  <c r="L681" i="19" s="1"/>
  <c r="R684" i="19"/>
  <c r="D684" i="19"/>
  <c r="R690" i="19"/>
  <c r="D690" i="19"/>
  <c r="R18" i="19"/>
  <c r="D18" i="19"/>
  <c r="R32" i="19"/>
  <c r="D32" i="19"/>
  <c r="R38" i="19"/>
  <c r="D38" i="19"/>
  <c r="R41" i="19"/>
  <c r="D41" i="19"/>
  <c r="R47" i="19"/>
  <c r="D47" i="19"/>
  <c r="R50" i="19"/>
  <c r="D50" i="19"/>
  <c r="R57" i="19"/>
  <c r="D57" i="19"/>
  <c r="R63" i="19"/>
  <c r="D63" i="19"/>
  <c r="R12" i="19"/>
  <c r="D12" i="19"/>
  <c r="R15" i="19"/>
  <c r="D15" i="19"/>
  <c r="R19" i="19"/>
  <c r="D19" i="19"/>
  <c r="R22" i="19"/>
  <c r="D22" i="19"/>
  <c r="R26" i="19"/>
  <c r="D26" i="19"/>
  <c r="R30" i="19"/>
  <c r="D30" i="19"/>
  <c r="R33" i="19"/>
  <c r="D33" i="19"/>
  <c r="R39" i="19"/>
  <c r="D39" i="19"/>
  <c r="R45" i="19"/>
  <c r="D45" i="19"/>
  <c r="R51" i="19"/>
  <c r="D51" i="19"/>
  <c r="R55" i="19"/>
  <c r="D55" i="19"/>
  <c r="K58" i="19"/>
  <c r="L58" i="19" s="1"/>
  <c r="R61" i="19"/>
  <c r="D61" i="19"/>
  <c r="K64" i="19"/>
  <c r="L64" i="19" s="1"/>
  <c r="R66" i="19"/>
  <c r="D66" i="19"/>
  <c r="K70" i="19"/>
  <c r="L70" i="19" s="1"/>
  <c r="R72" i="19"/>
  <c r="D72" i="19"/>
  <c r="R79" i="19"/>
  <c r="D79" i="19"/>
  <c r="R83" i="19"/>
  <c r="D83" i="19"/>
  <c r="R86" i="19"/>
  <c r="D86" i="19"/>
  <c r="R89" i="19"/>
  <c r="D89" i="19"/>
  <c r="R95" i="19"/>
  <c r="D95" i="19"/>
  <c r="R98" i="19"/>
  <c r="D98" i="19"/>
  <c r="R105" i="19"/>
  <c r="D105" i="19"/>
  <c r="R115" i="19"/>
  <c r="D115" i="19"/>
  <c r="R118" i="19"/>
  <c r="D118" i="19"/>
  <c r="R121" i="19"/>
  <c r="D121" i="19"/>
  <c r="R125" i="19"/>
  <c r="D125" i="19"/>
  <c r="R128" i="19"/>
  <c r="D128" i="19"/>
  <c r="R131" i="19"/>
  <c r="D131" i="19"/>
  <c r="R135" i="19"/>
  <c r="D135" i="19"/>
  <c r="R141" i="19"/>
  <c r="D141" i="19"/>
  <c r="R147" i="19"/>
  <c r="D147" i="19"/>
  <c r="R150" i="19"/>
  <c r="D150" i="19"/>
  <c r="R157" i="19"/>
  <c r="D157" i="19"/>
  <c r="R160" i="19"/>
  <c r="D160" i="19"/>
  <c r="R164" i="19"/>
  <c r="D164" i="19"/>
  <c r="R167" i="19"/>
  <c r="D167" i="19"/>
  <c r="R174" i="19"/>
  <c r="D174" i="19"/>
  <c r="R177" i="19"/>
  <c r="D177" i="19"/>
  <c r="R180" i="19"/>
  <c r="D180" i="19"/>
  <c r="R184" i="19"/>
  <c r="D184" i="19"/>
  <c r="R187" i="19"/>
  <c r="D187" i="19"/>
  <c r="R190" i="19"/>
  <c r="D190" i="19"/>
  <c r="R194" i="19"/>
  <c r="D194" i="19"/>
  <c r="R198" i="19"/>
  <c r="D198" i="19"/>
  <c r="R201" i="19"/>
  <c r="D201" i="19"/>
  <c r="R215" i="19"/>
  <c r="D215" i="19"/>
  <c r="R219" i="19"/>
  <c r="D219" i="19"/>
  <c r="R223" i="19"/>
  <c r="D223" i="19"/>
  <c r="R227" i="19"/>
  <c r="D227" i="19"/>
  <c r="R230" i="19"/>
  <c r="D230" i="19"/>
  <c r="R233" i="19"/>
  <c r="D233" i="19"/>
  <c r="R247" i="19"/>
  <c r="D247" i="19"/>
  <c r="R250" i="19"/>
  <c r="D250" i="19"/>
  <c r="R253" i="19"/>
  <c r="D253" i="19"/>
  <c r="R257" i="19"/>
  <c r="D257" i="19"/>
  <c r="R261" i="19"/>
  <c r="D261" i="19"/>
  <c r="R264" i="19"/>
  <c r="D264" i="19"/>
  <c r="R268" i="19"/>
  <c r="D268" i="19"/>
  <c r="R272" i="19"/>
  <c r="D272" i="19"/>
  <c r="R275" i="19"/>
  <c r="D275" i="19"/>
  <c r="R282" i="19"/>
  <c r="D282" i="19"/>
  <c r="R286" i="19"/>
  <c r="D286" i="19"/>
  <c r="R290" i="19"/>
  <c r="D290" i="19"/>
  <c r="R296" i="19"/>
  <c r="D296" i="19"/>
  <c r="R300" i="19"/>
  <c r="D300" i="19"/>
  <c r="R307" i="19"/>
  <c r="D307" i="19"/>
  <c r="R311" i="19"/>
  <c r="D311" i="19"/>
  <c r="R329" i="19"/>
  <c r="D329" i="19"/>
  <c r="R333" i="19"/>
  <c r="D333" i="19"/>
  <c r="R347" i="19"/>
  <c r="D347" i="19"/>
  <c r="R351" i="19"/>
  <c r="D351" i="19"/>
  <c r="R355" i="19"/>
  <c r="D355" i="19"/>
  <c r="R359" i="19"/>
  <c r="D359" i="19"/>
  <c r="R379" i="19"/>
  <c r="D379" i="19"/>
  <c r="R383" i="19"/>
  <c r="D383" i="19"/>
  <c r="R396" i="19"/>
  <c r="D396" i="19"/>
  <c r="R400" i="19"/>
  <c r="D400" i="19"/>
  <c r="R403" i="19"/>
  <c r="D403" i="19"/>
  <c r="R411" i="19"/>
  <c r="D411" i="19"/>
  <c r="R414" i="19"/>
  <c r="D414" i="19"/>
  <c r="R418" i="19"/>
  <c r="D418" i="19"/>
  <c r="R429" i="19"/>
  <c r="D429" i="19"/>
  <c r="R432" i="19"/>
  <c r="D432" i="19"/>
  <c r="R435" i="19"/>
  <c r="D435" i="19"/>
  <c r="R439" i="19"/>
  <c r="D439" i="19"/>
  <c r="R448" i="19"/>
  <c r="D448" i="19"/>
  <c r="R451" i="19"/>
  <c r="D451" i="19"/>
  <c r="R459" i="19"/>
  <c r="D459" i="19"/>
  <c r="R462" i="19"/>
  <c r="D462" i="19"/>
  <c r="R478" i="19"/>
  <c r="D478" i="19"/>
  <c r="R481" i="19"/>
  <c r="D481" i="19"/>
  <c r="R484" i="19"/>
  <c r="D484" i="19"/>
  <c r="R494" i="19"/>
  <c r="D494" i="19"/>
  <c r="R498" i="19"/>
  <c r="D498" i="19"/>
  <c r="R506" i="19"/>
  <c r="D506" i="19"/>
  <c r="R509" i="19"/>
  <c r="D509" i="19"/>
  <c r="R513" i="19"/>
  <c r="D513" i="19"/>
  <c r="R525" i="19"/>
  <c r="D525" i="19"/>
  <c r="R529" i="19"/>
  <c r="D529" i="19"/>
  <c r="R540" i="19"/>
  <c r="D540" i="19"/>
  <c r="R544" i="19"/>
  <c r="D544" i="19"/>
  <c r="R548" i="19"/>
  <c r="D548" i="19"/>
  <c r="R555" i="19"/>
  <c r="D555" i="19"/>
  <c r="R562" i="19"/>
  <c r="D562" i="19"/>
  <c r="R576" i="19"/>
  <c r="D576" i="19"/>
  <c r="R579" i="19"/>
  <c r="D579" i="19"/>
  <c r="R587" i="19"/>
  <c r="D587" i="19"/>
  <c r="R594" i="19"/>
  <c r="D594" i="19"/>
  <c r="R602" i="19"/>
  <c r="D602" i="19"/>
  <c r="R606" i="19"/>
  <c r="D606" i="19"/>
  <c r="R609" i="19"/>
  <c r="D609" i="19"/>
  <c r="R612" i="19"/>
  <c r="D612" i="19"/>
  <c r="R620" i="19"/>
  <c r="D620" i="19"/>
  <c r="R634" i="19"/>
  <c r="D634" i="19"/>
  <c r="R638" i="19"/>
  <c r="D638" i="19"/>
  <c r="R642" i="19"/>
  <c r="D642" i="19"/>
  <c r="R646" i="19"/>
  <c r="D646" i="19"/>
  <c r="R649" i="19"/>
  <c r="D649" i="19"/>
  <c r="R663" i="19"/>
  <c r="D663" i="19"/>
  <c r="R667" i="19"/>
  <c r="D667" i="19"/>
  <c r="R671" i="19"/>
  <c r="D671" i="19"/>
  <c r="R678" i="19"/>
  <c r="D678" i="19"/>
  <c r="R688" i="19"/>
  <c r="D688" i="19"/>
  <c r="R691" i="19"/>
  <c r="D691" i="19"/>
  <c r="R16" i="19"/>
  <c r="D16" i="19"/>
  <c r="R23" i="19"/>
  <c r="D23" i="19"/>
  <c r="R31" i="19"/>
  <c r="D31" i="19"/>
  <c r="R42" i="19"/>
  <c r="D42" i="19"/>
  <c r="R48" i="19"/>
  <c r="D48" i="19"/>
  <c r="R67" i="19"/>
  <c r="D67" i="19"/>
  <c r="R73" i="19"/>
  <c r="D73" i="19"/>
  <c r="R77" i="19"/>
  <c r="D77" i="19"/>
  <c r="R87" i="19"/>
  <c r="D87" i="19"/>
  <c r="R93" i="19"/>
  <c r="D93" i="19"/>
  <c r="R99" i="19"/>
  <c r="D99" i="19"/>
  <c r="R102" i="19"/>
  <c r="D102" i="19"/>
  <c r="R109" i="19"/>
  <c r="D109" i="19"/>
  <c r="R112" i="19"/>
  <c r="D112" i="19"/>
  <c r="R119" i="19"/>
  <c r="D119" i="19"/>
  <c r="R122" i="19"/>
  <c r="D122" i="19"/>
  <c r="R129" i="19"/>
  <c r="D129" i="19"/>
  <c r="R138" i="19"/>
  <c r="D138" i="19"/>
  <c r="R144" i="19"/>
  <c r="D144" i="19"/>
  <c r="R151" i="19"/>
  <c r="D151" i="19"/>
  <c r="R154" i="19"/>
  <c r="D154" i="19"/>
  <c r="R158" i="19"/>
  <c r="D158" i="19"/>
  <c r="R161" i="19"/>
  <c r="D161" i="19"/>
  <c r="R165" i="19"/>
  <c r="D165" i="19"/>
  <c r="R171" i="19"/>
  <c r="D171" i="19"/>
  <c r="R175" i="19"/>
  <c r="D175" i="19"/>
  <c r="R178" i="19"/>
  <c r="D178" i="19"/>
  <c r="R181" i="19"/>
  <c r="D181" i="19"/>
  <c r="R185" i="19"/>
  <c r="D185" i="19"/>
  <c r="R188" i="19"/>
  <c r="D188" i="19"/>
  <c r="R191" i="19"/>
  <c r="D191" i="19"/>
  <c r="R195" i="19"/>
  <c r="D195" i="19"/>
  <c r="R199" i="19"/>
  <c r="D199" i="19"/>
  <c r="R206" i="19"/>
  <c r="D206" i="19"/>
  <c r="R209" i="19"/>
  <c r="D209" i="19"/>
  <c r="R212" i="19"/>
  <c r="D212" i="19"/>
  <c r="R216" i="19"/>
  <c r="D216" i="19"/>
  <c r="R220" i="19"/>
  <c r="D220" i="19"/>
  <c r="R224" i="19"/>
  <c r="D224" i="19"/>
  <c r="R228" i="19"/>
  <c r="D228" i="19"/>
  <c r="R231" i="19"/>
  <c r="D231" i="19"/>
  <c r="R238" i="19"/>
  <c r="D238" i="19"/>
  <c r="R241" i="19"/>
  <c r="D241" i="19"/>
  <c r="R244" i="19"/>
  <c r="D244" i="19"/>
  <c r="R248" i="19"/>
  <c r="D248" i="19"/>
  <c r="R251" i="19"/>
  <c r="D251" i="19"/>
  <c r="R254" i="19"/>
  <c r="D254" i="19"/>
  <c r="R258" i="19"/>
  <c r="D258" i="19"/>
  <c r="R262" i="19"/>
  <c r="D262" i="19"/>
  <c r="R265" i="19"/>
  <c r="D265" i="19"/>
  <c r="R279" i="19"/>
  <c r="D279" i="19"/>
  <c r="R283" i="19"/>
  <c r="D283" i="19"/>
  <c r="R287" i="19"/>
  <c r="D287" i="19"/>
  <c r="R291" i="19"/>
  <c r="D291" i="19"/>
  <c r="R294" i="19"/>
  <c r="D294" i="19"/>
  <c r="R297" i="19"/>
  <c r="D297" i="19"/>
  <c r="R301" i="19"/>
  <c r="D301" i="19"/>
  <c r="R304" i="19"/>
  <c r="D304" i="19"/>
  <c r="R308" i="19"/>
  <c r="D308" i="19"/>
  <c r="R315" i="19"/>
  <c r="D315" i="19"/>
  <c r="R319" i="19"/>
  <c r="D319" i="19"/>
  <c r="R323" i="19"/>
  <c r="D323" i="19"/>
  <c r="R327" i="19"/>
  <c r="D327" i="19"/>
  <c r="R341" i="19"/>
  <c r="D341" i="19"/>
  <c r="R363" i="19"/>
  <c r="D363" i="19"/>
  <c r="R366" i="19"/>
  <c r="D366" i="19"/>
  <c r="R369" i="19"/>
  <c r="D369" i="19"/>
  <c r="R373" i="19"/>
  <c r="D373" i="19"/>
  <c r="R376" i="19"/>
  <c r="D376" i="19"/>
  <c r="R380" i="19"/>
  <c r="D380" i="19"/>
  <c r="R386" i="19"/>
  <c r="D386" i="19"/>
  <c r="R391" i="19"/>
  <c r="D391" i="19"/>
  <c r="R394" i="19"/>
  <c r="D394" i="19"/>
  <c r="R397" i="19"/>
  <c r="D397" i="19"/>
  <c r="R401" i="19"/>
  <c r="D401" i="19"/>
  <c r="R412" i="19"/>
  <c r="D412" i="19"/>
  <c r="R423" i="19"/>
  <c r="D423" i="19"/>
  <c r="R430" i="19"/>
  <c r="D430" i="19"/>
  <c r="R433" i="19"/>
  <c r="D433" i="19"/>
  <c r="R436" i="19"/>
  <c r="D436" i="19"/>
  <c r="R443" i="19"/>
  <c r="D443" i="19"/>
  <c r="R446" i="19"/>
  <c r="D446" i="19"/>
  <c r="R449" i="19"/>
  <c r="D449" i="19"/>
  <c r="R460" i="19"/>
  <c r="D460" i="19"/>
  <c r="R467" i="19"/>
  <c r="D467" i="19"/>
  <c r="R475" i="19"/>
  <c r="D475" i="19"/>
  <c r="R482" i="19"/>
  <c r="D482" i="19"/>
  <c r="R485" i="19"/>
  <c r="D485" i="19"/>
  <c r="R489" i="19"/>
  <c r="D489" i="19"/>
  <c r="R492" i="19"/>
  <c r="D492" i="19"/>
  <c r="R503" i="19"/>
  <c r="D503" i="19"/>
  <c r="R507" i="19"/>
  <c r="D507" i="19"/>
  <c r="R516" i="19"/>
  <c r="D516" i="19"/>
  <c r="R519" i="19"/>
  <c r="D519" i="19"/>
  <c r="R522" i="19"/>
  <c r="D522" i="19"/>
  <c r="R532" i="19"/>
  <c r="D532" i="19"/>
  <c r="R535" i="19"/>
  <c r="D535" i="19"/>
  <c r="R538" i="19"/>
  <c r="D538" i="19"/>
  <c r="R541" i="19"/>
  <c r="D541" i="19"/>
  <c r="R570" i="19"/>
  <c r="D570" i="19"/>
  <c r="R574" i="19"/>
  <c r="D574" i="19"/>
  <c r="R577" i="19"/>
  <c r="D577" i="19"/>
  <c r="R588" i="19"/>
  <c r="D588" i="19"/>
  <c r="R595" i="19"/>
  <c r="D595" i="19"/>
  <c r="R599" i="19"/>
  <c r="D599" i="19"/>
  <c r="R603" i="19"/>
  <c r="D603" i="19"/>
  <c r="R610" i="19"/>
  <c r="D610" i="19"/>
  <c r="R613" i="19"/>
  <c r="D613" i="19"/>
  <c r="R617" i="19"/>
  <c r="D617" i="19"/>
  <c r="R621" i="19"/>
  <c r="D621" i="19"/>
  <c r="R624" i="19"/>
  <c r="D624" i="19"/>
  <c r="R627" i="19"/>
  <c r="D627" i="19"/>
  <c r="R631" i="19"/>
  <c r="D631" i="19"/>
  <c r="R635" i="19"/>
  <c r="D635" i="19"/>
  <c r="R643" i="19"/>
  <c r="D643" i="19"/>
  <c r="R653" i="19"/>
  <c r="D653" i="19"/>
  <c r="R657" i="19"/>
  <c r="D657" i="19"/>
  <c r="R661" i="19"/>
  <c r="D661" i="19"/>
  <c r="R675" i="19"/>
  <c r="D675" i="19"/>
  <c r="R679" i="19"/>
  <c r="D679" i="19"/>
  <c r="R682" i="19"/>
  <c r="D682" i="19"/>
  <c r="R686" i="19"/>
  <c r="D686" i="19"/>
  <c r="R692" i="19"/>
  <c r="D692" i="19"/>
  <c r="R11" i="19"/>
  <c r="D11" i="19"/>
  <c r="K30" i="19"/>
  <c r="L30" i="19" s="1"/>
  <c r="K54" i="19"/>
  <c r="L54" i="19" s="1"/>
  <c r="K74" i="19"/>
  <c r="L74" i="19" s="1"/>
  <c r="K80" i="19"/>
  <c r="L80" i="19" s="1"/>
  <c r="K98" i="19"/>
  <c r="L98" i="19" s="1"/>
  <c r="K104" i="19"/>
  <c r="L104" i="19" s="1"/>
  <c r="K110" i="19"/>
  <c r="L110" i="19" s="1"/>
  <c r="K122" i="19"/>
  <c r="L122" i="19" s="1"/>
  <c r="K128" i="19"/>
  <c r="L128" i="19" s="1"/>
  <c r="K134" i="19"/>
  <c r="L134" i="19" s="1"/>
  <c r="K152" i="19"/>
  <c r="L152" i="19" s="1"/>
  <c r="K158" i="19"/>
  <c r="L158" i="19" s="1"/>
  <c r="K198" i="19"/>
  <c r="L198" i="19" s="1"/>
  <c r="K218" i="19"/>
  <c r="L218" i="19" s="1"/>
  <c r="K221" i="19"/>
  <c r="L221" i="19" s="1"/>
  <c r="K262" i="19"/>
  <c r="L262" i="19" s="1"/>
  <c r="K282" i="19"/>
  <c r="L282" i="19" s="1"/>
  <c r="K285" i="19"/>
  <c r="L285" i="19" s="1"/>
  <c r="K302" i="19"/>
  <c r="L302" i="19" s="1"/>
  <c r="K319" i="19"/>
  <c r="L319" i="19" s="1"/>
  <c r="K351" i="19"/>
  <c r="L351" i="19" s="1"/>
  <c r="K378" i="19"/>
  <c r="L378" i="19" s="1"/>
  <c r="K464" i="19"/>
  <c r="L464" i="19" s="1"/>
  <c r="K467" i="19"/>
  <c r="L467" i="19" s="1"/>
  <c r="K478" i="19"/>
  <c r="L478" i="19" s="1"/>
  <c r="K487" i="19"/>
  <c r="L487" i="19" s="1"/>
  <c r="K490" i="19"/>
  <c r="L490" i="19" s="1"/>
  <c r="K503" i="19"/>
  <c r="L503" i="19" s="1"/>
  <c r="K506" i="19"/>
  <c r="L506" i="19" s="1"/>
  <c r="K524" i="19"/>
  <c r="L524" i="19" s="1"/>
  <c r="K571" i="19"/>
  <c r="L571" i="19" s="1"/>
  <c r="K574" i="19"/>
  <c r="L574" i="19" s="1"/>
  <c r="K587" i="19"/>
  <c r="L587" i="19" s="1"/>
  <c r="K596" i="19"/>
  <c r="L596" i="19" s="1"/>
  <c r="K599" i="19"/>
  <c r="L599" i="19" s="1"/>
  <c r="K602" i="19"/>
  <c r="L602" i="19" s="1"/>
  <c r="K619" i="19"/>
  <c r="L619" i="19" s="1"/>
  <c r="K622" i="19"/>
  <c r="L622" i="19" s="1"/>
  <c r="K635" i="19"/>
  <c r="L635" i="19" s="1"/>
  <c r="K642" i="19"/>
  <c r="L642" i="19" s="1"/>
  <c r="K645" i="19"/>
  <c r="L645" i="19" s="1"/>
  <c r="K658" i="19"/>
  <c r="L658" i="19" s="1"/>
  <c r="K667" i="19"/>
  <c r="L667" i="19" s="1"/>
  <c r="K670" i="19"/>
  <c r="L670" i="19" s="1"/>
  <c r="K673" i="19"/>
  <c r="L673" i="19" s="1"/>
  <c r="K594" i="19"/>
  <c r="L594" i="19" s="1"/>
  <c r="K665" i="19"/>
  <c r="L665" i="19" s="1"/>
  <c r="K683" i="19"/>
  <c r="L683" i="19" s="1"/>
  <c r="K692" i="19"/>
  <c r="L692" i="19" s="1"/>
  <c r="R16" i="11"/>
  <c r="D16" i="11"/>
  <c r="K28" i="11"/>
  <c r="L28" i="11" s="1"/>
  <c r="D28" i="11"/>
  <c r="R40" i="11"/>
  <c r="D40" i="11"/>
  <c r="R52" i="11"/>
  <c r="D52" i="11"/>
  <c r="R64" i="11"/>
  <c r="D64" i="11"/>
  <c r="R76" i="11"/>
  <c r="D76" i="11"/>
  <c r="R88" i="11"/>
  <c r="D88" i="11"/>
  <c r="R100" i="11"/>
  <c r="D100" i="11"/>
  <c r="R104" i="11"/>
  <c r="D104" i="11"/>
  <c r="R112" i="11"/>
  <c r="D112" i="11"/>
  <c r="R120" i="11"/>
  <c r="D120" i="11"/>
  <c r="R124" i="11"/>
  <c r="D124" i="11"/>
  <c r="R128" i="11"/>
  <c r="D128" i="11"/>
  <c r="R132" i="11"/>
  <c r="D132" i="11"/>
  <c r="R136" i="11"/>
  <c r="D136" i="11"/>
  <c r="R140" i="11"/>
  <c r="D140" i="11"/>
  <c r="R144" i="11"/>
  <c r="D144" i="11"/>
  <c r="R148" i="11"/>
  <c r="D148" i="11"/>
  <c r="R152" i="11"/>
  <c r="D152" i="11"/>
  <c r="R156" i="11"/>
  <c r="D156" i="11"/>
  <c r="R160" i="11"/>
  <c r="D160" i="11"/>
  <c r="R164" i="11"/>
  <c r="D164" i="11"/>
  <c r="R168" i="11"/>
  <c r="D168" i="11"/>
  <c r="R172" i="11"/>
  <c r="D172" i="11"/>
  <c r="R176" i="11"/>
  <c r="D176" i="11"/>
  <c r="R20" i="11"/>
  <c r="D20" i="11"/>
  <c r="R32" i="11"/>
  <c r="D32" i="11"/>
  <c r="R44" i="11"/>
  <c r="D44" i="11"/>
  <c r="R56" i="11"/>
  <c r="D56" i="11"/>
  <c r="R68" i="11"/>
  <c r="D68" i="11"/>
  <c r="R80" i="11"/>
  <c r="D80" i="11"/>
  <c r="R92" i="11"/>
  <c r="D92" i="11"/>
  <c r="R108" i="11"/>
  <c r="D108" i="11"/>
  <c r="R17" i="11"/>
  <c r="D17" i="11"/>
  <c r="R21" i="11"/>
  <c r="D21" i="11"/>
  <c r="R25" i="11"/>
  <c r="D25" i="11"/>
  <c r="R93" i="11"/>
  <c r="D93" i="11"/>
  <c r="R97" i="11"/>
  <c r="D97" i="11"/>
  <c r="R101" i="11"/>
  <c r="D101" i="11"/>
  <c r="R105" i="11"/>
  <c r="D105" i="11"/>
  <c r="R109" i="11"/>
  <c r="D109" i="11"/>
  <c r="R113" i="11"/>
  <c r="D113" i="11"/>
  <c r="R117" i="11"/>
  <c r="D117" i="11"/>
  <c r="R121" i="11"/>
  <c r="D121" i="11"/>
  <c r="R125" i="11"/>
  <c r="D125" i="11"/>
  <c r="R129" i="11"/>
  <c r="D129" i="11"/>
  <c r="R133" i="11"/>
  <c r="D133" i="11"/>
  <c r="R137" i="11"/>
  <c r="D137" i="11"/>
  <c r="R141" i="11"/>
  <c r="D141" i="11"/>
  <c r="R145" i="11"/>
  <c r="D145" i="11"/>
  <c r="R149" i="11"/>
  <c r="D149" i="11"/>
  <c r="R153" i="11"/>
  <c r="D153" i="11"/>
  <c r="R157" i="11"/>
  <c r="D157" i="11"/>
  <c r="R161" i="11"/>
  <c r="D161" i="11"/>
  <c r="R165" i="11"/>
  <c r="D165" i="11"/>
  <c r="R169" i="11"/>
  <c r="D169" i="11"/>
  <c r="R173" i="11"/>
  <c r="D173" i="11"/>
  <c r="K12" i="11"/>
  <c r="L12" i="11" s="1"/>
  <c r="D12" i="11"/>
  <c r="R24" i="11"/>
  <c r="D24" i="11"/>
  <c r="R36" i="11"/>
  <c r="D36" i="11"/>
  <c r="R48" i="11"/>
  <c r="D48" i="11"/>
  <c r="R60" i="11"/>
  <c r="D60" i="11"/>
  <c r="R72" i="11"/>
  <c r="D72" i="11"/>
  <c r="R84" i="11"/>
  <c r="D84" i="11"/>
  <c r="R96" i="11"/>
  <c r="D96" i="11"/>
  <c r="R116" i="11"/>
  <c r="D116" i="11"/>
  <c r="R19" i="11"/>
  <c r="R15" i="11"/>
  <c r="R27" i="11"/>
  <c r="K43" i="11"/>
  <c r="L43" i="11" s="1"/>
  <c r="R94" i="11"/>
  <c r="D94" i="11"/>
  <c r="R98" i="11"/>
  <c r="D98" i="11"/>
  <c r="R102" i="11"/>
  <c r="D102" i="11"/>
  <c r="R106" i="11"/>
  <c r="D106" i="11"/>
  <c r="R110" i="11"/>
  <c r="D110" i="11"/>
  <c r="R114" i="11"/>
  <c r="D114" i="11"/>
  <c r="R118" i="11"/>
  <c r="D118" i="11"/>
  <c r="R122" i="11"/>
  <c r="D122" i="11"/>
  <c r="R126" i="11"/>
  <c r="D126" i="11"/>
  <c r="R130" i="11"/>
  <c r="D130" i="11"/>
  <c r="R134" i="11"/>
  <c r="D134" i="11"/>
  <c r="R138" i="11"/>
  <c r="D138" i="11"/>
  <c r="R142" i="11"/>
  <c r="D142" i="11"/>
  <c r="R146" i="11"/>
  <c r="D146" i="11"/>
  <c r="R150" i="11"/>
  <c r="D150" i="11"/>
  <c r="R154" i="11"/>
  <c r="D154" i="11"/>
  <c r="R158" i="11"/>
  <c r="D158" i="11"/>
  <c r="R162" i="11"/>
  <c r="D162" i="11"/>
  <c r="R166" i="11"/>
  <c r="D166" i="11"/>
  <c r="R170" i="11"/>
  <c r="D170" i="11"/>
  <c r="R174" i="11"/>
  <c r="D174" i="11"/>
  <c r="R95" i="11"/>
  <c r="D95" i="11"/>
  <c r="R99" i="11"/>
  <c r="D99" i="11"/>
  <c r="R103" i="11"/>
  <c r="D103" i="11"/>
  <c r="R107" i="11"/>
  <c r="D107" i="11"/>
  <c r="R111" i="11"/>
  <c r="D111" i="11"/>
  <c r="R115" i="11"/>
  <c r="D115" i="11"/>
  <c r="R119" i="11"/>
  <c r="D119" i="11"/>
  <c r="R123" i="11"/>
  <c r="D123" i="11"/>
  <c r="R127" i="11"/>
  <c r="D127" i="11"/>
  <c r="R131" i="11"/>
  <c r="D131" i="11"/>
  <c r="R135" i="11"/>
  <c r="D135" i="11"/>
  <c r="R139" i="11"/>
  <c r="D139" i="11"/>
  <c r="R143" i="11"/>
  <c r="D143" i="11"/>
  <c r="R147" i="11"/>
  <c r="D147" i="11"/>
  <c r="R151" i="11"/>
  <c r="D151" i="11"/>
  <c r="R155" i="11"/>
  <c r="D155" i="11"/>
  <c r="R159" i="11"/>
  <c r="D159" i="11"/>
  <c r="R163" i="11"/>
  <c r="D163" i="11"/>
  <c r="R167" i="11"/>
  <c r="D167" i="11"/>
  <c r="R171" i="11"/>
  <c r="D171" i="11"/>
  <c r="R175" i="11"/>
  <c r="D175" i="11"/>
  <c r="R11" i="11"/>
  <c r="D11" i="11"/>
  <c r="R12" i="11"/>
  <c r="R28" i="11"/>
  <c r="R13" i="13"/>
  <c r="D13" i="13"/>
  <c r="R29" i="13"/>
  <c r="D29" i="13"/>
  <c r="R45" i="13"/>
  <c r="D45" i="13"/>
  <c r="R61" i="13"/>
  <c r="D61" i="13"/>
  <c r="R77" i="13"/>
  <c r="D77" i="13"/>
  <c r="R93" i="13"/>
  <c r="D93" i="13"/>
  <c r="R113" i="13"/>
  <c r="D113" i="13"/>
  <c r="R129" i="13"/>
  <c r="D129" i="13"/>
  <c r="R145" i="13"/>
  <c r="D145" i="13"/>
  <c r="R161" i="13"/>
  <c r="D161" i="13"/>
  <c r="R177" i="13"/>
  <c r="D177" i="13"/>
  <c r="R189" i="13"/>
  <c r="D189" i="13"/>
  <c r="R205" i="13"/>
  <c r="D205" i="13"/>
  <c r="R221" i="13"/>
  <c r="D221" i="13"/>
  <c r="R237" i="13"/>
  <c r="D237" i="13"/>
  <c r="R257" i="13"/>
  <c r="D257" i="13"/>
  <c r="R273" i="13"/>
  <c r="D273" i="13"/>
  <c r="R289" i="13"/>
  <c r="D289" i="13"/>
  <c r="R305" i="13"/>
  <c r="D305" i="13"/>
  <c r="R317" i="13"/>
  <c r="D317" i="13"/>
  <c r="R337" i="13"/>
  <c r="D337" i="13"/>
  <c r="R353" i="13"/>
  <c r="D353" i="13"/>
  <c r="R365" i="13"/>
  <c r="D365" i="13"/>
  <c r="R381" i="13"/>
  <c r="D381" i="13"/>
  <c r="R403" i="13"/>
  <c r="D403" i="13"/>
  <c r="R419" i="13"/>
  <c r="D419" i="13"/>
  <c r="R431" i="13"/>
  <c r="D431" i="13"/>
  <c r="R447" i="13"/>
  <c r="D447" i="13"/>
  <c r="R463" i="13"/>
  <c r="D463" i="13"/>
  <c r="R479" i="13"/>
  <c r="D479" i="13"/>
  <c r="R487" i="13"/>
  <c r="D487" i="13"/>
  <c r="R503" i="13"/>
  <c r="D503" i="13"/>
  <c r="R519" i="13"/>
  <c r="D519" i="13"/>
  <c r="R535" i="13"/>
  <c r="D535" i="13"/>
  <c r="R559" i="13"/>
  <c r="D559" i="13"/>
  <c r="R671" i="13"/>
  <c r="D671" i="13"/>
  <c r="R25" i="13"/>
  <c r="D25" i="13"/>
  <c r="R41" i="13"/>
  <c r="D41" i="13"/>
  <c r="R57" i="13"/>
  <c r="D57" i="13"/>
  <c r="R69" i="13"/>
  <c r="D69" i="13"/>
  <c r="R89" i="13"/>
  <c r="D89" i="13"/>
  <c r="R105" i="13"/>
  <c r="D105" i="13"/>
  <c r="R121" i="13"/>
  <c r="D121" i="13"/>
  <c r="R137" i="13"/>
  <c r="D137" i="13"/>
  <c r="R153" i="13"/>
  <c r="D153" i="13"/>
  <c r="R169" i="13"/>
  <c r="D169" i="13"/>
  <c r="R185" i="13"/>
  <c r="D185" i="13"/>
  <c r="R201" i="13"/>
  <c r="D201" i="13"/>
  <c r="R217" i="13"/>
  <c r="D217" i="13"/>
  <c r="R233" i="13"/>
  <c r="D233" i="13"/>
  <c r="R249" i="13"/>
  <c r="D249" i="13"/>
  <c r="R265" i="13"/>
  <c r="D265" i="13"/>
  <c r="R281" i="13"/>
  <c r="D281" i="13"/>
  <c r="R297" i="13"/>
  <c r="D297" i="13"/>
  <c r="R313" i="13"/>
  <c r="D313" i="13"/>
  <c r="R325" i="13"/>
  <c r="D325" i="13"/>
  <c r="R345" i="13"/>
  <c r="D345" i="13"/>
  <c r="R361" i="13"/>
  <c r="D361" i="13"/>
  <c r="R377" i="13"/>
  <c r="D377" i="13"/>
  <c r="R391" i="13"/>
  <c r="D391" i="13"/>
  <c r="R407" i="13"/>
  <c r="D407" i="13"/>
  <c r="R423" i="13"/>
  <c r="D423" i="13"/>
  <c r="R439" i="13"/>
  <c r="D439" i="13"/>
  <c r="R455" i="13"/>
  <c r="D455" i="13"/>
  <c r="R511" i="13"/>
  <c r="D511" i="13"/>
  <c r="R527" i="13"/>
  <c r="D527" i="13"/>
  <c r="R539" i="13"/>
  <c r="D539" i="13"/>
  <c r="R547" i="13"/>
  <c r="D547" i="13"/>
  <c r="R563" i="13"/>
  <c r="D563" i="13"/>
  <c r="R571" i="13"/>
  <c r="D571" i="13"/>
  <c r="R611" i="13"/>
  <c r="D611" i="13"/>
  <c r="R615" i="13"/>
  <c r="D615" i="13"/>
  <c r="R631" i="13"/>
  <c r="D631" i="13"/>
  <c r="R643" i="13"/>
  <c r="D643" i="13"/>
  <c r="R651" i="13"/>
  <c r="D651" i="13"/>
  <c r="R663" i="13"/>
  <c r="D663" i="13"/>
  <c r="R675" i="13"/>
  <c r="D675" i="13"/>
  <c r="R691" i="13"/>
  <c r="D691" i="13"/>
  <c r="R14" i="13"/>
  <c r="D14" i="13"/>
  <c r="R18" i="13"/>
  <c r="D18" i="13"/>
  <c r="R22" i="13"/>
  <c r="D22" i="13"/>
  <c r="R26" i="13"/>
  <c r="D26" i="13"/>
  <c r="R30" i="13"/>
  <c r="D30" i="13"/>
  <c r="R34" i="13"/>
  <c r="D34" i="13"/>
  <c r="R38" i="13"/>
  <c r="D38" i="13"/>
  <c r="R42" i="13"/>
  <c r="D42" i="13"/>
  <c r="R46" i="13"/>
  <c r="D46" i="13"/>
  <c r="R50" i="13"/>
  <c r="D50" i="13"/>
  <c r="R54" i="13"/>
  <c r="D54" i="13"/>
  <c r="R58" i="13"/>
  <c r="D58" i="13"/>
  <c r="R62" i="13"/>
  <c r="D62" i="13"/>
  <c r="R66" i="13"/>
  <c r="D66" i="13"/>
  <c r="R70" i="13"/>
  <c r="D70" i="13"/>
  <c r="R74" i="13"/>
  <c r="D74" i="13"/>
  <c r="R78" i="13"/>
  <c r="D78" i="13"/>
  <c r="R82" i="13"/>
  <c r="D82" i="13"/>
  <c r="R86" i="13"/>
  <c r="D86" i="13"/>
  <c r="R90" i="13"/>
  <c r="D90" i="13"/>
  <c r="R94" i="13"/>
  <c r="D94" i="13"/>
  <c r="R98" i="13"/>
  <c r="D98" i="13"/>
  <c r="R102" i="13"/>
  <c r="D102" i="13"/>
  <c r="R106" i="13"/>
  <c r="D106" i="13"/>
  <c r="R110" i="13"/>
  <c r="D110" i="13"/>
  <c r="R114" i="13"/>
  <c r="D114" i="13"/>
  <c r="R118" i="13"/>
  <c r="D118" i="13"/>
  <c r="R122" i="13"/>
  <c r="D122" i="13"/>
  <c r="R126" i="13"/>
  <c r="D126" i="13"/>
  <c r="R130" i="13"/>
  <c r="D130" i="13"/>
  <c r="R134" i="13"/>
  <c r="D134" i="13"/>
  <c r="R138" i="13"/>
  <c r="D138" i="13"/>
  <c r="R142" i="13"/>
  <c r="D142" i="13"/>
  <c r="R146" i="13"/>
  <c r="D146" i="13"/>
  <c r="R150" i="13"/>
  <c r="D150" i="13"/>
  <c r="R154" i="13"/>
  <c r="D154" i="13"/>
  <c r="R158" i="13"/>
  <c r="D158" i="13"/>
  <c r="R162" i="13"/>
  <c r="D162" i="13"/>
  <c r="R166" i="13"/>
  <c r="D166" i="13"/>
  <c r="R170" i="13"/>
  <c r="D170" i="13"/>
  <c r="R174" i="13"/>
  <c r="D174" i="13"/>
  <c r="R178" i="13"/>
  <c r="D178" i="13"/>
  <c r="R182" i="13"/>
  <c r="D182" i="13"/>
  <c r="R186" i="13"/>
  <c r="D186" i="13"/>
  <c r="R190" i="13"/>
  <c r="D190" i="13"/>
  <c r="R194" i="13"/>
  <c r="D194" i="13"/>
  <c r="R198" i="13"/>
  <c r="D198" i="13"/>
  <c r="R202" i="13"/>
  <c r="D202" i="13"/>
  <c r="R206" i="13"/>
  <c r="D206" i="13"/>
  <c r="R210" i="13"/>
  <c r="D210" i="13"/>
  <c r="R214" i="13"/>
  <c r="D214" i="13"/>
  <c r="R218" i="13"/>
  <c r="D218" i="13"/>
  <c r="R222" i="13"/>
  <c r="D222" i="13"/>
  <c r="R226" i="13"/>
  <c r="D226" i="13"/>
  <c r="R230" i="13"/>
  <c r="D230" i="13"/>
  <c r="R234" i="13"/>
  <c r="D234" i="13"/>
  <c r="R238" i="13"/>
  <c r="D238" i="13"/>
  <c r="R242" i="13"/>
  <c r="D242" i="13"/>
  <c r="R246" i="13"/>
  <c r="D246" i="13"/>
  <c r="R250" i="13"/>
  <c r="D250" i="13"/>
  <c r="R254" i="13"/>
  <c r="D254" i="13"/>
  <c r="R258" i="13"/>
  <c r="D258" i="13"/>
  <c r="R262" i="13"/>
  <c r="D262" i="13"/>
  <c r="R266" i="13"/>
  <c r="D266" i="13"/>
  <c r="R270" i="13"/>
  <c r="D270" i="13"/>
  <c r="R274" i="13"/>
  <c r="D274" i="13"/>
  <c r="R278" i="13"/>
  <c r="D278" i="13"/>
  <c r="R282" i="13"/>
  <c r="D282" i="13"/>
  <c r="R286" i="13"/>
  <c r="D286" i="13"/>
  <c r="R290" i="13"/>
  <c r="D290" i="13"/>
  <c r="R294" i="13"/>
  <c r="D294" i="13"/>
  <c r="R298" i="13"/>
  <c r="D298" i="13"/>
  <c r="R302" i="13"/>
  <c r="D302" i="13"/>
  <c r="R306" i="13"/>
  <c r="D306" i="13"/>
  <c r="R310" i="13"/>
  <c r="D310" i="13"/>
  <c r="R314" i="13"/>
  <c r="D314" i="13"/>
  <c r="R318" i="13"/>
  <c r="D318" i="13"/>
  <c r="R322" i="13"/>
  <c r="D322" i="13"/>
  <c r="R326" i="13"/>
  <c r="D326" i="13"/>
  <c r="R330" i="13"/>
  <c r="D330" i="13"/>
  <c r="R334" i="13"/>
  <c r="D334" i="13"/>
  <c r="R338" i="13"/>
  <c r="D338" i="13"/>
  <c r="R342" i="13"/>
  <c r="D342" i="13"/>
  <c r="R346" i="13"/>
  <c r="D346" i="13"/>
  <c r="R350" i="13"/>
  <c r="D350" i="13"/>
  <c r="R354" i="13"/>
  <c r="D354" i="13"/>
  <c r="R358" i="13"/>
  <c r="D358" i="13"/>
  <c r="R362" i="13"/>
  <c r="D362" i="13"/>
  <c r="R366" i="13"/>
  <c r="D366" i="13"/>
  <c r="R370" i="13"/>
  <c r="D370" i="13"/>
  <c r="R374" i="13"/>
  <c r="D374" i="13"/>
  <c r="R378" i="13"/>
  <c r="D378" i="13"/>
  <c r="R382" i="13"/>
  <c r="D382" i="13"/>
  <c r="R386" i="13"/>
  <c r="D386" i="13"/>
  <c r="R392" i="13"/>
  <c r="D392" i="13"/>
  <c r="R396" i="13"/>
  <c r="D396" i="13"/>
  <c r="R400" i="13"/>
  <c r="D400" i="13"/>
  <c r="R404" i="13"/>
  <c r="D404" i="13"/>
  <c r="R408" i="13"/>
  <c r="D408" i="13"/>
  <c r="R412" i="13"/>
  <c r="D412" i="13"/>
  <c r="R416" i="13"/>
  <c r="D416" i="13"/>
  <c r="R420" i="13"/>
  <c r="D420" i="13"/>
  <c r="R424" i="13"/>
  <c r="D424" i="13"/>
  <c r="R428" i="13"/>
  <c r="D428" i="13"/>
  <c r="R432" i="13"/>
  <c r="D432" i="13"/>
  <c r="R436" i="13"/>
  <c r="D436" i="13"/>
  <c r="R440" i="13"/>
  <c r="D440" i="13"/>
  <c r="R444" i="13"/>
  <c r="D444" i="13"/>
  <c r="R448" i="13"/>
  <c r="D448" i="13"/>
  <c r="R452" i="13"/>
  <c r="D452" i="13"/>
  <c r="R456" i="13"/>
  <c r="D456" i="13"/>
  <c r="R460" i="13"/>
  <c r="D460" i="13"/>
  <c r="R464" i="13"/>
  <c r="D464" i="13"/>
  <c r="R468" i="13"/>
  <c r="D468" i="13"/>
  <c r="R472" i="13"/>
  <c r="D472" i="13"/>
  <c r="R476" i="13"/>
  <c r="D476" i="13"/>
  <c r="R480" i="13"/>
  <c r="D480" i="13"/>
  <c r="R484" i="13"/>
  <c r="D484" i="13"/>
  <c r="R488" i="13"/>
  <c r="D488" i="13"/>
  <c r="R492" i="13"/>
  <c r="D492" i="13"/>
  <c r="R496" i="13"/>
  <c r="D496" i="13"/>
  <c r="R500" i="13"/>
  <c r="D500" i="13"/>
  <c r="R504" i="13"/>
  <c r="D504" i="13"/>
  <c r="R508" i="13"/>
  <c r="D508" i="13"/>
  <c r="R512" i="13"/>
  <c r="D512" i="13"/>
  <c r="R516" i="13"/>
  <c r="D516" i="13"/>
  <c r="R520" i="13"/>
  <c r="D520" i="13"/>
  <c r="R524" i="13"/>
  <c r="D524" i="13"/>
  <c r="R528" i="13"/>
  <c r="D528" i="13"/>
  <c r="R532" i="13"/>
  <c r="D532" i="13"/>
  <c r="R536" i="13"/>
  <c r="D536" i="13"/>
  <c r="R540" i="13"/>
  <c r="D540" i="13"/>
  <c r="R544" i="13"/>
  <c r="D544" i="13"/>
  <c r="R548" i="13"/>
  <c r="D548" i="13"/>
  <c r="R552" i="13"/>
  <c r="D552" i="13"/>
  <c r="R556" i="13"/>
  <c r="D556" i="13"/>
  <c r="R560" i="13"/>
  <c r="D560" i="13"/>
  <c r="R564" i="13"/>
  <c r="D564" i="13"/>
  <c r="R568" i="13"/>
  <c r="D568" i="13"/>
  <c r="R572" i="13"/>
  <c r="D572" i="13"/>
  <c r="R576" i="13"/>
  <c r="D576" i="13"/>
  <c r="R580" i="13"/>
  <c r="D580" i="13"/>
  <c r="R584" i="13"/>
  <c r="D584" i="13"/>
  <c r="R588" i="13"/>
  <c r="D588" i="13"/>
  <c r="R592" i="13"/>
  <c r="D592" i="13"/>
  <c r="R596" i="13"/>
  <c r="D596" i="13"/>
  <c r="R600" i="13"/>
  <c r="D600" i="13"/>
  <c r="R604" i="13"/>
  <c r="D604" i="13"/>
  <c r="R608" i="13"/>
  <c r="D608" i="13"/>
  <c r="R612" i="13"/>
  <c r="D612" i="13"/>
  <c r="R616" i="13"/>
  <c r="D616" i="13"/>
  <c r="R620" i="13"/>
  <c r="D620" i="13"/>
  <c r="R624" i="13"/>
  <c r="D624" i="13"/>
  <c r="R628" i="13"/>
  <c r="D628" i="13"/>
  <c r="R632" i="13"/>
  <c r="D632" i="13"/>
  <c r="R636" i="13"/>
  <c r="D636" i="13"/>
  <c r="R640" i="13"/>
  <c r="D640" i="13"/>
  <c r="R644" i="13"/>
  <c r="D644" i="13"/>
  <c r="R648" i="13"/>
  <c r="D648" i="13"/>
  <c r="R652" i="13"/>
  <c r="D652" i="13"/>
  <c r="R656" i="13"/>
  <c r="D656" i="13"/>
  <c r="R660" i="13"/>
  <c r="D660" i="13"/>
  <c r="R684" i="13"/>
  <c r="D684" i="13"/>
  <c r="R688" i="13"/>
  <c r="D688" i="13"/>
  <c r="R692" i="13"/>
  <c r="D692" i="13"/>
  <c r="R17" i="13"/>
  <c r="D17" i="13"/>
  <c r="R33" i="13"/>
  <c r="D33" i="13"/>
  <c r="R49" i="13"/>
  <c r="D49" i="13"/>
  <c r="R65" i="13"/>
  <c r="D65" i="13"/>
  <c r="R81" i="13"/>
  <c r="D81" i="13"/>
  <c r="R97" i="13"/>
  <c r="D97" i="13"/>
  <c r="R109" i="13"/>
  <c r="D109" i="13"/>
  <c r="R125" i="13"/>
  <c r="D125" i="13"/>
  <c r="R141" i="13"/>
  <c r="D141" i="13"/>
  <c r="R157" i="13"/>
  <c r="D157" i="13"/>
  <c r="R173" i="13"/>
  <c r="D173" i="13"/>
  <c r="R193" i="13"/>
  <c r="D193" i="13"/>
  <c r="R209" i="13"/>
  <c r="D209" i="13"/>
  <c r="R225" i="13"/>
  <c r="D225" i="13"/>
  <c r="R241" i="13"/>
  <c r="D241" i="13"/>
  <c r="R253" i="13"/>
  <c r="D253" i="13"/>
  <c r="R269" i="13"/>
  <c r="D269" i="13"/>
  <c r="R285" i="13"/>
  <c r="D285" i="13"/>
  <c r="R301" i="13"/>
  <c r="D301" i="13"/>
  <c r="R321" i="13"/>
  <c r="D321" i="13"/>
  <c r="R333" i="13"/>
  <c r="D333" i="13"/>
  <c r="R349" i="13"/>
  <c r="D349" i="13"/>
  <c r="R369" i="13"/>
  <c r="D369" i="13"/>
  <c r="R385" i="13"/>
  <c r="D385" i="13"/>
  <c r="R399" i="13"/>
  <c r="D399" i="13"/>
  <c r="R415" i="13"/>
  <c r="D415" i="13"/>
  <c r="R435" i="13"/>
  <c r="D435" i="13"/>
  <c r="R451" i="13"/>
  <c r="D451" i="13"/>
  <c r="R467" i="13"/>
  <c r="D467" i="13"/>
  <c r="R475" i="13"/>
  <c r="D475" i="13"/>
  <c r="R491" i="13"/>
  <c r="D491" i="13"/>
  <c r="R499" i="13"/>
  <c r="D499" i="13"/>
  <c r="R515" i="13"/>
  <c r="D515" i="13"/>
  <c r="R531" i="13"/>
  <c r="D531" i="13"/>
  <c r="R551" i="13"/>
  <c r="D551" i="13"/>
  <c r="R603" i="13"/>
  <c r="D603" i="13"/>
  <c r="R623" i="13"/>
  <c r="D623" i="13"/>
  <c r="R635" i="13"/>
  <c r="D635" i="13"/>
  <c r="R655" i="13"/>
  <c r="D655" i="13"/>
  <c r="R667" i="13"/>
  <c r="D667" i="13"/>
  <c r="R683" i="13"/>
  <c r="D683" i="13"/>
  <c r="R15" i="13"/>
  <c r="D15" i="13"/>
  <c r="R27" i="13"/>
  <c r="D27" i="13"/>
  <c r="R35" i="13"/>
  <c r="D35" i="13"/>
  <c r="R47" i="13"/>
  <c r="D47" i="13"/>
  <c r="R55" i="13"/>
  <c r="D55" i="13"/>
  <c r="R67" i="13"/>
  <c r="D67" i="13"/>
  <c r="R99" i="13"/>
  <c r="D99" i="13"/>
  <c r="R111" i="13"/>
  <c r="D111" i="13"/>
  <c r="R127" i="13"/>
  <c r="D127" i="13"/>
  <c r="R195" i="13"/>
  <c r="D195" i="13"/>
  <c r="R207" i="13"/>
  <c r="D207" i="13"/>
  <c r="R219" i="13"/>
  <c r="D219" i="13"/>
  <c r="R227" i="13"/>
  <c r="D227" i="13"/>
  <c r="R235" i="13"/>
  <c r="D235" i="13"/>
  <c r="R243" i="13"/>
  <c r="D243" i="13"/>
  <c r="R251" i="13"/>
  <c r="D251" i="13"/>
  <c r="R259" i="13"/>
  <c r="D259" i="13"/>
  <c r="R271" i="13"/>
  <c r="D271" i="13"/>
  <c r="R303" i="13"/>
  <c r="D303" i="13"/>
  <c r="R315" i="13"/>
  <c r="D315" i="13"/>
  <c r="R323" i="13"/>
  <c r="D323" i="13"/>
  <c r="R331" i="13"/>
  <c r="D331" i="13"/>
  <c r="R339" i="13"/>
  <c r="D339" i="13"/>
  <c r="R347" i="13"/>
  <c r="D347" i="13"/>
  <c r="R355" i="13"/>
  <c r="D355" i="13"/>
  <c r="R363" i="13"/>
  <c r="D363" i="13"/>
  <c r="R371" i="13"/>
  <c r="D371" i="13"/>
  <c r="R379" i="13"/>
  <c r="D379" i="13"/>
  <c r="R387" i="13"/>
  <c r="D387" i="13"/>
  <c r="R397" i="13"/>
  <c r="D397" i="13"/>
  <c r="R405" i="13"/>
  <c r="D405" i="13"/>
  <c r="R417" i="13"/>
  <c r="D417" i="13"/>
  <c r="R449" i="13"/>
  <c r="D449" i="13"/>
  <c r="R453" i="13"/>
  <c r="D453" i="13"/>
  <c r="R457" i="13"/>
  <c r="D457" i="13"/>
  <c r="R461" i="13"/>
  <c r="D461" i="13"/>
  <c r="R465" i="13"/>
  <c r="D465" i="13"/>
  <c r="R469" i="13"/>
  <c r="D469" i="13"/>
  <c r="R473" i="13"/>
  <c r="D473" i="13"/>
  <c r="R477" i="13"/>
  <c r="D477" i="13"/>
  <c r="R481" i="13"/>
  <c r="D481" i="13"/>
  <c r="R485" i="13"/>
  <c r="D485" i="13"/>
  <c r="R489" i="13"/>
  <c r="D489" i="13"/>
  <c r="R493" i="13"/>
  <c r="D493" i="13"/>
  <c r="R497" i="13"/>
  <c r="D497" i="13"/>
  <c r="R501" i="13"/>
  <c r="D501" i="13"/>
  <c r="R505" i="13"/>
  <c r="D505" i="13"/>
  <c r="R509" i="13"/>
  <c r="D509" i="13"/>
  <c r="R513" i="13"/>
  <c r="D513" i="13"/>
  <c r="R517" i="13"/>
  <c r="D517" i="13"/>
  <c r="R521" i="13"/>
  <c r="D521" i="13"/>
  <c r="R525" i="13"/>
  <c r="D525" i="13"/>
  <c r="R529" i="13"/>
  <c r="D529" i="13"/>
  <c r="R533" i="13"/>
  <c r="D533" i="13"/>
  <c r="R537" i="13"/>
  <c r="D537" i="13"/>
  <c r="R541" i="13"/>
  <c r="D541" i="13"/>
  <c r="R545" i="13"/>
  <c r="D545" i="13"/>
  <c r="R549" i="13"/>
  <c r="D549" i="13"/>
  <c r="R553" i="13"/>
  <c r="D553" i="13"/>
  <c r="R557" i="13"/>
  <c r="D557" i="13"/>
  <c r="R561" i="13"/>
  <c r="D561" i="13"/>
  <c r="R565" i="13"/>
  <c r="D565" i="13"/>
  <c r="R569" i="13"/>
  <c r="D569" i="13"/>
  <c r="R573" i="13"/>
  <c r="D573" i="13"/>
  <c r="R577" i="13"/>
  <c r="D577" i="13"/>
  <c r="R581" i="13"/>
  <c r="D581" i="13"/>
  <c r="R585" i="13"/>
  <c r="D585" i="13"/>
  <c r="R589" i="13"/>
  <c r="D589" i="13"/>
  <c r="R593" i="13"/>
  <c r="D593" i="13"/>
  <c r="R597" i="13"/>
  <c r="D597" i="13"/>
  <c r="R601" i="13"/>
  <c r="D601" i="13"/>
  <c r="R605" i="13"/>
  <c r="D605" i="13"/>
  <c r="R609" i="13"/>
  <c r="D609" i="13"/>
  <c r="R613" i="13"/>
  <c r="D613" i="13"/>
  <c r="R617" i="13"/>
  <c r="D617" i="13"/>
  <c r="R621" i="13"/>
  <c r="D621" i="13"/>
  <c r="R625" i="13"/>
  <c r="D625" i="13"/>
  <c r="R629" i="13"/>
  <c r="D629" i="13"/>
  <c r="R633" i="13"/>
  <c r="D633" i="13"/>
  <c r="R637" i="13"/>
  <c r="D637" i="13"/>
  <c r="R641" i="13"/>
  <c r="D641" i="13"/>
  <c r="R645" i="13"/>
  <c r="D645" i="13"/>
  <c r="R649" i="13"/>
  <c r="D649" i="13"/>
  <c r="R653" i="13"/>
  <c r="D653" i="13"/>
  <c r="R657" i="13"/>
  <c r="D657" i="13"/>
  <c r="R661" i="13"/>
  <c r="D661" i="13"/>
  <c r="R665" i="13"/>
  <c r="D665" i="13"/>
  <c r="R669" i="13"/>
  <c r="D669" i="13"/>
  <c r="R673" i="13"/>
  <c r="D673" i="13"/>
  <c r="R677" i="13"/>
  <c r="D677" i="13"/>
  <c r="R693" i="13"/>
  <c r="D693" i="13"/>
  <c r="R21" i="13"/>
  <c r="D21" i="13"/>
  <c r="R37" i="13"/>
  <c r="D37" i="13"/>
  <c r="R53" i="13"/>
  <c r="D53" i="13"/>
  <c r="R73" i="13"/>
  <c r="D73" i="13"/>
  <c r="R85" i="13"/>
  <c r="D85" i="13"/>
  <c r="R101" i="13"/>
  <c r="D101" i="13"/>
  <c r="R117" i="13"/>
  <c r="D117" i="13"/>
  <c r="R133" i="13"/>
  <c r="D133" i="13"/>
  <c r="R149" i="13"/>
  <c r="D149" i="13"/>
  <c r="R165" i="13"/>
  <c r="D165" i="13"/>
  <c r="R181" i="13"/>
  <c r="D181" i="13"/>
  <c r="R197" i="13"/>
  <c r="D197" i="13"/>
  <c r="R213" i="13"/>
  <c r="D213" i="13"/>
  <c r="R229" i="13"/>
  <c r="D229" i="13"/>
  <c r="R245" i="13"/>
  <c r="D245" i="13"/>
  <c r="R261" i="13"/>
  <c r="D261" i="13"/>
  <c r="R277" i="13"/>
  <c r="D277" i="13"/>
  <c r="R293" i="13"/>
  <c r="D293" i="13"/>
  <c r="R309" i="13"/>
  <c r="D309" i="13"/>
  <c r="R329" i="13"/>
  <c r="D329" i="13"/>
  <c r="R341" i="13"/>
  <c r="D341" i="13"/>
  <c r="R357" i="13"/>
  <c r="D357" i="13"/>
  <c r="R373" i="13"/>
  <c r="D373" i="13"/>
  <c r="R395" i="13"/>
  <c r="D395" i="13"/>
  <c r="R411" i="13"/>
  <c r="D411" i="13"/>
  <c r="R427" i="13"/>
  <c r="D427" i="13"/>
  <c r="R443" i="13"/>
  <c r="D443" i="13"/>
  <c r="R459" i="13"/>
  <c r="D459" i="13"/>
  <c r="R471" i="13"/>
  <c r="D471" i="13"/>
  <c r="R483" i="13"/>
  <c r="D483" i="13"/>
  <c r="R495" i="13"/>
  <c r="D495" i="13"/>
  <c r="R507" i="13"/>
  <c r="D507" i="13"/>
  <c r="R523" i="13"/>
  <c r="D523" i="13"/>
  <c r="R543" i="13"/>
  <c r="D543" i="13"/>
  <c r="R555" i="13"/>
  <c r="D555" i="13"/>
  <c r="R567" i="13"/>
  <c r="D567" i="13"/>
  <c r="R575" i="13"/>
  <c r="D575" i="13"/>
  <c r="R579" i="13"/>
  <c r="D579" i="13"/>
  <c r="R607" i="13"/>
  <c r="D607" i="13"/>
  <c r="R619" i="13"/>
  <c r="D619" i="13"/>
  <c r="R627" i="13"/>
  <c r="D627" i="13"/>
  <c r="R639" i="13"/>
  <c r="D639" i="13"/>
  <c r="R647" i="13"/>
  <c r="D647" i="13"/>
  <c r="R659" i="13"/>
  <c r="D659" i="13"/>
  <c r="R679" i="13"/>
  <c r="D679" i="13"/>
  <c r="R687" i="13"/>
  <c r="D687" i="13"/>
  <c r="R19" i="13"/>
  <c r="D19" i="13"/>
  <c r="R23" i="13"/>
  <c r="D23" i="13"/>
  <c r="R31" i="13"/>
  <c r="D31" i="13"/>
  <c r="R39" i="13"/>
  <c r="D39" i="13"/>
  <c r="R43" i="13"/>
  <c r="D43" i="13"/>
  <c r="R51" i="13"/>
  <c r="D51" i="13"/>
  <c r="R59" i="13"/>
  <c r="D59" i="13"/>
  <c r="R63" i="13"/>
  <c r="D63" i="13"/>
  <c r="R71" i="13"/>
  <c r="D71" i="13"/>
  <c r="R75" i="13"/>
  <c r="D75" i="13"/>
  <c r="R79" i="13"/>
  <c r="D79" i="13"/>
  <c r="R83" i="13"/>
  <c r="D83" i="13"/>
  <c r="R87" i="13"/>
  <c r="D87" i="13"/>
  <c r="R91" i="13"/>
  <c r="D91" i="13"/>
  <c r="R95" i="13"/>
  <c r="D95" i="13"/>
  <c r="R103" i="13"/>
  <c r="D103" i="13"/>
  <c r="R107" i="13"/>
  <c r="D107" i="13"/>
  <c r="R115" i="13"/>
  <c r="D115" i="13"/>
  <c r="R119" i="13"/>
  <c r="D119" i="13"/>
  <c r="R123" i="13"/>
  <c r="D123" i="13"/>
  <c r="R131" i="13"/>
  <c r="D131" i="13"/>
  <c r="R135" i="13"/>
  <c r="D135" i="13"/>
  <c r="R139" i="13"/>
  <c r="D139" i="13"/>
  <c r="R143" i="13"/>
  <c r="D143" i="13"/>
  <c r="R147" i="13"/>
  <c r="D147" i="13"/>
  <c r="R151" i="13"/>
  <c r="D151" i="13"/>
  <c r="R155" i="13"/>
  <c r="D155" i="13"/>
  <c r="R159" i="13"/>
  <c r="D159" i="13"/>
  <c r="R163" i="13"/>
  <c r="D163" i="13"/>
  <c r="R167" i="13"/>
  <c r="D167" i="13"/>
  <c r="R171" i="13"/>
  <c r="D171" i="13"/>
  <c r="R175" i="13"/>
  <c r="D175" i="13"/>
  <c r="R179" i="13"/>
  <c r="D179" i="13"/>
  <c r="R183" i="13"/>
  <c r="D183" i="13"/>
  <c r="R187" i="13"/>
  <c r="D187" i="13"/>
  <c r="R191" i="13"/>
  <c r="D191" i="13"/>
  <c r="R199" i="13"/>
  <c r="D199" i="13"/>
  <c r="R203" i="13"/>
  <c r="D203" i="13"/>
  <c r="R211" i="13"/>
  <c r="D211" i="13"/>
  <c r="R215" i="13"/>
  <c r="D215" i="13"/>
  <c r="R223" i="13"/>
  <c r="D223" i="13"/>
  <c r="R231" i="13"/>
  <c r="D231" i="13"/>
  <c r="R239" i="13"/>
  <c r="D239" i="13"/>
  <c r="R247" i="13"/>
  <c r="D247" i="13"/>
  <c r="R255" i="13"/>
  <c r="D255" i="13"/>
  <c r="R263" i="13"/>
  <c r="D263" i="13"/>
  <c r="R267" i="13"/>
  <c r="D267" i="13"/>
  <c r="R275" i="13"/>
  <c r="D275" i="13"/>
  <c r="R279" i="13"/>
  <c r="D279" i="13"/>
  <c r="R283" i="13"/>
  <c r="D283" i="13"/>
  <c r="R287" i="13"/>
  <c r="D287" i="13"/>
  <c r="R291" i="13"/>
  <c r="D291" i="13"/>
  <c r="R295" i="13"/>
  <c r="D295" i="13"/>
  <c r="R299" i="13"/>
  <c r="D299" i="13"/>
  <c r="R307" i="13"/>
  <c r="D307" i="13"/>
  <c r="R311" i="13"/>
  <c r="D311" i="13"/>
  <c r="R319" i="13"/>
  <c r="D319" i="13"/>
  <c r="R327" i="13"/>
  <c r="D327" i="13"/>
  <c r="R335" i="13"/>
  <c r="D335" i="13"/>
  <c r="R343" i="13"/>
  <c r="D343" i="13"/>
  <c r="R351" i="13"/>
  <c r="D351" i="13"/>
  <c r="R359" i="13"/>
  <c r="D359" i="13"/>
  <c r="R367" i="13"/>
  <c r="D367" i="13"/>
  <c r="R375" i="13"/>
  <c r="D375" i="13"/>
  <c r="R383" i="13"/>
  <c r="D383" i="13"/>
  <c r="R393" i="13"/>
  <c r="D393" i="13"/>
  <c r="R401" i="13"/>
  <c r="D401" i="13"/>
  <c r="R409" i="13"/>
  <c r="D409" i="13"/>
  <c r="R413" i="13"/>
  <c r="D413" i="13"/>
  <c r="R421" i="13"/>
  <c r="D421" i="13"/>
  <c r="R425" i="13"/>
  <c r="D425" i="13"/>
  <c r="R429" i="13"/>
  <c r="D429" i="13"/>
  <c r="R433" i="13"/>
  <c r="D433" i="13"/>
  <c r="R437" i="13"/>
  <c r="D437" i="13"/>
  <c r="R441" i="13"/>
  <c r="D441" i="13"/>
  <c r="R445" i="13"/>
  <c r="D445" i="13"/>
  <c r="R12" i="13"/>
  <c r="D12" i="13"/>
  <c r="R16" i="13"/>
  <c r="D16" i="13"/>
  <c r="R20" i="13"/>
  <c r="D20" i="13"/>
  <c r="R24" i="13"/>
  <c r="D24" i="13"/>
  <c r="R28" i="13"/>
  <c r="D28" i="13"/>
  <c r="R32" i="13"/>
  <c r="D32" i="13"/>
  <c r="R36" i="13"/>
  <c r="D36" i="13"/>
  <c r="R40" i="13"/>
  <c r="D40" i="13"/>
  <c r="R44" i="13"/>
  <c r="D44" i="13"/>
  <c r="R48" i="13"/>
  <c r="D48" i="13"/>
  <c r="R52" i="13"/>
  <c r="D52" i="13"/>
  <c r="R56" i="13"/>
  <c r="D56" i="13"/>
  <c r="R60" i="13"/>
  <c r="D60" i="13"/>
  <c r="R64" i="13"/>
  <c r="D64" i="13"/>
  <c r="R68" i="13"/>
  <c r="D68" i="13"/>
  <c r="R72" i="13"/>
  <c r="D72" i="13"/>
  <c r="R76" i="13"/>
  <c r="D76" i="13"/>
  <c r="R80" i="13"/>
  <c r="D80" i="13"/>
  <c r="R84" i="13"/>
  <c r="D84" i="13"/>
  <c r="R88" i="13"/>
  <c r="D88" i="13"/>
  <c r="R92" i="13"/>
  <c r="D92" i="13"/>
  <c r="R96" i="13"/>
  <c r="D96" i="13"/>
  <c r="R100" i="13"/>
  <c r="D100" i="13"/>
  <c r="R104" i="13"/>
  <c r="D104" i="13"/>
  <c r="R108" i="13"/>
  <c r="D108" i="13"/>
  <c r="R112" i="13"/>
  <c r="D112" i="13"/>
  <c r="R116" i="13"/>
  <c r="D116" i="13"/>
  <c r="R120" i="13"/>
  <c r="D120" i="13"/>
  <c r="R124" i="13"/>
  <c r="D124" i="13"/>
  <c r="R128" i="13"/>
  <c r="D128" i="13"/>
  <c r="R132" i="13"/>
  <c r="D132" i="13"/>
  <c r="R136" i="13"/>
  <c r="D136" i="13"/>
  <c r="R140" i="13"/>
  <c r="D140" i="13"/>
  <c r="R144" i="13"/>
  <c r="D144" i="13"/>
  <c r="R148" i="13"/>
  <c r="D148" i="13"/>
  <c r="R152" i="13"/>
  <c r="D152" i="13"/>
  <c r="R156" i="13"/>
  <c r="D156" i="13"/>
  <c r="R160" i="13"/>
  <c r="D160" i="13"/>
  <c r="R164" i="13"/>
  <c r="D164" i="13"/>
  <c r="R168" i="13"/>
  <c r="D168" i="13"/>
  <c r="R172" i="13"/>
  <c r="D172" i="13"/>
  <c r="R176" i="13"/>
  <c r="D176" i="13"/>
  <c r="R180" i="13"/>
  <c r="D180" i="13"/>
  <c r="R184" i="13"/>
  <c r="D184" i="13"/>
  <c r="R188" i="13"/>
  <c r="D188" i="13"/>
  <c r="R192" i="13"/>
  <c r="D192" i="13"/>
  <c r="R196" i="13"/>
  <c r="D196" i="13"/>
  <c r="R200" i="13"/>
  <c r="D200" i="13"/>
  <c r="R204" i="13"/>
  <c r="D204" i="13"/>
  <c r="R208" i="13"/>
  <c r="D208" i="13"/>
  <c r="R212" i="13"/>
  <c r="D212" i="13"/>
  <c r="R216" i="13"/>
  <c r="D216" i="13"/>
  <c r="R220" i="13"/>
  <c r="D220" i="13"/>
  <c r="R224" i="13"/>
  <c r="D224" i="13"/>
  <c r="R228" i="13"/>
  <c r="D228" i="13"/>
  <c r="R232" i="13"/>
  <c r="D232" i="13"/>
  <c r="R236" i="13"/>
  <c r="D236" i="13"/>
  <c r="R240" i="13"/>
  <c r="D240" i="13"/>
  <c r="R244" i="13"/>
  <c r="D244" i="13"/>
  <c r="R248" i="13"/>
  <c r="D248" i="13"/>
  <c r="R252" i="13"/>
  <c r="D252" i="13"/>
  <c r="R256" i="13"/>
  <c r="D256" i="13"/>
  <c r="R260" i="13"/>
  <c r="D260" i="13"/>
  <c r="R264" i="13"/>
  <c r="D264" i="13"/>
  <c r="R268" i="13"/>
  <c r="D268" i="13"/>
  <c r="R272" i="13"/>
  <c r="D272" i="13"/>
  <c r="R276" i="13"/>
  <c r="D276" i="13"/>
  <c r="R280" i="13"/>
  <c r="D280" i="13"/>
  <c r="R284" i="13"/>
  <c r="D284" i="13"/>
  <c r="R288" i="13"/>
  <c r="D288" i="13"/>
  <c r="R292" i="13"/>
  <c r="D292" i="13"/>
  <c r="R296" i="13"/>
  <c r="D296" i="13"/>
  <c r="R300" i="13"/>
  <c r="D300" i="13"/>
  <c r="R304" i="13"/>
  <c r="D304" i="13"/>
  <c r="R308" i="13"/>
  <c r="D308" i="13"/>
  <c r="R312" i="13"/>
  <c r="D312" i="13"/>
  <c r="R316" i="13"/>
  <c r="D316" i="13"/>
  <c r="R320" i="13"/>
  <c r="D320" i="13"/>
  <c r="R324" i="13"/>
  <c r="D324" i="13"/>
  <c r="R328" i="13"/>
  <c r="D328" i="13"/>
  <c r="R332" i="13"/>
  <c r="D332" i="13"/>
  <c r="R336" i="13"/>
  <c r="D336" i="13"/>
  <c r="R340" i="13"/>
  <c r="D340" i="13"/>
  <c r="R344" i="13"/>
  <c r="D344" i="13"/>
  <c r="R348" i="13"/>
  <c r="D348" i="13"/>
  <c r="R352" i="13"/>
  <c r="D352" i="13"/>
  <c r="R356" i="13"/>
  <c r="D356" i="13"/>
  <c r="R360" i="13"/>
  <c r="D360" i="13"/>
  <c r="R364" i="13"/>
  <c r="D364" i="13"/>
  <c r="R368" i="13"/>
  <c r="D368" i="13"/>
  <c r="R372" i="13"/>
  <c r="D372" i="13"/>
  <c r="R376" i="13"/>
  <c r="D376" i="13"/>
  <c r="R380" i="13"/>
  <c r="D380" i="13"/>
  <c r="R384" i="13"/>
  <c r="D384" i="13"/>
  <c r="R388" i="13"/>
  <c r="D388" i="13"/>
  <c r="R394" i="13"/>
  <c r="D394" i="13"/>
  <c r="R398" i="13"/>
  <c r="D398" i="13"/>
  <c r="R402" i="13"/>
  <c r="D402" i="13"/>
  <c r="R406" i="13"/>
  <c r="D406" i="13"/>
  <c r="R410" i="13"/>
  <c r="D410" i="13"/>
  <c r="R414" i="13"/>
  <c r="D414" i="13"/>
  <c r="R418" i="13"/>
  <c r="D418" i="13"/>
  <c r="R422" i="13"/>
  <c r="D422" i="13"/>
  <c r="R426" i="13"/>
  <c r="D426" i="13"/>
  <c r="R430" i="13"/>
  <c r="D430" i="13"/>
  <c r="R434" i="13"/>
  <c r="D434" i="13"/>
  <c r="R438" i="13"/>
  <c r="D438" i="13"/>
  <c r="R442" i="13"/>
  <c r="D442" i="13"/>
  <c r="R446" i="13"/>
  <c r="D446" i="13"/>
  <c r="R450" i="13"/>
  <c r="D450" i="13"/>
  <c r="R454" i="13"/>
  <c r="D454" i="13"/>
  <c r="R458" i="13"/>
  <c r="D458" i="13"/>
  <c r="R462" i="13"/>
  <c r="D462" i="13"/>
  <c r="R466" i="13"/>
  <c r="D466" i="13"/>
  <c r="R470" i="13"/>
  <c r="D470" i="13"/>
  <c r="R474" i="13"/>
  <c r="D474" i="13"/>
  <c r="R478" i="13"/>
  <c r="D478" i="13"/>
  <c r="R482" i="13"/>
  <c r="D482" i="13"/>
  <c r="R486" i="13"/>
  <c r="D486" i="13"/>
  <c r="R490" i="13"/>
  <c r="D490" i="13"/>
  <c r="R494" i="13"/>
  <c r="D494" i="13"/>
  <c r="R498" i="13"/>
  <c r="D498" i="13"/>
  <c r="R502" i="13"/>
  <c r="D502" i="13"/>
  <c r="R506" i="13"/>
  <c r="D506" i="13"/>
  <c r="R510" i="13"/>
  <c r="D510" i="13"/>
  <c r="R514" i="13"/>
  <c r="D514" i="13"/>
  <c r="R518" i="13"/>
  <c r="D518" i="13"/>
  <c r="R522" i="13"/>
  <c r="D522" i="13"/>
  <c r="R526" i="13"/>
  <c r="D526" i="13"/>
  <c r="R530" i="13"/>
  <c r="D530" i="13"/>
  <c r="R534" i="13"/>
  <c r="D534" i="13"/>
  <c r="R538" i="13"/>
  <c r="D538" i="13"/>
  <c r="R542" i="13"/>
  <c r="D542" i="13"/>
  <c r="R546" i="13"/>
  <c r="D546" i="13"/>
  <c r="R550" i="13"/>
  <c r="D550" i="13"/>
  <c r="R554" i="13"/>
  <c r="D554" i="13"/>
  <c r="R558" i="13"/>
  <c r="D558" i="13"/>
  <c r="R562" i="13"/>
  <c r="D562" i="13"/>
  <c r="R566" i="13"/>
  <c r="D566" i="13"/>
  <c r="R570" i="13"/>
  <c r="D570" i="13"/>
  <c r="R574" i="13"/>
  <c r="D574" i="13"/>
  <c r="R578" i="13"/>
  <c r="D578" i="13"/>
  <c r="R582" i="13"/>
  <c r="D582" i="13"/>
  <c r="R586" i="13"/>
  <c r="D586" i="13"/>
  <c r="R590" i="13"/>
  <c r="D590" i="13"/>
  <c r="R594" i="13"/>
  <c r="D594" i="13"/>
  <c r="R598" i="13"/>
  <c r="D598" i="13"/>
  <c r="R602" i="13"/>
  <c r="D602" i="13"/>
  <c r="R606" i="13"/>
  <c r="D606" i="13"/>
  <c r="R610" i="13"/>
  <c r="D610" i="13"/>
  <c r="R614" i="13"/>
  <c r="D614" i="13"/>
  <c r="R618" i="13"/>
  <c r="D618" i="13"/>
  <c r="R622" i="13"/>
  <c r="D622" i="13"/>
  <c r="R626" i="13"/>
  <c r="D626" i="13"/>
  <c r="R630" i="13"/>
  <c r="D630" i="13"/>
  <c r="R634" i="13"/>
  <c r="D634" i="13"/>
  <c r="R638" i="13"/>
  <c r="D638" i="13"/>
  <c r="R642" i="13"/>
  <c r="D642" i="13"/>
  <c r="R646" i="13"/>
  <c r="D646" i="13"/>
  <c r="R650" i="13"/>
  <c r="D650" i="13"/>
  <c r="R654" i="13"/>
  <c r="D654" i="13"/>
  <c r="R658" i="13"/>
  <c r="D658" i="13"/>
  <c r="R662" i="13"/>
  <c r="D662" i="13"/>
  <c r="R666" i="13"/>
  <c r="D666" i="13"/>
  <c r="R670" i="13"/>
  <c r="D670" i="13"/>
  <c r="R674" i="13"/>
  <c r="D674" i="13"/>
  <c r="R678" i="13"/>
  <c r="D678" i="13"/>
  <c r="R682" i="13"/>
  <c r="D682" i="13"/>
  <c r="R686" i="13"/>
  <c r="D686" i="13"/>
  <c r="R690" i="13"/>
  <c r="D690" i="13"/>
  <c r="R11" i="13"/>
  <c r="D11" i="13"/>
  <c r="J7" i="13"/>
  <c r="J8" i="13" s="1"/>
  <c r="F48" i="14" s="1"/>
  <c r="J40" i="15" s="1"/>
  <c r="K127" i="13"/>
  <c r="L127" i="13" s="1"/>
  <c r="K14" i="13"/>
  <c r="L14" i="13" s="1"/>
  <c r="N14" i="13" s="1"/>
  <c r="K388" i="13"/>
  <c r="L388" i="13" s="1"/>
  <c r="R25" i="19"/>
  <c r="K25" i="19"/>
  <c r="L25" i="19" s="1"/>
  <c r="R52" i="19"/>
  <c r="K52" i="19"/>
  <c r="L52" i="19" s="1"/>
  <c r="R84" i="19"/>
  <c r="K84" i="19"/>
  <c r="L84" i="19" s="1"/>
  <c r="R116" i="19"/>
  <c r="K116" i="19"/>
  <c r="L116" i="19" s="1"/>
  <c r="R148" i="19"/>
  <c r="K148" i="19"/>
  <c r="L148" i="19" s="1"/>
  <c r="R173" i="19"/>
  <c r="K173" i="19"/>
  <c r="L173" i="19" s="1"/>
  <c r="R237" i="19"/>
  <c r="K237" i="19"/>
  <c r="L237" i="19" s="1"/>
  <c r="R321" i="19"/>
  <c r="K321" i="19"/>
  <c r="L321" i="19" s="1"/>
  <c r="R353" i="19"/>
  <c r="K353" i="19"/>
  <c r="L353" i="19" s="1"/>
  <c r="R377" i="19"/>
  <c r="K377" i="19"/>
  <c r="L377" i="19" s="1"/>
  <c r="R404" i="19"/>
  <c r="K404" i="19"/>
  <c r="L404" i="19" s="1"/>
  <c r="R419" i="19"/>
  <c r="K419" i="19"/>
  <c r="L419" i="19" s="1"/>
  <c r="R452" i="19"/>
  <c r="K452" i="19"/>
  <c r="L452" i="19" s="1"/>
  <c r="R466" i="19"/>
  <c r="K466" i="19"/>
  <c r="L466" i="19" s="1"/>
  <c r="R526" i="19"/>
  <c r="K526" i="19"/>
  <c r="L526" i="19" s="1"/>
  <c r="R556" i="19"/>
  <c r="K556" i="19"/>
  <c r="L556" i="19" s="1"/>
  <c r="K214" i="13"/>
  <c r="L214" i="13" s="1"/>
  <c r="K17" i="19"/>
  <c r="L17" i="19" s="1"/>
  <c r="K23" i="19"/>
  <c r="L23" i="19" s="1"/>
  <c r="R44" i="19"/>
  <c r="K44" i="19"/>
  <c r="L44" i="19" s="1"/>
  <c r="K50" i="19"/>
  <c r="L50" i="19" s="1"/>
  <c r="R76" i="19"/>
  <c r="K76" i="19"/>
  <c r="L76" i="19" s="1"/>
  <c r="K82" i="19"/>
  <c r="L82" i="19" s="1"/>
  <c r="R108" i="19"/>
  <c r="K108" i="19"/>
  <c r="L108" i="19" s="1"/>
  <c r="K114" i="19"/>
  <c r="L114" i="19" s="1"/>
  <c r="R140" i="19"/>
  <c r="K140" i="19"/>
  <c r="L140" i="19" s="1"/>
  <c r="K146" i="19"/>
  <c r="L146" i="19" s="1"/>
  <c r="R170" i="19"/>
  <c r="K170" i="19"/>
  <c r="L170" i="19" s="1"/>
  <c r="R214" i="19"/>
  <c r="K214" i="19"/>
  <c r="L214" i="19" s="1"/>
  <c r="R234" i="19"/>
  <c r="K234" i="19"/>
  <c r="L234" i="19" s="1"/>
  <c r="R278" i="19"/>
  <c r="K278" i="19"/>
  <c r="L278" i="19" s="1"/>
  <c r="R298" i="19"/>
  <c r="K298" i="19"/>
  <c r="L298" i="19" s="1"/>
  <c r="R402" i="19"/>
  <c r="K402" i="19"/>
  <c r="L402" i="19" s="1"/>
  <c r="R450" i="19"/>
  <c r="K450" i="19"/>
  <c r="L450" i="19" s="1"/>
  <c r="R474" i="19"/>
  <c r="K474" i="19"/>
  <c r="L474" i="19" s="1"/>
  <c r="R499" i="19"/>
  <c r="K499" i="19"/>
  <c r="L499" i="19" s="1"/>
  <c r="R515" i="19"/>
  <c r="K515" i="19"/>
  <c r="L515" i="19" s="1"/>
  <c r="R542" i="19"/>
  <c r="K542" i="19"/>
  <c r="L542" i="19" s="1"/>
  <c r="R554" i="19"/>
  <c r="K554" i="19"/>
  <c r="L554" i="19" s="1"/>
  <c r="R583" i="19"/>
  <c r="K583" i="19"/>
  <c r="L583" i="19" s="1"/>
  <c r="R36" i="19"/>
  <c r="K36" i="19"/>
  <c r="L36" i="19" s="1"/>
  <c r="R68" i="19"/>
  <c r="K68" i="19"/>
  <c r="L68" i="19" s="1"/>
  <c r="R100" i="19"/>
  <c r="K100" i="19"/>
  <c r="L100" i="19" s="1"/>
  <c r="R132" i="19"/>
  <c r="K132" i="19"/>
  <c r="L132" i="19" s="1"/>
  <c r="R205" i="19"/>
  <c r="K205" i="19"/>
  <c r="L205" i="19" s="1"/>
  <c r="R269" i="19"/>
  <c r="K269" i="19"/>
  <c r="L269" i="19" s="1"/>
  <c r="R337" i="19"/>
  <c r="K337" i="19"/>
  <c r="L337" i="19" s="1"/>
  <c r="R362" i="19"/>
  <c r="K362" i="19"/>
  <c r="L362" i="19" s="1"/>
  <c r="R385" i="19"/>
  <c r="K385" i="19"/>
  <c r="L385" i="19" s="1"/>
  <c r="R410" i="19"/>
  <c r="K410" i="19"/>
  <c r="L410" i="19" s="1"/>
  <c r="R428" i="19"/>
  <c r="K428" i="19"/>
  <c r="L428" i="19" s="1"/>
  <c r="R458" i="19"/>
  <c r="K458" i="19"/>
  <c r="L458" i="19" s="1"/>
  <c r="R471" i="19"/>
  <c r="K471" i="19"/>
  <c r="L471" i="19" s="1"/>
  <c r="R496" i="19"/>
  <c r="K496" i="19"/>
  <c r="L496" i="19" s="1"/>
  <c r="R531" i="19"/>
  <c r="K531" i="19"/>
  <c r="L531" i="19" s="1"/>
  <c r="R551" i="19"/>
  <c r="K551" i="19"/>
  <c r="L551" i="19" s="1"/>
  <c r="R580" i="19"/>
  <c r="K580" i="19"/>
  <c r="L580" i="19" s="1"/>
  <c r="R28" i="19"/>
  <c r="K28" i="19"/>
  <c r="L28" i="19" s="1"/>
  <c r="R60" i="19"/>
  <c r="K60" i="19"/>
  <c r="L60" i="19" s="1"/>
  <c r="R92" i="19"/>
  <c r="K92" i="19"/>
  <c r="L92" i="19" s="1"/>
  <c r="R124" i="19"/>
  <c r="K124" i="19"/>
  <c r="L124" i="19" s="1"/>
  <c r="R156" i="19"/>
  <c r="K156" i="19"/>
  <c r="L156" i="19" s="1"/>
  <c r="R162" i="19"/>
  <c r="K162" i="19"/>
  <c r="L162" i="19" s="1"/>
  <c r="R182" i="19"/>
  <c r="K182" i="19"/>
  <c r="L182" i="19" s="1"/>
  <c r="R202" i="19"/>
  <c r="K202" i="19"/>
  <c r="L202" i="19" s="1"/>
  <c r="R246" i="19"/>
  <c r="K246" i="19"/>
  <c r="L246" i="19" s="1"/>
  <c r="R266" i="19"/>
  <c r="K266" i="19"/>
  <c r="L266" i="19" s="1"/>
  <c r="R306" i="19"/>
  <c r="K306" i="19"/>
  <c r="L306" i="19" s="1"/>
  <c r="R360" i="19"/>
  <c r="K360" i="19"/>
  <c r="L360" i="19" s="1"/>
  <c r="R407" i="19"/>
  <c r="K407" i="19"/>
  <c r="L407" i="19" s="1"/>
  <c r="R426" i="19"/>
  <c r="K426" i="19"/>
  <c r="L426" i="19" s="1"/>
  <c r="R455" i="19"/>
  <c r="K455" i="19"/>
  <c r="L455" i="19" s="1"/>
  <c r="R468" i="19"/>
  <c r="K468" i="19"/>
  <c r="L468" i="19" s="1"/>
  <c r="R491" i="19"/>
  <c r="K491" i="19"/>
  <c r="L491" i="19" s="1"/>
  <c r="R510" i="19"/>
  <c r="K510" i="19"/>
  <c r="L510" i="19" s="1"/>
  <c r="R578" i="19"/>
  <c r="K578" i="19"/>
  <c r="L578" i="19" s="1"/>
  <c r="F44" i="14"/>
  <c r="F46" i="14" s="1"/>
  <c r="I27" i="20"/>
  <c r="I44" i="14"/>
  <c r="I46" i="14" s="1"/>
  <c r="K164" i="19"/>
  <c r="L164" i="19" s="1"/>
  <c r="K184" i="19"/>
  <c r="L184" i="19" s="1"/>
  <c r="K193" i="19"/>
  <c r="L193" i="19" s="1"/>
  <c r="K196" i="19"/>
  <c r="L196" i="19" s="1"/>
  <c r="K216" i="19"/>
  <c r="L216" i="19" s="1"/>
  <c r="K225" i="19"/>
  <c r="L225" i="19" s="1"/>
  <c r="K228" i="19"/>
  <c r="L228" i="19" s="1"/>
  <c r="K248" i="19"/>
  <c r="L248" i="19" s="1"/>
  <c r="K257" i="19"/>
  <c r="L257" i="19" s="1"/>
  <c r="K260" i="19"/>
  <c r="L260" i="19" s="1"/>
  <c r="K280" i="19"/>
  <c r="L280" i="19" s="1"/>
  <c r="K289" i="19"/>
  <c r="L289" i="19" s="1"/>
  <c r="K292" i="19"/>
  <c r="L292" i="19" s="1"/>
  <c r="K300" i="19"/>
  <c r="L300" i="19" s="1"/>
  <c r="K308" i="19"/>
  <c r="L308" i="19" s="1"/>
  <c r="K311" i="19"/>
  <c r="L311" i="19" s="1"/>
  <c r="K327" i="19"/>
  <c r="L327" i="19" s="1"/>
  <c r="K343" i="19"/>
  <c r="L343" i="19" s="1"/>
  <c r="K364" i="19"/>
  <c r="L364" i="19" s="1"/>
  <c r="K382" i="19"/>
  <c r="L382" i="19" s="1"/>
  <c r="K412" i="19"/>
  <c r="L412" i="19" s="1"/>
  <c r="K430" i="19"/>
  <c r="L430" i="19" s="1"/>
  <c r="K439" i="19"/>
  <c r="L439" i="19" s="1"/>
  <c r="K442" i="19"/>
  <c r="L442" i="19" s="1"/>
  <c r="K444" i="19"/>
  <c r="L444" i="19" s="1"/>
  <c r="K460" i="19"/>
  <c r="L460" i="19" s="1"/>
  <c r="K476" i="19"/>
  <c r="L476" i="19" s="1"/>
  <c r="K507" i="19"/>
  <c r="L507" i="19" s="1"/>
  <c r="K512" i="19"/>
  <c r="L512" i="19" s="1"/>
  <c r="K528" i="19"/>
  <c r="L528" i="19" s="1"/>
  <c r="K544" i="19"/>
  <c r="L544" i="19" s="1"/>
  <c r="K547" i="19"/>
  <c r="L547" i="19" s="1"/>
  <c r="K558" i="19"/>
  <c r="L558" i="19" s="1"/>
  <c r="K567" i="19"/>
  <c r="L567" i="19" s="1"/>
  <c r="K570" i="19"/>
  <c r="L570" i="19" s="1"/>
  <c r="K572" i="19"/>
  <c r="L572" i="19" s="1"/>
  <c r="K590" i="19"/>
  <c r="L590" i="19" s="1"/>
  <c r="K595" i="19"/>
  <c r="L595" i="19" s="1"/>
  <c r="K606" i="19"/>
  <c r="L606" i="19" s="1"/>
  <c r="K615" i="19"/>
  <c r="L615" i="19" s="1"/>
  <c r="K618" i="19"/>
  <c r="L618" i="19" s="1"/>
  <c r="K620" i="19"/>
  <c r="L620" i="19" s="1"/>
  <c r="K638" i="19"/>
  <c r="L638" i="19" s="1"/>
  <c r="K641" i="19"/>
  <c r="L641" i="19" s="1"/>
  <c r="K643" i="19"/>
  <c r="L643" i="19" s="1"/>
  <c r="K661" i="19"/>
  <c r="L661" i="19" s="1"/>
  <c r="K666" i="19"/>
  <c r="L666" i="19" s="1"/>
  <c r="K674" i="19"/>
  <c r="L674" i="19" s="1"/>
  <c r="K679" i="19"/>
  <c r="L679" i="19" s="1"/>
  <c r="K686" i="19"/>
  <c r="L686" i="19" s="1"/>
  <c r="K691" i="19"/>
  <c r="L691" i="19" s="1"/>
  <c r="K693" i="19"/>
  <c r="L693" i="19" s="1"/>
  <c r="F44" i="20"/>
  <c r="K22" i="21"/>
  <c r="L22" i="21" s="1"/>
  <c r="K38" i="21"/>
  <c r="L38" i="21" s="1"/>
  <c r="K41" i="21"/>
  <c r="L41" i="21" s="1"/>
  <c r="K58" i="21"/>
  <c r="L58" i="21" s="1"/>
  <c r="K61" i="21"/>
  <c r="L61" i="21" s="1"/>
  <c r="K70" i="21"/>
  <c r="L70" i="21" s="1"/>
  <c r="K90" i="21"/>
  <c r="L90" i="21" s="1"/>
  <c r="K93" i="21"/>
  <c r="L93" i="21" s="1"/>
  <c r="K102" i="21"/>
  <c r="L102" i="21" s="1"/>
  <c r="K122" i="21"/>
  <c r="L122" i="21" s="1"/>
  <c r="K130" i="21"/>
  <c r="L130" i="21" s="1"/>
  <c r="K138" i="21"/>
  <c r="L138" i="21" s="1"/>
  <c r="K146" i="21"/>
  <c r="L146" i="21" s="1"/>
  <c r="K154" i="21"/>
  <c r="L154" i="21" s="1"/>
  <c r="K162" i="21"/>
  <c r="L162" i="21" s="1"/>
  <c r="K170" i="21"/>
  <c r="L170" i="21" s="1"/>
  <c r="K586" i="19"/>
  <c r="L586" i="19" s="1"/>
  <c r="K588" i="19"/>
  <c r="L588" i="19" s="1"/>
  <c r="K604" i="19"/>
  <c r="L604" i="19" s="1"/>
  <c r="K626" i="19"/>
  <c r="L626" i="19" s="1"/>
  <c r="K628" i="19"/>
  <c r="L628" i="19" s="1"/>
  <c r="K631" i="19"/>
  <c r="L631" i="19" s="1"/>
  <c r="K634" i="19"/>
  <c r="L634" i="19" s="1"/>
  <c r="K636" i="19"/>
  <c r="L636" i="19" s="1"/>
  <c r="K649" i="19"/>
  <c r="L649" i="19" s="1"/>
  <c r="K651" i="19"/>
  <c r="L651" i="19" s="1"/>
  <c r="K654" i="19"/>
  <c r="L654" i="19" s="1"/>
  <c r="K657" i="19"/>
  <c r="L657" i="19" s="1"/>
  <c r="K659" i="19"/>
  <c r="L659" i="19" s="1"/>
  <c r="K677" i="19"/>
  <c r="L677" i="19" s="1"/>
  <c r="K682" i="19"/>
  <c r="L682" i="19" s="1"/>
  <c r="K684" i="19"/>
  <c r="L684" i="19" s="1"/>
  <c r="K17" i="21"/>
  <c r="L17" i="21" s="1"/>
  <c r="K20" i="21"/>
  <c r="L20" i="21" s="1"/>
  <c r="K36" i="21"/>
  <c r="L36" i="21" s="1"/>
  <c r="K56" i="21"/>
  <c r="L56" i="21" s="1"/>
  <c r="K65" i="21"/>
  <c r="L65" i="21" s="1"/>
  <c r="K68" i="21"/>
  <c r="L68" i="21" s="1"/>
  <c r="K88" i="21"/>
  <c r="L88" i="21" s="1"/>
  <c r="K97" i="21"/>
  <c r="L97" i="21" s="1"/>
  <c r="K100" i="21"/>
  <c r="L100" i="21" s="1"/>
  <c r="K120" i="21"/>
  <c r="L120" i="21" s="1"/>
  <c r="K128" i="21"/>
  <c r="L128" i="21" s="1"/>
  <c r="K136" i="21"/>
  <c r="L136" i="21" s="1"/>
  <c r="K144" i="21"/>
  <c r="L144" i="21" s="1"/>
  <c r="K152" i="21"/>
  <c r="L152" i="21" s="1"/>
  <c r="K160" i="21"/>
  <c r="L160" i="21" s="1"/>
  <c r="K168" i="21"/>
  <c r="L168" i="21" s="1"/>
  <c r="K173" i="21"/>
  <c r="L173" i="21" s="1"/>
  <c r="K175" i="21"/>
  <c r="L175" i="21" s="1"/>
  <c r="J19" i="28"/>
  <c r="P19" i="33"/>
  <c r="G16" i="17" s="1"/>
  <c r="N135" i="49" s="1"/>
  <c r="K16" i="21"/>
  <c r="L16" i="21" s="1"/>
  <c r="K26" i="21"/>
  <c r="L26" i="21" s="1"/>
  <c r="K34" i="21"/>
  <c r="L34" i="21" s="1"/>
  <c r="K48" i="21"/>
  <c r="L48" i="21" s="1"/>
  <c r="K50" i="21"/>
  <c r="L50" i="21" s="1"/>
  <c r="K57" i="21"/>
  <c r="L57" i="21" s="1"/>
  <c r="K64" i="21"/>
  <c r="L64" i="21" s="1"/>
  <c r="K66" i="21"/>
  <c r="L66" i="21" s="1"/>
  <c r="K73" i="21"/>
  <c r="L73" i="21" s="1"/>
  <c r="K80" i="21"/>
  <c r="L80" i="21" s="1"/>
  <c r="K82" i="21"/>
  <c r="L82" i="21" s="1"/>
  <c r="K89" i="21"/>
  <c r="L89" i="21" s="1"/>
  <c r="K96" i="21"/>
  <c r="L96" i="21" s="1"/>
  <c r="K98" i="21"/>
  <c r="L98" i="21" s="1"/>
  <c r="K105" i="21"/>
  <c r="L105" i="21" s="1"/>
  <c r="K112" i="21"/>
  <c r="L112" i="21" s="1"/>
  <c r="K114" i="21"/>
  <c r="L114" i="21" s="1"/>
  <c r="K121" i="21"/>
  <c r="L121" i="21" s="1"/>
  <c r="K123" i="21"/>
  <c r="L123" i="21" s="1"/>
  <c r="K125" i="21"/>
  <c r="L125" i="21" s="1"/>
  <c r="K127" i="21"/>
  <c r="L127" i="21" s="1"/>
  <c r="K129" i="21"/>
  <c r="L129" i="21" s="1"/>
  <c r="K131" i="21"/>
  <c r="L131" i="21" s="1"/>
  <c r="K133" i="21"/>
  <c r="L133" i="21" s="1"/>
  <c r="K135" i="21"/>
  <c r="L135" i="21" s="1"/>
  <c r="K137" i="21"/>
  <c r="L137" i="21" s="1"/>
  <c r="K139" i="21"/>
  <c r="L139" i="21" s="1"/>
  <c r="K141" i="21"/>
  <c r="L141" i="21" s="1"/>
  <c r="K143" i="21"/>
  <c r="L143" i="21" s="1"/>
  <c r="K145" i="21"/>
  <c r="L145" i="21" s="1"/>
  <c r="K147" i="21"/>
  <c r="L147" i="21" s="1"/>
  <c r="K149" i="21"/>
  <c r="L149" i="21" s="1"/>
  <c r="K151" i="21"/>
  <c r="L151" i="21" s="1"/>
  <c r="K153" i="21"/>
  <c r="L153" i="21" s="1"/>
  <c r="K155" i="21"/>
  <c r="L155" i="21" s="1"/>
  <c r="K157" i="21"/>
  <c r="L157" i="21" s="1"/>
  <c r="K159" i="21"/>
  <c r="L159" i="21" s="1"/>
  <c r="K161" i="21"/>
  <c r="L161" i="21" s="1"/>
  <c r="K163" i="21"/>
  <c r="L163" i="21" s="1"/>
  <c r="K165" i="21"/>
  <c r="L165" i="21" s="1"/>
  <c r="K167" i="21"/>
  <c r="L167" i="21" s="1"/>
  <c r="K169" i="21"/>
  <c r="L169" i="21" s="1"/>
  <c r="K171" i="21"/>
  <c r="L171" i="21" s="1"/>
  <c r="K19" i="21"/>
  <c r="L19" i="21" s="1"/>
  <c r="K24" i="21"/>
  <c r="L24" i="21" s="1"/>
  <c r="K32" i="21"/>
  <c r="L32" i="21" s="1"/>
  <c r="K40" i="21"/>
  <c r="L40" i="21" s="1"/>
  <c r="K42" i="21"/>
  <c r="L42" i="21" s="1"/>
  <c r="K44" i="21"/>
  <c r="L44" i="21" s="1"/>
  <c r="K46" i="21"/>
  <c r="L46" i="21" s="1"/>
  <c r="K53" i="21"/>
  <c r="L53" i="21" s="1"/>
  <c r="K60" i="21"/>
  <c r="L60" i="21" s="1"/>
  <c r="K62" i="21"/>
  <c r="L62" i="21" s="1"/>
  <c r="K69" i="21"/>
  <c r="L69" i="21" s="1"/>
  <c r="K76" i="21"/>
  <c r="L76" i="21" s="1"/>
  <c r="K78" i="21"/>
  <c r="L78" i="21" s="1"/>
  <c r="K85" i="21"/>
  <c r="L85" i="21" s="1"/>
  <c r="K92" i="21"/>
  <c r="L92" i="21" s="1"/>
  <c r="K94" i="21"/>
  <c r="L94" i="21" s="1"/>
  <c r="K101" i="21"/>
  <c r="L101" i="21" s="1"/>
  <c r="K108" i="21"/>
  <c r="L108" i="21" s="1"/>
  <c r="K110" i="21"/>
  <c r="L110" i="21" s="1"/>
  <c r="K117" i="21"/>
  <c r="L117" i="21" s="1"/>
  <c r="R310" i="19"/>
  <c r="K310" i="19"/>
  <c r="L310" i="19" s="1"/>
  <c r="R318" i="19"/>
  <c r="K318" i="19"/>
  <c r="L318" i="19" s="1"/>
  <c r="R326" i="19"/>
  <c r="K326" i="19"/>
  <c r="L326" i="19" s="1"/>
  <c r="R334" i="19"/>
  <c r="K334" i="19"/>
  <c r="L334" i="19" s="1"/>
  <c r="R342" i="19"/>
  <c r="K342" i="19"/>
  <c r="L342" i="19" s="1"/>
  <c r="R350" i="19"/>
  <c r="K350" i="19"/>
  <c r="L350" i="19" s="1"/>
  <c r="R358" i="19"/>
  <c r="K358" i="19"/>
  <c r="L358" i="19" s="1"/>
  <c r="R381" i="19"/>
  <c r="K381" i="19"/>
  <c r="L381" i="19" s="1"/>
  <c r="R406" i="19"/>
  <c r="K406" i="19"/>
  <c r="L406" i="19" s="1"/>
  <c r="R424" i="19"/>
  <c r="K424" i="19"/>
  <c r="L424" i="19" s="1"/>
  <c r="R447" i="19"/>
  <c r="K447" i="19"/>
  <c r="L447" i="19" s="1"/>
  <c r="R470" i="19"/>
  <c r="K470" i="19"/>
  <c r="L470" i="19" s="1"/>
  <c r="R488" i="19"/>
  <c r="K488" i="19"/>
  <c r="L488" i="19" s="1"/>
  <c r="R511" i="19"/>
  <c r="K511" i="19"/>
  <c r="L511" i="19" s="1"/>
  <c r="R534" i="19"/>
  <c r="K534" i="19"/>
  <c r="L534" i="19" s="1"/>
  <c r="R552" i="19"/>
  <c r="K552" i="19"/>
  <c r="L552" i="19" s="1"/>
  <c r="R575" i="19"/>
  <c r="K575" i="19"/>
  <c r="L575" i="19" s="1"/>
  <c r="R598" i="19"/>
  <c r="K598" i="19"/>
  <c r="L598" i="19" s="1"/>
  <c r="R616" i="19"/>
  <c r="K616" i="19"/>
  <c r="L616" i="19" s="1"/>
  <c r="R639" i="19"/>
  <c r="K639" i="19"/>
  <c r="L639" i="19" s="1"/>
  <c r="R316" i="19"/>
  <c r="K316" i="19"/>
  <c r="L316" i="19" s="1"/>
  <c r="R324" i="19"/>
  <c r="K324" i="19"/>
  <c r="L324" i="19" s="1"/>
  <c r="R332" i="19"/>
  <c r="K332" i="19"/>
  <c r="L332" i="19" s="1"/>
  <c r="R340" i="19"/>
  <c r="K340" i="19"/>
  <c r="L340" i="19" s="1"/>
  <c r="R348" i="19"/>
  <c r="K348" i="19"/>
  <c r="L348" i="19" s="1"/>
  <c r="R356" i="19"/>
  <c r="K356" i="19"/>
  <c r="L356" i="19" s="1"/>
  <c r="R374" i="19"/>
  <c r="K374" i="19"/>
  <c r="L374" i="19" s="1"/>
  <c r="R399" i="19"/>
  <c r="K399" i="19"/>
  <c r="L399" i="19" s="1"/>
  <c r="R422" i="19"/>
  <c r="K422" i="19"/>
  <c r="L422" i="19" s="1"/>
  <c r="R440" i="19"/>
  <c r="K440" i="19"/>
  <c r="L440" i="19" s="1"/>
  <c r="R463" i="19"/>
  <c r="K463" i="19"/>
  <c r="L463" i="19" s="1"/>
  <c r="R486" i="19"/>
  <c r="K486" i="19"/>
  <c r="L486" i="19" s="1"/>
  <c r="R504" i="19"/>
  <c r="K504" i="19"/>
  <c r="L504" i="19" s="1"/>
  <c r="R527" i="19"/>
  <c r="K527" i="19"/>
  <c r="L527" i="19" s="1"/>
  <c r="R550" i="19"/>
  <c r="K550" i="19"/>
  <c r="L550" i="19" s="1"/>
  <c r="R568" i="19"/>
  <c r="K568" i="19"/>
  <c r="L568" i="19" s="1"/>
  <c r="R591" i="19"/>
  <c r="K591" i="19"/>
  <c r="L591" i="19" s="1"/>
  <c r="R614" i="19"/>
  <c r="K614" i="19"/>
  <c r="L614" i="19" s="1"/>
  <c r="R632" i="19"/>
  <c r="K632" i="19"/>
  <c r="L632" i="19" s="1"/>
  <c r="K169" i="19"/>
  <c r="L169" i="19" s="1"/>
  <c r="K176" i="19"/>
  <c r="L176" i="19" s="1"/>
  <c r="K178" i="19"/>
  <c r="L178" i="19" s="1"/>
  <c r="K185" i="19"/>
  <c r="L185" i="19" s="1"/>
  <c r="K192" i="19"/>
  <c r="L192" i="19" s="1"/>
  <c r="K194" i="19"/>
  <c r="L194" i="19" s="1"/>
  <c r="K201" i="19"/>
  <c r="L201" i="19" s="1"/>
  <c r="K208" i="19"/>
  <c r="L208" i="19" s="1"/>
  <c r="K210" i="19"/>
  <c r="L210" i="19" s="1"/>
  <c r="K217" i="19"/>
  <c r="L217" i="19" s="1"/>
  <c r="K224" i="19"/>
  <c r="L224" i="19" s="1"/>
  <c r="K226" i="19"/>
  <c r="L226" i="19" s="1"/>
  <c r="K233" i="19"/>
  <c r="L233" i="19" s="1"/>
  <c r="K240" i="19"/>
  <c r="L240" i="19" s="1"/>
  <c r="K242" i="19"/>
  <c r="L242" i="19" s="1"/>
  <c r="K249" i="19"/>
  <c r="L249" i="19" s="1"/>
  <c r="K256" i="19"/>
  <c r="L256" i="19" s="1"/>
  <c r="K258" i="19"/>
  <c r="L258" i="19" s="1"/>
  <c r="K265" i="19"/>
  <c r="L265" i="19" s="1"/>
  <c r="K272" i="19"/>
  <c r="L272" i="19" s="1"/>
  <c r="K274" i="19"/>
  <c r="L274" i="19" s="1"/>
  <c r="K281" i="19"/>
  <c r="L281" i="19" s="1"/>
  <c r="K288" i="19"/>
  <c r="L288" i="19" s="1"/>
  <c r="K290" i="19"/>
  <c r="L290" i="19" s="1"/>
  <c r="K297" i="19"/>
  <c r="L297" i="19" s="1"/>
  <c r="K299" i="19"/>
  <c r="L299" i="19" s="1"/>
  <c r="K301" i="19"/>
  <c r="L301" i="19" s="1"/>
  <c r="K303" i="19"/>
  <c r="L303" i="19" s="1"/>
  <c r="K305" i="19"/>
  <c r="L305" i="19" s="1"/>
  <c r="K307" i="19"/>
  <c r="L307" i="19" s="1"/>
  <c r="K309" i="19"/>
  <c r="L309" i="19" s="1"/>
  <c r="R314" i="19"/>
  <c r="K314" i="19"/>
  <c r="L314" i="19" s="1"/>
  <c r="K317" i="19"/>
  <c r="L317" i="19" s="1"/>
  <c r="R322" i="19"/>
  <c r="K322" i="19"/>
  <c r="L322" i="19" s="1"/>
  <c r="K325" i="19"/>
  <c r="L325" i="19" s="1"/>
  <c r="R330" i="19"/>
  <c r="K330" i="19"/>
  <c r="L330" i="19" s="1"/>
  <c r="K333" i="19"/>
  <c r="L333" i="19" s="1"/>
  <c r="R338" i="19"/>
  <c r="K338" i="19"/>
  <c r="L338" i="19" s="1"/>
  <c r="K341" i="19"/>
  <c r="L341" i="19" s="1"/>
  <c r="R346" i="19"/>
  <c r="K346" i="19"/>
  <c r="L346" i="19" s="1"/>
  <c r="K349" i="19"/>
  <c r="L349" i="19" s="1"/>
  <c r="R354" i="19"/>
  <c r="K354" i="19"/>
  <c r="L354" i="19" s="1"/>
  <c r="K357" i="19"/>
  <c r="L357" i="19" s="1"/>
  <c r="R372" i="19"/>
  <c r="K372" i="19"/>
  <c r="L372" i="19" s="1"/>
  <c r="K380" i="19"/>
  <c r="L380" i="19" s="1"/>
  <c r="R392" i="19"/>
  <c r="K392" i="19"/>
  <c r="L392" i="19" s="1"/>
  <c r="K395" i="19"/>
  <c r="L395" i="19" s="1"/>
  <c r="K400" i="19"/>
  <c r="L400" i="19" s="1"/>
  <c r="R415" i="19"/>
  <c r="K415" i="19"/>
  <c r="L415" i="19" s="1"/>
  <c r="K418" i="19"/>
  <c r="L418" i="19" s="1"/>
  <c r="K420" i="19"/>
  <c r="L420" i="19" s="1"/>
  <c r="K423" i="19"/>
  <c r="L423" i="19" s="1"/>
  <c r="R438" i="19"/>
  <c r="K438" i="19"/>
  <c r="L438" i="19" s="1"/>
  <c r="R456" i="19"/>
  <c r="K456" i="19"/>
  <c r="L456" i="19" s="1"/>
  <c r="K459" i="19"/>
  <c r="L459" i="19" s="1"/>
  <c r="R479" i="19"/>
  <c r="K479" i="19"/>
  <c r="L479" i="19" s="1"/>
  <c r="K482" i="19"/>
  <c r="L482" i="19" s="1"/>
  <c r="K484" i="19"/>
  <c r="L484" i="19" s="1"/>
  <c r="R502" i="19"/>
  <c r="K502" i="19"/>
  <c r="L502" i="19" s="1"/>
  <c r="R520" i="19"/>
  <c r="K520" i="19"/>
  <c r="L520" i="19" s="1"/>
  <c r="K523" i="19"/>
  <c r="L523" i="19" s="1"/>
  <c r="R543" i="19"/>
  <c r="K543" i="19"/>
  <c r="L543" i="19" s="1"/>
  <c r="K546" i="19"/>
  <c r="L546" i="19" s="1"/>
  <c r="K548" i="19"/>
  <c r="L548" i="19" s="1"/>
  <c r="R566" i="19"/>
  <c r="K566" i="19"/>
  <c r="L566" i="19" s="1"/>
  <c r="R584" i="19"/>
  <c r="K584" i="19"/>
  <c r="L584" i="19" s="1"/>
  <c r="R607" i="19"/>
  <c r="K607" i="19"/>
  <c r="L607" i="19" s="1"/>
  <c r="K610" i="19"/>
  <c r="L610" i="19" s="1"/>
  <c r="K612" i="19"/>
  <c r="L612" i="19" s="1"/>
  <c r="R630" i="19"/>
  <c r="K630" i="19"/>
  <c r="L630" i="19" s="1"/>
  <c r="K19" i="19"/>
  <c r="L19" i="19" s="1"/>
  <c r="K27" i="19"/>
  <c r="L27" i="19" s="1"/>
  <c r="K29" i="19"/>
  <c r="L29" i="19" s="1"/>
  <c r="K31" i="19"/>
  <c r="L31" i="19" s="1"/>
  <c r="K33" i="19"/>
  <c r="L33" i="19" s="1"/>
  <c r="K35" i="19"/>
  <c r="L35" i="19" s="1"/>
  <c r="K37" i="19"/>
  <c r="L37" i="19" s="1"/>
  <c r="K39" i="19"/>
  <c r="L39" i="19" s="1"/>
  <c r="K41" i="19"/>
  <c r="L41" i="19" s="1"/>
  <c r="K43" i="19"/>
  <c r="L43" i="19" s="1"/>
  <c r="K45" i="19"/>
  <c r="L45" i="19" s="1"/>
  <c r="K47" i="19"/>
  <c r="L47" i="19" s="1"/>
  <c r="K49" i="19"/>
  <c r="L49" i="19" s="1"/>
  <c r="K51" i="19"/>
  <c r="L51" i="19" s="1"/>
  <c r="K53" i="19"/>
  <c r="L53" i="19" s="1"/>
  <c r="K55" i="19"/>
  <c r="L55" i="19" s="1"/>
  <c r="K57" i="19"/>
  <c r="L57" i="19" s="1"/>
  <c r="K59" i="19"/>
  <c r="L59" i="19" s="1"/>
  <c r="K61" i="19"/>
  <c r="L61" i="19" s="1"/>
  <c r="K63" i="19"/>
  <c r="L63" i="19" s="1"/>
  <c r="K65" i="19"/>
  <c r="L65" i="19" s="1"/>
  <c r="K67" i="19"/>
  <c r="L67" i="19" s="1"/>
  <c r="K69" i="19"/>
  <c r="L69" i="19" s="1"/>
  <c r="K71" i="19"/>
  <c r="L71" i="19" s="1"/>
  <c r="K73" i="19"/>
  <c r="L73" i="19" s="1"/>
  <c r="K75" i="19"/>
  <c r="L75" i="19" s="1"/>
  <c r="K77" i="19"/>
  <c r="L77" i="19" s="1"/>
  <c r="K79" i="19"/>
  <c r="L79" i="19" s="1"/>
  <c r="K81" i="19"/>
  <c r="L81" i="19" s="1"/>
  <c r="K83" i="19"/>
  <c r="L83" i="19" s="1"/>
  <c r="K85" i="19"/>
  <c r="L85" i="19" s="1"/>
  <c r="K87" i="19"/>
  <c r="L87" i="19" s="1"/>
  <c r="K89" i="19"/>
  <c r="L89" i="19" s="1"/>
  <c r="K91" i="19"/>
  <c r="L91" i="19" s="1"/>
  <c r="K93" i="19"/>
  <c r="L93" i="19" s="1"/>
  <c r="K95" i="19"/>
  <c r="L95" i="19" s="1"/>
  <c r="K97" i="19"/>
  <c r="L97" i="19" s="1"/>
  <c r="K99" i="19"/>
  <c r="L99" i="19" s="1"/>
  <c r="K101" i="19"/>
  <c r="L101" i="19" s="1"/>
  <c r="K103" i="19"/>
  <c r="L103" i="19" s="1"/>
  <c r="K105" i="19"/>
  <c r="L105" i="19" s="1"/>
  <c r="K107" i="19"/>
  <c r="L107" i="19" s="1"/>
  <c r="K109" i="19"/>
  <c r="L109" i="19" s="1"/>
  <c r="K111" i="19"/>
  <c r="L111" i="19" s="1"/>
  <c r="K113" i="19"/>
  <c r="L113" i="19" s="1"/>
  <c r="K115" i="19"/>
  <c r="L115" i="19" s="1"/>
  <c r="K117" i="19"/>
  <c r="L117" i="19" s="1"/>
  <c r="K119" i="19"/>
  <c r="L119" i="19" s="1"/>
  <c r="K121" i="19"/>
  <c r="L121" i="19" s="1"/>
  <c r="K123" i="19"/>
  <c r="L123" i="19" s="1"/>
  <c r="K125" i="19"/>
  <c r="L125" i="19" s="1"/>
  <c r="K127" i="19"/>
  <c r="L127" i="19" s="1"/>
  <c r="K129" i="19"/>
  <c r="L129" i="19" s="1"/>
  <c r="K131" i="19"/>
  <c r="L131" i="19" s="1"/>
  <c r="K133" i="19"/>
  <c r="L133" i="19" s="1"/>
  <c r="K135" i="19"/>
  <c r="L135" i="19" s="1"/>
  <c r="K137" i="19"/>
  <c r="L137" i="19" s="1"/>
  <c r="K139" i="19"/>
  <c r="L139" i="19" s="1"/>
  <c r="K141" i="19"/>
  <c r="L141" i="19" s="1"/>
  <c r="K143" i="19"/>
  <c r="L143" i="19" s="1"/>
  <c r="K145" i="19"/>
  <c r="L145" i="19" s="1"/>
  <c r="K147" i="19"/>
  <c r="L147" i="19" s="1"/>
  <c r="K149" i="19"/>
  <c r="L149" i="19" s="1"/>
  <c r="K151" i="19"/>
  <c r="L151" i="19" s="1"/>
  <c r="K153" i="19"/>
  <c r="L153" i="19" s="1"/>
  <c r="K155" i="19"/>
  <c r="L155" i="19" s="1"/>
  <c r="K157" i="19"/>
  <c r="L157" i="19" s="1"/>
  <c r="K159" i="19"/>
  <c r="L159" i="19" s="1"/>
  <c r="K161" i="19"/>
  <c r="L161" i="19" s="1"/>
  <c r="K163" i="19"/>
  <c r="L163" i="19" s="1"/>
  <c r="K165" i="19"/>
  <c r="L165" i="19" s="1"/>
  <c r="K172" i="19"/>
  <c r="L172" i="19" s="1"/>
  <c r="K174" i="19"/>
  <c r="L174" i="19" s="1"/>
  <c r="K181" i="19"/>
  <c r="L181" i="19" s="1"/>
  <c r="K188" i="19"/>
  <c r="L188" i="19" s="1"/>
  <c r="K190" i="19"/>
  <c r="L190" i="19" s="1"/>
  <c r="K197" i="19"/>
  <c r="L197" i="19" s="1"/>
  <c r="K204" i="19"/>
  <c r="L204" i="19" s="1"/>
  <c r="K206" i="19"/>
  <c r="L206" i="19" s="1"/>
  <c r="K213" i="19"/>
  <c r="L213" i="19" s="1"/>
  <c r="K220" i="19"/>
  <c r="L220" i="19" s="1"/>
  <c r="K222" i="19"/>
  <c r="L222" i="19" s="1"/>
  <c r="K229" i="19"/>
  <c r="L229" i="19" s="1"/>
  <c r="K236" i="19"/>
  <c r="L236" i="19" s="1"/>
  <c r="K238" i="19"/>
  <c r="L238" i="19" s="1"/>
  <c r="K245" i="19"/>
  <c r="L245" i="19" s="1"/>
  <c r="K252" i="19"/>
  <c r="L252" i="19" s="1"/>
  <c r="K254" i="19"/>
  <c r="L254" i="19" s="1"/>
  <c r="K261" i="19"/>
  <c r="L261" i="19" s="1"/>
  <c r="K268" i="19"/>
  <c r="L268" i="19" s="1"/>
  <c r="K270" i="19"/>
  <c r="L270" i="19" s="1"/>
  <c r="K277" i="19"/>
  <c r="L277" i="19" s="1"/>
  <c r="K284" i="19"/>
  <c r="L284" i="19" s="1"/>
  <c r="K286" i="19"/>
  <c r="L286" i="19" s="1"/>
  <c r="K293" i="19"/>
  <c r="L293" i="19" s="1"/>
  <c r="R312" i="19"/>
  <c r="K312" i="19"/>
  <c r="L312" i="19" s="1"/>
  <c r="K315" i="19"/>
  <c r="L315" i="19" s="1"/>
  <c r="R320" i="19"/>
  <c r="K320" i="19"/>
  <c r="L320" i="19" s="1"/>
  <c r="K323" i="19"/>
  <c r="L323" i="19" s="1"/>
  <c r="R328" i="19"/>
  <c r="K328" i="19"/>
  <c r="L328" i="19" s="1"/>
  <c r="K331" i="19"/>
  <c r="L331" i="19" s="1"/>
  <c r="R336" i="19"/>
  <c r="K336" i="19"/>
  <c r="L336" i="19" s="1"/>
  <c r="K339" i="19"/>
  <c r="L339" i="19" s="1"/>
  <c r="R344" i="19"/>
  <c r="K344" i="19"/>
  <c r="L344" i="19" s="1"/>
  <c r="K347" i="19"/>
  <c r="L347" i="19" s="1"/>
  <c r="R352" i="19"/>
  <c r="K352" i="19"/>
  <c r="L352" i="19" s="1"/>
  <c r="K355" i="19"/>
  <c r="L355" i="19" s="1"/>
  <c r="R365" i="19"/>
  <c r="K365" i="19"/>
  <c r="L365" i="19" s="1"/>
  <c r="K368" i="19"/>
  <c r="L368" i="19" s="1"/>
  <c r="K370" i="19"/>
  <c r="L370" i="19" s="1"/>
  <c r="K373" i="19"/>
  <c r="L373" i="19" s="1"/>
  <c r="R388" i="19"/>
  <c r="K388" i="19"/>
  <c r="L388" i="19" s="1"/>
  <c r="K398" i="19"/>
  <c r="L398" i="19" s="1"/>
  <c r="R408" i="19"/>
  <c r="K408" i="19"/>
  <c r="L408" i="19" s="1"/>
  <c r="K411" i="19"/>
  <c r="L411" i="19" s="1"/>
  <c r="K416" i="19"/>
  <c r="L416" i="19" s="1"/>
  <c r="R431" i="19"/>
  <c r="K431" i="19"/>
  <c r="L431" i="19" s="1"/>
  <c r="K434" i="19"/>
  <c r="L434" i="19" s="1"/>
  <c r="K436" i="19"/>
  <c r="L436" i="19" s="1"/>
  <c r="R454" i="19"/>
  <c r="K454" i="19"/>
  <c r="L454" i="19" s="1"/>
  <c r="R472" i="19"/>
  <c r="K472" i="19"/>
  <c r="L472" i="19" s="1"/>
  <c r="K475" i="19"/>
  <c r="L475" i="19" s="1"/>
  <c r="R495" i="19"/>
  <c r="K495" i="19"/>
  <c r="L495" i="19" s="1"/>
  <c r="K498" i="19"/>
  <c r="L498" i="19" s="1"/>
  <c r="K500" i="19"/>
  <c r="L500" i="19" s="1"/>
  <c r="R518" i="19"/>
  <c r="K518" i="19"/>
  <c r="L518" i="19" s="1"/>
  <c r="R536" i="19"/>
  <c r="K536" i="19"/>
  <c r="L536" i="19" s="1"/>
  <c r="K539" i="19"/>
  <c r="L539" i="19" s="1"/>
  <c r="R559" i="19"/>
  <c r="K559" i="19"/>
  <c r="L559" i="19" s="1"/>
  <c r="K562" i="19"/>
  <c r="L562" i="19" s="1"/>
  <c r="K564" i="19"/>
  <c r="L564" i="19" s="1"/>
  <c r="R582" i="19"/>
  <c r="K582" i="19"/>
  <c r="L582" i="19" s="1"/>
  <c r="R600" i="19"/>
  <c r="K600" i="19"/>
  <c r="L600" i="19" s="1"/>
  <c r="K603" i="19"/>
  <c r="L603" i="19" s="1"/>
  <c r="R623" i="19"/>
  <c r="K623" i="19"/>
  <c r="L623" i="19" s="1"/>
  <c r="K646" i="19"/>
  <c r="L646" i="19" s="1"/>
  <c r="K653" i="19"/>
  <c r="L653" i="19" s="1"/>
  <c r="K655" i="19"/>
  <c r="L655" i="19" s="1"/>
  <c r="K662" i="19"/>
  <c r="L662" i="19" s="1"/>
  <c r="K669" i="19"/>
  <c r="L669" i="19" s="1"/>
  <c r="K671" i="19"/>
  <c r="L671" i="19" s="1"/>
  <c r="K678" i="19"/>
  <c r="L678" i="19" s="1"/>
  <c r="K687" i="19"/>
  <c r="L687" i="19" s="1"/>
  <c r="K44" i="11"/>
  <c r="L44" i="11" s="1"/>
  <c r="J3" i="21"/>
  <c r="I11" i="12"/>
  <c r="I47" i="12" s="1"/>
  <c r="I51" i="12" s="1"/>
  <c r="K17" i="11"/>
  <c r="L17" i="11" s="1"/>
  <c r="N17" i="11" s="1"/>
  <c r="K92" i="11"/>
  <c r="L92" i="11" s="1"/>
  <c r="K96" i="11"/>
  <c r="L96" i="11" s="1"/>
  <c r="K100" i="11"/>
  <c r="L100" i="11" s="1"/>
  <c r="K104" i="11"/>
  <c r="L104" i="11" s="1"/>
  <c r="K108" i="11"/>
  <c r="L108" i="11" s="1"/>
  <c r="K112" i="11"/>
  <c r="L112" i="11" s="1"/>
  <c r="K116" i="11"/>
  <c r="L116" i="11" s="1"/>
  <c r="K120" i="11"/>
  <c r="L120" i="11" s="1"/>
  <c r="K124" i="11"/>
  <c r="L124" i="11" s="1"/>
  <c r="K128" i="11"/>
  <c r="L128" i="11" s="1"/>
  <c r="K132" i="11"/>
  <c r="L132" i="11" s="1"/>
  <c r="K136" i="11"/>
  <c r="L136" i="11" s="1"/>
  <c r="K140" i="11"/>
  <c r="L140" i="11" s="1"/>
  <c r="K144" i="11"/>
  <c r="L144" i="11" s="1"/>
  <c r="K148" i="11"/>
  <c r="L148" i="11" s="1"/>
  <c r="K152" i="11"/>
  <c r="L152" i="11" s="1"/>
  <c r="K156" i="11"/>
  <c r="L156" i="11" s="1"/>
  <c r="K160" i="11"/>
  <c r="L160" i="11" s="1"/>
  <c r="K164" i="11"/>
  <c r="L164" i="11" s="1"/>
  <c r="K168" i="11"/>
  <c r="L168" i="11" s="1"/>
  <c r="K172" i="11"/>
  <c r="L172" i="11" s="1"/>
  <c r="K176" i="11"/>
  <c r="L176" i="11" s="1"/>
  <c r="I179" i="11"/>
  <c r="J34" i="15"/>
  <c r="J33" i="15"/>
  <c r="I703" i="13"/>
  <c r="M16" i="15"/>
  <c r="M15" i="15"/>
  <c r="G14" i="15"/>
  <c r="M24" i="23"/>
  <c r="M23" i="23"/>
  <c r="M21" i="23"/>
  <c r="G24" i="23"/>
  <c r="G23" i="23"/>
  <c r="G22" i="23"/>
  <c r="G21" i="23"/>
  <c r="M17" i="23"/>
  <c r="M16" i="23"/>
  <c r="M15" i="23"/>
  <c r="G17" i="23"/>
  <c r="G16" i="23"/>
  <c r="G15" i="23"/>
  <c r="G14" i="23"/>
  <c r="K11" i="19"/>
  <c r="L11" i="19" s="1"/>
  <c r="N11" i="19" s="1"/>
  <c r="M21" i="28"/>
  <c r="N11" i="26"/>
  <c r="N177" i="26" s="1"/>
  <c r="N177" i="31"/>
  <c r="J31" i="23"/>
  <c r="J32" i="15"/>
  <c r="L35" i="33"/>
  <c r="J34" i="23"/>
  <c r="J35" i="23"/>
  <c r="J33" i="23"/>
  <c r="J32" i="23"/>
  <c r="J11" i="21"/>
  <c r="J12" i="21" s="1"/>
  <c r="J13" i="21" s="1"/>
  <c r="J14" i="21" s="1"/>
  <c r="J15" i="21" s="1"/>
  <c r="J16" i="21" s="1"/>
  <c r="J17" i="21" s="1"/>
  <c r="J18" i="21" s="1"/>
  <c r="J19" i="21" s="1"/>
  <c r="J20" i="21" s="1"/>
  <c r="J21" i="21" s="1"/>
  <c r="J22" i="21" s="1"/>
  <c r="J23" i="21" s="1"/>
  <c r="J24" i="21" s="1"/>
  <c r="J25" i="21" s="1"/>
  <c r="J26" i="21" s="1"/>
  <c r="J27" i="21" s="1"/>
  <c r="J28" i="21" s="1"/>
  <c r="J29" i="21" s="1"/>
  <c r="J30" i="21" s="1"/>
  <c r="J31" i="21" s="1"/>
  <c r="J32" i="21" s="1"/>
  <c r="J33" i="21" s="1"/>
  <c r="J34" i="21" s="1"/>
  <c r="J35" i="21" s="1"/>
  <c r="J36" i="21" s="1"/>
  <c r="J37" i="21" s="1"/>
  <c r="J38" i="21" s="1"/>
  <c r="J39" i="21" s="1"/>
  <c r="J40" i="21" s="1"/>
  <c r="J41" i="21" s="1"/>
  <c r="J42" i="21" s="1"/>
  <c r="J43" i="21" s="1"/>
  <c r="J44" i="21" s="1"/>
  <c r="J45" i="21" s="1"/>
  <c r="J46" i="21" s="1"/>
  <c r="J47" i="21" s="1"/>
  <c r="J48" i="21" s="1"/>
  <c r="J49" i="21" s="1"/>
  <c r="J50" i="21" s="1"/>
  <c r="J51" i="21" s="1"/>
  <c r="J52" i="21" s="1"/>
  <c r="J53" i="21" s="1"/>
  <c r="J54" i="21" s="1"/>
  <c r="J55" i="21" s="1"/>
  <c r="J56" i="21" s="1"/>
  <c r="J57" i="21" s="1"/>
  <c r="J58" i="21" s="1"/>
  <c r="J59" i="21" s="1"/>
  <c r="J60" i="21" s="1"/>
  <c r="J61" i="21" s="1"/>
  <c r="J62" i="21" s="1"/>
  <c r="J63" i="21" s="1"/>
  <c r="J64" i="21" s="1"/>
  <c r="J65" i="21" s="1"/>
  <c r="J66" i="21" s="1"/>
  <c r="J67" i="21" s="1"/>
  <c r="J68" i="21" s="1"/>
  <c r="J69" i="21" s="1"/>
  <c r="J70" i="21" s="1"/>
  <c r="J71" i="21" s="1"/>
  <c r="J72" i="21" s="1"/>
  <c r="J73" i="21" s="1"/>
  <c r="J74" i="21" s="1"/>
  <c r="J75" i="21" s="1"/>
  <c r="J76" i="21" s="1"/>
  <c r="J77" i="21" s="1"/>
  <c r="J78" i="21" s="1"/>
  <c r="J79" i="21" s="1"/>
  <c r="J80" i="21" s="1"/>
  <c r="J81" i="21" s="1"/>
  <c r="J82" i="21" s="1"/>
  <c r="J83" i="21" s="1"/>
  <c r="J84" i="21" s="1"/>
  <c r="J85" i="21" s="1"/>
  <c r="J86" i="21" s="1"/>
  <c r="J87" i="21" s="1"/>
  <c r="J88" i="21" s="1"/>
  <c r="J89" i="21" s="1"/>
  <c r="J90" i="21" s="1"/>
  <c r="J91" i="21" s="1"/>
  <c r="J92" i="21" s="1"/>
  <c r="J93" i="21" s="1"/>
  <c r="J94" i="21" s="1"/>
  <c r="J95" i="21" s="1"/>
  <c r="J96" i="21" s="1"/>
  <c r="J97" i="21" s="1"/>
  <c r="J98" i="21" s="1"/>
  <c r="J99" i="21" s="1"/>
  <c r="J100" i="21" s="1"/>
  <c r="J101" i="21" s="1"/>
  <c r="J102" i="21" s="1"/>
  <c r="J103" i="21" s="1"/>
  <c r="J104" i="21" s="1"/>
  <c r="J105" i="21" s="1"/>
  <c r="J106" i="21" s="1"/>
  <c r="J107" i="21" s="1"/>
  <c r="J108" i="21" s="1"/>
  <c r="J109" i="21" s="1"/>
  <c r="J110" i="21" s="1"/>
  <c r="J111" i="21" s="1"/>
  <c r="J112" i="21" s="1"/>
  <c r="J113" i="21" s="1"/>
  <c r="J114" i="21" s="1"/>
  <c r="J115" i="21" s="1"/>
  <c r="J116" i="21" s="1"/>
  <c r="J117" i="21" s="1"/>
  <c r="J118" i="21" s="1"/>
  <c r="J119" i="21" s="1"/>
  <c r="J120" i="21" s="1"/>
  <c r="J121" i="21" s="1"/>
  <c r="J122" i="21" s="1"/>
  <c r="J123" i="21" s="1"/>
  <c r="J124" i="21" s="1"/>
  <c r="J125" i="21" s="1"/>
  <c r="J126" i="21" s="1"/>
  <c r="J127" i="21" s="1"/>
  <c r="J128" i="21" s="1"/>
  <c r="J129" i="21" s="1"/>
  <c r="J130" i="21" s="1"/>
  <c r="J131" i="21" s="1"/>
  <c r="J132" i="21" s="1"/>
  <c r="J133" i="21" s="1"/>
  <c r="J134" i="21" s="1"/>
  <c r="J135" i="21" s="1"/>
  <c r="J136" i="21" s="1"/>
  <c r="J137" i="21" s="1"/>
  <c r="J138" i="21" s="1"/>
  <c r="J139" i="21" s="1"/>
  <c r="J140" i="21" s="1"/>
  <c r="J141" i="21" s="1"/>
  <c r="J142" i="21" s="1"/>
  <c r="J143" i="21" s="1"/>
  <c r="J144" i="21" s="1"/>
  <c r="J145" i="21" s="1"/>
  <c r="J146" i="21" s="1"/>
  <c r="J147" i="21" s="1"/>
  <c r="J148" i="21" s="1"/>
  <c r="J149" i="21" s="1"/>
  <c r="J150" i="21" s="1"/>
  <c r="J151" i="21" s="1"/>
  <c r="J152" i="21" s="1"/>
  <c r="J153" i="21" s="1"/>
  <c r="J154" i="21" s="1"/>
  <c r="J155" i="21" s="1"/>
  <c r="J156" i="21" s="1"/>
  <c r="J157" i="21" s="1"/>
  <c r="J158" i="21" s="1"/>
  <c r="J159" i="21" s="1"/>
  <c r="J160" i="21" s="1"/>
  <c r="J161" i="21" s="1"/>
  <c r="J162" i="21" s="1"/>
  <c r="J163" i="21" s="1"/>
  <c r="J164" i="21" s="1"/>
  <c r="J165" i="21" s="1"/>
  <c r="J166" i="21" s="1"/>
  <c r="J167" i="21" s="1"/>
  <c r="J168" i="21" s="1"/>
  <c r="J169" i="21" s="1"/>
  <c r="J170" i="21" s="1"/>
  <c r="J171" i="21" s="1"/>
  <c r="J172" i="21" s="1"/>
  <c r="J173" i="21" s="1"/>
  <c r="J174" i="21" s="1"/>
  <c r="J175" i="21" s="1"/>
  <c r="J176" i="21" s="1"/>
  <c r="I179" i="21"/>
  <c r="M22" i="28"/>
  <c r="J19" i="33"/>
  <c r="L177" i="31"/>
  <c r="L7" i="31"/>
  <c r="I48" i="30"/>
  <c r="I50" i="30" s="1"/>
  <c r="L701" i="29"/>
  <c r="L7" i="29"/>
  <c r="J26" i="28"/>
  <c r="J8" i="21"/>
  <c r="I11" i="22" s="1"/>
  <c r="I47" i="22" s="1"/>
  <c r="I51" i="22" s="1"/>
  <c r="L177" i="26"/>
  <c r="L7" i="26"/>
  <c r="J7" i="19"/>
  <c r="P701" i="19"/>
  <c r="K11" i="21"/>
  <c r="L11" i="21" s="1"/>
  <c r="G22" i="15"/>
  <c r="G24" i="15"/>
  <c r="M23" i="15"/>
  <c r="G21" i="15"/>
  <c r="G23" i="15"/>
  <c r="M22" i="15"/>
  <c r="M24" i="15"/>
  <c r="N177" i="21"/>
  <c r="K14" i="21"/>
  <c r="L14" i="21" s="1"/>
  <c r="K18" i="21"/>
  <c r="L18" i="21" s="1"/>
  <c r="K21" i="21"/>
  <c r="L21" i="21" s="1"/>
  <c r="K25" i="21"/>
  <c r="L25" i="21" s="1"/>
  <c r="K29" i="21"/>
  <c r="L29" i="21" s="1"/>
  <c r="K35" i="21"/>
  <c r="L35" i="21" s="1"/>
  <c r="K23" i="21"/>
  <c r="L23" i="21" s="1"/>
  <c r="K27" i="21"/>
  <c r="L27" i="21" s="1"/>
  <c r="K31" i="21"/>
  <c r="L31" i="21" s="1"/>
  <c r="K33" i="21"/>
  <c r="L33" i="21" s="1"/>
  <c r="K37" i="21"/>
  <c r="L37" i="21" s="1"/>
  <c r="K39" i="21"/>
  <c r="L39" i="21" s="1"/>
  <c r="P177" i="21"/>
  <c r="K12" i="21"/>
  <c r="L12" i="21" s="1"/>
  <c r="K47" i="21"/>
  <c r="L47" i="21" s="1"/>
  <c r="K51" i="21"/>
  <c r="L51" i="21" s="1"/>
  <c r="K55" i="21"/>
  <c r="L55" i="21" s="1"/>
  <c r="K59" i="21"/>
  <c r="L59" i="21" s="1"/>
  <c r="K63" i="21"/>
  <c r="L63" i="21" s="1"/>
  <c r="K67" i="21"/>
  <c r="L67" i="21" s="1"/>
  <c r="K71" i="21"/>
  <c r="L71" i="21" s="1"/>
  <c r="K75" i="21"/>
  <c r="L75" i="21" s="1"/>
  <c r="K79" i="21"/>
  <c r="L79" i="21" s="1"/>
  <c r="K83" i="21"/>
  <c r="L83" i="21" s="1"/>
  <c r="K87" i="21"/>
  <c r="L87" i="21" s="1"/>
  <c r="K91" i="21"/>
  <c r="L91" i="21" s="1"/>
  <c r="K95" i="21"/>
  <c r="L95" i="21" s="1"/>
  <c r="K99" i="21"/>
  <c r="L99" i="21" s="1"/>
  <c r="K103" i="21"/>
  <c r="L103" i="21" s="1"/>
  <c r="K107" i="21"/>
  <c r="L107" i="21" s="1"/>
  <c r="K111" i="21"/>
  <c r="L111" i="21" s="1"/>
  <c r="K115" i="21"/>
  <c r="L115" i="21" s="1"/>
  <c r="K119" i="21"/>
  <c r="L119" i="21" s="1"/>
  <c r="I46" i="20"/>
  <c r="F46" i="20"/>
  <c r="K16" i="19"/>
  <c r="L16" i="19" s="1"/>
  <c r="K20" i="19"/>
  <c r="L20" i="19" s="1"/>
  <c r="K24" i="19"/>
  <c r="L24" i="19" s="1"/>
  <c r="K14" i="19"/>
  <c r="L14" i="19" s="1"/>
  <c r="K18" i="19"/>
  <c r="L18" i="19" s="1"/>
  <c r="K22" i="19"/>
  <c r="L22" i="19" s="1"/>
  <c r="K26" i="19"/>
  <c r="L26" i="19" s="1"/>
  <c r="K167" i="19"/>
  <c r="L167" i="19" s="1"/>
  <c r="K171" i="19"/>
  <c r="L171" i="19" s="1"/>
  <c r="K175" i="19"/>
  <c r="L175" i="19" s="1"/>
  <c r="K179" i="19"/>
  <c r="L179" i="19" s="1"/>
  <c r="K183" i="19"/>
  <c r="L183" i="19" s="1"/>
  <c r="K187" i="19"/>
  <c r="L187" i="19" s="1"/>
  <c r="K191" i="19"/>
  <c r="L191" i="19" s="1"/>
  <c r="K195" i="19"/>
  <c r="L195" i="19" s="1"/>
  <c r="K199" i="19"/>
  <c r="L199" i="19" s="1"/>
  <c r="K203" i="19"/>
  <c r="L203" i="19" s="1"/>
  <c r="K207" i="19"/>
  <c r="L207" i="19" s="1"/>
  <c r="K211" i="19"/>
  <c r="L211" i="19" s="1"/>
  <c r="K215" i="19"/>
  <c r="L215" i="19" s="1"/>
  <c r="K219" i="19"/>
  <c r="L219" i="19" s="1"/>
  <c r="K223" i="19"/>
  <c r="L223" i="19" s="1"/>
  <c r="K227" i="19"/>
  <c r="L227" i="19" s="1"/>
  <c r="K231" i="19"/>
  <c r="L231" i="19" s="1"/>
  <c r="K235" i="19"/>
  <c r="L235" i="19" s="1"/>
  <c r="K239" i="19"/>
  <c r="L239" i="19" s="1"/>
  <c r="K243" i="19"/>
  <c r="L243" i="19" s="1"/>
  <c r="K247" i="19"/>
  <c r="L247" i="19" s="1"/>
  <c r="K251" i="19"/>
  <c r="L251" i="19" s="1"/>
  <c r="K255" i="19"/>
  <c r="L255" i="19" s="1"/>
  <c r="K259" i="19"/>
  <c r="L259" i="19" s="1"/>
  <c r="K263" i="19"/>
  <c r="L263" i="19" s="1"/>
  <c r="K267" i="19"/>
  <c r="L267" i="19" s="1"/>
  <c r="K271" i="19"/>
  <c r="L271" i="19" s="1"/>
  <c r="K275" i="19"/>
  <c r="L275" i="19" s="1"/>
  <c r="K279" i="19"/>
  <c r="L279" i="19" s="1"/>
  <c r="K283" i="19"/>
  <c r="L283" i="19" s="1"/>
  <c r="K287" i="19"/>
  <c r="L287" i="19" s="1"/>
  <c r="K291" i="19"/>
  <c r="L291" i="19" s="1"/>
  <c r="K295" i="19"/>
  <c r="L295" i="19" s="1"/>
  <c r="K359" i="19"/>
  <c r="L359" i="19" s="1"/>
  <c r="K363" i="19"/>
  <c r="L363" i="19" s="1"/>
  <c r="K367" i="19"/>
  <c r="L367" i="19" s="1"/>
  <c r="K371" i="19"/>
  <c r="L371" i="19" s="1"/>
  <c r="K375" i="19"/>
  <c r="L375" i="19" s="1"/>
  <c r="K379" i="19"/>
  <c r="L379" i="19" s="1"/>
  <c r="K383" i="19"/>
  <c r="L383" i="19" s="1"/>
  <c r="K387" i="19"/>
  <c r="L387" i="19" s="1"/>
  <c r="K393" i="19"/>
  <c r="L393" i="19" s="1"/>
  <c r="K397" i="19"/>
  <c r="L397" i="19" s="1"/>
  <c r="K401" i="19"/>
  <c r="L401" i="19" s="1"/>
  <c r="K405" i="19"/>
  <c r="L405" i="19" s="1"/>
  <c r="K409" i="19"/>
  <c r="L409" i="19" s="1"/>
  <c r="K413" i="19"/>
  <c r="L413" i="19" s="1"/>
  <c r="K417" i="19"/>
  <c r="L417" i="19" s="1"/>
  <c r="K421" i="19"/>
  <c r="L421" i="19" s="1"/>
  <c r="K425" i="19"/>
  <c r="L425" i="19" s="1"/>
  <c r="K429" i="19"/>
  <c r="L429" i="19" s="1"/>
  <c r="K433" i="19"/>
  <c r="L433" i="19" s="1"/>
  <c r="K437" i="19"/>
  <c r="L437" i="19" s="1"/>
  <c r="K441" i="19"/>
  <c r="L441" i="19" s="1"/>
  <c r="K445" i="19"/>
  <c r="L445" i="19" s="1"/>
  <c r="K449" i="19"/>
  <c r="L449" i="19" s="1"/>
  <c r="K453" i="19"/>
  <c r="L453" i="19" s="1"/>
  <c r="K457" i="19"/>
  <c r="L457" i="19" s="1"/>
  <c r="K461" i="19"/>
  <c r="L461" i="19" s="1"/>
  <c r="K465" i="19"/>
  <c r="L465" i="19" s="1"/>
  <c r="K469" i="19"/>
  <c r="L469" i="19" s="1"/>
  <c r="K473" i="19"/>
  <c r="L473" i="19" s="1"/>
  <c r="K477" i="19"/>
  <c r="L477" i="19" s="1"/>
  <c r="K481" i="19"/>
  <c r="L481" i="19" s="1"/>
  <c r="K485" i="19"/>
  <c r="L485" i="19" s="1"/>
  <c r="K489" i="19"/>
  <c r="L489" i="19" s="1"/>
  <c r="K493" i="19"/>
  <c r="L493" i="19" s="1"/>
  <c r="K497" i="19"/>
  <c r="L497" i="19" s="1"/>
  <c r="K501" i="19"/>
  <c r="L501" i="19" s="1"/>
  <c r="K505" i="19"/>
  <c r="L505" i="19" s="1"/>
  <c r="K509" i="19"/>
  <c r="L509" i="19" s="1"/>
  <c r="K513" i="19"/>
  <c r="L513" i="19" s="1"/>
  <c r="K517" i="19"/>
  <c r="L517" i="19" s="1"/>
  <c r="K521" i="19"/>
  <c r="L521" i="19" s="1"/>
  <c r="K525" i="19"/>
  <c r="L525" i="19" s="1"/>
  <c r="K529" i="19"/>
  <c r="L529" i="19" s="1"/>
  <c r="K533" i="19"/>
  <c r="L533" i="19" s="1"/>
  <c r="K537" i="19"/>
  <c r="L537" i="19" s="1"/>
  <c r="K541" i="19"/>
  <c r="L541" i="19" s="1"/>
  <c r="R545" i="19"/>
  <c r="K545" i="19"/>
  <c r="L545" i="19" s="1"/>
  <c r="R549" i="19"/>
  <c r="K549" i="19"/>
  <c r="L549" i="19" s="1"/>
  <c r="R553" i="19"/>
  <c r="K553" i="19"/>
  <c r="L553" i="19" s="1"/>
  <c r="R557" i="19"/>
  <c r="K557" i="19"/>
  <c r="L557" i="19" s="1"/>
  <c r="R561" i="19"/>
  <c r="K561" i="19"/>
  <c r="L561" i="19" s="1"/>
  <c r="R565" i="19"/>
  <c r="K565" i="19"/>
  <c r="L565" i="19" s="1"/>
  <c r="R569" i="19"/>
  <c r="K569" i="19"/>
  <c r="L569" i="19" s="1"/>
  <c r="R573" i="19"/>
  <c r="K573" i="19"/>
  <c r="L573" i="19" s="1"/>
  <c r="R640" i="19"/>
  <c r="K640" i="19"/>
  <c r="L640" i="19" s="1"/>
  <c r="R644" i="19"/>
  <c r="K644" i="19"/>
  <c r="L644" i="19" s="1"/>
  <c r="R648" i="19"/>
  <c r="K648" i="19"/>
  <c r="L648" i="19" s="1"/>
  <c r="R652" i="19"/>
  <c r="K652" i="19"/>
  <c r="L652" i="19" s="1"/>
  <c r="R656" i="19"/>
  <c r="K656" i="19"/>
  <c r="L656" i="19" s="1"/>
  <c r="R660" i="19"/>
  <c r="K660" i="19"/>
  <c r="L660" i="19" s="1"/>
  <c r="R664" i="19"/>
  <c r="K664" i="19"/>
  <c r="L664" i="19" s="1"/>
  <c r="R668" i="19"/>
  <c r="K668" i="19"/>
  <c r="L668" i="19" s="1"/>
  <c r="R672" i="19"/>
  <c r="K672" i="19"/>
  <c r="L672" i="19" s="1"/>
  <c r="R676" i="19"/>
  <c r="K676" i="19"/>
  <c r="L676" i="19" s="1"/>
  <c r="R680" i="19"/>
  <c r="K680" i="19"/>
  <c r="L680" i="19" s="1"/>
  <c r="K577" i="19"/>
  <c r="L577" i="19" s="1"/>
  <c r="K581" i="19"/>
  <c r="L581" i="19" s="1"/>
  <c r="K585" i="19"/>
  <c r="L585" i="19" s="1"/>
  <c r="K589" i="19"/>
  <c r="L589" i="19" s="1"/>
  <c r="K593" i="19"/>
  <c r="L593" i="19" s="1"/>
  <c r="K597" i="19"/>
  <c r="L597" i="19" s="1"/>
  <c r="K601" i="19"/>
  <c r="L601" i="19" s="1"/>
  <c r="K605" i="19"/>
  <c r="L605" i="19" s="1"/>
  <c r="K609" i="19"/>
  <c r="L609" i="19" s="1"/>
  <c r="K613" i="19"/>
  <c r="L613" i="19" s="1"/>
  <c r="K617" i="19"/>
  <c r="L617" i="19" s="1"/>
  <c r="K621" i="19"/>
  <c r="L621" i="19" s="1"/>
  <c r="K625" i="19"/>
  <c r="L625" i="19" s="1"/>
  <c r="K629" i="19"/>
  <c r="L629" i="19" s="1"/>
  <c r="K633" i="19"/>
  <c r="L633" i="19" s="1"/>
  <c r="K637" i="19"/>
  <c r="L637" i="19" s="1"/>
  <c r="R685" i="19"/>
  <c r="K685" i="19"/>
  <c r="L685" i="19" s="1"/>
  <c r="R689" i="19"/>
  <c r="K689" i="19"/>
  <c r="L689" i="19" s="1"/>
  <c r="P4" i="13"/>
  <c r="R4" i="11"/>
  <c r="Q4" i="13"/>
  <c r="K11" i="11"/>
  <c r="L11" i="11" s="1"/>
  <c r="M14" i="15" s="1"/>
  <c r="K14" i="11"/>
  <c r="L14" i="11" s="1"/>
  <c r="N14" i="11" s="1"/>
  <c r="K13" i="11"/>
  <c r="L13" i="11" s="1"/>
  <c r="N13" i="11" s="1"/>
  <c r="K125" i="13"/>
  <c r="L125" i="13" s="1"/>
  <c r="K123" i="13"/>
  <c r="L123" i="13" s="1"/>
  <c r="K121" i="13"/>
  <c r="L121" i="13" s="1"/>
  <c r="K119" i="13"/>
  <c r="L119" i="13" s="1"/>
  <c r="K117" i="13"/>
  <c r="L117" i="13" s="1"/>
  <c r="K115" i="13"/>
  <c r="L115" i="13" s="1"/>
  <c r="K113" i="13"/>
  <c r="L113" i="13" s="1"/>
  <c r="K111" i="13"/>
  <c r="L111" i="13" s="1"/>
  <c r="K109" i="13"/>
  <c r="L109" i="13" s="1"/>
  <c r="K107" i="13"/>
  <c r="L107" i="13" s="1"/>
  <c r="K105" i="13"/>
  <c r="L105" i="13" s="1"/>
  <c r="K103" i="13"/>
  <c r="L103" i="13" s="1"/>
  <c r="K305" i="13"/>
  <c r="L305" i="13" s="1"/>
  <c r="K303" i="13"/>
  <c r="L303" i="13" s="1"/>
  <c r="K301" i="13"/>
  <c r="L301" i="13" s="1"/>
  <c r="K299" i="13"/>
  <c r="L299" i="13" s="1"/>
  <c r="K297" i="13"/>
  <c r="L297" i="13" s="1"/>
  <c r="K295" i="13"/>
  <c r="L295" i="13" s="1"/>
  <c r="K293" i="13"/>
  <c r="L293" i="13" s="1"/>
  <c r="K291" i="13"/>
  <c r="L291" i="13" s="1"/>
  <c r="K289" i="13"/>
  <c r="L289" i="13" s="1"/>
  <c r="K287" i="13"/>
  <c r="L287" i="13" s="1"/>
  <c r="K285" i="13"/>
  <c r="L285" i="13" s="1"/>
  <c r="K283" i="13"/>
  <c r="L283" i="13" s="1"/>
  <c r="K281" i="13"/>
  <c r="L281" i="13" s="1"/>
  <c r="K279" i="13"/>
  <c r="L279" i="13" s="1"/>
  <c r="K277" i="13"/>
  <c r="L277" i="13" s="1"/>
  <c r="K275" i="13"/>
  <c r="L275" i="13" s="1"/>
  <c r="K273" i="13"/>
  <c r="L273" i="13" s="1"/>
  <c r="K271" i="13"/>
  <c r="L271" i="13" s="1"/>
  <c r="K269" i="13"/>
  <c r="L269" i="13" s="1"/>
  <c r="K267" i="13"/>
  <c r="L267" i="13" s="1"/>
  <c r="K265" i="13"/>
  <c r="L265" i="13" s="1"/>
  <c r="K263" i="13"/>
  <c r="L263" i="13" s="1"/>
  <c r="K261" i="13"/>
  <c r="L261" i="13" s="1"/>
  <c r="K259" i="13"/>
  <c r="L259" i="13" s="1"/>
  <c r="K257" i="13"/>
  <c r="L257" i="13" s="1"/>
  <c r="K255" i="13"/>
  <c r="L255" i="13" s="1"/>
  <c r="K253" i="13"/>
  <c r="L253" i="13" s="1"/>
  <c r="K251" i="13"/>
  <c r="L251" i="13" s="1"/>
  <c r="K249" i="13"/>
  <c r="L249" i="13" s="1"/>
  <c r="K247" i="13"/>
  <c r="L247" i="13" s="1"/>
  <c r="K245" i="13"/>
  <c r="L245" i="13" s="1"/>
  <c r="K243" i="13"/>
  <c r="L243" i="13" s="1"/>
  <c r="K241" i="13"/>
  <c r="L241" i="13" s="1"/>
  <c r="K239" i="13"/>
  <c r="L239" i="13" s="1"/>
  <c r="K237" i="13"/>
  <c r="L237" i="13" s="1"/>
  <c r="K235" i="13"/>
  <c r="L235" i="13" s="1"/>
  <c r="K233" i="13"/>
  <c r="L233" i="13" s="1"/>
  <c r="K231" i="13"/>
  <c r="L231" i="13" s="1"/>
  <c r="K229" i="13"/>
  <c r="L229" i="13" s="1"/>
  <c r="K227" i="13"/>
  <c r="L227" i="13" s="1"/>
  <c r="K225" i="13"/>
  <c r="L225" i="13" s="1"/>
  <c r="K223" i="13"/>
  <c r="L223" i="13" s="1"/>
  <c r="K221" i="13"/>
  <c r="L221" i="13" s="1"/>
  <c r="K219" i="13"/>
  <c r="L219" i="13" s="1"/>
  <c r="K304" i="13"/>
  <c r="L304" i="13" s="1"/>
  <c r="K302" i="13"/>
  <c r="L302" i="13" s="1"/>
  <c r="K300" i="13"/>
  <c r="L300" i="13" s="1"/>
  <c r="K298" i="13"/>
  <c r="L298" i="13" s="1"/>
  <c r="K296" i="13"/>
  <c r="L296" i="13" s="1"/>
  <c r="K294" i="13"/>
  <c r="L294" i="13" s="1"/>
  <c r="K292" i="13"/>
  <c r="L292" i="13" s="1"/>
  <c r="K290" i="13"/>
  <c r="L290" i="13" s="1"/>
  <c r="K288" i="13"/>
  <c r="L288" i="13" s="1"/>
  <c r="K286" i="13"/>
  <c r="L286" i="13" s="1"/>
  <c r="K284" i="13"/>
  <c r="L284" i="13" s="1"/>
  <c r="K282" i="13"/>
  <c r="L282" i="13" s="1"/>
  <c r="K280" i="13"/>
  <c r="L280" i="13" s="1"/>
  <c r="K278" i="13"/>
  <c r="L278" i="13" s="1"/>
  <c r="K479" i="13"/>
  <c r="L479" i="13" s="1"/>
  <c r="K477" i="13"/>
  <c r="L477" i="13" s="1"/>
  <c r="K475" i="13"/>
  <c r="L475" i="13" s="1"/>
  <c r="K473" i="13"/>
  <c r="L473" i="13" s="1"/>
  <c r="K471" i="13"/>
  <c r="L471" i="13" s="1"/>
  <c r="K469" i="13"/>
  <c r="L469" i="13" s="1"/>
  <c r="K467" i="13"/>
  <c r="L467" i="13" s="1"/>
  <c r="K465" i="13"/>
  <c r="L465" i="13" s="1"/>
  <c r="K463" i="13"/>
  <c r="L463" i="13" s="1"/>
  <c r="K461" i="13"/>
  <c r="L461" i="13" s="1"/>
  <c r="K459" i="13"/>
  <c r="L459" i="13" s="1"/>
  <c r="K457" i="13"/>
  <c r="L457" i="13" s="1"/>
  <c r="K455" i="13"/>
  <c r="L455" i="13" s="1"/>
  <c r="K453" i="13"/>
  <c r="L453" i="13" s="1"/>
  <c r="K451" i="13"/>
  <c r="L451" i="13" s="1"/>
  <c r="K450" i="13"/>
  <c r="L450" i="13" s="1"/>
  <c r="K448" i="13"/>
  <c r="L448" i="13" s="1"/>
  <c r="K446" i="13"/>
  <c r="L446" i="13" s="1"/>
  <c r="K444" i="13"/>
  <c r="L444" i="13" s="1"/>
  <c r="K442" i="13"/>
  <c r="L442" i="13" s="1"/>
  <c r="K440" i="13"/>
  <c r="L440" i="13" s="1"/>
  <c r="K438" i="13"/>
  <c r="L438" i="13" s="1"/>
  <c r="K436" i="13"/>
  <c r="L436" i="13" s="1"/>
  <c r="K434" i="13"/>
  <c r="L434" i="13" s="1"/>
  <c r="K432" i="13"/>
  <c r="L432" i="13" s="1"/>
  <c r="K430" i="13"/>
  <c r="L430" i="13" s="1"/>
  <c r="K428" i="13"/>
  <c r="L428" i="13" s="1"/>
  <c r="K426" i="13"/>
  <c r="L426" i="13" s="1"/>
  <c r="K424" i="13"/>
  <c r="L424" i="13" s="1"/>
  <c r="K422" i="13"/>
  <c r="L422" i="13" s="1"/>
  <c r="K420" i="13"/>
  <c r="L420" i="13" s="1"/>
  <c r="K418" i="13"/>
  <c r="L418" i="13" s="1"/>
  <c r="K416" i="13"/>
  <c r="L416" i="13" s="1"/>
  <c r="K414" i="13"/>
  <c r="L414" i="13" s="1"/>
  <c r="K412" i="13"/>
  <c r="L412" i="13" s="1"/>
  <c r="K410" i="13"/>
  <c r="L410" i="13" s="1"/>
  <c r="K408" i="13"/>
  <c r="L408" i="13" s="1"/>
  <c r="K406" i="13"/>
  <c r="L406" i="13" s="1"/>
  <c r="K404" i="13"/>
  <c r="L404" i="13" s="1"/>
  <c r="K402" i="13"/>
  <c r="L402" i="13" s="1"/>
  <c r="K400" i="13"/>
  <c r="L400" i="13" s="1"/>
  <c r="K398" i="13"/>
  <c r="L398" i="13" s="1"/>
  <c r="K396" i="13"/>
  <c r="L396" i="13" s="1"/>
  <c r="K394" i="13"/>
  <c r="L394" i="13" s="1"/>
  <c r="K392" i="13"/>
  <c r="L392" i="13" s="1"/>
  <c r="K478" i="13"/>
  <c r="L478" i="13" s="1"/>
  <c r="K474" i="13"/>
  <c r="L474" i="13" s="1"/>
  <c r="K470" i="13"/>
  <c r="L470" i="13" s="1"/>
  <c r="K462" i="13"/>
  <c r="L462" i="13" s="1"/>
  <c r="K458" i="13"/>
  <c r="L458" i="13" s="1"/>
  <c r="K454" i="13"/>
  <c r="L454" i="13" s="1"/>
  <c r="K449" i="13"/>
  <c r="L449" i="13" s="1"/>
  <c r="K447" i="13"/>
  <c r="L447" i="13" s="1"/>
  <c r="K445" i="13"/>
  <c r="L445" i="13" s="1"/>
  <c r="K443" i="13"/>
  <c r="L443" i="13" s="1"/>
  <c r="K441" i="13"/>
  <c r="L441" i="13" s="1"/>
  <c r="K439" i="13"/>
  <c r="L439" i="13" s="1"/>
  <c r="K437" i="13"/>
  <c r="L437" i="13" s="1"/>
  <c r="K433" i="13"/>
  <c r="L433" i="13" s="1"/>
  <c r="K429" i="13"/>
  <c r="L429" i="13" s="1"/>
  <c r="K425" i="13"/>
  <c r="L425" i="13" s="1"/>
  <c r="K421" i="13"/>
  <c r="L421" i="13" s="1"/>
  <c r="K417" i="13"/>
  <c r="L417" i="13" s="1"/>
  <c r="K413" i="13"/>
  <c r="L413" i="13" s="1"/>
  <c r="K409" i="13"/>
  <c r="L409" i="13" s="1"/>
  <c r="K405" i="13"/>
  <c r="L405" i="13" s="1"/>
  <c r="K401" i="13"/>
  <c r="L401" i="13" s="1"/>
  <c r="K397" i="13"/>
  <c r="L397" i="13" s="1"/>
  <c r="K393" i="13"/>
  <c r="L393" i="13" s="1"/>
  <c r="K692" i="13"/>
  <c r="L692" i="13" s="1"/>
  <c r="K690" i="13"/>
  <c r="L690" i="13" s="1"/>
  <c r="K688" i="13"/>
  <c r="L688" i="13" s="1"/>
  <c r="K686" i="13"/>
  <c r="L686" i="13" s="1"/>
  <c r="K684" i="13"/>
  <c r="L684" i="13" s="1"/>
  <c r="K682" i="13"/>
  <c r="L682" i="13" s="1"/>
  <c r="K679" i="13"/>
  <c r="L679" i="13" s="1"/>
  <c r="K677" i="13"/>
  <c r="L677" i="13" s="1"/>
  <c r="K675" i="13"/>
  <c r="L675" i="13" s="1"/>
  <c r="K673" i="13"/>
  <c r="L673" i="13" s="1"/>
  <c r="K671" i="13"/>
  <c r="L671" i="13" s="1"/>
  <c r="K669" i="13"/>
  <c r="L669" i="13" s="1"/>
  <c r="K667" i="13"/>
  <c r="L667" i="13" s="1"/>
  <c r="K665" i="13"/>
  <c r="L665" i="13" s="1"/>
  <c r="K663" i="13"/>
  <c r="L663" i="13" s="1"/>
  <c r="K661" i="13"/>
  <c r="L661" i="13" s="1"/>
  <c r="K658" i="13"/>
  <c r="L658" i="13" s="1"/>
  <c r="K656" i="13"/>
  <c r="L656" i="13" s="1"/>
  <c r="K654" i="13"/>
  <c r="L654" i="13" s="1"/>
  <c r="K652" i="13"/>
  <c r="L652" i="13" s="1"/>
  <c r="K650" i="13"/>
  <c r="L650" i="13" s="1"/>
  <c r="K648" i="13"/>
  <c r="L648" i="13" s="1"/>
  <c r="K646" i="13"/>
  <c r="L646" i="13" s="1"/>
  <c r="K644" i="13"/>
  <c r="L644" i="13" s="1"/>
  <c r="K642" i="13"/>
  <c r="L642" i="13" s="1"/>
  <c r="K640" i="13"/>
  <c r="L640" i="13" s="1"/>
  <c r="K638" i="13"/>
  <c r="L638" i="13" s="1"/>
  <c r="K636" i="13"/>
  <c r="L636" i="13" s="1"/>
  <c r="K634" i="13"/>
  <c r="L634" i="13" s="1"/>
  <c r="K632" i="13"/>
  <c r="L632" i="13" s="1"/>
  <c r="K630" i="13"/>
  <c r="L630" i="13" s="1"/>
  <c r="K628" i="13"/>
  <c r="L628" i="13" s="1"/>
  <c r="K626" i="13"/>
  <c r="L626" i="13" s="1"/>
  <c r="K624" i="13"/>
  <c r="L624" i="13" s="1"/>
  <c r="K622" i="13"/>
  <c r="L622" i="13" s="1"/>
  <c r="K620" i="13"/>
  <c r="L620" i="13" s="1"/>
  <c r="K618" i="13"/>
  <c r="L618" i="13" s="1"/>
  <c r="K616" i="13"/>
  <c r="L616" i="13" s="1"/>
  <c r="K614" i="13"/>
  <c r="L614" i="13" s="1"/>
  <c r="K612" i="13"/>
  <c r="L612" i="13" s="1"/>
  <c r="K610" i="13"/>
  <c r="L610" i="13" s="1"/>
  <c r="K608" i="13"/>
  <c r="L608" i="13" s="1"/>
  <c r="K606" i="13"/>
  <c r="L606" i="13" s="1"/>
  <c r="K693" i="13"/>
  <c r="L693" i="13" s="1"/>
  <c r="K678" i="13"/>
  <c r="L678" i="13" s="1"/>
  <c r="K674" i="13"/>
  <c r="L674" i="13" s="1"/>
  <c r="K670" i="13"/>
  <c r="L670" i="13" s="1"/>
  <c r="K666" i="13"/>
  <c r="L666" i="13" s="1"/>
  <c r="K662" i="13"/>
  <c r="L662" i="13" s="1"/>
  <c r="K660" i="13"/>
  <c r="L660" i="13" s="1"/>
  <c r="K604" i="13"/>
  <c r="L604" i="13" s="1"/>
  <c r="K602" i="13"/>
  <c r="L602" i="13" s="1"/>
  <c r="K600" i="13"/>
  <c r="L600" i="13" s="1"/>
  <c r="K598" i="13"/>
  <c r="L598" i="13" s="1"/>
  <c r="K596" i="13"/>
  <c r="L596" i="13" s="1"/>
  <c r="K594" i="13"/>
  <c r="L594" i="13" s="1"/>
  <c r="K592" i="13"/>
  <c r="L592" i="13" s="1"/>
  <c r="K590" i="13"/>
  <c r="L590" i="13" s="1"/>
  <c r="K588" i="13"/>
  <c r="L588" i="13" s="1"/>
  <c r="K586" i="13"/>
  <c r="L586" i="13" s="1"/>
  <c r="K584" i="13"/>
  <c r="L584" i="13" s="1"/>
  <c r="K582" i="13"/>
  <c r="L582" i="13" s="1"/>
  <c r="K691" i="13"/>
  <c r="L691" i="13" s="1"/>
  <c r="K687" i="13"/>
  <c r="L687" i="13" s="1"/>
  <c r="K683" i="13"/>
  <c r="L683" i="13" s="1"/>
  <c r="K657" i="13"/>
  <c r="L657" i="13" s="1"/>
  <c r="K653" i="13"/>
  <c r="L653" i="13" s="1"/>
  <c r="K649" i="13"/>
  <c r="L649" i="13" s="1"/>
  <c r="K645" i="13"/>
  <c r="L645" i="13" s="1"/>
  <c r="K641" i="13"/>
  <c r="L641" i="13" s="1"/>
  <c r="K637" i="13"/>
  <c r="L637" i="13" s="1"/>
  <c r="K633" i="13"/>
  <c r="L633" i="13" s="1"/>
  <c r="K629" i="13"/>
  <c r="L629" i="13" s="1"/>
  <c r="K625" i="13"/>
  <c r="L625" i="13" s="1"/>
  <c r="K623" i="13"/>
  <c r="L623" i="13" s="1"/>
  <c r="K619" i="13"/>
  <c r="L619" i="13" s="1"/>
  <c r="K615" i="13"/>
  <c r="L615" i="13" s="1"/>
  <c r="K611" i="13"/>
  <c r="L611" i="13" s="1"/>
  <c r="K607" i="13"/>
  <c r="L607" i="13" s="1"/>
  <c r="K603" i="13"/>
  <c r="L603" i="13" s="1"/>
  <c r="K601" i="13"/>
  <c r="L601" i="13" s="1"/>
  <c r="K579" i="13"/>
  <c r="L579" i="13" s="1"/>
  <c r="K577" i="13"/>
  <c r="L577" i="13" s="1"/>
  <c r="K597" i="13"/>
  <c r="L597" i="13" s="1"/>
  <c r="K593" i="13"/>
  <c r="L593" i="13" s="1"/>
  <c r="K589" i="13"/>
  <c r="L589" i="13" s="1"/>
  <c r="K585" i="13"/>
  <c r="L585" i="13" s="1"/>
  <c r="K580" i="13"/>
  <c r="L580" i="13" s="1"/>
  <c r="K581" i="13"/>
  <c r="L581" i="13" s="1"/>
  <c r="K578" i="13"/>
  <c r="L578" i="13" s="1"/>
  <c r="K13" i="13"/>
  <c r="L13" i="13" s="1"/>
  <c r="N13" i="13" s="1"/>
  <c r="K17" i="13"/>
  <c r="L17" i="13" s="1"/>
  <c r="N17" i="13" s="1"/>
  <c r="K21" i="13"/>
  <c r="L21" i="13" s="1"/>
  <c r="K25" i="13"/>
  <c r="L25" i="13" s="1"/>
  <c r="K29" i="13"/>
  <c r="L29" i="13" s="1"/>
  <c r="K33" i="13"/>
  <c r="L33" i="13" s="1"/>
  <c r="K35" i="13"/>
  <c r="L35" i="13" s="1"/>
  <c r="K39" i="13"/>
  <c r="L39" i="13" s="1"/>
  <c r="K43" i="13"/>
  <c r="L43" i="13" s="1"/>
  <c r="K45" i="13"/>
  <c r="L45" i="13" s="1"/>
  <c r="K51" i="13"/>
  <c r="L51" i="13" s="1"/>
  <c r="K55" i="13"/>
  <c r="L55" i="13" s="1"/>
  <c r="K57" i="13"/>
  <c r="L57" i="13" s="1"/>
  <c r="K63" i="13"/>
  <c r="L63" i="13" s="1"/>
  <c r="K67" i="13"/>
  <c r="L67" i="13" s="1"/>
  <c r="K71" i="13"/>
  <c r="L71" i="13" s="1"/>
  <c r="K73" i="13"/>
  <c r="L73" i="13" s="1"/>
  <c r="K77" i="13"/>
  <c r="L77" i="13" s="1"/>
  <c r="K81" i="13"/>
  <c r="L81" i="13" s="1"/>
  <c r="K85" i="13"/>
  <c r="L85" i="13" s="1"/>
  <c r="K89" i="13"/>
  <c r="L89" i="13" s="1"/>
  <c r="K93" i="13"/>
  <c r="L93" i="13" s="1"/>
  <c r="K95" i="13"/>
  <c r="L95" i="13" s="1"/>
  <c r="K97" i="13"/>
  <c r="L97" i="13" s="1"/>
  <c r="K99" i="13"/>
  <c r="L99" i="13" s="1"/>
  <c r="K101" i="13"/>
  <c r="L101" i="13" s="1"/>
  <c r="K104" i="13"/>
  <c r="L104" i="13" s="1"/>
  <c r="K108" i="13"/>
  <c r="L108" i="13" s="1"/>
  <c r="K112" i="13"/>
  <c r="L112" i="13" s="1"/>
  <c r="K116" i="13"/>
  <c r="L116" i="13" s="1"/>
  <c r="K120" i="13"/>
  <c r="L120" i="13" s="1"/>
  <c r="K124" i="13"/>
  <c r="L124" i="13" s="1"/>
  <c r="K128" i="13"/>
  <c r="L128" i="13" s="1"/>
  <c r="K132" i="13"/>
  <c r="L132" i="13" s="1"/>
  <c r="K136" i="13"/>
  <c r="L136" i="13" s="1"/>
  <c r="K140" i="13"/>
  <c r="L140" i="13" s="1"/>
  <c r="K144" i="13"/>
  <c r="L144" i="13" s="1"/>
  <c r="K148" i="13"/>
  <c r="L148" i="13" s="1"/>
  <c r="K152" i="13"/>
  <c r="L152" i="13" s="1"/>
  <c r="K156" i="13"/>
  <c r="L156" i="13" s="1"/>
  <c r="K160" i="13"/>
  <c r="L160" i="13" s="1"/>
  <c r="K164" i="13"/>
  <c r="L164" i="13" s="1"/>
  <c r="K168" i="13"/>
  <c r="L168" i="13" s="1"/>
  <c r="K172" i="13"/>
  <c r="L172" i="13" s="1"/>
  <c r="K176" i="13"/>
  <c r="L176" i="13" s="1"/>
  <c r="K180" i="13"/>
  <c r="L180" i="13" s="1"/>
  <c r="K184" i="13"/>
  <c r="L184" i="13" s="1"/>
  <c r="K188" i="13"/>
  <c r="L188" i="13" s="1"/>
  <c r="K192" i="13"/>
  <c r="L192" i="13" s="1"/>
  <c r="K196" i="13"/>
  <c r="L196" i="13" s="1"/>
  <c r="K198" i="13"/>
  <c r="L198" i="13" s="1"/>
  <c r="K202" i="13"/>
  <c r="L202" i="13" s="1"/>
  <c r="K206" i="13"/>
  <c r="L206" i="13" s="1"/>
  <c r="K210" i="13"/>
  <c r="L210" i="13" s="1"/>
  <c r="K218" i="13"/>
  <c r="L218" i="13" s="1"/>
  <c r="K222" i="13"/>
  <c r="L222" i="13" s="1"/>
  <c r="K226" i="13"/>
  <c r="L226" i="13" s="1"/>
  <c r="K230" i="13"/>
  <c r="L230" i="13" s="1"/>
  <c r="K234" i="13"/>
  <c r="L234" i="13" s="1"/>
  <c r="K238" i="13"/>
  <c r="L238" i="13" s="1"/>
  <c r="K242" i="13"/>
  <c r="L242" i="13" s="1"/>
  <c r="K246" i="13"/>
  <c r="L246" i="13" s="1"/>
  <c r="K250" i="13"/>
  <c r="L250" i="13" s="1"/>
  <c r="K254" i="13"/>
  <c r="L254" i="13" s="1"/>
  <c r="K258" i="13"/>
  <c r="L258" i="13" s="1"/>
  <c r="K262" i="13"/>
  <c r="L262" i="13" s="1"/>
  <c r="K266" i="13"/>
  <c r="L266" i="13" s="1"/>
  <c r="K270" i="13"/>
  <c r="L270" i="13" s="1"/>
  <c r="K274" i="13"/>
  <c r="L274" i="13" s="1"/>
  <c r="K11" i="13"/>
  <c r="L11" i="13" s="1"/>
  <c r="N11" i="13" s="1"/>
  <c r="K15" i="13"/>
  <c r="L15" i="13" s="1"/>
  <c r="N15" i="13" s="1"/>
  <c r="K19" i="13"/>
  <c r="L19" i="13" s="1"/>
  <c r="K23" i="13"/>
  <c r="L23" i="13" s="1"/>
  <c r="K27" i="13"/>
  <c r="L27" i="13" s="1"/>
  <c r="K31" i="13"/>
  <c r="L31" i="13" s="1"/>
  <c r="K37" i="13"/>
  <c r="L37" i="13" s="1"/>
  <c r="K41" i="13"/>
  <c r="L41" i="13" s="1"/>
  <c r="K47" i="13"/>
  <c r="L47" i="13" s="1"/>
  <c r="K49" i="13"/>
  <c r="L49" i="13" s="1"/>
  <c r="K53" i="13"/>
  <c r="L53" i="13" s="1"/>
  <c r="K59" i="13"/>
  <c r="L59" i="13" s="1"/>
  <c r="K61" i="13"/>
  <c r="L61" i="13" s="1"/>
  <c r="K65" i="13"/>
  <c r="L65" i="13" s="1"/>
  <c r="K69" i="13"/>
  <c r="L69" i="13" s="1"/>
  <c r="K75" i="13"/>
  <c r="L75" i="13" s="1"/>
  <c r="K79" i="13"/>
  <c r="L79" i="13" s="1"/>
  <c r="K83" i="13"/>
  <c r="L83" i="13" s="1"/>
  <c r="K87" i="13"/>
  <c r="L87" i="13" s="1"/>
  <c r="K91" i="13"/>
  <c r="L91" i="13" s="1"/>
  <c r="K217" i="13"/>
  <c r="L217" i="13" s="1"/>
  <c r="K215" i="13"/>
  <c r="L215" i="13" s="1"/>
  <c r="K213" i="13"/>
  <c r="L213" i="13" s="1"/>
  <c r="K211" i="13"/>
  <c r="L211" i="13" s="1"/>
  <c r="K209" i="13"/>
  <c r="L209" i="13" s="1"/>
  <c r="K207" i="13"/>
  <c r="L207" i="13" s="1"/>
  <c r="K205" i="13"/>
  <c r="L205" i="13" s="1"/>
  <c r="K203" i="13"/>
  <c r="L203" i="13" s="1"/>
  <c r="K201" i="13"/>
  <c r="L201" i="13" s="1"/>
  <c r="K199" i="13"/>
  <c r="L199" i="13" s="1"/>
  <c r="K197" i="13"/>
  <c r="L197" i="13" s="1"/>
  <c r="K195" i="13"/>
  <c r="L195" i="13" s="1"/>
  <c r="K193" i="13"/>
  <c r="L193" i="13" s="1"/>
  <c r="K191" i="13"/>
  <c r="L191" i="13" s="1"/>
  <c r="K189" i="13"/>
  <c r="L189" i="13" s="1"/>
  <c r="K187" i="13"/>
  <c r="L187" i="13" s="1"/>
  <c r="K185" i="13"/>
  <c r="L185" i="13" s="1"/>
  <c r="K183" i="13"/>
  <c r="L183" i="13" s="1"/>
  <c r="K181" i="13"/>
  <c r="L181" i="13" s="1"/>
  <c r="K179" i="13"/>
  <c r="L179" i="13" s="1"/>
  <c r="K177" i="13"/>
  <c r="L177" i="13" s="1"/>
  <c r="K175" i="13"/>
  <c r="L175" i="13" s="1"/>
  <c r="K173" i="13"/>
  <c r="L173" i="13" s="1"/>
  <c r="K171" i="13"/>
  <c r="L171" i="13" s="1"/>
  <c r="K169" i="13"/>
  <c r="L169" i="13" s="1"/>
  <c r="K167" i="13"/>
  <c r="L167" i="13" s="1"/>
  <c r="K165" i="13"/>
  <c r="L165" i="13" s="1"/>
  <c r="K163" i="13"/>
  <c r="L163" i="13" s="1"/>
  <c r="K161" i="13"/>
  <c r="L161" i="13" s="1"/>
  <c r="K159" i="13"/>
  <c r="L159" i="13" s="1"/>
  <c r="K157" i="13"/>
  <c r="L157" i="13" s="1"/>
  <c r="K155" i="13"/>
  <c r="L155" i="13" s="1"/>
  <c r="K153" i="13"/>
  <c r="L153" i="13" s="1"/>
  <c r="K151" i="13"/>
  <c r="L151" i="13" s="1"/>
  <c r="K149" i="13"/>
  <c r="L149" i="13" s="1"/>
  <c r="K147" i="13"/>
  <c r="L147" i="13" s="1"/>
  <c r="K145" i="13"/>
  <c r="L145" i="13" s="1"/>
  <c r="K143" i="13"/>
  <c r="L143" i="13" s="1"/>
  <c r="K141" i="13"/>
  <c r="L141" i="13" s="1"/>
  <c r="K139" i="13"/>
  <c r="L139" i="13" s="1"/>
  <c r="K137" i="13"/>
  <c r="L137" i="13" s="1"/>
  <c r="K135" i="13"/>
  <c r="L135" i="13" s="1"/>
  <c r="K133" i="13"/>
  <c r="L133" i="13" s="1"/>
  <c r="K131" i="13"/>
  <c r="L131" i="13" s="1"/>
  <c r="K129" i="13"/>
  <c r="L129" i="13" s="1"/>
  <c r="K386" i="13"/>
  <c r="L386" i="13" s="1"/>
  <c r="K384" i="13"/>
  <c r="L384" i="13" s="1"/>
  <c r="K382" i="13"/>
  <c r="L382" i="13" s="1"/>
  <c r="K380" i="13"/>
  <c r="L380" i="13" s="1"/>
  <c r="K378" i="13"/>
  <c r="L378" i="13" s="1"/>
  <c r="K376" i="13"/>
  <c r="L376" i="13" s="1"/>
  <c r="K374" i="13"/>
  <c r="L374" i="13" s="1"/>
  <c r="K372" i="13"/>
  <c r="L372" i="13" s="1"/>
  <c r="K370" i="13"/>
  <c r="L370" i="13" s="1"/>
  <c r="K368" i="13"/>
  <c r="L368" i="13" s="1"/>
  <c r="K366" i="13"/>
  <c r="L366" i="13" s="1"/>
  <c r="K364" i="13"/>
  <c r="L364" i="13" s="1"/>
  <c r="K362" i="13"/>
  <c r="L362" i="13" s="1"/>
  <c r="K360" i="13"/>
  <c r="L360" i="13" s="1"/>
  <c r="K358" i="13"/>
  <c r="L358" i="13" s="1"/>
  <c r="K356" i="13"/>
  <c r="L356" i="13" s="1"/>
  <c r="K354" i="13"/>
  <c r="L354" i="13" s="1"/>
  <c r="K352" i="13"/>
  <c r="L352" i="13" s="1"/>
  <c r="K350" i="13"/>
  <c r="L350" i="13" s="1"/>
  <c r="K348" i="13"/>
  <c r="L348" i="13" s="1"/>
  <c r="K346" i="13"/>
  <c r="L346" i="13" s="1"/>
  <c r="K344" i="13"/>
  <c r="L344" i="13" s="1"/>
  <c r="K342" i="13"/>
  <c r="L342" i="13" s="1"/>
  <c r="K340" i="13"/>
  <c r="L340" i="13" s="1"/>
  <c r="K337" i="13"/>
  <c r="L337" i="13" s="1"/>
  <c r="K335" i="13"/>
  <c r="L335" i="13" s="1"/>
  <c r="K333" i="13"/>
  <c r="L333" i="13" s="1"/>
  <c r="K331" i="13"/>
  <c r="L331" i="13" s="1"/>
  <c r="K329" i="13"/>
  <c r="L329" i="13" s="1"/>
  <c r="K327" i="13"/>
  <c r="L327" i="13" s="1"/>
  <c r="K325" i="13"/>
  <c r="L325" i="13" s="1"/>
  <c r="K323" i="13"/>
  <c r="L323" i="13" s="1"/>
  <c r="K321" i="13"/>
  <c r="L321" i="13" s="1"/>
  <c r="K319" i="13"/>
  <c r="L319" i="13" s="1"/>
  <c r="K317" i="13"/>
  <c r="L317" i="13" s="1"/>
  <c r="K315" i="13"/>
  <c r="L315" i="13" s="1"/>
  <c r="K313" i="13"/>
  <c r="L313" i="13" s="1"/>
  <c r="K311" i="13"/>
  <c r="L311" i="13" s="1"/>
  <c r="K309" i="13"/>
  <c r="L309" i="13" s="1"/>
  <c r="K307" i="13"/>
  <c r="L307" i="13" s="1"/>
  <c r="K387" i="13"/>
  <c r="L387" i="13" s="1"/>
  <c r="K383" i="13"/>
  <c r="L383" i="13" s="1"/>
  <c r="K379" i="13"/>
  <c r="L379" i="13" s="1"/>
  <c r="K375" i="13"/>
  <c r="L375" i="13" s="1"/>
  <c r="K371" i="13"/>
  <c r="L371" i="13" s="1"/>
  <c r="K367" i="13"/>
  <c r="L367" i="13" s="1"/>
  <c r="K363" i="13"/>
  <c r="L363" i="13" s="1"/>
  <c r="K359" i="13"/>
  <c r="L359" i="13" s="1"/>
  <c r="K355" i="13"/>
  <c r="L355" i="13" s="1"/>
  <c r="K351" i="13"/>
  <c r="L351" i="13" s="1"/>
  <c r="K347" i="13"/>
  <c r="L347" i="13" s="1"/>
  <c r="K343" i="13"/>
  <c r="L343" i="13" s="1"/>
  <c r="K339" i="13"/>
  <c r="L339" i="13" s="1"/>
  <c r="K338" i="13"/>
  <c r="L338" i="13" s="1"/>
  <c r="K336" i="13"/>
  <c r="L336" i="13" s="1"/>
  <c r="K334" i="13"/>
  <c r="L334" i="13" s="1"/>
  <c r="K332" i="13"/>
  <c r="L332" i="13" s="1"/>
  <c r="K330" i="13"/>
  <c r="L330" i="13" s="1"/>
  <c r="K328" i="13"/>
  <c r="L328" i="13" s="1"/>
  <c r="K326" i="13"/>
  <c r="L326" i="13" s="1"/>
  <c r="K324" i="13"/>
  <c r="L324" i="13" s="1"/>
  <c r="K322" i="13"/>
  <c r="L322" i="13" s="1"/>
  <c r="K320" i="13"/>
  <c r="L320" i="13" s="1"/>
  <c r="K318" i="13"/>
  <c r="L318" i="13" s="1"/>
  <c r="K316" i="13"/>
  <c r="L316" i="13" s="1"/>
  <c r="K314" i="13"/>
  <c r="L314" i="13" s="1"/>
  <c r="K312" i="13"/>
  <c r="L312" i="13" s="1"/>
  <c r="K310" i="13"/>
  <c r="L310" i="13" s="1"/>
  <c r="K308" i="13"/>
  <c r="L308" i="13" s="1"/>
  <c r="K306" i="13"/>
  <c r="L306" i="13" s="1"/>
  <c r="K575" i="13"/>
  <c r="L575" i="13" s="1"/>
  <c r="K573" i="13"/>
  <c r="L573" i="13" s="1"/>
  <c r="K571" i="13"/>
  <c r="L571" i="13" s="1"/>
  <c r="K569" i="13"/>
  <c r="L569" i="13" s="1"/>
  <c r="K567" i="13"/>
  <c r="L567" i="13" s="1"/>
  <c r="K565" i="13"/>
  <c r="L565" i="13" s="1"/>
  <c r="K563" i="13"/>
  <c r="L563" i="13" s="1"/>
  <c r="K561" i="13"/>
  <c r="L561" i="13" s="1"/>
  <c r="K559" i="13"/>
  <c r="L559" i="13" s="1"/>
  <c r="K557" i="13"/>
  <c r="L557" i="13" s="1"/>
  <c r="K555" i="13"/>
  <c r="L555" i="13" s="1"/>
  <c r="K553" i="13"/>
  <c r="L553" i="13" s="1"/>
  <c r="K551" i="13"/>
  <c r="L551" i="13" s="1"/>
  <c r="K549" i="13"/>
  <c r="L549" i="13" s="1"/>
  <c r="K547" i="13"/>
  <c r="L547" i="13" s="1"/>
  <c r="K545" i="13"/>
  <c r="L545" i="13" s="1"/>
  <c r="K543" i="13"/>
  <c r="L543" i="13" s="1"/>
  <c r="K541" i="13"/>
  <c r="L541" i="13" s="1"/>
  <c r="K539" i="13"/>
  <c r="L539" i="13" s="1"/>
  <c r="K537" i="13"/>
  <c r="L537" i="13" s="1"/>
  <c r="K535" i="13"/>
  <c r="L535" i="13" s="1"/>
  <c r="K533" i="13"/>
  <c r="L533" i="13" s="1"/>
  <c r="K531" i="13"/>
  <c r="L531" i="13" s="1"/>
  <c r="K529" i="13"/>
  <c r="L529" i="13" s="1"/>
  <c r="K527" i="13"/>
  <c r="L527" i="13" s="1"/>
  <c r="K525" i="13"/>
  <c r="L525" i="13" s="1"/>
  <c r="K523" i="13"/>
  <c r="L523" i="13" s="1"/>
  <c r="K521" i="13"/>
  <c r="L521" i="13" s="1"/>
  <c r="K519" i="13"/>
  <c r="L519" i="13" s="1"/>
  <c r="K517" i="13"/>
  <c r="L517" i="13" s="1"/>
  <c r="K515" i="13"/>
  <c r="L515" i="13" s="1"/>
  <c r="K513" i="13"/>
  <c r="L513" i="13" s="1"/>
  <c r="K511" i="13"/>
  <c r="L511" i="13" s="1"/>
  <c r="K509" i="13"/>
  <c r="L509" i="13" s="1"/>
  <c r="K507" i="13"/>
  <c r="L507" i="13" s="1"/>
  <c r="K505" i="13"/>
  <c r="L505" i="13" s="1"/>
  <c r="K503" i="13"/>
  <c r="L503" i="13" s="1"/>
  <c r="K501" i="13"/>
  <c r="L501" i="13" s="1"/>
  <c r="K499" i="13"/>
  <c r="L499" i="13" s="1"/>
  <c r="K497" i="13"/>
  <c r="L497" i="13" s="1"/>
  <c r="K495" i="13"/>
  <c r="L495" i="13" s="1"/>
  <c r="K493" i="13"/>
  <c r="L493" i="13" s="1"/>
  <c r="K491" i="13"/>
  <c r="L491" i="13" s="1"/>
  <c r="K489" i="13"/>
  <c r="L489" i="13" s="1"/>
  <c r="K487" i="13"/>
  <c r="L487" i="13" s="1"/>
  <c r="K485" i="13"/>
  <c r="L485" i="13" s="1"/>
  <c r="K483" i="13"/>
  <c r="L483" i="13" s="1"/>
  <c r="K481" i="13"/>
  <c r="L481" i="13" s="1"/>
  <c r="K574" i="13"/>
  <c r="L574" i="13" s="1"/>
  <c r="K570" i="13"/>
  <c r="L570" i="13" s="1"/>
  <c r="K566" i="13"/>
  <c r="L566" i="13" s="1"/>
  <c r="K562" i="13"/>
  <c r="L562" i="13" s="1"/>
  <c r="K558" i="13"/>
  <c r="L558" i="13" s="1"/>
  <c r="K554" i="13"/>
  <c r="L554" i="13" s="1"/>
  <c r="K550" i="13"/>
  <c r="L550" i="13" s="1"/>
  <c r="K546" i="13"/>
  <c r="L546" i="13" s="1"/>
  <c r="K542" i="13"/>
  <c r="L542" i="13" s="1"/>
  <c r="K538" i="13"/>
  <c r="L538" i="13" s="1"/>
  <c r="K534" i="13"/>
  <c r="L534" i="13" s="1"/>
  <c r="K530" i="13"/>
  <c r="L530" i="13" s="1"/>
  <c r="K526" i="13"/>
  <c r="L526" i="13" s="1"/>
  <c r="K522" i="13"/>
  <c r="L522" i="13" s="1"/>
  <c r="K518" i="13"/>
  <c r="L518" i="13" s="1"/>
  <c r="K514" i="13"/>
  <c r="L514" i="13" s="1"/>
  <c r="K510" i="13"/>
  <c r="L510" i="13" s="1"/>
  <c r="K506" i="13"/>
  <c r="L506" i="13" s="1"/>
  <c r="K502" i="13"/>
  <c r="L502" i="13" s="1"/>
  <c r="K498" i="13"/>
  <c r="L498" i="13" s="1"/>
  <c r="K494" i="13"/>
  <c r="L494" i="13" s="1"/>
  <c r="K490" i="13"/>
  <c r="L490" i="13" s="1"/>
  <c r="K486" i="13"/>
  <c r="L486" i="13" s="1"/>
  <c r="K482" i="13"/>
  <c r="L482" i="13" s="1"/>
  <c r="P701" i="13"/>
  <c r="K12" i="13"/>
  <c r="L12" i="13" s="1"/>
  <c r="N12" i="13" s="1"/>
  <c r="K16" i="13"/>
  <c r="L16" i="13" s="1"/>
  <c r="N16" i="13" s="1"/>
  <c r="K18" i="13"/>
  <c r="L18" i="13" s="1"/>
  <c r="K20" i="13"/>
  <c r="L20" i="13" s="1"/>
  <c r="K22" i="13"/>
  <c r="L22" i="13" s="1"/>
  <c r="K24" i="13"/>
  <c r="L24" i="13" s="1"/>
  <c r="K26" i="13"/>
  <c r="L26" i="13" s="1"/>
  <c r="K28" i="13"/>
  <c r="L28" i="13" s="1"/>
  <c r="K30" i="13"/>
  <c r="L30" i="13" s="1"/>
  <c r="K32" i="13"/>
  <c r="L32" i="13" s="1"/>
  <c r="K34" i="13"/>
  <c r="L34" i="13" s="1"/>
  <c r="K36" i="13"/>
  <c r="L36" i="13" s="1"/>
  <c r="K38" i="13"/>
  <c r="L38" i="13" s="1"/>
  <c r="K40" i="13"/>
  <c r="L40" i="13" s="1"/>
  <c r="K42" i="13"/>
  <c r="L42" i="13" s="1"/>
  <c r="K44" i="13"/>
  <c r="L44" i="13" s="1"/>
  <c r="K46" i="13"/>
  <c r="L46" i="13" s="1"/>
  <c r="K48" i="13"/>
  <c r="L48" i="13" s="1"/>
  <c r="K50" i="13"/>
  <c r="L50" i="13" s="1"/>
  <c r="K52" i="13"/>
  <c r="L52" i="13" s="1"/>
  <c r="K54" i="13"/>
  <c r="L54" i="13" s="1"/>
  <c r="K56" i="13"/>
  <c r="L56" i="13" s="1"/>
  <c r="K58" i="13"/>
  <c r="L58" i="13" s="1"/>
  <c r="K60" i="13"/>
  <c r="L60" i="13" s="1"/>
  <c r="K62" i="13"/>
  <c r="L62" i="13" s="1"/>
  <c r="K64" i="13"/>
  <c r="L64" i="13" s="1"/>
  <c r="K66" i="13"/>
  <c r="L66" i="13" s="1"/>
  <c r="K68" i="13"/>
  <c r="L68" i="13" s="1"/>
  <c r="K70" i="13"/>
  <c r="L70" i="13" s="1"/>
  <c r="K72" i="13"/>
  <c r="L72" i="13" s="1"/>
  <c r="K74" i="13"/>
  <c r="L74" i="13" s="1"/>
  <c r="K76" i="13"/>
  <c r="L76" i="13" s="1"/>
  <c r="K78" i="13"/>
  <c r="L78" i="13" s="1"/>
  <c r="K80" i="13"/>
  <c r="L80" i="13" s="1"/>
  <c r="K82" i="13"/>
  <c r="L82" i="13" s="1"/>
  <c r="K84" i="13"/>
  <c r="L84" i="13" s="1"/>
  <c r="K86" i="13"/>
  <c r="L86" i="13" s="1"/>
  <c r="K88" i="13"/>
  <c r="L88" i="13" s="1"/>
  <c r="K90" i="13"/>
  <c r="L90" i="13" s="1"/>
  <c r="K92" i="13"/>
  <c r="L92" i="13" s="1"/>
  <c r="K94" i="13"/>
  <c r="L94" i="13" s="1"/>
  <c r="K96" i="13"/>
  <c r="L96" i="13" s="1"/>
  <c r="K98" i="13"/>
  <c r="L98" i="13" s="1"/>
  <c r="K100" i="13"/>
  <c r="L100" i="13" s="1"/>
  <c r="K102" i="13"/>
  <c r="L102" i="13" s="1"/>
  <c r="K106" i="13"/>
  <c r="L106" i="13" s="1"/>
  <c r="K110" i="13"/>
  <c r="L110" i="13" s="1"/>
  <c r="K114" i="13"/>
  <c r="L114" i="13" s="1"/>
  <c r="K118" i="13"/>
  <c r="L118" i="13" s="1"/>
  <c r="K122" i="13"/>
  <c r="L122" i="13" s="1"/>
  <c r="K126" i="13"/>
  <c r="L126" i="13" s="1"/>
  <c r="K130" i="13"/>
  <c r="L130" i="13" s="1"/>
  <c r="K134" i="13"/>
  <c r="L134" i="13" s="1"/>
  <c r="K138" i="13"/>
  <c r="L138" i="13" s="1"/>
  <c r="K142" i="13"/>
  <c r="L142" i="13" s="1"/>
  <c r="K146" i="13"/>
  <c r="L146" i="13" s="1"/>
  <c r="K150" i="13"/>
  <c r="L150" i="13" s="1"/>
  <c r="K154" i="13"/>
  <c r="L154" i="13" s="1"/>
  <c r="K158" i="13"/>
  <c r="L158" i="13" s="1"/>
  <c r="K162" i="13"/>
  <c r="L162" i="13" s="1"/>
  <c r="K166" i="13"/>
  <c r="L166" i="13" s="1"/>
  <c r="K170" i="13"/>
  <c r="L170" i="13" s="1"/>
  <c r="K174" i="13"/>
  <c r="L174" i="13" s="1"/>
  <c r="K178" i="13"/>
  <c r="L178" i="13" s="1"/>
  <c r="K182" i="13"/>
  <c r="L182" i="13" s="1"/>
  <c r="K186" i="13"/>
  <c r="L186" i="13" s="1"/>
  <c r="K190" i="13"/>
  <c r="L190" i="13" s="1"/>
  <c r="K194" i="13"/>
  <c r="L194" i="13" s="1"/>
  <c r="K200" i="13"/>
  <c r="L200" i="13" s="1"/>
  <c r="K204" i="13"/>
  <c r="L204" i="13" s="1"/>
  <c r="K208" i="13"/>
  <c r="L208" i="13" s="1"/>
  <c r="K212" i="13"/>
  <c r="L212" i="13" s="1"/>
  <c r="K216" i="13"/>
  <c r="L216" i="13" s="1"/>
  <c r="K220" i="13"/>
  <c r="L220" i="13" s="1"/>
  <c r="K224" i="13"/>
  <c r="L224" i="13" s="1"/>
  <c r="K228" i="13"/>
  <c r="L228" i="13" s="1"/>
  <c r="K232" i="13"/>
  <c r="L232" i="13" s="1"/>
  <c r="K236" i="13"/>
  <c r="L236" i="13" s="1"/>
  <c r="K240" i="13"/>
  <c r="L240" i="13" s="1"/>
  <c r="K244" i="13"/>
  <c r="L244" i="13" s="1"/>
  <c r="K248" i="13"/>
  <c r="L248" i="13" s="1"/>
  <c r="K252" i="13"/>
  <c r="L252" i="13" s="1"/>
  <c r="K256" i="13"/>
  <c r="L256" i="13" s="1"/>
  <c r="K260" i="13"/>
  <c r="L260" i="13" s="1"/>
  <c r="K264" i="13"/>
  <c r="L264" i="13" s="1"/>
  <c r="K268" i="13"/>
  <c r="L268" i="13" s="1"/>
  <c r="K272" i="13"/>
  <c r="L272" i="13" s="1"/>
  <c r="K276" i="13"/>
  <c r="L276" i="13" s="1"/>
  <c r="K341" i="13"/>
  <c r="L341" i="13" s="1"/>
  <c r="K345" i="13"/>
  <c r="L345" i="13" s="1"/>
  <c r="K349" i="13"/>
  <c r="L349" i="13" s="1"/>
  <c r="K353" i="13"/>
  <c r="L353" i="13" s="1"/>
  <c r="K357" i="13"/>
  <c r="L357" i="13" s="1"/>
  <c r="K361" i="13"/>
  <c r="L361" i="13" s="1"/>
  <c r="K365" i="13"/>
  <c r="L365" i="13" s="1"/>
  <c r="K369" i="13"/>
  <c r="L369" i="13" s="1"/>
  <c r="K373" i="13"/>
  <c r="L373" i="13" s="1"/>
  <c r="K377" i="13"/>
  <c r="L377" i="13" s="1"/>
  <c r="K381" i="13"/>
  <c r="L381" i="13" s="1"/>
  <c r="K385" i="13"/>
  <c r="L385" i="13" s="1"/>
  <c r="K391" i="13"/>
  <c r="L391" i="13" s="1"/>
  <c r="K395" i="13"/>
  <c r="L395" i="13" s="1"/>
  <c r="K399" i="13"/>
  <c r="L399" i="13" s="1"/>
  <c r="K403" i="13"/>
  <c r="L403" i="13" s="1"/>
  <c r="K407" i="13"/>
  <c r="L407" i="13" s="1"/>
  <c r="K411" i="13"/>
  <c r="L411" i="13" s="1"/>
  <c r="K415" i="13"/>
  <c r="L415" i="13" s="1"/>
  <c r="K419" i="13"/>
  <c r="L419" i="13" s="1"/>
  <c r="K423" i="13"/>
  <c r="L423" i="13" s="1"/>
  <c r="K427" i="13"/>
  <c r="L427" i="13" s="1"/>
  <c r="K431" i="13"/>
  <c r="L431" i="13" s="1"/>
  <c r="K435" i="13"/>
  <c r="L435" i="13" s="1"/>
  <c r="R583" i="13"/>
  <c r="K583" i="13"/>
  <c r="L583" i="13" s="1"/>
  <c r="R587" i="13"/>
  <c r="K587" i="13"/>
  <c r="L587" i="13" s="1"/>
  <c r="R591" i="13"/>
  <c r="K591" i="13"/>
  <c r="L591" i="13" s="1"/>
  <c r="R595" i="13"/>
  <c r="K595" i="13"/>
  <c r="L595" i="13" s="1"/>
  <c r="R599" i="13"/>
  <c r="K599" i="13"/>
  <c r="L599" i="13" s="1"/>
  <c r="K452" i="13"/>
  <c r="L452" i="13" s="1"/>
  <c r="K456" i="13"/>
  <c r="L456" i="13" s="1"/>
  <c r="K460" i="13"/>
  <c r="L460" i="13" s="1"/>
  <c r="K464" i="13"/>
  <c r="L464" i="13" s="1"/>
  <c r="K466" i="13"/>
  <c r="L466" i="13" s="1"/>
  <c r="K468" i="13"/>
  <c r="L468" i="13" s="1"/>
  <c r="K472" i="13"/>
  <c r="L472" i="13" s="1"/>
  <c r="K476" i="13"/>
  <c r="L476" i="13" s="1"/>
  <c r="K480" i="13"/>
  <c r="L480" i="13" s="1"/>
  <c r="K484" i="13"/>
  <c r="L484" i="13" s="1"/>
  <c r="K488" i="13"/>
  <c r="L488" i="13" s="1"/>
  <c r="K492" i="13"/>
  <c r="L492" i="13" s="1"/>
  <c r="K496" i="13"/>
  <c r="L496" i="13" s="1"/>
  <c r="K500" i="13"/>
  <c r="L500" i="13" s="1"/>
  <c r="K504" i="13"/>
  <c r="L504" i="13" s="1"/>
  <c r="K508" i="13"/>
  <c r="L508" i="13" s="1"/>
  <c r="K512" i="13"/>
  <c r="L512" i="13" s="1"/>
  <c r="K516" i="13"/>
  <c r="L516" i="13" s="1"/>
  <c r="K520" i="13"/>
  <c r="L520" i="13" s="1"/>
  <c r="K524" i="13"/>
  <c r="L524" i="13" s="1"/>
  <c r="K528" i="13"/>
  <c r="L528" i="13" s="1"/>
  <c r="K532" i="13"/>
  <c r="L532" i="13" s="1"/>
  <c r="K536" i="13"/>
  <c r="L536" i="13" s="1"/>
  <c r="K540" i="13"/>
  <c r="L540" i="13" s="1"/>
  <c r="K544" i="13"/>
  <c r="L544" i="13" s="1"/>
  <c r="K548" i="13"/>
  <c r="L548" i="13" s="1"/>
  <c r="K552" i="13"/>
  <c r="L552" i="13" s="1"/>
  <c r="K556" i="13"/>
  <c r="L556" i="13" s="1"/>
  <c r="K560" i="13"/>
  <c r="L560" i="13" s="1"/>
  <c r="K564" i="13"/>
  <c r="L564" i="13" s="1"/>
  <c r="K568" i="13"/>
  <c r="L568" i="13" s="1"/>
  <c r="K572" i="13"/>
  <c r="L572" i="13" s="1"/>
  <c r="K576" i="13"/>
  <c r="L576" i="13" s="1"/>
  <c r="R664" i="13"/>
  <c r="K664" i="13"/>
  <c r="L664" i="13" s="1"/>
  <c r="R668" i="13"/>
  <c r="K668" i="13"/>
  <c r="L668" i="13" s="1"/>
  <c r="R672" i="13"/>
  <c r="K672" i="13"/>
  <c r="L672" i="13" s="1"/>
  <c r="R676" i="13"/>
  <c r="K676" i="13"/>
  <c r="L676" i="13" s="1"/>
  <c r="R680" i="13"/>
  <c r="K680" i="13"/>
  <c r="L680" i="13" s="1"/>
  <c r="K605" i="13"/>
  <c r="L605" i="13" s="1"/>
  <c r="K609" i="13"/>
  <c r="L609" i="13" s="1"/>
  <c r="K613" i="13"/>
  <c r="L613" i="13" s="1"/>
  <c r="K617" i="13"/>
  <c r="L617" i="13" s="1"/>
  <c r="K621" i="13"/>
  <c r="L621" i="13" s="1"/>
  <c r="K627" i="13"/>
  <c r="L627" i="13" s="1"/>
  <c r="K631" i="13"/>
  <c r="L631" i="13" s="1"/>
  <c r="K635" i="13"/>
  <c r="L635" i="13" s="1"/>
  <c r="K639" i="13"/>
  <c r="L639" i="13" s="1"/>
  <c r="K643" i="13"/>
  <c r="L643" i="13" s="1"/>
  <c r="K647" i="13"/>
  <c r="L647" i="13" s="1"/>
  <c r="K651" i="13"/>
  <c r="L651" i="13" s="1"/>
  <c r="K655" i="13"/>
  <c r="L655" i="13" s="1"/>
  <c r="K659" i="13"/>
  <c r="L659" i="13" s="1"/>
  <c r="R685" i="13"/>
  <c r="K685" i="13"/>
  <c r="L685" i="13" s="1"/>
  <c r="R689" i="13"/>
  <c r="K689" i="13"/>
  <c r="L689" i="13" s="1"/>
  <c r="K42" i="11"/>
  <c r="L42" i="11" s="1"/>
  <c r="K40" i="11"/>
  <c r="L40" i="11" s="1"/>
  <c r="K38" i="11"/>
  <c r="L38" i="11" s="1"/>
  <c r="K36" i="11"/>
  <c r="L36" i="11" s="1"/>
  <c r="K34" i="11"/>
  <c r="L34" i="11" s="1"/>
  <c r="K32" i="11"/>
  <c r="L32" i="11" s="1"/>
  <c r="K30" i="11"/>
  <c r="L30" i="11" s="1"/>
  <c r="K64" i="11"/>
  <c r="L64" i="11" s="1"/>
  <c r="K62" i="11"/>
  <c r="L62" i="11" s="1"/>
  <c r="K60" i="11"/>
  <c r="L60" i="11" s="1"/>
  <c r="K58" i="11"/>
  <c r="L58" i="11" s="1"/>
  <c r="K80" i="11"/>
  <c r="L80" i="11" s="1"/>
  <c r="K78" i="11"/>
  <c r="L78" i="11" s="1"/>
  <c r="K15" i="11"/>
  <c r="L15" i="11" s="1"/>
  <c r="N15" i="11" s="1"/>
  <c r="K20" i="11"/>
  <c r="L20" i="11" s="1"/>
  <c r="K21" i="11"/>
  <c r="L21" i="11" s="1"/>
  <c r="K33" i="11"/>
  <c r="L33" i="11" s="1"/>
  <c r="K37" i="11"/>
  <c r="L37" i="11" s="1"/>
  <c r="K41" i="11"/>
  <c r="L41" i="11" s="1"/>
  <c r="K51" i="11"/>
  <c r="L51" i="11" s="1"/>
  <c r="K55" i="11"/>
  <c r="L55" i="11" s="1"/>
  <c r="K61" i="11"/>
  <c r="L61" i="11" s="1"/>
  <c r="K65" i="11"/>
  <c r="L65" i="11" s="1"/>
  <c r="K73" i="11"/>
  <c r="L73" i="11" s="1"/>
  <c r="K77" i="11"/>
  <c r="L77" i="11" s="1"/>
  <c r="K18" i="11"/>
  <c r="L18" i="11" s="1"/>
  <c r="K26" i="11"/>
  <c r="L26" i="11" s="1"/>
  <c r="K24" i="11"/>
  <c r="L24" i="11" s="1"/>
  <c r="K56" i="11"/>
  <c r="L56" i="11" s="1"/>
  <c r="K54" i="11"/>
  <c r="L54" i="11" s="1"/>
  <c r="K52" i="11"/>
  <c r="L52" i="11" s="1"/>
  <c r="K50" i="11"/>
  <c r="L50" i="11" s="1"/>
  <c r="K48" i="11"/>
  <c r="L48" i="11" s="1"/>
  <c r="K46" i="11"/>
  <c r="L46" i="11" s="1"/>
  <c r="K76" i="11"/>
  <c r="L76" i="11" s="1"/>
  <c r="K74" i="11"/>
  <c r="L74" i="11" s="1"/>
  <c r="K72" i="11"/>
  <c r="L72" i="11" s="1"/>
  <c r="K70" i="11"/>
  <c r="L70" i="11" s="1"/>
  <c r="K68" i="11"/>
  <c r="L68" i="11" s="1"/>
  <c r="K83" i="11"/>
  <c r="L83" i="11" s="1"/>
  <c r="I7" i="11"/>
  <c r="J7" i="11" s="1"/>
  <c r="K16" i="11"/>
  <c r="L16" i="11" s="1"/>
  <c r="N16" i="11" s="1"/>
  <c r="K19" i="11"/>
  <c r="L19" i="11" s="1"/>
  <c r="K22" i="11"/>
  <c r="L22" i="11" s="1"/>
  <c r="K25" i="11"/>
  <c r="L25" i="11" s="1"/>
  <c r="K29" i="11"/>
  <c r="L29" i="11" s="1"/>
  <c r="K31" i="11"/>
  <c r="L31" i="11" s="1"/>
  <c r="K35" i="11"/>
  <c r="L35" i="11" s="1"/>
  <c r="K39" i="11"/>
  <c r="L39" i="11" s="1"/>
  <c r="K45" i="11"/>
  <c r="L45" i="11" s="1"/>
  <c r="K47" i="11"/>
  <c r="L47" i="11" s="1"/>
  <c r="K49" i="11"/>
  <c r="L49" i="11" s="1"/>
  <c r="K53" i="11"/>
  <c r="L53" i="11" s="1"/>
  <c r="K57" i="11"/>
  <c r="L57" i="11" s="1"/>
  <c r="K59" i="11"/>
  <c r="L59" i="11" s="1"/>
  <c r="K63" i="11"/>
  <c r="L63" i="11" s="1"/>
  <c r="K67" i="11"/>
  <c r="L67" i="11" s="1"/>
  <c r="K69" i="11"/>
  <c r="L69" i="11" s="1"/>
  <c r="K71" i="11"/>
  <c r="L71" i="11" s="1"/>
  <c r="K75" i="11"/>
  <c r="L75" i="11" s="1"/>
  <c r="K79" i="11"/>
  <c r="L79" i="11" s="1"/>
  <c r="J35" i="15" l="1"/>
  <c r="L35" i="15" s="1"/>
  <c r="J3" i="19"/>
  <c r="J11" i="19" s="1"/>
  <c r="J12" i="19" s="1"/>
  <c r="J13" i="19" s="1"/>
  <c r="J14" i="19" s="1"/>
  <c r="J15" i="19" s="1"/>
  <c r="J16" i="19" s="1"/>
  <c r="J17" i="19" s="1"/>
  <c r="J18" i="19" s="1"/>
  <c r="J19" i="19" s="1"/>
  <c r="J20" i="19" s="1"/>
  <c r="J21" i="19" s="1"/>
  <c r="J22" i="19" s="1"/>
  <c r="J23" i="19" s="1"/>
  <c r="J24" i="19" s="1"/>
  <c r="J25" i="19" s="1"/>
  <c r="J26" i="19" s="1"/>
  <c r="J27" i="19" s="1"/>
  <c r="J28" i="19" s="1"/>
  <c r="J29" i="19" s="1"/>
  <c r="J30" i="19" s="1"/>
  <c r="J31" i="19" s="1"/>
  <c r="J32" i="19" s="1"/>
  <c r="J33" i="19" s="1"/>
  <c r="J34" i="19" s="1"/>
  <c r="J35" i="19" s="1"/>
  <c r="J36" i="19" s="1"/>
  <c r="J37" i="19" s="1"/>
  <c r="J38" i="19" s="1"/>
  <c r="J39" i="19" s="1"/>
  <c r="J40" i="19" s="1"/>
  <c r="J41" i="19" s="1"/>
  <c r="J42" i="19" s="1"/>
  <c r="J43" i="19" s="1"/>
  <c r="J44" i="19" s="1"/>
  <c r="J45" i="19" s="1"/>
  <c r="J46" i="19" s="1"/>
  <c r="J47" i="19" s="1"/>
  <c r="J48" i="19" s="1"/>
  <c r="J49" i="19" s="1"/>
  <c r="J50" i="19" s="1"/>
  <c r="J51" i="19" s="1"/>
  <c r="J52" i="19" s="1"/>
  <c r="J53" i="19" s="1"/>
  <c r="J54" i="19" s="1"/>
  <c r="J55" i="19" s="1"/>
  <c r="J56" i="19" s="1"/>
  <c r="J57" i="19" s="1"/>
  <c r="J58" i="19" s="1"/>
  <c r="J59" i="19" s="1"/>
  <c r="J60" i="19" s="1"/>
  <c r="J61" i="19" s="1"/>
  <c r="J62" i="19" s="1"/>
  <c r="J63" i="19" s="1"/>
  <c r="J64" i="19" s="1"/>
  <c r="J65" i="19" s="1"/>
  <c r="J66" i="19" s="1"/>
  <c r="J67" i="19" s="1"/>
  <c r="J68" i="19" s="1"/>
  <c r="J69" i="19" s="1"/>
  <c r="J70" i="19" s="1"/>
  <c r="J71" i="19" s="1"/>
  <c r="J72" i="19" s="1"/>
  <c r="J73" i="19" s="1"/>
  <c r="J74" i="19" s="1"/>
  <c r="J75" i="19" s="1"/>
  <c r="J76" i="19" s="1"/>
  <c r="J77" i="19" s="1"/>
  <c r="J78" i="19" s="1"/>
  <c r="J79" i="19" s="1"/>
  <c r="J80" i="19" s="1"/>
  <c r="J81" i="19" s="1"/>
  <c r="J82" i="19" s="1"/>
  <c r="J83" i="19" s="1"/>
  <c r="J84" i="19" s="1"/>
  <c r="J85" i="19" s="1"/>
  <c r="J86" i="19" s="1"/>
  <c r="J87" i="19" s="1"/>
  <c r="J88" i="19" s="1"/>
  <c r="J89" i="19" s="1"/>
  <c r="J90" i="19" s="1"/>
  <c r="J91" i="19" s="1"/>
  <c r="J92" i="19" s="1"/>
  <c r="J93" i="19" s="1"/>
  <c r="J94" i="19" s="1"/>
  <c r="J95" i="19" s="1"/>
  <c r="J96" i="19" s="1"/>
  <c r="J97" i="19" s="1"/>
  <c r="J98" i="19" s="1"/>
  <c r="J99" i="19" s="1"/>
  <c r="J100" i="19" s="1"/>
  <c r="J101" i="19" s="1"/>
  <c r="J102" i="19" s="1"/>
  <c r="J103" i="19" s="1"/>
  <c r="J104" i="19" s="1"/>
  <c r="J105" i="19" s="1"/>
  <c r="J106" i="19" s="1"/>
  <c r="J107" i="19" s="1"/>
  <c r="J108" i="19" s="1"/>
  <c r="J109" i="19" s="1"/>
  <c r="J110" i="19" s="1"/>
  <c r="J111" i="19" s="1"/>
  <c r="J112" i="19" s="1"/>
  <c r="J113" i="19" s="1"/>
  <c r="J114" i="19" s="1"/>
  <c r="J115" i="19" s="1"/>
  <c r="J116" i="19" s="1"/>
  <c r="J117" i="19" s="1"/>
  <c r="J118" i="19" s="1"/>
  <c r="J119" i="19" s="1"/>
  <c r="J120" i="19" s="1"/>
  <c r="J121" i="19" s="1"/>
  <c r="J122" i="19" s="1"/>
  <c r="J123" i="19" s="1"/>
  <c r="J124" i="19" s="1"/>
  <c r="J125" i="19" s="1"/>
  <c r="J126" i="19" s="1"/>
  <c r="J127" i="19" s="1"/>
  <c r="J128" i="19" s="1"/>
  <c r="J129" i="19" s="1"/>
  <c r="J130" i="19" s="1"/>
  <c r="J131" i="19" s="1"/>
  <c r="J132" i="19" s="1"/>
  <c r="J133" i="19" s="1"/>
  <c r="J134" i="19" s="1"/>
  <c r="J135" i="19" s="1"/>
  <c r="J136" i="19" s="1"/>
  <c r="J137" i="19" s="1"/>
  <c r="J138" i="19" s="1"/>
  <c r="J139" i="19" s="1"/>
  <c r="J140" i="19" s="1"/>
  <c r="J141" i="19" s="1"/>
  <c r="J142" i="19" s="1"/>
  <c r="J143" i="19" s="1"/>
  <c r="J144" i="19" s="1"/>
  <c r="J145" i="19" s="1"/>
  <c r="J146" i="19" s="1"/>
  <c r="J147" i="19" s="1"/>
  <c r="J148" i="19" s="1"/>
  <c r="J149" i="19" s="1"/>
  <c r="J150" i="19" s="1"/>
  <c r="J151" i="19" s="1"/>
  <c r="J152" i="19" s="1"/>
  <c r="J153" i="19" s="1"/>
  <c r="J154" i="19" s="1"/>
  <c r="J155" i="19" s="1"/>
  <c r="J156" i="19" s="1"/>
  <c r="J157" i="19" s="1"/>
  <c r="J158" i="19" s="1"/>
  <c r="J159" i="19" s="1"/>
  <c r="J160" i="19" s="1"/>
  <c r="J161" i="19" s="1"/>
  <c r="J162" i="19" s="1"/>
  <c r="J163" i="19" s="1"/>
  <c r="J164" i="19" s="1"/>
  <c r="J165" i="19" s="1"/>
  <c r="J166" i="19" s="1"/>
  <c r="J167" i="19" s="1"/>
  <c r="J168" i="19" s="1"/>
  <c r="J169" i="19" s="1"/>
  <c r="J170" i="19" s="1"/>
  <c r="J171" i="19" s="1"/>
  <c r="J172" i="19" s="1"/>
  <c r="J173" i="19" s="1"/>
  <c r="J174" i="19" s="1"/>
  <c r="J175" i="19" s="1"/>
  <c r="J176" i="19" s="1"/>
  <c r="J177" i="19" s="1"/>
  <c r="J178" i="19" s="1"/>
  <c r="J179" i="19" s="1"/>
  <c r="J180" i="19" s="1"/>
  <c r="J181" i="19" s="1"/>
  <c r="J182" i="19" s="1"/>
  <c r="J183" i="19" s="1"/>
  <c r="J184" i="19" s="1"/>
  <c r="J185" i="19" s="1"/>
  <c r="J186" i="19" s="1"/>
  <c r="J187" i="19" s="1"/>
  <c r="J188" i="19" s="1"/>
  <c r="J189" i="19" s="1"/>
  <c r="J190" i="19" s="1"/>
  <c r="J191" i="19" s="1"/>
  <c r="J192" i="19" s="1"/>
  <c r="J193" i="19" s="1"/>
  <c r="J194" i="19" s="1"/>
  <c r="J195" i="19" s="1"/>
  <c r="J196" i="19" s="1"/>
  <c r="J197" i="19" s="1"/>
  <c r="J198" i="19" s="1"/>
  <c r="J199" i="19" s="1"/>
  <c r="J200" i="19" s="1"/>
  <c r="J201" i="19" s="1"/>
  <c r="J202" i="19" s="1"/>
  <c r="J203" i="19" s="1"/>
  <c r="J204" i="19" s="1"/>
  <c r="J205" i="19" s="1"/>
  <c r="J206" i="19" s="1"/>
  <c r="J207" i="19" s="1"/>
  <c r="J208" i="19" s="1"/>
  <c r="J209" i="19" s="1"/>
  <c r="J210" i="19" s="1"/>
  <c r="J211" i="19" s="1"/>
  <c r="J212" i="19" s="1"/>
  <c r="J213" i="19" s="1"/>
  <c r="J214" i="19" s="1"/>
  <c r="J215" i="19" s="1"/>
  <c r="J216" i="19" s="1"/>
  <c r="J217" i="19" s="1"/>
  <c r="J218" i="19" s="1"/>
  <c r="J219" i="19" s="1"/>
  <c r="J220" i="19" s="1"/>
  <c r="J221" i="19" s="1"/>
  <c r="J222" i="19" s="1"/>
  <c r="J223" i="19" s="1"/>
  <c r="J224" i="19" s="1"/>
  <c r="J225" i="19" s="1"/>
  <c r="J226" i="19" s="1"/>
  <c r="J227" i="19" s="1"/>
  <c r="J228" i="19" s="1"/>
  <c r="J229" i="19" s="1"/>
  <c r="J230" i="19" s="1"/>
  <c r="J231" i="19" s="1"/>
  <c r="J232" i="19" s="1"/>
  <c r="J233" i="19" s="1"/>
  <c r="J234" i="19" s="1"/>
  <c r="J235" i="19" s="1"/>
  <c r="J236" i="19" s="1"/>
  <c r="J237" i="19" s="1"/>
  <c r="J238" i="19" s="1"/>
  <c r="J239" i="19" s="1"/>
  <c r="J240" i="19" s="1"/>
  <c r="J241" i="19" s="1"/>
  <c r="J242" i="19" s="1"/>
  <c r="J243" i="19" s="1"/>
  <c r="J244" i="19" s="1"/>
  <c r="J245" i="19" s="1"/>
  <c r="J246" i="19" s="1"/>
  <c r="J247" i="19" s="1"/>
  <c r="J248" i="19" s="1"/>
  <c r="J249" i="19" s="1"/>
  <c r="J250" i="19" s="1"/>
  <c r="J251" i="19" s="1"/>
  <c r="J252" i="19" s="1"/>
  <c r="J253" i="19" s="1"/>
  <c r="J254" i="19" s="1"/>
  <c r="J255" i="19" s="1"/>
  <c r="J256" i="19" s="1"/>
  <c r="J257" i="19" s="1"/>
  <c r="J258" i="19" s="1"/>
  <c r="J259" i="19" s="1"/>
  <c r="J260" i="19" s="1"/>
  <c r="J261" i="19" s="1"/>
  <c r="J262" i="19" s="1"/>
  <c r="J263" i="19" s="1"/>
  <c r="J264" i="19" s="1"/>
  <c r="J265" i="19" s="1"/>
  <c r="J266" i="19" s="1"/>
  <c r="J267" i="19" s="1"/>
  <c r="J268" i="19" s="1"/>
  <c r="J269" i="19" s="1"/>
  <c r="J270" i="19" s="1"/>
  <c r="J271" i="19" s="1"/>
  <c r="J272" i="19" s="1"/>
  <c r="J273" i="19" s="1"/>
  <c r="J274" i="19" s="1"/>
  <c r="J275" i="19" s="1"/>
  <c r="J276" i="19" s="1"/>
  <c r="J277" i="19" s="1"/>
  <c r="J278" i="19" s="1"/>
  <c r="J279" i="19" s="1"/>
  <c r="J280" i="19" s="1"/>
  <c r="J281" i="19" s="1"/>
  <c r="J282" i="19" s="1"/>
  <c r="J283" i="19" s="1"/>
  <c r="J284" i="19" s="1"/>
  <c r="J285" i="19" s="1"/>
  <c r="J286" i="19" s="1"/>
  <c r="J287" i="19" s="1"/>
  <c r="J288" i="19" s="1"/>
  <c r="J289" i="19" s="1"/>
  <c r="J290" i="19" s="1"/>
  <c r="J291" i="19" s="1"/>
  <c r="J292" i="19" s="1"/>
  <c r="J293" i="19" s="1"/>
  <c r="J294" i="19" s="1"/>
  <c r="J295" i="19" s="1"/>
  <c r="J296" i="19" s="1"/>
  <c r="J297" i="19" s="1"/>
  <c r="J298" i="19" s="1"/>
  <c r="J299" i="19" s="1"/>
  <c r="J300" i="19" s="1"/>
  <c r="J301" i="19" s="1"/>
  <c r="J302" i="19" s="1"/>
  <c r="J303" i="19" s="1"/>
  <c r="J304" i="19" s="1"/>
  <c r="J305" i="19" s="1"/>
  <c r="J306" i="19" s="1"/>
  <c r="J307" i="19" s="1"/>
  <c r="J308" i="19" s="1"/>
  <c r="J309" i="19" s="1"/>
  <c r="J310" i="19" s="1"/>
  <c r="J311" i="19" s="1"/>
  <c r="J312" i="19" s="1"/>
  <c r="J313" i="19" s="1"/>
  <c r="J314" i="19" s="1"/>
  <c r="J315" i="19" s="1"/>
  <c r="J316" i="19" s="1"/>
  <c r="J317" i="19" s="1"/>
  <c r="J318" i="19" s="1"/>
  <c r="J319" i="19" s="1"/>
  <c r="J320" i="19" s="1"/>
  <c r="J321" i="19" s="1"/>
  <c r="J322" i="19" s="1"/>
  <c r="J323" i="19" s="1"/>
  <c r="J324" i="19" s="1"/>
  <c r="J325" i="19" s="1"/>
  <c r="J326" i="19" s="1"/>
  <c r="J327" i="19" s="1"/>
  <c r="J328" i="19" s="1"/>
  <c r="J329" i="19" s="1"/>
  <c r="J330" i="19" s="1"/>
  <c r="J331" i="19" s="1"/>
  <c r="J332" i="19" s="1"/>
  <c r="J333" i="19" s="1"/>
  <c r="J334" i="19" s="1"/>
  <c r="J335" i="19" s="1"/>
  <c r="J336" i="19" s="1"/>
  <c r="J337" i="19" s="1"/>
  <c r="J338" i="19" s="1"/>
  <c r="J339" i="19" s="1"/>
  <c r="J340" i="19" s="1"/>
  <c r="J341" i="19" s="1"/>
  <c r="J342" i="19" s="1"/>
  <c r="J343" i="19" s="1"/>
  <c r="J344" i="19" s="1"/>
  <c r="J345" i="19" s="1"/>
  <c r="J346" i="19" s="1"/>
  <c r="J347" i="19" s="1"/>
  <c r="J348" i="19" s="1"/>
  <c r="J349" i="19" s="1"/>
  <c r="J350" i="19" s="1"/>
  <c r="J351" i="19" s="1"/>
  <c r="J352" i="19" s="1"/>
  <c r="J353" i="19" s="1"/>
  <c r="J354" i="19" s="1"/>
  <c r="J355" i="19" s="1"/>
  <c r="J356" i="19" s="1"/>
  <c r="J357" i="19" s="1"/>
  <c r="J358" i="19" s="1"/>
  <c r="J359" i="19" s="1"/>
  <c r="J360" i="19" s="1"/>
  <c r="J361" i="19" s="1"/>
  <c r="J362" i="19" s="1"/>
  <c r="J363" i="19" s="1"/>
  <c r="J364" i="19" s="1"/>
  <c r="J365" i="19" s="1"/>
  <c r="J366" i="19" s="1"/>
  <c r="J367" i="19" s="1"/>
  <c r="J368" i="19" s="1"/>
  <c r="J369" i="19" s="1"/>
  <c r="J370" i="19" s="1"/>
  <c r="J371" i="19" s="1"/>
  <c r="J372" i="19" s="1"/>
  <c r="J373" i="19" s="1"/>
  <c r="J374" i="19" s="1"/>
  <c r="J375" i="19" s="1"/>
  <c r="J376" i="19" s="1"/>
  <c r="J377" i="19" s="1"/>
  <c r="J378" i="19" s="1"/>
  <c r="J379" i="19" s="1"/>
  <c r="J380" i="19" s="1"/>
  <c r="J381" i="19" s="1"/>
  <c r="J382" i="19" s="1"/>
  <c r="J383" i="19" s="1"/>
  <c r="J384" i="19" s="1"/>
  <c r="J385" i="19" s="1"/>
  <c r="J386" i="19" s="1"/>
  <c r="J387" i="19" s="1"/>
  <c r="J388" i="19" s="1"/>
  <c r="J389" i="19" s="1"/>
  <c r="J390" i="19" s="1"/>
  <c r="J391" i="19" s="1"/>
  <c r="J392" i="19" s="1"/>
  <c r="J393" i="19" s="1"/>
  <c r="J394" i="19" s="1"/>
  <c r="J395" i="19" s="1"/>
  <c r="J396" i="19" s="1"/>
  <c r="J397" i="19" s="1"/>
  <c r="J398" i="19" s="1"/>
  <c r="J399" i="19" s="1"/>
  <c r="J400" i="19" s="1"/>
  <c r="J401" i="19" s="1"/>
  <c r="J402" i="19" s="1"/>
  <c r="J403" i="19" s="1"/>
  <c r="J404" i="19" s="1"/>
  <c r="J405" i="19" s="1"/>
  <c r="J406" i="19" s="1"/>
  <c r="J407" i="19" s="1"/>
  <c r="J408" i="19" s="1"/>
  <c r="J409" i="19" s="1"/>
  <c r="J410" i="19" s="1"/>
  <c r="J411" i="19" s="1"/>
  <c r="J412" i="19" s="1"/>
  <c r="J413" i="19" s="1"/>
  <c r="J414" i="19" s="1"/>
  <c r="J415" i="19" s="1"/>
  <c r="J416" i="19" s="1"/>
  <c r="J417" i="19" s="1"/>
  <c r="J418" i="19" s="1"/>
  <c r="J419" i="19" s="1"/>
  <c r="J420" i="19" s="1"/>
  <c r="J421" i="19" s="1"/>
  <c r="J422" i="19" s="1"/>
  <c r="J423" i="19" s="1"/>
  <c r="J424" i="19" s="1"/>
  <c r="J425" i="19" s="1"/>
  <c r="J426" i="19" s="1"/>
  <c r="J427" i="19" s="1"/>
  <c r="J428" i="19" s="1"/>
  <c r="J429" i="19" s="1"/>
  <c r="J430" i="19" s="1"/>
  <c r="J431" i="19" s="1"/>
  <c r="J432" i="19" s="1"/>
  <c r="J433" i="19" s="1"/>
  <c r="J434" i="19" s="1"/>
  <c r="J435" i="19" s="1"/>
  <c r="J436" i="19" s="1"/>
  <c r="J437" i="19" s="1"/>
  <c r="J438" i="19" s="1"/>
  <c r="J439" i="19" s="1"/>
  <c r="J440" i="19" s="1"/>
  <c r="J441" i="19" s="1"/>
  <c r="J442" i="19" s="1"/>
  <c r="J443" i="19" s="1"/>
  <c r="J444" i="19" s="1"/>
  <c r="J445" i="19" s="1"/>
  <c r="J446" i="19" s="1"/>
  <c r="J447" i="19" s="1"/>
  <c r="J448" i="19" s="1"/>
  <c r="J449" i="19" s="1"/>
  <c r="J450" i="19" s="1"/>
  <c r="J451" i="19" s="1"/>
  <c r="J452" i="19" s="1"/>
  <c r="J453" i="19" s="1"/>
  <c r="J454" i="19" s="1"/>
  <c r="J455" i="19" s="1"/>
  <c r="J456" i="19" s="1"/>
  <c r="J457" i="19" s="1"/>
  <c r="J458" i="19" s="1"/>
  <c r="J459" i="19" s="1"/>
  <c r="J460" i="19" s="1"/>
  <c r="J461" i="19" s="1"/>
  <c r="J462" i="19" s="1"/>
  <c r="J463" i="19" s="1"/>
  <c r="J464" i="19" s="1"/>
  <c r="J465" i="19" s="1"/>
  <c r="J466" i="19" s="1"/>
  <c r="J467" i="19" s="1"/>
  <c r="J468" i="19" s="1"/>
  <c r="J469" i="19" s="1"/>
  <c r="J470" i="19" s="1"/>
  <c r="J471" i="19" s="1"/>
  <c r="J472" i="19" s="1"/>
  <c r="J473" i="19" s="1"/>
  <c r="J474" i="19" s="1"/>
  <c r="J475" i="19" s="1"/>
  <c r="J476" i="19" s="1"/>
  <c r="J477" i="19" s="1"/>
  <c r="J478" i="19" s="1"/>
  <c r="J479" i="19" s="1"/>
  <c r="J480" i="19" s="1"/>
  <c r="J481" i="19" s="1"/>
  <c r="J482" i="19" s="1"/>
  <c r="J483" i="19" s="1"/>
  <c r="J484" i="19" s="1"/>
  <c r="J485" i="19" s="1"/>
  <c r="J486" i="19" s="1"/>
  <c r="J487" i="19" s="1"/>
  <c r="J488" i="19" s="1"/>
  <c r="J489" i="19" s="1"/>
  <c r="J490" i="19" s="1"/>
  <c r="J491" i="19" s="1"/>
  <c r="J492" i="19" s="1"/>
  <c r="J493" i="19" s="1"/>
  <c r="J494" i="19" s="1"/>
  <c r="J495" i="19" s="1"/>
  <c r="J496" i="19" s="1"/>
  <c r="J497" i="19" s="1"/>
  <c r="J498" i="19" s="1"/>
  <c r="J499" i="19" s="1"/>
  <c r="J500" i="19" s="1"/>
  <c r="J501" i="19" s="1"/>
  <c r="J502" i="19" s="1"/>
  <c r="J503" i="19" s="1"/>
  <c r="J504" i="19" s="1"/>
  <c r="J505" i="19" s="1"/>
  <c r="J506" i="19" s="1"/>
  <c r="J507" i="19" s="1"/>
  <c r="J508" i="19" s="1"/>
  <c r="J509" i="19" s="1"/>
  <c r="J510" i="19" s="1"/>
  <c r="J511" i="19" s="1"/>
  <c r="J512" i="19" s="1"/>
  <c r="J513" i="19" s="1"/>
  <c r="J514" i="19" s="1"/>
  <c r="J515" i="19" s="1"/>
  <c r="J516" i="19" s="1"/>
  <c r="J517" i="19" s="1"/>
  <c r="J518" i="19" s="1"/>
  <c r="J519" i="19" s="1"/>
  <c r="J520" i="19" s="1"/>
  <c r="J521" i="19" s="1"/>
  <c r="J522" i="19" s="1"/>
  <c r="J523" i="19" s="1"/>
  <c r="J524" i="19" s="1"/>
  <c r="J525" i="19" s="1"/>
  <c r="J526" i="19" s="1"/>
  <c r="J527" i="19" s="1"/>
  <c r="J528" i="19" s="1"/>
  <c r="J529" i="19" s="1"/>
  <c r="J530" i="19" s="1"/>
  <c r="J531" i="19" s="1"/>
  <c r="J532" i="19" s="1"/>
  <c r="J533" i="19" s="1"/>
  <c r="J534" i="19" s="1"/>
  <c r="J535" i="19" s="1"/>
  <c r="J536" i="19" s="1"/>
  <c r="J537" i="19" s="1"/>
  <c r="J538" i="19" s="1"/>
  <c r="J539" i="19" s="1"/>
  <c r="J540" i="19" s="1"/>
  <c r="J541" i="19" s="1"/>
  <c r="J542" i="19" s="1"/>
  <c r="J543" i="19" s="1"/>
  <c r="J544" i="19" s="1"/>
  <c r="J545" i="19" s="1"/>
  <c r="J546" i="19" s="1"/>
  <c r="J547" i="19" s="1"/>
  <c r="J548" i="19" s="1"/>
  <c r="J549" i="19" s="1"/>
  <c r="J550" i="19" s="1"/>
  <c r="J551" i="19" s="1"/>
  <c r="J552" i="19" s="1"/>
  <c r="J553" i="19" s="1"/>
  <c r="J554" i="19" s="1"/>
  <c r="J555" i="19" s="1"/>
  <c r="J556" i="19" s="1"/>
  <c r="J557" i="19" s="1"/>
  <c r="J558" i="19" s="1"/>
  <c r="J559" i="19" s="1"/>
  <c r="J560" i="19" s="1"/>
  <c r="J561" i="19" s="1"/>
  <c r="J562" i="19" s="1"/>
  <c r="J563" i="19" s="1"/>
  <c r="J564" i="19" s="1"/>
  <c r="J565" i="19" s="1"/>
  <c r="J566" i="19" s="1"/>
  <c r="J567" i="19" s="1"/>
  <c r="J568" i="19" s="1"/>
  <c r="J569" i="19" s="1"/>
  <c r="J570" i="19" s="1"/>
  <c r="J571" i="19" s="1"/>
  <c r="J572" i="19" s="1"/>
  <c r="J573" i="19" s="1"/>
  <c r="J574" i="19" s="1"/>
  <c r="J575" i="19" s="1"/>
  <c r="J576" i="19" s="1"/>
  <c r="J577" i="19" s="1"/>
  <c r="J578" i="19" s="1"/>
  <c r="J579" i="19" s="1"/>
  <c r="J580" i="19" s="1"/>
  <c r="J581" i="19" s="1"/>
  <c r="J582" i="19" s="1"/>
  <c r="J583" i="19" s="1"/>
  <c r="J584" i="19" s="1"/>
  <c r="J585" i="19" s="1"/>
  <c r="J586" i="19" s="1"/>
  <c r="J587" i="19" s="1"/>
  <c r="J588" i="19" s="1"/>
  <c r="J589" i="19" s="1"/>
  <c r="J590" i="19" s="1"/>
  <c r="J591" i="19" s="1"/>
  <c r="J592" i="19" s="1"/>
  <c r="J593" i="19" s="1"/>
  <c r="J594" i="19" s="1"/>
  <c r="J595" i="19" s="1"/>
  <c r="J596" i="19" s="1"/>
  <c r="J597" i="19" s="1"/>
  <c r="J598" i="19" s="1"/>
  <c r="J599" i="19" s="1"/>
  <c r="J600" i="19" s="1"/>
  <c r="J601" i="19" s="1"/>
  <c r="J602" i="19" s="1"/>
  <c r="J603" i="19" s="1"/>
  <c r="J604" i="19" s="1"/>
  <c r="J605" i="19" s="1"/>
  <c r="J606" i="19" s="1"/>
  <c r="J607" i="19" s="1"/>
  <c r="J608" i="19" s="1"/>
  <c r="J609" i="19" s="1"/>
  <c r="J610" i="19" s="1"/>
  <c r="J611" i="19" s="1"/>
  <c r="J612" i="19" s="1"/>
  <c r="J613" i="19" s="1"/>
  <c r="J614" i="19" s="1"/>
  <c r="J615" i="19" s="1"/>
  <c r="J616" i="19" s="1"/>
  <c r="J617" i="19" s="1"/>
  <c r="J618" i="19" s="1"/>
  <c r="J619" i="19" s="1"/>
  <c r="J620" i="19" s="1"/>
  <c r="J621" i="19" s="1"/>
  <c r="J622" i="19" s="1"/>
  <c r="J623" i="19" s="1"/>
  <c r="J624" i="19" s="1"/>
  <c r="J625" i="19" s="1"/>
  <c r="J626" i="19" s="1"/>
  <c r="J627" i="19" s="1"/>
  <c r="J628" i="19" s="1"/>
  <c r="J629" i="19" s="1"/>
  <c r="J630" i="19" s="1"/>
  <c r="J631" i="19" s="1"/>
  <c r="J632" i="19" s="1"/>
  <c r="J633" i="19" s="1"/>
  <c r="J634" i="19" s="1"/>
  <c r="J635" i="19" s="1"/>
  <c r="J636" i="19" s="1"/>
  <c r="J637" i="19" s="1"/>
  <c r="J638" i="19" s="1"/>
  <c r="J639" i="19" s="1"/>
  <c r="J640" i="19" s="1"/>
  <c r="J641" i="19" s="1"/>
  <c r="J642" i="19" s="1"/>
  <c r="J643" i="19" s="1"/>
  <c r="J644" i="19" s="1"/>
  <c r="J645" i="19" s="1"/>
  <c r="J646" i="19" s="1"/>
  <c r="J647" i="19" s="1"/>
  <c r="J648" i="19" s="1"/>
  <c r="J649" i="19" s="1"/>
  <c r="J650" i="19" s="1"/>
  <c r="J651" i="19" s="1"/>
  <c r="J652" i="19" s="1"/>
  <c r="J653" i="19" s="1"/>
  <c r="J654" i="19" s="1"/>
  <c r="J655" i="19" s="1"/>
  <c r="J656" i="19" s="1"/>
  <c r="J657" i="19" s="1"/>
  <c r="J658" i="19" s="1"/>
  <c r="J659" i="19" s="1"/>
  <c r="J660" i="19" s="1"/>
  <c r="J661" i="19" s="1"/>
  <c r="J662" i="19" s="1"/>
  <c r="J663" i="19" s="1"/>
  <c r="J664" i="19" s="1"/>
  <c r="J665" i="19" s="1"/>
  <c r="J666" i="19" s="1"/>
  <c r="J667" i="19" s="1"/>
  <c r="J668" i="19" s="1"/>
  <c r="J669" i="19" s="1"/>
  <c r="J670" i="19" s="1"/>
  <c r="J671" i="19" s="1"/>
  <c r="J672" i="19" s="1"/>
  <c r="J673" i="19" s="1"/>
  <c r="J674" i="19" s="1"/>
  <c r="J675" i="19" s="1"/>
  <c r="J676" i="19" s="1"/>
  <c r="J677" i="19" s="1"/>
  <c r="J678" i="19" s="1"/>
  <c r="J679" i="19" s="1"/>
  <c r="J680" i="19" s="1"/>
  <c r="J681" i="19" s="1"/>
  <c r="J682" i="19" s="1"/>
  <c r="J683" i="19" s="1"/>
  <c r="J684" i="19" s="1"/>
  <c r="J685" i="19" s="1"/>
  <c r="J686" i="19" s="1"/>
  <c r="J687" i="19" s="1"/>
  <c r="J688" i="19" s="1"/>
  <c r="J689" i="19" s="1"/>
  <c r="J690" i="19" s="1"/>
  <c r="J691" i="19" s="1"/>
  <c r="J692" i="19" s="1"/>
  <c r="J693" i="19" s="1"/>
  <c r="J694" i="19" s="1"/>
  <c r="J695" i="19" s="1"/>
  <c r="J696" i="19" s="1"/>
  <c r="J697" i="19" s="1"/>
  <c r="J698" i="19" s="1"/>
  <c r="J699" i="19" s="1"/>
  <c r="J700" i="19" s="1"/>
  <c r="F50" i="14"/>
  <c r="S4" i="11"/>
  <c r="B5" i="37"/>
  <c r="K7" i="39"/>
  <c r="M17" i="15"/>
  <c r="P19" i="15" s="1"/>
  <c r="G13" i="17" s="1"/>
  <c r="E135" i="49" s="1"/>
  <c r="J19" i="15"/>
  <c r="K6" i="37"/>
  <c r="K6" i="38"/>
  <c r="S4" i="13"/>
  <c r="K12" i="19"/>
  <c r="L12" i="19" s="1"/>
  <c r="N12" i="19" s="1"/>
  <c r="J26" i="23"/>
  <c r="P26" i="28"/>
  <c r="G23" i="17" s="1"/>
  <c r="K137" i="49" s="1"/>
  <c r="M14" i="23"/>
  <c r="P19" i="23" s="1"/>
  <c r="G14" i="17" s="1"/>
  <c r="H135" i="49" s="1"/>
  <c r="N701" i="29"/>
  <c r="L35" i="23"/>
  <c r="J39" i="15"/>
  <c r="J42" i="15" s="1"/>
  <c r="J26" i="15"/>
  <c r="J3" i="26"/>
  <c r="I179" i="26" s="1"/>
  <c r="J19" i="23"/>
  <c r="M21" i="15"/>
  <c r="L7" i="21"/>
  <c r="L177" i="21"/>
  <c r="I48" i="20"/>
  <c r="I50" i="20" s="1"/>
  <c r="R4" i="13"/>
  <c r="I48" i="14"/>
  <c r="I50" i="14" s="1"/>
  <c r="L701" i="13"/>
  <c r="L7" i="13"/>
  <c r="L8" i="13" s="1"/>
  <c r="L3" i="19" s="1"/>
  <c r="K89" i="11"/>
  <c r="L89" i="11" s="1"/>
  <c r="K90" i="11"/>
  <c r="L90" i="11" s="1"/>
  <c r="K88" i="11"/>
  <c r="L88" i="11" s="1"/>
  <c r="K86" i="11"/>
  <c r="L86" i="11" s="1"/>
  <c r="K84" i="11"/>
  <c r="L84" i="11" s="1"/>
  <c r="K82" i="11"/>
  <c r="L82" i="11" s="1"/>
  <c r="K91" i="11"/>
  <c r="L91" i="11" s="1"/>
  <c r="K87" i="11"/>
  <c r="L87" i="11" s="1"/>
  <c r="K85" i="11"/>
  <c r="L85" i="11" s="1"/>
  <c r="K81" i="11"/>
  <c r="L81" i="11" s="1"/>
  <c r="J8" i="19" l="1"/>
  <c r="J3" i="24" s="1"/>
  <c r="J8" i="24" s="1"/>
  <c r="I703" i="19"/>
  <c r="J29" i="15"/>
  <c r="J37" i="15" s="1"/>
  <c r="J12" i="23" s="1"/>
  <c r="J29" i="23" s="1"/>
  <c r="J37" i="23" s="1"/>
  <c r="T4" i="11"/>
  <c r="B6" i="37"/>
  <c r="P26" i="15"/>
  <c r="P29" i="15" s="1"/>
  <c r="O6" i="39"/>
  <c r="O6" i="37"/>
  <c r="O6" i="38"/>
  <c r="M22" i="23"/>
  <c r="N701" i="13"/>
  <c r="J39" i="23"/>
  <c r="F48" i="20"/>
  <c r="J11" i="26"/>
  <c r="J12" i="26" s="1"/>
  <c r="J13" i="26" s="1"/>
  <c r="J14" i="26" s="1"/>
  <c r="J15" i="26" s="1"/>
  <c r="J16" i="26" s="1"/>
  <c r="J17" i="26" s="1"/>
  <c r="J18" i="26" s="1"/>
  <c r="J19" i="26" s="1"/>
  <c r="J20" i="26" s="1"/>
  <c r="J21" i="26" s="1"/>
  <c r="J22" i="26" s="1"/>
  <c r="J23" i="26" s="1"/>
  <c r="J24" i="26" s="1"/>
  <c r="J25" i="26" s="1"/>
  <c r="J26" i="26" s="1"/>
  <c r="J27" i="26" s="1"/>
  <c r="J28" i="26" s="1"/>
  <c r="J29" i="26" s="1"/>
  <c r="J30" i="26" s="1"/>
  <c r="J31" i="26" s="1"/>
  <c r="J32" i="26" s="1"/>
  <c r="J33" i="26" s="1"/>
  <c r="J34" i="26" s="1"/>
  <c r="J35" i="26" s="1"/>
  <c r="J36" i="26" s="1"/>
  <c r="J37" i="26" s="1"/>
  <c r="J38" i="26" s="1"/>
  <c r="J39" i="26" s="1"/>
  <c r="J40" i="26" s="1"/>
  <c r="J41" i="26" s="1"/>
  <c r="J42" i="26" s="1"/>
  <c r="J43" i="26" s="1"/>
  <c r="J44" i="26" s="1"/>
  <c r="J45" i="26" s="1"/>
  <c r="J46" i="26" s="1"/>
  <c r="J47" i="26" s="1"/>
  <c r="J48" i="26" s="1"/>
  <c r="J49" i="26" s="1"/>
  <c r="J50" i="26" s="1"/>
  <c r="J51" i="26" s="1"/>
  <c r="J52" i="26" s="1"/>
  <c r="J53" i="26" s="1"/>
  <c r="J54" i="26" s="1"/>
  <c r="J55" i="26" s="1"/>
  <c r="J56" i="26" s="1"/>
  <c r="J57" i="26" s="1"/>
  <c r="J58" i="26" s="1"/>
  <c r="J59" i="26" s="1"/>
  <c r="J60" i="26" s="1"/>
  <c r="J61" i="26" s="1"/>
  <c r="J62" i="26" s="1"/>
  <c r="J63" i="26" s="1"/>
  <c r="J64" i="26" s="1"/>
  <c r="J65" i="26" s="1"/>
  <c r="J66" i="26" s="1"/>
  <c r="J67" i="26" s="1"/>
  <c r="J68" i="26" s="1"/>
  <c r="J69" i="26" s="1"/>
  <c r="J70" i="26" s="1"/>
  <c r="J71" i="26" s="1"/>
  <c r="J72" i="26" s="1"/>
  <c r="J73" i="26" s="1"/>
  <c r="J74" i="26" s="1"/>
  <c r="J75" i="26" s="1"/>
  <c r="J76" i="26" s="1"/>
  <c r="J77" i="26" s="1"/>
  <c r="J78" i="26" s="1"/>
  <c r="J79" i="26" s="1"/>
  <c r="J80" i="26" s="1"/>
  <c r="J81" i="26" s="1"/>
  <c r="J82" i="26" s="1"/>
  <c r="J83" i="26" s="1"/>
  <c r="J84" i="26" s="1"/>
  <c r="J85" i="26" s="1"/>
  <c r="J86" i="26" s="1"/>
  <c r="J87" i="26" s="1"/>
  <c r="J88" i="26" s="1"/>
  <c r="J89" i="26" s="1"/>
  <c r="J90" i="26" s="1"/>
  <c r="J91" i="26" s="1"/>
  <c r="J92" i="26" s="1"/>
  <c r="J93" i="26" s="1"/>
  <c r="J94" i="26" s="1"/>
  <c r="J95" i="26" s="1"/>
  <c r="J96" i="26" s="1"/>
  <c r="J97" i="26" s="1"/>
  <c r="J98" i="26" s="1"/>
  <c r="J99" i="26" s="1"/>
  <c r="J100" i="26" s="1"/>
  <c r="J101" i="26" s="1"/>
  <c r="J102" i="26" s="1"/>
  <c r="J103" i="26" s="1"/>
  <c r="J104" i="26" s="1"/>
  <c r="J105" i="26" s="1"/>
  <c r="J106" i="26" s="1"/>
  <c r="J107" i="26" s="1"/>
  <c r="J108" i="26" s="1"/>
  <c r="J109" i="26" s="1"/>
  <c r="J110" i="26" s="1"/>
  <c r="J111" i="26" s="1"/>
  <c r="J112" i="26" s="1"/>
  <c r="J113" i="26" s="1"/>
  <c r="J114" i="26" s="1"/>
  <c r="J115" i="26" s="1"/>
  <c r="J116" i="26" s="1"/>
  <c r="J117" i="26" s="1"/>
  <c r="J118" i="26" s="1"/>
  <c r="J119" i="26" s="1"/>
  <c r="J120" i="26" s="1"/>
  <c r="J121" i="26" s="1"/>
  <c r="J122" i="26" s="1"/>
  <c r="J123" i="26" s="1"/>
  <c r="J124" i="26" s="1"/>
  <c r="J125" i="26" s="1"/>
  <c r="J126" i="26" s="1"/>
  <c r="J127" i="26" s="1"/>
  <c r="J128" i="26" s="1"/>
  <c r="J129" i="26" s="1"/>
  <c r="J130" i="26" s="1"/>
  <c r="J131" i="26" s="1"/>
  <c r="J132" i="26" s="1"/>
  <c r="J133" i="26" s="1"/>
  <c r="J134" i="26" s="1"/>
  <c r="J135" i="26" s="1"/>
  <c r="J136" i="26" s="1"/>
  <c r="J137" i="26" s="1"/>
  <c r="J138" i="26" s="1"/>
  <c r="J139" i="26" s="1"/>
  <c r="J140" i="26" s="1"/>
  <c r="J141" i="26" s="1"/>
  <c r="J142" i="26" s="1"/>
  <c r="J143" i="26" s="1"/>
  <c r="J144" i="26" s="1"/>
  <c r="J145" i="26" s="1"/>
  <c r="J146" i="26" s="1"/>
  <c r="J147" i="26" s="1"/>
  <c r="J148" i="26" s="1"/>
  <c r="J149" i="26" s="1"/>
  <c r="J150" i="26" s="1"/>
  <c r="J151" i="26" s="1"/>
  <c r="J152" i="26" s="1"/>
  <c r="J153" i="26" s="1"/>
  <c r="J154" i="26" s="1"/>
  <c r="J155" i="26" s="1"/>
  <c r="J156" i="26" s="1"/>
  <c r="J157" i="26" s="1"/>
  <c r="J158" i="26" s="1"/>
  <c r="J159" i="26" s="1"/>
  <c r="J160" i="26" s="1"/>
  <c r="J161" i="26" s="1"/>
  <c r="J162" i="26" s="1"/>
  <c r="J163" i="26" s="1"/>
  <c r="J164" i="26" s="1"/>
  <c r="J165" i="26" s="1"/>
  <c r="J166" i="26" s="1"/>
  <c r="J167" i="26" s="1"/>
  <c r="J168" i="26" s="1"/>
  <c r="J169" i="26" s="1"/>
  <c r="J170" i="26" s="1"/>
  <c r="J171" i="26" s="1"/>
  <c r="J172" i="26" s="1"/>
  <c r="J173" i="26" s="1"/>
  <c r="J174" i="26" s="1"/>
  <c r="J175" i="26" s="1"/>
  <c r="J176" i="26" s="1"/>
  <c r="J8" i="26"/>
  <c r="I11" i="27" s="1"/>
  <c r="I47" i="27" s="1"/>
  <c r="I51" i="27" s="1"/>
  <c r="N177" i="11"/>
  <c r="L7" i="11"/>
  <c r="L177" i="11"/>
  <c r="L8" i="11" s="1"/>
  <c r="L3" i="21" s="1"/>
  <c r="L8" i="21" s="1"/>
  <c r="L3" i="26" s="1"/>
  <c r="L8" i="26" s="1"/>
  <c r="L3" i="31" l="1"/>
  <c r="L8" i="31" s="1"/>
  <c r="L3" i="44"/>
  <c r="L8" i="44" s="1"/>
  <c r="J43" i="15"/>
  <c r="G21" i="17"/>
  <c r="E137" i="49" s="1"/>
  <c r="B7" i="37"/>
  <c r="U4" i="11"/>
  <c r="T4" i="13"/>
  <c r="P26" i="23"/>
  <c r="G22" i="17" s="1"/>
  <c r="H137" i="49" s="1"/>
  <c r="T137" i="49" s="1"/>
  <c r="U137" i="49" s="1"/>
  <c r="K7" i="38"/>
  <c r="F50" i="20"/>
  <c r="J40" i="23"/>
  <c r="J3" i="31"/>
  <c r="J12" i="28"/>
  <c r="J29" i="28" s="1"/>
  <c r="J37" i="28" s="1"/>
  <c r="I703" i="24"/>
  <c r="J11" i="24"/>
  <c r="J12" i="24" s="1"/>
  <c r="J13" i="24" s="1"/>
  <c r="J14" i="24" s="1"/>
  <c r="J15" i="24" s="1"/>
  <c r="J16" i="24" s="1"/>
  <c r="J17" i="24" s="1"/>
  <c r="J18" i="24" s="1"/>
  <c r="J19" i="24" s="1"/>
  <c r="J20" i="24" s="1"/>
  <c r="J21" i="24" s="1"/>
  <c r="J22" i="24" s="1"/>
  <c r="J23" i="24" s="1"/>
  <c r="J24" i="24" s="1"/>
  <c r="J25" i="24" s="1"/>
  <c r="J26" i="24" s="1"/>
  <c r="J27" i="24" s="1"/>
  <c r="J28" i="24" s="1"/>
  <c r="J29" i="24" s="1"/>
  <c r="J30" i="24" s="1"/>
  <c r="J31" i="24" s="1"/>
  <c r="J32" i="24" s="1"/>
  <c r="J33" i="24" s="1"/>
  <c r="J34" i="24" s="1"/>
  <c r="J35" i="24" s="1"/>
  <c r="J36" i="24" s="1"/>
  <c r="J37" i="24" s="1"/>
  <c r="J38" i="24" s="1"/>
  <c r="J39" i="24" s="1"/>
  <c r="J40" i="24" s="1"/>
  <c r="J41" i="24" s="1"/>
  <c r="J42" i="24" s="1"/>
  <c r="J43" i="24" s="1"/>
  <c r="J44" i="24" s="1"/>
  <c r="J45" i="24" s="1"/>
  <c r="J46" i="24" s="1"/>
  <c r="J47" i="24" s="1"/>
  <c r="J48" i="24" s="1"/>
  <c r="J49" i="24" s="1"/>
  <c r="J50" i="24" s="1"/>
  <c r="J51" i="24" s="1"/>
  <c r="J52" i="24" s="1"/>
  <c r="J53" i="24" s="1"/>
  <c r="J54" i="24" s="1"/>
  <c r="J55" i="24" s="1"/>
  <c r="J56" i="24" s="1"/>
  <c r="J57" i="24" s="1"/>
  <c r="J58" i="24" s="1"/>
  <c r="J59" i="24" s="1"/>
  <c r="J60" i="24" s="1"/>
  <c r="J61" i="24" s="1"/>
  <c r="J62" i="24" s="1"/>
  <c r="J63" i="24" s="1"/>
  <c r="J64" i="24" s="1"/>
  <c r="J65" i="24" s="1"/>
  <c r="J66" i="24" s="1"/>
  <c r="J67" i="24" s="1"/>
  <c r="J68" i="24" s="1"/>
  <c r="J69" i="24" s="1"/>
  <c r="J70" i="24" s="1"/>
  <c r="J71" i="24" s="1"/>
  <c r="J72" i="24" s="1"/>
  <c r="J73" i="24" s="1"/>
  <c r="J74" i="24" s="1"/>
  <c r="J75" i="24" s="1"/>
  <c r="J76" i="24" s="1"/>
  <c r="J77" i="24" s="1"/>
  <c r="J78" i="24" s="1"/>
  <c r="J79" i="24" s="1"/>
  <c r="J80" i="24" s="1"/>
  <c r="J81" i="24" s="1"/>
  <c r="J82" i="24" s="1"/>
  <c r="J83" i="24" s="1"/>
  <c r="J84" i="24" s="1"/>
  <c r="J85" i="24" s="1"/>
  <c r="J86" i="24" s="1"/>
  <c r="J87" i="24" s="1"/>
  <c r="J88" i="24" s="1"/>
  <c r="J89" i="24" s="1"/>
  <c r="J90" i="24" s="1"/>
  <c r="J91" i="24" s="1"/>
  <c r="J92" i="24" s="1"/>
  <c r="J93" i="24" s="1"/>
  <c r="J94" i="24" s="1"/>
  <c r="J95" i="24" s="1"/>
  <c r="J96" i="24" s="1"/>
  <c r="J97" i="24" s="1"/>
  <c r="J98" i="24" s="1"/>
  <c r="J99" i="24" s="1"/>
  <c r="J100" i="24" s="1"/>
  <c r="J101" i="24" s="1"/>
  <c r="J102" i="24" s="1"/>
  <c r="J103" i="24" s="1"/>
  <c r="J104" i="24" s="1"/>
  <c r="J105" i="24" s="1"/>
  <c r="J106" i="24" s="1"/>
  <c r="J107" i="24" s="1"/>
  <c r="J108" i="24" s="1"/>
  <c r="J109" i="24" s="1"/>
  <c r="J110" i="24" s="1"/>
  <c r="J111" i="24" s="1"/>
  <c r="J112" i="24" s="1"/>
  <c r="J113" i="24" s="1"/>
  <c r="J114" i="24" s="1"/>
  <c r="J115" i="24" s="1"/>
  <c r="J116" i="24" s="1"/>
  <c r="J117" i="24" s="1"/>
  <c r="J118" i="24" s="1"/>
  <c r="J119" i="24" s="1"/>
  <c r="J120" i="24" s="1"/>
  <c r="J121" i="24" s="1"/>
  <c r="J122" i="24" s="1"/>
  <c r="J123" i="24" s="1"/>
  <c r="J124" i="24" s="1"/>
  <c r="J125" i="24" s="1"/>
  <c r="J126" i="24" s="1"/>
  <c r="J127" i="24" s="1"/>
  <c r="J128" i="24" s="1"/>
  <c r="J129" i="24" s="1"/>
  <c r="J130" i="24" s="1"/>
  <c r="J131" i="24" s="1"/>
  <c r="J132" i="24" s="1"/>
  <c r="J133" i="24" s="1"/>
  <c r="J134" i="24" s="1"/>
  <c r="J135" i="24" s="1"/>
  <c r="J136" i="24" s="1"/>
  <c r="J137" i="24" s="1"/>
  <c r="J138" i="24" s="1"/>
  <c r="J139" i="24" s="1"/>
  <c r="J140" i="24" s="1"/>
  <c r="J141" i="24" s="1"/>
  <c r="J142" i="24" s="1"/>
  <c r="J143" i="24" s="1"/>
  <c r="J144" i="24" s="1"/>
  <c r="J145" i="24" s="1"/>
  <c r="J146" i="24" s="1"/>
  <c r="J147" i="24" s="1"/>
  <c r="J148" i="24" s="1"/>
  <c r="J149" i="24" s="1"/>
  <c r="J150" i="24" s="1"/>
  <c r="J151" i="24" s="1"/>
  <c r="J152" i="24" s="1"/>
  <c r="J153" i="24" s="1"/>
  <c r="J154" i="24" s="1"/>
  <c r="J155" i="24" s="1"/>
  <c r="J156" i="24" s="1"/>
  <c r="J157" i="24" s="1"/>
  <c r="J158" i="24" s="1"/>
  <c r="J159" i="24" s="1"/>
  <c r="J160" i="24" s="1"/>
  <c r="J161" i="24" s="1"/>
  <c r="J162" i="24" s="1"/>
  <c r="J163" i="24" s="1"/>
  <c r="J164" i="24" s="1"/>
  <c r="J165" i="24" s="1"/>
  <c r="J166" i="24" s="1"/>
  <c r="J167" i="24" s="1"/>
  <c r="J168" i="24" s="1"/>
  <c r="J169" i="24" s="1"/>
  <c r="J170" i="24" s="1"/>
  <c r="J171" i="24" s="1"/>
  <c r="J172" i="24" s="1"/>
  <c r="J173" i="24" s="1"/>
  <c r="J174" i="24" s="1"/>
  <c r="J175" i="24" s="1"/>
  <c r="J176" i="24" s="1"/>
  <c r="J177" i="24" s="1"/>
  <c r="J178" i="24" s="1"/>
  <c r="J179" i="24" s="1"/>
  <c r="J180" i="24" s="1"/>
  <c r="J181" i="24" s="1"/>
  <c r="J182" i="24" s="1"/>
  <c r="J183" i="24" s="1"/>
  <c r="J184" i="24" s="1"/>
  <c r="J185" i="24" s="1"/>
  <c r="J186" i="24" s="1"/>
  <c r="J187" i="24" s="1"/>
  <c r="J188" i="24" s="1"/>
  <c r="J189" i="24" s="1"/>
  <c r="J190" i="24" s="1"/>
  <c r="J191" i="24" s="1"/>
  <c r="J192" i="24" s="1"/>
  <c r="J193" i="24" s="1"/>
  <c r="J194" i="24" s="1"/>
  <c r="J195" i="24" s="1"/>
  <c r="J196" i="24" s="1"/>
  <c r="J197" i="24" s="1"/>
  <c r="J198" i="24" s="1"/>
  <c r="J199" i="24" s="1"/>
  <c r="J200" i="24" s="1"/>
  <c r="J201" i="24" s="1"/>
  <c r="J202" i="24" s="1"/>
  <c r="J203" i="24" s="1"/>
  <c r="J204" i="24" s="1"/>
  <c r="J205" i="24" s="1"/>
  <c r="J206" i="24" s="1"/>
  <c r="J207" i="24" s="1"/>
  <c r="J208" i="24" s="1"/>
  <c r="J209" i="24" s="1"/>
  <c r="J210" i="24" s="1"/>
  <c r="J211" i="24" s="1"/>
  <c r="J212" i="24" s="1"/>
  <c r="J213" i="24" s="1"/>
  <c r="J214" i="24" s="1"/>
  <c r="J215" i="24" s="1"/>
  <c r="J216" i="24" s="1"/>
  <c r="J217" i="24" s="1"/>
  <c r="J218" i="24" s="1"/>
  <c r="J219" i="24" s="1"/>
  <c r="J220" i="24" s="1"/>
  <c r="J221" i="24" s="1"/>
  <c r="J222" i="24" s="1"/>
  <c r="J223" i="24" s="1"/>
  <c r="J224" i="24" s="1"/>
  <c r="J225" i="24" s="1"/>
  <c r="J226" i="24" s="1"/>
  <c r="J227" i="24" s="1"/>
  <c r="J228" i="24" s="1"/>
  <c r="J229" i="24" s="1"/>
  <c r="J230" i="24" s="1"/>
  <c r="J231" i="24" s="1"/>
  <c r="J232" i="24" s="1"/>
  <c r="J233" i="24" s="1"/>
  <c r="J234" i="24" s="1"/>
  <c r="J235" i="24" s="1"/>
  <c r="J236" i="24" s="1"/>
  <c r="J237" i="24" s="1"/>
  <c r="J238" i="24" s="1"/>
  <c r="J239" i="24" s="1"/>
  <c r="J240" i="24" s="1"/>
  <c r="J241" i="24" s="1"/>
  <c r="J242" i="24" s="1"/>
  <c r="J243" i="24" s="1"/>
  <c r="J244" i="24" s="1"/>
  <c r="J245" i="24" s="1"/>
  <c r="J246" i="24" s="1"/>
  <c r="J247" i="24" s="1"/>
  <c r="J248" i="24" s="1"/>
  <c r="J249" i="24" s="1"/>
  <c r="J250" i="24" s="1"/>
  <c r="J251" i="24" s="1"/>
  <c r="J252" i="24" s="1"/>
  <c r="J253" i="24" s="1"/>
  <c r="J254" i="24" s="1"/>
  <c r="J255" i="24" s="1"/>
  <c r="J256" i="24" s="1"/>
  <c r="J257" i="24" s="1"/>
  <c r="J258" i="24" s="1"/>
  <c r="J259" i="24" s="1"/>
  <c r="J260" i="24" s="1"/>
  <c r="J261" i="24" s="1"/>
  <c r="J262" i="24" s="1"/>
  <c r="J263" i="24" s="1"/>
  <c r="J264" i="24" s="1"/>
  <c r="J265" i="24" s="1"/>
  <c r="J266" i="24" s="1"/>
  <c r="J267" i="24" s="1"/>
  <c r="J268" i="24" s="1"/>
  <c r="J269" i="24" s="1"/>
  <c r="J270" i="24" s="1"/>
  <c r="J271" i="24" s="1"/>
  <c r="J272" i="24" s="1"/>
  <c r="J273" i="24" s="1"/>
  <c r="J274" i="24" s="1"/>
  <c r="J275" i="24" s="1"/>
  <c r="J276" i="24" s="1"/>
  <c r="J277" i="24" s="1"/>
  <c r="J278" i="24" s="1"/>
  <c r="J279" i="24" s="1"/>
  <c r="J280" i="24" s="1"/>
  <c r="J281" i="24" s="1"/>
  <c r="J282" i="24" s="1"/>
  <c r="J283" i="24" s="1"/>
  <c r="J284" i="24" s="1"/>
  <c r="J285" i="24" s="1"/>
  <c r="J286" i="24" s="1"/>
  <c r="J287" i="24" s="1"/>
  <c r="J288" i="24" s="1"/>
  <c r="J289" i="24" s="1"/>
  <c r="J290" i="24" s="1"/>
  <c r="J291" i="24" s="1"/>
  <c r="J292" i="24" s="1"/>
  <c r="J293" i="24" s="1"/>
  <c r="J294" i="24" s="1"/>
  <c r="J295" i="24" s="1"/>
  <c r="J296" i="24" s="1"/>
  <c r="J297" i="24" s="1"/>
  <c r="J298" i="24" s="1"/>
  <c r="J299" i="24" s="1"/>
  <c r="J300" i="24" s="1"/>
  <c r="J301" i="24" s="1"/>
  <c r="J302" i="24" s="1"/>
  <c r="J303" i="24" s="1"/>
  <c r="J304" i="24" s="1"/>
  <c r="J305" i="24" s="1"/>
  <c r="J306" i="24" s="1"/>
  <c r="J307" i="24" s="1"/>
  <c r="J308" i="24" s="1"/>
  <c r="J309" i="24" s="1"/>
  <c r="J310" i="24" s="1"/>
  <c r="J311" i="24" s="1"/>
  <c r="J312" i="24" s="1"/>
  <c r="J313" i="24" s="1"/>
  <c r="J314" i="24" s="1"/>
  <c r="J315" i="24" s="1"/>
  <c r="J316" i="24" s="1"/>
  <c r="J317" i="24" s="1"/>
  <c r="J318" i="24" s="1"/>
  <c r="J319" i="24" s="1"/>
  <c r="J320" i="24" s="1"/>
  <c r="J321" i="24" s="1"/>
  <c r="J322" i="24" s="1"/>
  <c r="J323" i="24" s="1"/>
  <c r="J324" i="24" s="1"/>
  <c r="J325" i="24" s="1"/>
  <c r="J326" i="24" s="1"/>
  <c r="J327" i="24" s="1"/>
  <c r="J328" i="24" s="1"/>
  <c r="J329" i="24" s="1"/>
  <c r="J330" i="24" s="1"/>
  <c r="J331" i="24" s="1"/>
  <c r="J332" i="24" s="1"/>
  <c r="J333" i="24" s="1"/>
  <c r="J334" i="24" s="1"/>
  <c r="J335" i="24" s="1"/>
  <c r="J336" i="24" s="1"/>
  <c r="J337" i="24" s="1"/>
  <c r="J338" i="24" s="1"/>
  <c r="J339" i="24" s="1"/>
  <c r="J340" i="24" s="1"/>
  <c r="J341" i="24" s="1"/>
  <c r="J342" i="24" s="1"/>
  <c r="J343" i="24" s="1"/>
  <c r="J344" i="24" s="1"/>
  <c r="J345" i="24" s="1"/>
  <c r="J346" i="24" s="1"/>
  <c r="J347" i="24" s="1"/>
  <c r="J348" i="24" s="1"/>
  <c r="J349" i="24" s="1"/>
  <c r="J350" i="24" s="1"/>
  <c r="J351" i="24" s="1"/>
  <c r="J352" i="24" s="1"/>
  <c r="J353" i="24" s="1"/>
  <c r="J354" i="24" s="1"/>
  <c r="J355" i="24" s="1"/>
  <c r="J356" i="24" s="1"/>
  <c r="J357" i="24" s="1"/>
  <c r="J358" i="24" s="1"/>
  <c r="J359" i="24" s="1"/>
  <c r="J360" i="24" s="1"/>
  <c r="J361" i="24" s="1"/>
  <c r="J362" i="24" s="1"/>
  <c r="J363" i="24" s="1"/>
  <c r="J364" i="24" s="1"/>
  <c r="J365" i="24" s="1"/>
  <c r="J366" i="24" s="1"/>
  <c r="J367" i="24" s="1"/>
  <c r="J368" i="24" s="1"/>
  <c r="J369" i="24" s="1"/>
  <c r="J370" i="24" s="1"/>
  <c r="J371" i="24" s="1"/>
  <c r="J372" i="24" s="1"/>
  <c r="J373" i="24" s="1"/>
  <c r="J374" i="24" s="1"/>
  <c r="J375" i="24" s="1"/>
  <c r="J376" i="24" s="1"/>
  <c r="J377" i="24" s="1"/>
  <c r="J378" i="24" s="1"/>
  <c r="J379" i="24" s="1"/>
  <c r="J380" i="24" s="1"/>
  <c r="J381" i="24" s="1"/>
  <c r="J382" i="24" s="1"/>
  <c r="J383" i="24" s="1"/>
  <c r="J384" i="24" s="1"/>
  <c r="J385" i="24" s="1"/>
  <c r="J386" i="24" s="1"/>
  <c r="J387" i="24" s="1"/>
  <c r="J388" i="24" s="1"/>
  <c r="J389" i="24" s="1"/>
  <c r="J390" i="24" s="1"/>
  <c r="J391" i="24" s="1"/>
  <c r="J392" i="24" s="1"/>
  <c r="J393" i="24" s="1"/>
  <c r="J394" i="24" s="1"/>
  <c r="J395" i="24" s="1"/>
  <c r="J396" i="24" s="1"/>
  <c r="J397" i="24" s="1"/>
  <c r="J398" i="24" s="1"/>
  <c r="J399" i="24" s="1"/>
  <c r="J400" i="24" s="1"/>
  <c r="J401" i="24" s="1"/>
  <c r="J402" i="24" s="1"/>
  <c r="J403" i="24" s="1"/>
  <c r="J404" i="24" s="1"/>
  <c r="J405" i="24" s="1"/>
  <c r="J406" i="24" s="1"/>
  <c r="J407" i="24" s="1"/>
  <c r="J408" i="24" s="1"/>
  <c r="J409" i="24" s="1"/>
  <c r="J410" i="24" s="1"/>
  <c r="J411" i="24" s="1"/>
  <c r="J412" i="24" s="1"/>
  <c r="J413" i="24" s="1"/>
  <c r="J414" i="24" s="1"/>
  <c r="J415" i="24" s="1"/>
  <c r="J416" i="24" s="1"/>
  <c r="J417" i="24" s="1"/>
  <c r="J418" i="24" s="1"/>
  <c r="J419" i="24" s="1"/>
  <c r="J420" i="24" s="1"/>
  <c r="J421" i="24" s="1"/>
  <c r="J422" i="24" s="1"/>
  <c r="J423" i="24" s="1"/>
  <c r="J424" i="24" s="1"/>
  <c r="J425" i="24" s="1"/>
  <c r="J426" i="24" s="1"/>
  <c r="J427" i="24" s="1"/>
  <c r="J428" i="24" s="1"/>
  <c r="J429" i="24" s="1"/>
  <c r="J430" i="24" s="1"/>
  <c r="J431" i="24" s="1"/>
  <c r="J432" i="24" s="1"/>
  <c r="J433" i="24" s="1"/>
  <c r="J434" i="24" s="1"/>
  <c r="J435" i="24" s="1"/>
  <c r="J436" i="24" s="1"/>
  <c r="J437" i="24" s="1"/>
  <c r="J438" i="24" s="1"/>
  <c r="J439" i="24" s="1"/>
  <c r="J440" i="24" s="1"/>
  <c r="J441" i="24" s="1"/>
  <c r="J442" i="24" s="1"/>
  <c r="J443" i="24" s="1"/>
  <c r="J444" i="24" s="1"/>
  <c r="J445" i="24" s="1"/>
  <c r="J446" i="24" s="1"/>
  <c r="J447" i="24" s="1"/>
  <c r="J448" i="24" s="1"/>
  <c r="J449" i="24" s="1"/>
  <c r="J450" i="24" s="1"/>
  <c r="J451" i="24" s="1"/>
  <c r="J452" i="24" s="1"/>
  <c r="J453" i="24" s="1"/>
  <c r="J454" i="24" s="1"/>
  <c r="J455" i="24" s="1"/>
  <c r="J456" i="24" s="1"/>
  <c r="J457" i="24" s="1"/>
  <c r="J458" i="24" s="1"/>
  <c r="J459" i="24" s="1"/>
  <c r="J460" i="24" s="1"/>
  <c r="J461" i="24" s="1"/>
  <c r="J462" i="24" s="1"/>
  <c r="J463" i="24" s="1"/>
  <c r="J464" i="24" s="1"/>
  <c r="J465" i="24" s="1"/>
  <c r="J466" i="24" s="1"/>
  <c r="J467" i="24" s="1"/>
  <c r="J468" i="24" s="1"/>
  <c r="J469" i="24" s="1"/>
  <c r="J470" i="24" s="1"/>
  <c r="J471" i="24" s="1"/>
  <c r="J472" i="24" s="1"/>
  <c r="J473" i="24" s="1"/>
  <c r="J474" i="24" s="1"/>
  <c r="J475" i="24" s="1"/>
  <c r="J476" i="24" s="1"/>
  <c r="J477" i="24" s="1"/>
  <c r="J478" i="24" s="1"/>
  <c r="J479" i="24" s="1"/>
  <c r="J480" i="24" s="1"/>
  <c r="J481" i="24" s="1"/>
  <c r="J482" i="24" s="1"/>
  <c r="J483" i="24" s="1"/>
  <c r="J484" i="24" s="1"/>
  <c r="J485" i="24" s="1"/>
  <c r="J486" i="24" s="1"/>
  <c r="J487" i="24" s="1"/>
  <c r="J488" i="24" s="1"/>
  <c r="J489" i="24" s="1"/>
  <c r="J490" i="24" s="1"/>
  <c r="J491" i="24" s="1"/>
  <c r="J492" i="24" s="1"/>
  <c r="J493" i="24" s="1"/>
  <c r="J494" i="24" s="1"/>
  <c r="J495" i="24" s="1"/>
  <c r="J496" i="24" s="1"/>
  <c r="J497" i="24" s="1"/>
  <c r="J498" i="24" s="1"/>
  <c r="J499" i="24" s="1"/>
  <c r="J500" i="24" s="1"/>
  <c r="J501" i="24" s="1"/>
  <c r="J502" i="24" s="1"/>
  <c r="J503" i="24" s="1"/>
  <c r="J504" i="24" s="1"/>
  <c r="J505" i="24" s="1"/>
  <c r="J506" i="24" s="1"/>
  <c r="J507" i="24" s="1"/>
  <c r="J508" i="24" s="1"/>
  <c r="J509" i="24" s="1"/>
  <c r="J510" i="24" s="1"/>
  <c r="J511" i="24" s="1"/>
  <c r="J512" i="24" s="1"/>
  <c r="J513" i="24" s="1"/>
  <c r="J514" i="24" s="1"/>
  <c r="J515" i="24" s="1"/>
  <c r="J516" i="24" s="1"/>
  <c r="J517" i="24" s="1"/>
  <c r="J518" i="24" s="1"/>
  <c r="J519" i="24" s="1"/>
  <c r="J520" i="24" s="1"/>
  <c r="J521" i="24" s="1"/>
  <c r="J522" i="24" s="1"/>
  <c r="J523" i="24" s="1"/>
  <c r="J524" i="24" s="1"/>
  <c r="J525" i="24" s="1"/>
  <c r="J526" i="24" s="1"/>
  <c r="J527" i="24" s="1"/>
  <c r="J528" i="24" s="1"/>
  <c r="J529" i="24" s="1"/>
  <c r="J530" i="24" s="1"/>
  <c r="J531" i="24" s="1"/>
  <c r="J532" i="24" s="1"/>
  <c r="J533" i="24" s="1"/>
  <c r="J534" i="24" s="1"/>
  <c r="J535" i="24" s="1"/>
  <c r="J536" i="24" s="1"/>
  <c r="J537" i="24" s="1"/>
  <c r="J538" i="24" s="1"/>
  <c r="J539" i="24" s="1"/>
  <c r="J540" i="24" s="1"/>
  <c r="J541" i="24" s="1"/>
  <c r="J542" i="24" s="1"/>
  <c r="J543" i="24" s="1"/>
  <c r="J544" i="24" s="1"/>
  <c r="J545" i="24" s="1"/>
  <c r="J546" i="24" s="1"/>
  <c r="J547" i="24" s="1"/>
  <c r="J548" i="24" s="1"/>
  <c r="J549" i="24" s="1"/>
  <c r="J550" i="24" s="1"/>
  <c r="J551" i="24" s="1"/>
  <c r="J552" i="24" s="1"/>
  <c r="J553" i="24" s="1"/>
  <c r="J554" i="24" s="1"/>
  <c r="J555" i="24" s="1"/>
  <c r="J556" i="24" s="1"/>
  <c r="J557" i="24" s="1"/>
  <c r="J558" i="24" s="1"/>
  <c r="J559" i="24" s="1"/>
  <c r="J560" i="24" s="1"/>
  <c r="J561" i="24" s="1"/>
  <c r="J562" i="24" s="1"/>
  <c r="J563" i="24" s="1"/>
  <c r="J564" i="24" s="1"/>
  <c r="J565" i="24" s="1"/>
  <c r="J566" i="24" s="1"/>
  <c r="J567" i="24" s="1"/>
  <c r="J568" i="24" s="1"/>
  <c r="J569" i="24" s="1"/>
  <c r="J570" i="24" s="1"/>
  <c r="J571" i="24" s="1"/>
  <c r="J572" i="24" s="1"/>
  <c r="J573" i="24" s="1"/>
  <c r="J574" i="24" s="1"/>
  <c r="J575" i="24" s="1"/>
  <c r="J576" i="24" s="1"/>
  <c r="J577" i="24" s="1"/>
  <c r="J578" i="24" s="1"/>
  <c r="J579" i="24" s="1"/>
  <c r="J580" i="24" s="1"/>
  <c r="J581" i="24" s="1"/>
  <c r="J582" i="24" s="1"/>
  <c r="J583" i="24" s="1"/>
  <c r="J584" i="24" s="1"/>
  <c r="J585" i="24" s="1"/>
  <c r="J586" i="24" s="1"/>
  <c r="J587" i="24" s="1"/>
  <c r="J588" i="24" s="1"/>
  <c r="J589" i="24" s="1"/>
  <c r="J590" i="24" s="1"/>
  <c r="J591" i="24" s="1"/>
  <c r="J592" i="24" s="1"/>
  <c r="J593" i="24" s="1"/>
  <c r="J594" i="24" s="1"/>
  <c r="J595" i="24" s="1"/>
  <c r="J596" i="24" s="1"/>
  <c r="J597" i="24" s="1"/>
  <c r="J598" i="24" s="1"/>
  <c r="J599" i="24" s="1"/>
  <c r="J600" i="24" s="1"/>
  <c r="J601" i="24" s="1"/>
  <c r="J602" i="24" s="1"/>
  <c r="J603" i="24" s="1"/>
  <c r="J604" i="24" s="1"/>
  <c r="J605" i="24" s="1"/>
  <c r="J606" i="24" s="1"/>
  <c r="J607" i="24" s="1"/>
  <c r="J608" i="24" s="1"/>
  <c r="J609" i="24" s="1"/>
  <c r="J610" i="24" s="1"/>
  <c r="J611" i="24" s="1"/>
  <c r="J612" i="24" s="1"/>
  <c r="J613" i="24" s="1"/>
  <c r="J614" i="24" s="1"/>
  <c r="J615" i="24" s="1"/>
  <c r="J616" i="24" s="1"/>
  <c r="J617" i="24" s="1"/>
  <c r="J618" i="24" s="1"/>
  <c r="J619" i="24" s="1"/>
  <c r="J620" i="24" s="1"/>
  <c r="J621" i="24" s="1"/>
  <c r="J622" i="24" s="1"/>
  <c r="J623" i="24" s="1"/>
  <c r="J624" i="24" s="1"/>
  <c r="J625" i="24" s="1"/>
  <c r="J626" i="24" s="1"/>
  <c r="J627" i="24" s="1"/>
  <c r="J628" i="24" s="1"/>
  <c r="J629" i="24" s="1"/>
  <c r="J630" i="24" s="1"/>
  <c r="J631" i="24" s="1"/>
  <c r="J632" i="24" s="1"/>
  <c r="J633" i="24" s="1"/>
  <c r="J634" i="24" s="1"/>
  <c r="J635" i="24" s="1"/>
  <c r="J636" i="24" s="1"/>
  <c r="J637" i="24" s="1"/>
  <c r="J638" i="24" s="1"/>
  <c r="J639" i="24" s="1"/>
  <c r="J640" i="24" s="1"/>
  <c r="J641" i="24" s="1"/>
  <c r="J642" i="24" s="1"/>
  <c r="J643" i="24" s="1"/>
  <c r="J644" i="24" s="1"/>
  <c r="J645" i="24" s="1"/>
  <c r="J646" i="24" s="1"/>
  <c r="J647" i="24" s="1"/>
  <c r="J648" i="24" s="1"/>
  <c r="J649" i="24" s="1"/>
  <c r="J650" i="24" s="1"/>
  <c r="J651" i="24" s="1"/>
  <c r="J652" i="24" s="1"/>
  <c r="J653" i="24" s="1"/>
  <c r="J654" i="24" s="1"/>
  <c r="J655" i="24" s="1"/>
  <c r="J656" i="24" s="1"/>
  <c r="J657" i="24" s="1"/>
  <c r="J658" i="24" s="1"/>
  <c r="J659" i="24" s="1"/>
  <c r="J660" i="24" s="1"/>
  <c r="J661" i="24" s="1"/>
  <c r="J662" i="24" s="1"/>
  <c r="J663" i="24" s="1"/>
  <c r="J664" i="24" s="1"/>
  <c r="J665" i="24" s="1"/>
  <c r="J666" i="24" s="1"/>
  <c r="J667" i="24" s="1"/>
  <c r="J668" i="24" s="1"/>
  <c r="J669" i="24" s="1"/>
  <c r="J670" i="24" s="1"/>
  <c r="J671" i="24" s="1"/>
  <c r="J672" i="24" s="1"/>
  <c r="J673" i="24" s="1"/>
  <c r="J674" i="24" s="1"/>
  <c r="J675" i="24" s="1"/>
  <c r="J676" i="24" s="1"/>
  <c r="J677" i="24" s="1"/>
  <c r="J678" i="24" s="1"/>
  <c r="J679" i="24" s="1"/>
  <c r="J680" i="24" s="1"/>
  <c r="J681" i="24" s="1"/>
  <c r="J682" i="24" s="1"/>
  <c r="J683" i="24" s="1"/>
  <c r="J684" i="24" s="1"/>
  <c r="J685" i="24" s="1"/>
  <c r="J686" i="24" s="1"/>
  <c r="J687" i="24" s="1"/>
  <c r="J688" i="24" s="1"/>
  <c r="J689" i="24" s="1"/>
  <c r="J690" i="24" s="1"/>
  <c r="J691" i="24" s="1"/>
  <c r="J692" i="24" s="1"/>
  <c r="J693" i="24" s="1"/>
  <c r="J694" i="24" s="1"/>
  <c r="J695" i="24" s="1"/>
  <c r="J696" i="24" s="1"/>
  <c r="J697" i="24" s="1"/>
  <c r="J698" i="24" s="1"/>
  <c r="J699" i="24" s="1"/>
  <c r="J700" i="24" s="1"/>
  <c r="J12" i="33" l="1"/>
  <c r="J29" i="33" s="1"/>
  <c r="J37" i="33" s="1"/>
  <c r="J12" i="41"/>
  <c r="J29" i="41" s="1"/>
  <c r="J37" i="41" s="1"/>
  <c r="N13" i="19"/>
  <c r="B8" i="37"/>
  <c r="V4" i="11"/>
  <c r="U4" i="13"/>
  <c r="F48" i="25"/>
  <c r="J3" i="29"/>
  <c r="J42" i="23"/>
  <c r="J43" i="23" s="1"/>
  <c r="J11" i="31"/>
  <c r="J12" i="31" s="1"/>
  <c r="J13" i="31" s="1"/>
  <c r="J14" i="31" s="1"/>
  <c r="J15" i="31" s="1"/>
  <c r="J16" i="31" s="1"/>
  <c r="J17" i="31" s="1"/>
  <c r="J18" i="31" s="1"/>
  <c r="J19" i="31" s="1"/>
  <c r="J20" i="31" s="1"/>
  <c r="J21" i="31" s="1"/>
  <c r="J22" i="31" s="1"/>
  <c r="J23" i="31" s="1"/>
  <c r="J24" i="31" s="1"/>
  <c r="J25" i="31" s="1"/>
  <c r="J26" i="31" s="1"/>
  <c r="J27" i="31" s="1"/>
  <c r="J28" i="31" s="1"/>
  <c r="J29" i="31" s="1"/>
  <c r="J30" i="31" s="1"/>
  <c r="J31" i="31" s="1"/>
  <c r="J32" i="31" s="1"/>
  <c r="J33" i="31" s="1"/>
  <c r="J34" i="31" s="1"/>
  <c r="J35" i="31" s="1"/>
  <c r="J36" i="31" s="1"/>
  <c r="J37" i="31" s="1"/>
  <c r="J38" i="31" s="1"/>
  <c r="J39" i="31" s="1"/>
  <c r="J40" i="31" s="1"/>
  <c r="J41" i="31" s="1"/>
  <c r="J42" i="31" s="1"/>
  <c r="J43" i="31" s="1"/>
  <c r="J44" i="31" s="1"/>
  <c r="J45" i="31" s="1"/>
  <c r="J46" i="31" s="1"/>
  <c r="J47" i="31" s="1"/>
  <c r="J48" i="31" s="1"/>
  <c r="J49" i="31" s="1"/>
  <c r="J50" i="31" s="1"/>
  <c r="J51" i="31" s="1"/>
  <c r="J52" i="31" s="1"/>
  <c r="J53" i="31" s="1"/>
  <c r="J54" i="31" s="1"/>
  <c r="J55" i="31" s="1"/>
  <c r="J56" i="31" s="1"/>
  <c r="J57" i="31" s="1"/>
  <c r="J58" i="31" s="1"/>
  <c r="J59" i="31" s="1"/>
  <c r="J60" i="31" s="1"/>
  <c r="J61" i="31" s="1"/>
  <c r="J62" i="31" s="1"/>
  <c r="J63" i="31" s="1"/>
  <c r="J64" i="31" s="1"/>
  <c r="J65" i="31" s="1"/>
  <c r="J66" i="31" s="1"/>
  <c r="J67" i="31" s="1"/>
  <c r="J68" i="31" s="1"/>
  <c r="J69" i="31" s="1"/>
  <c r="J70" i="31" s="1"/>
  <c r="J71" i="31" s="1"/>
  <c r="J72" i="31" s="1"/>
  <c r="J73" i="31" s="1"/>
  <c r="J74" i="31" s="1"/>
  <c r="J75" i="31" s="1"/>
  <c r="J76" i="31" s="1"/>
  <c r="J77" i="31" s="1"/>
  <c r="J78" i="31" s="1"/>
  <c r="J79" i="31" s="1"/>
  <c r="J80" i="31" s="1"/>
  <c r="J81" i="31" s="1"/>
  <c r="J82" i="31" s="1"/>
  <c r="J83" i="31" s="1"/>
  <c r="J84" i="31" s="1"/>
  <c r="J85" i="31" s="1"/>
  <c r="J86" i="31" s="1"/>
  <c r="J87" i="31" s="1"/>
  <c r="J88" i="31" s="1"/>
  <c r="J89" i="31" s="1"/>
  <c r="J90" i="31" s="1"/>
  <c r="J91" i="31" s="1"/>
  <c r="J92" i="31" s="1"/>
  <c r="J93" i="31" s="1"/>
  <c r="J94" i="31" s="1"/>
  <c r="J95" i="31" s="1"/>
  <c r="J96" i="31" s="1"/>
  <c r="J97" i="31" s="1"/>
  <c r="J98" i="31" s="1"/>
  <c r="J99" i="31" s="1"/>
  <c r="J100" i="31" s="1"/>
  <c r="J101" i="31" s="1"/>
  <c r="J102" i="31" s="1"/>
  <c r="J103" i="31" s="1"/>
  <c r="J104" i="31" s="1"/>
  <c r="J105" i="31" s="1"/>
  <c r="J106" i="31" s="1"/>
  <c r="J107" i="31" s="1"/>
  <c r="J108" i="31" s="1"/>
  <c r="J109" i="31" s="1"/>
  <c r="J110" i="31" s="1"/>
  <c r="J111" i="31" s="1"/>
  <c r="J112" i="31" s="1"/>
  <c r="J113" i="31" s="1"/>
  <c r="J114" i="31" s="1"/>
  <c r="J115" i="31" s="1"/>
  <c r="J116" i="31" s="1"/>
  <c r="J117" i="31" s="1"/>
  <c r="J118" i="31" s="1"/>
  <c r="J119" i="31" s="1"/>
  <c r="J120" i="31" s="1"/>
  <c r="J121" i="31" s="1"/>
  <c r="J122" i="31" s="1"/>
  <c r="J123" i="31" s="1"/>
  <c r="J124" i="31" s="1"/>
  <c r="J125" i="31" s="1"/>
  <c r="J126" i="31" s="1"/>
  <c r="J127" i="31" s="1"/>
  <c r="J128" i="31" s="1"/>
  <c r="J129" i="31" s="1"/>
  <c r="J130" i="31" s="1"/>
  <c r="J131" i="31" s="1"/>
  <c r="J132" i="31" s="1"/>
  <c r="J133" i="31" s="1"/>
  <c r="J134" i="31" s="1"/>
  <c r="J135" i="31" s="1"/>
  <c r="J136" i="31" s="1"/>
  <c r="J137" i="31" s="1"/>
  <c r="J138" i="31" s="1"/>
  <c r="J139" i="31" s="1"/>
  <c r="J140" i="31" s="1"/>
  <c r="J141" i="31" s="1"/>
  <c r="J142" i="31" s="1"/>
  <c r="J143" i="31" s="1"/>
  <c r="J144" i="31" s="1"/>
  <c r="J145" i="31" s="1"/>
  <c r="J146" i="31" s="1"/>
  <c r="J147" i="31" s="1"/>
  <c r="J148" i="31" s="1"/>
  <c r="J149" i="31" s="1"/>
  <c r="J150" i="31" s="1"/>
  <c r="J151" i="31" s="1"/>
  <c r="J152" i="31" s="1"/>
  <c r="J153" i="31" s="1"/>
  <c r="J154" i="31" s="1"/>
  <c r="J155" i="31" s="1"/>
  <c r="J156" i="31" s="1"/>
  <c r="J157" i="31" s="1"/>
  <c r="J158" i="31" s="1"/>
  <c r="J159" i="31" s="1"/>
  <c r="J160" i="31" s="1"/>
  <c r="J161" i="31" s="1"/>
  <c r="J162" i="31" s="1"/>
  <c r="J163" i="31" s="1"/>
  <c r="J164" i="31" s="1"/>
  <c r="J165" i="31" s="1"/>
  <c r="J166" i="31" s="1"/>
  <c r="J167" i="31" s="1"/>
  <c r="J168" i="31" s="1"/>
  <c r="J169" i="31" s="1"/>
  <c r="J170" i="31" s="1"/>
  <c r="J171" i="31" s="1"/>
  <c r="J172" i="31" s="1"/>
  <c r="J173" i="31" s="1"/>
  <c r="J174" i="31" s="1"/>
  <c r="J175" i="31" s="1"/>
  <c r="J176" i="31" s="1"/>
  <c r="J8" i="31" s="1"/>
  <c r="I179" i="31"/>
  <c r="J39" i="28"/>
  <c r="I11" i="32" l="1"/>
  <c r="I47" i="32" s="1"/>
  <c r="I51" i="32" s="1"/>
  <c r="J3" i="44"/>
  <c r="I11" i="43"/>
  <c r="N701" i="19"/>
  <c r="B9" i="37"/>
  <c r="W4" i="11"/>
  <c r="V4" i="13"/>
  <c r="M17" i="28"/>
  <c r="P19" i="28" s="1"/>
  <c r="G15" i="17" s="1"/>
  <c r="K135" i="49" s="1"/>
  <c r="T135" i="49" s="1"/>
  <c r="U135" i="49" s="1"/>
  <c r="J11" i="29"/>
  <c r="J12" i="29" s="1"/>
  <c r="J13" i="29" s="1"/>
  <c r="J14" i="29" s="1"/>
  <c r="J15" i="29" s="1"/>
  <c r="J16" i="29" s="1"/>
  <c r="J17" i="29" s="1"/>
  <c r="J18" i="29" s="1"/>
  <c r="J19" i="29" s="1"/>
  <c r="J20" i="29" s="1"/>
  <c r="J21" i="29" s="1"/>
  <c r="J22" i="29" s="1"/>
  <c r="J23" i="29" s="1"/>
  <c r="J24" i="29" s="1"/>
  <c r="J25" i="29" s="1"/>
  <c r="J26" i="29" s="1"/>
  <c r="J27" i="29" s="1"/>
  <c r="J28" i="29" s="1"/>
  <c r="J29" i="29" s="1"/>
  <c r="J30" i="29" s="1"/>
  <c r="J31" i="29" s="1"/>
  <c r="J32" i="29" s="1"/>
  <c r="J33" i="29" s="1"/>
  <c r="J34" i="29" s="1"/>
  <c r="J35" i="29" s="1"/>
  <c r="J36" i="29" s="1"/>
  <c r="J37" i="29" s="1"/>
  <c r="J38" i="29" s="1"/>
  <c r="J39" i="29" s="1"/>
  <c r="J40" i="29" s="1"/>
  <c r="J41" i="29" s="1"/>
  <c r="J42" i="29" s="1"/>
  <c r="J43" i="29" s="1"/>
  <c r="J44" i="29" s="1"/>
  <c r="J45" i="29" s="1"/>
  <c r="J46" i="29" s="1"/>
  <c r="J47" i="29" s="1"/>
  <c r="J48" i="29" s="1"/>
  <c r="J49" i="29" s="1"/>
  <c r="J50" i="29" s="1"/>
  <c r="J51" i="29" s="1"/>
  <c r="J52" i="29" s="1"/>
  <c r="J53" i="29" s="1"/>
  <c r="J54" i="29" s="1"/>
  <c r="J55" i="29" s="1"/>
  <c r="J56" i="29" s="1"/>
  <c r="J57" i="29" s="1"/>
  <c r="J58" i="29" s="1"/>
  <c r="J59" i="29" s="1"/>
  <c r="J60" i="29" s="1"/>
  <c r="J61" i="29" s="1"/>
  <c r="J62" i="29" s="1"/>
  <c r="J63" i="29" s="1"/>
  <c r="J64" i="29" s="1"/>
  <c r="J65" i="29" s="1"/>
  <c r="J66" i="29" s="1"/>
  <c r="J67" i="29" s="1"/>
  <c r="J68" i="29" s="1"/>
  <c r="J69" i="29" s="1"/>
  <c r="J70" i="29" s="1"/>
  <c r="J71" i="29" s="1"/>
  <c r="J72" i="29" s="1"/>
  <c r="J73" i="29" s="1"/>
  <c r="J74" i="29" s="1"/>
  <c r="J75" i="29" s="1"/>
  <c r="J76" i="29" s="1"/>
  <c r="J77" i="29" s="1"/>
  <c r="J78" i="29" s="1"/>
  <c r="J79" i="29" s="1"/>
  <c r="J80" i="29" s="1"/>
  <c r="J81" i="29" s="1"/>
  <c r="J82" i="29" s="1"/>
  <c r="J83" i="29" s="1"/>
  <c r="J84" i="29" s="1"/>
  <c r="J85" i="29" s="1"/>
  <c r="J86" i="29" s="1"/>
  <c r="J87" i="29" s="1"/>
  <c r="J88" i="29" s="1"/>
  <c r="J89" i="29" s="1"/>
  <c r="J90" i="29" s="1"/>
  <c r="J91" i="29" s="1"/>
  <c r="J92" i="29" s="1"/>
  <c r="J93" i="29" s="1"/>
  <c r="J94" i="29" s="1"/>
  <c r="J95" i="29" s="1"/>
  <c r="J96" i="29" s="1"/>
  <c r="J97" i="29" s="1"/>
  <c r="J98" i="29" s="1"/>
  <c r="J99" i="29" s="1"/>
  <c r="J100" i="29" s="1"/>
  <c r="J101" i="29" s="1"/>
  <c r="J102" i="29" s="1"/>
  <c r="J103" i="29" s="1"/>
  <c r="J104" i="29" s="1"/>
  <c r="J105" i="29" s="1"/>
  <c r="J106" i="29" s="1"/>
  <c r="J107" i="29" s="1"/>
  <c r="J108" i="29" s="1"/>
  <c r="J109" i="29" s="1"/>
  <c r="J110" i="29" s="1"/>
  <c r="J111" i="29" s="1"/>
  <c r="J112" i="29" s="1"/>
  <c r="J113" i="29" s="1"/>
  <c r="J114" i="29" s="1"/>
  <c r="J115" i="29" s="1"/>
  <c r="J116" i="29" s="1"/>
  <c r="J117" i="29" s="1"/>
  <c r="J118" i="29" s="1"/>
  <c r="J119" i="29" s="1"/>
  <c r="J120" i="29" s="1"/>
  <c r="J121" i="29" s="1"/>
  <c r="J122" i="29" s="1"/>
  <c r="J123" i="29" s="1"/>
  <c r="J124" i="29" s="1"/>
  <c r="J125" i="29" s="1"/>
  <c r="J126" i="29" s="1"/>
  <c r="J127" i="29" s="1"/>
  <c r="J128" i="29" s="1"/>
  <c r="J129" i="29" s="1"/>
  <c r="J130" i="29" s="1"/>
  <c r="J131" i="29" s="1"/>
  <c r="J132" i="29" s="1"/>
  <c r="J133" i="29" s="1"/>
  <c r="J134" i="29" s="1"/>
  <c r="J135" i="29" s="1"/>
  <c r="J136" i="29" s="1"/>
  <c r="J137" i="29" s="1"/>
  <c r="J138" i="29" s="1"/>
  <c r="J139" i="29" s="1"/>
  <c r="J140" i="29" s="1"/>
  <c r="J141" i="29" s="1"/>
  <c r="J142" i="29" s="1"/>
  <c r="J143" i="29" s="1"/>
  <c r="J144" i="29" s="1"/>
  <c r="J145" i="29" s="1"/>
  <c r="J146" i="29" s="1"/>
  <c r="J147" i="29" s="1"/>
  <c r="J148" i="29" s="1"/>
  <c r="J149" i="29" s="1"/>
  <c r="J150" i="29" s="1"/>
  <c r="J151" i="29" s="1"/>
  <c r="J152" i="29" s="1"/>
  <c r="J153" i="29" s="1"/>
  <c r="J154" i="29" s="1"/>
  <c r="J155" i="29" s="1"/>
  <c r="J156" i="29" s="1"/>
  <c r="J157" i="29" s="1"/>
  <c r="J158" i="29" s="1"/>
  <c r="J159" i="29" s="1"/>
  <c r="J160" i="29" s="1"/>
  <c r="J161" i="29" s="1"/>
  <c r="J162" i="29" s="1"/>
  <c r="J163" i="29" s="1"/>
  <c r="J164" i="29" s="1"/>
  <c r="J165" i="29" s="1"/>
  <c r="J166" i="29" s="1"/>
  <c r="J167" i="29" s="1"/>
  <c r="J168" i="29" s="1"/>
  <c r="J169" i="29" s="1"/>
  <c r="J170" i="29" s="1"/>
  <c r="J171" i="29" s="1"/>
  <c r="J172" i="29" s="1"/>
  <c r="J173" i="29" s="1"/>
  <c r="J174" i="29" s="1"/>
  <c r="J175" i="29" s="1"/>
  <c r="J176" i="29" s="1"/>
  <c r="J177" i="29" s="1"/>
  <c r="J178" i="29" s="1"/>
  <c r="J179" i="29" s="1"/>
  <c r="J180" i="29" s="1"/>
  <c r="J181" i="29" s="1"/>
  <c r="J182" i="29" s="1"/>
  <c r="J183" i="29" s="1"/>
  <c r="J184" i="29" s="1"/>
  <c r="J185" i="29" s="1"/>
  <c r="J186" i="29" s="1"/>
  <c r="J187" i="29" s="1"/>
  <c r="J188" i="29" s="1"/>
  <c r="J189" i="29" s="1"/>
  <c r="J190" i="29" s="1"/>
  <c r="J191" i="29" s="1"/>
  <c r="J192" i="29" s="1"/>
  <c r="J193" i="29" s="1"/>
  <c r="J194" i="29" s="1"/>
  <c r="J195" i="29" s="1"/>
  <c r="J196" i="29" s="1"/>
  <c r="J197" i="29" s="1"/>
  <c r="J198" i="29" s="1"/>
  <c r="J199" i="29" s="1"/>
  <c r="J200" i="29" s="1"/>
  <c r="J201" i="29" s="1"/>
  <c r="J202" i="29" s="1"/>
  <c r="J203" i="29" s="1"/>
  <c r="J204" i="29" s="1"/>
  <c r="J205" i="29" s="1"/>
  <c r="J206" i="29" s="1"/>
  <c r="J207" i="29" s="1"/>
  <c r="J208" i="29" s="1"/>
  <c r="J209" i="29" s="1"/>
  <c r="J210" i="29" s="1"/>
  <c r="J211" i="29" s="1"/>
  <c r="J212" i="29" s="1"/>
  <c r="J213" i="29" s="1"/>
  <c r="J214" i="29" s="1"/>
  <c r="J215" i="29" s="1"/>
  <c r="J216" i="29" s="1"/>
  <c r="J217" i="29" s="1"/>
  <c r="J218" i="29" s="1"/>
  <c r="J219" i="29" s="1"/>
  <c r="J220" i="29" s="1"/>
  <c r="J221" i="29" s="1"/>
  <c r="J222" i="29" s="1"/>
  <c r="J223" i="29" s="1"/>
  <c r="J224" i="29" s="1"/>
  <c r="J225" i="29" s="1"/>
  <c r="J226" i="29" s="1"/>
  <c r="J227" i="29" s="1"/>
  <c r="J228" i="29" s="1"/>
  <c r="J229" i="29" s="1"/>
  <c r="J230" i="29" s="1"/>
  <c r="J231" i="29" s="1"/>
  <c r="J232" i="29" s="1"/>
  <c r="J233" i="29" s="1"/>
  <c r="J234" i="29" s="1"/>
  <c r="J235" i="29" s="1"/>
  <c r="J236" i="29" s="1"/>
  <c r="J237" i="29" s="1"/>
  <c r="J238" i="29" s="1"/>
  <c r="J239" i="29" s="1"/>
  <c r="J240" i="29" s="1"/>
  <c r="J241" i="29" s="1"/>
  <c r="J242" i="29" s="1"/>
  <c r="J243" i="29" s="1"/>
  <c r="J244" i="29" s="1"/>
  <c r="J245" i="29" s="1"/>
  <c r="J246" i="29" s="1"/>
  <c r="J247" i="29" s="1"/>
  <c r="J248" i="29" s="1"/>
  <c r="J249" i="29" s="1"/>
  <c r="J250" i="29" s="1"/>
  <c r="J251" i="29" s="1"/>
  <c r="J252" i="29" s="1"/>
  <c r="J253" i="29" s="1"/>
  <c r="J254" i="29" s="1"/>
  <c r="J255" i="29" s="1"/>
  <c r="J256" i="29" s="1"/>
  <c r="J257" i="29" s="1"/>
  <c r="J258" i="29" s="1"/>
  <c r="J259" i="29" s="1"/>
  <c r="J260" i="29" s="1"/>
  <c r="J261" i="29" s="1"/>
  <c r="J262" i="29" s="1"/>
  <c r="J263" i="29" s="1"/>
  <c r="J264" i="29" s="1"/>
  <c r="J265" i="29" s="1"/>
  <c r="J266" i="29" s="1"/>
  <c r="J267" i="29" s="1"/>
  <c r="J268" i="29" s="1"/>
  <c r="J269" i="29" s="1"/>
  <c r="J270" i="29" s="1"/>
  <c r="J271" i="29" s="1"/>
  <c r="J272" i="29" s="1"/>
  <c r="J273" i="29" s="1"/>
  <c r="J274" i="29" s="1"/>
  <c r="J275" i="29" s="1"/>
  <c r="J276" i="29" s="1"/>
  <c r="J277" i="29" s="1"/>
  <c r="J278" i="29" s="1"/>
  <c r="J279" i="29" s="1"/>
  <c r="J280" i="29" s="1"/>
  <c r="J281" i="29" s="1"/>
  <c r="J282" i="29" s="1"/>
  <c r="J283" i="29" s="1"/>
  <c r="J284" i="29" s="1"/>
  <c r="J285" i="29" s="1"/>
  <c r="J286" i="29" s="1"/>
  <c r="J287" i="29" s="1"/>
  <c r="J288" i="29" s="1"/>
  <c r="J289" i="29" s="1"/>
  <c r="J290" i="29" s="1"/>
  <c r="J291" i="29" s="1"/>
  <c r="J292" i="29" s="1"/>
  <c r="J293" i="29" s="1"/>
  <c r="J294" i="29" s="1"/>
  <c r="J295" i="29" s="1"/>
  <c r="J296" i="29" s="1"/>
  <c r="J297" i="29" s="1"/>
  <c r="J298" i="29" s="1"/>
  <c r="J299" i="29" s="1"/>
  <c r="J300" i="29" s="1"/>
  <c r="J301" i="29" s="1"/>
  <c r="J302" i="29" s="1"/>
  <c r="J303" i="29" s="1"/>
  <c r="J304" i="29" s="1"/>
  <c r="J305" i="29" s="1"/>
  <c r="J306" i="29" s="1"/>
  <c r="J307" i="29" s="1"/>
  <c r="J308" i="29" s="1"/>
  <c r="J309" i="29" s="1"/>
  <c r="J310" i="29" s="1"/>
  <c r="J311" i="29" s="1"/>
  <c r="J312" i="29" s="1"/>
  <c r="J313" i="29" s="1"/>
  <c r="J314" i="29" s="1"/>
  <c r="J315" i="29" s="1"/>
  <c r="J316" i="29" s="1"/>
  <c r="J317" i="29" s="1"/>
  <c r="J318" i="29" s="1"/>
  <c r="J319" i="29" s="1"/>
  <c r="J320" i="29" s="1"/>
  <c r="J321" i="29" s="1"/>
  <c r="J322" i="29" s="1"/>
  <c r="J323" i="29" s="1"/>
  <c r="J324" i="29" s="1"/>
  <c r="J325" i="29" s="1"/>
  <c r="J326" i="29" s="1"/>
  <c r="J327" i="29" s="1"/>
  <c r="J328" i="29" s="1"/>
  <c r="J329" i="29" s="1"/>
  <c r="J330" i="29" s="1"/>
  <c r="J331" i="29" s="1"/>
  <c r="J332" i="29" s="1"/>
  <c r="J333" i="29" s="1"/>
  <c r="J334" i="29" s="1"/>
  <c r="J335" i="29" s="1"/>
  <c r="J336" i="29" s="1"/>
  <c r="J337" i="29" s="1"/>
  <c r="J338" i="29" s="1"/>
  <c r="J339" i="29" s="1"/>
  <c r="J340" i="29" s="1"/>
  <c r="J341" i="29" s="1"/>
  <c r="J342" i="29" s="1"/>
  <c r="J343" i="29" s="1"/>
  <c r="J344" i="29" s="1"/>
  <c r="J345" i="29" s="1"/>
  <c r="J346" i="29" s="1"/>
  <c r="J347" i="29" s="1"/>
  <c r="J348" i="29" s="1"/>
  <c r="J349" i="29" s="1"/>
  <c r="J350" i="29" s="1"/>
  <c r="J351" i="29" s="1"/>
  <c r="J352" i="29" s="1"/>
  <c r="J353" i="29" s="1"/>
  <c r="J354" i="29" s="1"/>
  <c r="J355" i="29" s="1"/>
  <c r="J356" i="29" s="1"/>
  <c r="J357" i="29" s="1"/>
  <c r="J358" i="29" s="1"/>
  <c r="J359" i="29" s="1"/>
  <c r="J360" i="29" s="1"/>
  <c r="J361" i="29" s="1"/>
  <c r="J362" i="29" s="1"/>
  <c r="J363" i="29" s="1"/>
  <c r="J364" i="29" s="1"/>
  <c r="J365" i="29" s="1"/>
  <c r="J366" i="29" s="1"/>
  <c r="J367" i="29" s="1"/>
  <c r="J368" i="29" s="1"/>
  <c r="J369" i="29" s="1"/>
  <c r="J370" i="29" s="1"/>
  <c r="J371" i="29" s="1"/>
  <c r="J372" i="29" s="1"/>
  <c r="J373" i="29" s="1"/>
  <c r="J374" i="29" s="1"/>
  <c r="J375" i="29" s="1"/>
  <c r="J376" i="29" s="1"/>
  <c r="J377" i="29" s="1"/>
  <c r="J378" i="29" s="1"/>
  <c r="J379" i="29" s="1"/>
  <c r="J380" i="29" s="1"/>
  <c r="J381" i="29" s="1"/>
  <c r="J382" i="29" s="1"/>
  <c r="J383" i="29" s="1"/>
  <c r="J384" i="29" s="1"/>
  <c r="J385" i="29" s="1"/>
  <c r="J386" i="29" s="1"/>
  <c r="J387" i="29" s="1"/>
  <c r="J388" i="29" s="1"/>
  <c r="J389" i="29" s="1"/>
  <c r="J390" i="29" s="1"/>
  <c r="J391" i="29" s="1"/>
  <c r="J392" i="29" s="1"/>
  <c r="J393" i="29" s="1"/>
  <c r="J394" i="29" s="1"/>
  <c r="J395" i="29" s="1"/>
  <c r="J396" i="29" s="1"/>
  <c r="J397" i="29" s="1"/>
  <c r="J398" i="29" s="1"/>
  <c r="J399" i="29" s="1"/>
  <c r="J400" i="29" s="1"/>
  <c r="J401" i="29" s="1"/>
  <c r="J402" i="29" s="1"/>
  <c r="J403" i="29" s="1"/>
  <c r="J404" i="29" s="1"/>
  <c r="J405" i="29" s="1"/>
  <c r="J406" i="29" s="1"/>
  <c r="J407" i="29" s="1"/>
  <c r="J408" i="29" s="1"/>
  <c r="J409" i="29" s="1"/>
  <c r="J410" i="29" s="1"/>
  <c r="J411" i="29" s="1"/>
  <c r="J412" i="29" s="1"/>
  <c r="J413" i="29" s="1"/>
  <c r="J414" i="29" s="1"/>
  <c r="J415" i="29" s="1"/>
  <c r="J416" i="29" s="1"/>
  <c r="J417" i="29" s="1"/>
  <c r="J418" i="29" s="1"/>
  <c r="J419" i="29" s="1"/>
  <c r="J420" i="29" s="1"/>
  <c r="J421" i="29" s="1"/>
  <c r="J422" i="29" s="1"/>
  <c r="J423" i="29" s="1"/>
  <c r="J424" i="29" s="1"/>
  <c r="J425" i="29" s="1"/>
  <c r="J426" i="29" s="1"/>
  <c r="J427" i="29" s="1"/>
  <c r="J428" i="29" s="1"/>
  <c r="J429" i="29" s="1"/>
  <c r="J430" i="29" s="1"/>
  <c r="J431" i="29" s="1"/>
  <c r="J432" i="29" s="1"/>
  <c r="J433" i="29" s="1"/>
  <c r="J434" i="29" s="1"/>
  <c r="J435" i="29" s="1"/>
  <c r="J436" i="29" s="1"/>
  <c r="J437" i="29" s="1"/>
  <c r="J438" i="29" s="1"/>
  <c r="J439" i="29" s="1"/>
  <c r="J440" i="29" s="1"/>
  <c r="J441" i="29" s="1"/>
  <c r="J442" i="29" s="1"/>
  <c r="J443" i="29" s="1"/>
  <c r="J444" i="29" s="1"/>
  <c r="J445" i="29" s="1"/>
  <c r="J446" i="29" s="1"/>
  <c r="J447" i="29" s="1"/>
  <c r="J448" i="29" s="1"/>
  <c r="J449" i="29" s="1"/>
  <c r="J450" i="29" s="1"/>
  <c r="J451" i="29" s="1"/>
  <c r="J452" i="29" s="1"/>
  <c r="J453" i="29" s="1"/>
  <c r="J454" i="29" s="1"/>
  <c r="J455" i="29" s="1"/>
  <c r="J456" i="29" s="1"/>
  <c r="J457" i="29" s="1"/>
  <c r="J458" i="29" s="1"/>
  <c r="J459" i="29" s="1"/>
  <c r="J460" i="29" s="1"/>
  <c r="J461" i="29" s="1"/>
  <c r="J462" i="29" s="1"/>
  <c r="J463" i="29" s="1"/>
  <c r="J464" i="29" s="1"/>
  <c r="J465" i="29" s="1"/>
  <c r="J466" i="29" s="1"/>
  <c r="J467" i="29" s="1"/>
  <c r="J468" i="29" s="1"/>
  <c r="J469" i="29" s="1"/>
  <c r="J470" i="29" s="1"/>
  <c r="J471" i="29" s="1"/>
  <c r="J472" i="29" s="1"/>
  <c r="J473" i="29" s="1"/>
  <c r="J474" i="29" s="1"/>
  <c r="J475" i="29" s="1"/>
  <c r="J476" i="29" s="1"/>
  <c r="J477" i="29" s="1"/>
  <c r="J478" i="29" s="1"/>
  <c r="J479" i="29" s="1"/>
  <c r="J480" i="29" s="1"/>
  <c r="J481" i="29" s="1"/>
  <c r="J482" i="29" s="1"/>
  <c r="J483" i="29" s="1"/>
  <c r="J484" i="29" s="1"/>
  <c r="J485" i="29" s="1"/>
  <c r="J486" i="29" s="1"/>
  <c r="J487" i="29" s="1"/>
  <c r="J488" i="29" s="1"/>
  <c r="J489" i="29" s="1"/>
  <c r="J490" i="29" s="1"/>
  <c r="J491" i="29" s="1"/>
  <c r="J492" i="29" s="1"/>
  <c r="J493" i="29" s="1"/>
  <c r="J494" i="29" s="1"/>
  <c r="J495" i="29" s="1"/>
  <c r="J496" i="29" s="1"/>
  <c r="J497" i="29" s="1"/>
  <c r="J498" i="29" s="1"/>
  <c r="J499" i="29" s="1"/>
  <c r="J500" i="29" s="1"/>
  <c r="J501" i="29" s="1"/>
  <c r="J502" i="29" s="1"/>
  <c r="J503" i="29" s="1"/>
  <c r="J504" i="29" s="1"/>
  <c r="J505" i="29" s="1"/>
  <c r="J506" i="29" s="1"/>
  <c r="J507" i="29" s="1"/>
  <c r="J508" i="29" s="1"/>
  <c r="J509" i="29" s="1"/>
  <c r="J510" i="29" s="1"/>
  <c r="J511" i="29" s="1"/>
  <c r="J512" i="29" s="1"/>
  <c r="J513" i="29" s="1"/>
  <c r="J514" i="29" s="1"/>
  <c r="J515" i="29" s="1"/>
  <c r="J516" i="29" s="1"/>
  <c r="J517" i="29" s="1"/>
  <c r="J518" i="29" s="1"/>
  <c r="J519" i="29" s="1"/>
  <c r="J520" i="29" s="1"/>
  <c r="J521" i="29" s="1"/>
  <c r="J522" i="29" s="1"/>
  <c r="J523" i="29" s="1"/>
  <c r="J524" i="29" s="1"/>
  <c r="J525" i="29" s="1"/>
  <c r="J526" i="29" s="1"/>
  <c r="J527" i="29" s="1"/>
  <c r="J528" i="29" s="1"/>
  <c r="J529" i="29" s="1"/>
  <c r="J530" i="29" s="1"/>
  <c r="J531" i="29" s="1"/>
  <c r="J532" i="29" s="1"/>
  <c r="J533" i="29" s="1"/>
  <c r="J534" i="29" s="1"/>
  <c r="J535" i="29" s="1"/>
  <c r="J536" i="29" s="1"/>
  <c r="J537" i="29" s="1"/>
  <c r="J538" i="29" s="1"/>
  <c r="J539" i="29" s="1"/>
  <c r="J540" i="29" s="1"/>
  <c r="J541" i="29" s="1"/>
  <c r="J542" i="29" s="1"/>
  <c r="J543" i="29" s="1"/>
  <c r="J544" i="29" s="1"/>
  <c r="J545" i="29" s="1"/>
  <c r="J546" i="29" s="1"/>
  <c r="J547" i="29" s="1"/>
  <c r="J548" i="29" s="1"/>
  <c r="J549" i="29" s="1"/>
  <c r="J550" i="29" s="1"/>
  <c r="J551" i="29" s="1"/>
  <c r="J552" i="29" s="1"/>
  <c r="J553" i="29" s="1"/>
  <c r="J554" i="29" s="1"/>
  <c r="J555" i="29" s="1"/>
  <c r="J556" i="29" s="1"/>
  <c r="J557" i="29" s="1"/>
  <c r="J558" i="29" s="1"/>
  <c r="J559" i="29" s="1"/>
  <c r="J560" i="29" s="1"/>
  <c r="J561" i="29" s="1"/>
  <c r="J562" i="29" s="1"/>
  <c r="J563" i="29" s="1"/>
  <c r="J564" i="29" s="1"/>
  <c r="J565" i="29" s="1"/>
  <c r="J566" i="29" s="1"/>
  <c r="J567" i="29" s="1"/>
  <c r="J568" i="29" s="1"/>
  <c r="J569" i="29" s="1"/>
  <c r="J570" i="29" s="1"/>
  <c r="J571" i="29" s="1"/>
  <c r="J572" i="29" s="1"/>
  <c r="J573" i="29" s="1"/>
  <c r="J574" i="29" s="1"/>
  <c r="J575" i="29" s="1"/>
  <c r="J576" i="29" s="1"/>
  <c r="J577" i="29" s="1"/>
  <c r="J578" i="29" s="1"/>
  <c r="J579" i="29" s="1"/>
  <c r="J580" i="29" s="1"/>
  <c r="J581" i="29" s="1"/>
  <c r="J582" i="29" s="1"/>
  <c r="J583" i="29" s="1"/>
  <c r="J584" i="29" s="1"/>
  <c r="J585" i="29" s="1"/>
  <c r="J586" i="29" s="1"/>
  <c r="J587" i="29" s="1"/>
  <c r="J588" i="29" s="1"/>
  <c r="J589" i="29" s="1"/>
  <c r="J590" i="29" s="1"/>
  <c r="J591" i="29" s="1"/>
  <c r="J592" i="29" s="1"/>
  <c r="J593" i="29" s="1"/>
  <c r="J594" i="29" s="1"/>
  <c r="J595" i="29" s="1"/>
  <c r="J596" i="29" s="1"/>
  <c r="J597" i="29" s="1"/>
  <c r="J598" i="29" s="1"/>
  <c r="J599" i="29" s="1"/>
  <c r="J600" i="29" s="1"/>
  <c r="J601" i="29" s="1"/>
  <c r="J602" i="29" s="1"/>
  <c r="J603" i="29" s="1"/>
  <c r="J604" i="29" s="1"/>
  <c r="J605" i="29" s="1"/>
  <c r="J606" i="29" s="1"/>
  <c r="J607" i="29" s="1"/>
  <c r="J608" i="29" s="1"/>
  <c r="J609" i="29" s="1"/>
  <c r="J610" i="29" s="1"/>
  <c r="J611" i="29" s="1"/>
  <c r="J612" i="29" s="1"/>
  <c r="J613" i="29" s="1"/>
  <c r="J614" i="29" s="1"/>
  <c r="J615" i="29" s="1"/>
  <c r="J616" i="29" s="1"/>
  <c r="J617" i="29" s="1"/>
  <c r="J618" i="29" s="1"/>
  <c r="J619" i="29" s="1"/>
  <c r="J620" i="29" s="1"/>
  <c r="J621" i="29" s="1"/>
  <c r="J622" i="29" s="1"/>
  <c r="J623" i="29" s="1"/>
  <c r="J624" i="29" s="1"/>
  <c r="J625" i="29" s="1"/>
  <c r="J626" i="29" s="1"/>
  <c r="J627" i="29" s="1"/>
  <c r="J628" i="29" s="1"/>
  <c r="J629" i="29" s="1"/>
  <c r="J630" i="29" s="1"/>
  <c r="J631" i="29" s="1"/>
  <c r="J632" i="29" s="1"/>
  <c r="J633" i="29" s="1"/>
  <c r="J634" i="29" s="1"/>
  <c r="J635" i="29" s="1"/>
  <c r="J636" i="29" s="1"/>
  <c r="J637" i="29" s="1"/>
  <c r="J638" i="29" s="1"/>
  <c r="J639" i="29" s="1"/>
  <c r="J640" i="29" s="1"/>
  <c r="J641" i="29" s="1"/>
  <c r="J642" i="29" s="1"/>
  <c r="J643" i="29" s="1"/>
  <c r="J644" i="29" s="1"/>
  <c r="J645" i="29" s="1"/>
  <c r="J646" i="29" s="1"/>
  <c r="J647" i="29" s="1"/>
  <c r="J648" i="29" s="1"/>
  <c r="J649" i="29" s="1"/>
  <c r="J650" i="29" s="1"/>
  <c r="J651" i="29" s="1"/>
  <c r="J652" i="29" s="1"/>
  <c r="J653" i="29" s="1"/>
  <c r="J654" i="29" s="1"/>
  <c r="J655" i="29" s="1"/>
  <c r="J656" i="29" s="1"/>
  <c r="J657" i="29" s="1"/>
  <c r="J658" i="29" s="1"/>
  <c r="J659" i="29" s="1"/>
  <c r="J660" i="29" s="1"/>
  <c r="J661" i="29" s="1"/>
  <c r="J662" i="29" s="1"/>
  <c r="J663" i="29" s="1"/>
  <c r="J664" i="29" s="1"/>
  <c r="J665" i="29" s="1"/>
  <c r="J666" i="29" s="1"/>
  <c r="J667" i="29" s="1"/>
  <c r="J668" i="29" s="1"/>
  <c r="J669" i="29" s="1"/>
  <c r="J670" i="29" s="1"/>
  <c r="J671" i="29" s="1"/>
  <c r="J672" i="29" s="1"/>
  <c r="J673" i="29" s="1"/>
  <c r="J674" i="29" s="1"/>
  <c r="J675" i="29" s="1"/>
  <c r="J676" i="29" s="1"/>
  <c r="J677" i="29" s="1"/>
  <c r="J678" i="29" s="1"/>
  <c r="J679" i="29" s="1"/>
  <c r="J680" i="29" s="1"/>
  <c r="J681" i="29" s="1"/>
  <c r="J682" i="29" s="1"/>
  <c r="J683" i="29" s="1"/>
  <c r="J684" i="29" s="1"/>
  <c r="J685" i="29" s="1"/>
  <c r="J686" i="29" s="1"/>
  <c r="J687" i="29" s="1"/>
  <c r="J688" i="29" s="1"/>
  <c r="J689" i="29" s="1"/>
  <c r="J690" i="29" s="1"/>
  <c r="J691" i="29" s="1"/>
  <c r="J692" i="29" s="1"/>
  <c r="J693" i="29" s="1"/>
  <c r="J694" i="29" s="1"/>
  <c r="J695" i="29" s="1"/>
  <c r="J696" i="29" s="1"/>
  <c r="J697" i="29" s="1"/>
  <c r="J698" i="29" s="1"/>
  <c r="J699" i="29" s="1"/>
  <c r="J700" i="29" s="1"/>
  <c r="I703" i="29"/>
  <c r="J8" i="29"/>
  <c r="F50" i="25"/>
  <c r="J40" i="28"/>
  <c r="J39" i="33"/>
  <c r="F48" i="30" l="1"/>
  <c r="J3" i="46"/>
  <c r="F48" i="45"/>
  <c r="J19" i="17"/>
  <c r="I47" i="43"/>
  <c r="I51" i="43" s="1"/>
  <c r="J39" i="41"/>
  <c r="I179" i="44"/>
  <c r="J11" i="44"/>
  <c r="J12" i="44" s="1"/>
  <c r="J13" i="44" s="1"/>
  <c r="J14" i="44" s="1"/>
  <c r="J15" i="44" s="1"/>
  <c r="J16" i="44" s="1"/>
  <c r="J17" i="44" s="1"/>
  <c r="J18" i="44" s="1"/>
  <c r="J19" i="44" s="1"/>
  <c r="J20" i="44" s="1"/>
  <c r="J21" i="44" s="1"/>
  <c r="J22" i="44" s="1"/>
  <c r="J23" i="44" s="1"/>
  <c r="J24" i="44" s="1"/>
  <c r="J25" i="44" s="1"/>
  <c r="J26" i="44" s="1"/>
  <c r="J27" i="44" s="1"/>
  <c r="J28" i="44" s="1"/>
  <c r="J29" i="44" s="1"/>
  <c r="J30" i="44" s="1"/>
  <c r="J31" i="44" s="1"/>
  <c r="J32" i="44" s="1"/>
  <c r="J33" i="44" s="1"/>
  <c r="J34" i="44" s="1"/>
  <c r="J35" i="44" s="1"/>
  <c r="J36" i="44" s="1"/>
  <c r="J37" i="44" s="1"/>
  <c r="J38" i="44" s="1"/>
  <c r="J39" i="44" s="1"/>
  <c r="J40" i="44" s="1"/>
  <c r="J41" i="44" s="1"/>
  <c r="J42" i="44" s="1"/>
  <c r="J43" i="44" s="1"/>
  <c r="J44" i="44" s="1"/>
  <c r="J45" i="44" s="1"/>
  <c r="J46" i="44" s="1"/>
  <c r="J47" i="44" s="1"/>
  <c r="J48" i="44" s="1"/>
  <c r="J49" i="44" s="1"/>
  <c r="J50" i="44" s="1"/>
  <c r="J51" i="44" s="1"/>
  <c r="J52" i="44" s="1"/>
  <c r="J53" i="44" s="1"/>
  <c r="J54" i="44" s="1"/>
  <c r="J55" i="44" s="1"/>
  <c r="J56" i="44" s="1"/>
  <c r="J57" i="44" s="1"/>
  <c r="J58" i="44" s="1"/>
  <c r="J59" i="44" s="1"/>
  <c r="J60" i="44" s="1"/>
  <c r="J61" i="44" s="1"/>
  <c r="J62" i="44" s="1"/>
  <c r="J63" i="44" s="1"/>
  <c r="J64" i="44" s="1"/>
  <c r="J65" i="44" s="1"/>
  <c r="J66" i="44" s="1"/>
  <c r="J67" i="44" s="1"/>
  <c r="J68" i="44" s="1"/>
  <c r="J69" i="44" s="1"/>
  <c r="J70" i="44" s="1"/>
  <c r="J71" i="44" s="1"/>
  <c r="J72" i="44" s="1"/>
  <c r="J73" i="44" s="1"/>
  <c r="J74" i="44" s="1"/>
  <c r="J75" i="44" s="1"/>
  <c r="J76" i="44" s="1"/>
  <c r="J77" i="44" s="1"/>
  <c r="J78" i="44" s="1"/>
  <c r="J79" i="44" s="1"/>
  <c r="J80" i="44" s="1"/>
  <c r="J81" i="44" s="1"/>
  <c r="J82" i="44" s="1"/>
  <c r="J83" i="44" s="1"/>
  <c r="J84" i="44" s="1"/>
  <c r="J85" i="44" s="1"/>
  <c r="J86" i="44" s="1"/>
  <c r="J87" i="44" s="1"/>
  <c r="J88" i="44" s="1"/>
  <c r="J89" i="44" s="1"/>
  <c r="J90" i="44" s="1"/>
  <c r="J91" i="44" s="1"/>
  <c r="J92" i="44" s="1"/>
  <c r="J93" i="44" s="1"/>
  <c r="J94" i="44" s="1"/>
  <c r="J95" i="44" s="1"/>
  <c r="J96" i="44" s="1"/>
  <c r="J97" i="44" s="1"/>
  <c r="J98" i="44" s="1"/>
  <c r="J99" i="44" s="1"/>
  <c r="J100" i="44" s="1"/>
  <c r="J101" i="44" s="1"/>
  <c r="J102" i="44" s="1"/>
  <c r="J103" i="44" s="1"/>
  <c r="J104" i="44" s="1"/>
  <c r="J105" i="44" s="1"/>
  <c r="J106" i="44" s="1"/>
  <c r="J107" i="44" s="1"/>
  <c r="J108" i="44" s="1"/>
  <c r="J109" i="44" s="1"/>
  <c r="J110" i="44" s="1"/>
  <c r="J111" i="44" s="1"/>
  <c r="J112" i="44" s="1"/>
  <c r="J113" i="44" s="1"/>
  <c r="J114" i="44" s="1"/>
  <c r="J115" i="44" s="1"/>
  <c r="J116" i="44" s="1"/>
  <c r="J117" i="44" s="1"/>
  <c r="J118" i="44" s="1"/>
  <c r="J119" i="44" s="1"/>
  <c r="J120" i="44" s="1"/>
  <c r="J121" i="44" s="1"/>
  <c r="J122" i="44" s="1"/>
  <c r="J123" i="44" s="1"/>
  <c r="J124" i="44" s="1"/>
  <c r="J125" i="44" s="1"/>
  <c r="J126" i="44" s="1"/>
  <c r="J127" i="44" s="1"/>
  <c r="J128" i="44" s="1"/>
  <c r="J129" i="44" s="1"/>
  <c r="J130" i="44" s="1"/>
  <c r="J131" i="44" s="1"/>
  <c r="J132" i="44" s="1"/>
  <c r="J133" i="44" s="1"/>
  <c r="J134" i="44" s="1"/>
  <c r="J135" i="44" s="1"/>
  <c r="J136" i="44" s="1"/>
  <c r="J137" i="44" s="1"/>
  <c r="J138" i="44" s="1"/>
  <c r="J139" i="44" s="1"/>
  <c r="J140" i="44" s="1"/>
  <c r="J141" i="44" s="1"/>
  <c r="J142" i="44" s="1"/>
  <c r="J143" i="44" s="1"/>
  <c r="J144" i="44" s="1"/>
  <c r="J145" i="44" s="1"/>
  <c r="J146" i="44" s="1"/>
  <c r="J147" i="44" s="1"/>
  <c r="J148" i="44" s="1"/>
  <c r="J149" i="44" s="1"/>
  <c r="J150" i="44" s="1"/>
  <c r="J151" i="44" s="1"/>
  <c r="J152" i="44" s="1"/>
  <c r="J153" i="44" s="1"/>
  <c r="J154" i="44" s="1"/>
  <c r="J155" i="44" s="1"/>
  <c r="J156" i="44" s="1"/>
  <c r="J157" i="44" s="1"/>
  <c r="J158" i="44" s="1"/>
  <c r="J159" i="44" s="1"/>
  <c r="J160" i="44" s="1"/>
  <c r="J161" i="44" s="1"/>
  <c r="J162" i="44" s="1"/>
  <c r="J163" i="44" s="1"/>
  <c r="J164" i="44" s="1"/>
  <c r="J165" i="44" s="1"/>
  <c r="J166" i="44" s="1"/>
  <c r="J167" i="44" s="1"/>
  <c r="J168" i="44" s="1"/>
  <c r="J169" i="44" s="1"/>
  <c r="J170" i="44" s="1"/>
  <c r="J171" i="44" s="1"/>
  <c r="J172" i="44" s="1"/>
  <c r="J173" i="44" s="1"/>
  <c r="J174" i="44" s="1"/>
  <c r="J175" i="44" s="1"/>
  <c r="J176" i="44" s="1"/>
  <c r="J8" i="44" s="1"/>
  <c r="B10" i="37"/>
  <c r="X4" i="11"/>
  <c r="W4" i="13"/>
  <c r="J40" i="33"/>
  <c r="F50" i="30"/>
  <c r="J42" i="28"/>
  <c r="J43" i="28" s="1"/>
  <c r="I703" i="46" l="1"/>
  <c r="J11" i="46"/>
  <c r="J12" i="46" s="1"/>
  <c r="J13" i="46" s="1"/>
  <c r="J14" i="46" s="1"/>
  <c r="J15" i="46" s="1"/>
  <c r="J16" i="46" s="1"/>
  <c r="J17" i="46" s="1"/>
  <c r="J18" i="46" s="1"/>
  <c r="J19" i="46" s="1"/>
  <c r="J20" i="46" s="1"/>
  <c r="J21" i="46" s="1"/>
  <c r="J22" i="46" s="1"/>
  <c r="J23" i="46" s="1"/>
  <c r="J24" i="46" s="1"/>
  <c r="J25" i="46" s="1"/>
  <c r="J26" i="46" s="1"/>
  <c r="J27" i="46" s="1"/>
  <c r="J28" i="46" s="1"/>
  <c r="J29" i="46" s="1"/>
  <c r="J30" i="46" s="1"/>
  <c r="J31" i="46" s="1"/>
  <c r="J32" i="46" s="1"/>
  <c r="J33" i="46" s="1"/>
  <c r="J34" i="46" s="1"/>
  <c r="J35" i="46" s="1"/>
  <c r="J36" i="46" s="1"/>
  <c r="J37" i="46" s="1"/>
  <c r="J38" i="46" s="1"/>
  <c r="J39" i="46" s="1"/>
  <c r="J40" i="46" s="1"/>
  <c r="J41" i="46" s="1"/>
  <c r="J42" i="46" s="1"/>
  <c r="J43" i="46" s="1"/>
  <c r="J44" i="46" s="1"/>
  <c r="J45" i="46" s="1"/>
  <c r="J46" i="46" s="1"/>
  <c r="J47" i="46" s="1"/>
  <c r="J48" i="46" s="1"/>
  <c r="J49" i="46" s="1"/>
  <c r="J50" i="46" s="1"/>
  <c r="J51" i="46" s="1"/>
  <c r="J52" i="46" s="1"/>
  <c r="J53" i="46" s="1"/>
  <c r="J54" i="46" s="1"/>
  <c r="J55" i="46" s="1"/>
  <c r="J56" i="46" s="1"/>
  <c r="J57" i="46" s="1"/>
  <c r="J58" i="46" s="1"/>
  <c r="J59" i="46" s="1"/>
  <c r="J60" i="46" s="1"/>
  <c r="J61" i="46" s="1"/>
  <c r="J62" i="46" s="1"/>
  <c r="J63" i="46" s="1"/>
  <c r="J64" i="46" s="1"/>
  <c r="J65" i="46" s="1"/>
  <c r="J66" i="46" s="1"/>
  <c r="J67" i="46" s="1"/>
  <c r="J68" i="46" s="1"/>
  <c r="J69" i="46" s="1"/>
  <c r="J70" i="46" s="1"/>
  <c r="J71" i="46" s="1"/>
  <c r="J72" i="46" s="1"/>
  <c r="J73" i="46" s="1"/>
  <c r="J74" i="46" s="1"/>
  <c r="J75" i="46" s="1"/>
  <c r="J76" i="46" s="1"/>
  <c r="J77" i="46" s="1"/>
  <c r="J78" i="46" s="1"/>
  <c r="J79" i="46" s="1"/>
  <c r="J80" i="46" s="1"/>
  <c r="J81" i="46" s="1"/>
  <c r="J82" i="46" s="1"/>
  <c r="J83" i="46" s="1"/>
  <c r="J84" i="46" s="1"/>
  <c r="J85" i="46" s="1"/>
  <c r="J86" i="46" s="1"/>
  <c r="J87" i="46" s="1"/>
  <c r="J88" i="46" s="1"/>
  <c r="J89" i="46" s="1"/>
  <c r="J90" i="46" s="1"/>
  <c r="J91" i="46" s="1"/>
  <c r="J92" i="46" s="1"/>
  <c r="J93" i="46" s="1"/>
  <c r="J94" i="46" s="1"/>
  <c r="J95" i="46" s="1"/>
  <c r="J96" i="46" s="1"/>
  <c r="J97" i="46" s="1"/>
  <c r="J98" i="46" s="1"/>
  <c r="J99" i="46" s="1"/>
  <c r="J100" i="46" s="1"/>
  <c r="J101" i="46" s="1"/>
  <c r="J102" i="46" s="1"/>
  <c r="J103" i="46" s="1"/>
  <c r="J104" i="46" s="1"/>
  <c r="J105" i="46" s="1"/>
  <c r="J106" i="46" s="1"/>
  <c r="J107" i="46" s="1"/>
  <c r="J108" i="46" s="1"/>
  <c r="J109" i="46" s="1"/>
  <c r="J110" i="46" s="1"/>
  <c r="J111" i="46" s="1"/>
  <c r="J112" i="46" s="1"/>
  <c r="J113" i="46" s="1"/>
  <c r="J114" i="46" s="1"/>
  <c r="J115" i="46" s="1"/>
  <c r="J116" i="46" s="1"/>
  <c r="J117" i="46" s="1"/>
  <c r="J118" i="46" s="1"/>
  <c r="J119" i="46" s="1"/>
  <c r="J120" i="46" s="1"/>
  <c r="J121" i="46" s="1"/>
  <c r="J122" i="46" s="1"/>
  <c r="J123" i="46" s="1"/>
  <c r="J124" i="46" s="1"/>
  <c r="J125" i="46" s="1"/>
  <c r="J126" i="46" s="1"/>
  <c r="J127" i="46" s="1"/>
  <c r="J128" i="46" s="1"/>
  <c r="J129" i="46" s="1"/>
  <c r="J130" i="46" s="1"/>
  <c r="J131" i="46" s="1"/>
  <c r="J132" i="46" s="1"/>
  <c r="J133" i="46" s="1"/>
  <c r="J134" i="46" s="1"/>
  <c r="J135" i="46" s="1"/>
  <c r="J136" i="46" s="1"/>
  <c r="J137" i="46" s="1"/>
  <c r="J138" i="46" s="1"/>
  <c r="J139" i="46" s="1"/>
  <c r="J140" i="46" s="1"/>
  <c r="J141" i="46" s="1"/>
  <c r="J142" i="46" s="1"/>
  <c r="J143" i="46" s="1"/>
  <c r="J144" i="46" s="1"/>
  <c r="J145" i="46" s="1"/>
  <c r="J146" i="46" s="1"/>
  <c r="J147" i="46" s="1"/>
  <c r="J148" i="46" s="1"/>
  <c r="J149" i="46" s="1"/>
  <c r="J150" i="46" s="1"/>
  <c r="J151" i="46" s="1"/>
  <c r="J152" i="46" s="1"/>
  <c r="J153" i="46" s="1"/>
  <c r="J154" i="46" s="1"/>
  <c r="J155" i="46" s="1"/>
  <c r="J156" i="46" s="1"/>
  <c r="J157" i="46" s="1"/>
  <c r="J158" i="46" s="1"/>
  <c r="J159" i="46" s="1"/>
  <c r="J160" i="46" s="1"/>
  <c r="J161" i="46" s="1"/>
  <c r="J162" i="46" s="1"/>
  <c r="J163" i="46" s="1"/>
  <c r="J164" i="46" s="1"/>
  <c r="J165" i="46" s="1"/>
  <c r="J166" i="46" s="1"/>
  <c r="J167" i="46" s="1"/>
  <c r="J168" i="46" s="1"/>
  <c r="J169" i="46" s="1"/>
  <c r="J170" i="46" s="1"/>
  <c r="J171" i="46" s="1"/>
  <c r="J172" i="46" s="1"/>
  <c r="J173" i="46" s="1"/>
  <c r="J174" i="46" s="1"/>
  <c r="J175" i="46" s="1"/>
  <c r="J176" i="46" s="1"/>
  <c r="J177" i="46" s="1"/>
  <c r="J178" i="46" s="1"/>
  <c r="J179" i="46" s="1"/>
  <c r="J180" i="46" s="1"/>
  <c r="J181" i="46" s="1"/>
  <c r="J182" i="46" s="1"/>
  <c r="J183" i="46" s="1"/>
  <c r="J184" i="46" s="1"/>
  <c r="J185" i="46" s="1"/>
  <c r="J186" i="46" s="1"/>
  <c r="J187" i="46" s="1"/>
  <c r="J188" i="46" s="1"/>
  <c r="J189" i="46" s="1"/>
  <c r="J190" i="46" s="1"/>
  <c r="J191" i="46" s="1"/>
  <c r="J192" i="46" s="1"/>
  <c r="J193" i="46" s="1"/>
  <c r="J194" i="46" s="1"/>
  <c r="J195" i="46" s="1"/>
  <c r="J196" i="46" s="1"/>
  <c r="J197" i="46" s="1"/>
  <c r="J198" i="46" s="1"/>
  <c r="J199" i="46" s="1"/>
  <c r="J200" i="46" s="1"/>
  <c r="J201" i="46" s="1"/>
  <c r="J202" i="46" s="1"/>
  <c r="J203" i="46" s="1"/>
  <c r="J204" i="46" s="1"/>
  <c r="J205" i="46" s="1"/>
  <c r="J206" i="46" s="1"/>
  <c r="J207" i="46" s="1"/>
  <c r="J208" i="46" s="1"/>
  <c r="J209" i="46" s="1"/>
  <c r="J210" i="46" s="1"/>
  <c r="J211" i="46" s="1"/>
  <c r="J212" i="46" s="1"/>
  <c r="J213" i="46" s="1"/>
  <c r="J214" i="46" s="1"/>
  <c r="J215" i="46" s="1"/>
  <c r="J216" i="46" s="1"/>
  <c r="J217" i="46" s="1"/>
  <c r="J218" i="46" s="1"/>
  <c r="J219" i="46" s="1"/>
  <c r="J220" i="46" s="1"/>
  <c r="J221" i="46" s="1"/>
  <c r="J222" i="46" s="1"/>
  <c r="J223" i="46" s="1"/>
  <c r="J224" i="46" s="1"/>
  <c r="J225" i="46" s="1"/>
  <c r="J226" i="46" s="1"/>
  <c r="J227" i="46" s="1"/>
  <c r="J228" i="46" s="1"/>
  <c r="J229" i="46" s="1"/>
  <c r="J230" i="46" s="1"/>
  <c r="J231" i="46" s="1"/>
  <c r="J232" i="46" s="1"/>
  <c r="J233" i="46" s="1"/>
  <c r="J234" i="46" s="1"/>
  <c r="J235" i="46" s="1"/>
  <c r="J236" i="46" s="1"/>
  <c r="J237" i="46" s="1"/>
  <c r="J238" i="46" s="1"/>
  <c r="J239" i="46" s="1"/>
  <c r="J240" i="46" s="1"/>
  <c r="J241" i="46" s="1"/>
  <c r="J242" i="46" s="1"/>
  <c r="J243" i="46" s="1"/>
  <c r="J244" i="46" s="1"/>
  <c r="J245" i="46" s="1"/>
  <c r="J246" i="46" s="1"/>
  <c r="J247" i="46" s="1"/>
  <c r="J248" i="46" s="1"/>
  <c r="J249" i="46" s="1"/>
  <c r="J250" i="46" s="1"/>
  <c r="J251" i="46" s="1"/>
  <c r="J252" i="46" s="1"/>
  <c r="J253" i="46" s="1"/>
  <c r="J254" i="46" s="1"/>
  <c r="J255" i="46" s="1"/>
  <c r="J256" i="46" s="1"/>
  <c r="J257" i="46" s="1"/>
  <c r="J258" i="46" s="1"/>
  <c r="J259" i="46" s="1"/>
  <c r="J260" i="46" s="1"/>
  <c r="J261" i="46" s="1"/>
  <c r="J262" i="46" s="1"/>
  <c r="J263" i="46" s="1"/>
  <c r="J264" i="46" s="1"/>
  <c r="J265" i="46" s="1"/>
  <c r="J266" i="46" s="1"/>
  <c r="J267" i="46" s="1"/>
  <c r="J268" i="46" s="1"/>
  <c r="J269" i="46" s="1"/>
  <c r="J270" i="46" s="1"/>
  <c r="J271" i="46" s="1"/>
  <c r="J272" i="46" s="1"/>
  <c r="J273" i="46" s="1"/>
  <c r="J274" i="46" s="1"/>
  <c r="J275" i="46" s="1"/>
  <c r="J276" i="46" s="1"/>
  <c r="J277" i="46" s="1"/>
  <c r="J278" i="46" s="1"/>
  <c r="J279" i="46" s="1"/>
  <c r="J280" i="46" s="1"/>
  <c r="J281" i="46" s="1"/>
  <c r="J282" i="46" s="1"/>
  <c r="J283" i="46" s="1"/>
  <c r="J284" i="46" s="1"/>
  <c r="J285" i="46" s="1"/>
  <c r="J286" i="46" s="1"/>
  <c r="J287" i="46" s="1"/>
  <c r="J288" i="46" s="1"/>
  <c r="J289" i="46" s="1"/>
  <c r="J290" i="46" s="1"/>
  <c r="J291" i="46" s="1"/>
  <c r="J292" i="46" s="1"/>
  <c r="J293" i="46" s="1"/>
  <c r="J294" i="46" s="1"/>
  <c r="J295" i="46" s="1"/>
  <c r="J296" i="46" s="1"/>
  <c r="J297" i="46" s="1"/>
  <c r="J298" i="46" s="1"/>
  <c r="J299" i="46" s="1"/>
  <c r="J300" i="46" s="1"/>
  <c r="J301" i="46" s="1"/>
  <c r="J302" i="46" s="1"/>
  <c r="J303" i="46" s="1"/>
  <c r="J304" i="46" s="1"/>
  <c r="J305" i="46" s="1"/>
  <c r="J306" i="46" s="1"/>
  <c r="J307" i="46" s="1"/>
  <c r="J308" i="46" s="1"/>
  <c r="J309" i="46" s="1"/>
  <c r="J310" i="46" s="1"/>
  <c r="J311" i="46" s="1"/>
  <c r="J312" i="46" s="1"/>
  <c r="J313" i="46" s="1"/>
  <c r="J314" i="46" s="1"/>
  <c r="J315" i="46" s="1"/>
  <c r="J316" i="46" s="1"/>
  <c r="J317" i="46" s="1"/>
  <c r="J318" i="46" s="1"/>
  <c r="J319" i="46" s="1"/>
  <c r="J320" i="46" s="1"/>
  <c r="J321" i="46" s="1"/>
  <c r="J322" i="46" s="1"/>
  <c r="J323" i="46" s="1"/>
  <c r="J324" i="46" s="1"/>
  <c r="J325" i="46" s="1"/>
  <c r="J326" i="46" s="1"/>
  <c r="J327" i="46" s="1"/>
  <c r="J328" i="46" s="1"/>
  <c r="J329" i="46" s="1"/>
  <c r="J330" i="46" s="1"/>
  <c r="J331" i="46" s="1"/>
  <c r="J332" i="46" s="1"/>
  <c r="J333" i="46" s="1"/>
  <c r="J334" i="46" s="1"/>
  <c r="J335" i="46" s="1"/>
  <c r="J336" i="46" s="1"/>
  <c r="J337" i="46" s="1"/>
  <c r="J338" i="46" s="1"/>
  <c r="J339" i="46" s="1"/>
  <c r="J340" i="46" s="1"/>
  <c r="J341" i="46" s="1"/>
  <c r="J342" i="46" s="1"/>
  <c r="J343" i="46" s="1"/>
  <c r="J344" i="46" s="1"/>
  <c r="J345" i="46" s="1"/>
  <c r="J346" i="46" s="1"/>
  <c r="J347" i="46" s="1"/>
  <c r="J348" i="46" s="1"/>
  <c r="J349" i="46" s="1"/>
  <c r="J350" i="46" s="1"/>
  <c r="J351" i="46" s="1"/>
  <c r="J352" i="46" s="1"/>
  <c r="J353" i="46" s="1"/>
  <c r="J354" i="46" s="1"/>
  <c r="J355" i="46" s="1"/>
  <c r="J356" i="46" s="1"/>
  <c r="J357" i="46" s="1"/>
  <c r="J358" i="46" s="1"/>
  <c r="J359" i="46" s="1"/>
  <c r="J360" i="46" s="1"/>
  <c r="J361" i="46" s="1"/>
  <c r="J362" i="46" s="1"/>
  <c r="J363" i="46" s="1"/>
  <c r="J364" i="46" s="1"/>
  <c r="J365" i="46" s="1"/>
  <c r="J366" i="46" s="1"/>
  <c r="J367" i="46" s="1"/>
  <c r="J368" i="46" s="1"/>
  <c r="J369" i="46" s="1"/>
  <c r="J370" i="46" s="1"/>
  <c r="J371" i="46" s="1"/>
  <c r="J372" i="46" s="1"/>
  <c r="J373" i="46" s="1"/>
  <c r="J374" i="46" s="1"/>
  <c r="J375" i="46" s="1"/>
  <c r="J376" i="46" s="1"/>
  <c r="J377" i="46" s="1"/>
  <c r="J378" i="46" s="1"/>
  <c r="J379" i="46" s="1"/>
  <c r="J380" i="46" s="1"/>
  <c r="J381" i="46" s="1"/>
  <c r="J382" i="46" s="1"/>
  <c r="J383" i="46" s="1"/>
  <c r="J384" i="46" s="1"/>
  <c r="J385" i="46" s="1"/>
  <c r="J386" i="46" s="1"/>
  <c r="J387" i="46" s="1"/>
  <c r="J388" i="46" s="1"/>
  <c r="J389" i="46" s="1"/>
  <c r="J390" i="46" s="1"/>
  <c r="J391" i="46" s="1"/>
  <c r="J392" i="46" s="1"/>
  <c r="J393" i="46" s="1"/>
  <c r="J394" i="46" s="1"/>
  <c r="J395" i="46" s="1"/>
  <c r="J396" i="46" s="1"/>
  <c r="J397" i="46" s="1"/>
  <c r="J398" i="46" s="1"/>
  <c r="J399" i="46" s="1"/>
  <c r="J400" i="46" s="1"/>
  <c r="J401" i="46" s="1"/>
  <c r="J402" i="46" s="1"/>
  <c r="J403" i="46" s="1"/>
  <c r="J404" i="46" s="1"/>
  <c r="J405" i="46" s="1"/>
  <c r="J406" i="46" s="1"/>
  <c r="J407" i="46" s="1"/>
  <c r="J408" i="46" s="1"/>
  <c r="J409" i="46" s="1"/>
  <c r="J410" i="46" s="1"/>
  <c r="J411" i="46" s="1"/>
  <c r="J412" i="46" s="1"/>
  <c r="J413" i="46" s="1"/>
  <c r="J414" i="46" s="1"/>
  <c r="J415" i="46" s="1"/>
  <c r="J416" i="46" s="1"/>
  <c r="J417" i="46" s="1"/>
  <c r="J418" i="46" s="1"/>
  <c r="J419" i="46" s="1"/>
  <c r="J420" i="46" s="1"/>
  <c r="J421" i="46" s="1"/>
  <c r="J422" i="46" s="1"/>
  <c r="J423" i="46" s="1"/>
  <c r="J424" i="46" s="1"/>
  <c r="J425" i="46" s="1"/>
  <c r="J426" i="46" s="1"/>
  <c r="J427" i="46" s="1"/>
  <c r="J428" i="46" s="1"/>
  <c r="J429" i="46" s="1"/>
  <c r="J430" i="46" s="1"/>
  <c r="J431" i="46" s="1"/>
  <c r="J432" i="46" s="1"/>
  <c r="J433" i="46" s="1"/>
  <c r="J434" i="46" s="1"/>
  <c r="J435" i="46" s="1"/>
  <c r="J436" i="46" s="1"/>
  <c r="J437" i="46" s="1"/>
  <c r="J438" i="46" s="1"/>
  <c r="J439" i="46" s="1"/>
  <c r="J440" i="46" s="1"/>
  <c r="J441" i="46" s="1"/>
  <c r="J442" i="46" s="1"/>
  <c r="J443" i="46" s="1"/>
  <c r="J444" i="46" s="1"/>
  <c r="J445" i="46" s="1"/>
  <c r="J446" i="46" s="1"/>
  <c r="J447" i="46" s="1"/>
  <c r="J448" i="46" s="1"/>
  <c r="J449" i="46" s="1"/>
  <c r="J450" i="46" s="1"/>
  <c r="J451" i="46" s="1"/>
  <c r="J452" i="46" s="1"/>
  <c r="J453" i="46" s="1"/>
  <c r="J454" i="46" s="1"/>
  <c r="J455" i="46" s="1"/>
  <c r="J456" i="46" s="1"/>
  <c r="J457" i="46" s="1"/>
  <c r="J458" i="46" s="1"/>
  <c r="J459" i="46" s="1"/>
  <c r="J460" i="46" s="1"/>
  <c r="J461" i="46" s="1"/>
  <c r="J462" i="46" s="1"/>
  <c r="J463" i="46" s="1"/>
  <c r="J464" i="46" s="1"/>
  <c r="J465" i="46" s="1"/>
  <c r="J466" i="46" s="1"/>
  <c r="J467" i="46" s="1"/>
  <c r="J468" i="46" s="1"/>
  <c r="J469" i="46" s="1"/>
  <c r="J470" i="46" s="1"/>
  <c r="J471" i="46" s="1"/>
  <c r="J472" i="46" s="1"/>
  <c r="J473" i="46" s="1"/>
  <c r="J474" i="46" s="1"/>
  <c r="J475" i="46" s="1"/>
  <c r="J476" i="46" s="1"/>
  <c r="J477" i="46" s="1"/>
  <c r="J478" i="46" s="1"/>
  <c r="J479" i="46" s="1"/>
  <c r="J480" i="46" s="1"/>
  <c r="J481" i="46" s="1"/>
  <c r="J482" i="46" s="1"/>
  <c r="J483" i="46" s="1"/>
  <c r="J484" i="46" s="1"/>
  <c r="J485" i="46" s="1"/>
  <c r="J486" i="46" s="1"/>
  <c r="J487" i="46" s="1"/>
  <c r="J488" i="46" s="1"/>
  <c r="J489" i="46" s="1"/>
  <c r="J490" i="46" s="1"/>
  <c r="J491" i="46" s="1"/>
  <c r="J492" i="46" s="1"/>
  <c r="J493" i="46" s="1"/>
  <c r="J494" i="46" s="1"/>
  <c r="J495" i="46" s="1"/>
  <c r="J496" i="46" s="1"/>
  <c r="J497" i="46" s="1"/>
  <c r="J498" i="46" s="1"/>
  <c r="J499" i="46" s="1"/>
  <c r="J500" i="46" s="1"/>
  <c r="J501" i="46" s="1"/>
  <c r="J502" i="46" s="1"/>
  <c r="J503" i="46" s="1"/>
  <c r="J504" i="46" s="1"/>
  <c r="J505" i="46" s="1"/>
  <c r="J506" i="46" s="1"/>
  <c r="J507" i="46" s="1"/>
  <c r="J508" i="46" s="1"/>
  <c r="J509" i="46" s="1"/>
  <c r="J510" i="46" s="1"/>
  <c r="J511" i="46" s="1"/>
  <c r="J512" i="46" s="1"/>
  <c r="J513" i="46" s="1"/>
  <c r="J514" i="46" s="1"/>
  <c r="J515" i="46" s="1"/>
  <c r="J516" i="46" s="1"/>
  <c r="J517" i="46" s="1"/>
  <c r="J518" i="46" s="1"/>
  <c r="J519" i="46" s="1"/>
  <c r="J520" i="46" s="1"/>
  <c r="J521" i="46" s="1"/>
  <c r="J522" i="46" s="1"/>
  <c r="J523" i="46" s="1"/>
  <c r="J524" i="46" s="1"/>
  <c r="J525" i="46" s="1"/>
  <c r="J526" i="46" s="1"/>
  <c r="J527" i="46" s="1"/>
  <c r="J528" i="46" s="1"/>
  <c r="J529" i="46" s="1"/>
  <c r="J530" i="46" s="1"/>
  <c r="J531" i="46" s="1"/>
  <c r="J532" i="46" s="1"/>
  <c r="J533" i="46" s="1"/>
  <c r="J534" i="46" s="1"/>
  <c r="J535" i="46" s="1"/>
  <c r="J536" i="46" s="1"/>
  <c r="J537" i="46" s="1"/>
  <c r="J538" i="46" s="1"/>
  <c r="J539" i="46" s="1"/>
  <c r="J540" i="46" s="1"/>
  <c r="J541" i="46" s="1"/>
  <c r="J542" i="46" s="1"/>
  <c r="J543" i="46" s="1"/>
  <c r="J544" i="46" s="1"/>
  <c r="J545" i="46" s="1"/>
  <c r="J546" i="46" s="1"/>
  <c r="J547" i="46" s="1"/>
  <c r="J548" i="46" s="1"/>
  <c r="J549" i="46" s="1"/>
  <c r="J550" i="46" s="1"/>
  <c r="J551" i="46" s="1"/>
  <c r="J552" i="46" s="1"/>
  <c r="J553" i="46" s="1"/>
  <c r="J554" i="46" s="1"/>
  <c r="J555" i="46" s="1"/>
  <c r="J556" i="46" s="1"/>
  <c r="J557" i="46" s="1"/>
  <c r="J558" i="46" s="1"/>
  <c r="J559" i="46" s="1"/>
  <c r="J560" i="46" s="1"/>
  <c r="J561" i="46" s="1"/>
  <c r="J562" i="46" s="1"/>
  <c r="J563" i="46" s="1"/>
  <c r="J564" i="46" s="1"/>
  <c r="J565" i="46" s="1"/>
  <c r="J566" i="46" s="1"/>
  <c r="J567" i="46" s="1"/>
  <c r="J568" i="46" s="1"/>
  <c r="J569" i="46" s="1"/>
  <c r="J570" i="46" s="1"/>
  <c r="J571" i="46" s="1"/>
  <c r="J572" i="46" s="1"/>
  <c r="J573" i="46" s="1"/>
  <c r="J574" i="46" s="1"/>
  <c r="J575" i="46" s="1"/>
  <c r="J576" i="46" s="1"/>
  <c r="J577" i="46" s="1"/>
  <c r="J578" i="46" s="1"/>
  <c r="J579" i="46" s="1"/>
  <c r="J580" i="46" s="1"/>
  <c r="J581" i="46" s="1"/>
  <c r="J582" i="46" s="1"/>
  <c r="J583" i="46" s="1"/>
  <c r="J584" i="46" s="1"/>
  <c r="J585" i="46" s="1"/>
  <c r="J586" i="46" s="1"/>
  <c r="J587" i="46" s="1"/>
  <c r="J588" i="46" s="1"/>
  <c r="J589" i="46" s="1"/>
  <c r="J590" i="46" s="1"/>
  <c r="J591" i="46" s="1"/>
  <c r="J592" i="46" s="1"/>
  <c r="J593" i="46" s="1"/>
  <c r="J594" i="46" s="1"/>
  <c r="J595" i="46" s="1"/>
  <c r="J596" i="46" s="1"/>
  <c r="J597" i="46" s="1"/>
  <c r="J598" i="46" s="1"/>
  <c r="J599" i="46" s="1"/>
  <c r="J600" i="46" s="1"/>
  <c r="J601" i="46" s="1"/>
  <c r="J602" i="46" s="1"/>
  <c r="J603" i="46" s="1"/>
  <c r="J604" i="46" s="1"/>
  <c r="J605" i="46" s="1"/>
  <c r="J606" i="46" s="1"/>
  <c r="J607" i="46" s="1"/>
  <c r="J608" i="46" s="1"/>
  <c r="J609" i="46" s="1"/>
  <c r="J610" i="46" s="1"/>
  <c r="J611" i="46" s="1"/>
  <c r="J612" i="46" s="1"/>
  <c r="J613" i="46" s="1"/>
  <c r="J614" i="46" s="1"/>
  <c r="J615" i="46" s="1"/>
  <c r="J616" i="46" s="1"/>
  <c r="J617" i="46" s="1"/>
  <c r="J618" i="46" s="1"/>
  <c r="J619" i="46" s="1"/>
  <c r="J620" i="46" s="1"/>
  <c r="J621" i="46" s="1"/>
  <c r="J622" i="46" s="1"/>
  <c r="J623" i="46" s="1"/>
  <c r="J624" i="46" s="1"/>
  <c r="J625" i="46" s="1"/>
  <c r="J626" i="46" s="1"/>
  <c r="J627" i="46" s="1"/>
  <c r="J628" i="46" s="1"/>
  <c r="J629" i="46" s="1"/>
  <c r="J630" i="46" s="1"/>
  <c r="J631" i="46" s="1"/>
  <c r="J632" i="46" s="1"/>
  <c r="J633" i="46" s="1"/>
  <c r="J634" i="46" s="1"/>
  <c r="J635" i="46" s="1"/>
  <c r="J636" i="46" s="1"/>
  <c r="J637" i="46" s="1"/>
  <c r="J638" i="46" s="1"/>
  <c r="J639" i="46" s="1"/>
  <c r="J640" i="46" s="1"/>
  <c r="J641" i="46" s="1"/>
  <c r="J642" i="46" s="1"/>
  <c r="J643" i="46" s="1"/>
  <c r="J644" i="46" s="1"/>
  <c r="J645" i="46" s="1"/>
  <c r="J646" i="46" s="1"/>
  <c r="J647" i="46" s="1"/>
  <c r="J648" i="46" s="1"/>
  <c r="J649" i="46" s="1"/>
  <c r="J650" i="46" s="1"/>
  <c r="J651" i="46" s="1"/>
  <c r="J652" i="46" s="1"/>
  <c r="J653" i="46" s="1"/>
  <c r="J654" i="46" s="1"/>
  <c r="J655" i="46" s="1"/>
  <c r="J656" i="46" s="1"/>
  <c r="J657" i="46" s="1"/>
  <c r="J658" i="46" s="1"/>
  <c r="J659" i="46" s="1"/>
  <c r="J660" i="46" s="1"/>
  <c r="J661" i="46" s="1"/>
  <c r="J662" i="46" s="1"/>
  <c r="J663" i="46" s="1"/>
  <c r="J664" i="46" s="1"/>
  <c r="J665" i="46" s="1"/>
  <c r="J666" i="46" s="1"/>
  <c r="J667" i="46" s="1"/>
  <c r="J668" i="46" s="1"/>
  <c r="J669" i="46" s="1"/>
  <c r="J670" i="46" s="1"/>
  <c r="J671" i="46" s="1"/>
  <c r="J672" i="46" s="1"/>
  <c r="J673" i="46" s="1"/>
  <c r="J674" i="46" s="1"/>
  <c r="J675" i="46" s="1"/>
  <c r="J676" i="46" s="1"/>
  <c r="J677" i="46" s="1"/>
  <c r="J678" i="46" s="1"/>
  <c r="J679" i="46" s="1"/>
  <c r="J680" i="46" s="1"/>
  <c r="J681" i="46" s="1"/>
  <c r="J682" i="46" s="1"/>
  <c r="J683" i="46" s="1"/>
  <c r="J684" i="46" s="1"/>
  <c r="J685" i="46" s="1"/>
  <c r="J686" i="46" s="1"/>
  <c r="J687" i="46" s="1"/>
  <c r="J688" i="46" s="1"/>
  <c r="J689" i="46" s="1"/>
  <c r="J690" i="46" s="1"/>
  <c r="J691" i="46" s="1"/>
  <c r="J692" i="46" s="1"/>
  <c r="J693" i="46" s="1"/>
  <c r="J694" i="46" s="1"/>
  <c r="J695" i="46" s="1"/>
  <c r="J696" i="46" s="1"/>
  <c r="J697" i="46" s="1"/>
  <c r="J698" i="46" s="1"/>
  <c r="J699" i="46" s="1"/>
  <c r="J700" i="46" s="1"/>
  <c r="J8" i="46"/>
  <c r="J40" i="41"/>
  <c r="F50" i="45"/>
  <c r="B11" i="37"/>
  <c r="Y4" i="11"/>
  <c r="X4" i="13"/>
  <c r="J42" i="33"/>
  <c r="J43" i="33" s="1"/>
  <c r="J42" i="41" l="1"/>
  <c r="J43" i="41" s="1"/>
  <c r="B12" i="37"/>
  <c r="Z4" i="11"/>
  <c r="O4" i="21" s="1"/>
  <c r="Y4" i="13"/>
  <c r="AO627" i="9"/>
  <c r="N627" i="9"/>
  <c r="R625" i="9"/>
  <c r="AO624" i="9"/>
  <c r="G624" i="9"/>
  <c r="H624" i="9" s="1"/>
  <c r="N624" i="9" s="1"/>
  <c r="AP624" i="9" s="1"/>
  <c r="AO623" i="9"/>
  <c r="G623" i="9"/>
  <c r="H623" i="9" s="1"/>
  <c r="N623" i="9" s="1"/>
  <c r="AO622" i="9"/>
  <c r="L622" i="9"/>
  <c r="M622" i="9" s="1"/>
  <c r="G622" i="9"/>
  <c r="H622" i="9" s="1"/>
  <c r="AM621" i="9"/>
  <c r="AJ621" i="9"/>
  <c r="AG621" i="9"/>
  <c r="AD621" i="9"/>
  <c r="AA621" i="9"/>
  <c r="X621" i="9"/>
  <c r="U621" i="9"/>
  <c r="M621" i="9"/>
  <c r="G621" i="9"/>
  <c r="H621" i="9" s="1"/>
  <c r="AM620" i="9"/>
  <c r="AJ620" i="9"/>
  <c r="AG620" i="9"/>
  <c r="AG625" i="9" s="1"/>
  <c r="AD620" i="9"/>
  <c r="AA620" i="9"/>
  <c r="AA625" i="9" s="1"/>
  <c r="X620" i="9"/>
  <c r="T620" i="9"/>
  <c r="U620" i="9" s="1"/>
  <c r="AO620" i="9" s="1"/>
  <c r="L620" i="9"/>
  <c r="M620" i="9" s="1"/>
  <c r="G620" i="9"/>
  <c r="H620" i="9" s="1"/>
  <c r="X619" i="9"/>
  <c r="T619" i="9"/>
  <c r="U619" i="9" s="1"/>
  <c r="U625" i="9" s="1"/>
  <c r="L619" i="9"/>
  <c r="L625" i="9" s="1"/>
  <c r="G619" i="9"/>
  <c r="AO618" i="9"/>
  <c r="AP618" i="9" s="1"/>
  <c r="AM617" i="9"/>
  <c r="AJ617" i="9"/>
  <c r="AG617" i="9"/>
  <c r="AD617" i="9"/>
  <c r="AA617" i="9"/>
  <c r="AA626" i="9" s="1"/>
  <c r="L617" i="9"/>
  <c r="G617" i="9"/>
  <c r="X616" i="9"/>
  <c r="X617" i="9" s="1"/>
  <c r="U616" i="9"/>
  <c r="U617" i="9" s="1"/>
  <c r="U626" i="9" s="1"/>
  <c r="R616" i="9"/>
  <c r="R617" i="9" s="1"/>
  <c r="R626" i="9" s="1"/>
  <c r="M616" i="9"/>
  <c r="M617" i="9" s="1"/>
  <c r="H616" i="9"/>
  <c r="H617" i="9" s="1"/>
  <c r="AP610" i="9"/>
  <c r="AO610" i="9"/>
  <c r="AM610" i="9"/>
  <c r="AJ610" i="9"/>
  <c r="AG610" i="9"/>
  <c r="AD610" i="9"/>
  <c r="AA610" i="9"/>
  <c r="X610" i="9"/>
  <c r="U610" i="9"/>
  <c r="R610" i="9"/>
  <c r="AL609" i="9"/>
  <c r="AM609" i="9" s="1"/>
  <c r="AM608" i="9" s="1"/>
  <c r="AI609" i="9"/>
  <c r="AJ609" i="9" s="1"/>
  <c r="AJ608" i="9" s="1"/>
  <c r="AF609" i="9"/>
  <c r="AG609" i="9" s="1"/>
  <c r="AG608" i="9" s="1"/>
  <c r="AC609" i="9"/>
  <c r="AD609" i="9" s="1"/>
  <c r="AA609" i="9"/>
  <c r="L609" i="9"/>
  <c r="L612" i="9" s="1"/>
  <c r="AA608" i="9"/>
  <c r="X608" i="9"/>
  <c r="U608" i="9"/>
  <c r="R608" i="9"/>
  <c r="N608" i="9"/>
  <c r="G607" i="9"/>
  <c r="H607" i="9" s="1"/>
  <c r="N607" i="9" s="1"/>
  <c r="G606" i="9"/>
  <c r="H606" i="9" s="1"/>
  <c r="N606" i="9" s="1"/>
  <c r="G605" i="9"/>
  <c r="H605" i="9" s="1"/>
  <c r="N605" i="9" s="1"/>
  <c r="G604" i="9"/>
  <c r="H604" i="9" s="1"/>
  <c r="N604" i="9" s="1"/>
  <c r="G603" i="9"/>
  <c r="H603" i="9" s="1"/>
  <c r="N603" i="9" s="1"/>
  <c r="G602" i="9"/>
  <c r="H602" i="9" s="1"/>
  <c r="N602" i="9" s="1"/>
  <c r="AM601" i="9"/>
  <c r="AJ601" i="9"/>
  <c r="AG601" i="9"/>
  <c r="AD601" i="9"/>
  <c r="X601" i="9"/>
  <c r="U601" i="9"/>
  <c r="R601" i="9"/>
  <c r="AO600" i="9"/>
  <c r="G600" i="9"/>
  <c r="H600" i="9" s="1"/>
  <c r="N600" i="9" s="1"/>
  <c r="AP600" i="9" s="1"/>
  <c r="AO599" i="9"/>
  <c r="G599" i="9"/>
  <c r="H599" i="9" s="1"/>
  <c r="N599" i="9" s="1"/>
  <c r="AM598" i="9"/>
  <c r="AJ598" i="9"/>
  <c r="AG598" i="9"/>
  <c r="AD598" i="9"/>
  <c r="AA598" i="9"/>
  <c r="F598" i="9"/>
  <c r="G598" i="9" s="1"/>
  <c r="AM597" i="9"/>
  <c r="AJ597" i="9"/>
  <c r="AG597" i="9"/>
  <c r="AD597" i="9"/>
  <c r="AA597" i="9"/>
  <c r="G597" i="9"/>
  <c r="W597" i="9" s="1"/>
  <c r="X597" i="9" s="1"/>
  <c r="AM596" i="9"/>
  <c r="AJ596" i="9"/>
  <c r="AG596" i="9"/>
  <c r="AD596" i="9"/>
  <c r="AA596" i="9"/>
  <c r="G596" i="9"/>
  <c r="W596" i="9" s="1"/>
  <c r="X596" i="9" s="1"/>
  <c r="AM595" i="9"/>
  <c r="AJ595" i="9"/>
  <c r="AG595" i="9"/>
  <c r="AD595" i="9"/>
  <c r="AA595" i="9"/>
  <c r="G595" i="9"/>
  <c r="W595" i="9" s="1"/>
  <c r="X595" i="9" s="1"/>
  <c r="AM594" i="9"/>
  <c r="AJ594" i="9"/>
  <c r="AG594" i="9"/>
  <c r="AD594" i="9"/>
  <c r="AA594" i="9"/>
  <c r="G594" i="9"/>
  <c r="W594" i="9" s="1"/>
  <c r="X594" i="9" s="1"/>
  <c r="AM593" i="9"/>
  <c r="AJ593" i="9"/>
  <c r="AG593" i="9"/>
  <c r="AD593" i="9"/>
  <c r="AA593" i="9"/>
  <c r="G593" i="9"/>
  <c r="W593" i="9" s="1"/>
  <c r="X593" i="9" s="1"/>
  <c r="AM592" i="9"/>
  <c r="AJ592" i="9"/>
  <c r="AG592" i="9"/>
  <c r="AD592" i="9"/>
  <c r="AA592" i="9"/>
  <c r="G592" i="9"/>
  <c r="W592" i="9" s="1"/>
  <c r="X592" i="9" s="1"/>
  <c r="AM591" i="9"/>
  <c r="AJ591" i="9"/>
  <c r="AG591" i="9"/>
  <c r="AD591" i="9"/>
  <c r="AA591" i="9"/>
  <c r="G591" i="9"/>
  <c r="W591" i="9" s="1"/>
  <c r="X591" i="9" s="1"/>
  <c r="AM590" i="9"/>
  <c r="AJ590" i="9"/>
  <c r="AG590" i="9"/>
  <c r="AD590" i="9"/>
  <c r="AA590" i="9"/>
  <c r="G590" i="9"/>
  <c r="W590" i="9" s="1"/>
  <c r="X590" i="9" s="1"/>
  <c r="AM589" i="9"/>
  <c r="AJ589" i="9"/>
  <c r="AG589" i="9"/>
  <c r="AD589" i="9"/>
  <c r="AA589" i="9"/>
  <c r="G589" i="9"/>
  <c r="W589" i="9" s="1"/>
  <c r="X589" i="9" s="1"/>
  <c r="AM588" i="9"/>
  <c r="AJ588" i="9"/>
  <c r="AG588" i="9"/>
  <c r="AD588" i="9"/>
  <c r="AA588" i="9"/>
  <c r="G588" i="9"/>
  <c r="W588" i="9" s="1"/>
  <c r="X588" i="9" s="1"/>
  <c r="AM587" i="9"/>
  <c r="AJ587" i="9"/>
  <c r="AG587" i="9"/>
  <c r="AD587" i="9"/>
  <c r="AA587" i="9"/>
  <c r="G587" i="9"/>
  <c r="W587" i="9" s="1"/>
  <c r="X587" i="9" s="1"/>
  <c r="AM586" i="9"/>
  <c r="AJ586" i="9"/>
  <c r="AG586" i="9"/>
  <c r="AD586" i="9"/>
  <c r="AA586" i="9"/>
  <c r="G586" i="9"/>
  <c r="W586" i="9" s="1"/>
  <c r="X586" i="9" s="1"/>
  <c r="AM585" i="9"/>
  <c r="AJ585" i="9"/>
  <c r="AG585" i="9"/>
  <c r="AD585" i="9"/>
  <c r="AA585" i="9"/>
  <c r="G585" i="9"/>
  <c r="W585" i="9" s="1"/>
  <c r="X585" i="9" s="1"/>
  <c r="AM584" i="9"/>
  <c r="AJ584" i="9"/>
  <c r="AG584" i="9"/>
  <c r="AD584" i="9"/>
  <c r="AA584" i="9"/>
  <c r="G584" i="9"/>
  <c r="W584" i="9" s="1"/>
  <c r="X584" i="9" s="1"/>
  <c r="AM583" i="9"/>
  <c r="AJ583" i="9"/>
  <c r="AG583" i="9"/>
  <c r="AD583" i="9"/>
  <c r="AA583" i="9"/>
  <c r="G583" i="9"/>
  <c r="W583" i="9" s="1"/>
  <c r="X583" i="9" s="1"/>
  <c r="AM582" i="9"/>
  <c r="AJ582" i="9"/>
  <c r="AG582" i="9"/>
  <c r="AD582" i="9"/>
  <c r="AA582" i="9"/>
  <c r="G582" i="9"/>
  <c r="W582" i="9" s="1"/>
  <c r="X582" i="9" s="1"/>
  <c r="AM581" i="9"/>
  <c r="AJ581" i="9"/>
  <c r="AG581" i="9"/>
  <c r="AD581" i="9"/>
  <c r="AA581" i="9"/>
  <c r="G581" i="9"/>
  <c r="W581" i="9" s="1"/>
  <c r="X581" i="9" s="1"/>
  <c r="AM580" i="9"/>
  <c r="AJ580" i="9"/>
  <c r="AG580" i="9"/>
  <c r="AD580" i="9"/>
  <c r="AA580" i="9"/>
  <c r="G580" i="9"/>
  <c r="W580" i="9" s="1"/>
  <c r="X580" i="9" s="1"/>
  <c r="AM579" i="9"/>
  <c r="AJ579" i="9"/>
  <c r="AG579" i="9"/>
  <c r="AD579" i="9"/>
  <c r="AA579" i="9"/>
  <c r="G579" i="9"/>
  <c r="W579" i="9" s="1"/>
  <c r="X579" i="9" s="1"/>
  <c r="AM578" i="9"/>
  <c r="AJ578" i="9"/>
  <c r="AG578" i="9"/>
  <c r="AD578" i="9"/>
  <c r="AA578" i="9"/>
  <c r="G578" i="9"/>
  <c r="W578" i="9" s="1"/>
  <c r="X578" i="9" s="1"/>
  <c r="AM577" i="9"/>
  <c r="AJ577" i="9"/>
  <c r="AG577" i="9"/>
  <c r="AD577" i="9"/>
  <c r="AA577" i="9"/>
  <c r="G577" i="9"/>
  <c r="W577" i="9" s="1"/>
  <c r="X577" i="9" s="1"/>
  <c r="AM576" i="9"/>
  <c r="AJ576" i="9"/>
  <c r="AG576" i="9"/>
  <c r="AD576" i="9"/>
  <c r="AA576" i="9"/>
  <c r="G576" i="9"/>
  <c r="W576" i="9" s="1"/>
  <c r="X576" i="9" s="1"/>
  <c r="AM575" i="9"/>
  <c r="AJ575" i="9"/>
  <c r="AG575" i="9"/>
  <c r="AD575" i="9"/>
  <c r="AA575" i="9"/>
  <c r="G575" i="9"/>
  <c r="W575" i="9" s="1"/>
  <c r="X575" i="9" s="1"/>
  <c r="AM574" i="9"/>
  <c r="AJ574" i="9"/>
  <c r="AG574" i="9"/>
  <c r="AD574" i="9"/>
  <c r="AA574" i="9"/>
  <c r="G574" i="9"/>
  <c r="W574" i="9" s="1"/>
  <c r="X574" i="9" s="1"/>
  <c r="AM573" i="9"/>
  <c r="AJ573" i="9"/>
  <c r="AG573" i="9"/>
  <c r="AD573" i="9"/>
  <c r="AA573" i="9"/>
  <c r="G573" i="9"/>
  <c r="W573" i="9" s="1"/>
  <c r="X573" i="9" s="1"/>
  <c r="AM572" i="9"/>
  <c r="AJ572" i="9"/>
  <c r="AJ571" i="9" s="1"/>
  <c r="AG572" i="9"/>
  <c r="AG571" i="9" s="1"/>
  <c r="AD572" i="9"/>
  <c r="AA572" i="9"/>
  <c r="G572" i="9"/>
  <c r="W572" i="9" s="1"/>
  <c r="X572" i="9" s="1"/>
  <c r="AM571" i="9"/>
  <c r="AD571" i="9"/>
  <c r="AA571" i="9"/>
  <c r="U571" i="9"/>
  <c r="R571" i="9"/>
  <c r="AO570" i="9"/>
  <c r="AP570" i="9" s="1"/>
  <c r="G570" i="9"/>
  <c r="H570" i="9" s="1"/>
  <c r="N570" i="9" s="1"/>
  <c r="AO569" i="9"/>
  <c r="AP569" i="9" s="1"/>
  <c r="G569" i="9"/>
  <c r="H569" i="9" s="1"/>
  <c r="N569" i="9" s="1"/>
  <c r="AO568" i="9"/>
  <c r="AP568" i="9" s="1"/>
  <c r="G568" i="9"/>
  <c r="H568" i="9" s="1"/>
  <c r="N568" i="9" s="1"/>
  <c r="AM567" i="9"/>
  <c r="AJ567" i="9"/>
  <c r="AG567" i="9"/>
  <c r="AD567" i="9"/>
  <c r="AA567" i="9"/>
  <c r="G567" i="9"/>
  <c r="AM566" i="9"/>
  <c r="AJ566" i="9"/>
  <c r="AG566" i="9"/>
  <c r="AD566" i="9"/>
  <c r="AA566" i="9"/>
  <c r="G566" i="9"/>
  <c r="AM565" i="9"/>
  <c r="AJ565" i="9"/>
  <c r="AG565" i="9"/>
  <c r="AD565" i="9"/>
  <c r="AA565" i="9"/>
  <c r="G565" i="9"/>
  <c r="AM564" i="9"/>
  <c r="AJ564" i="9"/>
  <c r="AG564" i="9"/>
  <c r="AD564" i="9"/>
  <c r="AA564" i="9"/>
  <c r="G564" i="9"/>
  <c r="AM563" i="9"/>
  <c r="AJ563" i="9"/>
  <c r="AG563" i="9"/>
  <c r="AD563" i="9"/>
  <c r="AA563" i="9"/>
  <c r="G563" i="9"/>
  <c r="AM562" i="9"/>
  <c r="AJ562" i="9"/>
  <c r="AG562" i="9"/>
  <c r="AD562" i="9"/>
  <c r="AA562" i="9"/>
  <c r="G562" i="9"/>
  <c r="AM561" i="9"/>
  <c r="AJ561" i="9"/>
  <c r="AG561" i="9"/>
  <c r="AD561" i="9"/>
  <c r="AA561" i="9"/>
  <c r="G561" i="9"/>
  <c r="AM560" i="9"/>
  <c r="AJ560" i="9"/>
  <c r="AG560" i="9"/>
  <c r="AD560" i="9"/>
  <c r="AA560" i="9"/>
  <c r="G560" i="9"/>
  <c r="AM559" i="9"/>
  <c r="AJ559" i="9"/>
  <c r="AG559" i="9"/>
  <c r="AD559" i="9"/>
  <c r="AA559" i="9"/>
  <c r="G559" i="9"/>
  <c r="AM558" i="9"/>
  <c r="AJ558" i="9"/>
  <c r="AG558" i="9"/>
  <c r="AD558" i="9"/>
  <c r="AA558" i="9"/>
  <c r="G558" i="9"/>
  <c r="AM557" i="9"/>
  <c r="AJ557" i="9"/>
  <c r="AG557" i="9"/>
  <c r="AD557" i="9"/>
  <c r="AA557" i="9"/>
  <c r="G557" i="9"/>
  <c r="AM556" i="9"/>
  <c r="AJ556" i="9"/>
  <c r="AG556" i="9"/>
  <c r="AD556" i="9"/>
  <c r="AA556" i="9"/>
  <c r="G556" i="9"/>
  <c r="AM555" i="9"/>
  <c r="AJ555" i="9"/>
  <c r="AG555" i="9"/>
  <c r="AD555" i="9"/>
  <c r="AA555" i="9"/>
  <c r="G555" i="9"/>
  <c r="AM554" i="9"/>
  <c r="AJ554" i="9"/>
  <c r="AG554" i="9"/>
  <c r="AD554" i="9"/>
  <c r="AA554" i="9"/>
  <c r="G554" i="9"/>
  <c r="AM553" i="9"/>
  <c r="AJ553" i="9"/>
  <c r="AG553" i="9"/>
  <c r="AD553" i="9"/>
  <c r="AA553" i="9"/>
  <c r="G553" i="9"/>
  <c r="AM552" i="9"/>
  <c r="AJ552" i="9"/>
  <c r="AG552" i="9"/>
  <c r="AD552" i="9"/>
  <c r="AA552" i="9"/>
  <c r="G552" i="9"/>
  <c r="AM551" i="9"/>
  <c r="AJ551" i="9"/>
  <c r="AG551" i="9"/>
  <c r="AD551" i="9"/>
  <c r="AA551" i="9"/>
  <c r="G551" i="9"/>
  <c r="AM550" i="9"/>
  <c r="AJ550" i="9"/>
  <c r="AG550" i="9"/>
  <c r="AD550" i="9"/>
  <c r="AA550" i="9"/>
  <c r="G550" i="9"/>
  <c r="AM549" i="9"/>
  <c r="AJ549" i="9"/>
  <c r="AG549" i="9"/>
  <c r="AD549" i="9"/>
  <c r="AA549" i="9"/>
  <c r="G549" i="9"/>
  <c r="AM548" i="9"/>
  <c r="AJ548" i="9"/>
  <c r="AG548" i="9"/>
  <c r="AD548" i="9"/>
  <c r="AA548" i="9"/>
  <c r="G548" i="9"/>
  <c r="AM547" i="9"/>
  <c r="AJ547" i="9"/>
  <c r="AG547" i="9"/>
  <c r="AD547" i="9"/>
  <c r="AA547" i="9"/>
  <c r="G547" i="9"/>
  <c r="AM546" i="9"/>
  <c r="AJ546" i="9"/>
  <c r="AG546" i="9"/>
  <c r="AD546" i="9"/>
  <c r="AA546" i="9"/>
  <c r="G546" i="9"/>
  <c r="AM545" i="9"/>
  <c r="AJ545" i="9"/>
  <c r="AG545" i="9"/>
  <c r="AD545" i="9"/>
  <c r="AA545" i="9"/>
  <c r="G545" i="9"/>
  <c r="AM544" i="9"/>
  <c r="AJ544" i="9"/>
  <c r="AG544" i="9"/>
  <c r="AD544" i="9"/>
  <c r="AA544" i="9"/>
  <c r="G544" i="9"/>
  <c r="AM543" i="9"/>
  <c r="AJ543" i="9"/>
  <c r="AG543" i="9"/>
  <c r="AD543" i="9"/>
  <c r="AA543" i="9"/>
  <c r="G543" i="9"/>
  <c r="AM542" i="9"/>
  <c r="AJ542" i="9"/>
  <c r="AG542" i="9"/>
  <c r="AD542" i="9"/>
  <c r="AA542" i="9"/>
  <c r="G542" i="9"/>
  <c r="AM541" i="9"/>
  <c r="AJ541" i="9"/>
  <c r="AG541" i="9"/>
  <c r="AD541" i="9"/>
  <c r="AA541" i="9"/>
  <c r="G541" i="9"/>
  <c r="AM540" i="9"/>
  <c r="AJ540" i="9"/>
  <c r="AG540" i="9"/>
  <c r="AD540" i="9"/>
  <c r="AA540" i="9"/>
  <c r="G540" i="9"/>
  <c r="AM539" i="9"/>
  <c r="AJ539" i="9"/>
  <c r="AG539" i="9"/>
  <c r="AD539" i="9"/>
  <c r="AA539" i="9"/>
  <c r="G539" i="9"/>
  <c r="AM538" i="9"/>
  <c r="AJ538" i="9"/>
  <c r="AG538" i="9"/>
  <c r="AD538" i="9"/>
  <c r="AA538" i="9"/>
  <c r="G538" i="9"/>
  <c r="AM537" i="9"/>
  <c r="AJ537" i="9"/>
  <c r="AG537" i="9"/>
  <c r="AD537" i="9"/>
  <c r="AA537" i="9"/>
  <c r="G537" i="9"/>
  <c r="W537" i="9" s="1"/>
  <c r="X537" i="9" s="1"/>
  <c r="AM536" i="9"/>
  <c r="AJ536" i="9"/>
  <c r="AG536" i="9"/>
  <c r="AD536" i="9"/>
  <c r="AA536" i="9"/>
  <c r="G536" i="9"/>
  <c r="W536" i="9" s="1"/>
  <c r="X536" i="9" s="1"/>
  <c r="AM535" i="9"/>
  <c r="AJ535" i="9"/>
  <c r="AG535" i="9"/>
  <c r="AD535" i="9"/>
  <c r="AA535" i="9"/>
  <c r="G535" i="9"/>
  <c r="AM534" i="9"/>
  <c r="AJ534" i="9"/>
  <c r="AG534" i="9"/>
  <c r="AD534" i="9"/>
  <c r="AA534" i="9"/>
  <c r="G534" i="9"/>
  <c r="W534" i="9" s="1"/>
  <c r="X534" i="9" s="1"/>
  <c r="AM533" i="9"/>
  <c r="AJ533" i="9"/>
  <c r="AG533" i="9"/>
  <c r="AD533" i="9"/>
  <c r="AA533" i="9"/>
  <c r="G533" i="9"/>
  <c r="AM532" i="9"/>
  <c r="AJ532" i="9"/>
  <c r="AG532" i="9"/>
  <c r="AD532" i="9"/>
  <c r="AA532" i="9"/>
  <c r="F532" i="9"/>
  <c r="G532" i="9" s="1"/>
  <c r="W532" i="9" s="1"/>
  <c r="X532" i="9" s="1"/>
  <c r="AM531" i="9"/>
  <c r="AJ531" i="9"/>
  <c r="AG531" i="9"/>
  <c r="AD531" i="9"/>
  <c r="AA531" i="9"/>
  <c r="G531" i="9"/>
  <c r="AM530" i="9"/>
  <c r="AM529" i="9" s="1"/>
  <c r="AJ530" i="9"/>
  <c r="AG530" i="9"/>
  <c r="AD530" i="9"/>
  <c r="AA530" i="9"/>
  <c r="G530" i="9"/>
  <c r="AA529" i="9"/>
  <c r="U529" i="9"/>
  <c r="R529" i="9"/>
  <c r="AM528" i="9"/>
  <c r="AJ528" i="9"/>
  <c r="AG528" i="9"/>
  <c r="AD528" i="9"/>
  <c r="AA528" i="9"/>
  <c r="G528" i="9"/>
  <c r="AM527" i="9"/>
  <c r="AJ527" i="9"/>
  <c r="AG527" i="9"/>
  <c r="AD527" i="9"/>
  <c r="AA527" i="9"/>
  <c r="G527" i="9"/>
  <c r="AM526" i="9"/>
  <c r="AJ526" i="9"/>
  <c r="AG526" i="9"/>
  <c r="AD526" i="9"/>
  <c r="AA526" i="9"/>
  <c r="G526" i="9"/>
  <c r="AM525" i="9"/>
  <c r="AJ525" i="9"/>
  <c r="AG525" i="9"/>
  <c r="AD525" i="9"/>
  <c r="AA525" i="9"/>
  <c r="G525" i="9"/>
  <c r="AM524" i="9"/>
  <c r="AJ524" i="9"/>
  <c r="AG524" i="9"/>
  <c r="AD524" i="9"/>
  <c r="AA524" i="9"/>
  <c r="G524" i="9"/>
  <c r="AM523" i="9"/>
  <c r="AJ523" i="9"/>
  <c r="AG523" i="9"/>
  <c r="AD523" i="9"/>
  <c r="AA523" i="9"/>
  <c r="G523" i="9"/>
  <c r="AM522" i="9"/>
  <c r="AJ522" i="9"/>
  <c r="AG522" i="9"/>
  <c r="AD522" i="9"/>
  <c r="AA522" i="9"/>
  <c r="G522" i="9"/>
  <c r="AM521" i="9"/>
  <c r="AJ521" i="9"/>
  <c r="AG521" i="9"/>
  <c r="AD521" i="9"/>
  <c r="AA521" i="9"/>
  <c r="G521" i="9"/>
  <c r="AM520" i="9"/>
  <c r="AJ520" i="9"/>
  <c r="AG520" i="9"/>
  <c r="AD520" i="9"/>
  <c r="AA520" i="9"/>
  <c r="G520" i="9"/>
  <c r="AM519" i="9"/>
  <c r="AJ519" i="9"/>
  <c r="AG519" i="9"/>
  <c r="AD519" i="9"/>
  <c r="AA519" i="9"/>
  <c r="G519" i="9"/>
  <c r="AM518" i="9"/>
  <c r="AJ518" i="9"/>
  <c r="AG518" i="9"/>
  <c r="AD518" i="9"/>
  <c r="AA518" i="9"/>
  <c r="G518" i="9"/>
  <c r="AM517" i="9"/>
  <c r="AJ517" i="9"/>
  <c r="AG517" i="9"/>
  <c r="AD517" i="9"/>
  <c r="AA517" i="9"/>
  <c r="G517" i="9"/>
  <c r="AM516" i="9"/>
  <c r="AJ516" i="9"/>
  <c r="AG516" i="9"/>
  <c r="AD516" i="9"/>
  <c r="AA516" i="9"/>
  <c r="G516" i="9"/>
  <c r="AM515" i="9"/>
  <c r="AJ515" i="9"/>
  <c r="AG515" i="9"/>
  <c r="AD515" i="9"/>
  <c r="AA515" i="9"/>
  <c r="G515" i="9"/>
  <c r="AM514" i="9"/>
  <c r="AJ514" i="9"/>
  <c r="AG514" i="9"/>
  <c r="AD514" i="9"/>
  <c r="AA514" i="9"/>
  <c r="G514" i="9"/>
  <c r="AM513" i="9"/>
  <c r="AJ513" i="9"/>
  <c r="AG513" i="9"/>
  <c r="AD513" i="9"/>
  <c r="AA513" i="9"/>
  <c r="G513" i="9"/>
  <c r="AM512" i="9"/>
  <c r="AJ512" i="9"/>
  <c r="AG512" i="9"/>
  <c r="AD512" i="9"/>
  <c r="AA512" i="9"/>
  <c r="G512" i="9"/>
  <c r="AM511" i="9"/>
  <c r="AJ511" i="9"/>
  <c r="AG511" i="9"/>
  <c r="AD511" i="9"/>
  <c r="AA511" i="9"/>
  <c r="G511" i="9"/>
  <c r="AM510" i="9"/>
  <c r="AJ510" i="9"/>
  <c r="AG510" i="9"/>
  <c r="AD510" i="9"/>
  <c r="AA510" i="9"/>
  <c r="G510" i="9"/>
  <c r="AM509" i="9"/>
  <c r="AJ509" i="9"/>
  <c r="AG509" i="9"/>
  <c r="AD509" i="9"/>
  <c r="AA509" i="9"/>
  <c r="G509" i="9"/>
  <c r="AM508" i="9"/>
  <c r="AM507" i="9" s="1"/>
  <c r="AJ508" i="9"/>
  <c r="AJ507" i="9" s="1"/>
  <c r="AG508" i="9"/>
  <c r="AD508" i="9"/>
  <c r="AA508" i="9"/>
  <c r="AA507" i="9" s="1"/>
  <c r="G508" i="9"/>
  <c r="AG507" i="9"/>
  <c r="AD507" i="9"/>
  <c r="U507" i="9"/>
  <c r="R507" i="9"/>
  <c r="AO506" i="9"/>
  <c r="AP506" i="9" s="1"/>
  <c r="G506" i="9"/>
  <c r="H506" i="9" s="1"/>
  <c r="N506" i="9" s="1"/>
  <c r="AO505" i="9"/>
  <c r="AP505" i="9" s="1"/>
  <c r="G505" i="9"/>
  <c r="H505" i="9" s="1"/>
  <c r="N505" i="9" s="1"/>
  <c r="AO504" i="9"/>
  <c r="AP504" i="9" s="1"/>
  <c r="G504" i="9"/>
  <c r="H504" i="9" s="1"/>
  <c r="N504" i="9" s="1"/>
  <c r="AM503" i="9"/>
  <c r="AJ503" i="9"/>
  <c r="AG503" i="9"/>
  <c r="AD503" i="9"/>
  <c r="AA503" i="9"/>
  <c r="G503" i="9"/>
  <c r="W503" i="9" s="1"/>
  <c r="X503" i="9" s="1"/>
  <c r="AM502" i="9"/>
  <c r="AJ502" i="9"/>
  <c r="AG502" i="9"/>
  <c r="AD502" i="9"/>
  <c r="AA502" i="9"/>
  <c r="G502" i="9"/>
  <c r="W502" i="9" s="1"/>
  <c r="X502" i="9" s="1"/>
  <c r="AM501" i="9"/>
  <c r="AJ501" i="9"/>
  <c r="AG501" i="9"/>
  <c r="AD501" i="9"/>
  <c r="AA501" i="9"/>
  <c r="G501" i="9"/>
  <c r="W501" i="9" s="1"/>
  <c r="X501" i="9" s="1"/>
  <c r="AM500" i="9"/>
  <c r="AJ500" i="9"/>
  <c r="AG500" i="9"/>
  <c r="AD500" i="9"/>
  <c r="AA500" i="9"/>
  <c r="G500" i="9"/>
  <c r="W500" i="9" s="1"/>
  <c r="X500" i="9" s="1"/>
  <c r="AM499" i="9"/>
  <c r="AJ499" i="9"/>
  <c r="AG499" i="9"/>
  <c r="AD499" i="9"/>
  <c r="AA499" i="9"/>
  <c r="G499" i="9"/>
  <c r="W499" i="9" s="1"/>
  <c r="X499" i="9" s="1"/>
  <c r="AM498" i="9"/>
  <c r="AJ498" i="9"/>
  <c r="AG498" i="9"/>
  <c r="AD498" i="9"/>
  <c r="AA498" i="9"/>
  <c r="G498" i="9"/>
  <c r="W498" i="9" s="1"/>
  <c r="X498" i="9" s="1"/>
  <c r="AM497" i="9"/>
  <c r="AJ497" i="9"/>
  <c r="AG497" i="9"/>
  <c r="AD497" i="9"/>
  <c r="AA497" i="9"/>
  <c r="G497" i="9"/>
  <c r="W497" i="9" s="1"/>
  <c r="X497" i="9" s="1"/>
  <c r="AM496" i="9"/>
  <c r="AJ496" i="9"/>
  <c r="AG496" i="9"/>
  <c r="AD496" i="9"/>
  <c r="AA496" i="9"/>
  <c r="G496" i="9"/>
  <c r="W496" i="9" s="1"/>
  <c r="X496" i="9" s="1"/>
  <c r="AM495" i="9"/>
  <c r="AJ495" i="9"/>
  <c r="AG495" i="9"/>
  <c r="AD495" i="9"/>
  <c r="AA495" i="9"/>
  <c r="G495" i="9"/>
  <c r="W495" i="9" s="1"/>
  <c r="X495" i="9" s="1"/>
  <c r="AM494" i="9"/>
  <c r="AJ494" i="9"/>
  <c r="AG494" i="9"/>
  <c r="AD494" i="9"/>
  <c r="AA494" i="9"/>
  <c r="G494" i="9"/>
  <c r="W494" i="9" s="1"/>
  <c r="X494" i="9" s="1"/>
  <c r="AM493" i="9"/>
  <c r="AJ493" i="9"/>
  <c r="AG493" i="9"/>
  <c r="AD493" i="9"/>
  <c r="AA493" i="9"/>
  <c r="G493" i="9"/>
  <c r="W493" i="9" s="1"/>
  <c r="X493" i="9" s="1"/>
  <c r="AM492" i="9"/>
  <c r="AJ492" i="9"/>
  <c r="AG492" i="9"/>
  <c r="AD492" i="9"/>
  <c r="AA492" i="9"/>
  <c r="G492" i="9"/>
  <c r="W492" i="9" s="1"/>
  <c r="X492" i="9" s="1"/>
  <c r="AM491" i="9"/>
  <c r="AJ491" i="9"/>
  <c r="AG491" i="9"/>
  <c r="AD491" i="9"/>
  <c r="AA491" i="9"/>
  <c r="G491" i="9"/>
  <c r="W491" i="9" s="1"/>
  <c r="X491" i="9" s="1"/>
  <c r="AM490" i="9"/>
  <c r="AJ490" i="9"/>
  <c r="AG490" i="9"/>
  <c r="AD490" i="9"/>
  <c r="AA490" i="9"/>
  <c r="G490" i="9"/>
  <c r="W490" i="9" s="1"/>
  <c r="X490" i="9" s="1"/>
  <c r="AM489" i="9"/>
  <c r="AJ489" i="9"/>
  <c r="AG489" i="9"/>
  <c r="AD489" i="9"/>
  <c r="AA489" i="9"/>
  <c r="G489" i="9"/>
  <c r="W489" i="9" s="1"/>
  <c r="X489" i="9" s="1"/>
  <c r="AM488" i="9"/>
  <c r="AJ488" i="9"/>
  <c r="AG488" i="9"/>
  <c r="AD488" i="9"/>
  <c r="AA488" i="9"/>
  <c r="G488" i="9"/>
  <c r="W488" i="9" s="1"/>
  <c r="X488" i="9" s="1"/>
  <c r="AM487" i="9"/>
  <c r="AJ487" i="9"/>
  <c r="AG487" i="9"/>
  <c r="AD487" i="9"/>
  <c r="AA487" i="9"/>
  <c r="G487" i="9"/>
  <c r="W487" i="9" s="1"/>
  <c r="X487" i="9" s="1"/>
  <c r="AM486" i="9"/>
  <c r="AJ486" i="9"/>
  <c r="AG486" i="9"/>
  <c r="AD486" i="9"/>
  <c r="AA486" i="9"/>
  <c r="G486" i="9"/>
  <c r="W486" i="9" s="1"/>
  <c r="X486" i="9" s="1"/>
  <c r="AM485" i="9"/>
  <c r="AJ485" i="9"/>
  <c r="AG485" i="9"/>
  <c r="AD485" i="9"/>
  <c r="AA485" i="9"/>
  <c r="G485" i="9"/>
  <c r="W485" i="9" s="1"/>
  <c r="X485" i="9" s="1"/>
  <c r="AM484" i="9"/>
  <c r="AJ484" i="9"/>
  <c r="AG484" i="9"/>
  <c r="AD484" i="9"/>
  <c r="AA484" i="9"/>
  <c r="G484" i="9"/>
  <c r="W484" i="9" s="1"/>
  <c r="X484" i="9" s="1"/>
  <c r="AM483" i="9"/>
  <c r="AJ483" i="9"/>
  <c r="AG483" i="9"/>
  <c r="AD483" i="9"/>
  <c r="AA483" i="9"/>
  <c r="G483" i="9"/>
  <c r="W483" i="9" s="1"/>
  <c r="X483" i="9" s="1"/>
  <c r="AM482" i="9"/>
  <c r="AJ482" i="9"/>
  <c r="AG482" i="9"/>
  <c r="AD482" i="9"/>
  <c r="AA482" i="9"/>
  <c r="G482" i="9"/>
  <c r="W482" i="9" s="1"/>
  <c r="X482" i="9" s="1"/>
  <c r="AM481" i="9"/>
  <c r="AJ481" i="9"/>
  <c r="AG481" i="9"/>
  <c r="AD481" i="9"/>
  <c r="AA481" i="9"/>
  <c r="G481" i="9"/>
  <c r="W481" i="9" s="1"/>
  <c r="X481" i="9" s="1"/>
  <c r="AM480" i="9"/>
  <c r="AJ480" i="9"/>
  <c r="AG480" i="9"/>
  <c r="AD480" i="9"/>
  <c r="AA480" i="9"/>
  <c r="G480" i="9"/>
  <c r="W480" i="9" s="1"/>
  <c r="X480" i="9" s="1"/>
  <c r="AM479" i="9"/>
  <c r="AJ479" i="9"/>
  <c r="AG479" i="9"/>
  <c r="AD479" i="9"/>
  <c r="AA479" i="9"/>
  <c r="G479" i="9"/>
  <c r="W479" i="9" s="1"/>
  <c r="X479" i="9" s="1"/>
  <c r="AM478" i="9"/>
  <c r="AJ478" i="9"/>
  <c r="AG478" i="9"/>
  <c r="AD478" i="9"/>
  <c r="AA478" i="9"/>
  <c r="G478" i="9"/>
  <c r="W478" i="9" s="1"/>
  <c r="X478" i="9" s="1"/>
  <c r="AM477" i="9"/>
  <c r="AJ477" i="9"/>
  <c r="AG477" i="9"/>
  <c r="AD477" i="9"/>
  <c r="AA477" i="9"/>
  <c r="G477" i="9"/>
  <c r="W477" i="9" s="1"/>
  <c r="X477" i="9" s="1"/>
  <c r="AM476" i="9"/>
  <c r="AJ476" i="9"/>
  <c r="AG476" i="9"/>
  <c r="AD476" i="9"/>
  <c r="AA476" i="9"/>
  <c r="G476" i="9"/>
  <c r="AM475" i="9"/>
  <c r="AJ475" i="9"/>
  <c r="AG475" i="9"/>
  <c r="AD475" i="9"/>
  <c r="AA475" i="9"/>
  <c r="G475" i="9"/>
  <c r="AM474" i="9"/>
  <c r="AJ474" i="9"/>
  <c r="AG474" i="9"/>
  <c r="AD474" i="9"/>
  <c r="AA474" i="9"/>
  <c r="G474" i="9"/>
  <c r="AO473" i="9"/>
  <c r="AP473" i="9" s="1"/>
  <c r="G473" i="9"/>
  <c r="H473" i="9" s="1"/>
  <c r="N473" i="9" s="1"/>
  <c r="AM472" i="9"/>
  <c r="AJ472" i="9"/>
  <c r="AG472" i="9"/>
  <c r="AD472" i="9"/>
  <c r="AA472" i="9"/>
  <c r="G472" i="9"/>
  <c r="W472" i="9" s="1"/>
  <c r="X472" i="9" s="1"/>
  <c r="AM471" i="9"/>
  <c r="AJ471" i="9"/>
  <c r="AG471" i="9"/>
  <c r="AD471" i="9"/>
  <c r="AA471" i="9"/>
  <c r="G471" i="9"/>
  <c r="W471" i="9" s="1"/>
  <c r="X471" i="9" s="1"/>
  <c r="AM470" i="9"/>
  <c r="AJ470" i="9"/>
  <c r="AG470" i="9"/>
  <c r="AD470" i="9"/>
  <c r="AA470" i="9"/>
  <c r="F470" i="9"/>
  <c r="G470" i="9" s="1"/>
  <c r="AM469" i="9"/>
  <c r="AJ469" i="9"/>
  <c r="AG469" i="9"/>
  <c r="AD469" i="9"/>
  <c r="AA469" i="9"/>
  <c r="G469" i="9"/>
  <c r="AM468" i="9"/>
  <c r="AJ468" i="9"/>
  <c r="AG468" i="9"/>
  <c r="AD468" i="9"/>
  <c r="AD467" i="9" s="1"/>
  <c r="AA468" i="9"/>
  <c r="G468" i="9"/>
  <c r="U467" i="9"/>
  <c r="U466" i="9" s="1"/>
  <c r="R467" i="9"/>
  <c r="R466" i="9" s="1"/>
  <c r="L464" i="9"/>
  <c r="G464" i="9"/>
  <c r="AO463" i="9"/>
  <c r="M463" i="9"/>
  <c r="H463" i="9"/>
  <c r="AO462" i="9"/>
  <c r="M462" i="9"/>
  <c r="H462" i="9"/>
  <c r="AO461" i="9"/>
  <c r="M461" i="9"/>
  <c r="H461" i="9"/>
  <c r="AO460" i="9"/>
  <c r="M460" i="9"/>
  <c r="H460" i="9"/>
  <c r="AO459" i="9"/>
  <c r="M459" i="9"/>
  <c r="H459" i="9"/>
  <c r="AM458" i="9"/>
  <c r="AJ458" i="9"/>
  <c r="AG458" i="9"/>
  <c r="AD458" i="9"/>
  <c r="AA458" i="9"/>
  <c r="X458" i="9"/>
  <c r="U458" i="9"/>
  <c r="R458" i="9"/>
  <c r="AO457" i="9"/>
  <c r="M457" i="9"/>
  <c r="H457" i="9"/>
  <c r="N457" i="9" s="1"/>
  <c r="AP457" i="9" s="1"/>
  <c r="AO456" i="9"/>
  <c r="M456" i="9"/>
  <c r="H456" i="9"/>
  <c r="AO455" i="9"/>
  <c r="M455" i="9"/>
  <c r="H455" i="9"/>
  <c r="AO454" i="9"/>
  <c r="M454" i="9"/>
  <c r="H454" i="9"/>
  <c r="AO453" i="9"/>
  <c r="M453" i="9"/>
  <c r="H453" i="9"/>
  <c r="N453" i="9" s="1"/>
  <c r="AP453" i="9" s="1"/>
  <c r="AM452" i="9"/>
  <c r="AJ452" i="9"/>
  <c r="AG452" i="9"/>
  <c r="AD452" i="9"/>
  <c r="AA452" i="9"/>
  <c r="X452" i="9"/>
  <c r="U452" i="9"/>
  <c r="R452" i="9"/>
  <c r="AO451" i="9"/>
  <c r="M451" i="9"/>
  <c r="H451" i="9"/>
  <c r="AO450" i="9"/>
  <c r="M450" i="9"/>
  <c r="H450" i="9"/>
  <c r="AO449" i="9"/>
  <c r="M449" i="9"/>
  <c r="H449" i="9"/>
  <c r="AO448" i="9"/>
  <c r="M448" i="9"/>
  <c r="H448" i="9"/>
  <c r="AO447" i="9"/>
  <c r="M447" i="9"/>
  <c r="H447" i="9"/>
  <c r="AM446" i="9"/>
  <c r="AJ446" i="9"/>
  <c r="AG446" i="9"/>
  <c r="AD446" i="9"/>
  <c r="AA446" i="9"/>
  <c r="X446" i="9"/>
  <c r="U446" i="9"/>
  <c r="R446" i="9"/>
  <c r="AO445" i="9"/>
  <c r="M445" i="9"/>
  <c r="H445" i="9"/>
  <c r="N445" i="9" s="1"/>
  <c r="AO444" i="9"/>
  <c r="M444" i="9"/>
  <c r="H444" i="9"/>
  <c r="AO443" i="9"/>
  <c r="M443" i="9"/>
  <c r="H443" i="9"/>
  <c r="N443" i="9" s="1"/>
  <c r="AP443" i="9" s="1"/>
  <c r="AO442" i="9"/>
  <c r="M442" i="9"/>
  <c r="H442" i="9"/>
  <c r="AO441" i="9"/>
  <c r="AO440" i="9" s="1"/>
  <c r="M441" i="9"/>
  <c r="H441" i="9"/>
  <c r="N441" i="9" s="1"/>
  <c r="AM440" i="9"/>
  <c r="AJ440" i="9"/>
  <c r="AG440" i="9"/>
  <c r="AD440" i="9"/>
  <c r="AA440" i="9"/>
  <c r="X440" i="9"/>
  <c r="U440" i="9"/>
  <c r="R440" i="9"/>
  <c r="AO437" i="9"/>
  <c r="L437" i="9"/>
  <c r="M437" i="9" s="1"/>
  <c r="N437" i="9" s="1"/>
  <c r="AP437" i="9" s="1"/>
  <c r="AO436" i="9"/>
  <c r="L436" i="9"/>
  <c r="M436" i="9" s="1"/>
  <c r="N436" i="9" s="1"/>
  <c r="AP436" i="9" s="1"/>
  <c r="AO435" i="9"/>
  <c r="AO434" i="9" s="1"/>
  <c r="L435" i="9"/>
  <c r="M435" i="9" s="1"/>
  <c r="N435" i="9" s="1"/>
  <c r="AM434" i="9"/>
  <c r="AJ434" i="9"/>
  <c r="AG434" i="9"/>
  <c r="AD434" i="9"/>
  <c r="AA434" i="9"/>
  <c r="X434" i="9"/>
  <c r="U434" i="9"/>
  <c r="R434" i="9"/>
  <c r="AO433" i="9"/>
  <c r="G433" i="9"/>
  <c r="H433" i="9" s="1"/>
  <c r="N433" i="9" s="1"/>
  <c r="AP433" i="9" s="1"/>
  <c r="AO432" i="9"/>
  <c r="G432" i="9"/>
  <c r="H432" i="9" s="1"/>
  <c r="N432" i="9" s="1"/>
  <c r="AO431" i="9"/>
  <c r="G431" i="9"/>
  <c r="H431" i="9" s="1"/>
  <c r="N431" i="9" s="1"/>
  <c r="AP431" i="9" s="1"/>
  <c r="AO430" i="9"/>
  <c r="G430" i="9"/>
  <c r="H430" i="9" s="1"/>
  <c r="N430" i="9" s="1"/>
  <c r="AP430" i="9" s="1"/>
  <c r="AO429" i="9"/>
  <c r="G429" i="9"/>
  <c r="H429" i="9" s="1"/>
  <c r="N429" i="9" s="1"/>
  <c r="AP429" i="9" s="1"/>
  <c r="AM428" i="9"/>
  <c r="AJ428" i="9"/>
  <c r="AG428" i="9"/>
  <c r="AD428" i="9"/>
  <c r="AA428" i="9"/>
  <c r="X428" i="9"/>
  <c r="U428" i="9"/>
  <c r="R428" i="9"/>
  <c r="AO427" i="9"/>
  <c r="G427" i="9"/>
  <c r="H427" i="9" s="1"/>
  <c r="N427" i="9" s="1"/>
  <c r="AO426" i="9"/>
  <c r="G426" i="9"/>
  <c r="H426" i="9" s="1"/>
  <c r="N426" i="9" s="1"/>
  <c r="AP426" i="9" s="1"/>
  <c r="AO425" i="9"/>
  <c r="G425" i="9"/>
  <c r="H425" i="9" s="1"/>
  <c r="N425" i="9" s="1"/>
  <c r="AO424" i="9"/>
  <c r="G424" i="9"/>
  <c r="H424" i="9" s="1"/>
  <c r="N424" i="9" s="1"/>
  <c r="AP424" i="9" s="1"/>
  <c r="AO423" i="9"/>
  <c r="G423" i="9"/>
  <c r="H423" i="9" s="1"/>
  <c r="N423" i="9" s="1"/>
  <c r="AO422" i="9"/>
  <c r="G422" i="9"/>
  <c r="H422" i="9" s="1"/>
  <c r="N422" i="9" s="1"/>
  <c r="AP422" i="9" s="1"/>
  <c r="AO421" i="9"/>
  <c r="G421" i="9"/>
  <c r="H421" i="9" s="1"/>
  <c r="N421" i="9" s="1"/>
  <c r="AO420" i="9"/>
  <c r="G420" i="9"/>
  <c r="H420" i="9" s="1"/>
  <c r="N420" i="9" s="1"/>
  <c r="AP420" i="9" s="1"/>
  <c r="AO419" i="9"/>
  <c r="G419" i="9"/>
  <c r="H419" i="9" s="1"/>
  <c r="N419" i="9" s="1"/>
  <c r="AO418" i="9"/>
  <c r="G418" i="9"/>
  <c r="H418" i="9" s="1"/>
  <c r="N418" i="9" s="1"/>
  <c r="AP418" i="9" s="1"/>
  <c r="AO417" i="9"/>
  <c r="G417" i="9"/>
  <c r="H417" i="9" s="1"/>
  <c r="N417" i="9" s="1"/>
  <c r="AO416" i="9"/>
  <c r="G416" i="9"/>
  <c r="H416" i="9" s="1"/>
  <c r="N416" i="9" s="1"/>
  <c r="AP416" i="9" s="1"/>
  <c r="AO415" i="9"/>
  <c r="G415" i="9"/>
  <c r="H415" i="9" s="1"/>
  <c r="N415" i="9" s="1"/>
  <c r="AO414" i="9"/>
  <c r="G414" i="9"/>
  <c r="H414" i="9" s="1"/>
  <c r="N414" i="9" s="1"/>
  <c r="AP414" i="9" s="1"/>
  <c r="AO413" i="9"/>
  <c r="G413" i="9"/>
  <c r="H413" i="9" s="1"/>
  <c r="N413" i="9" s="1"/>
  <c r="AO412" i="9"/>
  <c r="G412" i="9"/>
  <c r="H412" i="9" s="1"/>
  <c r="N412" i="9" s="1"/>
  <c r="AP412" i="9" s="1"/>
  <c r="AO411" i="9"/>
  <c r="G411" i="9"/>
  <c r="H411" i="9" s="1"/>
  <c r="N411" i="9" s="1"/>
  <c r="AO410" i="9"/>
  <c r="G410" i="9"/>
  <c r="H410" i="9" s="1"/>
  <c r="N410" i="9" s="1"/>
  <c r="AP410" i="9" s="1"/>
  <c r="AM409" i="9"/>
  <c r="AJ409" i="9"/>
  <c r="AG409" i="9"/>
  <c r="AD409" i="9"/>
  <c r="AA409" i="9"/>
  <c r="X409" i="9"/>
  <c r="U409" i="9"/>
  <c r="R409" i="9"/>
  <c r="AO408" i="9"/>
  <c r="G408" i="9"/>
  <c r="H408" i="9" s="1"/>
  <c r="N408" i="9" s="1"/>
  <c r="AP408" i="9" s="1"/>
  <c r="AO407" i="9"/>
  <c r="AO406" i="9" s="1"/>
  <c r="G407" i="9"/>
  <c r="H407" i="9" s="1"/>
  <c r="N407" i="9" s="1"/>
  <c r="AP407" i="9" s="1"/>
  <c r="AP406" i="9" s="1"/>
  <c r="AM406" i="9"/>
  <c r="AJ406" i="9"/>
  <c r="AG406" i="9"/>
  <c r="AD406" i="9"/>
  <c r="AA406" i="9"/>
  <c r="X406" i="9"/>
  <c r="U406" i="9"/>
  <c r="R406" i="9"/>
  <c r="AO405" i="9"/>
  <c r="G405" i="9"/>
  <c r="H405" i="9" s="1"/>
  <c r="N405" i="9" s="1"/>
  <c r="AP405" i="9" s="1"/>
  <c r="AO404" i="9"/>
  <c r="G404" i="9"/>
  <c r="H404" i="9" s="1"/>
  <c r="N404" i="9" s="1"/>
  <c r="AO403" i="9"/>
  <c r="G403" i="9"/>
  <c r="H403" i="9" s="1"/>
  <c r="N403" i="9" s="1"/>
  <c r="AO402" i="9"/>
  <c r="G402" i="9"/>
  <c r="H402" i="9" s="1"/>
  <c r="N402" i="9" s="1"/>
  <c r="AO401" i="9"/>
  <c r="G401" i="9"/>
  <c r="H401" i="9" s="1"/>
  <c r="N401" i="9" s="1"/>
  <c r="AP401" i="9" s="1"/>
  <c r="AO400" i="9"/>
  <c r="AO399" i="9" s="1"/>
  <c r="G400" i="9"/>
  <c r="H400" i="9" s="1"/>
  <c r="N400" i="9" s="1"/>
  <c r="AM399" i="9"/>
  <c r="AJ399" i="9"/>
  <c r="AG399" i="9"/>
  <c r="AD399" i="9"/>
  <c r="AA399" i="9"/>
  <c r="X399" i="9"/>
  <c r="U399" i="9"/>
  <c r="R399" i="9"/>
  <c r="AO398" i="9"/>
  <c r="G398" i="9"/>
  <c r="H398" i="9" s="1"/>
  <c r="N398" i="9" s="1"/>
  <c r="AP398" i="9" s="1"/>
  <c r="AO397" i="9"/>
  <c r="G397" i="9"/>
  <c r="H397" i="9" s="1"/>
  <c r="N397" i="9" s="1"/>
  <c r="AP397" i="9" s="1"/>
  <c r="AO396" i="9"/>
  <c r="G396" i="9"/>
  <c r="H396" i="9" s="1"/>
  <c r="N396" i="9" s="1"/>
  <c r="AP396" i="9" s="1"/>
  <c r="AO395" i="9"/>
  <c r="G395" i="9"/>
  <c r="H395" i="9" s="1"/>
  <c r="N395" i="9" s="1"/>
  <c r="AP395" i="9" s="1"/>
  <c r="AO394" i="9"/>
  <c r="AO393" i="9" s="1"/>
  <c r="G394" i="9"/>
  <c r="H394" i="9" s="1"/>
  <c r="N394" i="9" s="1"/>
  <c r="AP394" i="9" s="1"/>
  <c r="AM393" i="9"/>
  <c r="AJ393" i="9"/>
  <c r="AG393" i="9"/>
  <c r="AD393" i="9"/>
  <c r="AA393" i="9"/>
  <c r="X393" i="9"/>
  <c r="U393" i="9"/>
  <c r="R393" i="9"/>
  <c r="AO392" i="9"/>
  <c r="G392" i="9"/>
  <c r="H392" i="9" s="1"/>
  <c r="N392" i="9" s="1"/>
  <c r="AP392" i="9" s="1"/>
  <c r="AO391" i="9"/>
  <c r="G391" i="9"/>
  <c r="H391" i="9" s="1"/>
  <c r="N391" i="9" s="1"/>
  <c r="AP391" i="9" s="1"/>
  <c r="AO390" i="9"/>
  <c r="G390" i="9"/>
  <c r="H390" i="9" s="1"/>
  <c r="N390" i="9" s="1"/>
  <c r="AP390" i="9" s="1"/>
  <c r="AO389" i="9"/>
  <c r="G389" i="9"/>
  <c r="H389" i="9" s="1"/>
  <c r="N389" i="9" s="1"/>
  <c r="AP389" i="9" s="1"/>
  <c r="AO388" i="9"/>
  <c r="G388" i="9"/>
  <c r="H388" i="9" s="1"/>
  <c r="N388" i="9" s="1"/>
  <c r="AP388" i="9" s="1"/>
  <c r="AO387" i="9"/>
  <c r="G387" i="9"/>
  <c r="H387" i="9" s="1"/>
  <c r="N387" i="9" s="1"/>
  <c r="AP387" i="9" s="1"/>
  <c r="AO386" i="9"/>
  <c r="G386" i="9"/>
  <c r="H386" i="9" s="1"/>
  <c r="N386" i="9" s="1"/>
  <c r="AP386" i="9" s="1"/>
  <c r="AO385" i="9"/>
  <c r="G385" i="9"/>
  <c r="H385" i="9" s="1"/>
  <c r="N385" i="9" s="1"/>
  <c r="AP385" i="9" s="1"/>
  <c r="AO384" i="9"/>
  <c r="G384" i="9"/>
  <c r="H384" i="9" s="1"/>
  <c r="N384" i="9" s="1"/>
  <c r="AP384" i="9" s="1"/>
  <c r="AM383" i="9"/>
  <c r="AJ383" i="9"/>
  <c r="AG383" i="9"/>
  <c r="AD383" i="9"/>
  <c r="AA383" i="9"/>
  <c r="X383" i="9"/>
  <c r="U383" i="9"/>
  <c r="R383" i="9"/>
  <c r="AO382" i="9"/>
  <c r="G382" i="9"/>
  <c r="H382" i="9" s="1"/>
  <c r="N382" i="9" s="1"/>
  <c r="AO381" i="9"/>
  <c r="G381" i="9"/>
  <c r="H381" i="9" s="1"/>
  <c r="N381" i="9" s="1"/>
  <c r="AP381" i="9" s="1"/>
  <c r="AO380" i="9"/>
  <c r="G380" i="9"/>
  <c r="H380" i="9" s="1"/>
  <c r="N380" i="9" s="1"/>
  <c r="AO379" i="9"/>
  <c r="G379" i="9"/>
  <c r="H379" i="9" s="1"/>
  <c r="N379" i="9" s="1"/>
  <c r="AP379" i="9" s="1"/>
  <c r="AO378" i="9"/>
  <c r="G378" i="9"/>
  <c r="H378" i="9" s="1"/>
  <c r="N378" i="9" s="1"/>
  <c r="AO377" i="9"/>
  <c r="G377" i="9"/>
  <c r="H377" i="9" s="1"/>
  <c r="N377" i="9" s="1"/>
  <c r="AP377" i="9" s="1"/>
  <c r="AO376" i="9"/>
  <c r="AO375" i="9" s="1"/>
  <c r="G376" i="9"/>
  <c r="H376" i="9" s="1"/>
  <c r="N376" i="9" s="1"/>
  <c r="AM375" i="9"/>
  <c r="AJ375" i="9"/>
  <c r="AG375" i="9"/>
  <c r="AD375" i="9"/>
  <c r="AA375" i="9"/>
  <c r="X375" i="9"/>
  <c r="U375" i="9"/>
  <c r="R375" i="9"/>
  <c r="AM374" i="9"/>
  <c r="AJ374" i="9"/>
  <c r="AO374" i="9" s="1"/>
  <c r="G374" i="9"/>
  <c r="H374" i="9" s="1"/>
  <c r="N374" i="9" s="1"/>
  <c r="AM373" i="9"/>
  <c r="AJ373" i="9"/>
  <c r="G373" i="9"/>
  <c r="H373" i="9" s="1"/>
  <c r="N373" i="9" s="1"/>
  <c r="AM372" i="9"/>
  <c r="AJ372" i="9"/>
  <c r="G372" i="9"/>
  <c r="H372" i="9" s="1"/>
  <c r="N372" i="9" s="1"/>
  <c r="AM371" i="9"/>
  <c r="AJ371" i="9"/>
  <c r="G371" i="9"/>
  <c r="H371" i="9" s="1"/>
  <c r="N371" i="9" s="1"/>
  <c r="AM370" i="9"/>
  <c r="AJ370" i="9"/>
  <c r="AO370" i="9" s="1"/>
  <c r="G370" i="9"/>
  <c r="H370" i="9" s="1"/>
  <c r="N370" i="9" s="1"/>
  <c r="AM369" i="9"/>
  <c r="AJ369" i="9"/>
  <c r="AG369" i="9"/>
  <c r="AD369" i="9"/>
  <c r="AA369" i="9"/>
  <c r="G369" i="9"/>
  <c r="W369" i="9" s="1"/>
  <c r="X369" i="9" s="1"/>
  <c r="AM368" i="9"/>
  <c r="AJ368" i="9"/>
  <c r="AG368" i="9"/>
  <c r="AD368" i="9"/>
  <c r="AA368" i="9"/>
  <c r="G368" i="9"/>
  <c r="W368" i="9" s="1"/>
  <c r="X368" i="9" s="1"/>
  <c r="AM367" i="9"/>
  <c r="AJ367" i="9"/>
  <c r="AG367" i="9"/>
  <c r="AD367" i="9"/>
  <c r="AA367" i="9"/>
  <c r="G367" i="9"/>
  <c r="W367" i="9" s="1"/>
  <c r="X367" i="9" s="1"/>
  <c r="AM366" i="9"/>
  <c r="AJ366" i="9"/>
  <c r="AG366" i="9"/>
  <c r="AD366" i="9"/>
  <c r="AA366" i="9"/>
  <c r="G366" i="9"/>
  <c r="W366" i="9" s="1"/>
  <c r="X366" i="9" s="1"/>
  <c r="AO366" i="9" s="1"/>
  <c r="AM365" i="9"/>
  <c r="AJ365" i="9"/>
  <c r="AG365" i="9"/>
  <c r="AD365" i="9"/>
  <c r="AA365" i="9"/>
  <c r="G365" i="9"/>
  <c r="W365" i="9" s="1"/>
  <c r="X365" i="9" s="1"/>
  <c r="AM364" i="9"/>
  <c r="AJ364" i="9"/>
  <c r="AG364" i="9"/>
  <c r="AD364" i="9"/>
  <c r="AA364" i="9"/>
  <c r="G364" i="9"/>
  <c r="W364" i="9" s="1"/>
  <c r="X364" i="9" s="1"/>
  <c r="AO364" i="9" s="1"/>
  <c r="AJ363" i="9"/>
  <c r="AO363" i="9" s="1"/>
  <c r="G363" i="9"/>
  <c r="H363" i="9" s="1"/>
  <c r="N363" i="9" s="1"/>
  <c r="AJ362" i="9"/>
  <c r="AO362" i="9" s="1"/>
  <c r="G362" i="9"/>
  <c r="H362" i="9" s="1"/>
  <c r="N362" i="9" s="1"/>
  <c r="AP362" i="9" s="1"/>
  <c r="AJ361" i="9"/>
  <c r="AO361" i="9" s="1"/>
  <c r="G361" i="9"/>
  <c r="H361" i="9" s="1"/>
  <c r="N361" i="9" s="1"/>
  <c r="AJ360" i="9"/>
  <c r="AO360" i="9" s="1"/>
  <c r="G360" i="9"/>
  <c r="H360" i="9" s="1"/>
  <c r="N360" i="9" s="1"/>
  <c r="AP360" i="9" s="1"/>
  <c r="AJ359" i="9"/>
  <c r="AO359" i="9" s="1"/>
  <c r="G359" i="9"/>
  <c r="H359" i="9" s="1"/>
  <c r="N359" i="9" s="1"/>
  <c r="AJ358" i="9"/>
  <c r="AO358" i="9" s="1"/>
  <c r="G358" i="9"/>
  <c r="H358" i="9" s="1"/>
  <c r="N358" i="9" s="1"/>
  <c r="AP358" i="9" s="1"/>
  <c r="AJ357" i="9"/>
  <c r="AO357" i="9" s="1"/>
  <c r="G357" i="9"/>
  <c r="H357" i="9" s="1"/>
  <c r="N357" i="9" s="1"/>
  <c r="AJ356" i="9"/>
  <c r="AO356" i="9" s="1"/>
  <c r="G356" i="9"/>
  <c r="H356" i="9" s="1"/>
  <c r="N356" i="9" s="1"/>
  <c r="AP356" i="9" s="1"/>
  <c r="AJ355" i="9"/>
  <c r="AO355" i="9" s="1"/>
  <c r="G355" i="9"/>
  <c r="H355" i="9" s="1"/>
  <c r="N355" i="9" s="1"/>
  <c r="AM354" i="9"/>
  <c r="AJ354" i="9"/>
  <c r="AG354" i="9"/>
  <c r="AD354" i="9"/>
  <c r="AA354" i="9"/>
  <c r="W354" i="9"/>
  <c r="X354" i="9" s="1"/>
  <c r="G354" i="9"/>
  <c r="T354" i="9" s="1"/>
  <c r="U354" i="9" s="1"/>
  <c r="AM353" i="9"/>
  <c r="AJ353" i="9"/>
  <c r="AG353" i="9"/>
  <c r="AD353" i="9"/>
  <c r="AA353" i="9"/>
  <c r="W353" i="9"/>
  <c r="X353" i="9" s="1"/>
  <c r="G353" i="9"/>
  <c r="T353" i="9" s="1"/>
  <c r="U353" i="9" s="1"/>
  <c r="AO353" i="9" s="1"/>
  <c r="AM352" i="9"/>
  <c r="AJ352" i="9"/>
  <c r="AG352" i="9"/>
  <c r="AD352" i="9"/>
  <c r="AA352" i="9"/>
  <c r="G352" i="9"/>
  <c r="W352" i="9" s="1"/>
  <c r="X352" i="9" s="1"/>
  <c r="AM351" i="9"/>
  <c r="AJ351" i="9"/>
  <c r="AG351" i="9"/>
  <c r="AD351" i="9"/>
  <c r="AA351" i="9"/>
  <c r="G351" i="9"/>
  <c r="W351" i="9" s="1"/>
  <c r="X351" i="9" s="1"/>
  <c r="AO351" i="9" s="1"/>
  <c r="AM350" i="9"/>
  <c r="AJ350" i="9"/>
  <c r="AG350" i="9"/>
  <c r="AD350" i="9"/>
  <c r="AA350" i="9"/>
  <c r="G350" i="9"/>
  <c r="W350" i="9" s="1"/>
  <c r="X350" i="9" s="1"/>
  <c r="G349" i="9"/>
  <c r="G348" i="9"/>
  <c r="T348" i="9" s="1"/>
  <c r="U348" i="9" s="1"/>
  <c r="AO348" i="9" s="1"/>
  <c r="AO347" i="9"/>
  <c r="G347" i="9"/>
  <c r="H347" i="9" s="1"/>
  <c r="N347" i="9" s="1"/>
  <c r="AO346" i="9"/>
  <c r="G346" i="9"/>
  <c r="H346" i="9" s="1"/>
  <c r="N346" i="9" s="1"/>
  <c r="AP346" i="9" s="1"/>
  <c r="AO345" i="9"/>
  <c r="G345" i="9"/>
  <c r="H345" i="9" s="1"/>
  <c r="N345" i="9" s="1"/>
  <c r="AO344" i="9"/>
  <c r="G344" i="9"/>
  <c r="H344" i="9" s="1"/>
  <c r="N344" i="9" s="1"/>
  <c r="AP344" i="9" s="1"/>
  <c r="AO343" i="9"/>
  <c r="G343" i="9"/>
  <c r="H343" i="9" s="1"/>
  <c r="N343" i="9" s="1"/>
  <c r="AO342" i="9"/>
  <c r="G342" i="9"/>
  <c r="H342" i="9" s="1"/>
  <c r="N342" i="9" s="1"/>
  <c r="AP342" i="9" s="1"/>
  <c r="AO341" i="9"/>
  <c r="G341" i="9"/>
  <c r="H341" i="9" s="1"/>
  <c r="N341" i="9" s="1"/>
  <c r="AO340" i="9"/>
  <c r="G340" i="9"/>
  <c r="H340" i="9" s="1"/>
  <c r="N340" i="9" s="1"/>
  <c r="AP340" i="9" s="1"/>
  <c r="AO339" i="9"/>
  <c r="G339" i="9"/>
  <c r="H339" i="9" s="1"/>
  <c r="N339" i="9" s="1"/>
  <c r="AO338" i="9"/>
  <c r="G338" i="9"/>
  <c r="H338" i="9" s="1"/>
  <c r="N338" i="9" s="1"/>
  <c r="AP338" i="9" s="1"/>
  <c r="AO337" i="9"/>
  <c r="AP337" i="9" s="1"/>
  <c r="G337" i="9"/>
  <c r="H337" i="9" s="1"/>
  <c r="N337" i="9" s="1"/>
  <c r="F336" i="9"/>
  <c r="G336" i="9" s="1"/>
  <c r="T336" i="9" s="1"/>
  <c r="U336" i="9" s="1"/>
  <c r="AO336" i="9" s="1"/>
  <c r="AO335" i="9"/>
  <c r="AP335" i="9" s="1"/>
  <c r="G335" i="9"/>
  <c r="H335" i="9" s="1"/>
  <c r="N335" i="9" s="1"/>
  <c r="AO334" i="9"/>
  <c r="AP334" i="9" s="1"/>
  <c r="G334" i="9"/>
  <c r="H334" i="9" s="1"/>
  <c r="N334" i="9" s="1"/>
  <c r="AO333" i="9"/>
  <c r="AP333" i="9" s="1"/>
  <c r="G333" i="9"/>
  <c r="H333" i="9" s="1"/>
  <c r="N333" i="9" s="1"/>
  <c r="AO332" i="9"/>
  <c r="AP332" i="9" s="1"/>
  <c r="G332" i="9"/>
  <c r="H332" i="9" s="1"/>
  <c r="N332" i="9" s="1"/>
  <c r="R331" i="9"/>
  <c r="AO331" i="9" s="1"/>
  <c r="AP331" i="9" s="1"/>
  <c r="G331" i="9"/>
  <c r="H331" i="9" s="1"/>
  <c r="N331" i="9" s="1"/>
  <c r="AO330" i="9"/>
  <c r="AP330" i="9" s="1"/>
  <c r="G330" i="9"/>
  <c r="H330" i="9" s="1"/>
  <c r="N330" i="9" s="1"/>
  <c r="AM329" i="9"/>
  <c r="AJ329" i="9"/>
  <c r="AG329" i="9"/>
  <c r="AD329" i="9"/>
  <c r="AA329" i="9"/>
  <c r="AA328" i="9" s="1"/>
  <c r="AA327" i="9" s="1"/>
  <c r="W329" i="9"/>
  <c r="X329" i="9" s="1"/>
  <c r="T329" i="9"/>
  <c r="U329" i="9" s="1"/>
  <c r="G329" i="9"/>
  <c r="H329" i="9" s="1"/>
  <c r="N329" i="9" s="1"/>
  <c r="AM328" i="9"/>
  <c r="AM327" i="9" s="1"/>
  <c r="AO326" i="9"/>
  <c r="J326" i="9"/>
  <c r="L326" i="9" s="1"/>
  <c r="M326" i="9" s="1"/>
  <c r="N326" i="9" s="1"/>
  <c r="AO325" i="9"/>
  <c r="J325" i="9"/>
  <c r="L325" i="9" s="1"/>
  <c r="M325" i="9" s="1"/>
  <c r="N325" i="9" s="1"/>
  <c r="AO324" i="9"/>
  <c r="J324" i="9"/>
  <c r="L324" i="9" s="1"/>
  <c r="M324" i="9" s="1"/>
  <c r="N324" i="9" s="1"/>
  <c r="AO323" i="9"/>
  <c r="J323" i="9"/>
  <c r="L323" i="9" s="1"/>
  <c r="M323" i="9" s="1"/>
  <c r="N323" i="9" s="1"/>
  <c r="AO322" i="9"/>
  <c r="J322" i="9"/>
  <c r="L322" i="9" s="1"/>
  <c r="M322" i="9" s="1"/>
  <c r="N322" i="9" s="1"/>
  <c r="AO321" i="9"/>
  <c r="J321" i="9"/>
  <c r="L321" i="9" s="1"/>
  <c r="M321" i="9" s="1"/>
  <c r="N321" i="9" s="1"/>
  <c r="AO320" i="9"/>
  <c r="J320" i="9"/>
  <c r="L320" i="9" s="1"/>
  <c r="M320" i="9" s="1"/>
  <c r="N320" i="9" s="1"/>
  <c r="AO319" i="9"/>
  <c r="J319" i="9"/>
  <c r="L319" i="9" s="1"/>
  <c r="M319" i="9" s="1"/>
  <c r="N319" i="9" s="1"/>
  <c r="AM318" i="9"/>
  <c r="AJ318" i="9"/>
  <c r="AG318" i="9"/>
  <c r="AD318" i="9"/>
  <c r="AA318" i="9"/>
  <c r="X318" i="9"/>
  <c r="U318" i="9"/>
  <c r="R318" i="9"/>
  <c r="AO317" i="9"/>
  <c r="J317" i="9"/>
  <c r="L317" i="9" s="1"/>
  <c r="M317" i="9" s="1"/>
  <c r="N317" i="9" s="1"/>
  <c r="AO316" i="9"/>
  <c r="J316" i="9"/>
  <c r="L316" i="9" s="1"/>
  <c r="M316" i="9" s="1"/>
  <c r="N316" i="9" s="1"/>
  <c r="AO315" i="9"/>
  <c r="L315" i="9"/>
  <c r="M315" i="9" s="1"/>
  <c r="N315" i="9" s="1"/>
  <c r="AO314" i="9"/>
  <c r="J314" i="9"/>
  <c r="L314" i="9" s="1"/>
  <c r="M314" i="9" s="1"/>
  <c r="N314" i="9" s="1"/>
  <c r="AO313" i="9"/>
  <c r="J313" i="9"/>
  <c r="L313" i="9" s="1"/>
  <c r="M313" i="9" s="1"/>
  <c r="N313" i="9" s="1"/>
  <c r="AO312" i="9"/>
  <c r="J312" i="9"/>
  <c r="L312" i="9" s="1"/>
  <c r="M312" i="9" s="1"/>
  <c r="N312" i="9" s="1"/>
  <c r="AO311" i="9"/>
  <c r="J311" i="9"/>
  <c r="L311" i="9" s="1"/>
  <c r="M311" i="9" s="1"/>
  <c r="N311" i="9" s="1"/>
  <c r="AO310" i="9"/>
  <c r="J310" i="9"/>
  <c r="L310" i="9" s="1"/>
  <c r="M310" i="9" s="1"/>
  <c r="N310" i="9" s="1"/>
  <c r="AO309" i="9"/>
  <c r="J309" i="9"/>
  <c r="L309" i="9" s="1"/>
  <c r="M309" i="9" s="1"/>
  <c r="N309" i="9" s="1"/>
  <c r="AO308" i="9"/>
  <c r="J308" i="9"/>
  <c r="L308" i="9" s="1"/>
  <c r="M308" i="9" s="1"/>
  <c r="N308" i="9" s="1"/>
  <c r="AO307" i="9"/>
  <c r="J307" i="9"/>
  <c r="L307" i="9" s="1"/>
  <c r="M307" i="9" s="1"/>
  <c r="N307" i="9" s="1"/>
  <c r="AO306" i="9"/>
  <c r="J306" i="9"/>
  <c r="L306" i="9" s="1"/>
  <c r="M306" i="9" s="1"/>
  <c r="N306" i="9" s="1"/>
  <c r="AO305" i="9"/>
  <c r="J305" i="9"/>
  <c r="L305" i="9" s="1"/>
  <c r="M305" i="9" s="1"/>
  <c r="N305" i="9" s="1"/>
  <c r="AO304" i="9"/>
  <c r="J304" i="9"/>
  <c r="L304" i="9" s="1"/>
  <c r="M304" i="9" s="1"/>
  <c r="N304" i="9" s="1"/>
  <c r="AO303" i="9"/>
  <c r="J303" i="9"/>
  <c r="L303" i="9" s="1"/>
  <c r="M303" i="9" s="1"/>
  <c r="N303" i="9" s="1"/>
  <c r="AO302" i="9"/>
  <c r="J302" i="9"/>
  <c r="L302" i="9" s="1"/>
  <c r="M302" i="9" s="1"/>
  <c r="N302" i="9" s="1"/>
  <c r="AO301" i="9"/>
  <c r="J301" i="9"/>
  <c r="L301" i="9" s="1"/>
  <c r="M301" i="9" s="1"/>
  <c r="N301" i="9" s="1"/>
  <c r="AO300" i="9"/>
  <c r="J300" i="9"/>
  <c r="L300" i="9" s="1"/>
  <c r="M300" i="9" s="1"/>
  <c r="N300" i="9" s="1"/>
  <c r="AO299" i="9"/>
  <c r="J299" i="9"/>
  <c r="L299" i="9" s="1"/>
  <c r="M299" i="9" s="1"/>
  <c r="N299" i="9" s="1"/>
  <c r="AO298" i="9"/>
  <c r="J298" i="9"/>
  <c r="L298" i="9" s="1"/>
  <c r="M298" i="9" s="1"/>
  <c r="N298" i="9" s="1"/>
  <c r="AO297" i="9"/>
  <c r="J297" i="9"/>
  <c r="L297" i="9" s="1"/>
  <c r="M297" i="9" s="1"/>
  <c r="N297" i="9" s="1"/>
  <c r="AM296" i="9"/>
  <c r="AJ296" i="9"/>
  <c r="AG296" i="9"/>
  <c r="AD296" i="9"/>
  <c r="AA296" i="9"/>
  <c r="X296" i="9"/>
  <c r="U296" i="9"/>
  <c r="R296" i="9"/>
  <c r="AO295" i="9"/>
  <c r="J295" i="9"/>
  <c r="L295" i="9" s="1"/>
  <c r="M295" i="9" s="1"/>
  <c r="N295" i="9" s="1"/>
  <c r="AO294" i="9"/>
  <c r="J294" i="9"/>
  <c r="L294" i="9" s="1"/>
  <c r="M294" i="9" s="1"/>
  <c r="N294" i="9" s="1"/>
  <c r="AO293" i="9"/>
  <c r="J293" i="9"/>
  <c r="L293" i="9" s="1"/>
  <c r="M293" i="9" s="1"/>
  <c r="N293" i="9" s="1"/>
  <c r="AO292" i="9"/>
  <c r="J292" i="9"/>
  <c r="L292" i="9" s="1"/>
  <c r="M292" i="9" s="1"/>
  <c r="N292" i="9" s="1"/>
  <c r="AO291" i="9"/>
  <c r="J291" i="9"/>
  <c r="L291" i="9" s="1"/>
  <c r="M291" i="9" s="1"/>
  <c r="N291" i="9" s="1"/>
  <c r="AO290" i="9"/>
  <c r="J290" i="9"/>
  <c r="L290" i="9" s="1"/>
  <c r="M290" i="9" s="1"/>
  <c r="N290" i="9" s="1"/>
  <c r="AO289" i="9"/>
  <c r="J289" i="9"/>
  <c r="L289" i="9" s="1"/>
  <c r="M289" i="9" s="1"/>
  <c r="N289" i="9" s="1"/>
  <c r="AO288" i="9"/>
  <c r="J288" i="9"/>
  <c r="L288" i="9" s="1"/>
  <c r="M288" i="9" s="1"/>
  <c r="N288" i="9" s="1"/>
  <c r="AO287" i="9"/>
  <c r="J287" i="9"/>
  <c r="L287" i="9" s="1"/>
  <c r="M287" i="9" s="1"/>
  <c r="N287" i="9" s="1"/>
  <c r="AO286" i="9"/>
  <c r="J286" i="9"/>
  <c r="L286" i="9" s="1"/>
  <c r="M286" i="9" s="1"/>
  <c r="N286" i="9" s="1"/>
  <c r="AO285" i="9"/>
  <c r="J285" i="9"/>
  <c r="L285" i="9" s="1"/>
  <c r="M285" i="9" s="1"/>
  <c r="N285" i="9" s="1"/>
  <c r="AO284" i="9"/>
  <c r="J284" i="9"/>
  <c r="L284" i="9" s="1"/>
  <c r="M284" i="9" s="1"/>
  <c r="N284" i="9" s="1"/>
  <c r="AM283" i="9"/>
  <c r="AJ283" i="9"/>
  <c r="AG283" i="9"/>
  <c r="AD283" i="9"/>
  <c r="AA283" i="9"/>
  <c r="X283" i="9"/>
  <c r="U283" i="9"/>
  <c r="R283" i="9"/>
  <c r="AO282" i="9"/>
  <c r="J282" i="9"/>
  <c r="L282" i="9" s="1"/>
  <c r="M282" i="9" s="1"/>
  <c r="N282" i="9" s="1"/>
  <c r="AO281" i="9"/>
  <c r="AP281" i="9" s="1"/>
  <c r="L281" i="9"/>
  <c r="M281" i="9" s="1"/>
  <c r="N281" i="9" s="1"/>
  <c r="AO280" i="9"/>
  <c r="AP280" i="9" s="1"/>
  <c r="J280" i="9"/>
  <c r="L280" i="9" s="1"/>
  <c r="M280" i="9" s="1"/>
  <c r="N280" i="9" s="1"/>
  <c r="AO279" i="9"/>
  <c r="AP279" i="9" s="1"/>
  <c r="J279" i="9"/>
  <c r="L279" i="9" s="1"/>
  <c r="M279" i="9" s="1"/>
  <c r="N279" i="9" s="1"/>
  <c r="AO278" i="9"/>
  <c r="AP278" i="9" s="1"/>
  <c r="J278" i="9"/>
  <c r="L278" i="9" s="1"/>
  <c r="M278" i="9" s="1"/>
  <c r="N278" i="9" s="1"/>
  <c r="AO277" i="9"/>
  <c r="AP277" i="9" s="1"/>
  <c r="J277" i="9"/>
  <c r="L277" i="9" s="1"/>
  <c r="M277" i="9" s="1"/>
  <c r="N277" i="9" s="1"/>
  <c r="AO276" i="9"/>
  <c r="J276" i="9"/>
  <c r="L276" i="9" s="1"/>
  <c r="M276" i="9" s="1"/>
  <c r="N276" i="9" s="1"/>
  <c r="AP276" i="9" s="1"/>
  <c r="AO275" i="9"/>
  <c r="J275" i="9"/>
  <c r="L275" i="9" s="1"/>
  <c r="M275" i="9" s="1"/>
  <c r="N275" i="9" s="1"/>
  <c r="AP275" i="9" s="1"/>
  <c r="AO274" i="9"/>
  <c r="J274" i="9"/>
  <c r="L274" i="9" s="1"/>
  <c r="M274" i="9" s="1"/>
  <c r="N274" i="9" s="1"/>
  <c r="AP274" i="9" s="1"/>
  <c r="AO273" i="9"/>
  <c r="J273" i="9"/>
  <c r="L273" i="9" s="1"/>
  <c r="M273" i="9" s="1"/>
  <c r="N273" i="9" s="1"/>
  <c r="AP273" i="9" s="1"/>
  <c r="AM272" i="9"/>
  <c r="AJ272" i="9"/>
  <c r="AG272" i="9"/>
  <c r="AD272" i="9"/>
  <c r="AA272" i="9"/>
  <c r="J272" i="9"/>
  <c r="L272" i="9" s="1"/>
  <c r="W272" i="9" s="1"/>
  <c r="X272" i="9" s="1"/>
  <c r="AM271" i="9"/>
  <c r="AJ271" i="9"/>
  <c r="AG271" i="9"/>
  <c r="AD271" i="9"/>
  <c r="AA271" i="9"/>
  <c r="J271" i="9"/>
  <c r="L271" i="9" s="1"/>
  <c r="AM270" i="9"/>
  <c r="AJ270" i="9"/>
  <c r="AG270" i="9"/>
  <c r="AD270" i="9"/>
  <c r="AA270" i="9"/>
  <c r="J270" i="9"/>
  <c r="L270" i="9" s="1"/>
  <c r="W270" i="9" s="1"/>
  <c r="X270" i="9" s="1"/>
  <c r="AM269" i="9"/>
  <c r="AJ269" i="9"/>
  <c r="AG269" i="9"/>
  <c r="AD269" i="9"/>
  <c r="AA269" i="9"/>
  <c r="J269" i="9"/>
  <c r="L269" i="9" s="1"/>
  <c r="AM268" i="9"/>
  <c r="AJ268" i="9"/>
  <c r="AG268" i="9"/>
  <c r="AD268" i="9"/>
  <c r="AA268" i="9"/>
  <c r="J268" i="9"/>
  <c r="L268" i="9" s="1"/>
  <c r="AM267" i="9"/>
  <c r="AJ267" i="9"/>
  <c r="AG267" i="9"/>
  <c r="AD267" i="9"/>
  <c r="AA267" i="9"/>
  <c r="J267" i="9"/>
  <c r="L267" i="9" s="1"/>
  <c r="AM266" i="9"/>
  <c r="AJ266" i="9"/>
  <c r="AG266" i="9"/>
  <c r="AD266" i="9"/>
  <c r="AA266" i="9"/>
  <c r="W266" i="9"/>
  <c r="X266" i="9" s="1"/>
  <c r="J266" i="9"/>
  <c r="L266" i="9" s="1"/>
  <c r="M266" i="9" s="1"/>
  <c r="N266" i="9" s="1"/>
  <c r="AO265" i="9"/>
  <c r="J265" i="9"/>
  <c r="L265" i="9" s="1"/>
  <c r="M265" i="9" s="1"/>
  <c r="N265" i="9" s="1"/>
  <c r="AO264" i="9"/>
  <c r="J264" i="9"/>
  <c r="L264" i="9" s="1"/>
  <c r="M264" i="9" s="1"/>
  <c r="N264" i="9" s="1"/>
  <c r="AO263" i="9"/>
  <c r="J263" i="9"/>
  <c r="L263" i="9" s="1"/>
  <c r="M263" i="9" s="1"/>
  <c r="N263" i="9" s="1"/>
  <c r="AO262" i="9"/>
  <c r="J262" i="9"/>
  <c r="L262" i="9" s="1"/>
  <c r="M262" i="9" s="1"/>
  <c r="N262" i="9" s="1"/>
  <c r="AP262" i="9" s="1"/>
  <c r="AO261" i="9"/>
  <c r="J261" i="9"/>
  <c r="L261" i="9" s="1"/>
  <c r="M261" i="9" s="1"/>
  <c r="N261" i="9" s="1"/>
  <c r="AO260" i="9"/>
  <c r="J260" i="9"/>
  <c r="L260" i="9" s="1"/>
  <c r="M260" i="9" s="1"/>
  <c r="N260" i="9" s="1"/>
  <c r="AP260" i="9" s="1"/>
  <c r="AO259" i="9"/>
  <c r="J259" i="9"/>
  <c r="L259" i="9" s="1"/>
  <c r="M259" i="9" s="1"/>
  <c r="N259" i="9" s="1"/>
  <c r="AO258" i="9"/>
  <c r="J258" i="9"/>
  <c r="L258" i="9" s="1"/>
  <c r="M258" i="9" s="1"/>
  <c r="N258" i="9" s="1"/>
  <c r="AP258" i="9" s="1"/>
  <c r="J257" i="9"/>
  <c r="L257" i="9" s="1"/>
  <c r="M257" i="9" s="1"/>
  <c r="N257" i="9" s="1"/>
  <c r="AM256" i="9"/>
  <c r="AJ256" i="9"/>
  <c r="AG256" i="9"/>
  <c r="AD256" i="9"/>
  <c r="AA256" i="9"/>
  <c r="J256" i="9"/>
  <c r="L256" i="9" s="1"/>
  <c r="AM255" i="9"/>
  <c r="AJ255" i="9"/>
  <c r="AG255" i="9"/>
  <c r="AD255" i="9"/>
  <c r="AA255" i="9"/>
  <c r="J255" i="9"/>
  <c r="L255" i="9" s="1"/>
  <c r="W255" i="9" s="1"/>
  <c r="X255" i="9" s="1"/>
  <c r="AM254" i="9"/>
  <c r="AJ254" i="9"/>
  <c r="AG254" i="9"/>
  <c r="AD254" i="9"/>
  <c r="AA254" i="9"/>
  <c r="J254" i="9"/>
  <c r="L254" i="9" s="1"/>
  <c r="J253" i="9"/>
  <c r="L253" i="9" s="1"/>
  <c r="J252" i="9"/>
  <c r="L252" i="9" s="1"/>
  <c r="J251" i="9"/>
  <c r="L251" i="9" s="1"/>
  <c r="AO250" i="9"/>
  <c r="AP250" i="9" s="1"/>
  <c r="M250" i="9"/>
  <c r="N250" i="9" s="1"/>
  <c r="AO249" i="9"/>
  <c r="J249" i="9"/>
  <c r="L249" i="9" s="1"/>
  <c r="M249" i="9" s="1"/>
  <c r="N249" i="9" s="1"/>
  <c r="AO248" i="9"/>
  <c r="J248" i="9"/>
  <c r="L248" i="9" s="1"/>
  <c r="M248" i="9" s="1"/>
  <c r="N248" i="9" s="1"/>
  <c r="AP248" i="9" s="1"/>
  <c r="AM247" i="9"/>
  <c r="AJ247" i="9"/>
  <c r="AG247" i="9"/>
  <c r="AD247" i="9"/>
  <c r="AA247" i="9"/>
  <c r="J247" i="9"/>
  <c r="L247" i="9" s="1"/>
  <c r="W247" i="9" s="1"/>
  <c r="X247" i="9" s="1"/>
  <c r="AM246" i="9"/>
  <c r="AJ246" i="9"/>
  <c r="AG246" i="9"/>
  <c r="AD246" i="9"/>
  <c r="AA246" i="9"/>
  <c r="J246" i="9"/>
  <c r="L246" i="9" s="1"/>
  <c r="AO245" i="9"/>
  <c r="J245" i="9"/>
  <c r="L245" i="9" s="1"/>
  <c r="M245" i="9" s="1"/>
  <c r="N245" i="9" s="1"/>
  <c r="AO244" i="9"/>
  <c r="J244" i="9"/>
  <c r="L244" i="9" s="1"/>
  <c r="M244" i="9" s="1"/>
  <c r="N244" i="9" s="1"/>
  <c r="AP244" i="9" s="1"/>
  <c r="AO243" i="9"/>
  <c r="J243" i="9"/>
  <c r="L243" i="9" s="1"/>
  <c r="M243" i="9" s="1"/>
  <c r="N243" i="9" s="1"/>
  <c r="AM242" i="9"/>
  <c r="AJ242" i="9"/>
  <c r="AG242" i="9"/>
  <c r="AD242" i="9"/>
  <c r="AA242" i="9"/>
  <c r="J242" i="9"/>
  <c r="L242" i="9" s="1"/>
  <c r="W242" i="9" s="1"/>
  <c r="X242" i="9" s="1"/>
  <c r="AM241" i="9"/>
  <c r="AJ241" i="9"/>
  <c r="AG241" i="9"/>
  <c r="AD241" i="9"/>
  <c r="AA241" i="9"/>
  <c r="J241" i="9"/>
  <c r="L241" i="9" s="1"/>
  <c r="AM240" i="9"/>
  <c r="AJ240" i="9"/>
  <c r="AG240" i="9"/>
  <c r="AD240" i="9"/>
  <c r="AA240" i="9"/>
  <c r="J240" i="9"/>
  <c r="L240" i="9" s="1"/>
  <c r="W240" i="9" s="1"/>
  <c r="X240" i="9" s="1"/>
  <c r="AM239" i="9"/>
  <c r="AJ239" i="9"/>
  <c r="AG239" i="9"/>
  <c r="L239" i="9"/>
  <c r="M239" i="9" s="1"/>
  <c r="N239" i="9" s="1"/>
  <c r="AO238" i="9"/>
  <c r="K238" i="9"/>
  <c r="L238" i="9" s="1"/>
  <c r="M238" i="9" s="1"/>
  <c r="N238" i="9" s="1"/>
  <c r="AM237" i="9"/>
  <c r="AJ237" i="9"/>
  <c r="AJ235" i="9" s="1"/>
  <c r="AJ234" i="9" s="1"/>
  <c r="AG237" i="9"/>
  <c r="AC237" i="9"/>
  <c r="AD237" i="9" s="1"/>
  <c r="Z237" i="9"/>
  <c r="AA237" i="9" s="1"/>
  <c r="W237" i="9"/>
  <c r="X237" i="9" s="1"/>
  <c r="J237" i="9"/>
  <c r="L237" i="9" s="1"/>
  <c r="M237" i="9" s="1"/>
  <c r="N237" i="9" s="1"/>
  <c r="AM236" i="9"/>
  <c r="AJ236" i="9"/>
  <c r="AG236" i="9"/>
  <c r="AD236" i="9"/>
  <c r="AA236" i="9"/>
  <c r="X236" i="9"/>
  <c r="T236" i="9"/>
  <c r="U236" i="9" s="1"/>
  <c r="L236" i="9"/>
  <c r="M236" i="9" s="1"/>
  <c r="N236" i="9" s="1"/>
  <c r="R235" i="9"/>
  <c r="R234" i="9" s="1"/>
  <c r="AO233" i="9"/>
  <c r="L233" i="9"/>
  <c r="M233" i="9" s="1"/>
  <c r="G233" i="9"/>
  <c r="H233" i="9" s="1"/>
  <c r="N233" i="9" s="1"/>
  <c r="AP233" i="9" s="1"/>
  <c r="AO232" i="9"/>
  <c r="L232" i="9"/>
  <c r="M232" i="9" s="1"/>
  <c r="G232" i="9"/>
  <c r="H232" i="9" s="1"/>
  <c r="AO231" i="9"/>
  <c r="AO229" i="9" s="1"/>
  <c r="L231" i="9"/>
  <c r="M231" i="9" s="1"/>
  <c r="G231" i="9"/>
  <c r="H231" i="9" s="1"/>
  <c r="AO230" i="9"/>
  <c r="L230" i="9"/>
  <c r="M230" i="9" s="1"/>
  <c r="G230" i="9"/>
  <c r="H230" i="9" s="1"/>
  <c r="AM229" i="9"/>
  <c r="AJ229" i="9"/>
  <c r="AG229" i="9"/>
  <c r="AD229" i="9"/>
  <c r="AA229" i="9"/>
  <c r="X229" i="9"/>
  <c r="U229" i="9"/>
  <c r="R229" i="9"/>
  <c r="AO228" i="9"/>
  <c r="AP228" i="9" s="1"/>
  <c r="L228" i="9"/>
  <c r="M228" i="9" s="1"/>
  <c r="G228" i="9"/>
  <c r="H228" i="9" s="1"/>
  <c r="N228" i="9" s="1"/>
  <c r="AO227" i="9"/>
  <c r="AP227" i="9" s="1"/>
  <c r="L227" i="9"/>
  <c r="M227" i="9" s="1"/>
  <c r="G227" i="9"/>
  <c r="H227" i="9" s="1"/>
  <c r="L226" i="9"/>
  <c r="M226" i="9" s="1"/>
  <c r="G226" i="9"/>
  <c r="L225" i="9"/>
  <c r="M225" i="9" s="1"/>
  <c r="G225" i="9"/>
  <c r="T225" i="9" s="1"/>
  <c r="U225" i="9" s="1"/>
  <c r="AO225" i="9" s="1"/>
  <c r="L224" i="9"/>
  <c r="M224" i="9" s="1"/>
  <c r="G224" i="9"/>
  <c r="L223" i="9"/>
  <c r="M223" i="9" s="1"/>
  <c r="G223" i="9"/>
  <c r="T223" i="9" s="1"/>
  <c r="U223" i="9" s="1"/>
  <c r="AO223" i="9" s="1"/>
  <c r="L222" i="9"/>
  <c r="M222" i="9" s="1"/>
  <c r="G222" i="9"/>
  <c r="L221" i="9"/>
  <c r="M221" i="9" s="1"/>
  <c r="G221" i="9"/>
  <c r="T221" i="9" s="1"/>
  <c r="U221" i="9" s="1"/>
  <c r="AO221" i="9" s="1"/>
  <c r="L220" i="9"/>
  <c r="M220" i="9" s="1"/>
  <c r="G220" i="9"/>
  <c r="L219" i="9"/>
  <c r="M219" i="9" s="1"/>
  <c r="G219" i="9"/>
  <c r="T219" i="9" s="1"/>
  <c r="U219" i="9" s="1"/>
  <c r="AO219" i="9" s="1"/>
  <c r="L218" i="9"/>
  <c r="M218" i="9" s="1"/>
  <c r="G218" i="9"/>
  <c r="L217" i="9"/>
  <c r="M217" i="9" s="1"/>
  <c r="G217" i="9"/>
  <c r="T217" i="9" s="1"/>
  <c r="U217" i="9" s="1"/>
  <c r="AO217" i="9" s="1"/>
  <c r="L216" i="9"/>
  <c r="M216" i="9" s="1"/>
  <c r="G216" i="9"/>
  <c r="L215" i="9"/>
  <c r="M215" i="9" s="1"/>
  <c r="G215" i="9"/>
  <c r="T215" i="9" s="1"/>
  <c r="U215" i="9" s="1"/>
  <c r="AO215" i="9" s="1"/>
  <c r="L214" i="9"/>
  <c r="M214" i="9" s="1"/>
  <c r="G214" i="9"/>
  <c r="L213" i="9"/>
  <c r="M213" i="9" s="1"/>
  <c r="G213" i="9"/>
  <c r="T213" i="9" s="1"/>
  <c r="U213" i="9" s="1"/>
  <c r="AO213" i="9" s="1"/>
  <c r="L212" i="9"/>
  <c r="M212" i="9" s="1"/>
  <c r="G212" i="9"/>
  <c r="L211" i="9"/>
  <c r="M211" i="9" s="1"/>
  <c r="G211" i="9"/>
  <c r="T211" i="9" s="1"/>
  <c r="U211" i="9" s="1"/>
  <c r="AO211" i="9" s="1"/>
  <c r="L210" i="9"/>
  <c r="M210" i="9" s="1"/>
  <c r="G210" i="9"/>
  <c r="L209" i="9"/>
  <c r="M209" i="9" s="1"/>
  <c r="G209" i="9"/>
  <c r="T209" i="9" s="1"/>
  <c r="U209" i="9" s="1"/>
  <c r="AO209" i="9" s="1"/>
  <c r="L208" i="9"/>
  <c r="M208" i="9" s="1"/>
  <c r="G208" i="9"/>
  <c r="L207" i="9"/>
  <c r="M207" i="9" s="1"/>
  <c r="G207" i="9"/>
  <c r="T207" i="9" s="1"/>
  <c r="U207" i="9" s="1"/>
  <c r="AO207" i="9" s="1"/>
  <c r="L206" i="9"/>
  <c r="M206" i="9" s="1"/>
  <c r="G206" i="9"/>
  <c r="L205" i="9"/>
  <c r="M205" i="9" s="1"/>
  <c r="G205" i="9"/>
  <c r="T205" i="9" s="1"/>
  <c r="U205" i="9" s="1"/>
  <c r="AO205" i="9" s="1"/>
  <c r="L204" i="9"/>
  <c r="M204" i="9" s="1"/>
  <c r="G204" i="9"/>
  <c r="L203" i="9"/>
  <c r="M203" i="9" s="1"/>
  <c r="G203" i="9"/>
  <c r="T203" i="9" s="1"/>
  <c r="U203" i="9" s="1"/>
  <c r="AO203" i="9" s="1"/>
  <c r="L202" i="9"/>
  <c r="M202" i="9" s="1"/>
  <c r="G202" i="9"/>
  <c r="K201" i="9"/>
  <c r="L201" i="9" s="1"/>
  <c r="M201" i="9" s="1"/>
  <c r="F201" i="9"/>
  <c r="G201" i="9" s="1"/>
  <c r="AM200" i="9"/>
  <c r="AM198" i="9" s="1"/>
  <c r="AJ200" i="9"/>
  <c r="AJ198" i="9" s="1"/>
  <c r="AG200" i="9"/>
  <c r="AG198" i="9" s="1"/>
  <c r="AD200" i="9"/>
  <c r="AD198" i="9" s="1"/>
  <c r="AA200" i="9"/>
  <c r="AA198" i="9" s="1"/>
  <c r="L200" i="9"/>
  <c r="M200" i="9" s="1"/>
  <c r="G200" i="9"/>
  <c r="W200" i="9" s="1"/>
  <c r="X200" i="9" s="1"/>
  <c r="L199" i="9"/>
  <c r="M199" i="9" s="1"/>
  <c r="G199" i="9"/>
  <c r="R198" i="9"/>
  <c r="AO197" i="9"/>
  <c r="AP197" i="9" s="1"/>
  <c r="L197" i="9"/>
  <c r="M197" i="9" s="1"/>
  <c r="G197" i="9"/>
  <c r="H197" i="9" s="1"/>
  <c r="AO196" i="9"/>
  <c r="AP196" i="9" s="1"/>
  <c r="L196" i="9"/>
  <c r="M196" i="9" s="1"/>
  <c r="G196" i="9"/>
  <c r="H196" i="9" s="1"/>
  <c r="N196" i="9" s="1"/>
  <c r="AO195" i="9"/>
  <c r="AP195" i="9" s="1"/>
  <c r="L195" i="9"/>
  <c r="M195" i="9" s="1"/>
  <c r="G195" i="9"/>
  <c r="H195" i="9" s="1"/>
  <c r="AO194" i="9"/>
  <c r="L194" i="9"/>
  <c r="M194" i="9" s="1"/>
  <c r="G194" i="9"/>
  <c r="H194" i="9" s="1"/>
  <c r="N194" i="9" s="1"/>
  <c r="AP194" i="9" s="1"/>
  <c r="AO193" i="9"/>
  <c r="L193" i="9"/>
  <c r="M193" i="9" s="1"/>
  <c r="G193" i="9"/>
  <c r="H193" i="9" s="1"/>
  <c r="AO192" i="9"/>
  <c r="L192" i="9"/>
  <c r="M192" i="9" s="1"/>
  <c r="G192" i="9"/>
  <c r="H192" i="9" s="1"/>
  <c r="N192" i="9" s="1"/>
  <c r="AO191" i="9"/>
  <c r="L191" i="9"/>
  <c r="M191" i="9" s="1"/>
  <c r="G191" i="9"/>
  <c r="H191" i="9" s="1"/>
  <c r="AO190" i="9"/>
  <c r="L190" i="9"/>
  <c r="M190" i="9" s="1"/>
  <c r="G190" i="9"/>
  <c r="H190" i="9" s="1"/>
  <c r="N190" i="9" s="1"/>
  <c r="AP190" i="9" s="1"/>
  <c r="AO189" i="9"/>
  <c r="L189" i="9"/>
  <c r="M189" i="9" s="1"/>
  <c r="G189" i="9"/>
  <c r="H189" i="9" s="1"/>
  <c r="AO188" i="9"/>
  <c r="L188" i="9"/>
  <c r="M188" i="9" s="1"/>
  <c r="G188" i="9"/>
  <c r="H188" i="9" s="1"/>
  <c r="N188" i="9" s="1"/>
  <c r="AO187" i="9"/>
  <c r="L187" i="9"/>
  <c r="M187" i="9" s="1"/>
  <c r="G187" i="9"/>
  <c r="H187" i="9" s="1"/>
  <c r="AO186" i="9"/>
  <c r="L186" i="9"/>
  <c r="M186" i="9" s="1"/>
  <c r="G186" i="9"/>
  <c r="H186" i="9" s="1"/>
  <c r="N186" i="9" s="1"/>
  <c r="AP186" i="9" s="1"/>
  <c r="AO185" i="9"/>
  <c r="L185" i="9"/>
  <c r="M185" i="9" s="1"/>
  <c r="G185" i="9"/>
  <c r="H185" i="9" s="1"/>
  <c r="AO184" i="9"/>
  <c r="L184" i="9"/>
  <c r="M184" i="9" s="1"/>
  <c r="G184" i="9"/>
  <c r="H184" i="9" s="1"/>
  <c r="N184" i="9" s="1"/>
  <c r="AO183" i="9"/>
  <c r="L183" i="9"/>
  <c r="M183" i="9" s="1"/>
  <c r="G183" i="9"/>
  <c r="H183" i="9" s="1"/>
  <c r="AO182" i="9"/>
  <c r="L182" i="9"/>
  <c r="M182" i="9" s="1"/>
  <c r="G182" i="9"/>
  <c r="H182" i="9" s="1"/>
  <c r="N182" i="9" s="1"/>
  <c r="AP182" i="9" s="1"/>
  <c r="AO181" i="9"/>
  <c r="L181" i="9"/>
  <c r="M181" i="9" s="1"/>
  <c r="G181" i="9"/>
  <c r="H181" i="9" s="1"/>
  <c r="AO180" i="9"/>
  <c r="M180" i="9"/>
  <c r="G180" i="9"/>
  <c r="H180" i="9" s="1"/>
  <c r="N180" i="9" s="1"/>
  <c r="AO179" i="9"/>
  <c r="L179" i="9"/>
  <c r="M179" i="9" s="1"/>
  <c r="G179" i="9"/>
  <c r="H179" i="9" s="1"/>
  <c r="AO178" i="9"/>
  <c r="L178" i="9"/>
  <c r="M178" i="9" s="1"/>
  <c r="G178" i="9"/>
  <c r="H178" i="9" s="1"/>
  <c r="N178" i="9" s="1"/>
  <c r="AP178" i="9" s="1"/>
  <c r="AO177" i="9"/>
  <c r="L177" i="9"/>
  <c r="M177" i="9" s="1"/>
  <c r="G177" i="9"/>
  <c r="H177" i="9" s="1"/>
  <c r="AO176" i="9"/>
  <c r="L176" i="9"/>
  <c r="M176" i="9" s="1"/>
  <c r="G176" i="9"/>
  <c r="H176" i="9" s="1"/>
  <c r="N176" i="9" s="1"/>
  <c r="AO175" i="9"/>
  <c r="L175" i="9"/>
  <c r="M175" i="9" s="1"/>
  <c r="G175" i="9"/>
  <c r="H175" i="9" s="1"/>
  <c r="AO174" i="9"/>
  <c r="L174" i="9"/>
  <c r="M174" i="9" s="1"/>
  <c r="G174" i="9"/>
  <c r="H174" i="9" s="1"/>
  <c r="N174" i="9" s="1"/>
  <c r="AP174" i="9" s="1"/>
  <c r="AO173" i="9"/>
  <c r="L173" i="9"/>
  <c r="M173" i="9" s="1"/>
  <c r="G173" i="9"/>
  <c r="H173" i="9" s="1"/>
  <c r="AO172" i="9"/>
  <c r="L172" i="9"/>
  <c r="M172" i="9" s="1"/>
  <c r="G172" i="9"/>
  <c r="H172" i="9" s="1"/>
  <c r="N172" i="9" s="1"/>
  <c r="AO171" i="9"/>
  <c r="L171" i="9"/>
  <c r="M171" i="9" s="1"/>
  <c r="G171" i="9"/>
  <c r="H171" i="9" s="1"/>
  <c r="AO170" i="9"/>
  <c r="L170" i="9"/>
  <c r="M170" i="9" s="1"/>
  <c r="G170" i="9"/>
  <c r="H170" i="9" s="1"/>
  <c r="N170" i="9" s="1"/>
  <c r="AP170" i="9" s="1"/>
  <c r="AO169" i="9"/>
  <c r="L169" i="9"/>
  <c r="M169" i="9" s="1"/>
  <c r="G169" i="9"/>
  <c r="H169" i="9" s="1"/>
  <c r="AO168" i="9"/>
  <c r="L168" i="9"/>
  <c r="M168" i="9" s="1"/>
  <c r="G168" i="9"/>
  <c r="H168" i="9" s="1"/>
  <c r="N168" i="9" s="1"/>
  <c r="AO167" i="9"/>
  <c r="L167" i="9"/>
  <c r="M167" i="9" s="1"/>
  <c r="G167" i="9"/>
  <c r="H167" i="9" s="1"/>
  <c r="AO166" i="9"/>
  <c r="L166" i="9"/>
  <c r="M166" i="9" s="1"/>
  <c r="G166" i="9"/>
  <c r="H166" i="9" s="1"/>
  <c r="N166" i="9" s="1"/>
  <c r="AP166" i="9" s="1"/>
  <c r="AO165" i="9"/>
  <c r="L165" i="9"/>
  <c r="M165" i="9" s="1"/>
  <c r="G165" i="9"/>
  <c r="H165" i="9" s="1"/>
  <c r="AO164" i="9"/>
  <c r="L164" i="9"/>
  <c r="M164" i="9" s="1"/>
  <c r="G164" i="9"/>
  <c r="H164" i="9" s="1"/>
  <c r="N164" i="9" s="1"/>
  <c r="AO163" i="9"/>
  <c r="L163" i="9"/>
  <c r="M163" i="9" s="1"/>
  <c r="G163" i="9"/>
  <c r="H163" i="9" s="1"/>
  <c r="AO162" i="9"/>
  <c r="L162" i="9"/>
  <c r="M162" i="9" s="1"/>
  <c r="G162" i="9"/>
  <c r="H162" i="9" s="1"/>
  <c r="N162" i="9" s="1"/>
  <c r="AP162" i="9" s="1"/>
  <c r="AO161" i="9"/>
  <c r="L161" i="9"/>
  <c r="M161" i="9" s="1"/>
  <c r="G161" i="9"/>
  <c r="H161" i="9" s="1"/>
  <c r="AO160" i="9"/>
  <c r="L160" i="9"/>
  <c r="M160" i="9" s="1"/>
  <c r="G160" i="9"/>
  <c r="H160" i="9" s="1"/>
  <c r="N160" i="9" s="1"/>
  <c r="AO159" i="9"/>
  <c r="L159" i="9"/>
  <c r="M159" i="9" s="1"/>
  <c r="G159" i="9"/>
  <c r="H159" i="9" s="1"/>
  <c r="AO158" i="9"/>
  <c r="L158" i="9"/>
  <c r="M158" i="9" s="1"/>
  <c r="G158" i="9"/>
  <c r="H158" i="9" s="1"/>
  <c r="N158" i="9" s="1"/>
  <c r="AP158" i="9" s="1"/>
  <c r="AO157" i="9"/>
  <c r="L157" i="9"/>
  <c r="M157" i="9" s="1"/>
  <c r="G157" i="9"/>
  <c r="H157" i="9" s="1"/>
  <c r="AO156" i="9"/>
  <c r="L156" i="9"/>
  <c r="M156" i="9" s="1"/>
  <c r="G156" i="9"/>
  <c r="H156" i="9" s="1"/>
  <c r="N156" i="9" s="1"/>
  <c r="AO155" i="9"/>
  <c r="L155" i="9"/>
  <c r="M155" i="9" s="1"/>
  <c r="G155" i="9"/>
  <c r="H155" i="9" s="1"/>
  <c r="AO154" i="9"/>
  <c r="L154" i="9"/>
  <c r="M154" i="9" s="1"/>
  <c r="G154" i="9"/>
  <c r="H154" i="9" s="1"/>
  <c r="N154" i="9" s="1"/>
  <c r="AP154" i="9" s="1"/>
  <c r="AO153" i="9"/>
  <c r="L153" i="9"/>
  <c r="M153" i="9" s="1"/>
  <c r="G153" i="9"/>
  <c r="H153" i="9" s="1"/>
  <c r="AO152" i="9"/>
  <c r="L152" i="9"/>
  <c r="M152" i="9" s="1"/>
  <c r="G152" i="9"/>
  <c r="H152" i="9" s="1"/>
  <c r="N152" i="9" s="1"/>
  <c r="AO151" i="9"/>
  <c r="L151" i="9"/>
  <c r="M151" i="9" s="1"/>
  <c r="G151" i="9"/>
  <c r="H151" i="9" s="1"/>
  <c r="AO150" i="9"/>
  <c r="L150" i="9"/>
  <c r="M150" i="9" s="1"/>
  <c r="G150" i="9"/>
  <c r="H150" i="9" s="1"/>
  <c r="N150" i="9" s="1"/>
  <c r="AP150" i="9" s="1"/>
  <c r="AO149" i="9"/>
  <c r="L149" i="9"/>
  <c r="M149" i="9" s="1"/>
  <c r="G149" i="9"/>
  <c r="H149" i="9" s="1"/>
  <c r="AO148" i="9"/>
  <c r="L148" i="9"/>
  <c r="M148" i="9" s="1"/>
  <c r="G148" i="9"/>
  <c r="H148" i="9" s="1"/>
  <c r="N148" i="9" s="1"/>
  <c r="AO147" i="9"/>
  <c r="L147" i="9"/>
  <c r="M147" i="9" s="1"/>
  <c r="A155" i="9" s="1"/>
  <c r="G147" i="9"/>
  <c r="H147" i="9" s="1"/>
  <c r="AO146" i="9"/>
  <c r="K146" i="9"/>
  <c r="L146" i="9" s="1"/>
  <c r="M146" i="9" s="1"/>
  <c r="F146" i="9"/>
  <c r="G146" i="9" s="1"/>
  <c r="H146" i="9" s="1"/>
  <c r="N146" i="9" s="1"/>
  <c r="AP146" i="9" s="1"/>
  <c r="AO145" i="9"/>
  <c r="AP145" i="9" s="1"/>
  <c r="L145" i="9"/>
  <c r="M145" i="9" s="1"/>
  <c r="G145" i="9"/>
  <c r="H145" i="9" s="1"/>
  <c r="AO144" i="9"/>
  <c r="AO143" i="9" s="1"/>
  <c r="L144" i="9"/>
  <c r="M144" i="9" s="1"/>
  <c r="A154" i="9" s="1"/>
  <c r="G144" i="9"/>
  <c r="H144" i="9" s="1"/>
  <c r="N144" i="9" s="1"/>
  <c r="AM143" i="9"/>
  <c r="AJ143" i="9"/>
  <c r="AG143" i="9"/>
  <c r="AD143" i="9"/>
  <c r="AA143" i="9"/>
  <c r="X143" i="9"/>
  <c r="U143" i="9"/>
  <c r="R143" i="9"/>
  <c r="AO142" i="9"/>
  <c r="L142" i="9"/>
  <c r="M142" i="9" s="1"/>
  <c r="N142" i="9" s="1"/>
  <c r="AP142" i="9" s="1"/>
  <c r="AO141" i="9"/>
  <c r="L141" i="9"/>
  <c r="M141" i="9" s="1"/>
  <c r="N141" i="9" s="1"/>
  <c r="AP141" i="9" s="1"/>
  <c r="AO140" i="9"/>
  <c r="L140" i="9"/>
  <c r="M140" i="9" s="1"/>
  <c r="N140" i="9" s="1"/>
  <c r="AP140" i="9" s="1"/>
  <c r="AO139" i="9"/>
  <c r="L139" i="9"/>
  <c r="M139" i="9" s="1"/>
  <c r="G139" i="9"/>
  <c r="H139" i="9" s="1"/>
  <c r="AO138" i="9"/>
  <c r="L138" i="9"/>
  <c r="M138" i="9" s="1"/>
  <c r="G138" i="9"/>
  <c r="H138" i="9" s="1"/>
  <c r="AO137" i="9"/>
  <c r="L137" i="9"/>
  <c r="M137" i="9" s="1"/>
  <c r="G137" i="9"/>
  <c r="H137" i="9" s="1"/>
  <c r="AO136" i="9"/>
  <c r="L136" i="9"/>
  <c r="M136" i="9" s="1"/>
  <c r="G136" i="9"/>
  <c r="H136" i="9" s="1"/>
  <c r="AO135" i="9"/>
  <c r="L135" i="9"/>
  <c r="M135" i="9" s="1"/>
  <c r="G135" i="9"/>
  <c r="H135" i="9" s="1"/>
  <c r="AO134" i="9"/>
  <c r="L134" i="9"/>
  <c r="M134" i="9" s="1"/>
  <c r="G134" i="9"/>
  <c r="H134" i="9" s="1"/>
  <c r="AO133" i="9"/>
  <c r="L133" i="9"/>
  <c r="M133" i="9" s="1"/>
  <c r="G133" i="9"/>
  <c r="H133" i="9" s="1"/>
  <c r="AO132" i="9"/>
  <c r="L132" i="9"/>
  <c r="M132" i="9" s="1"/>
  <c r="G132" i="9"/>
  <c r="H132" i="9" s="1"/>
  <c r="AO131" i="9"/>
  <c r="L131" i="9"/>
  <c r="M131" i="9" s="1"/>
  <c r="G131" i="9"/>
  <c r="H131" i="9" s="1"/>
  <c r="AO130" i="9"/>
  <c r="L130" i="9"/>
  <c r="M130" i="9" s="1"/>
  <c r="G130" i="9"/>
  <c r="H130" i="9" s="1"/>
  <c r="AO129" i="9"/>
  <c r="L129" i="9"/>
  <c r="M129" i="9" s="1"/>
  <c r="G129" i="9"/>
  <c r="H129" i="9" s="1"/>
  <c r="AO128" i="9"/>
  <c r="L128" i="9"/>
  <c r="M128" i="9" s="1"/>
  <c r="G128" i="9"/>
  <c r="H128" i="9" s="1"/>
  <c r="AO127" i="9"/>
  <c r="L127" i="9"/>
  <c r="M127" i="9" s="1"/>
  <c r="G127" i="9"/>
  <c r="H127" i="9" s="1"/>
  <c r="AO126" i="9"/>
  <c r="L126" i="9"/>
  <c r="M126" i="9" s="1"/>
  <c r="G126" i="9"/>
  <c r="H126" i="9" s="1"/>
  <c r="AO125" i="9"/>
  <c r="L125" i="9"/>
  <c r="M125" i="9" s="1"/>
  <c r="G125" i="9"/>
  <c r="H125" i="9" s="1"/>
  <c r="AO124" i="9"/>
  <c r="L124" i="9"/>
  <c r="M124" i="9" s="1"/>
  <c r="G124" i="9"/>
  <c r="H124" i="9" s="1"/>
  <c r="AO123" i="9"/>
  <c r="L123" i="9"/>
  <c r="M123" i="9" s="1"/>
  <c r="G123" i="9"/>
  <c r="H123" i="9" s="1"/>
  <c r="AO122" i="9"/>
  <c r="L122" i="9"/>
  <c r="M122" i="9" s="1"/>
  <c r="G122" i="9"/>
  <c r="H122" i="9" s="1"/>
  <c r="AO121" i="9"/>
  <c r="L121" i="9"/>
  <c r="M121" i="9" s="1"/>
  <c r="G121" i="9"/>
  <c r="H121" i="9" s="1"/>
  <c r="AO120" i="9"/>
  <c r="L120" i="9"/>
  <c r="M120" i="9" s="1"/>
  <c r="G120" i="9"/>
  <c r="H120" i="9" s="1"/>
  <c r="AO119" i="9"/>
  <c r="G119" i="9"/>
  <c r="H119" i="9" s="1"/>
  <c r="N119" i="9" s="1"/>
  <c r="AP119" i="9" s="1"/>
  <c r="AM118" i="9"/>
  <c r="AJ118" i="9"/>
  <c r="AG118" i="9"/>
  <c r="AD118" i="9"/>
  <c r="AA118" i="9"/>
  <c r="X118" i="9"/>
  <c r="U118" i="9"/>
  <c r="R118" i="9"/>
  <c r="AO117" i="9"/>
  <c r="AP117" i="9" s="1"/>
  <c r="L117" i="9"/>
  <c r="M117" i="9" s="1"/>
  <c r="G117" i="9"/>
  <c r="H117" i="9" s="1"/>
  <c r="AO116" i="9"/>
  <c r="AP116" i="9" s="1"/>
  <c r="L116" i="9"/>
  <c r="M116" i="9" s="1"/>
  <c r="G116" i="9"/>
  <c r="H116" i="9" s="1"/>
  <c r="N116" i="9" s="1"/>
  <c r="AO115" i="9"/>
  <c r="AP115" i="9" s="1"/>
  <c r="L115" i="9"/>
  <c r="M115" i="9" s="1"/>
  <c r="G115" i="9"/>
  <c r="H115" i="9" s="1"/>
  <c r="AO114" i="9"/>
  <c r="AP114" i="9" s="1"/>
  <c r="L114" i="9"/>
  <c r="M114" i="9" s="1"/>
  <c r="G114" i="9"/>
  <c r="H114" i="9" s="1"/>
  <c r="N114" i="9" s="1"/>
  <c r="AO113" i="9"/>
  <c r="AP113" i="9" s="1"/>
  <c r="L113" i="9"/>
  <c r="M113" i="9" s="1"/>
  <c r="G113" i="9"/>
  <c r="H113" i="9" s="1"/>
  <c r="AO112" i="9"/>
  <c r="AP112" i="9" s="1"/>
  <c r="L112" i="9"/>
  <c r="M112" i="9" s="1"/>
  <c r="G112" i="9"/>
  <c r="H112" i="9" s="1"/>
  <c r="N112" i="9" s="1"/>
  <c r="AO111" i="9"/>
  <c r="L111" i="9"/>
  <c r="M111" i="9" s="1"/>
  <c r="G111" i="9"/>
  <c r="H111" i="9" s="1"/>
  <c r="AO110" i="9"/>
  <c r="L110" i="9"/>
  <c r="M110" i="9" s="1"/>
  <c r="G110" i="9"/>
  <c r="H110" i="9" s="1"/>
  <c r="N110" i="9" s="1"/>
  <c r="AO109" i="9"/>
  <c r="L109" i="9"/>
  <c r="M109" i="9" s="1"/>
  <c r="G109" i="9"/>
  <c r="H109" i="9" s="1"/>
  <c r="AO108" i="9"/>
  <c r="L108" i="9"/>
  <c r="M108" i="9" s="1"/>
  <c r="G108" i="9"/>
  <c r="H108" i="9" s="1"/>
  <c r="N108" i="9" s="1"/>
  <c r="AP108" i="9" s="1"/>
  <c r="AO107" i="9"/>
  <c r="L107" i="9"/>
  <c r="M107" i="9" s="1"/>
  <c r="G107" i="9"/>
  <c r="H107" i="9" s="1"/>
  <c r="AO106" i="9"/>
  <c r="L106" i="9"/>
  <c r="M106" i="9" s="1"/>
  <c r="G106" i="9"/>
  <c r="H106" i="9" s="1"/>
  <c r="N106" i="9" s="1"/>
  <c r="AO105" i="9"/>
  <c r="L105" i="9"/>
  <c r="M105" i="9" s="1"/>
  <c r="G105" i="9"/>
  <c r="H105" i="9" s="1"/>
  <c r="AO104" i="9"/>
  <c r="L104" i="9"/>
  <c r="M104" i="9" s="1"/>
  <c r="G104" i="9"/>
  <c r="H104" i="9" s="1"/>
  <c r="N104" i="9" s="1"/>
  <c r="AP104" i="9" s="1"/>
  <c r="AO103" i="9"/>
  <c r="L103" i="9"/>
  <c r="M103" i="9" s="1"/>
  <c r="G103" i="9"/>
  <c r="H103" i="9" s="1"/>
  <c r="AO102" i="9"/>
  <c r="L102" i="9"/>
  <c r="M102" i="9" s="1"/>
  <c r="G102" i="9"/>
  <c r="H102" i="9" s="1"/>
  <c r="N102" i="9" s="1"/>
  <c r="AO101" i="9"/>
  <c r="L101" i="9"/>
  <c r="M101" i="9" s="1"/>
  <c r="G101" i="9"/>
  <c r="H101" i="9" s="1"/>
  <c r="AO100" i="9"/>
  <c r="L100" i="9"/>
  <c r="M100" i="9" s="1"/>
  <c r="G100" i="9"/>
  <c r="H100" i="9" s="1"/>
  <c r="N100" i="9" s="1"/>
  <c r="AP100" i="9" s="1"/>
  <c r="AO99" i="9"/>
  <c r="L99" i="9"/>
  <c r="M99" i="9" s="1"/>
  <c r="G99" i="9"/>
  <c r="H99" i="9" s="1"/>
  <c r="AO98" i="9"/>
  <c r="L98" i="9"/>
  <c r="M98" i="9" s="1"/>
  <c r="G98" i="9"/>
  <c r="H98" i="9" s="1"/>
  <c r="N98" i="9" s="1"/>
  <c r="AO97" i="9"/>
  <c r="L97" i="9"/>
  <c r="M97" i="9" s="1"/>
  <c r="G97" i="9"/>
  <c r="H97" i="9" s="1"/>
  <c r="AO96" i="9"/>
  <c r="L96" i="9"/>
  <c r="M96" i="9" s="1"/>
  <c r="G96" i="9"/>
  <c r="H96" i="9" s="1"/>
  <c r="N96" i="9" s="1"/>
  <c r="AP96" i="9" s="1"/>
  <c r="AO95" i="9"/>
  <c r="L95" i="9"/>
  <c r="M95" i="9" s="1"/>
  <c r="G95" i="9"/>
  <c r="H95" i="9" s="1"/>
  <c r="AO94" i="9"/>
  <c r="L94" i="9"/>
  <c r="M94" i="9" s="1"/>
  <c r="G94" i="9"/>
  <c r="H94" i="9" s="1"/>
  <c r="N94" i="9" s="1"/>
  <c r="AM93" i="9"/>
  <c r="AJ93" i="9"/>
  <c r="AG93" i="9"/>
  <c r="AD93" i="9"/>
  <c r="AA93" i="9"/>
  <c r="L93" i="9"/>
  <c r="M93" i="9" s="1"/>
  <c r="G93" i="9"/>
  <c r="AM92" i="9"/>
  <c r="AJ92" i="9"/>
  <c r="AG92" i="9"/>
  <c r="AD92" i="9"/>
  <c r="AA92" i="9"/>
  <c r="L92" i="9"/>
  <c r="M92" i="9" s="1"/>
  <c r="G92" i="9"/>
  <c r="AO91" i="9"/>
  <c r="L91" i="9"/>
  <c r="M91" i="9" s="1"/>
  <c r="G91" i="9"/>
  <c r="H91" i="9" s="1"/>
  <c r="AO90" i="9"/>
  <c r="L90" i="9"/>
  <c r="M90" i="9" s="1"/>
  <c r="G90" i="9"/>
  <c r="H90" i="9" s="1"/>
  <c r="N90" i="9" s="1"/>
  <c r="AM89" i="9"/>
  <c r="AJ89" i="9"/>
  <c r="AG89" i="9"/>
  <c r="AD89" i="9"/>
  <c r="AA89" i="9"/>
  <c r="L89" i="9"/>
  <c r="M89" i="9" s="1"/>
  <c r="G89" i="9"/>
  <c r="AM88" i="9"/>
  <c r="AJ88" i="9"/>
  <c r="AG88" i="9"/>
  <c r="AD88" i="9"/>
  <c r="AA88" i="9"/>
  <c r="L88" i="9"/>
  <c r="M88" i="9" s="1"/>
  <c r="G88" i="9"/>
  <c r="AM87" i="9"/>
  <c r="AJ87" i="9"/>
  <c r="AG87" i="9"/>
  <c r="AD87" i="9"/>
  <c r="AA87" i="9"/>
  <c r="L87" i="9"/>
  <c r="M87" i="9" s="1"/>
  <c r="G87" i="9"/>
  <c r="AM86" i="9"/>
  <c r="AJ86" i="9"/>
  <c r="AG86" i="9"/>
  <c r="AD86" i="9"/>
  <c r="AA86" i="9"/>
  <c r="L86" i="9"/>
  <c r="M86" i="9" s="1"/>
  <c r="G86" i="9"/>
  <c r="L85" i="9"/>
  <c r="M85" i="9" s="1"/>
  <c r="G85" i="9"/>
  <c r="T85" i="9" s="1"/>
  <c r="U85" i="9" s="1"/>
  <c r="AO85" i="9" s="1"/>
  <c r="L84" i="9"/>
  <c r="M84" i="9" s="1"/>
  <c r="G84" i="9"/>
  <c r="L83" i="9"/>
  <c r="M83" i="9" s="1"/>
  <c r="G83" i="9"/>
  <c r="T83" i="9" s="1"/>
  <c r="U83" i="9" s="1"/>
  <c r="AO83" i="9" s="1"/>
  <c r="AM82" i="9"/>
  <c r="AJ82" i="9"/>
  <c r="AG82" i="9"/>
  <c r="AD82" i="9"/>
  <c r="AA82" i="9"/>
  <c r="U82" i="9"/>
  <c r="L82" i="9"/>
  <c r="M82" i="9" s="1"/>
  <c r="G82" i="9"/>
  <c r="AM81" i="9"/>
  <c r="AJ81" i="9"/>
  <c r="AG81" i="9"/>
  <c r="AD81" i="9"/>
  <c r="AA81" i="9"/>
  <c r="U81" i="9"/>
  <c r="L81" i="9"/>
  <c r="M81" i="9" s="1"/>
  <c r="G81" i="9"/>
  <c r="H81" i="9" s="1"/>
  <c r="AM80" i="9"/>
  <c r="AJ80" i="9"/>
  <c r="AG80" i="9"/>
  <c r="AD80" i="9"/>
  <c r="AD57" i="9" s="1"/>
  <c r="AA80" i="9"/>
  <c r="U80" i="9"/>
  <c r="L80" i="9"/>
  <c r="M80" i="9" s="1"/>
  <c r="G80" i="9"/>
  <c r="L79" i="9"/>
  <c r="M79" i="9" s="1"/>
  <c r="G79" i="9"/>
  <c r="T79" i="9" s="1"/>
  <c r="U79" i="9" s="1"/>
  <c r="AO79" i="9" s="1"/>
  <c r="AO78" i="9"/>
  <c r="AP78" i="9" s="1"/>
  <c r="L78" i="9"/>
  <c r="M78" i="9" s="1"/>
  <c r="G78" i="9"/>
  <c r="H78" i="9" s="1"/>
  <c r="AO77" i="9"/>
  <c r="L77" i="9"/>
  <c r="M77" i="9" s="1"/>
  <c r="G77" i="9"/>
  <c r="H77" i="9" s="1"/>
  <c r="N77" i="9" s="1"/>
  <c r="AP77" i="9" s="1"/>
  <c r="AO76" i="9"/>
  <c r="L76" i="9"/>
  <c r="M76" i="9" s="1"/>
  <c r="G76" i="9"/>
  <c r="H76" i="9" s="1"/>
  <c r="L75" i="9"/>
  <c r="M75" i="9" s="1"/>
  <c r="G75" i="9"/>
  <c r="T75" i="9" s="1"/>
  <c r="U75" i="9" s="1"/>
  <c r="AO75" i="9" s="1"/>
  <c r="AO74" i="9"/>
  <c r="L74" i="9"/>
  <c r="M74" i="9" s="1"/>
  <c r="G74" i="9"/>
  <c r="H74" i="9" s="1"/>
  <c r="N74" i="9" s="1"/>
  <c r="AP74" i="9" s="1"/>
  <c r="AO73" i="9"/>
  <c r="L73" i="9"/>
  <c r="M73" i="9" s="1"/>
  <c r="G73" i="9"/>
  <c r="H73" i="9" s="1"/>
  <c r="AO72" i="9"/>
  <c r="L72" i="9"/>
  <c r="M72" i="9" s="1"/>
  <c r="G72" i="9"/>
  <c r="H72" i="9" s="1"/>
  <c r="N72" i="9" s="1"/>
  <c r="AO71" i="9"/>
  <c r="L71" i="9"/>
  <c r="M71" i="9" s="1"/>
  <c r="G71" i="9"/>
  <c r="H71" i="9" s="1"/>
  <c r="T70" i="9"/>
  <c r="U70" i="9" s="1"/>
  <c r="AO70" i="9" s="1"/>
  <c r="L70" i="9"/>
  <c r="M70" i="9" s="1"/>
  <c r="G70" i="9"/>
  <c r="H70" i="9" s="1"/>
  <c r="N70" i="9" s="1"/>
  <c r="AP70" i="9" s="1"/>
  <c r="L69" i="9"/>
  <c r="M69" i="9" s="1"/>
  <c r="G69" i="9"/>
  <c r="T69" i="9" s="1"/>
  <c r="U69" i="9" s="1"/>
  <c r="AO69" i="9" s="1"/>
  <c r="L68" i="9"/>
  <c r="M68" i="9" s="1"/>
  <c r="G68" i="9"/>
  <c r="U67" i="9"/>
  <c r="AO67" i="9" s="1"/>
  <c r="L67" i="9"/>
  <c r="M67" i="9" s="1"/>
  <c r="G67" i="9"/>
  <c r="H67" i="9" s="1"/>
  <c r="U66" i="9"/>
  <c r="AO66" i="9" s="1"/>
  <c r="L66" i="9"/>
  <c r="M66" i="9" s="1"/>
  <c r="G66" i="9"/>
  <c r="H66" i="9" s="1"/>
  <c r="N66" i="9" s="1"/>
  <c r="T65" i="9"/>
  <c r="U65" i="9" s="1"/>
  <c r="AO65" i="9" s="1"/>
  <c r="L65" i="9"/>
  <c r="M65" i="9" s="1"/>
  <c r="G65" i="9"/>
  <c r="H65" i="9" s="1"/>
  <c r="L64" i="9"/>
  <c r="M64" i="9" s="1"/>
  <c r="R64" i="9" s="1"/>
  <c r="G64" i="9"/>
  <c r="H64" i="9" s="1"/>
  <c r="AO63" i="9"/>
  <c r="L63" i="9"/>
  <c r="M63" i="9" s="1"/>
  <c r="G63" i="9"/>
  <c r="H63" i="9" s="1"/>
  <c r="N63" i="9" s="1"/>
  <c r="AO62" i="9"/>
  <c r="L62" i="9"/>
  <c r="M62" i="9" s="1"/>
  <c r="G62" i="9"/>
  <c r="H62" i="9" s="1"/>
  <c r="AO61" i="9"/>
  <c r="L61" i="9"/>
  <c r="M61" i="9" s="1"/>
  <c r="G61" i="9"/>
  <c r="H61" i="9" s="1"/>
  <c r="N61" i="9" s="1"/>
  <c r="AP61" i="9" s="1"/>
  <c r="K60" i="9"/>
  <c r="L60" i="9" s="1"/>
  <c r="M60" i="9" s="1"/>
  <c r="F60" i="9"/>
  <c r="T60" i="9" s="1"/>
  <c r="U60" i="9" s="1"/>
  <c r="AO60" i="9" s="1"/>
  <c r="T59" i="9"/>
  <c r="U59" i="9" s="1"/>
  <c r="L59" i="9"/>
  <c r="M59" i="9" s="1"/>
  <c r="G59" i="9"/>
  <c r="H59" i="9" s="1"/>
  <c r="AL58" i="9"/>
  <c r="AM58" i="9" s="1"/>
  <c r="AI58" i="9"/>
  <c r="AJ58" i="9" s="1"/>
  <c r="L58" i="9"/>
  <c r="G58" i="9"/>
  <c r="G54" i="9"/>
  <c r="AO53" i="9"/>
  <c r="L53" i="9"/>
  <c r="M53" i="9" s="1"/>
  <c r="H53" i="9"/>
  <c r="AO52" i="9"/>
  <c r="AO51" i="9" s="1"/>
  <c r="L52" i="9"/>
  <c r="H52" i="9"/>
  <c r="AM51" i="9"/>
  <c r="AJ51" i="9"/>
  <c r="AG51" i="9"/>
  <c r="AD51" i="9"/>
  <c r="AA51" i="9"/>
  <c r="X51" i="9"/>
  <c r="U51" i="9"/>
  <c r="R51" i="9"/>
  <c r="AO50" i="9"/>
  <c r="H50" i="9"/>
  <c r="N50" i="9" s="1"/>
  <c r="AO49" i="9"/>
  <c r="H49" i="9"/>
  <c r="N49" i="9" s="1"/>
  <c r="AP49" i="9" s="1"/>
  <c r="AO48" i="9"/>
  <c r="H48" i="9"/>
  <c r="N48" i="9" s="1"/>
  <c r="AO47" i="9"/>
  <c r="H47" i="9"/>
  <c r="N47" i="9" s="1"/>
  <c r="AP47" i="9" s="1"/>
  <c r="AO46" i="9"/>
  <c r="H46" i="9"/>
  <c r="N46" i="9" s="1"/>
  <c r="AO45" i="9"/>
  <c r="H45" i="9"/>
  <c r="N45" i="9" s="1"/>
  <c r="AP45" i="9" s="1"/>
  <c r="AO44" i="9"/>
  <c r="AM44" i="9"/>
  <c r="AJ44" i="9"/>
  <c r="AG44" i="9"/>
  <c r="AD44" i="9"/>
  <c r="AA44" i="9"/>
  <c r="X44" i="9"/>
  <c r="U44" i="9"/>
  <c r="R44" i="9"/>
  <c r="X43" i="9"/>
  <c r="U43" i="9"/>
  <c r="H43" i="9"/>
  <c r="N43" i="9" s="1"/>
  <c r="X42" i="9"/>
  <c r="U42" i="9"/>
  <c r="H42" i="9"/>
  <c r="N42" i="9" s="1"/>
  <c r="X41" i="9"/>
  <c r="U41" i="9"/>
  <c r="H41" i="9"/>
  <c r="N41" i="9" s="1"/>
  <c r="H40" i="9"/>
  <c r="N40" i="9" s="1"/>
  <c r="H39" i="9"/>
  <c r="U38" i="9"/>
  <c r="AO38" i="9" s="1"/>
  <c r="H38" i="9"/>
  <c r="N38" i="9" s="1"/>
  <c r="AM37" i="9"/>
  <c r="AJ37" i="9"/>
  <c r="AG37" i="9"/>
  <c r="AD37" i="9"/>
  <c r="AA37" i="9"/>
  <c r="X37" i="9"/>
  <c r="H37" i="9"/>
  <c r="N37" i="9" s="1"/>
  <c r="AM36" i="9"/>
  <c r="AJ36" i="9"/>
  <c r="AG36" i="9"/>
  <c r="AG34" i="9" s="1"/>
  <c r="AD36" i="9"/>
  <c r="AA36" i="9"/>
  <c r="X36" i="9"/>
  <c r="U36" i="9"/>
  <c r="H36" i="9"/>
  <c r="N36" i="9" s="1"/>
  <c r="AO35" i="9"/>
  <c r="H35" i="9"/>
  <c r="N35" i="9" s="1"/>
  <c r="AM34" i="9"/>
  <c r="R34" i="9"/>
  <c r="AO33" i="9"/>
  <c r="M33" i="9"/>
  <c r="N33" i="9" s="1"/>
  <c r="AP33" i="9" s="1"/>
  <c r="AO32" i="9"/>
  <c r="M32" i="9"/>
  <c r="N32" i="9" s="1"/>
  <c r="AP32" i="9" s="1"/>
  <c r="AO31" i="9"/>
  <c r="M31" i="9"/>
  <c r="N31" i="9" s="1"/>
  <c r="AP31" i="9" s="1"/>
  <c r="AO30" i="9"/>
  <c r="M30" i="9"/>
  <c r="N30" i="9" s="1"/>
  <c r="AP30" i="9" s="1"/>
  <c r="AO29" i="9"/>
  <c r="M29" i="9"/>
  <c r="N29" i="9" s="1"/>
  <c r="AP29" i="9" s="1"/>
  <c r="AO28" i="9"/>
  <c r="M28" i="9"/>
  <c r="N28" i="9" s="1"/>
  <c r="AP28" i="9" s="1"/>
  <c r="AO27" i="9"/>
  <c r="AO26" i="9" s="1"/>
  <c r="M27" i="9"/>
  <c r="N27" i="9" s="1"/>
  <c r="AP27" i="9" s="1"/>
  <c r="AP26" i="9" s="1"/>
  <c r="AM26" i="9"/>
  <c r="AJ26" i="9"/>
  <c r="AG26" i="9"/>
  <c r="AD26" i="9"/>
  <c r="AA26" i="9"/>
  <c r="X26" i="9"/>
  <c r="U26" i="9"/>
  <c r="R26" i="9"/>
  <c r="X25" i="9"/>
  <c r="M25" i="9"/>
  <c r="H25" i="9"/>
  <c r="AO24" i="9"/>
  <c r="M24" i="9"/>
  <c r="H24" i="9"/>
  <c r="N24" i="9" s="1"/>
  <c r="AP24" i="9" s="1"/>
  <c r="AO23" i="9"/>
  <c r="M23" i="9"/>
  <c r="H23" i="9"/>
  <c r="AO22" i="9"/>
  <c r="M22" i="9"/>
  <c r="H22" i="9"/>
  <c r="AO21" i="9"/>
  <c r="M21" i="9"/>
  <c r="H21" i="9"/>
  <c r="AO20" i="9"/>
  <c r="M20" i="9"/>
  <c r="H20" i="9"/>
  <c r="N20" i="9" s="1"/>
  <c r="AP20" i="9" s="1"/>
  <c r="AO19" i="9"/>
  <c r="M19" i="9"/>
  <c r="H19" i="9"/>
  <c r="AM18" i="9"/>
  <c r="AJ18" i="9"/>
  <c r="AG18" i="9"/>
  <c r="AD18" i="9"/>
  <c r="AA18" i="9"/>
  <c r="X18" i="9"/>
  <c r="R18" i="9"/>
  <c r="M17" i="9"/>
  <c r="H17" i="9"/>
  <c r="U17" i="9" s="1"/>
  <c r="AO17" i="9" s="1"/>
  <c r="X16" i="9"/>
  <c r="U16" i="9"/>
  <c r="M16" i="9"/>
  <c r="H16" i="9"/>
  <c r="N16" i="9" s="1"/>
  <c r="X15" i="9"/>
  <c r="X8" i="9" s="1"/>
  <c r="U15" i="9"/>
  <c r="M15" i="9"/>
  <c r="H15" i="9"/>
  <c r="N15" i="9" s="1"/>
  <c r="U14" i="9"/>
  <c r="AO14" i="9" s="1"/>
  <c r="M14" i="9"/>
  <c r="H14" i="9"/>
  <c r="M13" i="9"/>
  <c r="H13" i="9"/>
  <c r="M12" i="9"/>
  <c r="H12" i="9"/>
  <c r="U12" i="9" s="1"/>
  <c r="AO12" i="9" s="1"/>
  <c r="M11" i="9"/>
  <c r="H11" i="9"/>
  <c r="U11" i="9" s="1"/>
  <c r="AO11" i="9" s="1"/>
  <c r="U10" i="9"/>
  <c r="AO10" i="9" s="1"/>
  <c r="M10" i="9"/>
  <c r="H10" i="9"/>
  <c r="U9" i="9"/>
  <c r="R9" i="9"/>
  <c r="M9" i="9"/>
  <c r="H9" i="9"/>
  <c r="AM8" i="9"/>
  <c r="AJ8" i="9"/>
  <c r="AG8" i="9"/>
  <c r="AD8" i="9"/>
  <c r="AA8" i="9"/>
  <c r="N7" i="9"/>
  <c r="AP6" i="9"/>
  <c r="AO6" i="9"/>
  <c r="AM6" i="9"/>
  <c r="AJ6" i="9"/>
  <c r="AG6" i="9"/>
  <c r="AD6" i="9"/>
  <c r="AA6" i="9"/>
  <c r="X6" i="9"/>
  <c r="U6" i="9"/>
  <c r="R6" i="9"/>
  <c r="I642" i="8"/>
  <c r="M636" i="8"/>
  <c r="N636" i="8" s="1"/>
  <c r="G633" i="8"/>
  <c r="H633" i="8" s="1"/>
  <c r="N633" i="8" s="1"/>
  <c r="N632" i="8"/>
  <c r="L631" i="8"/>
  <c r="M631" i="8" s="1"/>
  <c r="G631" i="8"/>
  <c r="H631" i="8" s="1"/>
  <c r="N631" i="8" s="1"/>
  <c r="M630" i="8"/>
  <c r="G630" i="8"/>
  <c r="H630" i="8" s="1"/>
  <c r="L629" i="8"/>
  <c r="M629" i="8" s="1"/>
  <c r="G629" i="8"/>
  <c r="H629" i="8" s="1"/>
  <c r="N629" i="8" s="1"/>
  <c r="L628" i="8"/>
  <c r="G628" i="8"/>
  <c r="L626" i="8"/>
  <c r="G626" i="8"/>
  <c r="M625" i="8"/>
  <c r="H625" i="8"/>
  <c r="H626" i="8" s="1"/>
  <c r="L618" i="8"/>
  <c r="M618" i="8" s="1"/>
  <c r="N618" i="8" s="1"/>
  <c r="N617" i="8"/>
  <c r="L616" i="8"/>
  <c r="M616" i="8" s="1"/>
  <c r="N616" i="8" s="1"/>
  <c r="L615" i="8"/>
  <c r="M615" i="8" s="1"/>
  <c r="N615" i="8" s="1"/>
  <c r="L614" i="8"/>
  <c r="M614" i="8" s="1"/>
  <c r="N614" i="8" s="1"/>
  <c r="L613" i="8"/>
  <c r="M613" i="8" s="1"/>
  <c r="N613" i="8" s="1"/>
  <c r="L612" i="8"/>
  <c r="M612" i="8" s="1"/>
  <c r="N612" i="8" s="1"/>
  <c r="L611" i="8"/>
  <c r="M611" i="8" s="1"/>
  <c r="N611" i="8" s="1"/>
  <c r="N610" i="8"/>
  <c r="L609" i="8"/>
  <c r="M609" i="8" s="1"/>
  <c r="N609" i="8" s="1"/>
  <c r="L608" i="8"/>
  <c r="M608" i="8" s="1"/>
  <c r="N608" i="8" s="1"/>
  <c r="N607" i="8"/>
  <c r="N606" i="8"/>
  <c r="N605" i="8"/>
  <c r="N604" i="8"/>
  <c r="N603" i="8"/>
  <c r="N602" i="8"/>
  <c r="N601" i="8"/>
  <c r="N600" i="8"/>
  <c r="N599" i="8"/>
  <c r="N598" i="8"/>
  <c r="N597" i="8"/>
  <c r="N596" i="8"/>
  <c r="N595" i="8"/>
  <c r="N594" i="8"/>
  <c r="N593" i="8"/>
  <c r="N592" i="8"/>
  <c r="N591" i="8"/>
  <c r="N590" i="8"/>
  <c r="N589" i="8"/>
  <c r="N588" i="8"/>
  <c r="N587" i="8"/>
  <c r="N586" i="8"/>
  <c r="N585" i="8"/>
  <c r="N584" i="8"/>
  <c r="N583" i="8"/>
  <c r="N582" i="8"/>
  <c r="N581" i="8"/>
  <c r="N580" i="8"/>
  <c r="L579" i="8"/>
  <c r="M579" i="8" s="1"/>
  <c r="N579" i="8" s="1"/>
  <c r="L578" i="8"/>
  <c r="M578" i="8" s="1"/>
  <c r="N578" i="8" s="1"/>
  <c r="L577" i="8"/>
  <c r="M577" i="8" s="1"/>
  <c r="L576" i="8"/>
  <c r="M576" i="8" s="1"/>
  <c r="N576" i="8" s="1"/>
  <c r="L575" i="8"/>
  <c r="M575" i="8" s="1"/>
  <c r="N575" i="8" s="1"/>
  <c r="L574" i="8"/>
  <c r="M574" i="8" s="1"/>
  <c r="N574" i="8" s="1"/>
  <c r="L573" i="8"/>
  <c r="M573" i="8" s="1"/>
  <c r="N573" i="8" s="1"/>
  <c r="L572" i="8"/>
  <c r="M572" i="8" s="1"/>
  <c r="N572" i="8" s="1"/>
  <c r="L571" i="8"/>
  <c r="M571" i="8" s="1"/>
  <c r="N571" i="8" s="1"/>
  <c r="L570" i="8"/>
  <c r="M570" i="8" s="1"/>
  <c r="N570" i="8" s="1"/>
  <c r="L569" i="8"/>
  <c r="M569" i="8" s="1"/>
  <c r="N569" i="8" s="1"/>
  <c r="L568" i="8"/>
  <c r="M568" i="8" s="1"/>
  <c r="N568" i="8" s="1"/>
  <c r="L567" i="8"/>
  <c r="M567" i="8" s="1"/>
  <c r="N567" i="8" s="1"/>
  <c r="L566" i="8"/>
  <c r="M566" i="8" s="1"/>
  <c r="N566" i="8" s="1"/>
  <c r="L565" i="8"/>
  <c r="M565" i="8" s="1"/>
  <c r="N565" i="8" s="1"/>
  <c r="L564" i="8"/>
  <c r="M564" i="8" s="1"/>
  <c r="N564" i="8" s="1"/>
  <c r="L563" i="8"/>
  <c r="M563" i="8" s="1"/>
  <c r="N563" i="8" s="1"/>
  <c r="L562" i="8"/>
  <c r="M562" i="8" s="1"/>
  <c r="N562" i="8" s="1"/>
  <c r="L561" i="8"/>
  <c r="M561" i="8" s="1"/>
  <c r="N561" i="8" s="1"/>
  <c r="L560" i="8"/>
  <c r="M560" i="8" s="1"/>
  <c r="N560" i="8" s="1"/>
  <c r="L559" i="8"/>
  <c r="M559" i="8" s="1"/>
  <c r="N559" i="8" s="1"/>
  <c r="L558" i="8"/>
  <c r="M558" i="8" s="1"/>
  <c r="N558" i="8" s="1"/>
  <c r="L557" i="8"/>
  <c r="M557" i="8" s="1"/>
  <c r="N557" i="8" s="1"/>
  <c r="L556" i="8"/>
  <c r="M556" i="8" s="1"/>
  <c r="N556" i="8" s="1"/>
  <c r="L555" i="8"/>
  <c r="M555" i="8" s="1"/>
  <c r="N555" i="8" s="1"/>
  <c r="L554" i="8"/>
  <c r="M554" i="8" s="1"/>
  <c r="N554" i="8" s="1"/>
  <c r="L553" i="8"/>
  <c r="M553" i="8" s="1"/>
  <c r="N553" i="8" s="1"/>
  <c r="L552" i="8"/>
  <c r="M552" i="8" s="1"/>
  <c r="N552" i="8" s="1"/>
  <c r="L551" i="8"/>
  <c r="M551" i="8" s="1"/>
  <c r="N551" i="8" s="1"/>
  <c r="L550" i="8"/>
  <c r="M550" i="8" s="1"/>
  <c r="N550" i="8" s="1"/>
  <c r="L549" i="8"/>
  <c r="M549" i="8" s="1"/>
  <c r="N549" i="8" s="1"/>
  <c r="L548" i="8"/>
  <c r="M548" i="8" s="1"/>
  <c r="N548" i="8" s="1"/>
  <c r="L547" i="8"/>
  <c r="M547" i="8" s="1"/>
  <c r="N547" i="8" s="1"/>
  <c r="L546" i="8"/>
  <c r="M546" i="8" s="1"/>
  <c r="N546" i="8" s="1"/>
  <c r="L545" i="8"/>
  <c r="M545" i="8" s="1"/>
  <c r="N545" i="8" s="1"/>
  <c r="L544" i="8"/>
  <c r="M544" i="8" s="1"/>
  <c r="N544" i="8" s="1"/>
  <c r="A544" i="8"/>
  <c r="L543" i="8"/>
  <c r="M543" i="8" s="1"/>
  <c r="N543" i="8" s="1"/>
  <c r="A543" i="8"/>
  <c r="L542" i="8"/>
  <c r="M542" i="8" s="1"/>
  <c r="N542" i="8" s="1"/>
  <c r="K541" i="8"/>
  <c r="L541" i="8" s="1"/>
  <c r="M541" i="8" s="1"/>
  <c r="N541" i="8" s="1"/>
  <c r="L540" i="8"/>
  <c r="M540" i="8" s="1"/>
  <c r="N540" i="8" s="1"/>
  <c r="L539" i="8"/>
  <c r="M539" i="8" s="1"/>
  <c r="N539" i="8" s="1"/>
  <c r="N538" i="8"/>
  <c r="L537" i="8"/>
  <c r="M537" i="8" s="1"/>
  <c r="N537" i="8" s="1"/>
  <c r="L536" i="8"/>
  <c r="M536" i="8" s="1"/>
  <c r="N536" i="8" s="1"/>
  <c r="L535" i="8"/>
  <c r="M535" i="8" s="1"/>
  <c r="N535" i="8" s="1"/>
  <c r="L534" i="8"/>
  <c r="M534" i="8" s="1"/>
  <c r="N534" i="8" s="1"/>
  <c r="L533" i="8"/>
  <c r="M533" i="8" s="1"/>
  <c r="N533" i="8" s="1"/>
  <c r="L532" i="8"/>
  <c r="M532" i="8" s="1"/>
  <c r="N532" i="8" s="1"/>
  <c r="L531" i="8"/>
  <c r="M531" i="8" s="1"/>
  <c r="N531" i="8" s="1"/>
  <c r="L530" i="8"/>
  <c r="M530" i="8" s="1"/>
  <c r="N530" i="8" s="1"/>
  <c r="L529" i="8"/>
  <c r="M529" i="8" s="1"/>
  <c r="N529" i="8" s="1"/>
  <c r="L528" i="8"/>
  <c r="M528" i="8" s="1"/>
  <c r="N528" i="8" s="1"/>
  <c r="L527" i="8"/>
  <c r="M527" i="8" s="1"/>
  <c r="N527" i="8" s="1"/>
  <c r="L526" i="8"/>
  <c r="M526" i="8" s="1"/>
  <c r="N526" i="8" s="1"/>
  <c r="L525" i="8"/>
  <c r="M525" i="8" s="1"/>
  <c r="N525" i="8" s="1"/>
  <c r="L524" i="8"/>
  <c r="M524" i="8" s="1"/>
  <c r="N524" i="8" s="1"/>
  <c r="L523" i="8"/>
  <c r="M523" i="8" s="1"/>
  <c r="N523" i="8" s="1"/>
  <c r="L522" i="8"/>
  <c r="M522" i="8" s="1"/>
  <c r="N522" i="8" s="1"/>
  <c r="L521" i="8"/>
  <c r="M521" i="8" s="1"/>
  <c r="N521" i="8" s="1"/>
  <c r="L520" i="8"/>
  <c r="M520" i="8" s="1"/>
  <c r="N520" i="8" s="1"/>
  <c r="L519" i="8"/>
  <c r="M519" i="8" s="1"/>
  <c r="N519" i="8" s="1"/>
  <c r="L518" i="8"/>
  <c r="M518" i="8" s="1"/>
  <c r="N518" i="8" s="1"/>
  <c r="L517" i="8"/>
  <c r="M517" i="8" s="1"/>
  <c r="N517" i="8" s="1"/>
  <c r="N516" i="8"/>
  <c r="L515" i="8"/>
  <c r="M515" i="8" s="1"/>
  <c r="N515" i="8" s="1"/>
  <c r="L514" i="8"/>
  <c r="M514" i="8" s="1"/>
  <c r="N514" i="8" s="1"/>
  <c r="L513" i="8"/>
  <c r="M513" i="8" s="1"/>
  <c r="N513" i="8" s="1"/>
  <c r="L512" i="8"/>
  <c r="M512" i="8" s="1"/>
  <c r="N512" i="8" s="1"/>
  <c r="L511" i="8"/>
  <c r="M511" i="8" s="1"/>
  <c r="N511" i="8" s="1"/>
  <c r="L510" i="8"/>
  <c r="M510" i="8" s="1"/>
  <c r="N510" i="8" s="1"/>
  <c r="G509" i="8"/>
  <c r="H509" i="8" s="1"/>
  <c r="N509" i="8" s="1"/>
  <c r="G508" i="8"/>
  <c r="H508" i="8" s="1"/>
  <c r="N508" i="8" s="1"/>
  <c r="G507" i="8"/>
  <c r="H507" i="8" s="1"/>
  <c r="N507" i="8" s="1"/>
  <c r="G506" i="8"/>
  <c r="H506" i="8" s="1"/>
  <c r="N506" i="8" s="1"/>
  <c r="G505" i="8"/>
  <c r="H505" i="8" s="1"/>
  <c r="N505" i="8" s="1"/>
  <c r="G504" i="8"/>
  <c r="H504" i="8" s="1"/>
  <c r="N504" i="8" s="1"/>
  <c r="G503" i="8"/>
  <c r="H503" i="8" s="1"/>
  <c r="N503" i="8" s="1"/>
  <c r="G502" i="8"/>
  <c r="H502" i="8" s="1"/>
  <c r="N502" i="8" s="1"/>
  <c r="G501" i="8"/>
  <c r="H501" i="8" s="1"/>
  <c r="N501" i="8" s="1"/>
  <c r="F500" i="8"/>
  <c r="G500" i="8" s="1"/>
  <c r="H500" i="8" s="1"/>
  <c r="N500" i="8" s="1"/>
  <c r="G499" i="8"/>
  <c r="H499" i="8" s="1"/>
  <c r="N499" i="8" s="1"/>
  <c r="G498" i="8"/>
  <c r="H498" i="8" s="1"/>
  <c r="N498" i="8" s="1"/>
  <c r="G497" i="8"/>
  <c r="H497" i="8" s="1"/>
  <c r="N497" i="8" s="1"/>
  <c r="G496" i="8"/>
  <c r="H496" i="8" s="1"/>
  <c r="N496" i="8" s="1"/>
  <c r="G495" i="8"/>
  <c r="H495" i="8" s="1"/>
  <c r="N495" i="8" s="1"/>
  <c r="G494" i="8"/>
  <c r="H494" i="8" s="1"/>
  <c r="N494" i="8" s="1"/>
  <c r="G493" i="8"/>
  <c r="H493" i="8" s="1"/>
  <c r="N493" i="8" s="1"/>
  <c r="G492" i="8"/>
  <c r="H492" i="8" s="1"/>
  <c r="N492" i="8" s="1"/>
  <c r="G491" i="8"/>
  <c r="H491" i="8" s="1"/>
  <c r="N491" i="8" s="1"/>
  <c r="G490" i="8"/>
  <c r="H490" i="8" s="1"/>
  <c r="N490" i="8" s="1"/>
  <c r="G489" i="8"/>
  <c r="H489" i="8" s="1"/>
  <c r="N489" i="8" s="1"/>
  <c r="G488" i="8"/>
  <c r="H488" i="8" s="1"/>
  <c r="N488" i="8" s="1"/>
  <c r="G487" i="8"/>
  <c r="H487" i="8" s="1"/>
  <c r="N487" i="8" s="1"/>
  <c r="G486" i="8"/>
  <c r="H486" i="8" s="1"/>
  <c r="N486" i="8" s="1"/>
  <c r="G485" i="8"/>
  <c r="H485" i="8" s="1"/>
  <c r="N485" i="8" s="1"/>
  <c r="G484" i="8"/>
  <c r="H484" i="8" s="1"/>
  <c r="N484" i="8" s="1"/>
  <c r="G483" i="8"/>
  <c r="H483" i="8" s="1"/>
  <c r="N483" i="8" s="1"/>
  <c r="L482" i="8"/>
  <c r="M482" i="8" s="1"/>
  <c r="G482" i="8"/>
  <c r="H482" i="8" s="1"/>
  <c r="G481" i="8"/>
  <c r="H481" i="8" s="1"/>
  <c r="N481" i="8" s="1"/>
  <c r="G480" i="8"/>
  <c r="H480" i="8" s="1"/>
  <c r="N480" i="8" s="1"/>
  <c r="K479" i="8"/>
  <c r="L479" i="8" s="1"/>
  <c r="M479" i="8" s="1"/>
  <c r="G479" i="8"/>
  <c r="H479" i="8" s="1"/>
  <c r="N479" i="8" s="1"/>
  <c r="K478" i="8"/>
  <c r="L478" i="8" s="1"/>
  <c r="M478" i="8" s="1"/>
  <c r="F478" i="8"/>
  <c r="G478" i="8" s="1"/>
  <c r="H478" i="8" s="1"/>
  <c r="N478" i="8" s="1"/>
  <c r="K477" i="8"/>
  <c r="L477" i="8" s="1"/>
  <c r="M477" i="8" s="1"/>
  <c r="F477" i="8"/>
  <c r="G477" i="8" s="1"/>
  <c r="H477" i="8" s="1"/>
  <c r="N477" i="8" s="1"/>
  <c r="L476" i="8"/>
  <c r="M476" i="8" s="1"/>
  <c r="G476" i="8"/>
  <c r="H476" i="8" s="1"/>
  <c r="N476" i="8" s="1"/>
  <c r="L475" i="8"/>
  <c r="M475" i="8" s="1"/>
  <c r="G475" i="8"/>
  <c r="H475" i="8" s="1"/>
  <c r="L471" i="8"/>
  <c r="H471" i="8"/>
  <c r="G471" i="8"/>
  <c r="M470" i="8"/>
  <c r="N470" i="8" s="1"/>
  <c r="M469" i="8"/>
  <c r="N469" i="8" s="1"/>
  <c r="M468" i="8"/>
  <c r="N468" i="8" s="1"/>
  <c r="M467" i="8"/>
  <c r="N467" i="8" s="1"/>
  <c r="M466" i="8"/>
  <c r="N466" i="8" s="1"/>
  <c r="M464" i="8"/>
  <c r="N464" i="8" s="1"/>
  <c r="M463" i="8"/>
  <c r="N463" i="8" s="1"/>
  <c r="M462" i="8"/>
  <c r="N462" i="8" s="1"/>
  <c r="M461" i="8"/>
  <c r="N461" i="8" s="1"/>
  <c r="M460" i="8"/>
  <c r="N460" i="8" s="1"/>
  <c r="M458" i="8"/>
  <c r="N458" i="8" s="1"/>
  <c r="M457" i="8"/>
  <c r="N457" i="8" s="1"/>
  <c r="M456" i="8"/>
  <c r="N456" i="8" s="1"/>
  <c r="M455" i="8"/>
  <c r="N455" i="8" s="1"/>
  <c r="M454" i="8"/>
  <c r="N454" i="8" s="1"/>
  <c r="M452" i="8"/>
  <c r="N452" i="8" s="1"/>
  <c r="M451" i="8"/>
  <c r="N451" i="8" s="1"/>
  <c r="M450" i="8"/>
  <c r="N450" i="8" s="1"/>
  <c r="M449" i="8"/>
  <c r="N449" i="8" s="1"/>
  <c r="M448" i="8"/>
  <c r="L444" i="8"/>
  <c r="M444" i="8" s="1"/>
  <c r="N444" i="8" s="1"/>
  <c r="L443" i="8"/>
  <c r="M443" i="8" s="1"/>
  <c r="N443" i="8" s="1"/>
  <c r="L442" i="8"/>
  <c r="M442" i="8" s="1"/>
  <c r="N442" i="8" s="1"/>
  <c r="N441" i="8"/>
  <c r="L440" i="8"/>
  <c r="M440" i="8" s="1"/>
  <c r="N440" i="8" s="1"/>
  <c r="L439" i="8"/>
  <c r="M439" i="8" s="1"/>
  <c r="N439" i="8" s="1"/>
  <c r="L438" i="8"/>
  <c r="M438" i="8" s="1"/>
  <c r="N438" i="8" s="1"/>
  <c r="L437" i="8"/>
  <c r="M437" i="8" s="1"/>
  <c r="N437" i="8" s="1"/>
  <c r="L436" i="8"/>
  <c r="M436" i="8" s="1"/>
  <c r="N436" i="8" s="1"/>
  <c r="N435" i="8"/>
  <c r="L434" i="8"/>
  <c r="M434" i="8" s="1"/>
  <c r="N434" i="8" s="1"/>
  <c r="L433" i="8"/>
  <c r="M433" i="8" s="1"/>
  <c r="N433" i="8" s="1"/>
  <c r="L432" i="8"/>
  <c r="M432" i="8" s="1"/>
  <c r="N432" i="8" s="1"/>
  <c r="L431" i="8"/>
  <c r="M431" i="8" s="1"/>
  <c r="N431" i="8" s="1"/>
  <c r="L430" i="8"/>
  <c r="M430" i="8" s="1"/>
  <c r="N430" i="8" s="1"/>
  <c r="L429" i="8"/>
  <c r="M429" i="8" s="1"/>
  <c r="N429" i="8" s="1"/>
  <c r="L428" i="8"/>
  <c r="M428" i="8" s="1"/>
  <c r="N428" i="8" s="1"/>
  <c r="L427" i="8"/>
  <c r="M427" i="8" s="1"/>
  <c r="N427" i="8" s="1"/>
  <c r="L426" i="8"/>
  <c r="M426" i="8" s="1"/>
  <c r="N426" i="8" s="1"/>
  <c r="L425" i="8"/>
  <c r="M425" i="8" s="1"/>
  <c r="N425" i="8" s="1"/>
  <c r="L424" i="8"/>
  <c r="M424" i="8" s="1"/>
  <c r="N424" i="8" s="1"/>
  <c r="L423" i="8"/>
  <c r="M423" i="8" s="1"/>
  <c r="N423" i="8" s="1"/>
  <c r="L422" i="8"/>
  <c r="M422" i="8" s="1"/>
  <c r="N422" i="8" s="1"/>
  <c r="L421" i="8"/>
  <c r="M421" i="8" s="1"/>
  <c r="N421" i="8" s="1"/>
  <c r="L420" i="8"/>
  <c r="M420" i="8" s="1"/>
  <c r="N420" i="8" s="1"/>
  <c r="L419" i="8"/>
  <c r="M419" i="8" s="1"/>
  <c r="N419" i="8" s="1"/>
  <c r="L418" i="8"/>
  <c r="M418" i="8" s="1"/>
  <c r="N418" i="8" s="1"/>
  <c r="L417" i="8"/>
  <c r="M417" i="8" s="1"/>
  <c r="N417" i="8" s="1"/>
  <c r="N416" i="8"/>
  <c r="L415" i="8"/>
  <c r="M415" i="8" s="1"/>
  <c r="N415" i="8" s="1"/>
  <c r="L414" i="8"/>
  <c r="M414" i="8" s="1"/>
  <c r="N414" i="8" s="1"/>
  <c r="N413" i="8"/>
  <c r="L412" i="8"/>
  <c r="M412" i="8" s="1"/>
  <c r="N412" i="8" s="1"/>
  <c r="L411" i="8"/>
  <c r="M411" i="8" s="1"/>
  <c r="N411" i="8" s="1"/>
  <c r="L410" i="8"/>
  <c r="M410" i="8" s="1"/>
  <c r="N410" i="8" s="1"/>
  <c r="L409" i="8"/>
  <c r="M409" i="8" s="1"/>
  <c r="N409" i="8" s="1"/>
  <c r="L408" i="8"/>
  <c r="M408" i="8" s="1"/>
  <c r="N408" i="8" s="1"/>
  <c r="L407" i="8"/>
  <c r="M407" i="8" s="1"/>
  <c r="N407" i="8" s="1"/>
  <c r="N406" i="8"/>
  <c r="L405" i="8"/>
  <c r="M405" i="8" s="1"/>
  <c r="N405" i="8" s="1"/>
  <c r="L404" i="8"/>
  <c r="M404" i="8" s="1"/>
  <c r="N404" i="8" s="1"/>
  <c r="L403" i="8"/>
  <c r="M403" i="8" s="1"/>
  <c r="N403" i="8" s="1"/>
  <c r="L402" i="8"/>
  <c r="M402" i="8" s="1"/>
  <c r="N402" i="8" s="1"/>
  <c r="L401" i="8"/>
  <c r="M401" i="8" s="1"/>
  <c r="N401" i="8" s="1"/>
  <c r="N400" i="8"/>
  <c r="L399" i="8"/>
  <c r="M399" i="8" s="1"/>
  <c r="N399" i="8" s="1"/>
  <c r="L398" i="8"/>
  <c r="M398" i="8" s="1"/>
  <c r="N398" i="8" s="1"/>
  <c r="L397" i="8"/>
  <c r="M397" i="8" s="1"/>
  <c r="N397" i="8" s="1"/>
  <c r="L396" i="8"/>
  <c r="M396" i="8" s="1"/>
  <c r="N396" i="8" s="1"/>
  <c r="L395" i="8"/>
  <c r="M395" i="8" s="1"/>
  <c r="N395" i="8" s="1"/>
  <c r="L394" i="8"/>
  <c r="M394" i="8" s="1"/>
  <c r="N394" i="8" s="1"/>
  <c r="L393" i="8"/>
  <c r="M393" i="8" s="1"/>
  <c r="N393" i="8" s="1"/>
  <c r="L392" i="8"/>
  <c r="M392" i="8" s="1"/>
  <c r="N392" i="8" s="1"/>
  <c r="L391" i="8"/>
  <c r="M391" i="8" s="1"/>
  <c r="N391" i="8" s="1"/>
  <c r="N390" i="8"/>
  <c r="L389" i="8"/>
  <c r="M389" i="8" s="1"/>
  <c r="N389" i="8" s="1"/>
  <c r="L388" i="8"/>
  <c r="M388" i="8" s="1"/>
  <c r="N388" i="8" s="1"/>
  <c r="L387" i="8"/>
  <c r="M387" i="8" s="1"/>
  <c r="N387" i="8" s="1"/>
  <c r="L386" i="8"/>
  <c r="M386" i="8" s="1"/>
  <c r="N386" i="8" s="1"/>
  <c r="L385" i="8"/>
  <c r="M385" i="8" s="1"/>
  <c r="N385" i="8" s="1"/>
  <c r="L384" i="8"/>
  <c r="M384" i="8" s="1"/>
  <c r="N384" i="8" s="1"/>
  <c r="L383" i="8"/>
  <c r="M383" i="8" s="1"/>
  <c r="N383" i="8" s="1"/>
  <c r="N382" i="8"/>
  <c r="N381" i="8"/>
  <c r="L380" i="8"/>
  <c r="M380" i="8" s="1"/>
  <c r="N380" i="8" s="1"/>
  <c r="N379" i="8"/>
  <c r="L378" i="8"/>
  <c r="M378" i="8" s="1"/>
  <c r="N378" i="8" s="1"/>
  <c r="L377" i="8"/>
  <c r="M377" i="8" s="1"/>
  <c r="N377" i="8" s="1"/>
  <c r="L376" i="8"/>
  <c r="M376" i="8" s="1"/>
  <c r="N376" i="8" s="1"/>
  <c r="L375" i="8"/>
  <c r="M375" i="8" s="1"/>
  <c r="N375" i="8" s="1"/>
  <c r="L374" i="8"/>
  <c r="M374" i="8" s="1"/>
  <c r="N374" i="8" s="1"/>
  <c r="L373" i="8"/>
  <c r="M373" i="8" s="1"/>
  <c r="G373" i="8"/>
  <c r="H373" i="8" s="1"/>
  <c r="N373" i="8" s="1"/>
  <c r="L372" i="8"/>
  <c r="M372" i="8" s="1"/>
  <c r="G372" i="8"/>
  <c r="H372" i="8" s="1"/>
  <c r="L371" i="8"/>
  <c r="M371" i="8" s="1"/>
  <c r="G371" i="8"/>
  <c r="H371" i="8" s="1"/>
  <c r="N371" i="8" s="1"/>
  <c r="L370" i="8"/>
  <c r="M370" i="8" s="1"/>
  <c r="G370" i="8"/>
  <c r="H370" i="8" s="1"/>
  <c r="L369" i="8"/>
  <c r="M369" i="8" s="1"/>
  <c r="G369" i="8"/>
  <c r="H369" i="8" s="1"/>
  <c r="N369" i="8" s="1"/>
  <c r="L368" i="8"/>
  <c r="M368" i="8" s="1"/>
  <c r="G368" i="8"/>
  <c r="H368" i="8" s="1"/>
  <c r="L367" i="8"/>
  <c r="M367" i="8" s="1"/>
  <c r="N367" i="8" s="1"/>
  <c r="L366" i="8"/>
  <c r="M366" i="8" s="1"/>
  <c r="N366" i="8" s="1"/>
  <c r="L365" i="8"/>
  <c r="M365" i="8" s="1"/>
  <c r="N365" i="8" s="1"/>
  <c r="L364" i="8"/>
  <c r="M364" i="8" s="1"/>
  <c r="N364" i="8" s="1"/>
  <c r="L363" i="8"/>
  <c r="M363" i="8" s="1"/>
  <c r="N363" i="8" s="1"/>
  <c r="L362" i="8"/>
  <c r="M362" i="8" s="1"/>
  <c r="N362" i="8" s="1"/>
  <c r="L361" i="8"/>
  <c r="M361" i="8" s="1"/>
  <c r="N361" i="8" s="1"/>
  <c r="L360" i="8"/>
  <c r="M360" i="8" s="1"/>
  <c r="N360" i="8" s="1"/>
  <c r="L359" i="8"/>
  <c r="M359" i="8" s="1"/>
  <c r="N359" i="8" s="1"/>
  <c r="L358" i="8"/>
  <c r="M358" i="8" s="1"/>
  <c r="G358" i="8"/>
  <c r="H358" i="8" s="1"/>
  <c r="L357" i="8"/>
  <c r="M357" i="8" s="1"/>
  <c r="G357" i="8"/>
  <c r="H357" i="8" s="1"/>
  <c r="L356" i="8"/>
  <c r="M356" i="8" s="1"/>
  <c r="G356" i="8"/>
  <c r="H356" i="8" s="1"/>
  <c r="L355" i="8"/>
  <c r="M355" i="8" s="1"/>
  <c r="G355" i="8"/>
  <c r="H355" i="8" s="1"/>
  <c r="L354" i="8"/>
  <c r="M354" i="8" s="1"/>
  <c r="G354" i="8"/>
  <c r="H354" i="8" s="1"/>
  <c r="L353" i="8"/>
  <c r="M353" i="8" s="1"/>
  <c r="G353" i="8"/>
  <c r="H353" i="8" s="1"/>
  <c r="L352" i="8"/>
  <c r="M352" i="8" s="1"/>
  <c r="G352" i="8"/>
  <c r="H352" i="8" s="1"/>
  <c r="L351" i="8"/>
  <c r="M351" i="8" s="1"/>
  <c r="N351" i="8" s="1"/>
  <c r="L350" i="8"/>
  <c r="M350" i="8" s="1"/>
  <c r="N350" i="8" s="1"/>
  <c r="L349" i="8"/>
  <c r="M349" i="8" s="1"/>
  <c r="N349" i="8" s="1"/>
  <c r="L348" i="8"/>
  <c r="M348" i="8" s="1"/>
  <c r="N348" i="8" s="1"/>
  <c r="L347" i="8"/>
  <c r="M347" i="8" s="1"/>
  <c r="N347" i="8" s="1"/>
  <c r="L346" i="8"/>
  <c r="M346" i="8" s="1"/>
  <c r="N346" i="8" s="1"/>
  <c r="L345" i="8"/>
  <c r="M345" i="8" s="1"/>
  <c r="N345" i="8" s="1"/>
  <c r="L344" i="8"/>
  <c r="M344" i="8" s="1"/>
  <c r="N344" i="8" s="1"/>
  <c r="L343" i="8"/>
  <c r="M343" i="8" s="1"/>
  <c r="N343" i="8" s="1"/>
  <c r="L342" i="8"/>
  <c r="M342" i="8" s="1"/>
  <c r="N342" i="8" s="1"/>
  <c r="L341" i="8"/>
  <c r="M341" i="8" s="1"/>
  <c r="G341" i="8"/>
  <c r="H341" i="8" s="1"/>
  <c r="F340" i="8"/>
  <c r="G340" i="8" s="1"/>
  <c r="H340" i="8" s="1"/>
  <c r="N340" i="8" s="1"/>
  <c r="L339" i="8"/>
  <c r="M339" i="8" s="1"/>
  <c r="G339" i="8"/>
  <c r="H339" i="8" s="1"/>
  <c r="N339" i="8" s="1"/>
  <c r="L338" i="8"/>
  <c r="M338" i="8" s="1"/>
  <c r="G338" i="8"/>
  <c r="H338" i="8" s="1"/>
  <c r="N338" i="8" s="1"/>
  <c r="L337" i="8"/>
  <c r="M337" i="8" s="1"/>
  <c r="G337" i="8"/>
  <c r="H337" i="8" s="1"/>
  <c r="N337" i="8" s="1"/>
  <c r="L336" i="8"/>
  <c r="M336" i="8" s="1"/>
  <c r="G336" i="8"/>
  <c r="H336" i="8" s="1"/>
  <c r="N336" i="8" s="1"/>
  <c r="L335" i="8"/>
  <c r="M335" i="8" s="1"/>
  <c r="G335" i="8"/>
  <c r="H335" i="8" s="1"/>
  <c r="N335" i="8" s="1"/>
  <c r="L334" i="8"/>
  <c r="M334" i="8" s="1"/>
  <c r="G334" i="8"/>
  <c r="H334" i="8" s="1"/>
  <c r="N334" i="8" s="1"/>
  <c r="L333" i="8"/>
  <c r="M333" i="8" s="1"/>
  <c r="G333" i="8"/>
  <c r="H333" i="8" s="1"/>
  <c r="N333" i="8" s="1"/>
  <c r="N332" i="8"/>
  <c r="N331" i="8"/>
  <c r="J330" i="8"/>
  <c r="L330" i="8" s="1"/>
  <c r="M330" i="8" s="1"/>
  <c r="N330" i="8" s="1"/>
  <c r="J329" i="8"/>
  <c r="L329" i="8" s="1"/>
  <c r="M329" i="8" s="1"/>
  <c r="N329" i="8" s="1"/>
  <c r="J328" i="8"/>
  <c r="L328" i="8" s="1"/>
  <c r="M328" i="8" s="1"/>
  <c r="N328" i="8" s="1"/>
  <c r="J327" i="8"/>
  <c r="L327" i="8" s="1"/>
  <c r="M327" i="8" s="1"/>
  <c r="N327" i="8" s="1"/>
  <c r="J326" i="8"/>
  <c r="L326" i="8" s="1"/>
  <c r="M326" i="8" s="1"/>
  <c r="N326" i="8" s="1"/>
  <c r="J325" i="8"/>
  <c r="L325" i="8" s="1"/>
  <c r="M325" i="8" s="1"/>
  <c r="N325" i="8" s="1"/>
  <c r="J324" i="8"/>
  <c r="L324" i="8" s="1"/>
  <c r="M324" i="8" s="1"/>
  <c r="N324" i="8" s="1"/>
  <c r="J323" i="8"/>
  <c r="L323" i="8" s="1"/>
  <c r="M323" i="8" s="1"/>
  <c r="N323" i="8" s="1"/>
  <c r="N322" i="8"/>
  <c r="J321" i="8"/>
  <c r="L321" i="8" s="1"/>
  <c r="M321" i="8" s="1"/>
  <c r="N321" i="8" s="1"/>
  <c r="J320" i="8"/>
  <c r="L320" i="8" s="1"/>
  <c r="M320" i="8" s="1"/>
  <c r="N320" i="8" s="1"/>
  <c r="L319" i="8"/>
  <c r="M319" i="8" s="1"/>
  <c r="N319" i="8" s="1"/>
  <c r="J318" i="8"/>
  <c r="L318" i="8" s="1"/>
  <c r="M318" i="8" s="1"/>
  <c r="N318" i="8" s="1"/>
  <c r="J317" i="8"/>
  <c r="L317" i="8" s="1"/>
  <c r="M317" i="8" s="1"/>
  <c r="N317" i="8" s="1"/>
  <c r="J316" i="8"/>
  <c r="L316" i="8" s="1"/>
  <c r="M316" i="8" s="1"/>
  <c r="N316" i="8" s="1"/>
  <c r="J315" i="8"/>
  <c r="L315" i="8" s="1"/>
  <c r="M315" i="8" s="1"/>
  <c r="N315" i="8" s="1"/>
  <c r="J314" i="8"/>
  <c r="L314" i="8" s="1"/>
  <c r="M314" i="8" s="1"/>
  <c r="N314" i="8" s="1"/>
  <c r="J313" i="8"/>
  <c r="L313" i="8" s="1"/>
  <c r="M313" i="8" s="1"/>
  <c r="N313" i="8" s="1"/>
  <c r="J312" i="8"/>
  <c r="L312" i="8" s="1"/>
  <c r="M312" i="8" s="1"/>
  <c r="N312" i="8" s="1"/>
  <c r="J311" i="8"/>
  <c r="L311" i="8" s="1"/>
  <c r="M311" i="8" s="1"/>
  <c r="N311" i="8" s="1"/>
  <c r="J310" i="8"/>
  <c r="L310" i="8" s="1"/>
  <c r="M310" i="8" s="1"/>
  <c r="N310" i="8" s="1"/>
  <c r="J309" i="8"/>
  <c r="L309" i="8" s="1"/>
  <c r="M309" i="8" s="1"/>
  <c r="N309" i="8" s="1"/>
  <c r="J308" i="8"/>
  <c r="L308" i="8" s="1"/>
  <c r="M308" i="8" s="1"/>
  <c r="N308" i="8" s="1"/>
  <c r="J307" i="8"/>
  <c r="L307" i="8" s="1"/>
  <c r="M307" i="8" s="1"/>
  <c r="N307" i="8" s="1"/>
  <c r="J306" i="8"/>
  <c r="L306" i="8" s="1"/>
  <c r="M306" i="8" s="1"/>
  <c r="N306" i="8" s="1"/>
  <c r="J305" i="8"/>
  <c r="L305" i="8" s="1"/>
  <c r="M305" i="8" s="1"/>
  <c r="N305" i="8" s="1"/>
  <c r="J304" i="8"/>
  <c r="L304" i="8" s="1"/>
  <c r="M304" i="8" s="1"/>
  <c r="N304" i="8" s="1"/>
  <c r="J303" i="8"/>
  <c r="L303" i="8" s="1"/>
  <c r="M303" i="8" s="1"/>
  <c r="N303" i="8" s="1"/>
  <c r="J302" i="8"/>
  <c r="L302" i="8" s="1"/>
  <c r="M302" i="8" s="1"/>
  <c r="N302" i="8" s="1"/>
  <c r="J301" i="8"/>
  <c r="L301" i="8" s="1"/>
  <c r="M301" i="8" s="1"/>
  <c r="N301" i="8" s="1"/>
  <c r="N300" i="8"/>
  <c r="J299" i="8"/>
  <c r="L299" i="8" s="1"/>
  <c r="M299" i="8" s="1"/>
  <c r="N299" i="8" s="1"/>
  <c r="J298" i="8"/>
  <c r="L298" i="8" s="1"/>
  <c r="J297" i="8"/>
  <c r="L297" i="8" s="1"/>
  <c r="M297" i="8" s="1"/>
  <c r="N297" i="8" s="1"/>
  <c r="J296" i="8"/>
  <c r="L296" i="8" s="1"/>
  <c r="M296" i="8" s="1"/>
  <c r="N296" i="8" s="1"/>
  <c r="J295" i="8"/>
  <c r="L295" i="8" s="1"/>
  <c r="M295" i="8" s="1"/>
  <c r="N295" i="8" s="1"/>
  <c r="J294" i="8"/>
  <c r="L294" i="8" s="1"/>
  <c r="M294" i="8" s="1"/>
  <c r="N294" i="8" s="1"/>
  <c r="J293" i="8"/>
  <c r="L293" i="8" s="1"/>
  <c r="M293" i="8" s="1"/>
  <c r="N293" i="8" s="1"/>
  <c r="J292" i="8"/>
  <c r="L292" i="8" s="1"/>
  <c r="J291" i="8"/>
  <c r="L291" i="8" s="1"/>
  <c r="M291" i="8" s="1"/>
  <c r="N291" i="8" s="1"/>
  <c r="J290" i="8"/>
  <c r="L290" i="8" s="1"/>
  <c r="M290" i="8" s="1"/>
  <c r="N290" i="8" s="1"/>
  <c r="J289" i="8"/>
  <c r="L289" i="8" s="1"/>
  <c r="M289" i="8" s="1"/>
  <c r="N289" i="8" s="1"/>
  <c r="J288" i="8"/>
  <c r="L288" i="8" s="1"/>
  <c r="M288" i="8" s="1"/>
  <c r="N288" i="8" s="1"/>
  <c r="N287" i="8"/>
  <c r="J286" i="8"/>
  <c r="L286" i="8" s="1"/>
  <c r="M286" i="8" s="1"/>
  <c r="E286" i="8"/>
  <c r="G286" i="8" s="1"/>
  <c r="H286" i="8" s="1"/>
  <c r="N286" i="8" s="1"/>
  <c r="L285" i="8"/>
  <c r="M285" i="8" s="1"/>
  <c r="G285" i="8"/>
  <c r="H285" i="8" s="1"/>
  <c r="L284" i="8"/>
  <c r="M284" i="8" s="1"/>
  <c r="G284" i="8"/>
  <c r="H284" i="8" s="1"/>
  <c r="N284" i="8" s="1"/>
  <c r="L283" i="8"/>
  <c r="M283" i="8" s="1"/>
  <c r="E283" i="8"/>
  <c r="G283" i="8" s="1"/>
  <c r="H283" i="8" s="1"/>
  <c r="L282" i="8"/>
  <c r="M282" i="8" s="1"/>
  <c r="E282" i="8"/>
  <c r="G282" i="8" s="1"/>
  <c r="H282" i="8" s="1"/>
  <c r="N282" i="8" s="1"/>
  <c r="L281" i="8"/>
  <c r="M281" i="8" s="1"/>
  <c r="E281" i="8"/>
  <c r="G281" i="8" s="1"/>
  <c r="H281" i="8" s="1"/>
  <c r="J280" i="8"/>
  <c r="L280" i="8" s="1"/>
  <c r="M280" i="8" s="1"/>
  <c r="G280" i="8"/>
  <c r="H280" i="8" s="1"/>
  <c r="N280" i="8" s="1"/>
  <c r="J279" i="8"/>
  <c r="L279" i="8" s="1"/>
  <c r="M279" i="8" s="1"/>
  <c r="G279" i="8"/>
  <c r="H279" i="8" s="1"/>
  <c r="N279" i="8" s="1"/>
  <c r="J278" i="8"/>
  <c r="L278" i="8" s="1"/>
  <c r="M278" i="8" s="1"/>
  <c r="G278" i="8"/>
  <c r="H278" i="8" s="1"/>
  <c r="N278" i="8" s="1"/>
  <c r="J277" i="8"/>
  <c r="L277" i="8" s="1"/>
  <c r="M277" i="8" s="1"/>
  <c r="G277" i="8"/>
  <c r="H277" i="8" s="1"/>
  <c r="N277" i="8" s="1"/>
  <c r="L276" i="8"/>
  <c r="M276" i="8" s="1"/>
  <c r="E276" i="8"/>
  <c r="G276" i="8" s="1"/>
  <c r="H276" i="8" s="1"/>
  <c r="N276" i="8" s="1"/>
  <c r="L275" i="8"/>
  <c r="M275" i="8" s="1"/>
  <c r="E275" i="8"/>
  <c r="G275" i="8" s="1"/>
  <c r="H275" i="8" s="1"/>
  <c r="L274" i="8"/>
  <c r="M274" i="8" s="1"/>
  <c r="E274" i="8"/>
  <c r="G274" i="8" s="1"/>
  <c r="H274" i="8" s="1"/>
  <c r="N274" i="8" s="1"/>
  <c r="L273" i="8"/>
  <c r="M273" i="8" s="1"/>
  <c r="E273" i="8"/>
  <c r="G273" i="8" s="1"/>
  <c r="H273" i="8" s="1"/>
  <c r="L272" i="8"/>
  <c r="M272" i="8" s="1"/>
  <c r="E272" i="8"/>
  <c r="G272" i="8" s="1"/>
  <c r="H272" i="8" s="1"/>
  <c r="N272" i="8" s="1"/>
  <c r="L271" i="8"/>
  <c r="M271" i="8" s="1"/>
  <c r="E271" i="8"/>
  <c r="G271" i="8" s="1"/>
  <c r="H271" i="8" s="1"/>
  <c r="L270" i="8"/>
  <c r="M270" i="8" s="1"/>
  <c r="E270" i="8"/>
  <c r="G270" i="8" s="1"/>
  <c r="J269" i="8"/>
  <c r="L269" i="8" s="1"/>
  <c r="M269" i="8" s="1"/>
  <c r="G269" i="8"/>
  <c r="H269" i="8" s="1"/>
  <c r="N269" i="8" s="1"/>
  <c r="J268" i="8"/>
  <c r="L268" i="8" s="1"/>
  <c r="M268" i="8" s="1"/>
  <c r="G268" i="8"/>
  <c r="H268" i="8" s="1"/>
  <c r="N268" i="8" s="1"/>
  <c r="J267" i="8"/>
  <c r="L267" i="8" s="1"/>
  <c r="M267" i="8" s="1"/>
  <c r="G267" i="8"/>
  <c r="H267" i="8" s="1"/>
  <c r="N267" i="8" s="1"/>
  <c r="J266" i="8"/>
  <c r="L266" i="8" s="1"/>
  <c r="M266" i="8" s="1"/>
  <c r="G266" i="8"/>
  <c r="H266" i="8" s="1"/>
  <c r="N266" i="8" s="1"/>
  <c r="J265" i="8"/>
  <c r="L265" i="8" s="1"/>
  <c r="M265" i="8" s="1"/>
  <c r="G265" i="8"/>
  <c r="H265" i="8" s="1"/>
  <c r="N265" i="8" s="1"/>
  <c r="J264" i="8"/>
  <c r="L264" i="8" s="1"/>
  <c r="M264" i="8" s="1"/>
  <c r="G264" i="8"/>
  <c r="H264" i="8" s="1"/>
  <c r="N264" i="8" s="1"/>
  <c r="J263" i="8"/>
  <c r="L263" i="8" s="1"/>
  <c r="M263" i="8" s="1"/>
  <c r="G263" i="8"/>
  <c r="H263" i="8" s="1"/>
  <c r="N263" i="8" s="1"/>
  <c r="J262" i="8"/>
  <c r="L262" i="8" s="1"/>
  <c r="M262" i="8" s="1"/>
  <c r="G262" i="8"/>
  <c r="H262" i="8" s="1"/>
  <c r="N262" i="8" s="1"/>
  <c r="L261" i="8"/>
  <c r="M261" i="8" s="1"/>
  <c r="E261" i="8"/>
  <c r="G261" i="8" s="1"/>
  <c r="H261" i="8" s="1"/>
  <c r="L260" i="8"/>
  <c r="M260" i="8" s="1"/>
  <c r="E260" i="8"/>
  <c r="G260" i="8" s="1"/>
  <c r="H260" i="8" s="1"/>
  <c r="N260" i="8" s="1"/>
  <c r="L259" i="8"/>
  <c r="M259" i="8" s="1"/>
  <c r="E259" i="8"/>
  <c r="G259" i="8" s="1"/>
  <c r="H259" i="8" s="1"/>
  <c r="L258" i="8"/>
  <c r="M258" i="8" s="1"/>
  <c r="E258" i="8"/>
  <c r="G258" i="8" s="1"/>
  <c r="H258" i="8" s="1"/>
  <c r="N258" i="8" s="1"/>
  <c r="L257" i="8"/>
  <c r="M257" i="8" s="1"/>
  <c r="E257" i="8"/>
  <c r="G257" i="8" s="1"/>
  <c r="H257" i="8" s="1"/>
  <c r="L256" i="8"/>
  <c r="M256" i="8" s="1"/>
  <c r="E256" i="8"/>
  <c r="G256" i="8" s="1"/>
  <c r="H256" i="8" s="1"/>
  <c r="N256" i="8" s="1"/>
  <c r="L255" i="8"/>
  <c r="M255" i="8" s="1"/>
  <c r="E255" i="8"/>
  <c r="G255" i="8" s="1"/>
  <c r="H255" i="8" s="1"/>
  <c r="M254" i="8"/>
  <c r="H254" i="8"/>
  <c r="N254" i="8" s="1"/>
  <c r="J253" i="8"/>
  <c r="L253" i="8" s="1"/>
  <c r="M253" i="8" s="1"/>
  <c r="G253" i="8"/>
  <c r="H253" i="8" s="1"/>
  <c r="N253" i="8" s="1"/>
  <c r="J252" i="8"/>
  <c r="L252" i="8" s="1"/>
  <c r="M252" i="8" s="1"/>
  <c r="G252" i="8"/>
  <c r="H252" i="8" s="1"/>
  <c r="N252" i="8" s="1"/>
  <c r="L251" i="8"/>
  <c r="M251" i="8" s="1"/>
  <c r="E251" i="8"/>
  <c r="G251" i="8" s="1"/>
  <c r="H251" i="8" s="1"/>
  <c r="N251" i="8" s="1"/>
  <c r="L250" i="8"/>
  <c r="M250" i="8" s="1"/>
  <c r="E250" i="8"/>
  <c r="G250" i="8" s="1"/>
  <c r="H250" i="8" s="1"/>
  <c r="N250" i="8" s="1"/>
  <c r="J249" i="8"/>
  <c r="L249" i="8" s="1"/>
  <c r="M249" i="8" s="1"/>
  <c r="G249" i="8"/>
  <c r="H249" i="8" s="1"/>
  <c r="N249" i="8" s="1"/>
  <c r="J248" i="8"/>
  <c r="L248" i="8" s="1"/>
  <c r="M248" i="8" s="1"/>
  <c r="G248" i="8"/>
  <c r="H248" i="8" s="1"/>
  <c r="N248" i="8" s="1"/>
  <c r="J247" i="8"/>
  <c r="L247" i="8" s="1"/>
  <c r="M247" i="8" s="1"/>
  <c r="G247" i="8"/>
  <c r="L246" i="8"/>
  <c r="M246" i="8" s="1"/>
  <c r="E246" i="8"/>
  <c r="G246" i="8" s="1"/>
  <c r="H246" i="8" s="1"/>
  <c r="N246" i="8" s="1"/>
  <c r="L245" i="8"/>
  <c r="M245" i="8" s="1"/>
  <c r="E245" i="8"/>
  <c r="G245" i="8" s="1"/>
  <c r="L244" i="8"/>
  <c r="M244" i="8" s="1"/>
  <c r="E244" i="8"/>
  <c r="G244" i="8" s="1"/>
  <c r="K243" i="8"/>
  <c r="J243" i="8"/>
  <c r="L243" i="8" s="1"/>
  <c r="M243" i="8" s="1"/>
  <c r="G243" i="8"/>
  <c r="H243" i="8" s="1"/>
  <c r="K242" i="8"/>
  <c r="L242" i="8" s="1"/>
  <c r="M242" i="8" s="1"/>
  <c r="F242" i="8"/>
  <c r="G242" i="8" s="1"/>
  <c r="H242" i="8" s="1"/>
  <c r="L241" i="8"/>
  <c r="M241" i="8" s="1"/>
  <c r="G241" i="8"/>
  <c r="H241" i="8" s="1"/>
  <c r="L240" i="8"/>
  <c r="M240" i="8" s="1"/>
  <c r="G240" i="8"/>
  <c r="H240" i="8" s="1"/>
  <c r="L239" i="8"/>
  <c r="M239" i="8" s="1"/>
  <c r="N239" i="8" s="1"/>
  <c r="L238" i="8"/>
  <c r="M238" i="8" s="1"/>
  <c r="G238" i="8"/>
  <c r="H238" i="8" s="1"/>
  <c r="N238" i="8" s="1"/>
  <c r="N237" i="8"/>
  <c r="N236" i="8"/>
  <c r="L235" i="8"/>
  <c r="M235" i="8" s="1"/>
  <c r="N235" i="8" s="1"/>
  <c r="L234" i="8"/>
  <c r="M234" i="8" s="1"/>
  <c r="N234" i="8" s="1"/>
  <c r="L233" i="8"/>
  <c r="M233" i="8" s="1"/>
  <c r="N233" i="8" s="1"/>
  <c r="L232" i="8"/>
  <c r="M232" i="8" s="1"/>
  <c r="N232" i="8" s="1"/>
  <c r="N231" i="8"/>
  <c r="L230" i="8"/>
  <c r="M230" i="8" s="1"/>
  <c r="N230" i="8" s="1"/>
  <c r="L229" i="8"/>
  <c r="M229" i="8" s="1"/>
  <c r="N229" i="8" s="1"/>
  <c r="L228" i="8"/>
  <c r="L227" i="8"/>
  <c r="M227" i="8" s="1"/>
  <c r="N227" i="8" s="1"/>
  <c r="L226" i="8"/>
  <c r="M226" i="8" s="1"/>
  <c r="N226" i="8" s="1"/>
  <c r="L225" i="8"/>
  <c r="M225" i="8" s="1"/>
  <c r="N225" i="8" s="1"/>
  <c r="L224" i="8"/>
  <c r="L223" i="8"/>
  <c r="M223" i="8" s="1"/>
  <c r="N223" i="8" s="1"/>
  <c r="L222" i="8"/>
  <c r="M222" i="8" s="1"/>
  <c r="N222" i="8" s="1"/>
  <c r="L221" i="8"/>
  <c r="M221" i="8" s="1"/>
  <c r="N221" i="8" s="1"/>
  <c r="L220" i="8"/>
  <c r="M220" i="8" s="1"/>
  <c r="N220" i="8" s="1"/>
  <c r="L219" i="8"/>
  <c r="M219" i="8" s="1"/>
  <c r="N219" i="8" s="1"/>
  <c r="L218" i="8"/>
  <c r="M218" i="8" s="1"/>
  <c r="N218" i="8" s="1"/>
  <c r="L217" i="8"/>
  <c r="M217" i="8" s="1"/>
  <c r="N217" i="8" s="1"/>
  <c r="L216" i="8"/>
  <c r="L215" i="8"/>
  <c r="M215" i="8" s="1"/>
  <c r="N215" i="8" s="1"/>
  <c r="L214" i="8"/>
  <c r="M214" i="8" s="1"/>
  <c r="N214" i="8" s="1"/>
  <c r="L213" i="8"/>
  <c r="M213" i="8" s="1"/>
  <c r="N213" i="8" s="1"/>
  <c r="L212" i="8"/>
  <c r="M212" i="8" s="1"/>
  <c r="N212" i="8" s="1"/>
  <c r="L211" i="8"/>
  <c r="M211" i="8" s="1"/>
  <c r="N211" i="8" s="1"/>
  <c r="L210" i="8"/>
  <c r="M210" i="8" s="1"/>
  <c r="N210" i="8" s="1"/>
  <c r="L209" i="8"/>
  <c r="M209" i="8" s="1"/>
  <c r="N209" i="8" s="1"/>
  <c r="L208" i="8"/>
  <c r="M208" i="8" s="1"/>
  <c r="N208" i="8" s="1"/>
  <c r="L207" i="8"/>
  <c r="M207" i="8" s="1"/>
  <c r="N207" i="8" s="1"/>
  <c r="L206" i="8"/>
  <c r="L205" i="8"/>
  <c r="M205" i="8" s="1"/>
  <c r="N205" i="8" s="1"/>
  <c r="L204" i="8"/>
  <c r="K203" i="8"/>
  <c r="L203" i="8" s="1"/>
  <c r="M203" i="8" s="1"/>
  <c r="N203" i="8" s="1"/>
  <c r="L202" i="8"/>
  <c r="M202" i="8" s="1"/>
  <c r="G202" i="8"/>
  <c r="H202" i="8" s="1"/>
  <c r="L201" i="8"/>
  <c r="M201" i="8" s="1"/>
  <c r="N201" i="8" s="1"/>
  <c r="L200" i="8"/>
  <c r="M200" i="8" s="1"/>
  <c r="N200" i="8" s="1"/>
  <c r="N199" i="8"/>
  <c r="L198" i="8"/>
  <c r="M198" i="8" s="1"/>
  <c r="N198" i="8" s="1"/>
  <c r="L197" i="8"/>
  <c r="M197" i="8" s="1"/>
  <c r="N197" i="8" s="1"/>
  <c r="L196" i="8"/>
  <c r="M196" i="8" s="1"/>
  <c r="N196" i="8" s="1"/>
  <c r="L195" i="8"/>
  <c r="M195" i="8" s="1"/>
  <c r="N195" i="8" s="1"/>
  <c r="L194" i="8"/>
  <c r="M194" i="8" s="1"/>
  <c r="N194" i="8" s="1"/>
  <c r="L193" i="8"/>
  <c r="M193" i="8" s="1"/>
  <c r="N193" i="8" s="1"/>
  <c r="L192" i="8"/>
  <c r="M192" i="8" s="1"/>
  <c r="N192" i="8" s="1"/>
  <c r="L191" i="8"/>
  <c r="M191" i="8" s="1"/>
  <c r="N191" i="8" s="1"/>
  <c r="L190" i="8"/>
  <c r="M190" i="8" s="1"/>
  <c r="N190" i="8" s="1"/>
  <c r="L189" i="8"/>
  <c r="M189" i="8" s="1"/>
  <c r="N189" i="8" s="1"/>
  <c r="L188" i="8"/>
  <c r="M188" i="8" s="1"/>
  <c r="N188" i="8" s="1"/>
  <c r="L187" i="8"/>
  <c r="M187" i="8" s="1"/>
  <c r="N187" i="8" s="1"/>
  <c r="L186" i="8"/>
  <c r="M186" i="8" s="1"/>
  <c r="N186" i="8" s="1"/>
  <c r="L185" i="8"/>
  <c r="M185" i="8" s="1"/>
  <c r="N185" i="8" s="1"/>
  <c r="L184" i="8"/>
  <c r="M184" i="8" s="1"/>
  <c r="N184" i="8" s="1"/>
  <c r="L183" i="8"/>
  <c r="M183" i="8" s="1"/>
  <c r="N183" i="8" s="1"/>
  <c r="L182" i="8"/>
  <c r="M182" i="8" s="1"/>
  <c r="N182" i="8" s="1"/>
  <c r="M181" i="8"/>
  <c r="N181" i="8" s="1"/>
  <c r="L180" i="8"/>
  <c r="M180" i="8" s="1"/>
  <c r="N180" i="8" s="1"/>
  <c r="L179" i="8"/>
  <c r="M179" i="8" s="1"/>
  <c r="N179" i="8" s="1"/>
  <c r="L178" i="8"/>
  <c r="M178" i="8" s="1"/>
  <c r="N178" i="8" s="1"/>
  <c r="L177" i="8"/>
  <c r="M177" i="8" s="1"/>
  <c r="N177" i="8" s="1"/>
  <c r="L176" i="8"/>
  <c r="M176" i="8" s="1"/>
  <c r="N176" i="8" s="1"/>
  <c r="L175" i="8"/>
  <c r="M175" i="8" s="1"/>
  <c r="N175" i="8" s="1"/>
  <c r="L174" i="8"/>
  <c r="L173" i="8"/>
  <c r="M173" i="8" s="1"/>
  <c r="N173" i="8" s="1"/>
  <c r="L172" i="8"/>
  <c r="M172" i="8" s="1"/>
  <c r="N172" i="8" s="1"/>
  <c r="L171" i="8"/>
  <c r="M171" i="8" s="1"/>
  <c r="N171" i="8" s="1"/>
  <c r="L170" i="8"/>
  <c r="M170" i="8" s="1"/>
  <c r="N170" i="8" s="1"/>
  <c r="L169" i="8"/>
  <c r="M169" i="8" s="1"/>
  <c r="N169" i="8" s="1"/>
  <c r="L168" i="8"/>
  <c r="M168" i="8" s="1"/>
  <c r="N168" i="8" s="1"/>
  <c r="L167" i="8"/>
  <c r="M167" i="8" s="1"/>
  <c r="N167" i="8" s="1"/>
  <c r="L166" i="8"/>
  <c r="M166" i="8" s="1"/>
  <c r="N166" i="8" s="1"/>
  <c r="L165" i="8"/>
  <c r="M165" i="8" s="1"/>
  <c r="N165" i="8" s="1"/>
  <c r="L164" i="8"/>
  <c r="M164" i="8" s="1"/>
  <c r="N164" i="8" s="1"/>
  <c r="L163" i="8"/>
  <c r="M163" i="8" s="1"/>
  <c r="N163" i="8" s="1"/>
  <c r="L162" i="8"/>
  <c r="M162" i="8" s="1"/>
  <c r="N162" i="8" s="1"/>
  <c r="L161" i="8"/>
  <c r="M161" i="8" s="1"/>
  <c r="N161" i="8" s="1"/>
  <c r="L160" i="8"/>
  <c r="M160" i="8" s="1"/>
  <c r="N160" i="8" s="1"/>
  <c r="L159" i="8"/>
  <c r="M159" i="8" s="1"/>
  <c r="N159" i="8" s="1"/>
  <c r="L158" i="8"/>
  <c r="M158" i="8" s="1"/>
  <c r="N158" i="8" s="1"/>
  <c r="L157" i="8"/>
  <c r="M157" i="8" s="1"/>
  <c r="N157" i="8" s="1"/>
  <c r="L156" i="8"/>
  <c r="M156" i="8" s="1"/>
  <c r="N156" i="8" s="1"/>
  <c r="L155" i="8"/>
  <c r="M155" i="8" s="1"/>
  <c r="N155" i="8" s="1"/>
  <c r="L154" i="8"/>
  <c r="M154" i="8" s="1"/>
  <c r="N154" i="8" s="1"/>
  <c r="L153" i="8"/>
  <c r="M153" i="8" s="1"/>
  <c r="N153" i="8" s="1"/>
  <c r="L152" i="8"/>
  <c r="M152" i="8" s="1"/>
  <c r="N152" i="8" s="1"/>
  <c r="L151" i="8"/>
  <c r="M151" i="8" s="1"/>
  <c r="N151" i="8" s="1"/>
  <c r="L150" i="8"/>
  <c r="M150" i="8" s="1"/>
  <c r="N150" i="8" s="1"/>
  <c r="L149" i="8"/>
  <c r="M149" i="8" s="1"/>
  <c r="N149" i="8" s="1"/>
  <c r="L148" i="8"/>
  <c r="M148" i="8" s="1"/>
  <c r="N148" i="8" s="1"/>
  <c r="K147" i="8"/>
  <c r="L147" i="8" s="1"/>
  <c r="M147" i="8" s="1"/>
  <c r="N147" i="8" s="1"/>
  <c r="L146" i="8"/>
  <c r="M146" i="8" s="1"/>
  <c r="N146" i="8" s="1"/>
  <c r="L145" i="8"/>
  <c r="M145" i="8" s="1"/>
  <c r="N145" i="8" s="1"/>
  <c r="N144" i="8"/>
  <c r="L143" i="8"/>
  <c r="M143" i="8" s="1"/>
  <c r="N143" i="8" s="1"/>
  <c r="L142" i="8"/>
  <c r="M142" i="8" s="1"/>
  <c r="N142" i="8" s="1"/>
  <c r="L141" i="8"/>
  <c r="M141" i="8" s="1"/>
  <c r="N141" i="8" s="1"/>
  <c r="L140" i="8"/>
  <c r="M140" i="8" s="1"/>
  <c r="N140" i="8" s="1"/>
  <c r="L139" i="8"/>
  <c r="M139" i="8" s="1"/>
  <c r="N139" i="8" s="1"/>
  <c r="L138" i="8"/>
  <c r="M138" i="8" s="1"/>
  <c r="N138" i="8" s="1"/>
  <c r="L137" i="8"/>
  <c r="M137" i="8" s="1"/>
  <c r="N137" i="8" s="1"/>
  <c r="L136" i="8"/>
  <c r="M136" i="8" s="1"/>
  <c r="N136" i="8" s="1"/>
  <c r="L135" i="8"/>
  <c r="M135" i="8" s="1"/>
  <c r="N135" i="8" s="1"/>
  <c r="L134" i="8"/>
  <c r="M134" i="8" s="1"/>
  <c r="N134" i="8" s="1"/>
  <c r="L133" i="8"/>
  <c r="M133" i="8" s="1"/>
  <c r="N133" i="8" s="1"/>
  <c r="L132" i="8"/>
  <c r="M132" i="8" s="1"/>
  <c r="N132" i="8" s="1"/>
  <c r="L131" i="8"/>
  <c r="M131" i="8" s="1"/>
  <c r="N131" i="8" s="1"/>
  <c r="L130" i="8"/>
  <c r="M130" i="8" s="1"/>
  <c r="N130" i="8" s="1"/>
  <c r="L129" i="8"/>
  <c r="M129" i="8" s="1"/>
  <c r="N129" i="8" s="1"/>
  <c r="L128" i="8"/>
  <c r="M128" i="8" s="1"/>
  <c r="N128" i="8" s="1"/>
  <c r="L127" i="8"/>
  <c r="M127" i="8" s="1"/>
  <c r="N127" i="8" s="1"/>
  <c r="L126" i="8"/>
  <c r="M126" i="8" s="1"/>
  <c r="N126" i="8" s="1"/>
  <c r="L125" i="8"/>
  <c r="M125" i="8" s="1"/>
  <c r="N125" i="8" s="1"/>
  <c r="L124" i="8"/>
  <c r="M124" i="8" s="1"/>
  <c r="N124" i="8" s="1"/>
  <c r="L123" i="8"/>
  <c r="M123" i="8" s="1"/>
  <c r="N123" i="8" s="1"/>
  <c r="L122" i="8"/>
  <c r="M122" i="8" s="1"/>
  <c r="N122" i="8" s="1"/>
  <c r="L121" i="8"/>
  <c r="M121" i="8" s="1"/>
  <c r="N121" i="8" s="1"/>
  <c r="L120" i="8"/>
  <c r="N119" i="8"/>
  <c r="L118" i="8"/>
  <c r="M118" i="8" s="1"/>
  <c r="G118" i="8"/>
  <c r="H118" i="8" s="1"/>
  <c r="N118" i="8" s="1"/>
  <c r="L117" i="8"/>
  <c r="M117" i="8" s="1"/>
  <c r="G117" i="8"/>
  <c r="H117" i="8" s="1"/>
  <c r="N117" i="8" s="1"/>
  <c r="L116" i="8"/>
  <c r="M116" i="8" s="1"/>
  <c r="G116" i="8"/>
  <c r="H116" i="8" s="1"/>
  <c r="N116" i="8" s="1"/>
  <c r="L115" i="8"/>
  <c r="M115" i="8" s="1"/>
  <c r="G115" i="8"/>
  <c r="H115" i="8" s="1"/>
  <c r="N115" i="8" s="1"/>
  <c r="L114" i="8"/>
  <c r="M114" i="8" s="1"/>
  <c r="G114" i="8"/>
  <c r="H114" i="8" s="1"/>
  <c r="N114" i="8" s="1"/>
  <c r="L113" i="8"/>
  <c r="M113" i="8" s="1"/>
  <c r="G113" i="8"/>
  <c r="H113" i="8" s="1"/>
  <c r="N113" i="8" s="1"/>
  <c r="L112" i="8"/>
  <c r="M112" i="8" s="1"/>
  <c r="N112" i="8" s="1"/>
  <c r="L111" i="8"/>
  <c r="M111" i="8" s="1"/>
  <c r="N111" i="8" s="1"/>
  <c r="L110" i="8"/>
  <c r="M110" i="8" s="1"/>
  <c r="N110" i="8" s="1"/>
  <c r="L109" i="8"/>
  <c r="M109" i="8" s="1"/>
  <c r="N109" i="8" s="1"/>
  <c r="L108" i="8"/>
  <c r="M108" i="8" s="1"/>
  <c r="N108" i="8" s="1"/>
  <c r="L107" i="8"/>
  <c r="M107" i="8" s="1"/>
  <c r="N107" i="8" s="1"/>
  <c r="L106" i="8"/>
  <c r="M106" i="8" s="1"/>
  <c r="N106" i="8" s="1"/>
  <c r="L105" i="8"/>
  <c r="M105" i="8" s="1"/>
  <c r="N105" i="8" s="1"/>
  <c r="L104" i="8"/>
  <c r="L103" i="8"/>
  <c r="M103" i="8" s="1"/>
  <c r="N103" i="8" s="1"/>
  <c r="L102" i="8"/>
  <c r="L101" i="8"/>
  <c r="M101" i="8" s="1"/>
  <c r="N101" i="8" s="1"/>
  <c r="L100" i="8"/>
  <c r="M100" i="8" s="1"/>
  <c r="N100" i="8" s="1"/>
  <c r="L99" i="8"/>
  <c r="M99" i="8" s="1"/>
  <c r="N99" i="8" s="1"/>
  <c r="L98" i="8"/>
  <c r="M98" i="8" s="1"/>
  <c r="N98" i="8" s="1"/>
  <c r="L97" i="8"/>
  <c r="M97" i="8" s="1"/>
  <c r="N97" i="8" s="1"/>
  <c r="L96" i="8"/>
  <c r="M96" i="8" s="1"/>
  <c r="N96" i="8" s="1"/>
  <c r="L95" i="8"/>
  <c r="M95" i="8" s="1"/>
  <c r="N95" i="8" s="1"/>
  <c r="L94" i="8"/>
  <c r="M94" i="8" s="1"/>
  <c r="G94" i="8"/>
  <c r="H94" i="8" s="1"/>
  <c r="L93" i="8"/>
  <c r="M93" i="8" s="1"/>
  <c r="G93" i="8"/>
  <c r="H93" i="8" s="1"/>
  <c r="N93" i="8" s="1"/>
  <c r="L92" i="8"/>
  <c r="M92" i="8" s="1"/>
  <c r="G92" i="8"/>
  <c r="H92" i="8" s="1"/>
  <c r="L91" i="8"/>
  <c r="M91" i="8" s="1"/>
  <c r="N91" i="8" s="1"/>
  <c r="G90" i="8"/>
  <c r="H90" i="8" s="1"/>
  <c r="N90" i="8" s="1"/>
  <c r="G89" i="8"/>
  <c r="H89" i="8" s="1"/>
  <c r="N89" i="8" s="1"/>
  <c r="G88" i="8"/>
  <c r="H88" i="8" s="1"/>
  <c r="N88" i="8" s="1"/>
  <c r="G87" i="8"/>
  <c r="H87" i="8" s="1"/>
  <c r="N87" i="8" s="1"/>
  <c r="G86" i="8"/>
  <c r="H86" i="8" s="1"/>
  <c r="N86" i="8" s="1"/>
  <c r="G85" i="8"/>
  <c r="H85" i="8" s="1"/>
  <c r="N85" i="8" s="1"/>
  <c r="G84" i="8"/>
  <c r="H84" i="8" s="1"/>
  <c r="N84" i="8" s="1"/>
  <c r="G83" i="8"/>
  <c r="H83" i="8" s="1"/>
  <c r="N83" i="8" s="1"/>
  <c r="G82" i="8"/>
  <c r="H82" i="8" s="1"/>
  <c r="N82" i="8" s="1"/>
  <c r="G81" i="8"/>
  <c r="H81" i="8" s="1"/>
  <c r="N81" i="8" s="1"/>
  <c r="G80" i="8"/>
  <c r="L79" i="8"/>
  <c r="M79" i="8" s="1"/>
  <c r="G79" i="8"/>
  <c r="H79" i="8" s="1"/>
  <c r="N79" i="8" s="1"/>
  <c r="L78" i="8"/>
  <c r="M78" i="8" s="1"/>
  <c r="N78" i="8" s="1"/>
  <c r="L77" i="8"/>
  <c r="M77" i="8" s="1"/>
  <c r="N77" i="8" s="1"/>
  <c r="L76" i="8"/>
  <c r="M76" i="8" s="1"/>
  <c r="G76" i="8"/>
  <c r="H76" i="8" s="1"/>
  <c r="N76" i="8" s="1"/>
  <c r="L75" i="8"/>
  <c r="M75" i="8" s="1"/>
  <c r="N75" i="8" s="1"/>
  <c r="L74" i="8"/>
  <c r="M74" i="8" s="1"/>
  <c r="N74" i="8" s="1"/>
  <c r="L73" i="8"/>
  <c r="M73" i="8" s="1"/>
  <c r="N73" i="8" s="1"/>
  <c r="L72" i="8"/>
  <c r="M72" i="8" s="1"/>
  <c r="N72" i="8" s="1"/>
  <c r="G71" i="8"/>
  <c r="H71" i="8" s="1"/>
  <c r="N71" i="8" s="1"/>
  <c r="G70" i="8"/>
  <c r="H70" i="8" s="1"/>
  <c r="N70" i="8" s="1"/>
  <c r="G69" i="8"/>
  <c r="H69" i="8" s="1"/>
  <c r="N69" i="8" s="1"/>
  <c r="G68" i="8"/>
  <c r="G67" i="8"/>
  <c r="H67" i="8" s="1"/>
  <c r="N67" i="8" s="1"/>
  <c r="G66" i="8"/>
  <c r="H66" i="8" s="1"/>
  <c r="N66" i="8" s="1"/>
  <c r="G65" i="8"/>
  <c r="H65" i="8" s="1"/>
  <c r="N65" i="8" s="1"/>
  <c r="G64" i="8"/>
  <c r="H64" i="8" s="1"/>
  <c r="N64" i="8" s="1"/>
  <c r="G63" i="8"/>
  <c r="H63" i="8" s="1"/>
  <c r="N63" i="8" s="1"/>
  <c r="G62" i="8"/>
  <c r="K61" i="8"/>
  <c r="L61" i="8" s="1"/>
  <c r="M61" i="8" s="1"/>
  <c r="F61" i="8"/>
  <c r="G61" i="8" s="1"/>
  <c r="H61" i="8" s="1"/>
  <c r="L60" i="8"/>
  <c r="M60" i="8" s="1"/>
  <c r="G60" i="8"/>
  <c r="H60" i="8" s="1"/>
  <c r="N60" i="8" s="1"/>
  <c r="L59" i="8"/>
  <c r="M59" i="8" s="1"/>
  <c r="G59" i="8"/>
  <c r="H59" i="8" s="1"/>
  <c r="N59" i="8" s="1"/>
  <c r="L58" i="8"/>
  <c r="G58" i="8"/>
  <c r="G54" i="8"/>
  <c r="L53" i="8"/>
  <c r="M53" i="8" s="1"/>
  <c r="H53" i="8"/>
  <c r="L52" i="8"/>
  <c r="H52" i="8"/>
  <c r="M50" i="8"/>
  <c r="H50" i="8"/>
  <c r="M49" i="8"/>
  <c r="H49" i="8"/>
  <c r="M48" i="8"/>
  <c r="H48" i="8"/>
  <c r="M47" i="8"/>
  <c r="H47" i="8"/>
  <c r="M46" i="8"/>
  <c r="H46" i="8"/>
  <c r="M45" i="8"/>
  <c r="H45" i="8"/>
  <c r="H43" i="8"/>
  <c r="N43" i="8" s="1"/>
  <c r="H42" i="8"/>
  <c r="N42" i="8" s="1"/>
  <c r="H41" i="8"/>
  <c r="N41" i="8" s="1"/>
  <c r="H40" i="8"/>
  <c r="N40" i="8" s="1"/>
  <c r="H39" i="8"/>
  <c r="N39" i="8" s="1"/>
  <c r="H38" i="8"/>
  <c r="N38" i="8" s="1"/>
  <c r="H37" i="8"/>
  <c r="N37" i="8" s="1"/>
  <c r="H36" i="8"/>
  <c r="N36" i="8" s="1"/>
  <c r="H35" i="8"/>
  <c r="N35" i="8" s="1"/>
  <c r="M33" i="8"/>
  <c r="N33" i="8" s="1"/>
  <c r="M32" i="8"/>
  <c r="N32" i="8" s="1"/>
  <c r="M31" i="8"/>
  <c r="N31" i="8" s="1"/>
  <c r="M30" i="8"/>
  <c r="N30" i="8" s="1"/>
  <c r="M29" i="8"/>
  <c r="N29" i="8" s="1"/>
  <c r="M28" i="8"/>
  <c r="N28" i="8" s="1"/>
  <c r="M27" i="8"/>
  <c r="N27" i="8" s="1"/>
  <c r="M25" i="8"/>
  <c r="H25" i="8"/>
  <c r="M24" i="8"/>
  <c r="H24" i="8"/>
  <c r="M23" i="8"/>
  <c r="H23" i="8"/>
  <c r="M22" i="8"/>
  <c r="H22" i="8"/>
  <c r="M21" i="8"/>
  <c r="H21" i="8"/>
  <c r="M20" i="8"/>
  <c r="H20" i="8"/>
  <c r="M19" i="8"/>
  <c r="H19" i="8"/>
  <c r="M17" i="8"/>
  <c r="H17" i="8"/>
  <c r="M16" i="8"/>
  <c r="H16" i="8"/>
  <c r="M15" i="8"/>
  <c r="H15" i="8"/>
  <c r="M14" i="8"/>
  <c r="H14" i="8"/>
  <c r="H13" i="8"/>
  <c r="N13" i="8" s="1"/>
  <c r="M12" i="8"/>
  <c r="H12" i="8"/>
  <c r="N12" i="8" s="1"/>
  <c r="M11" i="8"/>
  <c r="H11" i="8"/>
  <c r="N11" i="8" s="1"/>
  <c r="M10" i="8"/>
  <c r="H10" i="8"/>
  <c r="N10" i="8" s="1"/>
  <c r="M9" i="8"/>
  <c r="H9" i="8"/>
  <c r="N7" i="8"/>
  <c r="AP264" i="9" l="1"/>
  <c r="AO283" i="9"/>
  <c r="AO296" i="9"/>
  <c r="AO318" i="9"/>
  <c r="AD328" i="9"/>
  <c r="AD327" i="9" s="1"/>
  <c r="AJ328" i="9"/>
  <c r="AJ327" i="9" s="1"/>
  <c r="AO368" i="9"/>
  <c r="AP370" i="9"/>
  <c r="AO371" i="9"/>
  <c r="AP374" i="9"/>
  <c r="AO383" i="9"/>
  <c r="AO409" i="9"/>
  <c r="AO428" i="9"/>
  <c r="N442" i="9"/>
  <c r="AP442" i="9" s="1"/>
  <c r="AO446" i="9"/>
  <c r="N449" i="9"/>
  <c r="AP449" i="9" s="1"/>
  <c r="N454" i="9"/>
  <c r="AP454" i="9" s="1"/>
  <c r="N459" i="9"/>
  <c r="AP459" i="9" s="1"/>
  <c r="N463" i="9"/>
  <c r="AP463" i="9" s="1"/>
  <c r="AO536" i="9"/>
  <c r="N622" i="9"/>
  <c r="AP622" i="9" s="1"/>
  <c r="N16" i="8"/>
  <c r="N21" i="8"/>
  <c r="N25" i="8"/>
  <c r="N48" i="8"/>
  <c r="N53" i="8"/>
  <c r="N241" i="8"/>
  <c r="N243" i="8"/>
  <c r="N353" i="8"/>
  <c r="N355" i="8"/>
  <c r="N357" i="8"/>
  <c r="U8" i="9"/>
  <c r="N13" i="9"/>
  <c r="N14" i="9"/>
  <c r="N19" i="9"/>
  <c r="N21" i="9"/>
  <c r="AP21" i="9" s="1"/>
  <c r="N23" i="9"/>
  <c r="N25" i="9"/>
  <c r="AP35" i="9"/>
  <c r="AD34" i="9"/>
  <c r="AA34" i="9"/>
  <c r="AO41" i="9"/>
  <c r="AO43" i="9"/>
  <c r="AO58" i="9"/>
  <c r="N67" i="9"/>
  <c r="N76" i="9"/>
  <c r="AP76" i="9" s="1"/>
  <c r="AJ57" i="9"/>
  <c r="N91" i="9"/>
  <c r="AP91" i="9" s="1"/>
  <c r="N95" i="9"/>
  <c r="AP95" i="9" s="1"/>
  <c r="N99" i="9"/>
  <c r="AP99" i="9" s="1"/>
  <c r="N103" i="9"/>
  <c r="AP103" i="9" s="1"/>
  <c r="N107" i="9"/>
  <c r="AP107" i="9" s="1"/>
  <c r="N111" i="9"/>
  <c r="AP111" i="9" s="1"/>
  <c r="N123" i="9"/>
  <c r="AP123" i="9" s="1"/>
  <c r="N127" i="9"/>
  <c r="AP127" i="9" s="1"/>
  <c r="N131" i="9"/>
  <c r="AP131" i="9" s="1"/>
  <c r="N135" i="9"/>
  <c r="AP135" i="9" s="1"/>
  <c r="N139" i="9"/>
  <c r="AP139" i="9" s="1"/>
  <c r="N157" i="9"/>
  <c r="AP157" i="9" s="1"/>
  <c r="N161" i="9"/>
  <c r="AP161" i="9" s="1"/>
  <c r="N165" i="9"/>
  <c r="AP165" i="9" s="1"/>
  <c r="N169" i="9"/>
  <c r="AP169" i="9" s="1"/>
  <c r="N173" i="9"/>
  <c r="AP173" i="9" s="1"/>
  <c r="N177" i="9"/>
  <c r="AP177" i="9" s="1"/>
  <c r="N197" i="9"/>
  <c r="N227" i="9"/>
  <c r="N230" i="9"/>
  <c r="AP230" i="9" s="1"/>
  <c r="AO255" i="9"/>
  <c r="AP282" i="9"/>
  <c r="AP284" i="9"/>
  <c r="AP286" i="9"/>
  <c r="AP288" i="9"/>
  <c r="AP290" i="9"/>
  <c r="AP292" i="9"/>
  <c r="AP294" i="9"/>
  <c r="AP297" i="9"/>
  <c r="AP298" i="9"/>
  <c r="AP299" i="9"/>
  <c r="AP300" i="9"/>
  <c r="AP301" i="9"/>
  <c r="AP302" i="9"/>
  <c r="AP303" i="9"/>
  <c r="AP304" i="9"/>
  <c r="AP305" i="9"/>
  <c r="AP306" i="9"/>
  <c r="AP307" i="9"/>
  <c r="AP308" i="9"/>
  <c r="AP309" i="9"/>
  <c r="AP310" i="9"/>
  <c r="AP311" i="9"/>
  <c r="AP312" i="9"/>
  <c r="AP313" i="9"/>
  <c r="AP314" i="9"/>
  <c r="AP315" i="9"/>
  <c r="AP316" i="9"/>
  <c r="AP319" i="9"/>
  <c r="AP321" i="9"/>
  <c r="AP323" i="9"/>
  <c r="AP325" i="9"/>
  <c r="AG328" i="9"/>
  <c r="AG327" i="9" s="1"/>
  <c r="AO458" i="9"/>
  <c r="AG529" i="9"/>
  <c r="B2" i="38"/>
  <c r="O4" i="19"/>
  <c r="P4" i="21"/>
  <c r="B13" i="37"/>
  <c r="P39" i="23"/>
  <c r="Z4" i="13"/>
  <c r="P40" i="15"/>
  <c r="P40" i="23"/>
  <c r="P39" i="15"/>
  <c r="AG235" i="9"/>
  <c r="AG234" i="9" s="1"/>
  <c r="AO242" i="9"/>
  <c r="AO481" i="9"/>
  <c r="AO483" i="9"/>
  <c r="AO487" i="9"/>
  <c r="AO493" i="9"/>
  <c r="AO495" i="9"/>
  <c r="AO501" i="9"/>
  <c r="A535" i="9"/>
  <c r="AO576" i="9"/>
  <c r="AO578" i="9"/>
  <c r="AO580" i="9"/>
  <c r="AO584" i="9"/>
  <c r="AO586" i="9"/>
  <c r="AO590" i="9"/>
  <c r="AO592" i="9"/>
  <c r="AO596" i="9"/>
  <c r="AP14" i="9"/>
  <c r="AP19" i="9"/>
  <c r="AP23" i="9"/>
  <c r="X34" i="9"/>
  <c r="AJ34" i="9"/>
  <c r="AP63" i="9"/>
  <c r="AP66" i="9"/>
  <c r="AP72" i="9"/>
  <c r="AP90" i="9"/>
  <c r="AP94" i="9"/>
  <c r="AP98" i="9"/>
  <c r="AP102" i="9"/>
  <c r="AP106" i="9"/>
  <c r="AP110" i="9"/>
  <c r="AP144" i="9"/>
  <c r="AP148" i="9"/>
  <c r="AP152" i="9"/>
  <c r="AP156" i="9"/>
  <c r="AP160" i="9"/>
  <c r="AP164" i="9"/>
  <c r="AP168" i="9"/>
  <c r="AP172" i="9"/>
  <c r="AP176" i="9"/>
  <c r="AP180" i="9"/>
  <c r="AP184" i="9"/>
  <c r="AP188" i="9"/>
  <c r="AP192" i="9"/>
  <c r="N232" i="9"/>
  <c r="AP232" i="9" s="1"/>
  <c r="AO266" i="9"/>
  <c r="AP266" i="9" s="1"/>
  <c r="AO270" i="9"/>
  <c r="AO272" i="9"/>
  <c r="AP296" i="9"/>
  <c r="AP317" i="9"/>
  <c r="AP339" i="9"/>
  <c r="AP341" i="9"/>
  <c r="AP343" i="9"/>
  <c r="AP345" i="9"/>
  <c r="AP347" i="9"/>
  <c r="AO352" i="9"/>
  <c r="AP355" i="9"/>
  <c r="AP357" i="9"/>
  <c r="AP359" i="9"/>
  <c r="AP361" i="9"/>
  <c r="AP363" i="9"/>
  <c r="AO365" i="9"/>
  <c r="AO367" i="9"/>
  <c r="AO369" i="9"/>
  <c r="AO373" i="9"/>
  <c r="AP383" i="9"/>
  <c r="AP445" i="9"/>
  <c r="N451" i="9"/>
  <c r="AP451" i="9" s="1"/>
  <c r="N456" i="9"/>
  <c r="AP456" i="9" s="1"/>
  <c r="AO537" i="9"/>
  <c r="AG626" i="9"/>
  <c r="G625" i="9"/>
  <c r="N620" i="9"/>
  <c r="AP620" i="9" s="1"/>
  <c r="AM625" i="9"/>
  <c r="AM626" i="9"/>
  <c r="M471" i="8"/>
  <c r="AO37" i="9"/>
  <c r="AP37" i="9" s="1"/>
  <c r="AO236" i="9"/>
  <c r="AP236" i="9" s="1"/>
  <c r="AO237" i="9"/>
  <c r="AP237" i="9" s="1"/>
  <c r="AO240" i="9"/>
  <c r="AO471" i="9"/>
  <c r="AO477" i="9"/>
  <c r="AO479" i="9"/>
  <c r="AO485" i="9"/>
  <c r="AO489" i="9"/>
  <c r="AO491" i="9"/>
  <c r="AO497" i="9"/>
  <c r="AO499" i="9"/>
  <c r="AO503" i="9"/>
  <c r="AO574" i="9"/>
  <c r="AO582" i="9"/>
  <c r="AO588" i="9"/>
  <c r="AO594" i="9"/>
  <c r="N15" i="8"/>
  <c r="N17" i="8"/>
  <c r="N20" i="8"/>
  <c r="N22" i="8"/>
  <c r="N24" i="8"/>
  <c r="N45" i="8"/>
  <c r="N47" i="8"/>
  <c r="N49" i="8"/>
  <c r="N202" i="8"/>
  <c r="N240" i="8"/>
  <c r="N242" i="8"/>
  <c r="N341" i="8"/>
  <c r="AO16" i="9"/>
  <c r="U25" i="9"/>
  <c r="N22" i="9"/>
  <c r="AP22" i="9" s="1"/>
  <c r="AO42" i="9"/>
  <c r="AP46" i="9"/>
  <c r="AP48" i="9"/>
  <c r="AP50" i="9"/>
  <c r="L54" i="9"/>
  <c r="N59" i="9"/>
  <c r="N62" i="9"/>
  <c r="AP62" i="9" s="1"/>
  <c r="N71" i="9"/>
  <c r="AP71" i="9" s="1"/>
  <c r="N78" i="9"/>
  <c r="N97" i="9"/>
  <c r="AP97" i="9" s="1"/>
  <c r="N101" i="9"/>
  <c r="AP101" i="9" s="1"/>
  <c r="N105" i="9"/>
  <c r="AP105" i="9" s="1"/>
  <c r="N109" i="9"/>
  <c r="AP109" i="9" s="1"/>
  <c r="N113" i="9"/>
  <c r="N117" i="9"/>
  <c r="AO118" i="9"/>
  <c r="N121" i="9"/>
  <c r="AP121" i="9" s="1"/>
  <c r="N125" i="9"/>
  <c r="AP125" i="9" s="1"/>
  <c r="N129" i="9"/>
  <c r="AP129" i="9" s="1"/>
  <c r="N133" i="9"/>
  <c r="AP133" i="9" s="1"/>
  <c r="N137" i="9"/>
  <c r="AP137" i="9" s="1"/>
  <c r="N159" i="9"/>
  <c r="AP159" i="9" s="1"/>
  <c r="N163" i="9"/>
  <c r="AP163" i="9" s="1"/>
  <c r="N167" i="9"/>
  <c r="AP167" i="9" s="1"/>
  <c r="N171" i="9"/>
  <c r="AP171" i="9" s="1"/>
  <c r="N175" i="9"/>
  <c r="AP175" i="9" s="1"/>
  <c r="N179" i="9"/>
  <c r="AP179" i="9" s="1"/>
  <c r="N231" i="9"/>
  <c r="AP231" i="9" s="1"/>
  <c r="AP229" i="9" s="1"/>
  <c r="AM235" i="9"/>
  <c r="AM234" i="9" s="1"/>
  <c r="AP238" i="9"/>
  <c r="AP243" i="9"/>
  <c r="AP245" i="9"/>
  <c r="AO247" i="9"/>
  <c r="AP249" i="9"/>
  <c r="AP259" i="9"/>
  <c r="AP261" i="9"/>
  <c r="AP263" i="9"/>
  <c r="AP265" i="9"/>
  <c r="AP285" i="9"/>
  <c r="AP287" i="9"/>
  <c r="AP289" i="9"/>
  <c r="AP291" i="9"/>
  <c r="AP293" i="9"/>
  <c r="AP295" i="9"/>
  <c r="AP320" i="9"/>
  <c r="AP322" i="9"/>
  <c r="AP324" i="9"/>
  <c r="AP326" i="9"/>
  <c r="R328" i="9"/>
  <c r="R327" i="9" s="1"/>
  <c r="AO354" i="9"/>
  <c r="AP371" i="9"/>
  <c r="AO372" i="9"/>
  <c r="AP376" i="9"/>
  <c r="AP378" i="9"/>
  <c r="AP380" i="9"/>
  <c r="AP382" i="9"/>
  <c r="AP400" i="9"/>
  <c r="AP402" i="9"/>
  <c r="AP404" i="9"/>
  <c r="AP411" i="9"/>
  <c r="AP415" i="9"/>
  <c r="AP419" i="9"/>
  <c r="AP423" i="9"/>
  <c r="AP427" i="9"/>
  <c r="N444" i="9"/>
  <c r="AP444" i="9" s="1"/>
  <c r="AO452" i="9"/>
  <c r="N455" i="9"/>
  <c r="AP455" i="9" s="1"/>
  <c r="N461" i="9"/>
  <c r="AP461" i="9" s="1"/>
  <c r="AO472" i="9"/>
  <c r="AO478" i="9"/>
  <c r="AO480" i="9"/>
  <c r="AO482" i="9"/>
  <c r="AO484" i="9"/>
  <c r="AO486" i="9"/>
  <c r="AO488" i="9"/>
  <c r="AO490" i="9"/>
  <c r="AO492" i="9"/>
  <c r="AO494" i="9"/>
  <c r="AO496" i="9"/>
  <c r="AO498" i="9"/>
  <c r="AO500" i="9"/>
  <c r="AO502" i="9"/>
  <c r="AO532" i="9"/>
  <c r="AO534" i="9"/>
  <c r="AO573" i="9"/>
  <c r="AO575" i="9"/>
  <c r="AO577" i="9"/>
  <c r="AO579" i="9"/>
  <c r="AO581" i="9"/>
  <c r="AO583" i="9"/>
  <c r="AO585" i="9"/>
  <c r="AO587" i="9"/>
  <c r="AO589" i="9"/>
  <c r="AO591" i="9"/>
  <c r="AO593" i="9"/>
  <c r="AO595" i="9"/>
  <c r="AO597" i="9"/>
  <c r="AP599" i="9"/>
  <c r="AD625" i="9"/>
  <c r="N621" i="9"/>
  <c r="AP623" i="9"/>
  <c r="L54" i="8"/>
  <c r="M52" i="8"/>
  <c r="H54" i="9"/>
  <c r="U39" i="9"/>
  <c r="N39" i="9"/>
  <c r="N53" i="9"/>
  <c r="AP53" i="9" s="1"/>
  <c r="T68" i="9"/>
  <c r="U68" i="9" s="1"/>
  <c r="AO68" i="9" s="1"/>
  <c r="H68" i="9"/>
  <c r="N68" i="9" s="1"/>
  <c r="AP68" i="9" s="1"/>
  <c r="W80" i="9"/>
  <c r="X80" i="9" s="1"/>
  <c r="H80" i="9"/>
  <c r="N80" i="9" s="1"/>
  <c r="AA57" i="9"/>
  <c r="AA56" i="9" s="1"/>
  <c r="AG57" i="9"/>
  <c r="AG56" i="9" s="1"/>
  <c r="AM57" i="9"/>
  <c r="AM56" i="9" s="1"/>
  <c r="W82" i="9"/>
  <c r="X82" i="9" s="1"/>
  <c r="H82" i="9"/>
  <c r="N82" i="9" s="1"/>
  <c r="T84" i="9"/>
  <c r="U84" i="9" s="1"/>
  <c r="AO84" i="9" s="1"/>
  <c r="H84" i="9"/>
  <c r="N84" i="9" s="1"/>
  <c r="W86" i="9"/>
  <c r="X86" i="9" s="1"/>
  <c r="AO86" i="9" s="1"/>
  <c r="H86" i="9"/>
  <c r="N86" i="9" s="1"/>
  <c r="W87" i="9"/>
  <c r="X87" i="9" s="1"/>
  <c r="AO87" i="9" s="1"/>
  <c r="H87" i="9"/>
  <c r="N87" i="9" s="1"/>
  <c r="W88" i="9"/>
  <c r="X88" i="9" s="1"/>
  <c r="AO88" i="9" s="1"/>
  <c r="H88" i="9"/>
  <c r="N88" i="9" s="1"/>
  <c r="W89" i="9"/>
  <c r="X89" i="9" s="1"/>
  <c r="AO89" i="9" s="1"/>
  <c r="H89" i="9"/>
  <c r="N89" i="9" s="1"/>
  <c r="W92" i="9"/>
  <c r="X92" i="9" s="1"/>
  <c r="AO92" i="9" s="1"/>
  <c r="H92" i="9"/>
  <c r="N92" i="9" s="1"/>
  <c r="W93" i="9"/>
  <c r="X93" i="9" s="1"/>
  <c r="AO93" i="9" s="1"/>
  <c r="H93" i="9"/>
  <c r="N93" i="9" s="1"/>
  <c r="T199" i="9"/>
  <c r="U199" i="9" s="1"/>
  <c r="H199" i="9"/>
  <c r="N199" i="9" s="1"/>
  <c r="AD56" i="9"/>
  <c r="AJ56" i="9"/>
  <c r="AJ438" i="9" s="1"/>
  <c r="T202" i="9"/>
  <c r="U202" i="9" s="1"/>
  <c r="AO202" i="9" s="1"/>
  <c r="H202" i="9"/>
  <c r="N202" i="9" s="1"/>
  <c r="T204" i="9"/>
  <c r="U204" i="9" s="1"/>
  <c r="AO204" i="9" s="1"/>
  <c r="H204" i="9"/>
  <c r="N204" i="9" s="1"/>
  <c r="T206" i="9"/>
  <c r="U206" i="9" s="1"/>
  <c r="AO206" i="9" s="1"/>
  <c r="H206" i="9"/>
  <c r="N206" i="9" s="1"/>
  <c r="T208" i="9"/>
  <c r="U208" i="9" s="1"/>
  <c r="AO208" i="9" s="1"/>
  <c r="H208" i="9"/>
  <c r="N208" i="9" s="1"/>
  <c r="T210" i="9"/>
  <c r="U210" i="9" s="1"/>
  <c r="AO210" i="9" s="1"/>
  <c r="H210" i="9"/>
  <c r="N210" i="9" s="1"/>
  <c r="T212" i="9"/>
  <c r="U212" i="9" s="1"/>
  <c r="AO212" i="9" s="1"/>
  <c r="H212" i="9"/>
  <c r="N212" i="9" s="1"/>
  <c r="T214" i="9"/>
  <c r="U214" i="9" s="1"/>
  <c r="AO214" i="9" s="1"/>
  <c r="H214" i="9"/>
  <c r="N214" i="9" s="1"/>
  <c r="T216" i="9"/>
  <c r="U216" i="9" s="1"/>
  <c r="AO216" i="9" s="1"/>
  <c r="H216" i="9"/>
  <c r="N216" i="9" s="1"/>
  <c r="T218" i="9"/>
  <c r="U218" i="9" s="1"/>
  <c r="AO218" i="9" s="1"/>
  <c r="H218" i="9"/>
  <c r="N218" i="9" s="1"/>
  <c r="T220" i="9"/>
  <c r="U220" i="9" s="1"/>
  <c r="AO220" i="9" s="1"/>
  <c r="H220" i="9"/>
  <c r="N220" i="9" s="1"/>
  <c r="T222" i="9"/>
  <c r="U222" i="9" s="1"/>
  <c r="AO222" i="9" s="1"/>
  <c r="H222" i="9"/>
  <c r="N222" i="9" s="1"/>
  <c r="T224" i="9"/>
  <c r="U224" i="9" s="1"/>
  <c r="AO224" i="9" s="1"/>
  <c r="H224" i="9"/>
  <c r="N224" i="9" s="1"/>
  <c r="T226" i="9"/>
  <c r="U226" i="9" s="1"/>
  <c r="AO226" i="9" s="1"/>
  <c r="H226" i="9"/>
  <c r="N226" i="9" s="1"/>
  <c r="T349" i="9"/>
  <c r="U349" i="9" s="1"/>
  <c r="AO349" i="9" s="1"/>
  <c r="H349" i="9"/>
  <c r="N349" i="9" s="1"/>
  <c r="H464" i="9"/>
  <c r="M464" i="9"/>
  <c r="U464" i="9"/>
  <c r="AA464" i="9"/>
  <c r="AG464" i="9"/>
  <c r="AM464" i="9"/>
  <c r="AJ467" i="9"/>
  <c r="W470" i="9"/>
  <c r="X470" i="9" s="1"/>
  <c r="AO470" i="9" s="1"/>
  <c r="H470" i="9"/>
  <c r="N470" i="9" s="1"/>
  <c r="AA467" i="9"/>
  <c r="AA466" i="9" s="1"/>
  <c r="AG467" i="9"/>
  <c r="AG466" i="9" s="1"/>
  <c r="AM467" i="9"/>
  <c r="AM466" i="9" s="1"/>
  <c r="AM612" i="9" s="1"/>
  <c r="W474" i="9"/>
  <c r="X474" i="9" s="1"/>
  <c r="AO474" i="9" s="1"/>
  <c r="H474" i="9"/>
  <c r="N474" i="9" s="1"/>
  <c r="W475" i="9"/>
  <c r="X475" i="9" s="1"/>
  <c r="AO475" i="9" s="1"/>
  <c r="H475" i="9"/>
  <c r="N475" i="9" s="1"/>
  <c r="W476" i="9"/>
  <c r="X476" i="9" s="1"/>
  <c r="AO476" i="9" s="1"/>
  <c r="H476" i="9"/>
  <c r="N476" i="9" s="1"/>
  <c r="W508" i="9"/>
  <c r="X508" i="9" s="1"/>
  <c r="H508" i="9"/>
  <c r="N508" i="9" s="1"/>
  <c r="W509" i="9"/>
  <c r="X509" i="9" s="1"/>
  <c r="AO509" i="9" s="1"/>
  <c r="H509" i="9"/>
  <c r="N509" i="9" s="1"/>
  <c r="W510" i="9"/>
  <c r="X510" i="9" s="1"/>
  <c r="AO510" i="9" s="1"/>
  <c r="H510" i="9"/>
  <c r="N510" i="9" s="1"/>
  <c r="W511" i="9"/>
  <c r="X511" i="9" s="1"/>
  <c r="AO511" i="9" s="1"/>
  <c r="H511" i="9"/>
  <c r="N511" i="9" s="1"/>
  <c r="W512" i="9"/>
  <c r="X512" i="9" s="1"/>
  <c r="AO512" i="9" s="1"/>
  <c r="H512" i="9"/>
  <c r="N512" i="9" s="1"/>
  <c r="W513" i="9"/>
  <c r="X513" i="9" s="1"/>
  <c r="AO513" i="9" s="1"/>
  <c r="H513" i="9"/>
  <c r="N513" i="9" s="1"/>
  <c r="W514" i="9"/>
  <c r="X514" i="9" s="1"/>
  <c r="AO514" i="9" s="1"/>
  <c r="H514" i="9"/>
  <c r="N514" i="9" s="1"/>
  <c r="W515" i="9"/>
  <c r="X515" i="9" s="1"/>
  <c r="AO515" i="9" s="1"/>
  <c r="H515" i="9"/>
  <c r="N515" i="9" s="1"/>
  <c r="W516" i="9"/>
  <c r="X516" i="9" s="1"/>
  <c r="AO516" i="9" s="1"/>
  <c r="H516" i="9"/>
  <c r="N516" i="9" s="1"/>
  <c r="W517" i="9"/>
  <c r="X517" i="9" s="1"/>
  <c r="AO517" i="9" s="1"/>
  <c r="H517" i="9"/>
  <c r="N517" i="9" s="1"/>
  <c r="W518" i="9"/>
  <c r="X518" i="9" s="1"/>
  <c r="AO518" i="9" s="1"/>
  <c r="H518" i="9"/>
  <c r="N518" i="9" s="1"/>
  <c r="W519" i="9"/>
  <c r="X519" i="9" s="1"/>
  <c r="AO519" i="9" s="1"/>
  <c r="H519" i="9"/>
  <c r="N519" i="9" s="1"/>
  <c r="W520" i="9"/>
  <c r="X520" i="9" s="1"/>
  <c r="AO520" i="9" s="1"/>
  <c r="H520" i="9"/>
  <c r="N520" i="9" s="1"/>
  <c r="W521" i="9"/>
  <c r="X521" i="9" s="1"/>
  <c r="AO521" i="9" s="1"/>
  <c r="H521" i="9"/>
  <c r="N521" i="9" s="1"/>
  <c r="W522" i="9"/>
  <c r="X522" i="9" s="1"/>
  <c r="AO522" i="9" s="1"/>
  <c r="H522" i="9"/>
  <c r="N522" i="9" s="1"/>
  <c r="W523" i="9"/>
  <c r="X523" i="9" s="1"/>
  <c r="AO523" i="9" s="1"/>
  <c r="H523" i="9"/>
  <c r="N523" i="9" s="1"/>
  <c r="W524" i="9"/>
  <c r="X524" i="9" s="1"/>
  <c r="AO524" i="9" s="1"/>
  <c r="H524" i="9"/>
  <c r="N524" i="9" s="1"/>
  <c r="W525" i="9"/>
  <c r="X525" i="9" s="1"/>
  <c r="AO525" i="9" s="1"/>
  <c r="H525" i="9"/>
  <c r="N525" i="9" s="1"/>
  <c r="W526" i="9"/>
  <c r="X526" i="9" s="1"/>
  <c r="AO526" i="9" s="1"/>
  <c r="H526" i="9"/>
  <c r="N526" i="9" s="1"/>
  <c r="W527" i="9"/>
  <c r="X527" i="9" s="1"/>
  <c r="AO527" i="9" s="1"/>
  <c r="H527" i="9"/>
  <c r="N527" i="9" s="1"/>
  <c r="W528" i="9"/>
  <c r="X528" i="9" s="1"/>
  <c r="AO528" i="9" s="1"/>
  <c r="H528" i="9"/>
  <c r="N528" i="9" s="1"/>
  <c r="W530" i="9"/>
  <c r="X530" i="9" s="1"/>
  <c r="H530" i="9"/>
  <c r="N530" i="9" s="1"/>
  <c r="W531" i="9"/>
  <c r="X531" i="9" s="1"/>
  <c r="AO531" i="9" s="1"/>
  <c r="AP531" i="9" s="1"/>
  <c r="H531" i="9"/>
  <c r="A534" i="9" s="1"/>
  <c r="AD529" i="9"/>
  <c r="AD466" i="9" s="1"/>
  <c r="AJ529" i="9"/>
  <c r="W533" i="9"/>
  <c r="X533" i="9" s="1"/>
  <c r="AO533" i="9" s="1"/>
  <c r="H533" i="9"/>
  <c r="N533" i="9" s="1"/>
  <c r="W535" i="9"/>
  <c r="X535" i="9" s="1"/>
  <c r="AO535" i="9" s="1"/>
  <c r="H535" i="9"/>
  <c r="N535" i="9" s="1"/>
  <c r="W538" i="9"/>
  <c r="X538" i="9" s="1"/>
  <c r="AO538" i="9" s="1"/>
  <c r="H538" i="9"/>
  <c r="N538" i="9" s="1"/>
  <c r="W539" i="9"/>
  <c r="X539" i="9" s="1"/>
  <c r="H539" i="9"/>
  <c r="N539" i="9" s="1"/>
  <c r="W540" i="9"/>
  <c r="X540" i="9" s="1"/>
  <c r="AO540" i="9" s="1"/>
  <c r="H540" i="9"/>
  <c r="N540" i="9" s="1"/>
  <c r="W541" i="9"/>
  <c r="X541" i="9" s="1"/>
  <c r="H541" i="9"/>
  <c r="N541" i="9" s="1"/>
  <c r="W542" i="9"/>
  <c r="X542" i="9" s="1"/>
  <c r="AO542" i="9" s="1"/>
  <c r="H542" i="9"/>
  <c r="N542" i="9" s="1"/>
  <c r="W543" i="9"/>
  <c r="X543" i="9" s="1"/>
  <c r="H543" i="9"/>
  <c r="N543" i="9" s="1"/>
  <c r="W544" i="9"/>
  <c r="X544" i="9" s="1"/>
  <c r="AO544" i="9" s="1"/>
  <c r="H544" i="9"/>
  <c r="N544" i="9" s="1"/>
  <c r="W545" i="9"/>
  <c r="X545" i="9" s="1"/>
  <c r="H545" i="9"/>
  <c r="N545" i="9" s="1"/>
  <c r="W546" i="9"/>
  <c r="X546" i="9" s="1"/>
  <c r="AO546" i="9" s="1"/>
  <c r="H546" i="9"/>
  <c r="N546" i="9" s="1"/>
  <c r="W547" i="9"/>
  <c r="X547" i="9" s="1"/>
  <c r="H547" i="9"/>
  <c r="N547" i="9" s="1"/>
  <c r="W548" i="9"/>
  <c r="X548" i="9" s="1"/>
  <c r="AO548" i="9" s="1"/>
  <c r="H548" i="9"/>
  <c r="N548" i="9" s="1"/>
  <c r="W549" i="9"/>
  <c r="X549" i="9" s="1"/>
  <c r="H549" i="9"/>
  <c r="N549" i="9" s="1"/>
  <c r="W550" i="9"/>
  <c r="X550" i="9" s="1"/>
  <c r="AO550" i="9" s="1"/>
  <c r="H550" i="9"/>
  <c r="N550" i="9" s="1"/>
  <c r="W551" i="9"/>
  <c r="X551" i="9" s="1"/>
  <c r="AO551" i="9" s="1"/>
  <c r="H551" i="9"/>
  <c r="N551" i="9" s="1"/>
  <c r="W552" i="9"/>
  <c r="X552" i="9" s="1"/>
  <c r="AO552" i="9" s="1"/>
  <c r="H552" i="9"/>
  <c r="N552" i="9" s="1"/>
  <c r="W553" i="9"/>
  <c r="X553" i="9" s="1"/>
  <c r="AO553" i="9" s="1"/>
  <c r="H553" i="9"/>
  <c r="N553" i="9" s="1"/>
  <c r="W554" i="9"/>
  <c r="X554" i="9" s="1"/>
  <c r="AO554" i="9" s="1"/>
  <c r="H554" i="9"/>
  <c r="N554" i="9" s="1"/>
  <c r="W555" i="9"/>
  <c r="X555" i="9" s="1"/>
  <c r="AO555" i="9" s="1"/>
  <c r="H555" i="9"/>
  <c r="N555" i="9" s="1"/>
  <c r="W556" i="9"/>
  <c r="X556" i="9" s="1"/>
  <c r="AO556" i="9" s="1"/>
  <c r="H556" i="9"/>
  <c r="N556" i="9" s="1"/>
  <c r="W557" i="9"/>
  <c r="X557" i="9" s="1"/>
  <c r="AO557" i="9" s="1"/>
  <c r="H557" i="9"/>
  <c r="N557" i="9" s="1"/>
  <c r="W558" i="9"/>
  <c r="X558" i="9" s="1"/>
  <c r="AO558" i="9" s="1"/>
  <c r="H558" i="9"/>
  <c r="N558" i="9" s="1"/>
  <c r="W559" i="9"/>
  <c r="X559" i="9" s="1"/>
  <c r="AO559" i="9" s="1"/>
  <c r="H559" i="9"/>
  <c r="N559" i="9" s="1"/>
  <c r="W560" i="9"/>
  <c r="X560" i="9" s="1"/>
  <c r="AO560" i="9" s="1"/>
  <c r="H560" i="9"/>
  <c r="N560" i="9" s="1"/>
  <c r="W561" i="9"/>
  <c r="X561" i="9" s="1"/>
  <c r="AO561" i="9" s="1"/>
  <c r="H561" i="9"/>
  <c r="N561" i="9" s="1"/>
  <c r="W562" i="9"/>
  <c r="X562" i="9" s="1"/>
  <c r="AO562" i="9" s="1"/>
  <c r="H562" i="9"/>
  <c r="N562" i="9" s="1"/>
  <c r="W563" i="9"/>
  <c r="X563" i="9" s="1"/>
  <c r="AO563" i="9" s="1"/>
  <c r="H563" i="9"/>
  <c r="N563" i="9" s="1"/>
  <c r="W564" i="9"/>
  <c r="X564" i="9" s="1"/>
  <c r="AO564" i="9" s="1"/>
  <c r="H564" i="9"/>
  <c r="N564" i="9" s="1"/>
  <c r="W565" i="9"/>
  <c r="X565" i="9" s="1"/>
  <c r="AO565" i="9" s="1"/>
  <c r="H565" i="9"/>
  <c r="N565" i="9" s="1"/>
  <c r="W566" i="9"/>
  <c r="X566" i="9" s="1"/>
  <c r="AO566" i="9" s="1"/>
  <c r="H566" i="9"/>
  <c r="N566" i="9" s="1"/>
  <c r="W567" i="9"/>
  <c r="X567" i="9" s="1"/>
  <c r="AO567" i="9" s="1"/>
  <c r="H567" i="9"/>
  <c r="N567" i="9" s="1"/>
  <c r="X625" i="9"/>
  <c r="X626" i="9" s="1"/>
  <c r="AJ625" i="9"/>
  <c r="G445" i="8"/>
  <c r="H58" i="8"/>
  <c r="H640" i="8" s="1"/>
  <c r="H62" i="8"/>
  <c r="N62" i="8" s="1"/>
  <c r="H245" i="8"/>
  <c r="N245" i="8" s="1"/>
  <c r="M621" i="8"/>
  <c r="N482" i="8"/>
  <c r="H54" i="8"/>
  <c r="N14" i="8"/>
  <c r="N19" i="8"/>
  <c r="N23" i="8"/>
  <c r="N46" i="8"/>
  <c r="N50" i="8"/>
  <c r="L445" i="8"/>
  <c r="M58" i="8"/>
  <c r="N61" i="8"/>
  <c r="N92" i="8"/>
  <c r="N94" i="8"/>
  <c r="H244" i="8"/>
  <c r="N244" i="8" s="1"/>
  <c r="N255" i="8"/>
  <c r="N257" i="8"/>
  <c r="N259" i="8"/>
  <c r="N261" i="8"/>
  <c r="N271" i="8"/>
  <c r="N273" i="8"/>
  <c r="N275" i="8"/>
  <c r="N281" i="8"/>
  <c r="N283" i="8"/>
  <c r="N285" i="8"/>
  <c r="N352" i="8"/>
  <c r="N354" i="8"/>
  <c r="N356" i="8"/>
  <c r="N358" i="8"/>
  <c r="N368" i="8"/>
  <c r="N370" i="8"/>
  <c r="N372" i="8"/>
  <c r="H621" i="8"/>
  <c r="N475" i="8"/>
  <c r="A155" i="8"/>
  <c r="N448" i="8"/>
  <c r="N471" i="8" s="1"/>
  <c r="M640" i="8"/>
  <c r="N577" i="8"/>
  <c r="M626" i="8"/>
  <c r="N625" i="8"/>
  <c r="N626" i="8" s="1"/>
  <c r="G634" i="8"/>
  <c r="G635" i="8" s="1"/>
  <c r="H628" i="8"/>
  <c r="N10" i="9"/>
  <c r="AP10" i="9" s="1"/>
  <c r="AP16" i="9"/>
  <c r="AO25" i="9"/>
  <c r="AO18" i="9" s="1"/>
  <c r="U18" i="9"/>
  <c r="AA54" i="9"/>
  <c r="AG54" i="9"/>
  <c r="AM54" i="9"/>
  <c r="AP58" i="9"/>
  <c r="N64" i="9"/>
  <c r="N65" i="9"/>
  <c r="AP65" i="9" s="1"/>
  <c r="AP67" i="9"/>
  <c r="N73" i="9"/>
  <c r="AP73" i="9" s="1"/>
  <c r="N115" i="9"/>
  <c r="N120" i="9"/>
  <c r="AP120" i="9" s="1"/>
  <c r="N122" i="9"/>
  <c r="AP122" i="9" s="1"/>
  <c r="N124" i="9"/>
  <c r="AP124" i="9" s="1"/>
  <c r="N126" i="9"/>
  <c r="AP126" i="9" s="1"/>
  <c r="N128" i="9"/>
  <c r="AP128" i="9" s="1"/>
  <c r="N130" i="9"/>
  <c r="AP130" i="9" s="1"/>
  <c r="N132" i="9"/>
  <c r="AP132" i="9" s="1"/>
  <c r="N134" i="9"/>
  <c r="AP134" i="9" s="1"/>
  <c r="N136" i="9"/>
  <c r="AP136" i="9" s="1"/>
  <c r="N138" i="9"/>
  <c r="AP138" i="9" s="1"/>
  <c r="A156" i="9"/>
  <c r="N145" i="9"/>
  <c r="N147" i="9"/>
  <c r="AP147" i="9" s="1"/>
  <c r="N149" i="9"/>
  <c r="AP149" i="9" s="1"/>
  <c r="N151" i="9"/>
  <c r="AP151" i="9" s="1"/>
  <c r="N153" i="9"/>
  <c r="AP153" i="9" s="1"/>
  <c r="N155" i="9"/>
  <c r="AP155" i="9" s="1"/>
  <c r="N181" i="9"/>
  <c r="AP181" i="9" s="1"/>
  <c r="N183" i="9"/>
  <c r="AP183" i="9" s="1"/>
  <c r="N185" i="9"/>
  <c r="AP185" i="9" s="1"/>
  <c r="N187" i="9"/>
  <c r="AP187" i="9" s="1"/>
  <c r="N189" i="9"/>
  <c r="AP189" i="9" s="1"/>
  <c r="N191" i="9"/>
  <c r="AP191" i="9" s="1"/>
  <c r="N193" i="9"/>
  <c r="AP193" i="9" s="1"/>
  <c r="N195" i="9"/>
  <c r="X198" i="9"/>
  <c r="AO200" i="9"/>
  <c r="AP200" i="9" s="1"/>
  <c r="AP204" i="9"/>
  <c r="AP220" i="9"/>
  <c r="W241" i="9"/>
  <c r="X241" i="9" s="1"/>
  <c r="AO241" i="9" s="1"/>
  <c r="M241" i="9"/>
  <c r="N241" i="9" s="1"/>
  <c r="AP241" i="9" s="1"/>
  <c r="T251" i="9"/>
  <c r="U251" i="9" s="1"/>
  <c r="AO251" i="9" s="1"/>
  <c r="M251" i="9"/>
  <c r="N251" i="9" s="1"/>
  <c r="T253" i="9"/>
  <c r="U253" i="9" s="1"/>
  <c r="AO253" i="9" s="1"/>
  <c r="M253" i="9"/>
  <c r="N253" i="9" s="1"/>
  <c r="AP253" i="9" s="1"/>
  <c r="W256" i="9"/>
  <c r="X256" i="9" s="1"/>
  <c r="AO256" i="9" s="1"/>
  <c r="M256" i="9"/>
  <c r="N256" i="9" s="1"/>
  <c r="N9" i="8"/>
  <c r="H68" i="8"/>
  <c r="N68" i="8" s="1"/>
  <c r="H80" i="8"/>
  <c r="N80" i="8" s="1"/>
  <c r="M102" i="8"/>
  <c r="N102" i="8" s="1"/>
  <c r="M104" i="8"/>
  <c r="N104" i="8" s="1"/>
  <c r="M120" i="8"/>
  <c r="N120" i="8" s="1"/>
  <c r="M174" i="8"/>
  <c r="N174" i="8" s="1"/>
  <c r="M204" i="8"/>
  <c r="N204" i="8" s="1"/>
  <c r="M206" i="8"/>
  <c r="N206" i="8" s="1"/>
  <c r="M216" i="8"/>
  <c r="N216" i="8" s="1"/>
  <c r="M224" i="8"/>
  <c r="N224" i="8" s="1"/>
  <c r="M228" i="8"/>
  <c r="N228" i="8" s="1"/>
  <c r="H247" i="8"/>
  <c r="N247" i="8" s="1"/>
  <c r="H270" i="8"/>
  <c r="N270" i="8" s="1"/>
  <c r="M292" i="8"/>
  <c r="N292" i="8" s="1"/>
  <c r="M298" i="8"/>
  <c r="N298" i="8" s="1"/>
  <c r="G621" i="8"/>
  <c r="L621" i="8"/>
  <c r="L634" i="8"/>
  <c r="L635" i="8" s="1"/>
  <c r="M628" i="8"/>
  <c r="M634" i="8" s="1"/>
  <c r="N630" i="8"/>
  <c r="N9" i="9"/>
  <c r="R13" i="9"/>
  <c r="AO13" i="9" s="1"/>
  <c r="AP13" i="9" s="1"/>
  <c r="AO9" i="9"/>
  <c r="N11" i="9"/>
  <c r="AP11" i="9" s="1"/>
  <c r="N12" i="9"/>
  <c r="AP12" i="9" s="1"/>
  <c r="AO15" i="9"/>
  <c r="AP15" i="9" s="1"/>
  <c r="N17" i="9"/>
  <c r="AP17" i="9" s="1"/>
  <c r="AP38" i="9"/>
  <c r="AO39" i="9"/>
  <c r="AP41" i="9"/>
  <c r="AP42" i="9"/>
  <c r="AP43" i="9"/>
  <c r="X54" i="9"/>
  <c r="AD54" i="9"/>
  <c r="AJ54" i="9"/>
  <c r="U57" i="9"/>
  <c r="AO59" i="9"/>
  <c r="AO64" i="9"/>
  <c r="R57" i="9"/>
  <c r="R56" i="9" s="1"/>
  <c r="R438" i="9" s="1"/>
  <c r="AO80" i="9"/>
  <c r="AP80" i="9" s="1"/>
  <c r="N81" i="9"/>
  <c r="AO82" i="9"/>
  <c r="AP82" i="9" s="1"/>
  <c r="AO199" i="9"/>
  <c r="AP199" i="9" s="1"/>
  <c r="T201" i="9"/>
  <c r="U201" i="9" s="1"/>
  <c r="H201" i="9"/>
  <c r="N201" i="9" s="1"/>
  <c r="AD239" i="9"/>
  <c r="AD235" i="9" s="1"/>
  <c r="AD234" i="9" s="1"/>
  <c r="X239" i="9"/>
  <c r="AA239" i="9"/>
  <c r="AA235" i="9" s="1"/>
  <c r="AA234" i="9" s="1"/>
  <c r="AA438" i="9" s="1"/>
  <c r="W246" i="9"/>
  <c r="X246" i="9" s="1"/>
  <c r="AO246" i="9" s="1"/>
  <c r="M246" i="9"/>
  <c r="N246" i="9" s="1"/>
  <c r="T252" i="9"/>
  <c r="U252" i="9" s="1"/>
  <c r="AO252" i="9" s="1"/>
  <c r="M252" i="9"/>
  <c r="N252" i="9" s="1"/>
  <c r="W254" i="9"/>
  <c r="X254" i="9" s="1"/>
  <c r="AO254" i="9" s="1"/>
  <c r="M254" i="9"/>
  <c r="N254" i="9" s="1"/>
  <c r="AO36" i="9"/>
  <c r="AP36" i="9" s="1"/>
  <c r="U40" i="9"/>
  <c r="AO40" i="9" s="1"/>
  <c r="AP40" i="9" s="1"/>
  <c r="L438" i="9"/>
  <c r="L613" i="9" s="1"/>
  <c r="W81" i="9"/>
  <c r="X81" i="9" s="1"/>
  <c r="T257" i="9"/>
  <c r="U257" i="9" s="1"/>
  <c r="AO257" i="9" s="1"/>
  <c r="AP257" i="9" s="1"/>
  <c r="W271" i="9"/>
  <c r="X271" i="9" s="1"/>
  <c r="AO271" i="9" s="1"/>
  <c r="M271" i="9"/>
  <c r="N271" i="9" s="1"/>
  <c r="M52" i="9"/>
  <c r="N52" i="9" s="1"/>
  <c r="AP52" i="9" s="1"/>
  <c r="AP51" i="9" s="1"/>
  <c r="H58" i="9"/>
  <c r="M58" i="9"/>
  <c r="G60" i="9"/>
  <c r="H60" i="9" s="1"/>
  <c r="N60" i="9" s="1"/>
  <c r="AP60" i="9" s="1"/>
  <c r="H69" i="9"/>
  <c r="N69" i="9" s="1"/>
  <c r="AP69" i="9" s="1"/>
  <c r="H75" i="9"/>
  <c r="N75" i="9" s="1"/>
  <c r="AP75" i="9" s="1"/>
  <c r="H79" i="9"/>
  <c r="N79" i="9" s="1"/>
  <c r="AP79" i="9" s="1"/>
  <c r="H83" i="9"/>
  <c r="N83" i="9" s="1"/>
  <c r="AP83" i="9" s="1"/>
  <c r="H85" i="9"/>
  <c r="N85" i="9" s="1"/>
  <c r="AP85" i="9" s="1"/>
  <c r="H200" i="9"/>
  <c r="N200" i="9" s="1"/>
  <c r="H203" i="9"/>
  <c r="N203" i="9" s="1"/>
  <c r="AP203" i="9" s="1"/>
  <c r="H205" i="9"/>
  <c r="N205" i="9" s="1"/>
  <c r="AP205" i="9" s="1"/>
  <c r="H207" i="9"/>
  <c r="N207" i="9" s="1"/>
  <c r="AP207" i="9" s="1"/>
  <c r="H209" i="9"/>
  <c r="N209" i="9" s="1"/>
  <c r="AP209" i="9" s="1"/>
  <c r="H211" i="9"/>
  <c r="N211" i="9" s="1"/>
  <c r="AP211" i="9" s="1"/>
  <c r="H213" i="9"/>
  <c r="N213" i="9" s="1"/>
  <c r="AP213" i="9" s="1"/>
  <c r="H215" i="9"/>
  <c r="N215" i="9" s="1"/>
  <c r="AP215" i="9" s="1"/>
  <c r="H217" i="9"/>
  <c r="N217" i="9" s="1"/>
  <c r="AP217" i="9" s="1"/>
  <c r="H219" i="9"/>
  <c r="N219" i="9" s="1"/>
  <c r="AP219" i="9" s="1"/>
  <c r="H221" i="9"/>
  <c r="N221" i="9" s="1"/>
  <c r="AP221" i="9" s="1"/>
  <c r="H223" i="9"/>
  <c r="N223" i="9" s="1"/>
  <c r="AP223" i="9" s="1"/>
  <c r="H225" i="9"/>
  <c r="N225" i="9" s="1"/>
  <c r="AP225" i="9" s="1"/>
  <c r="M240" i="9"/>
  <c r="N240" i="9" s="1"/>
  <c r="AP240" i="9" s="1"/>
  <c r="M242" i="9"/>
  <c r="N242" i="9" s="1"/>
  <c r="AP242" i="9" s="1"/>
  <c r="M247" i="9"/>
  <c r="N247" i="9" s="1"/>
  <c r="AP247" i="9" s="1"/>
  <c r="M255" i="9"/>
  <c r="N255" i="9" s="1"/>
  <c r="AP255" i="9" s="1"/>
  <c r="W267" i="9"/>
  <c r="X267" i="9" s="1"/>
  <c r="AO267" i="9" s="1"/>
  <c r="M267" i="9"/>
  <c r="N267" i="9" s="1"/>
  <c r="W268" i="9"/>
  <c r="X268" i="9" s="1"/>
  <c r="AO268" i="9" s="1"/>
  <c r="M268" i="9"/>
  <c r="N268" i="9" s="1"/>
  <c r="W269" i="9"/>
  <c r="X269" i="9" s="1"/>
  <c r="AO269" i="9" s="1"/>
  <c r="M269" i="9"/>
  <c r="N269" i="9" s="1"/>
  <c r="AD438" i="9"/>
  <c r="U328" i="9"/>
  <c r="U327" i="9" s="1"/>
  <c r="AO350" i="9"/>
  <c r="X328" i="9"/>
  <c r="X327" i="9" s="1"/>
  <c r="AP372" i="9"/>
  <c r="AP373" i="9"/>
  <c r="AP393" i="9"/>
  <c r="AP452" i="9"/>
  <c r="AO329" i="9"/>
  <c r="AM438" i="9"/>
  <c r="AP441" i="9"/>
  <c r="AP440" i="9" s="1"/>
  <c r="N447" i="9"/>
  <c r="AP447" i="9" s="1"/>
  <c r="W469" i="9"/>
  <c r="X469" i="9" s="1"/>
  <c r="AO469" i="9" s="1"/>
  <c r="AP469" i="9" s="1"/>
  <c r="H469" i="9"/>
  <c r="N469" i="9" s="1"/>
  <c r="AO508" i="9"/>
  <c r="AO507" i="9" s="1"/>
  <c r="X507" i="9"/>
  <c r="M270" i="9"/>
  <c r="N270" i="9" s="1"/>
  <c r="AP270" i="9" s="1"/>
  <c r="M272" i="9"/>
  <c r="N272" i="9" s="1"/>
  <c r="AP272" i="9" s="1"/>
  <c r="H336" i="9"/>
  <c r="N336" i="9" s="1"/>
  <c r="AP336" i="9" s="1"/>
  <c r="H348" i="9"/>
  <c r="N348" i="9" s="1"/>
  <c r="AP348" i="9" s="1"/>
  <c r="H350" i="9"/>
  <c r="N350" i="9" s="1"/>
  <c r="AP350" i="9" s="1"/>
  <c r="H351" i="9"/>
  <c r="N351" i="9" s="1"/>
  <c r="AP351" i="9" s="1"/>
  <c r="H352" i="9"/>
  <c r="N352" i="9" s="1"/>
  <c r="AP352" i="9" s="1"/>
  <c r="H353" i="9"/>
  <c r="N353" i="9" s="1"/>
  <c r="AP353" i="9" s="1"/>
  <c r="H354" i="9"/>
  <c r="N354" i="9" s="1"/>
  <c r="AP354" i="9" s="1"/>
  <c r="H364" i="9"/>
  <c r="N364" i="9" s="1"/>
  <c r="AP364" i="9" s="1"/>
  <c r="H365" i="9"/>
  <c r="N365" i="9" s="1"/>
  <c r="AP365" i="9" s="1"/>
  <c r="H366" i="9"/>
  <c r="N366" i="9" s="1"/>
  <c r="AP366" i="9" s="1"/>
  <c r="H367" i="9"/>
  <c r="N367" i="9" s="1"/>
  <c r="AP367" i="9" s="1"/>
  <c r="H368" i="9"/>
  <c r="N368" i="9" s="1"/>
  <c r="AP368" i="9" s="1"/>
  <c r="H369" i="9"/>
  <c r="N369" i="9" s="1"/>
  <c r="AP369" i="9" s="1"/>
  <c r="AP403" i="9"/>
  <c r="AP413" i="9"/>
  <c r="AP417" i="9"/>
  <c r="AP421" i="9"/>
  <c r="AP425" i="9"/>
  <c r="AP432" i="9"/>
  <c r="AP428" i="9" s="1"/>
  <c r="AP435" i="9"/>
  <c r="AP434" i="9" s="1"/>
  <c r="N448" i="9"/>
  <c r="AP448" i="9" s="1"/>
  <c r="N450" i="9"/>
  <c r="AP450" i="9" s="1"/>
  <c r="R464" i="9"/>
  <c r="X464" i="9"/>
  <c r="AD464" i="9"/>
  <c r="AJ464" i="9"/>
  <c r="AO464" i="9"/>
  <c r="N460" i="9"/>
  <c r="AP460" i="9" s="1"/>
  <c r="N462" i="9"/>
  <c r="AP462" i="9" s="1"/>
  <c r="G612" i="9"/>
  <c r="W468" i="9"/>
  <c r="X468" i="9" s="1"/>
  <c r="H468" i="9"/>
  <c r="AP474" i="9"/>
  <c r="AP476" i="9"/>
  <c r="AP509" i="9"/>
  <c r="AP511" i="9"/>
  <c r="AP513" i="9"/>
  <c r="AP515" i="9"/>
  <c r="AP517" i="9"/>
  <c r="AP519" i="9"/>
  <c r="AP521" i="9"/>
  <c r="AP523" i="9"/>
  <c r="AP525" i="9"/>
  <c r="AP527" i="9"/>
  <c r="AO530" i="9"/>
  <c r="AP530" i="9" s="1"/>
  <c r="X529" i="9"/>
  <c r="AP533" i="9"/>
  <c r="H477" i="9"/>
  <c r="N477" i="9" s="1"/>
  <c r="AP477" i="9" s="1"/>
  <c r="H478" i="9"/>
  <c r="N478" i="9" s="1"/>
  <c r="H479" i="9"/>
  <c r="N479" i="9" s="1"/>
  <c r="AP479" i="9" s="1"/>
  <c r="H480" i="9"/>
  <c r="N480" i="9" s="1"/>
  <c r="AP480" i="9" s="1"/>
  <c r="H481" i="9"/>
  <c r="N481" i="9" s="1"/>
  <c r="AP481" i="9" s="1"/>
  <c r="H482" i="9"/>
  <c r="N482" i="9" s="1"/>
  <c r="AP482" i="9" s="1"/>
  <c r="H483" i="9"/>
  <c r="N483" i="9" s="1"/>
  <c r="AP483" i="9" s="1"/>
  <c r="H484" i="9"/>
  <c r="N484" i="9" s="1"/>
  <c r="AP484" i="9" s="1"/>
  <c r="H485" i="9"/>
  <c r="N485" i="9" s="1"/>
  <c r="AP485" i="9" s="1"/>
  <c r="H486" i="9"/>
  <c r="N486" i="9" s="1"/>
  <c r="H487" i="9"/>
  <c r="N487" i="9" s="1"/>
  <c r="AP487" i="9" s="1"/>
  <c r="H488" i="9"/>
  <c r="N488" i="9" s="1"/>
  <c r="AP488" i="9" s="1"/>
  <c r="H489" i="9"/>
  <c r="N489" i="9" s="1"/>
  <c r="AP489" i="9" s="1"/>
  <c r="H490" i="9"/>
  <c r="N490" i="9" s="1"/>
  <c r="AP490" i="9" s="1"/>
  <c r="H491" i="9"/>
  <c r="N491" i="9" s="1"/>
  <c r="H492" i="9"/>
  <c r="N492" i="9" s="1"/>
  <c r="AP492" i="9" s="1"/>
  <c r="H493" i="9"/>
  <c r="N493" i="9" s="1"/>
  <c r="AP493" i="9" s="1"/>
  <c r="H494" i="9"/>
  <c r="N494" i="9" s="1"/>
  <c r="H495" i="9"/>
  <c r="N495" i="9" s="1"/>
  <c r="H496" i="9"/>
  <c r="N496" i="9" s="1"/>
  <c r="AP496" i="9" s="1"/>
  <c r="H497" i="9"/>
  <c r="N497" i="9" s="1"/>
  <c r="AP497" i="9" s="1"/>
  <c r="H498" i="9"/>
  <c r="N498" i="9" s="1"/>
  <c r="AP498" i="9" s="1"/>
  <c r="H499" i="9"/>
  <c r="N499" i="9" s="1"/>
  <c r="AP499" i="9" s="1"/>
  <c r="H500" i="9"/>
  <c r="N500" i="9" s="1"/>
  <c r="AP500" i="9" s="1"/>
  <c r="H501" i="9"/>
  <c r="N501" i="9" s="1"/>
  <c r="AP501" i="9" s="1"/>
  <c r="H502" i="9"/>
  <c r="N502" i="9" s="1"/>
  <c r="H503" i="9"/>
  <c r="N503" i="9" s="1"/>
  <c r="AP503" i="9" s="1"/>
  <c r="N531" i="9"/>
  <c r="H532" i="9"/>
  <c r="N532" i="9" s="1"/>
  <c r="AP532" i="9" s="1"/>
  <c r="H534" i="9"/>
  <c r="N534" i="9" s="1"/>
  <c r="AP534" i="9" s="1"/>
  <c r="H536" i="9"/>
  <c r="N536" i="9" s="1"/>
  <c r="AP536" i="9" s="1"/>
  <c r="H537" i="9"/>
  <c r="N537" i="9" s="1"/>
  <c r="AP537" i="9" s="1"/>
  <c r="AO539" i="9"/>
  <c r="AP539" i="9" s="1"/>
  <c r="AO541" i="9"/>
  <c r="AP541" i="9" s="1"/>
  <c r="AO543" i="9"/>
  <c r="AP543" i="9" s="1"/>
  <c r="AO545" i="9"/>
  <c r="AP545" i="9" s="1"/>
  <c r="AO547" i="9"/>
  <c r="AP547" i="9" s="1"/>
  <c r="AO549" i="9"/>
  <c r="AP549" i="9" s="1"/>
  <c r="AP551" i="9"/>
  <c r="AP553" i="9"/>
  <c r="AP555" i="9"/>
  <c r="AP557" i="9"/>
  <c r="AP559" i="9"/>
  <c r="AP561" i="9"/>
  <c r="AP563" i="9"/>
  <c r="AP565" i="9"/>
  <c r="AP567" i="9"/>
  <c r="AA602" i="9"/>
  <c r="AA603" i="9"/>
  <c r="AO603" i="9" s="1"/>
  <c r="AP603" i="9" s="1"/>
  <c r="AA604" i="9"/>
  <c r="AO604" i="9" s="1"/>
  <c r="AP604" i="9" s="1"/>
  <c r="AA605" i="9"/>
  <c r="AO605" i="9" s="1"/>
  <c r="AP605" i="9" s="1"/>
  <c r="AA606" i="9"/>
  <c r="AO606" i="9" s="1"/>
  <c r="AP606" i="9" s="1"/>
  <c r="AA607" i="9"/>
  <c r="AO607" i="9" s="1"/>
  <c r="AP607" i="9" s="1"/>
  <c r="AO609" i="9"/>
  <c r="AO608" i="9" s="1"/>
  <c r="AD608" i="9"/>
  <c r="AD612" i="9" s="1"/>
  <c r="R612" i="9"/>
  <c r="H471" i="9"/>
  <c r="N471" i="9" s="1"/>
  <c r="AP471" i="9" s="1"/>
  <c r="H472" i="9"/>
  <c r="N472" i="9" s="1"/>
  <c r="AP472" i="9" s="1"/>
  <c r="AO572" i="9"/>
  <c r="W598" i="9"/>
  <c r="X598" i="9" s="1"/>
  <c r="AO598" i="9" s="1"/>
  <c r="H598" i="9"/>
  <c r="N598" i="9" s="1"/>
  <c r="U612" i="9"/>
  <c r="AG612" i="9"/>
  <c r="H572" i="9"/>
  <c r="N572" i="9" s="1"/>
  <c r="H573" i="9"/>
  <c r="N573" i="9" s="1"/>
  <c r="AP573" i="9" s="1"/>
  <c r="H574" i="9"/>
  <c r="N574" i="9" s="1"/>
  <c r="H575" i="9"/>
  <c r="N575" i="9" s="1"/>
  <c r="H576" i="9"/>
  <c r="N576" i="9" s="1"/>
  <c r="AP576" i="9" s="1"/>
  <c r="H577" i="9"/>
  <c r="N577" i="9" s="1"/>
  <c r="AP577" i="9" s="1"/>
  <c r="H578" i="9"/>
  <c r="N578" i="9" s="1"/>
  <c r="H579" i="9"/>
  <c r="N579" i="9" s="1"/>
  <c r="AP579" i="9" s="1"/>
  <c r="H580" i="9"/>
  <c r="N580" i="9" s="1"/>
  <c r="AP580" i="9" s="1"/>
  <c r="H581" i="9"/>
  <c r="N581" i="9" s="1"/>
  <c r="AP581" i="9" s="1"/>
  <c r="H582" i="9"/>
  <c r="N582" i="9" s="1"/>
  <c r="AP582" i="9" s="1"/>
  <c r="H583" i="9"/>
  <c r="N583" i="9" s="1"/>
  <c r="H584" i="9"/>
  <c r="N584" i="9" s="1"/>
  <c r="AP584" i="9" s="1"/>
  <c r="H585" i="9"/>
  <c r="N585" i="9" s="1"/>
  <c r="AP585" i="9" s="1"/>
  <c r="H586" i="9"/>
  <c r="N586" i="9" s="1"/>
  <c r="AP586" i="9" s="1"/>
  <c r="H587" i="9"/>
  <c r="N587" i="9" s="1"/>
  <c r="AP587" i="9" s="1"/>
  <c r="H588" i="9"/>
  <c r="N588" i="9" s="1"/>
  <c r="AP588" i="9" s="1"/>
  <c r="H589" i="9"/>
  <c r="N589" i="9" s="1"/>
  <c r="AP589" i="9" s="1"/>
  <c r="H590" i="9"/>
  <c r="N590" i="9" s="1"/>
  <c r="H591" i="9"/>
  <c r="N591" i="9" s="1"/>
  <c r="H592" i="9"/>
  <c r="N592" i="9" s="1"/>
  <c r="AP592" i="9" s="1"/>
  <c r="H593" i="9"/>
  <c r="N593" i="9" s="1"/>
  <c r="AP593" i="9" s="1"/>
  <c r="H594" i="9"/>
  <c r="N594" i="9" s="1"/>
  <c r="AP594" i="9" s="1"/>
  <c r="H595" i="9"/>
  <c r="N595" i="9" s="1"/>
  <c r="AP595" i="9" s="1"/>
  <c r="H596" i="9"/>
  <c r="N596" i="9" s="1"/>
  <c r="AP596" i="9" s="1"/>
  <c r="H597" i="9"/>
  <c r="N597" i="9" s="1"/>
  <c r="AP597" i="9" s="1"/>
  <c r="M609" i="9"/>
  <c r="N616" i="9"/>
  <c r="AO616" i="9"/>
  <c r="AO617" i="9" s="1"/>
  <c r="G626" i="9"/>
  <c r="L626" i="9"/>
  <c r="AD626" i="9"/>
  <c r="AJ626" i="9"/>
  <c r="H619" i="9"/>
  <c r="M619" i="9"/>
  <c r="M625" i="9" s="1"/>
  <c r="AP627" i="9"/>
  <c r="AO619" i="9"/>
  <c r="AO621" i="9"/>
  <c r="AP621" i="9" s="1"/>
  <c r="AD613" i="9" l="1"/>
  <c r="AP566" i="9"/>
  <c r="AP564" i="9"/>
  <c r="AP562" i="9"/>
  <c r="AP560" i="9"/>
  <c r="AP558" i="9"/>
  <c r="AP556" i="9"/>
  <c r="AP554" i="9"/>
  <c r="AP552" i="9"/>
  <c r="AP550" i="9"/>
  <c r="AP528" i="9"/>
  <c r="AP526" i="9"/>
  <c r="AP524" i="9"/>
  <c r="AP522" i="9"/>
  <c r="AP520" i="9"/>
  <c r="AP518" i="9"/>
  <c r="AP516" i="9"/>
  <c r="AP514" i="9"/>
  <c r="AP512" i="9"/>
  <c r="AP510" i="9"/>
  <c r="AP508" i="9"/>
  <c r="AP475" i="9"/>
  <c r="AP470" i="9"/>
  <c r="AP349" i="9"/>
  <c r="AP224" i="9"/>
  <c r="AP216" i="9"/>
  <c r="AP212" i="9"/>
  <c r="AP208" i="9"/>
  <c r="AP93" i="9"/>
  <c r="AP89" i="9"/>
  <c r="AP87" i="9"/>
  <c r="AP84" i="9"/>
  <c r="AP283" i="9"/>
  <c r="AP44" i="9"/>
  <c r="AP318" i="9"/>
  <c r="AG438" i="9"/>
  <c r="Q4" i="21"/>
  <c r="P4" i="19"/>
  <c r="B3" i="38"/>
  <c r="P42" i="15"/>
  <c r="P42" i="23"/>
  <c r="AP591" i="9"/>
  <c r="AP583" i="9"/>
  <c r="AP575" i="9"/>
  <c r="AP495" i="9"/>
  <c r="AP491" i="9"/>
  <c r="AP399" i="9"/>
  <c r="AP25" i="9"/>
  <c r="AP18" i="9" s="1"/>
  <c r="L622" i="8"/>
  <c r="AP375" i="9"/>
  <c r="AD628" i="9"/>
  <c r="AD630" i="9" s="1"/>
  <c r="AP590" i="9"/>
  <c r="AP578" i="9"/>
  <c r="AP574" i="9"/>
  <c r="AP502" i="9"/>
  <c r="AP494" i="9"/>
  <c r="AP486" i="9"/>
  <c r="AP478" i="9"/>
  <c r="AO328" i="9"/>
  <c r="AO327" i="9" s="1"/>
  <c r="G622" i="8"/>
  <c r="G637" i="8" s="1"/>
  <c r="AP535" i="9"/>
  <c r="AP226" i="9"/>
  <c r="AP222" i="9"/>
  <c r="AP218" i="9"/>
  <c r="AP214" i="9"/>
  <c r="AP210" i="9"/>
  <c r="AP206" i="9"/>
  <c r="AP202" i="9"/>
  <c r="AP92" i="9"/>
  <c r="AP88" i="9"/>
  <c r="AP86" i="9"/>
  <c r="AG613" i="9"/>
  <c r="AG628" i="9" s="1"/>
  <c r="AG630" i="9" s="1"/>
  <c r="AP271" i="9"/>
  <c r="AP39" i="9"/>
  <c r="R8" i="9"/>
  <c r="R54" i="9" s="1"/>
  <c r="AP256" i="9"/>
  <c r="AP251" i="9"/>
  <c r="AO625" i="9"/>
  <c r="AO571" i="9"/>
  <c r="A533" i="9"/>
  <c r="A536" i="9" s="1"/>
  <c r="AP458" i="9"/>
  <c r="AP409" i="9"/>
  <c r="AO81" i="9"/>
  <c r="X57" i="9"/>
  <c r="X56" i="9" s="1"/>
  <c r="L628" i="9"/>
  <c r="AO201" i="9"/>
  <c r="AP201" i="9" s="1"/>
  <c r="U198" i="9"/>
  <c r="AP198" i="9"/>
  <c r="AP143" i="9"/>
  <c r="AP118" i="9"/>
  <c r="AP548" i="9"/>
  <c r="AP546" i="9"/>
  <c r="AP544" i="9"/>
  <c r="AP542" i="9"/>
  <c r="AP540" i="9"/>
  <c r="AP538" i="9"/>
  <c r="AJ466" i="9"/>
  <c r="AJ612" i="9" s="1"/>
  <c r="AJ613" i="9" s="1"/>
  <c r="AJ628" i="9" s="1"/>
  <c r="AJ630" i="9" s="1"/>
  <c r="M54" i="8"/>
  <c r="N52" i="8"/>
  <c r="N54" i="8" s="1"/>
  <c r="AP34" i="9"/>
  <c r="AO57" i="9"/>
  <c r="R613" i="9"/>
  <c r="R628" i="9" s="1"/>
  <c r="R630" i="9" s="1"/>
  <c r="AP529" i="9"/>
  <c r="AP59" i="9"/>
  <c r="H634" i="8"/>
  <c r="H635" i="8" s="1"/>
  <c r="N628" i="8"/>
  <c r="A156" i="8"/>
  <c r="A157" i="8" s="1"/>
  <c r="N619" i="9"/>
  <c r="AP619" i="9" s="1"/>
  <c r="AP625" i="9" s="1"/>
  <c r="H625" i="9"/>
  <c r="H626" i="9" s="1"/>
  <c r="AP616" i="9"/>
  <c r="AP617" i="9" s="1"/>
  <c r="AQ617" i="9" s="1"/>
  <c r="N617" i="9"/>
  <c r="AA601" i="9"/>
  <c r="AA612" i="9" s="1"/>
  <c r="AA613" i="9" s="1"/>
  <c r="AA628" i="9" s="1"/>
  <c r="AA630" i="9" s="1"/>
  <c r="AO602" i="9"/>
  <c r="AP507" i="9"/>
  <c r="H612" i="9"/>
  <c r="N468" i="9"/>
  <c r="AP329" i="9"/>
  <c r="AP328" i="9" s="1"/>
  <c r="AP327" i="9" s="1"/>
  <c r="H438" i="9"/>
  <c r="N58" i="9"/>
  <c r="AP81" i="9"/>
  <c r="U56" i="9"/>
  <c r="U34" i="9"/>
  <c r="U54" i="9" s="1"/>
  <c r="N54" i="9"/>
  <c r="AP9" i="9"/>
  <c r="AP8" i="9" s="1"/>
  <c r="M635" i="8"/>
  <c r="N634" i="8"/>
  <c r="L637" i="8"/>
  <c r="N625" i="9"/>
  <c r="M626" i="9"/>
  <c r="AO626" i="9"/>
  <c r="N609" i="9"/>
  <c r="AP609" i="9" s="1"/>
  <c r="AP608" i="9" s="1"/>
  <c r="M612" i="9"/>
  <c r="AP572" i="9"/>
  <c r="AM613" i="9"/>
  <c r="AM628" i="9" s="1"/>
  <c r="AM630" i="9" s="1"/>
  <c r="AP598" i="9"/>
  <c r="X571" i="9"/>
  <c r="AO529" i="9"/>
  <c r="AO468" i="9"/>
  <c r="AO467" i="9" s="1"/>
  <c r="X467" i="9"/>
  <c r="X466" i="9" s="1"/>
  <c r="X612" i="9" s="1"/>
  <c r="AP446" i="9"/>
  <c r="AP464" i="9" s="1"/>
  <c r="N464" i="9"/>
  <c r="AP269" i="9"/>
  <c r="AP268" i="9"/>
  <c r="AP267" i="9"/>
  <c r="U235" i="9"/>
  <c r="U234" i="9" s="1"/>
  <c r="U438" i="9" s="1"/>
  <c r="M438" i="9"/>
  <c r="G438" i="9"/>
  <c r="G613" i="9" s="1"/>
  <c r="G628" i="9" s="1"/>
  <c r="AO34" i="9"/>
  <c r="AP254" i="9"/>
  <c r="AP252" i="9"/>
  <c r="AP246" i="9"/>
  <c r="AO239" i="9"/>
  <c r="X235" i="9"/>
  <c r="X234" i="9" s="1"/>
  <c r="X438" i="9" s="1"/>
  <c r="AO198" i="9"/>
  <c r="AO8" i="9"/>
  <c r="AP64" i="9"/>
  <c r="M54" i="9"/>
  <c r="N621" i="8"/>
  <c r="M445" i="8"/>
  <c r="M622" i="8" s="1"/>
  <c r="A542" i="8"/>
  <c r="A545" i="8" s="1"/>
  <c r="H445" i="8"/>
  <c r="H622" i="8" s="1"/>
  <c r="N622" i="8" s="1"/>
  <c r="N58" i="8"/>
  <c r="N445" i="8" s="1"/>
  <c r="AP54" i="9" l="1"/>
  <c r="Q4" i="19"/>
  <c r="B4" i="38"/>
  <c r="R4" i="21"/>
  <c r="AQ464" i="9"/>
  <c r="U613" i="9"/>
  <c r="U628" i="9" s="1"/>
  <c r="U630" i="9" s="1"/>
  <c r="AQ625" i="9"/>
  <c r="AP57" i="9"/>
  <c r="AP56" i="9" s="1"/>
  <c r="X613" i="9"/>
  <c r="X628" i="9" s="1"/>
  <c r="X630" i="9" s="1"/>
  <c r="M613" i="9"/>
  <c r="M628" i="9" s="1"/>
  <c r="H613" i="9"/>
  <c r="AO601" i="9"/>
  <c r="AP602" i="9"/>
  <c r="AP601" i="9" s="1"/>
  <c r="AP626" i="9"/>
  <c r="H628" i="9"/>
  <c r="H637" i="8"/>
  <c r="H639" i="8" s="1"/>
  <c r="AO56" i="9"/>
  <c r="AO235" i="9"/>
  <c r="AO234" i="9" s="1"/>
  <c r="AP239" i="9"/>
  <c r="AP235" i="9" s="1"/>
  <c r="AP234" i="9" s="1"/>
  <c r="AP438" i="9" s="1"/>
  <c r="AO54" i="9"/>
  <c r="AQ54" i="9" s="1"/>
  <c r="AO466" i="9"/>
  <c r="AP571" i="9"/>
  <c r="N626" i="9"/>
  <c r="M637" i="8"/>
  <c r="N635" i="8"/>
  <c r="N438" i="9"/>
  <c r="N631" i="9"/>
  <c r="N612" i="9"/>
  <c r="AP468" i="9"/>
  <c r="AP467" i="9" s="1"/>
  <c r="AP466" i="9" s="1"/>
  <c r="AP612" i="9" s="1"/>
  <c r="AP613" i="9" s="1"/>
  <c r="N640" i="8"/>
  <c r="O640" i="8" s="1"/>
  <c r="N628" i="9" l="1"/>
  <c r="S4" i="21"/>
  <c r="B5" i="38"/>
  <c r="R4" i="19"/>
  <c r="O617" i="9"/>
  <c r="O54" i="9"/>
  <c r="O438" i="9"/>
  <c r="O612" i="9"/>
  <c r="AO438" i="9"/>
  <c r="N613" i="9"/>
  <c r="J27" i="17"/>
  <c r="M639" i="8"/>
  <c r="N637" i="8"/>
  <c r="O635" i="8" s="1"/>
  <c r="O627" i="9"/>
  <c r="O464" i="9"/>
  <c r="O613" i="9"/>
  <c r="O626" i="9"/>
  <c r="AQ626" i="9"/>
  <c r="AQ438" i="9"/>
  <c r="AP628" i="9"/>
  <c r="AO612" i="9"/>
  <c r="T4" i="21" l="1"/>
  <c r="B6" i="38"/>
  <c r="S4" i="19"/>
  <c r="K13" i="19" s="1"/>
  <c r="L13" i="19" s="1"/>
  <c r="B22" i="18"/>
  <c r="D10" i="41" s="1"/>
  <c r="AQ612" i="9"/>
  <c r="AO613" i="9"/>
  <c r="N639" i="8"/>
  <c r="O636" i="8"/>
  <c r="O54" i="8"/>
  <c r="O626" i="8"/>
  <c r="O471" i="8"/>
  <c r="O445" i="8"/>
  <c r="O621" i="8"/>
  <c r="O622" i="8"/>
  <c r="O631" i="9"/>
  <c r="L7" i="19" l="1"/>
  <c r="L8" i="19" s="1"/>
  <c r="L3" i="24" s="1"/>
  <c r="L701" i="19"/>
  <c r="U4" i="21"/>
  <c r="B7" i="38"/>
  <c r="T4" i="19"/>
  <c r="D9" i="17"/>
  <c r="D10" i="15"/>
  <c r="D10" i="23"/>
  <c r="D10" i="28"/>
  <c r="D10" i="33"/>
  <c r="O639" i="8"/>
  <c r="N642" i="8"/>
  <c r="R35" i="23"/>
  <c r="R35" i="28"/>
  <c r="R35" i="33"/>
  <c r="AQ613" i="9"/>
  <c r="AQ614" i="9" s="1"/>
  <c r="AO628" i="9"/>
  <c r="J30" i="17" l="1"/>
  <c r="U4" i="19"/>
  <c r="V4" i="21"/>
  <c r="B8" i="38"/>
  <c r="P37" i="15"/>
  <c r="R35" i="15"/>
  <c r="AQ628" i="9"/>
  <c r="AO630" i="9"/>
  <c r="N630" i="9"/>
  <c r="V4" i="19" l="1"/>
  <c r="W4" i="21"/>
  <c r="B9" i="38"/>
  <c r="P43" i="15"/>
  <c r="P12" i="23"/>
  <c r="P29" i="23" s="1"/>
  <c r="P37" i="23" s="1"/>
  <c r="AP630" i="9"/>
  <c r="N633" i="9"/>
  <c r="AO633" i="9" s="1"/>
  <c r="W4" i="19" l="1"/>
  <c r="X4" i="21"/>
  <c r="B10" i="38"/>
  <c r="P12" i="28"/>
  <c r="P29" i="28" s="1"/>
  <c r="P37" i="28" s="1"/>
  <c r="P12" i="41" s="1"/>
  <c r="P29" i="41" s="1"/>
  <c r="P37" i="41" s="1"/>
  <c r="P43" i="23"/>
  <c r="X4" i="19" l="1"/>
  <c r="Y4" i="21"/>
  <c r="B11" i="38"/>
  <c r="P12" i="33"/>
  <c r="P29" i="33" s="1"/>
  <c r="P37" i="33" s="1"/>
  <c r="N27" i="17"/>
  <c r="B12" i="38" l="1"/>
  <c r="Y4" i="19"/>
  <c r="Z4" i="21"/>
  <c r="N11" i="17" l="1"/>
  <c r="N19" i="17"/>
  <c r="O4" i="26"/>
  <c r="B13" i="38"/>
  <c r="Z4" i="19"/>
  <c r="N30" i="17" l="1"/>
  <c r="B2" i="39"/>
  <c r="P4" i="26"/>
  <c r="O4" i="24"/>
  <c r="B3" i="39" l="1"/>
  <c r="Q4" i="26"/>
  <c r="P4" i="24"/>
  <c r="B4" i="39" l="1"/>
  <c r="R4" i="26"/>
  <c r="Q4" i="24"/>
  <c r="R4" i="24" l="1"/>
  <c r="S4" i="26"/>
  <c r="B5" i="39"/>
  <c r="T4" i="26" l="1"/>
  <c r="B6" i="39"/>
  <c r="S4" i="24"/>
  <c r="K12" i="24" s="1"/>
  <c r="L12" i="24" s="1"/>
  <c r="B7" i="39" l="1"/>
  <c r="U4" i="26"/>
  <c r="T4" i="24"/>
  <c r="N12" i="24"/>
  <c r="N701" i="24" s="1"/>
  <c r="U4" i="24" l="1"/>
  <c r="B8" i="39"/>
  <c r="V4" i="26"/>
  <c r="W4" i="26" l="1"/>
  <c r="B9" i="39"/>
  <c r="V4" i="24"/>
  <c r="X4" i="26" l="1"/>
  <c r="W4" i="24"/>
  <c r="B10" i="39"/>
  <c r="Y4" i="26" l="1"/>
  <c r="X4" i="24"/>
  <c r="K13" i="24" s="1"/>
  <c r="L13" i="24" s="1"/>
  <c r="B11" i="39"/>
  <c r="L7" i="24" l="1"/>
  <c r="L8" i="24" s="1"/>
  <c r="L701" i="24"/>
  <c r="B12" i="39"/>
  <c r="Z4" i="26"/>
  <c r="O4" i="44" s="1"/>
  <c r="P4" i="44" s="1"/>
  <c r="Q4" i="44" s="1"/>
  <c r="R4" i="44" s="1"/>
  <c r="S4" i="44" s="1"/>
  <c r="T4" i="44" s="1"/>
  <c r="U4" i="44" s="1"/>
  <c r="V4" i="44" s="1"/>
  <c r="W4" i="44" s="1"/>
  <c r="X4" i="44" s="1"/>
  <c r="Y4" i="44" s="1"/>
  <c r="Z4" i="44" s="1"/>
  <c r="Y4" i="24"/>
  <c r="P39" i="41" l="1"/>
  <c r="P40" i="41"/>
  <c r="J35" i="17" s="1"/>
  <c r="L3" i="29"/>
  <c r="L8" i="29" s="1"/>
  <c r="L3" i="46"/>
  <c r="L8" i="46" s="1"/>
  <c r="O4" i="31"/>
  <c r="B13" i="39"/>
  <c r="P39" i="28"/>
  <c r="P40" i="28"/>
  <c r="Z4" i="24"/>
  <c r="O4" i="46" l="1"/>
  <c r="B2" i="42"/>
  <c r="J34" i="17"/>
  <c r="P42" i="41"/>
  <c r="P43" i="41" s="1"/>
  <c r="P42" i="28"/>
  <c r="P43" i="28" s="1"/>
  <c r="B2" i="40"/>
  <c r="O4" i="29"/>
  <c r="P4" i="31"/>
  <c r="P4" i="46" l="1"/>
  <c r="B3" i="42"/>
  <c r="Q4" i="31"/>
  <c r="B3" i="40"/>
  <c r="P4" i="29"/>
  <c r="Q4" i="46" l="1"/>
  <c r="B4" i="42"/>
  <c r="Q4" i="29"/>
  <c r="R4" i="31"/>
  <c r="B4" i="40"/>
  <c r="R4" i="46" l="1"/>
  <c r="B5" i="42"/>
  <c r="R4" i="29"/>
  <c r="S4" i="31"/>
  <c r="B5" i="40"/>
  <c r="S4" i="46" l="1"/>
  <c r="B6" i="42"/>
  <c r="S4" i="29"/>
  <c r="T4" i="31"/>
  <c r="B6" i="40"/>
  <c r="T4" i="46" l="1"/>
  <c r="B7" i="42"/>
  <c r="T4" i="29"/>
  <c r="U4" i="31"/>
  <c r="B7" i="40"/>
  <c r="U4" i="46" l="1"/>
  <c r="B8" i="42"/>
  <c r="B8" i="40"/>
  <c r="U4" i="29"/>
  <c r="V4" i="31"/>
  <c r="V4" i="46" l="1"/>
  <c r="B9" i="42"/>
  <c r="W4" i="31"/>
  <c r="B9" i="40"/>
  <c r="V4" i="29"/>
  <c r="W4" i="46" l="1"/>
  <c r="B10" i="42"/>
  <c r="X4" i="31"/>
  <c r="B10" i="40"/>
  <c r="W4" i="29"/>
  <c r="X4" i="46" l="1"/>
  <c r="B11" i="42"/>
  <c r="Y4" i="31"/>
  <c r="B11" i="40"/>
  <c r="X4" i="29"/>
  <c r="Y4" i="46" l="1"/>
  <c r="B12" i="42"/>
  <c r="Z4" i="31"/>
  <c r="B12" i="40"/>
  <c r="Y4" i="29"/>
  <c r="Z4" i="46" l="1"/>
  <c r="B13" i="42"/>
  <c r="Z4" i="29"/>
  <c r="P39" i="33"/>
  <c r="P40" i="33"/>
  <c r="B13" i="40"/>
  <c r="P42" i="33" l="1"/>
  <c r="P43" i="33" s="1"/>
  <c r="J37" i="17"/>
  <c r="J39" i="17" s="1"/>
  <c r="U80" i="49"/>
  <c r="X30" i="49"/>
  <c r="X105" i="49" s="1"/>
  <c r="X128" i="4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113" authorId="0" shapeId="0" xr:uid="{00000000-0006-0000-0800-000001000000}">
      <text>
        <r>
          <rPr>
            <sz val="11"/>
            <color rgb="FF000000"/>
            <rFont val="Calibri"/>
            <family val="2"/>
          </rPr>
          <t xml:space="preserve">Mayomi:
</t>
        </r>
        <r>
          <rPr>
            <sz val="9"/>
            <color rgb="FF000000"/>
            <rFont val="Tahoma"/>
            <family val="2"/>
          </rPr>
          <t>included in BFU,Not on cash book</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I113" authorId="0" shapeId="0" xr:uid="{00000000-0006-0000-1A00-000001000000}">
      <text>
        <r>
          <rPr>
            <sz val="11"/>
            <color rgb="FF000000"/>
            <rFont val="Calibri"/>
            <family val="2"/>
          </rPr>
          <t xml:space="preserve">Mayomi:
</t>
        </r>
        <r>
          <rPr>
            <sz val="9"/>
            <color rgb="FF000000"/>
            <rFont val="Tahoma"/>
            <family val="2"/>
          </rPr>
          <t>included in BFU,Not on cash book</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I11" authorId="0" shapeId="0" xr:uid="{F8D7F345-90A5-4E64-8BA5-E7E16EA64FF6}">
      <text>
        <r>
          <rPr>
            <sz val="11"/>
            <color rgb="FF000000"/>
            <rFont val="Calibri"/>
            <family val="2"/>
          </rPr>
          <t xml:space="preserve">utilisateur:
</t>
        </r>
        <r>
          <rPr>
            <sz val="9"/>
            <color rgb="FF000000"/>
            <rFont val="Tahoma"/>
            <family val="2"/>
          </rPr>
          <t>Attention formule inclue</t>
        </r>
      </text>
    </comment>
    <comment ref="I70" authorId="0" shapeId="0" xr:uid="{17CE3679-E188-4748-BAAD-C80710818348}">
      <text>
        <r>
          <rPr>
            <sz val="11"/>
            <color rgb="FF000000"/>
            <rFont val="Calibri"/>
            <family val="2"/>
          </rPr>
          <t xml:space="preserve">utilisateur:
</t>
        </r>
        <r>
          <rPr>
            <sz val="9"/>
            <color rgb="FF000000"/>
            <rFont val="Tahoma"/>
            <family val="2"/>
          </rPr>
          <t>Attention formule inclue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V11" authorId="0" shapeId="0" xr:uid="{00000000-0006-0000-1E00-000001000000}">
      <text>
        <r>
          <rPr>
            <sz val="11"/>
            <color rgb="FF000000"/>
            <rFont val="Calibri"/>
            <family val="2"/>
          </rPr>
          <t xml:space="preserve">utilisateur:
</t>
        </r>
        <r>
          <rPr>
            <sz val="9"/>
            <color rgb="FF000000"/>
            <rFont val="Tahoma"/>
            <family val="2"/>
          </rPr>
          <t>Attention formule inclue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J27" authorId="0" shapeId="0" xr:uid="{00000000-0006-0000-1F00-000001000000}">
      <text>
        <r>
          <rPr>
            <sz val="11"/>
            <color rgb="FF000000"/>
            <rFont val="Calibri"/>
            <family val="2"/>
          </rPr>
          <t>Ados:</t>
        </r>
        <r>
          <rPr>
            <sz val="11"/>
            <color rgb="FF000000"/>
            <rFont val="Calibri"/>
            <family val="2"/>
          </rPr>
          <t xml:space="preserve">
</t>
        </r>
        <r>
          <rPr>
            <sz val="9"/>
            <color rgb="FF000000"/>
            <rFont val="Tahoma"/>
            <family val="2"/>
          </rPr>
          <t>14 dias para Chupani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W237" authorId="0" shapeId="0" xr:uid="{00000000-0006-0000-2000-000001000000}">
      <text>
        <r>
          <rPr>
            <sz val="11"/>
            <color rgb="FF000000"/>
            <rFont val="Calibri"/>
            <family val="2"/>
          </rPr>
          <t>Usuario:</t>
        </r>
        <r>
          <rPr>
            <sz val="11"/>
            <color rgb="FF000000"/>
            <rFont val="Calibri"/>
            <family val="2"/>
          </rPr>
          <t xml:space="preserve">
</t>
        </r>
        <r>
          <rPr>
            <sz val="9"/>
            <color rgb="FF000000"/>
            <rFont val="Tahoma"/>
            <family val="2"/>
          </rPr>
          <t>4 peon Oct; 4 peon Nov, y 2 peon Dic</t>
        </r>
      </text>
    </comment>
    <comment ref="Z237" authorId="0" shapeId="0" xr:uid="{00000000-0006-0000-2000-000002000000}">
      <text>
        <r>
          <rPr>
            <sz val="11"/>
            <color rgb="FF000000"/>
            <rFont val="Calibri"/>
            <family val="2"/>
          </rPr>
          <t>Usuario:</t>
        </r>
        <r>
          <rPr>
            <sz val="11"/>
            <color rgb="FF000000"/>
            <rFont val="Calibri"/>
            <family val="2"/>
          </rPr>
          <t xml:space="preserve">
</t>
        </r>
        <r>
          <rPr>
            <sz val="9"/>
            <color rgb="FF000000"/>
            <rFont val="Tahoma"/>
            <family val="2"/>
          </rPr>
          <t>4 peon Oct; 4 peon Nov, y 2 peon Dic</t>
        </r>
      </text>
    </comment>
    <comment ref="AC237" authorId="0" shapeId="0" xr:uid="{00000000-0006-0000-2000-000003000000}">
      <text>
        <r>
          <rPr>
            <sz val="11"/>
            <color rgb="FF000000"/>
            <rFont val="Calibri"/>
            <family val="2"/>
          </rPr>
          <t>Usuario:</t>
        </r>
        <r>
          <rPr>
            <sz val="11"/>
            <color rgb="FF000000"/>
            <rFont val="Calibri"/>
            <family val="2"/>
          </rPr>
          <t xml:space="preserve">
</t>
        </r>
        <r>
          <rPr>
            <sz val="9"/>
            <color rgb="FF000000"/>
            <rFont val="Tahoma"/>
            <family val="2"/>
          </rPr>
          <t>4 peon Oct; 4 peon Nov, y 2 peon Dic</t>
        </r>
      </text>
    </comment>
    <comment ref="AF237" authorId="0" shapeId="0" xr:uid="{00000000-0006-0000-2000-000004000000}">
      <text>
        <r>
          <rPr>
            <sz val="11"/>
            <color rgb="FF000000"/>
            <rFont val="Calibri"/>
            <family val="2"/>
          </rPr>
          <t>Usuario:</t>
        </r>
        <r>
          <rPr>
            <sz val="11"/>
            <color rgb="FF000000"/>
            <rFont val="Calibri"/>
            <family val="2"/>
          </rPr>
          <t xml:space="preserve">
</t>
        </r>
        <r>
          <rPr>
            <sz val="9"/>
            <color rgb="FF000000"/>
            <rFont val="Tahoma"/>
            <family val="2"/>
          </rPr>
          <t>4 peon Oct; 4 peon Nov, y 2 peon Dic</t>
        </r>
      </text>
    </comment>
    <comment ref="AI237" authorId="0" shapeId="0" xr:uid="{00000000-0006-0000-2000-000005000000}">
      <text>
        <r>
          <rPr>
            <sz val="11"/>
            <color rgb="FF000000"/>
            <rFont val="Calibri"/>
            <family val="2"/>
          </rPr>
          <t>Usuario:</t>
        </r>
        <r>
          <rPr>
            <sz val="11"/>
            <color rgb="FF000000"/>
            <rFont val="Calibri"/>
            <family val="2"/>
          </rPr>
          <t xml:space="preserve">
</t>
        </r>
        <r>
          <rPr>
            <sz val="9"/>
            <color rgb="FF000000"/>
            <rFont val="Tahoma"/>
            <family val="2"/>
          </rPr>
          <t>4 peon Oct; 4 peon Nov, y 2 peon Dic</t>
        </r>
      </text>
    </comment>
    <comment ref="AL237" authorId="0" shapeId="0" xr:uid="{00000000-0006-0000-2000-000006000000}">
      <text>
        <r>
          <rPr>
            <sz val="11"/>
            <color rgb="FF000000"/>
            <rFont val="Calibri"/>
            <family val="2"/>
          </rPr>
          <t>Usuario:</t>
        </r>
        <r>
          <rPr>
            <sz val="11"/>
            <color rgb="FF000000"/>
            <rFont val="Calibri"/>
            <family val="2"/>
          </rPr>
          <t xml:space="preserve">
</t>
        </r>
        <r>
          <rPr>
            <sz val="9"/>
            <color rgb="FF000000"/>
            <rFont val="Tahoma"/>
            <family val="2"/>
          </rPr>
          <t>4 peon Oct; 4 peon Nov, y 2 peon Dic</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I113" authorId="0" shapeId="0" xr:uid="{50FF69AA-A5DB-41F2-AF51-43398BF1B43B}">
      <text>
        <r>
          <rPr>
            <sz val="11"/>
            <color rgb="FF000000"/>
            <rFont val="Calibri"/>
            <family val="2"/>
          </rPr>
          <t xml:space="preserve">Mayomi:
</t>
        </r>
        <r>
          <rPr>
            <sz val="9"/>
            <color rgb="FF000000"/>
            <rFont val="Tahoma"/>
            <family val="2"/>
          </rPr>
          <t>included in BFU,Not on cash book</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I11" authorId="0" shapeId="0" xr:uid="{4F94D738-B016-4F4B-B8DF-AD1ADE397887}">
      <text>
        <r>
          <rPr>
            <sz val="11"/>
            <color rgb="FF000000"/>
            <rFont val="Calibri"/>
            <family val="2"/>
          </rPr>
          <t xml:space="preserve">utilisateur:
</t>
        </r>
        <r>
          <rPr>
            <sz val="9"/>
            <color rgb="FF000000"/>
            <rFont val="Tahoma"/>
            <family val="2"/>
          </rPr>
          <t>Attention formule inclue</t>
        </r>
      </text>
    </comment>
    <comment ref="I70" authorId="0" shapeId="0" xr:uid="{FEFECF3D-7F63-4E48-A898-0E69FD55FA22}">
      <text>
        <r>
          <rPr>
            <sz val="11"/>
            <color rgb="FF000000"/>
            <rFont val="Calibri"/>
            <family val="2"/>
          </rPr>
          <t xml:space="preserve">utilisateur:
</t>
        </r>
        <r>
          <rPr>
            <sz val="9"/>
            <color rgb="FF000000"/>
            <rFont val="Tahoma"/>
            <family val="2"/>
          </rPr>
          <t>Attention formule inclue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V11" authorId="0" shapeId="0" xr:uid="{FF2FC1F8-7D6E-4D0E-9B78-4453EC22165B}">
      <text>
        <r>
          <rPr>
            <sz val="11"/>
            <color rgb="FF000000"/>
            <rFont val="Calibri"/>
            <family val="2"/>
          </rPr>
          <t xml:space="preserve">utilisateur:
</t>
        </r>
        <r>
          <rPr>
            <sz val="9"/>
            <color rgb="FF000000"/>
            <rFont val="Tahoma"/>
            <family val="2"/>
          </rPr>
          <t>Attention formule inclue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I11" authorId="0" shapeId="0" xr:uid="{00000000-0006-0000-0B00-000001000000}">
      <text>
        <r>
          <rPr>
            <sz val="11"/>
            <color rgb="FF000000"/>
            <rFont val="Calibri"/>
            <family val="2"/>
          </rPr>
          <t xml:space="preserve">utilisateur:
</t>
        </r>
        <r>
          <rPr>
            <sz val="9"/>
            <color rgb="FF000000"/>
            <rFont val="Tahoma"/>
            <family val="2"/>
          </rPr>
          <t>Attention formule inclue</t>
        </r>
      </text>
    </comment>
    <comment ref="I70" authorId="0" shapeId="0" xr:uid="{00000000-0006-0000-0B00-000002000000}">
      <text>
        <r>
          <rPr>
            <sz val="11"/>
            <color rgb="FF000000"/>
            <rFont val="Calibri"/>
            <family val="2"/>
          </rPr>
          <t xml:space="preserve">utilisateur:
</t>
        </r>
        <r>
          <rPr>
            <sz val="9"/>
            <color rgb="FF000000"/>
            <rFont val="Tahoma"/>
            <family val="2"/>
          </rPr>
          <t>Attention formule inclue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V11" authorId="0" shapeId="0" xr:uid="{00000000-0006-0000-0C00-000001000000}">
      <text>
        <r>
          <rPr>
            <sz val="11"/>
            <color rgb="FF000000"/>
            <rFont val="Calibri"/>
            <family val="2"/>
          </rPr>
          <t xml:space="preserve">utilisateur:
</t>
        </r>
        <r>
          <rPr>
            <sz val="9"/>
            <color rgb="FF000000"/>
            <rFont val="Tahoma"/>
            <family val="2"/>
          </rPr>
          <t>Attention formule inclue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I113" authorId="0" shapeId="0" xr:uid="{00000000-0006-0000-0E00-000001000000}">
      <text>
        <r>
          <rPr>
            <sz val="11"/>
            <color rgb="FF000000"/>
            <rFont val="Calibri"/>
            <family val="2"/>
          </rPr>
          <t xml:space="preserve">Mayomi:
</t>
        </r>
        <r>
          <rPr>
            <sz val="9"/>
            <color rgb="FF000000"/>
            <rFont val="Tahoma"/>
            <family val="2"/>
          </rPr>
          <t>included in BFU,Not on cash book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I11" authorId="0" shapeId="0" xr:uid="{3B307DAE-16A7-4118-B747-3B50AACFA9BF}">
      <text>
        <r>
          <rPr>
            <sz val="11"/>
            <color rgb="FF000000"/>
            <rFont val="Calibri"/>
            <family val="2"/>
          </rPr>
          <t xml:space="preserve">utilisateur:
</t>
        </r>
        <r>
          <rPr>
            <sz val="9"/>
            <color rgb="FF000000"/>
            <rFont val="Tahoma"/>
            <family val="2"/>
          </rPr>
          <t>Attention formule inclue</t>
        </r>
      </text>
    </comment>
    <comment ref="I70" authorId="0" shapeId="0" xr:uid="{29D9BC9B-AE0F-4D30-A823-E3E7FC8BF66F}">
      <text>
        <r>
          <rPr>
            <sz val="11"/>
            <color rgb="FF000000"/>
            <rFont val="Calibri"/>
            <family val="2"/>
          </rPr>
          <t xml:space="preserve">utilisateur:
</t>
        </r>
        <r>
          <rPr>
            <sz val="9"/>
            <color rgb="FF000000"/>
            <rFont val="Tahoma"/>
            <family val="2"/>
          </rPr>
          <t>Attention formule inclue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V11" authorId="0" shapeId="0" xr:uid="{00000000-0006-0000-1200-000001000000}">
      <text>
        <r>
          <rPr>
            <sz val="11"/>
            <color rgb="FF000000"/>
            <rFont val="Calibri"/>
            <family val="2"/>
          </rPr>
          <t xml:space="preserve">utilisateur:
</t>
        </r>
        <r>
          <rPr>
            <sz val="9"/>
            <color rgb="FF000000"/>
            <rFont val="Tahoma"/>
            <family val="2"/>
          </rPr>
          <t>Attention formule inclue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I113" authorId="0" shapeId="0" xr:uid="{00000000-0006-0000-1400-000001000000}">
      <text>
        <r>
          <rPr>
            <sz val="11"/>
            <color rgb="FF000000"/>
            <rFont val="Calibri"/>
            <family val="2"/>
          </rPr>
          <t xml:space="preserve">Mayomi:
</t>
        </r>
        <r>
          <rPr>
            <sz val="9"/>
            <color rgb="FF000000"/>
            <rFont val="Tahoma"/>
            <family val="2"/>
          </rPr>
          <t>included in BFU,Not on cash book</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I11" authorId="0" shapeId="0" xr:uid="{B1D9EA10-4B4E-4AF8-9C2D-BF30D714B7AB}">
      <text>
        <r>
          <rPr>
            <sz val="11"/>
            <color rgb="FF000000"/>
            <rFont val="Calibri"/>
            <family val="2"/>
          </rPr>
          <t xml:space="preserve">utilisateur:
</t>
        </r>
        <r>
          <rPr>
            <sz val="9"/>
            <color rgb="FF000000"/>
            <rFont val="Tahoma"/>
            <family val="2"/>
          </rPr>
          <t>Attention formule inclue</t>
        </r>
      </text>
    </comment>
    <comment ref="I70" authorId="0" shapeId="0" xr:uid="{B0A9CA8F-D5AC-4A9E-A117-29C8BDAA8D22}">
      <text>
        <r>
          <rPr>
            <sz val="11"/>
            <color rgb="FF000000"/>
            <rFont val="Calibri"/>
            <family val="2"/>
          </rPr>
          <t xml:space="preserve">utilisateur:
</t>
        </r>
        <r>
          <rPr>
            <sz val="9"/>
            <color rgb="FF000000"/>
            <rFont val="Tahoma"/>
            <family val="2"/>
          </rPr>
          <t>Attention formule inclue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V11" authorId="0" shapeId="0" xr:uid="{00000000-0006-0000-1800-000001000000}">
      <text>
        <r>
          <rPr>
            <sz val="11"/>
            <color rgb="FF000000"/>
            <rFont val="Calibri"/>
            <family val="2"/>
          </rPr>
          <t xml:space="preserve">utilisateur:
</t>
        </r>
        <r>
          <rPr>
            <sz val="9"/>
            <color rgb="FF000000"/>
            <rFont val="Tahoma"/>
            <family val="2"/>
          </rPr>
          <t>Attention formule inclue</t>
        </r>
      </text>
    </comment>
  </commentList>
</comments>
</file>

<file path=xl/sharedStrings.xml><?xml version="1.0" encoding="utf-8"?>
<sst xmlns="http://schemas.openxmlformats.org/spreadsheetml/2006/main" count="11033" uniqueCount="1739">
  <si>
    <t>Info</t>
  </si>
  <si>
    <t>Info projet</t>
  </si>
  <si>
    <t>Aide</t>
  </si>
  <si>
    <t>INFORMATIONS GENERALES PROJET</t>
  </si>
  <si>
    <t>Partner</t>
  </si>
  <si>
    <t xml:space="preserve">INFOS </t>
  </si>
  <si>
    <t>31/03/2023</t>
  </si>
  <si>
    <t>EUR</t>
  </si>
  <si>
    <t>Période</t>
  </si>
  <si>
    <t>Debut</t>
  </si>
  <si>
    <t>Taux de change partie prévisionnelle</t>
  </si>
  <si>
    <t>Fin</t>
  </si>
  <si>
    <t>INFOS CONTRATO</t>
  </si>
  <si>
    <t xml:space="preserve">MONTANT en Euros </t>
  </si>
  <si>
    <t>Avenant 1</t>
  </si>
  <si>
    <t>Avenant 2</t>
  </si>
  <si>
    <t>Commentaire</t>
  </si>
  <si>
    <t>FLEXIBILIDAD BUDGETAIRE</t>
  </si>
  <si>
    <t>Max</t>
  </si>
  <si>
    <t>Nivel de aplication</t>
  </si>
  <si>
    <t>Ligne budget</t>
  </si>
  <si>
    <t>TOTAL</t>
  </si>
  <si>
    <t>Date</t>
  </si>
  <si>
    <t>1. Introduction</t>
  </si>
  <si>
    <t>ESUS est une matrice d’Excel avec des liens reliés entre les différents onglets. Elle sert d’interface entre la comptabilité financières du Partner et PADEM. C' est un outil de rapportage financier mensuel qui permet d'élaborer le suivi budgétaire, l'enregistrement des opérations financières de la période ( la comptabilité), la gestion de la trésorerie, la planification  et la demande des fonds par trimestre. Il a pour but de renseigner sur les dépenses éligibles de la période, ainsi de connaitre le taux d’absorption des financements et le taux d’exécution des activités planifiées. Dans l'opérationnel, ESUS est rempli mensuellement par le Comptable du Partenaire pour un meilleur suivi et contrôle financier. A la fin de chaque mois, le Partenaire doit mettre à jour ESUS et l'envoyer à PADEM pour validation( Cfr. Cycle de rapportage).  Une fois ESUS validé, le Partenaire envoie le cash requête qui fera l'objet d'un décaissement pour la mise en œuvre des activités avec la planification approuvée.</t>
  </si>
  <si>
    <t>La validation de ESUS par le chargé projet/PADEM ne représente pas une validation inconditionnelle des dépenses justifiées. La validation finale des dépenses est faite par l'audit externe et l'audit du bailleur de fonds.</t>
  </si>
  <si>
    <t>Ce système de rapportage se veut un outil calibré pour la gestion financière du projet . Il vous est donc recommandé de parcourir cet onglet "Aide" au préalable avant votre première utilisation et de vous y référer chaque fois qu'un doute se présente.</t>
  </si>
  <si>
    <t>Si des questions ne trouvent pas leurs réponses dans cette aide, il est vivement recommandé au Comptable de mettre celles-ci à jour pour inclure les réponses aux questions. Ainsi, avec le temps, cette aide devrait quasiment répondre à toutes les questions rencontrées dans l'utilisation quotidienne de cet outil par les équipes.</t>
  </si>
  <si>
    <t>2. Aide pour les non-financiers</t>
  </si>
  <si>
    <t>2.1. Composition du système de rapportage ESUS</t>
  </si>
  <si>
    <t>Le fichier Excel ESUS se présente avec les onglets suivants:</t>
  </si>
  <si>
    <t xml:space="preserve">       - Menu;</t>
  </si>
  <si>
    <t xml:space="preserve">       - Info projet;</t>
  </si>
  <si>
    <t xml:space="preserve">       - Total budget;</t>
  </si>
  <si>
    <t xml:space="preserve">       - Contribution local;</t>
  </si>
  <si>
    <t xml:space="preserve">       - BFU Général;</t>
  </si>
  <si>
    <t xml:space="preserve">       - DA : demande des fonds ;</t>
  </si>
  <si>
    <t xml:space="preserve">       - Fund request plan</t>
  </si>
  <si>
    <t>Pour chaque année:</t>
  </si>
  <si>
    <t xml:space="preserve">       - BFU annuel (A1, A2, A3..);</t>
  </si>
  <si>
    <t xml:space="preserve">       -Journal de caisse (A1, A2, A3..),</t>
  </si>
  <si>
    <t xml:space="preserve">       -Inventaire de caisse (A1, A2, A3..),</t>
  </si>
  <si>
    <t xml:space="preserve">       -Journal de banque (A1, A2, A3..),</t>
  </si>
  <si>
    <t xml:space="preserve">       -Rapprochement bancaire (A1, A2, A3..),</t>
  </si>
  <si>
    <t xml:space="preserve">       -Monitoring financier (A1, A2, A3..),</t>
  </si>
  <si>
    <r>
      <t xml:space="preserve">•L'onglet </t>
    </r>
    <r>
      <rPr>
        <b/>
        <sz val="10"/>
        <color rgb="FF000000"/>
        <rFont val="Arial"/>
        <family val="2"/>
      </rPr>
      <t>Menu</t>
    </r>
    <r>
      <rPr>
        <sz val="10"/>
        <color rgb="FF000000"/>
        <rFont val="Arial"/>
        <family val="2"/>
      </rPr>
      <t xml:space="preserve"> :  cet onglet permet de naviguer rapidement vers les outils à utiliser </t>
    </r>
  </si>
  <si>
    <r>
      <t xml:space="preserve">•L'onglet </t>
    </r>
    <r>
      <rPr>
        <b/>
        <sz val="10"/>
        <color rgb="FF000000"/>
        <rFont val="Arial"/>
        <family val="2"/>
      </rPr>
      <t>Info Projet</t>
    </r>
    <r>
      <rPr>
        <sz val="10"/>
        <color rgb="FF000000"/>
        <rFont val="Arial"/>
        <family val="2"/>
      </rPr>
      <t xml:space="preserve"> :  donne tous les informations concernant la subvention de financement</t>
    </r>
  </si>
  <si>
    <r>
      <t>•</t>
    </r>
    <r>
      <rPr>
        <sz val="10"/>
        <color rgb="FF000000"/>
        <rFont val="Clan Offc"/>
      </rPr>
      <t>L’ onglet</t>
    </r>
    <r>
      <rPr>
        <b/>
        <sz val="10"/>
        <color rgb="FF000000"/>
        <rFont val="Clan Offc"/>
      </rPr>
      <t xml:space="preserve"> BFU </t>
    </r>
    <r>
      <rPr>
        <sz val="10"/>
        <color rgb="FF000000"/>
        <rFont val="Clan Offc"/>
      </rPr>
      <t xml:space="preserve">: nous présente le budget alloué par année et pour toute la durée de la subvention et ce par ligne budgétaire. Il est important de souligner que cet onglet nous permet de faire le suivi budgétaire et que nous ne devons pas insérer les données concernant les dépenses et ne pas toucher aux formules. Le suivi s'est fait automatiquement une fois les dépenses sont bien saisies dans l'onglet "A.." de chaque période. </t>
    </r>
  </si>
  <si>
    <r>
      <t>•</t>
    </r>
    <r>
      <rPr>
        <sz val="10"/>
        <rFont val="Clan Offc"/>
      </rPr>
      <t xml:space="preserve">L’onglet </t>
    </r>
    <r>
      <rPr>
        <b/>
        <sz val="10"/>
        <rFont val="Clan Offc"/>
      </rPr>
      <t>Planification pour la demande de fonds</t>
    </r>
    <r>
      <rPr>
        <sz val="10"/>
        <rFont val="Clan Offc"/>
      </rPr>
      <t xml:space="preserve">: permette d'élaborer la planification du trimestre exclusivement pour les lignes financés par PADEM. </t>
    </r>
  </si>
  <si>
    <r>
      <t>•</t>
    </r>
    <r>
      <rPr>
        <sz val="10"/>
        <rFont val="Clan Offc"/>
      </rPr>
      <t xml:space="preserve">L’onglet </t>
    </r>
    <r>
      <rPr>
        <b/>
        <sz val="10"/>
        <rFont val="Clan Offc"/>
      </rPr>
      <t>DA demande des fonds</t>
    </r>
    <r>
      <rPr>
        <sz val="10"/>
        <rFont val="Clan Offc"/>
      </rPr>
      <t>: nous permet, sur base de la trésorerie et de la planification du trimestre (Fund request plan) de mieux préparer nos demandes des fonds trimestriels.</t>
    </r>
  </si>
  <si>
    <r>
      <t>•</t>
    </r>
    <r>
      <rPr>
        <b/>
        <sz val="10"/>
        <color rgb="FF000000"/>
        <rFont val="Arial"/>
        <family val="2"/>
      </rPr>
      <t>Journal de Caisse et Journal de Banque</t>
    </r>
    <r>
      <rPr>
        <sz val="10"/>
        <color rgb="FF000000"/>
        <rFont val="Clan Offc"/>
      </rPr>
      <t xml:space="preserve">: nous permettent d’enregistrer toutes les opérations financières effectués pendant l'année. Les informations remplies dans ces onglets vont se loger directement, selon la pertinence de l’information, soit dans </t>
    </r>
    <r>
      <rPr>
        <b/>
        <sz val="10"/>
        <color rgb="FF000000"/>
        <rFont val="Clan Offc"/>
      </rPr>
      <t>l’onglet BFU</t>
    </r>
    <r>
      <rPr>
        <sz val="10"/>
        <color rgb="FF000000"/>
        <rFont val="Clan Offc"/>
      </rPr>
      <t xml:space="preserve">, soit dans l’onglet </t>
    </r>
    <r>
      <rPr>
        <b/>
        <sz val="10"/>
        <color rgb="FF000000"/>
        <rFont val="Clan Offc"/>
      </rPr>
      <t xml:space="preserve">Rapprochement </t>
    </r>
    <r>
      <rPr>
        <sz val="10"/>
        <color rgb="FF000000"/>
        <rFont val="Clan Offc"/>
      </rPr>
      <t>financier. Ces onglets nous permet d'enregistrer toutes les opérations de trésorerie (dépenses, transfert entre compte, encaissement de fonds PADEM ou Local) de façon chronologique.</t>
    </r>
  </si>
  <si>
    <t>Ici aussi, il est strictement interdit de toucher aux formules et de rajouter des colonnes.</t>
  </si>
  <si>
    <r>
      <t>•</t>
    </r>
    <r>
      <rPr>
        <sz val="10"/>
        <color rgb="FF000000"/>
        <rFont val="Clan Offc"/>
      </rPr>
      <t xml:space="preserve">L’onglet </t>
    </r>
    <r>
      <rPr>
        <b/>
        <sz val="10"/>
        <color rgb="FF000000"/>
        <rFont val="Clan Offc"/>
      </rPr>
      <t>Inventaire de caisse</t>
    </r>
    <r>
      <rPr>
        <sz val="10"/>
        <color rgb="FF000000"/>
        <rFont val="Clan Offc"/>
      </rPr>
      <t xml:space="preserve"> : nous permet de vérifier le montant existant en caisse et comparer le solde avec le solde comptable</t>
    </r>
  </si>
  <si>
    <r>
      <t>•</t>
    </r>
    <r>
      <rPr>
        <sz val="10"/>
        <color rgb="FF000000"/>
        <rFont val="Clan Offc"/>
      </rPr>
      <t xml:space="preserve">L’onglet </t>
    </r>
    <r>
      <rPr>
        <b/>
        <sz val="10"/>
        <color rgb="FF000000"/>
        <rFont val="Clan Offc"/>
      </rPr>
      <t>Rapprochement de banqu</t>
    </r>
    <r>
      <rPr>
        <sz val="10"/>
        <color rgb="FF000000"/>
        <rFont val="Clan Offc"/>
      </rPr>
      <t>e : nous permet de rapprocher le solde du compte bancaire avec le solde comptable</t>
    </r>
  </si>
  <si>
    <r>
      <t>•</t>
    </r>
    <r>
      <rPr>
        <sz val="10"/>
        <color rgb="FF000000"/>
        <rFont val="Clan Offc"/>
      </rPr>
      <t xml:space="preserve">L’onglet </t>
    </r>
    <r>
      <rPr>
        <b/>
        <sz val="10"/>
        <color rgb="FF000000"/>
        <rFont val="Clan Offc"/>
      </rPr>
      <t>Monitoring financier</t>
    </r>
    <r>
      <rPr>
        <sz val="10"/>
        <color rgb="FF000000"/>
        <rFont val="Clan Offc"/>
      </rPr>
      <t xml:space="preserve"> : nous permet de contrôler la conciliation générale financier</t>
    </r>
  </si>
  <si>
    <t>2.2. Buts du suivi budgétaire</t>
  </si>
  <si>
    <t>Onglet de lecture Plan de travail et suivi budgétaire "BFU"</t>
  </si>
  <si>
    <r>
      <t xml:space="preserve">De manière générale, le suivi budgétaire est l'instrument financier de référence pour </t>
    </r>
    <r>
      <rPr>
        <b/>
        <sz val="10"/>
        <color rgb="FF000000"/>
        <rFont val="Arial"/>
        <family val="2"/>
      </rPr>
      <t>anticiper</t>
    </r>
    <r>
      <rPr>
        <sz val="11"/>
        <color rgb="FF000000"/>
        <rFont val="Calibri"/>
        <family val="2"/>
      </rPr>
      <t xml:space="preserve"> et </t>
    </r>
    <r>
      <rPr>
        <b/>
        <sz val="10"/>
        <color rgb="FF000000"/>
        <rFont val="Arial"/>
        <family val="2"/>
      </rPr>
      <t>prendre des décisions.</t>
    </r>
  </si>
  <si>
    <t>Analyser les consommations globales de chaque budget</t>
  </si>
  <si>
    <t>Le problème de surconsommation ou de sous-consommation:</t>
  </si>
  <si>
    <t>- C'est généralement un indicateur qui montre que les indicateurs opérationnels ne sont pas atteints ou sont en dépassements (pas toujours, mais souvent) ;</t>
  </si>
  <si>
    <t>- Le bailleur ne comprendra pas qu'on ait demandé tant d'argent si on dépense beaucoup moins et pourra devenir sceptique sur nos prochaines demandes de financement ;</t>
  </si>
  <si>
    <t>Vérifier si les procédures des bailleurs sont respectées</t>
  </si>
  <si>
    <t xml:space="preserve">Chaque bailleur a ses procédures : cependant aucun dépassement budgétaire n'est autorisé sans avis de non objection (ANO)  préalable approuvé par PADEM.  </t>
  </si>
  <si>
    <t>Prendre des décisions stratégiques en lien avec les finances</t>
  </si>
  <si>
    <t xml:space="preserve">Lorsque nous voulons : "Engager une dépense" , nous devons vérifier si cette dépense est  prévue dans le Budget et l'hypothèse relative à la ligne budgétaire concernée.  </t>
  </si>
  <si>
    <t>Lorsque "Le suivi budgétaire montre des écarts entre la programmation et l'exécution" les situations ci-dessous peuvent se présenter :</t>
  </si>
  <si>
    <t>- dans le cas d' une sous-consommation: analyser et réviser la planification des activités  qui ne respecte pas le chronogramme d'activités du Budget;</t>
  </si>
  <si>
    <t>- dans le cas d'une surconsommation: vérifier le coût unitaire partagé dans l'hypothèse et harmoniser;</t>
  </si>
  <si>
    <t>- identifier les réelles économies pour soumettre une proposition de reprogrammation ;</t>
  </si>
  <si>
    <t>2.2. Comment lire le suivi budgétaire</t>
  </si>
  <si>
    <t>Onglet de lecture "BFU"</t>
  </si>
  <si>
    <t>Dans le tableau proprement dit, il y a des lignes et des colonnes.</t>
  </si>
  <si>
    <t>Lignes</t>
  </si>
  <si>
    <t>Les lignes du tableau correspondent aux lignes budgétaires telles qu'elles sont reprises dans le budget du contrat. Dans l'exécution du budget, il n'est pas exclu que la ligne présente un montant  supérieur à celui qui sera effectivement présenté au bailleur de fonds dans les rapports financiers : ceci vise à faciliter le suivi et la gestion interne.</t>
  </si>
  <si>
    <t>2.3. Principes de gestion budgétaire</t>
  </si>
  <si>
    <t>Une gestion partagée</t>
  </si>
  <si>
    <t>La responsabilité de la gestion du budget est partagée entre l'équipe de mise en œuvre: la Coordination,  le M&amp;E , la logistique, les finances etc. D'où l'importance  de bien coordonner la consommation budgétaire des différentes lignes.</t>
  </si>
  <si>
    <t>Objectif de base au niveau de chaque équipe</t>
  </si>
  <si>
    <t>Chaque responsable des équipes doit respecter dans l'engagement des dépenses: les hypothèses de coût et quantité définies pour chaque ligne budgétaire, le chronogramme d'activité et la règle de flexibilité globale du contrat de financement ( le contrat ne prévoit aucune flexibilité budgétaire sans ANO de PADEM)</t>
  </si>
  <si>
    <t>Pour garantir un bon respect des engagements contractuels , PADEM demande que le Partenaire puisse élaborer/réviser chaque trimestre la planification  des activités (dans le temps et dans le coût) et l'identification préalable de possible écarts budgétaires.</t>
  </si>
  <si>
    <t>Si la planification est faite de manière réaliste et les activités menées selon le chronogramme et les hypothèses de coût, le suivi budgétaire ne montrera pas écarts budgétaires majeures</t>
  </si>
  <si>
    <t>Explication des écarts</t>
  </si>
  <si>
    <t>Pour toute consommation inférieure à 90% et supérieur à 110% , une demande d' explication détaillée de l'écart sera exigée au partenaire.</t>
  </si>
  <si>
    <r>
      <t xml:space="preserve">Quand vous devez enregistrer une dépense sur une ligne budgétaire, ne commencez </t>
    </r>
    <r>
      <rPr>
        <b/>
        <sz val="10"/>
        <color rgb="FF0070C0"/>
        <rFont val="Arial"/>
        <family val="2"/>
      </rPr>
      <t>pas</t>
    </r>
    <r>
      <rPr>
        <sz val="10"/>
        <color rgb="FF0070C0"/>
        <rFont val="Arial"/>
        <family val="2"/>
      </rPr>
      <t xml:space="preserve"> par vous demander sur quelle ligne budgétaire il reste de l'argent. </t>
    </r>
    <r>
      <rPr>
        <b/>
        <sz val="10"/>
        <color rgb="FF0070C0"/>
        <rFont val="Arial"/>
        <family val="2"/>
      </rPr>
      <t>Déterminez d'abord la ligne budgétaire en fonction de la nature et du but de la dépense.</t>
    </r>
    <r>
      <rPr>
        <sz val="10"/>
        <color rgb="FF0070C0"/>
        <rFont val="Arial"/>
        <family val="2"/>
      </rPr>
      <t xml:space="preserve"> Ensuite seulement, vérifiez si les règles budgétaires nous autorisent à effectuer cette dépense.</t>
    </r>
  </si>
  <si>
    <t>- Pour tout dépassement,  un ANO doit être demandé et accordé par PADEM préalablement</t>
  </si>
  <si>
    <t>- Par ailleurs, si nous procédions autrement, nous risquerions d'être en position de fraude ou d'avoir des dépenses non éligibles pour le bailleur : celui-ci n'apprécierait pas du tout, à juste titre, que les affectations aient été "trafiquées" pour des motifs purement financiers, en mettant des dépenses sur des lignes où elles n'ont rien à faire.</t>
  </si>
  <si>
    <t>3. Aide pour le Comptable</t>
  </si>
  <si>
    <t>3.1. Introduire la comptabilité  dans l'onglet Journal de caisse ou Journal de banque A"n"</t>
  </si>
  <si>
    <t>Composition de l'onglet Journal de caisse et Journal de banque</t>
  </si>
  <si>
    <t>L'introduction de la comptabilité commence à la ligne 11 du journal</t>
  </si>
  <si>
    <t>Le choix des ces assertions nous permet d'avoir dans" les onglet rapprochement/Inventaire et monitoring financier" la situation des soldes des transactions passées au niveau de la banque, de la caisse et pour avoir la situation de la trésorerie générale de la période.</t>
  </si>
  <si>
    <t xml:space="preserve"> </t>
  </si>
  <si>
    <t>3.2 Exemples d' enregistrements comptables</t>
  </si>
  <si>
    <r>
      <t xml:space="preserve">3.2.1 Dépense du projet </t>
    </r>
    <r>
      <rPr>
        <sz val="10"/>
        <color rgb="FF000000"/>
        <rFont val="Arial"/>
        <family val="2"/>
      </rPr>
      <t>Exemple 1: achat papier duplicateur pour le bureau effectué chez Boutique Office pour 50 Usd avec facture N.9999 du 01/02/2020 payée par la caisse le 02/02/2020. Projet: XX1; Contrat: 20XX-01; Budget-line OFFCOS</t>
    </r>
  </si>
  <si>
    <t>Journal : Caisse</t>
  </si>
  <si>
    <t>Type opération: Expenses</t>
  </si>
  <si>
    <t>Date du document: 01/02/2020</t>
  </si>
  <si>
    <t>Budget line: OFFCOS</t>
  </si>
  <si>
    <t>Numéro voucher: 1</t>
  </si>
  <si>
    <t>Transaction text:  Achat papier duplicateur facture N,9999</t>
  </si>
  <si>
    <t>Transaction text secondaire: Boutique Office</t>
  </si>
  <si>
    <t>Recettes: 0</t>
  </si>
  <si>
    <t>Dépenses: 50</t>
  </si>
  <si>
    <t>Main account: XXX</t>
  </si>
  <si>
    <r>
      <t>3.2.2a Sortie de fonds de la banque pour ravitaillement de la caisse</t>
    </r>
    <r>
      <rPr>
        <sz val="10"/>
        <color rgb="FF000000"/>
        <rFont val="Arial"/>
        <family val="2"/>
      </rPr>
      <t>: le cheque n.0000304 pour 500 Usd est émis en faveur de l'assistant financier pour ravitailler la caisse du projet</t>
    </r>
  </si>
  <si>
    <t>Journal : Banque</t>
  </si>
  <si>
    <t>Type opération: Transfert</t>
  </si>
  <si>
    <t>Budget line:  (vide)</t>
  </si>
  <si>
    <t>Transaction text: Chq 0000304 Ravitaillement caisse M. "Nom" (nom de l'assistant financier qui a retiré l'argent de la banque)</t>
  </si>
  <si>
    <t>Transaction text secondaire: Caisse USD</t>
  </si>
  <si>
    <t>Dépenses: 500</t>
  </si>
  <si>
    <t>Main account: 5801</t>
  </si>
  <si>
    <r>
      <t>3.2.2b Entré en caisse des fonds retiré de la banque</t>
    </r>
    <r>
      <rPr>
        <sz val="10"/>
        <color rgb="FF000000"/>
        <rFont val="Arial"/>
        <family val="2"/>
      </rPr>
      <t>: Bon d'entré n. 0001 de ravitaillement de la caisse suite aux fonds retiré de la banque avec le le cheque n.0000304 pour 500 Usd</t>
    </r>
  </si>
  <si>
    <t>Transaction text: BE 0001 Ravitaillement caisse Chq 00000304 M. "Nom" (nom de l'assistant financier qui a retiré l'argent de la banque)</t>
  </si>
  <si>
    <t>Transaction text secondaire: Banque XXX compte USD XXX</t>
  </si>
  <si>
    <t>Recettes: 500</t>
  </si>
  <si>
    <t>Dépenses: 0</t>
  </si>
  <si>
    <t>Numéro voucher: 2</t>
  </si>
  <si>
    <t>Transaction text: DD 002/T2 Transfer reçu de PADEM</t>
  </si>
  <si>
    <t>Transaction text secondaire:  Banque XXX compte XXX</t>
  </si>
  <si>
    <t>Recettes: 10.000</t>
  </si>
  <si>
    <t>Main account: XXXX</t>
  </si>
  <si>
    <t>Date du document: 01/03/2020</t>
  </si>
  <si>
    <t>Numéro voucher: 3</t>
  </si>
  <si>
    <t>Transaction text:Apport financier contrepartie</t>
  </si>
  <si>
    <t>Transaction text secondaire:  Deuxième versement apport</t>
  </si>
  <si>
    <t>Recettes: 5.000</t>
  </si>
  <si>
    <t>Main account: 7XXX</t>
  </si>
  <si>
    <t>3.3. Compiler le Rapprochement Mensuel</t>
  </si>
  <si>
    <t>3.3.1.  Inventaire de caisse</t>
  </si>
  <si>
    <r>
      <t>Procédure </t>
    </r>
    <r>
      <rPr>
        <sz val="10"/>
        <color rgb="FF000000"/>
        <rFont val="Arial"/>
        <family val="2"/>
      </rPr>
      <t>:</t>
    </r>
    <r>
      <rPr>
        <sz val="10"/>
        <color rgb="FF000000"/>
        <rFont val="Arial"/>
        <family val="2"/>
      </rPr>
      <t xml:space="preserve">
Le contrôle de caisse consiste à vérifier les opérations passées dans le journal de caisse et à procéder au rapprochement du solde théorique au solde physique se trouvant en caisse. Sauf erreur ou omission, le solde théorique doit être identique au solde physique.Le caissier doit théoriquement, à la fin de chaque journée effectuer un contrôle de caisse rapide afin de s’assurer qu’il n’y a pas d’écart entre le solde physique et le solde théorique. S’il y a des écarts, il doit être capable de les justifier. Ce contrôle est effectué par un des superviseurs hiérarchiques du caissier (Coordinateur du projet). Le document d’inventaire de caisse doit être signé par le caissier et le superviseur hiérarchique.</t>
    </r>
    <r>
      <rPr>
        <sz val="10"/>
        <color rgb="FF000000"/>
        <rFont val="Arial"/>
        <family val="2"/>
      </rPr>
      <t xml:space="preserve">
</t>
    </r>
    <r>
      <rPr>
        <b/>
        <sz val="10"/>
        <color rgb="FF000000"/>
        <rFont val="Arial"/>
        <family val="2"/>
      </rPr>
      <t xml:space="preserve">
</t>
    </r>
    <r>
      <rPr>
        <sz val="10"/>
        <color rgb="FF000000"/>
        <rFont val="Arial"/>
        <family val="2"/>
      </rPr>
      <t>Après vérification, tout le montant doit être remis au caissier pour être garder dans le coffre-fort.</t>
    </r>
  </si>
  <si>
    <t>Si le solde physique est différents du solde théorique, la cellule de contrôle apparaîtra en rouge pour signaler l'erreur</t>
  </si>
  <si>
    <t>3.3.2.  Rapprochement bancaire</t>
  </si>
  <si>
    <r>
      <t>Procédure</t>
    </r>
    <r>
      <rPr>
        <sz val="10"/>
        <color rgb="FF000000"/>
        <rFont val="Arial"/>
        <family val="2"/>
      </rPr>
      <t> :</t>
    </r>
    <r>
      <rPr>
        <sz val="10"/>
        <color rgb="FF000000"/>
        <rFont val="Arial"/>
        <family val="2"/>
      </rPr>
      <t xml:space="preserve">
Le rapprochement bancaire est un contrôle réalisé par le comptable dans le but de vérifier la concordance entre le compte bancaire comptable et l'extrait de compte de la banque.</t>
    </r>
    <r>
      <rPr>
        <sz val="10"/>
        <color rgb="FF000000"/>
        <rFont val="Arial"/>
        <family val="2"/>
      </rPr>
      <t xml:space="preserve">
La technique de l'état de rapprochement va permettre de justifier les différences de soldes.</t>
    </r>
    <r>
      <rPr>
        <sz val="10"/>
        <color rgb="FF000000"/>
        <rFont val="Arial"/>
        <family val="2"/>
      </rPr>
      <t xml:space="preserve">
Le rapprochement bancaire consiste donc à associer (pointer) les opérations déjà enregistrées dans la comptabilité et à la banque afin de faire apparaître les opérations enregistrées uniquement par la banque ou comptablement reportées dans les lignes indiquées pour faire ressortir les opérations qui restent ouvertes.</t>
    </r>
  </si>
  <si>
    <t xml:space="preserve">
Le document de rapprochement bancaire doit être signé par le comptable et le superviseur hiérarchique</t>
  </si>
  <si>
    <t>La cellule de contrôle apparaîtra en rouge pour signaler l'erreur, en cas d'un écart</t>
  </si>
  <si>
    <t>4.3.4. Monitoring financier (Cashflow)</t>
  </si>
  <si>
    <r>
      <t>Procédure</t>
    </r>
    <r>
      <rPr>
        <sz val="10"/>
        <color rgb="FF000000"/>
        <rFont val="Arial"/>
        <family val="2"/>
      </rPr>
      <t> :
Les informations sont transcrites automatiquement.</t>
    </r>
  </si>
  <si>
    <t>La balance financière de la période et le Total cash flow devons montrer le même montant.</t>
  </si>
  <si>
    <t>Le document  doit être signé par le comptable et le superviseur hiérarchique</t>
  </si>
  <si>
    <t>Si  le montant reporté dans le Total Cash flow est différent de la balance financière, la cellule apparaîtra en rouge pour signaler l'erreur.</t>
  </si>
  <si>
    <t>5.1.Planification de la demande</t>
  </si>
  <si>
    <r>
      <t xml:space="preserve">• Le montant total "Contribution PADEM" correspond au montant du budget alloué pour toute la subvention qui provient de l'onglet" BFU" </t>
    </r>
    <r>
      <rPr>
        <b/>
        <sz val="10"/>
        <color rgb="FF000000"/>
        <rFont val="Arial"/>
        <family val="2"/>
      </rPr>
      <t>sans le montant de la contribution locale</t>
    </r>
  </si>
  <si>
    <t>• Le montant déjà exécuté sur les fonds PADEM correspond au total des dépenses effectués depuis le début du projet à la période concernée</t>
  </si>
  <si>
    <t>4.2. Détails de la demande de fonds courante</t>
  </si>
  <si>
    <t>• La projection des dépenses prévisionnelles correspond aux prévisions de dépense proposés dans le BFU, à défaut, on peut utiliser ce qui est prévu dans le budget pour la période</t>
  </si>
  <si>
    <t>• Les lignes budgétaires concernées concernent uniquement les lignes financés avec les fonds PADEM. Les lignes financées par l'apport local sont barrées.</t>
  </si>
  <si>
    <t>Le total des montants nous permettent de trouver "Le montant demandé"</t>
  </si>
  <si>
    <t>4.3. Montant net à transférer</t>
  </si>
  <si>
    <t>C'est le montant qui correspond à la différence entre "Le montant demandé" et "le total disponible en espèce "qui correspond au" solde de tous compte bancaire" +" le solde de la petite caisse."- "solde des avances en circulation".</t>
  </si>
  <si>
    <t>4.4. Signature et envoie de la demande à PADEM</t>
  </si>
  <si>
    <t>La demande de fonds doit être signée par le Coordonnateur du projet et le Comptable. La demande peut être faite à tout moment quand le transfert antérieur a été justifié au minimum au 70%</t>
  </si>
  <si>
    <t>6. Aide pour les Comptables</t>
  </si>
  <si>
    <t>6.1. Les règles d'or pour utiliser ce document</t>
  </si>
  <si>
    <t>Règle 1 : Utiliser les onglets GJ et Rapprochement proposés</t>
  </si>
  <si>
    <t>Pourquoi cette règle ?</t>
  </si>
  <si>
    <t>Chaque trimestre: mois est lié, avec des formules de somme et de recherche automatique au BFU. En plus les soldes d'ouverture du trimestre/mois "n+1" est repris automatiquement du solde du trimestre/mois antérieur. Ne supprimez jamais aucun onglet GJ et/ou Rapprochement ni ajuster les autres onglets GJ et Rapprochement sinon les liaisons entre  les onglets seront compromises.</t>
  </si>
  <si>
    <t>Règle 2 : Ne jamais insérer une ligne au tout début des tableaux.</t>
  </si>
  <si>
    <t>Les formules de somme et de recherche automatique s'appliquent à une plage s'étendant de la première ligne du tableau (juste après les titres) à la première ligne colorée (avant-dernière ligne). Si vous insériez une ligne juste en-dessous des titres, donc juste au-dessus de la première ligne actuelle, les formules risqueraient de ne pas prendre en compte la ligne nouvellement créée.</t>
  </si>
  <si>
    <t>Règle 3 : Ne jamais modifier les cellules colorées (sauf Comptable).</t>
  </si>
  <si>
    <t>Les cellules colorées contiennent des formules. Si ces formules sont modifiées, cet outil ne fonctionnera plus correctement.</t>
  </si>
  <si>
    <t>Règle 4 : Éviter les cases vides</t>
  </si>
  <si>
    <t>Si vous ne remplissez pas les informations obligatoires,  Activity pour une dépense , par exemple, cette dépense ne sera pas du tout prise en compte dans les tableaux de suivi du PTB, ce qui est pire que d'être prise en compte au mauvais endroit ! En cas de doute sur la ligne à utiliser par exemple, mettez ce qui vous semble le plus logique et mentionnez votre doute dans la colonne "Commentaires" : ainsi, le Comptable pourra vous répondre.</t>
  </si>
  <si>
    <t>6.2. Schéma de dépendance</t>
  </si>
  <si>
    <t>Les onglets dépendent les uns des autres dans l'ordre suivant :</t>
  </si>
  <si>
    <t>- Onglet BFU: "A1, A2 etc." reprends l'information de l'onglet GJ banque et caisse de l'année ;</t>
  </si>
  <si>
    <t>- Onglet de Rapprochement: Clôture mensuelle de la banque et de la Caisse:  Il reprend le solde comptable. Les cellules en blanc devront être complété par le Comptable</t>
  </si>
  <si>
    <t>- Onglet de Rapprochement: Cash-Flow:  Reprend les informations du GJ et de la clôture de caisse, banque et incomes</t>
  </si>
  <si>
    <t>6.3. Envoie de la comptabilité du projet à PADEM</t>
  </si>
  <si>
    <t>Le fichier Excel ESUS doit être envoyé selon une périodicité mensuelle à PADEM. L'envoie par mail du fichier doit se faire entre le 5 et le 10 du mois suivant. Le fichier ESUS doit inclure la clôture comptable mensuelle exécutée (voir rapprochement).
Les originaux des documents comptables( Pour les Partner convergents, ce sera la copie), le relevé bancaire et les documents de rapprochement signés devront être aussi envoyés à PADEM pour contrôle.</t>
  </si>
  <si>
    <t>A la clôture du trimestre on attend que le Partenaire puisse faire, en plus,  de l'analyse budgétaire et expliquer les écarts budgétaires, et présenter la demande de fonds.</t>
  </si>
  <si>
    <t>- Pendant le trimestre, un fois clôturé le mois "n", on continue dans le même onglet GJ à encoder la comptabilité du mois suivant jusqu'à compléter les trois mois du trimestre.</t>
  </si>
  <si>
    <t>- Si, pendant le contrôle exécuté par PADEM, on remarque des erreurs de montant ou d'imputation, le comptable du  Partenaire doit reporter ces corrections dans la comptabilité et renvoyer à PADEM le fichier ESUS corrigé.</t>
  </si>
  <si>
    <t>7. Foire aux questions (FAQ) et SOS divers</t>
  </si>
  <si>
    <t>7.1. Questions d'utilisation courante</t>
  </si>
  <si>
    <t>Dans quels onglets faut-il travailler ?</t>
  </si>
  <si>
    <r>
      <t xml:space="preserve">En tant que Comptable, l'onglet principal sur lequel vous devez travailler est l'onglet </t>
    </r>
    <r>
      <rPr>
        <b/>
        <sz val="10"/>
        <color rgb="FF000000"/>
        <rFont val="Arial"/>
        <family val="2"/>
      </rPr>
      <t xml:space="preserve">GJ </t>
    </r>
    <r>
      <rPr>
        <sz val="10"/>
        <color rgb="FF000000"/>
        <rFont val="Arial"/>
        <family val="2"/>
      </rPr>
      <t>et l'onglet</t>
    </r>
    <r>
      <rPr>
        <b/>
        <sz val="10"/>
        <color rgb="FF000000"/>
        <rFont val="Arial"/>
        <family val="2"/>
      </rPr>
      <t xml:space="preserve"> Rapprochement</t>
    </r>
    <r>
      <rPr>
        <sz val="10"/>
        <color rgb="FF000000"/>
        <rFont val="Arial"/>
        <family val="2"/>
      </rPr>
      <t xml:space="preserve"> ;</t>
    </r>
  </si>
  <si>
    <t>Le document est énorme, comment l'envoyer par e-mail ?</t>
  </si>
  <si>
    <t>C'est possible qu' à partir de la deuxième année du projet le fichier devienne trop lourd pour l'envoie par mail. Dans ce cas, on conseille d'utiliser un programme d'envoie fichier lourd existant sur internet nommé "Transfer".</t>
  </si>
  <si>
    <t>7.2. Problèmes de formules</t>
  </si>
  <si>
    <t>Des erreurs #N/A apparaissent dans l'onglet BFU, pourquoi ?</t>
  </si>
  <si>
    <t>Voici les explications les plus probables:</t>
  </si>
  <si>
    <t>- Le montant d'une dépense a été enregistré en utilisant un mauvais format. Le système ne reconnaît plus la donnée comme un chiffre.</t>
  </si>
  <si>
    <t>- La colonne % peux présenter une indication d'erreur si le montant du budget n'est pas exprimé. Cet erreur ne compromets pas la lecture du fichier .</t>
  </si>
  <si>
    <t>Des cellules en rouge apparaissent dans l'onglet GJ, pourquoi ?</t>
  </si>
  <si>
    <t>Manque l'information demandée</t>
  </si>
  <si>
    <t>Les formules de l'onglet Prévu affichent des montants, mais ceux-ci ne correspondent pas du tout à la dépense !</t>
  </si>
  <si>
    <t>La cause la plus probable est un décalage de lignes : une cellule a été supprimée, sans que ce soit le cas de la ligne en entier… (manipulation erronée, à éviter à tout prix).</t>
  </si>
  <si>
    <t>Regardez les formules de la première ligne : sont-elles correctes ? Si oui, reportez-les simplement par copier-coller sur toutes les autres lignes. Sinon, vous pouvez essayer de les corriger ou demander un document sain au Comptable pour coller vos prévisions dedans.</t>
  </si>
  <si>
    <t>Un onglet de lecture est complètement corrompu !</t>
  </si>
  <si>
    <r>
      <t xml:space="preserve">Vous pouvez essayer de comprendre l'erreur et de la corriger. Mais la méthode la plus simple </t>
    </r>
    <r>
      <rPr>
        <b/>
        <sz val="10"/>
        <color rgb="FF000000"/>
        <rFont val="Arial"/>
        <family val="2"/>
      </rPr>
      <t>et la plus sûre</t>
    </r>
    <r>
      <rPr>
        <sz val="11"/>
        <color rgb="FF000000"/>
        <rFont val="Calibri"/>
        <family val="2"/>
      </rPr>
      <t xml:space="preserve"> sera sans doute de reprendre un onglet vierge et de refaire le paramétrage du budget concerné.</t>
    </r>
  </si>
  <si>
    <t>7.3. Problèmes de prise en compte des dépenses</t>
  </si>
  <si>
    <t>Une dépense n'est pas prise en compte dans le Suivi, pourquoi ?</t>
  </si>
  <si>
    <t xml:space="preserve"> Les causes les plus probables :</t>
  </si>
  <si>
    <t>- dans l'onglet GJ on a utilisé un account type autre que celui de "Expenses"</t>
  </si>
  <si>
    <t>- dans l'onglet GJ le code activité n'est pas paramétré ;</t>
  </si>
  <si>
    <t>- l'onglet de lecture est corrompu ;</t>
  </si>
  <si>
    <t>7.4. Questions diverses</t>
  </si>
  <si>
    <t>Une cellule apparaît en rouge dans l'onglet GJ, pourquoi ?</t>
  </si>
  <si>
    <t>Manque de  paramétrage de  l'information demandée</t>
  </si>
  <si>
    <t>Une cellule apparaît en rouge dans l'onglet "Rapprochement", pourquoi ?</t>
  </si>
  <si>
    <t>Il y a un écart entre le solde comptable et le solde réel.</t>
  </si>
  <si>
    <t>Essayez de vérifier les données à nouveau.</t>
  </si>
  <si>
    <t>TOTAL GENERAL</t>
  </si>
  <si>
    <t>Budget</t>
  </si>
  <si>
    <t>Taux de change</t>
  </si>
  <si>
    <t>1€ = 4300 MGA</t>
  </si>
  <si>
    <t>TOTAL General</t>
  </si>
  <si>
    <t>Executé</t>
  </si>
  <si>
    <t>Solde</t>
  </si>
  <si>
    <t>R1</t>
  </si>
  <si>
    <t>R2</t>
  </si>
  <si>
    <t>R3</t>
  </si>
  <si>
    <t>RH2</t>
  </si>
  <si>
    <t>F</t>
  </si>
  <si>
    <t>Total dépenses PADEM</t>
  </si>
  <si>
    <t>Total dépenses LOCAL</t>
  </si>
  <si>
    <t>DECAISSEMENTS PADEM</t>
  </si>
  <si>
    <t>DECAISSEMENT CONTRIBUTION LOCAL</t>
  </si>
  <si>
    <t>N°</t>
  </si>
  <si>
    <t>Eur</t>
  </si>
  <si>
    <t>Projet</t>
  </si>
  <si>
    <t>Durée du contrat</t>
  </si>
  <si>
    <t>Période de rapport :</t>
  </si>
  <si>
    <t>Monnaie:</t>
  </si>
  <si>
    <t>Montant du contrat</t>
  </si>
  <si>
    <t>TOTAL DEPENSES REALISEE</t>
  </si>
  <si>
    <t>-</t>
  </si>
  <si>
    <t>FONDS PADEM DEJA RECUS</t>
  </si>
  <si>
    <t>A1</t>
  </si>
  <si>
    <t>A2</t>
  </si>
  <si>
    <t>A3</t>
  </si>
  <si>
    <t>A4</t>
  </si>
  <si>
    <t>Interest/other income</t>
  </si>
  <si>
    <t>Total Income</t>
  </si>
  <si>
    <t>+</t>
  </si>
  <si>
    <t>SOLDE</t>
  </si>
  <si>
    <t>DÉPENSES PLANIFIÉS POUR LA PÉRIODE</t>
  </si>
  <si>
    <t>CONTROL CASH FLOW</t>
  </si>
  <si>
    <t>Bank</t>
  </si>
  <si>
    <t>Cash</t>
  </si>
  <si>
    <t>Total</t>
  </si>
  <si>
    <t>MONTANT TOTAL DEMANDÉ:</t>
  </si>
  <si>
    <t xml:space="preserve">Nom:    </t>
  </si>
  <si>
    <t>Nom:</t>
  </si>
  <si>
    <t>Signature:</t>
  </si>
  <si>
    <t>date:</t>
  </si>
  <si>
    <t>Date:</t>
  </si>
  <si>
    <t>Budget Total</t>
  </si>
  <si>
    <t>Inesperados (0,5%)</t>
  </si>
  <si>
    <t>Mission</t>
  </si>
  <si>
    <t>Solde des périodes précédentes</t>
  </si>
  <si>
    <t>Devise</t>
  </si>
  <si>
    <t>01/2024</t>
  </si>
  <si>
    <t>02/2024</t>
  </si>
  <si>
    <t>03/2024</t>
  </si>
  <si>
    <t>04/2024</t>
  </si>
  <si>
    <t>05/2024</t>
  </si>
  <si>
    <t>06/2024</t>
  </si>
  <si>
    <t>07/2024</t>
  </si>
  <si>
    <t>08/2024</t>
  </si>
  <si>
    <t>09/2024</t>
  </si>
  <si>
    <t>10/2024</t>
  </si>
  <si>
    <t>11/2024</t>
  </si>
  <si>
    <t>12/2024</t>
  </si>
  <si>
    <t>Personne responsable de la comptabilité</t>
  </si>
  <si>
    <t>MGA</t>
  </si>
  <si>
    <t>Journal</t>
  </si>
  <si>
    <t xml:space="preserve">CASH  </t>
  </si>
  <si>
    <t>Entrée</t>
  </si>
  <si>
    <t>Sortie</t>
  </si>
  <si>
    <t>Solde Euros</t>
  </si>
  <si>
    <t xml:space="preserve">Date de cloture </t>
  </si>
  <si>
    <t>Cumulative</t>
  </si>
  <si>
    <t>Type d'operation</t>
  </si>
  <si>
    <t>Date du paiement</t>
  </si>
  <si>
    <t>Ligne budgétaire</t>
  </si>
  <si>
    <t>Description</t>
  </si>
  <si>
    <t>Description secondaire (nom du fournisseur)</t>
  </si>
  <si>
    <t>Taux d'echange</t>
  </si>
  <si>
    <t>Devise du projet</t>
  </si>
  <si>
    <t>Compte comptable</t>
  </si>
  <si>
    <t>Montant pour SAGA</t>
  </si>
  <si>
    <t>Commentaires</t>
  </si>
  <si>
    <t>Control dépenses</t>
  </si>
  <si>
    <t>Mois</t>
  </si>
  <si>
    <t>Q.</t>
  </si>
  <si>
    <t>Dépenses</t>
  </si>
  <si>
    <t>Total des mouvements</t>
  </si>
  <si>
    <t>Contrôle de Balance</t>
  </si>
  <si>
    <t>logo</t>
  </si>
  <si>
    <t>INVENTAIRE DE CAISSE N°</t>
  </si>
  <si>
    <t>MOIS :</t>
  </si>
  <si>
    <t>DATE:</t>
  </si>
  <si>
    <t>Currency</t>
  </si>
  <si>
    <t>Sous Total</t>
  </si>
  <si>
    <t>NOM :</t>
  </si>
  <si>
    <t>SIGNATURE</t>
  </si>
  <si>
    <t xml:space="preserve">BANK  </t>
  </si>
  <si>
    <t>Control</t>
  </si>
  <si>
    <t>Fond PADEM</t>
  </si>
  <si>
    <t>RAPPROCHEMENT BANCAIRE</t>
  </si>
  <si>
    <t>RESPONSABLE :</t>
  </si>
  <si>
    <t>BANQUE :</t>
  </si>
  <si>
    <t>Devise :</t>
  </si>
  <si>
    <t>COMPTE BANCAIRE :</t>
  </si>
  <si>
    <t>SOLDE LE  EN LA COMPTABILITÉ DU JOURNAL DE BANQUE  ====&gt;</t>
  </si>
  <si>
    <t xml:space="preserve">DÉPENSES ENREGISTRÉES EN COMPTABILITÉ MAIS NON PAYÉES AU </t>
  </si>
  <si>
    <t>Précisez les références de la transaction avec la date et le montant :</t>
  </si>
  <si>
    <t>Date :</t>
  </si>
  <si>
    <t>Reference :</t>
  </si>
  <si>
    <t>Montant de la dépense :</t>
  </si>
  <si>
    <t>TOTAL :</t>
  </si>
  <si>
    <t>REVENUS DÉJÀ ENREGISTRÉS EN COMPTABILITÉ MAIS PAS ENCORE ENCAISSÉS AU  :</t>
  </si>
  <si>
    <t>Montant de la recette :</t>
  </si>
  <si>
    <t>TOTAL DES DEPENSES NON ENCORE COMPTABILISEES MAIS DEJA PAYEES :</t>
  </si>
  <si>
    <t>TOTAL DES REVENUS NON ENCORE COMPTABILISÉS MAIS DEJA RECUS:</t>
  </si>
  <si>
    <t>Référence :</t>
  </si>
  <si>
    <t>SOLDE THÉORIQUE COMPTABLE AU  :</t>
  </si>
  <si>
    <t>SOLDE AU  DANS VOTRE RELEVÉ DE BANQUE :</t>
  </si>
  <si>
    <t>ÉCART À LA CLOTURE (ce solde doit être 0) :</t>
  </si>
  <si>
    <t>………………………..</t>
  </si>
  <si>
    <t xml:space="preserve">    </t>
  </si>
  <si>
    <t>SUIVI FINANCIER AU COURS DE LA PERIODE</t>
  </si>
  <si>
    <t>Solde d'ouverture</t>
  </si>
  <si>
    <t>FONDS PADEM :</t>
  </si>
  <si>
    <t>Q1</t>
  </si>
  <si>
    <t>Q2</t>
  </si>
  <si>
    <t>Q3</t>
  </si>
  <si>
    <t>Q4</t>
  </si>
  <si>
    <t>Total Cofinancement</t>
  </si>
  <si>
    <t>SUBTOTAL ENTREE</t>
  </si>
  <si>
    <t>DEPENSES:</t>
  </si>
  <si>
    <t>Dépenses cumulées totales</t>
  </si>
  <si>
    <t>SOLDE DE CLOTURE:</t>
  </si>
  <si>
    <t>SOLDE FINANCIER:</t>
  </si>
  <si>
    <t>TOTAL Cash flow</t>
  </si>
  <si>
    <t>01/2025</t>
  </si>
  <si>
    <t>02/2025</t>
  </si>
  <si>
    <t>03/2025</t>
  </si>
  <si>
    <t>04/2025</t>
  </si>
  <si>
    <t>05/2025</t>
  </si>
  <si>
    <t>06/2025</t>
  </si>
  <si>
    <t>07/2025</t>
  </si>
  <si>
    <t>08/2025</t>
  </si>
  <si>
    <t>09/2025</t>
  </si>
  <si>
    <t>10/2025</t>
  </si>
  <si>
    <t>11/2025</t>
  </si>
  <si>
    <t>12/2025</t>
  </si>
  <si>
    <t>Apport Local</t>
  </si>
  <si>
    <t>01/2026</t>
  </si>
  <si>
    <t>02/2026</t>
  </si>
  <si>
    <t>03/2026</t>
  </si>
  <si>
    <t>04/2026</t>
  </si>
  <si>
    <t>05/2026</t>
  </si>
  <si>
    <t>06/2026</t>
  </si>
  <si>
    <t>07/2026</t>
  </si>
  <si>
    <t>08/2026</t>
  </si>
  <si>
    <t>09/2026</t>
  </si>
  <si>
    <t>10/2026</t>
  </si>
  <si>
    <t>11/2026</t>
  </si>
  <si>
    <t>12/2026</t>
  </si>
  <si>
    <t>01/2027</t>
  </si>
  <si>
    <t>02/2027</t>
  </si>
  <si>
    <t>03/2027</t>
  </si>
  <si>
    <t>04/2027</t>
  </si>
  <si>
    <t>05/2027</t>
  </si>
  <si>
    <t>06/2027</t>
  </si>
  <si>
    <t>07/2027</t>
  </si>
  <si>
    <t>08/2027</t>
  </si>
  <si>
    <t>09/2027</t>
  </si>
  <si>
    <t>10/2027</t>
  </si>
  <si>
    <t>11/2027</t>
  </si>
  <si>
    <t>12/2027</t>
  </si>
  <si>
    <t>Tranfert</t>
  </si>
  <si>
    <t>1 año</t>
  </si>
  <si>
    <t>2 años</t>
  </si>
  <si>
    <t>costo total de €</t>
  </si>
  <si>
    <t>%</t>
  </si>
  <si>
    <t>Tasa de cambio 13/04/22</t>
  </si>
  <si>
    <t>Código del proyecto</t>
  </si>
  <si>
    <t>actividades</t>
  </si>
  <si>
    <t>unidad</t>
  </si>
  <si>
    <t>cantidad</t>
  </si>
  <si>
    <t xml:space="preserve">Precio unitario </t>
  </si>
  <si>
    <t>Coste total (Sol)</t>
  </si>
  <si>
    <t>Coste total (€)</t>
  </si>
  <si>
    <t>Uunité</t>
  </si>
  <si>
    <t>1 € = 4.03 SOL</t>
  </si>
  <si>
    <t>Costo del programa</t>
  </si>
  <si>
    <t>Asociaciones de tejedores sectores Chupani y Orqopampa y el fortalecimiento de sus habilidades en la producción y venta de artesanía andina y servicios de turismo rural de oferta comunitario (TRC) que generan ingresos.</t>
  </si>
  <si>
    <t>R 1.1</t>
  </si>
  <si>
    <t>La creación de una federación de asociaciones de tejedores de las comunidades del Valle Sagrado</t>
  </si>
  <si>
    <t>R 1.1.1</t>
  </si>
  <si>
    <t>/</t>
  </si>
  <si>
    <t>R 1.2</t>
  </si>
  <si>
    <t>Seis talleres para fortalecer las habilidades textiles andinos para 15 mujeres en cada sector</t>
  </si>
  <si>
    <t>R 1.2.1</t>
  </si>
  <si>
    <t>Animador</t>
  </si>
  <si>
    <t>mes</t>
  </si>
  <si>
    <t>R 1.2.2</t>
  </si>
  <si>
    <t>tejer formando técnico</t>
  </si>
  <si>
    <t>R 1.2.3</t>
  </si>
  <si>
    <t>modista asistente</t>
  </si>
  <si>
    <t>por pieza</t>
  </si>
  <si>
    <t>R 1.2.4</t>
  </si>
  <si>
    <t>impresión</t>
  </si>
  <si>
    <t>crimen</t>
  </si>
  <si>
    <t>R 1.2.5</t>
  </si>
  <si>
    <t>Materiales de formación</t>
  </si>
  <si>
    <t>R 1.2.6</t>
  </si>
  <si>
    <t>Alquiler de 4x4</t>
  </si>
  <si>
    <t>Día</t>
  </si>
  <si>
    <t>R 1.2.7</t>
  </si>
  <si>
    <t>gasolina</t>
  </si>
  <si>
    <t>por viaje</t>
  </si>
  <si>
    <t>R 1.2.8</t>
  </si>
  <si>
    <t>suministro</t>
  </si>
  <si>
    <t>R 1.2.9</t>
  </si>
  <si>
    <t>Vivienda, mobiliario y equipo de formadores</t>
  </si>
  <si>
    <t>R 1.3</t>
  </si>
  <si>
    <t>Cinco talleres de formación básica para la gestión de 15 mujeres en cada sector</t>
  </si>
  <si>
    <t>R 1.3.1</t>
  </si>
  <si>
    <t>administración entrenador</t>
  </si>
  <si>
    <t>R 1.3.2</t>
  </si>
  <si>
    <t>instructor de contabilidad</t>
  </si>
  <si>
    <t>R 1.3.3</t>
  </si>
  <si>
    <t>Equipo para educación</t>
  </si>
  <si>
    <t>R 1.3.4</t>
  </si>
  <si>
    <t>R 1.3.5</t>
  </si>
  <si>
    <t>R 1.3.6</t>
  </si>
  <si>
    <t>R 1.3.7</t>
  </si>
  <si>
    <t>Alojamiento en Urubamba</t>
  </si>
  <si>
    <t>R 1.4</t>
  </si>
  <si>
    <t>Tres talleres sobre la integración de los productos textiles en el mercado a 15 mujeres en cada sector</t>
  </si>
  <si>
    <t>R 1.4.1</t>
  </si>
  <si>
    <t>Consultor Externo: entrenador de la comercialización</t>
  </si>
  <si>
    <t>R 1.4.2</t>
  </si>
  <si>
    <t>ventas promotoras</t>
  </si>
  <si>
    <t>R 1.4.3</t>
  </si>
  <si>
    <t>R 1.4.4</t>
  </si>
  <si>
    <t>R 1.4.5</t>
  </si>
  <si>
    <t>R 1.4.6</t>
  </si>
  <si>
    <t>R 1.4.7</t>
  </si>
  <si>
    <t>Impresión (etiquetas, folletos, tarjetas de visita)</t>
  </si>
  <si>
    <t>R 1.5</t>
  </si>
  <si>
    <t>Servicios de turismo rural comunitario y turísticos de entrenamiento Quatorzeateliers a 20 mujeres en el sector Nanrayoc</t>
  </si>
  <si>
    <t>R 1.5.1</t>
  </si>
  <si>
    <t>R 1.5.2</t>
  </si>
  <si>
    <t>Turismo Trainer</t>
  </si>
  <si>
    <t>R 1.5.3</t>
  </si>
  <si>
    <t>cocinero</t>
  </si>
  <si>
    <t>R 1.5.4</t>
  </si>
  <si>
    <t>técnico agrícola</t>
  </si>
  <si>
    <t>R 1.5.5</t>
  </si>
  <si>
    <t>R 1.5.6</t>
  </si>
  <si>
    <t>R 1.5.7</t>
  </si>
  <si>
    <t>R 1.5.8</t>
  </si>
  <si>
    <t>R 1.5.9</t>
  </si>
  <si>
    <t>R 1.6</t>
  </si>
  <si>
    <t>Nueve talleres en la gestión y administración de turismo de 20 mujeres en el sector Nanrayoc</t>
  </si>
  <si>
    <t>R 1.6.1</t>
  </si>
  <si>
    <t>R 1.6.2</t>
  </si>
  <si>
    <t>graduado de turismo entrenador</t>
  </si>
  <si>
    <t>R 1.6.3</t>
  </si>
  <si>
    <t>R 1.6.4</t>
  </si>
  <si>
    <t>R 1.6.5</t>
  </si>
  <si>
    <t>R 1.6.6</t>
  </si>
  <si>
    <t>R 1.7</t>
  </si>
  <si>
    <t>Dos Pasantias a turismo vivencial</t>
  </si>
  <si>
    <t>R 1.7.1</t>
  </si>
  <si>
    <t>Alquilar 2 mini bus</t>
  </si>
  <si>
    <t>R 1.7.2</t>
  </si>
  <si>
    <t>El resultado total 1</t>
  </si>
  <si>
    <t>total de A1</t>
  </si>
  <si>
    <t>total de A2</t>
  </si>
  <si>
    <t>Diez instalaciones se construyen y se confiere a las asociaciones de tejedores Chupani y Orqopampa y fortalecer su capacidad de producción y prestación de servicios turísticos.</t>
  </si>
  <si>
    <t>R 2.1</t>
  </si>
  <si>
    <t>La construcción de una Casa Tejedor de usos múltiples equipado con un bloque de aseo y recolección de agua y sistemas de biodigestores por comunidad</t>
  </si>
  <si>
    <t>R 2.1.1</t>
  </si>
  <si>
    <t>construcción</t>
  </si>
  <si>
    <t>R 2.1.1.1</t>
  </si>
  <si>
    <t>Trabajo: faenas communitaire</t>
  </si>
  <si>
    <t>Casa tejedores</t>
  </si>
  <si>
    <t>Trabajo (1 personas 1200 S)</t>
  </si>
  <si>
    <t>R 2.1.1.2</t>
  </si>
  <si>
    <t>Constructor</t>
  </si>
  <si>
    <t>R2.1.1.C</t>
  </si>
  <si>
    <t>Comida para los obreros</t>
  </si>
  <si>
    <t>R 2.1.1.3</t>
  </si>
  <si>
    <t>Guantes de cuero</t>
  </si>
  <si>
    <t>por unidad</t>
  </si>
  <si>
    <t>Herramienta</t>
  </si>
  <si>
    <t>R 2.1.1.4</t>
  </si>
  <si>
    <t>guantes de goma</t>
  </si>
  <si>
    <t>R 2.1.1.5</t>
  </si>
  <si>
    <t>moldes metálicos</t>
  </si>
  <si>
    <t>R 2.1.1.6</t>
  </si>
  <si>
    <t>Pequeños equipos (pico, palas, barretas, etc.)</t>
  </si>
  <si>
    <t>R 2.1.1.7</t>
  </si>
  <si>
    <t>Caja de herramientas</t>
  </si>
  <si>
    <t>R 2.1.1.8</t>
  </si>
  <si>
    <t>accesorios de seguridad (poleas, cuerdas, arneses, lentes, cascos, botas, etc.)</t>
  </si>
  <si>
    <t>R 2.1.1.9</t>
  </si>
  <si>
    <t>volquete 3 Alquiler cúbico (piedras)</t>
  </si>
  <si>
    <t>Volquete</t>
  </si>
  <si>
    <t>R 2.1.1.10</t>
  </si>
  <si>
    <t>volquete 3 Alquiler cúbico (hormigon cimentacion y sobre)</t>
  </si>
  <si>
    <t>R 2.1.1.11</t>
  </si>
  <si>
    <t>Volquete de 3 cubos - hormigon piso</t>
  </si>
  <si>
    <t>R 2.1.1.12</t>
  </si>
  <si>
    <t>volquete 3 Alquiler cúbico (arena fina)</t>
  </si>
  <si>
    <t>R 2.1.1.13</t>
  </si>
  <si>
    <t>Cemento (piso)</t>
  </si>
  <si>
    <t>Material</t>
  </si>
  <si>
    <t>R 2.1.1.14</t>
  </si>
  <si>
    <t>Cemento (cimentacion y sobre)</t>
  </si>
  <si>
    <t>R 2.1.1.15</t>
  </si>
  <si>
    <t>Cemento (tarrajeo interior)</t>
  </si>
  <si>
    <t>R 2.1.1.16</t>
  </si>
  <si>
    <t>Cemento (mesa, fregadero, chimenea)</t>
  </si>
  <si>
    <t>R 2.1.1.17</t>
  </si>
  <si>
    <t>Volquete de 3 cubos - arena gruesa - embarrado interior y exterior</t>
  </si>
  <si>
    <t>R 2.1.1.18</t>
  </si>
  <si>
    <t>volquete 3 alquiler cúbico (arcilla)</t>
  </si>
  <si>
    <t>R 2.1.1.19</t>
  </si>
  <si>
    <t>saco de yeso</t>
  </si>
  <si>
    <t>R 2.1.1.20</t>
  </si>
  <si>
    <t>adobes</t>
  </si>
  <si>
    <t>Material contropartida</t>
  </si>
  <si>
    <t>R 2.1.1.21</t>
  </si>
  <si>
    <t>Sticks 6 metros 6D (1,5 metros entre cada uno)</t>
  </si>
  <si>
    <t>R 2.1.1.22</t>
  </si>
  <si>
    <t>Lattes 2x3 "Techo</t>
  </si>
  <si>
    <t>R 2.1.1.23</t>
  </si>
  <si>
    <t>Lattes 2x2 "Techo</t>
  </si>
  <si>
    <t>R 2.1.1.24</t>
  </si>
  <si>
    <t>Corrugated 1,80 x 0,80 m</t>
  </si>
  <si>
    <t>R 2.1.1.25</t>
  </si>
  <si>
    <t>Umbrales puertas (3 metros)</t>
  </si>
  <si>
    <t>R 2.1.1.26</t>
  </si>
  <si>
    <t>Umbrales ventanas y puertas (2 metros)</t>
  </si>
  <si>
    <t>R 2.1.1.27</t>
  </si>
  <si>
    <t>Transporte de materiales</t>
  </si>
  <si>
    <t>R 2.1.1.28</t>
  </si>
  <si>
    <t>Nails 4 "(kilos)</t>
  </si>
  <si>
    <t>R 2.1.1.29</t>
  </si>
  <si>
    <t>Nails 3 "(kilos)</t>
  </si>
  <si>
    <t>R 2.1.1.30</t>
  </si>
  <si>
    <t>Calamina Nails (kg)</t>
  </si>
  <si>
    <t>R 2.1.1.31</t>
  </si>
  <si>
    <t>Nails 2 "cabeza perdido (kg)</t>
  </si>
  <si>
    <t>R 2.1.1.32</t>
  </si>
  <si>
    <t>Ladrillo King Kong (kilos) Barra párr hunden allí (kilos)</t>
  </si>
  <si>
    <t>R 2.1.1.33</t>
  </si>
  <si>
    <t>Barras de hierro de 3/8 "</t>
  </si>
  <si>
    <t>R 2.1.1.34</t>
  </si>
  <si>
    <t>Alambre No. 16 (kg)</t>
  </si>
  <si>
    <t>R 2.1.1.35</t>
  </si>
  <si>
    <t>Techo Triplay Lupuna 6 mm 1,22x2,44m</t>
  </si>
  <si>
    <t>R 2.1.1.36</t>
  </si>
  <si>
    <t>Sellador</t>
  </si>
  <si>
    <t>R 2.1.1.37</t>
  </si>
  <si>
    <t>barniz</t>
  </si>
  <si>
    <t>R 2.1.1.38</t>
  </si>
  <si>
    <t>Dilluant  - thiner</t>
  </si>
  <si>
    <t>R 2.1.1.39</t>
  </si>
  <si>
    <t>lijado</t>
  </si>
  <si>
    <t>R 2.1.1.40</t>
  </si>
  <si>
    <t>Mayolica piso 45x45</t>
  </si>
  <si>
    <t>R 2.1.1.41</t>
  </si>
  <si>
    <t>La bolsa de pegamento</t>
  </si>
  <si>
    <t>R 2.1.1.42</t>
  </si>
  <si>
    <t>bolsa de banda perimetral Forge - fragua</t>
  </si>
  <si>
    <t>R 2.1.1.43</t>
  </si>
  <si>
    <t>puerta principal</t>
  </si>
  <si>
    <t>Puerta</t>
  </si>
  <si>
    <t>R 2.1.1.44</t>
  </si>
  <si>
    <t>puertas laterales</t>
  </si>
  <si>
    <t>R 2.1.1.45</t>
  </si>
  <si>
    <t>ventana con vidrios</t>
  </si>
  <si>
    <t>ventana</t>
  </si>
  <si>
    <t>R 2.1.1.46</t>
  </si>
  <si>
    <t>Barro - cocina</t>
  </si>
  <si>
    <t>Accesorios de cocina</t>
  </si>
  <si>
    <t>R 2.1.1.47</t>
  </si>
  <si>
    <t>anillo de hierro para hacer punto</t>
  </si>
  <si>
    <t>R 2.1.1.48</t>
  </si>
  <si>
    <t>fregadero</t>
  </si>
  <si>
    <t>R 2.1.1.49</t>
  </si>
  <si>
    <t>grifo</t>
  </si>
  <si>
    <t>R 2.1.1.50</t>
  </si>
  <si>
    <t>Pipe 1/2 "agua</t>
  </si>
  <si>
    <t>Accesorios de plomberia</t>
  </si>
  <si>
    <t>R 2.1.1.51</t>
  </si>
  <si>
    <t>Tubo de 2 "de alcantarillado</t>
  </si>
  <si>
    <t>R 2.1.1.52</t>
  </si>
  <si>
    <t>accesorios</t>
  </si>
  <si>
    <t>R 2.1.1.53</t>
  </si>
  <si>
    <t>transporte</t>
  </si>
  <si>
    <t xml:space="preserve">transporte  </t>
  </si>
  <si>
    <t>R 2.1.1.54</t>
  </si>
  <si>
    <t>piedras</t>
  </si>
  <si>
    <t>cubos</t>
  </si>
  <si>
    <t>R 2.1.1.55</t>
  </si>
  <si>
    <t>escarbe de piedras</t>
  </si>
  <si>
    <t>R 2.1.1.56</t>
  </si>
  <si>
    <t>escarbe de piedras y hormigón</t>
  </si>
  <si>
    <t>R 2.1.1.57</t>
  </si>
  <si>
    <t>Arena fina</t>
  </si>
  <si>
    <t>R 2.1.1.58</t>
  </si>
  <si>
    <t>arena gruesa</t>
  </si>
  <si>
    <t>R 2.1.1.59</t>
  </si>
  <si>
    <t>arcilla</t>
  </si>
  <si>
    <t>R 2.1.2</t>
  </si>
  <si>
    <t>instalación eléctrica</t>
  </si>
  <si>
    <t>R 2.1.2.1</t>
  </si>
  <si>
    <t>Kit de energía solar 450w</t>
  </si>
  <si>
    <t>Kit de energia</t>
  </si>
  <si>
    <t>R 2.1.2.2</t>
  </si>
  <si>
    <t>Tubería SEL élecrique 3/4 "3m</t>
  </si>
  <si>
    <t>Material electrico</t>
  </si>
  <si>
    <t>R 2.1.2.3</t>
  </si>
  <si>
    <t>Abrazadera de 3/4 "</t>
  </si>
  <si>
    <t>R 2.1.2.4</t>
  </si>
  <si>
    <t>Codos 3/4 "PVC</t>
  </si>
  <si>
    <t>R 2.1.2.5</t>
  </si>
  <si>
    <t>Caja no octoganaire 3/4 "</t>
  </si>
  <si>
    <t>R 2.1.2.6</t>
  </si>
  <si>
    <t>Ninguna caja cambia de 3/4 "</t>
  </si>
  <si>
    <t>R 2.1.2.7</t>
  </si>
  <si>
    <t>interruptores</t>
  </si>
  <si>
    <t>R 2.1.2.8</t>
  </si>
  <si>
    <t>LED bombillas 9W + socket</t>
  </si>
  <si>
    <t>R 2.1.2.9</t>
  </si>
  <si>
    <t>Cables medio rodillo No. 14</t>
  </si>
  <si>
    <t>R 2.1.2.10</t>
  </si>
  <si>
    <t>cintas adhesivas</t>
  </si>
  <si>
    <t>R 2.1.2.11</t>
  </si>
  <si>
    <t>La tubería de alimentación SEL 3/4 "3m</t>
  </si>
  <si>
    <t>R 2.1.2.12</t>
  </si>
  <si>
    <t>R 2.1.2.13</t>
  </si>
  <si>
    <t>Caja de paso de 3/4 "</t>
  </si>
  <si>
    <t>R 2.1.2.14</t>
  </si>
  <si>
    <t>Tomacorrientes</t>
  </si>
  <si>
    <t>R 2.1.2.15</t>
  </si>
  <si>
    <t>medio cable rodillo No. 12</t>
  </si>
  <si>
    <t>R 2.1.2.16</t>
  </si>
  <si>
    <t>Panel rebajado 4 polos</t>
  </si>
  <si>
    <t>R 2.1.2.17</t>
  </si>
  <si>
    <t>Termomagnético 2x32 Amp</t>
  </si>
  <si>
    <t>R 2.1.2.18</t>
  </si>
  <si>
    <t>Termomagnético 2x20 Amp</t>
  </si>
  <si>
    <t>R 2.1.2.19</t>
  </si>
  <si>
    <t>R 2.1.2.20</t>
  </si>
  <si>
    <t>R 2.1.2.21</t>
  </si>
  <si>
    <t>pegamento</t>
  </si>
  <si>
    <t>R 2.1.2.22</t>
  </si>
  <si>
    <t>Termomagnético 2x63 Amp  - Acometida</t>
  </si>
  <si>
    <t>R 2.1.2.23</t>
  </si>
  <si>
    <t>Cable No. 10 conectado -  Acometida</t>
  </si>
  <si>
    <t>R 2.1.2.24</t>
  </si>
  <si>
    <t>poteux aisladores - Acometida</t>
  </si>
  <si>
    <t>R 2.1.3</t>
  </si>
  <si>
    <t>Bloque sanitario</t>
  </si>
  <si>
    <t>R 2.1.3.1</t>
  </si>
  <si>
    <t>constructor</t>
  </si>
  <si>
    <t>R 2.1.3.2</t>
  </si>
  <si>
    <t>R 2.1.3.3</t>
  </si>
  <si>
    <t>R 2.1.3.4</t>
  </si>
  <si>
    <t>Volquete de 3 cubos - hormigon cimentacion y sobre cimentacion, piso  y zocalo</t>
  </si>
  <si>
    <t>R 2.1.3.5</t>
  </si>
  <si>
    <t>volquete 2 Alquiler cúbico (arena)</t>
  </si>
  <si>
    <t>R 2.1.3.6</t>
  </si>
  <si>
    <t>Cemento (piso, pared, etc.)</t>
  </si>
  <si>
    <t>R 2.1.3.7</t>
  </si>
  <si>
    <t>Ladrillo King Kong</t>
  </si>
  <si>
    <t>R 2.1.3.8</t>
  </si>
  <si>
    <t>Palos 5d 3 metros</t>
  </si>
  <si>
    <t>R 2.1.3.9</t>
  </si>
  <si>
    <t>R 2.1.3.10</t>
  </si>
  <si>
    <t>R 2.1.3.11</t>
  </si>
  <si>
    <t>Corrugated 1,80 x 0,80 m Calamina</t>
  </si>
  <si>
    <t>R 2.1.3.12</t>
  </si>
  <si>
    <t>Vástago 3/8 " varilla</t>
  </si>
  <si>
    <t>R 2.1.3.13</t>
  </si>
  <si>
    <t>La varilla 8 mm</t>
  </si>
  <si>
    <t>R 2.1.3.14</t>
  </si>
  <si>
    <t>Alambre # 16</t>
  </si>
  <si>
    <t>R 2.1.3.15</t>
  </si>
  <si>
    <t>4 "de uñas - clavo</t>
  </si>
  <si>
    <t>R 2.1.3.16</t>
  </si>
  <si>
    <t>3 "de uñas - clavo</t>
  </si>
  <si>
    <t>R 2.1.3.17</t>
  </si>
  <si>
    <t>Nail 1 1/2" - clavo</t>
  </si>
  <si>
    <t>R 2.1.3.18</t>
  </si>
  <si>
    <t>R 2.1.3.19</t>
  </si>
  <si>
    <t>revestimiento - sellador</t>
  </si>
  <si>
    <t>R 2.1.3.20</t>
  </si>
  <si>
    <t>R 2.1.3.21</t>
  </si>
  <si>
    <t>R 2.1.3.22</t>
  </si>
  <si>
    <t>R 2.1.3.23</t>
  </si>
  <si>
    <t>Mayolica piso  45x45</t>
  </si>
  <si>
    <t>R 2.1.3.24</t>
  </si>
  <si>
    <t>Mayolica pared 45x45</t>
  </si>
  <si>
    <t>R 2.1.3.25</t>
  </si>
  <si>
    <t>R 2.1.3.26</t>
  </si>
  <si>
    <t>bolsa de banda perimetral Forge - Fragua</t>
  </si>
  <si>
    <t>R 2.1.3.27</t>
  </si>
  <si>
    <t>puerta</t>
  </si>
  <si>
    <t>R 2.1.3.28</t>
  </si>
  <si>
    <t>R 2.1.3.29</t>
  </si>
  <si>
    <t>baño fontanería (tubos, uniones, etc.)</t>
  </si>
  <si>
    <t>accesorios de baño</t>
  </si>
  <si>
    <t>R 2.1.3.30</t>
  </si>
  <si>
    <t>Tanque, lavabo, etc.</t>
  </si>
  <si>
    <t>R 2.1.3.31</t>
  </si>
  <si>
    <t>R 2.1.3.32</t>
  </si>
  <si>
    <t>hormigonera - mezcladora</t>
  </si>
  <si>
    <t>R 2.1.3.33</t>
  </si>
  <si>
    <t>ducha</t>
  </si>
  <si>
    <t>R 2.1.3.34</t>
  </si>
  <si>
    <t>solar de agua calentadores Luxxol Luminium SKU: 204299-1</t>
  </si>
  <si>
    <t>solar de agua</t>
  </si>
  <si>
    <t>R 2.1.3.35</t>
  </si>
  <si>
    <t>R 2.1.3.36</t>
  </si>
  <si>
    <t>Los paneles solares de la hoja de Energía Rural kit solar # 1</t>
  </si>
  <si>
    <t>Paneles solares</t>
  </si>
  <si>
    <t>R 2.1.3.37</t>
  </si>
  <si>
    <t>R 2.1.3.38</t>
  </si>
  <si>
    <t>R 2.1.3.39</t>
  </si>
  <si>
    <t>R 2.1.3.40</t>
  </si>
  <si>
    <t>Caja paso no octoganaire 3/4 "</t>
  </si>
  <si>
    <t>R 2.1.3.41</t>
  </si>
  <si>
    <t>Caja  paso interruptores de 3/4 "</t>
  </si>
  <si>
    <t>R 2.1.3.42</t>
  </si>
  <si>
    <t>R 2.1.3.43</t>
  </si>
  <si>
    <t>R 2.1.3.44</t>
  </si>
  <si>
    <t>R 2.1.3.45</t>
  </si>
  <si>
    <t>cintas adhesivas - aislante</t>
  </si>
  <si>
    <t>R 2.1.3.46</t>
  </si>
  <si>
    <t>R 2.1.3.47</t>
  </si>
  <si>
    <t>R 2.1.3.48</t>
  </si>
  <si>
    <t>R 2.1.3.49</t>
  </si>
  <si>
    <t>R 2.1.3.50</t>
  </si>
  <si>
    <t>R 2.1.3.51</t>
  </si>
  <si>
    <t>R 2.1.3.52</t>
  </si>
  <si>
    <t>concreto</t>
  </si>
  <si>
    <t>R 2.1.3.53</t>
  </si>
  <si>
    <t>R 2.1.4</t>
  </si>
  <si>
    <t>Construcción de un pozo de captación de agua</t>
  </si>
  <si>
    <t>R 2.1.4.1</t>
  </si>
  <si>
    <t>R 2.1.4.2</t>
  </si>
  <si>
    <t>R 2.1.4.3</t>
  </si>
  <si>
    <t>Volquetes alquiler 3 cubos - hormigon</t>
  </si>
  <si>
    <t>Pozo</t>
  </si>
  <si>
    <t>R 2.1.4.4</t>
  </si>
  <si>
    <t>volquete 3 Alquiler cúbico (arena)</t>
  </si>
  <si>
    <t>R 2.1.4.5</t>
  </si>
  <si>
    <t>Cemento (poza)</t>
  </si>
  <si>
    <t>R 2.1.4.6</t>
  </si>
  <si>
    <t>Cemento (tarrajeado)</t>
  </si>
  <si>
    <t>R 2.1.4.7</t>
  </si>
  <si>
    <t>Cemento (caja de registro)</t>
  </si>
  <si>
    <t>R 2.1.4.8</t>
  </si>
  <si>
    <t>Cemento (boca del  percolador)</t>
  </si>
  <si>
    <t>R 2.1.4.9</t>
  </si>
  <si>
    <t>R 2.1.4.10</t>
  </si>
  <si>
    <t>Clavos de 2 "</t>
  </si>
  <si>
    <t>R 2.1.4.11</t>
  </si>
  <si>
    <t>Alambre No. 18 (kg)</t>
  </si>
  <si>
    <t>R 2.1.4.12</t>
  </si>
  <si>
    <t>R 2.1.4.13</t>
  </si>
  <si>
    <t>Cernidor de mamante y cernidor de poza</t>
  </si>
  <si>
    <t>R 2.1.4.14</t>
  </si>
  <si>
    <t>barra de hierro 5/8 "</t>
  </si>
  <si>
    <t>R 2.1.4.15</t>
  </si>
  <si>
    <t>Manguera de jardín 100 m</t>
  </si>
  <si>
    <t>R 2.1.4.16</t>
  </si>
  <si>
    <t>Pipe 1/2 "PVC roscado</t>
  </si>
  <si>
    <t>R 2.1.4.17</t>
  </si>
  <si>
    <t>Pipe 2 "PVC</t>
  </si>
  <si>
    <t>R 2.1.4.18</t>
  </si>
  <si>
    <t>accesorios de plomería</t>
  </si>
  <si>
    <t>R 2.1.4.19</t>
  </si>
  <si>
    <t>cubierta de metal del pozo</t>
  </si>
  <si>
    <t>R 2.1.4.20</t>
  </si>
  <si>
    <t>tanque de 600 litros</t>
  </si>
  <si>
    <t>Tanque</t>
  </si>
  <si>
    <t>R 2.1.4.21</t>
  </si>
  <si>
    <t>Accesorios y conectores</t>
  </si>
  <si>
    <t>R 2.1.4.22</t>
  </si>
  <si>
    <t>cisternas de transporte</t>
  </si>
  <si>
    <t>Cisternas</t>
  </si>
  <si>
    <t>R 2.1.4.23</t>
  </si>
  <si>
    <t>biodigestor</t>
  </si>
  <si>
    <t>Biodigestor</t>
  </si>
  <si>
    <t>R 2.1.4.24</t>
  </si>
  <si>
    <t>Tubería de 4 "cloaca</t>
  </si>
  <si>
    <t>R 2.1.4.25</t>
  </si>
  <si>
    <t>R 2.1.4.26</t>
  </si>
  <si>
    <t>R 2.1.4.27</t>
  </si>
  <si>
    <t>Transporte</t>
  </si>
  <si>
    <t>R 2.1.4.28</t>
  </si>
  <si>
    <t>R 2.1.4.29</t>
  </si>
  <si>
    <t>R 2.2</t>
  </si>
  <si>
    <t>tejedores Equipamiento de la vivienda</t>
  </si>
  <si>
    <t>R 2.2.1</t>
  </si>
  <si>
    <t>tablas - mesas</t>
  </si>
  <si>
    <t>R 2.2.2</t>
  </si>
  <si>
    <t>sillas</t>
  </si>
  <si>
    <t>R 2.2.3</t>
  </si>
  <si>
    <t>sillón</t>
  </si>
  <si>
    <t>R 2.2.4</t>
  </si>
  <si>
    <t>mesita baja</t>
  </si>
  <si>
    <t>R 2.3</t>
  </si>
  <si>
    <t>Construcción de 3 bungalows</t>
  </si>
  <si>
    <t>R 2.3.1</t>
  </si>
  <si>
    <t>R 2.3.1.1</t>
  </si>
  <si>
    <t>Arquitecto : seguimento obras</t>
  </si>
  <si>
    <t>R 2.3.1.2</t>
  </si>
  <si>
    <t>R2.3.13</t>
  </si>
  <si>
    <t>Faenas Generales alquiler 4x2, combustible, viaticos - Octubre-Noviembre-Diciembre</t>
  </si>
  <si>
    <t>trimest</t>
  </si>
  <si>
    <t>faenas</t>
  </si>
  <si>
    <t>R 2.3.1.3</t>
  </si>
  <si>
    <t>Bungalows</t>
  </si>
  <si>
    <t>R 2.3.1.4</t>
  </si>
  <si>
    <t>de contenedores de basura de vacaciones 3 cubos (hormigón)</t>
  </si>
  <si>
    <t>Contenedores de basura</t>
  </si>
  <si>
    <t>R 2.3.1.5</t>
  </si>
  <si>
    <t>R 2.3.1.6</t>
  </si>
  <si>
    <t>R 2.3.1.7</t>
  </si>
  <si>
    <t>Cemento (cimentacion y sobre cimentacion)</t>
  </si>
  <si>
    <t>R 2.3.1.8</t>
  </si>
  <si>
    <t>Cemento Tarrajeado (baño)</t>
  </si>
  <si>
    <t>R 2.3.1.9</t>
  </si>
  <si>
    <t>2 cubos area gruesa embarrado interior y exterior</t>
  </si>
  <si>
    <t>R 2.3.1.10</t>
  </si>
  <si>
    <t>volquete 3 alquiler cúbico (arcilla 1 1/2 "grosor con paja)</t>
  </si>
  <si>
    <t>R 2.3.1.11</t>
  </si>
  <si>
    <t>saco de yeso para perimetro puerta y ventanas</t>
  </si>
  <si>
    <t>R 2.3.1.12</t>
  </si>
  <si>
    <t>Roseau adjunta - carrizos atados</t>
  </si>
  <si>
    <t>R 2.3.1.13</t>
  </si>
  <si>
    <t>R 2.3.1.14</t>
  </si>
  <si>
    <t>Palillos de 9 metros 6D</t>
  </si>
  <si>
    <t>R 2.3.1.15</t>
  </si>
  <si>
    <t>Palitos de 4 metros 5d</t>
  </si>
  <si>
    <t>R 2.3.1.16</t>
  </si>
  <si>
    <t>Palos  8 m 3 D Pasillo (hall)</t>
  </si>
  <si>
    <t>R 2.3.1.17</t>
  </si>
  <si>
    <t>Lattes 2x3 "Techo - Listones</t>
  </si>
  <si>
    <t>R 2.3.1.18</t>
  </si>
  <si>
    <t>R 2.3.1.19</t>
  </si>
  <si>
    <t>Corrugated 1,80 x 0,80 m  - Calaminas</t>
  </si>
  <si>
    <t>R 2.3.1.20</t>
  </si>
  <si>
    <t>Umbrales  ventanas y Puerta - 2 metros</t>
  </si>
  <si>
    <t>R 2.3.1.21</t>
  </si>
  <si>
    <t>R 2.3.1.22</t>
  </si>
  <si>
    <t>revestimiento - Sellador</t>
  </si>
  <si>
    <t>R 2.3.1.23</t>
  </si>
  <si>
    <t>R 2.3.1.24</t>
  </si>
  <si>
    <t>Dilluant  - Thiner</t>
  </si>
  <si>
    <t>R 2.3.1.25</t>
  </si>
  <si>
    <t>R 2.3.1.26</t>
  </si>
  <si>
    <t>Mayolica de 45x45</t>
  </si>
  <si>
    <t>R 2.3.1.27</t>
  </si>
  <si>
    <t>R 2.3.1.28</t>
  </si>
  <si>
    <t>R 2.3.1.29</t>
  </si>
  <si>
    <t>R 2.3.1.30</t>
  </si>
  <si>
    <t>Nails 6 "(kilos) - Clavos</t>
  </si>
  <si>
    <t>R 2.3.1.31</t>
  </si>
  <si>
    <t>R 2.3.1.32</t>
  </si>
  <si>
    <t>R 2.3.1.33</t>
  </si>
  <si>
    <t>escala Nails (kg) - Clavos de calamina</t>
  </si>
  <si>
    <t>R 2.3.1.34</t>
  </si>
  <si>
    <t>Nail 1 1/2 a Triplay - Clavos</t>
  </si>
  <si>
    <t>R 2.3.1.35</t>
  </si>
  <si>
    <t>R 2.3.1.36</t>
  </si>
  <si>
    <t>Ladrillo King Kong (kilos)</t>
  </si>
  <si>
    <t>R 2.3.1.37</t>
  </si>
  <si>
    <t>R 2.3.1.38</t>
  </si>
  <si>
    <t>R 2.3.1.39</t>
  </si>
  <si>
    <t>R 2.3.1.40</t>
  </si>
  <si>
    <t>R 2.3.1.41</t>
  </si>
  <si>
    <t>cimentación de hormigón</t>
  </si>
  <si>
    <t>R 2.3.1.42</t>
  </si>
  <si>
    <t>R 2.3.1.43</t>
  </si>
  <si>
    <t>R 2.3.1.44</t>
  </si>
  <si>
    <t>arcilla de la contrapartida</t>
  </si>
  <si>
    <t>arcilla comprada</t>
  </si>
  <si>
    <t>R 2.3.2</t>
  </si>
  <si>
    <t>R 2.3.2.1</t>
  </si>
  <si>
    <t>Mayolica - pared del baño 13m2</t>
  </si>
  <si>
    <t>R 2.3.2.2</t>
  </si>
  <si>
    <t>3m2 Piso de baño de la planta</t>
  </si>
  <si>
    <t>R 2.3.2.3</t>
  </si>
  <si>
    <t>R 2.3.2.4</t>
  </si>
  <si>
    <t>R 2.3.2.5</t>
  </si>
  <si>
    <t>R 2.3.2.6</t>
  </si>
  <si>
    <t>Tanque, taza, lavabo, pedestal</t>
  </si>
  <si>
    <t>R 2.3.2.7</t>
  </si>
  <si>
    <t>R 2.3.2.8</t>
  </si>
  <si>
    <t>Accesorios baño</t>
  </si>
  <si>
    <t>R 2.3.2.9</t>
  </si>
  <si>
    <t>R 2.3.2.10</t>
  </si>
  <si>
    <t>R 2.3.2.11</t>
  </si>
  <si>
    <t>Solar de agua</t>
  </si>
  <si>
    <t>R 2.3.2.12</t>
  </si>
  <si>
    <t xml:space="preserve">Transporte  </t>
  </si>
  <si>
    <t>R 2.3.3</t>
  </si>
  <si>
    <t>R 2.3.3.1</t>
  </si>
  <si>
    <t>R 2.3.3.2</t>
  </si>
  <si>
    <t>R 2.3.3.3</t>
  </si>
  <si>
    <t>R 2.3.3.4</t>
  </si>
  <si>
    <t>R 2.3.3.5</t>
  </si>
  <si>
    <t>R 2.3.3.6</t>
  </si>
  <si>
    <t>Caja de paso de interruptores de 3/4 "</t>
  </si>
  <si>
    <t>R 2.3.3.7</t>
  </si>
  <si>
    <t>R 2.3.3.8</t>
  </si>
  <si>
    <t>R 2.3.3.9</t>
  </si>
  <si>
    <t>R 2.3.3.10</t>
  </si>
  <si>
    <t>R 2.3.3.11</t>
  </si>
  <si>
    <t>R 2.3.3.12</t>
  </si>
  <si>
    <t>R 2.3.3.13</t>
  </si>
  <si>
    <t>Caja sockets 3/4 " tomacorrrientes</t>
  </si>
  <si>
    <t>R 2.3.3.14</t>
  </si>
  <si>
    <t>Enchufes - Tomacorrientes</t>
  </si>
  <si>
    <t>R 2.3.3.15</t>
  </si>
  <si>
    <t>R 2.3.3.16</t>
  </si>
  <si>
    <t>R 2.3.3.17</t>
  </si>
  <si>
    <t>R 2.3.3.18</t>
  </si>
  <si>
    <t>R 2.3.3.19</t>
  </si>
  <si>
    <t>R 2.3.3.20</t>
  </si>
  <si>
    <t>R 2.3.3.21</t>
  </si>
  <si>
    <t>R 2.4</t>
  </si>
  <si>
    <t>Equipo para 3 bungalows</t>
  </si>
  <si>
    <t>R 2.4.1</t>
  </si>
  <si>
    <t>Tarimas 1 1/2 "plaza</t>
  </si>
  <si>
    <t>R 2.4.2</t>
  </si>
  <si>
    <t>Colchones 1 1/2 "plaza</t>
  </si>
  <si>
    <t>R 2.4.3</t>
  </si>
  <si>
    <t>Frazadas</t>
  </si>
  <si>
    <t>R 2.4.4</t>
  </si>
  <si>
    <t>Cubre cama</t>
  </si>
  <si>
    <t>R 2.4.5</t>
  </si>
  <si>
    <t>Zabanas</t>
  </si>
  <si>
    <t>R 2.4.6</t>
  </si>
  <si>
    <t>Mesita de noche</t>
  </si>
  <si>
    <t>R 2.4.7</t>
  </si>
  <si>
    <t>R 2.4.8</t>
  </si>
  <si>
    <t>R 2.5</t>
  </si>
  <si>
    <t>La instalación de una cocina y un restaurante en la Cámara de los tejedores de Chupani para la preparación de comidas para los turistas y instalacion de una camera para guida y driver</t>
  </si>
  <si>
    <t>R 2.5.1</t>
  </si>
  <si>
    <t>construcción quarto para guida y driver</t>
  </si>
  <si>
    <t>R 2.5.1.1</t>
  </si>
  <si>
    <t>R 2.5.1.2</t>
  </si>
  <si>
    <t>R 2.5.1.3</t>
  </si>
  <si>
    <t>R 2.5.1.4</t>
  </si>
  <si>
    <t>R 2.5.1.5</t>
  </si>
  <si>
    <t>R 2.5.1.6</t>
  </si>
  <si>
    <t>R 2.5.1.7</t>
  </si>
  <si>
    <t>R 2.5.1.8</t>
  </si>
  <si>
    <t>Adobes</t>
  </si>
  <si>
    <t>R 2.5.1.9</t>
  </si>
  <si>
    <t>R 2.5.1.10</t>
  </si>
  <si>
    <t>volquete 3 cubos (hormigón) cimentac y sobre ciment</t>
  </si>
  <si>
    <t>R 2.5.1.11</t>
  </si>
  <si>
    <t>R 2.5.1.12</t>
  </si>
  <si>
    <t>Cemento (tierra) piso</t>
  </si>
  <si>
    <t>R 2.5.1.13</t>
  </si>
  <si>
    <t>Cemento (fundación) cimentacion y sobre cime</t>
  </si>
  <si>
    <t>R 2.5.1.14</t>
  </si>
  <si>
    <t>Cemento (tablas) mesa y tarrajeo</t>
  </si>
  <si>
    <t>R 2.5.1.15</t>
  </si>
  <si>
    <t>1 cubos arena gruesa embarrado interior y exterior</t>
  </si>
  <si>
    <t>R 2.5.1.16</t>
  </si>
  <si>
    <t>volquete 3 alquiler cúbico (arcilla 1 1/2 "grosor)</t>
  </si>
  <si>
    <t>R 2.5.1.17</t>
  </si>
  <si>
    <t>R 2.5.1.18</t>
  </si>
  <si>
    <t>Carrizo atado</t>
  </si>
  <si>
    <t>R 2.5.1.19</t>
  </si>
  <si>
    <t>Palillos de 7 metros 8D</t>
  </si>
  <si>
    <t>R 2.5.1.20</t>
  </si>
  <si>
    <t>R 2.5.1.21</t>
  </si>
  <si>
    <t>R 2.5.1.22</t>
  </si>
  <si>
    <t>R 2.5.1.23</t>
  </si>
  <si>
    <t>Corrugated 1,80 x 0,80 m calaminas</t>
  </si>
  <si>
    <t>R 2.5.1.24</t>
  </si>
  <si>
    <t>R 2.5.1.25</t>
  </si>
  <si>
    <t>R 2.5.1.26</t>
  </si>
  <si>
    <t>R 2.5.1.27</t>
  </si>
  <si>
    <t>R 2.5.1.28</t>
  </si>
  <si>
    <t>R 2.5.1.29</t>
  </si>
  <si>
    <t>Dilluant  Thiner</t>
  </si>
  <si>
    <t>R 2.5.1.30</t>
  </si>
  <si>
    <t>R 2.5.1.31</t>
  </si>
  <si>
    <t>Mayolica de  piso de 45x45</t>
  </si>
  <si>
    <t>R 2.5.1.32</t>
  </si>
  <si>
    <t>R 2.5.1.33</t>
  </si>
  <si>
    <t>R 2.5.1.34</t>
  </si>
  <si>
    <t>R 2.5.1.35</t>
  </si>
  <si>
    <t>6 clavos "</t>
  </si>
  <si>
    <t>R 2.5.1.36</t>
  </si>
  <si>
    <t>R 2.5.1.37</t>
  </si>
  <si>
    <t>R 2.5.1.38</t>
  </si>
  <si>
    <t>Clavos   calamina Nails (kg)</t>
  </si>
  <si>
    <t>R 2.5.1.39</t>
  </si>
  <si>
    <t>Clavos Nail 1 1/2 para Triplay</t>
  </si>
  <si>
    <t>R 2.5.1.40</t>
  </si>
  <si>
    <t>R 2.5.1.41</t>
  </si>
  <si>
    <t>R 2.5.1.42</t>
  </si>
  <si>
    <t>varilla de hierro de 3/8 "</t>
  </si>
  <si>
    <t>R 2.5.1.43</t>
  </si>
  <si>
    <t>R 2.5.1.44</t>
  </si>
  <si>
    <t>R 2.5.1.45</t>
  </si>
  <si>
    <t>Construccion de un quarto para guide y driver</t>
  </si>
  <si>
    <t>forfait</t>
  </si>
  <si>
    <t>R 2.5.2</t>
  </si>
  <si>
    <t>La instalación de agua corriente</t>
  </si>
  <si>
    <t>R 2.5.2.1</t>
  </si>
  <si>
    <t>R 2.5.2.2</t>
  </si>
  <si>
    <t>R 2.5.2.3</t>
  </si>
  <si>
    <t>R 2.5.2.4</t>
  </si>
  <si>
    <t>R 2.5.2.5</t>
  </si>
  <si>
    <t>R 2.5.2.6</t>
  </si>
  <si>
    <t>R 2.5.2.7</t>
  </si>
  <si>
    <t>Kit solar</t>
  </si>
  <si>
    <t>R 2.5.3</t>
  </si>
  <si>
    <t>iluminación Matéirel</t>
  </si>
  <si>
    <t>R 2.5.3.1</t>
  </si>
  <si>
    <t>R 2.5.3.2</t>
  </si>
  <si>
    <t>R 2.5.3.3</t>
  </si>
  <si>
    <t>R 2.5.3.4</t>
  </si>
  <si>
    <t>R 2.5.3.5</t>
  </si>
  <si>
    <t>caja paso interruptor de 3/4 "</t>
  </si>
  <si>
    <t>R 2.5.3.6</t>
  </si>
  <si>
    <t>R 2.5.3.7</t>
  </si>
  <si>
    <t>R 2.5.3.8</t>
  </si>
  <si>
    <t>R 2.5.3.9</t>
  </si>
  <si>
    <t>R 2.5.4</t>
  </si>
  <si>
    <t>Equipo eléctrico</t>
  </si>
  <si>
    <t>R 2.5.4.1</t>
  </si>
  <si>
    <t>R 2.5.4.2</t>
  </si>
  <si>
    <t>R 2.5.4.3</t>
  </si>
  <si>
    <t>Caja no sockets 3/4 "tomacorriente</t>
  </si>
  <si>
    <t>R 2.5.4.4</t>
  </si>
  <si>
    <t>R 2.5.4.5</t>
  </si>
  <si>
    <t>R 2.5.5</t>
  </si>
  <si>
    <t>eléctrico</t>
  </si>
  <si>
    <t>R 2.5.5.1</t>
  </si>
  <si>
    <t>R 2.5.5.2</t>
  </si>
  <si>
    <t>R 2.5.5.3</t>
  </si>
  <si>
    <t>R 2.5.5.4</t>
  </si>
  <si>
    <t>R 2.5.5.5</t>
  </si>
  <si>
    <t>R 2.5.5.6</t>
  </si>
  <si>
    <t>R 2.5.6</t>
  </si>
  <si>
    <t>Implementación de una bodega</t>
  </si>
  <si>
    <t>R 2.5.6.1</t>
  </si>
  <si>
    <t>estantería</t>
  </si>
  <si>
    <t>Equipementos</t>
  </si>
  <si>
    <t>R 2.5.6.2</t>
  </si>
  <si>
    <t>nevera - Frigobar</t>
  </si>
  <si>
    <t>R 2.5.7</t>
  </si>
  <si>
    <t>La instalación de la cocina</t>
  </si>
  <si>
    <t>R 2.5.7.1</t>
  </si>
  <si>
    <t>mezclador - Licuadora</t>
  </si>
  <si>
    <t>R 2.5.7.2</t>
  </si>
  <si>
    <t>Batidora de Inmersión 2610 Oster</t>
  </si>
  <si>
    <t>R 2.5.7.3</t>
  </si>
  <si>
    <t>cocina de gas</t>
  </si>
  <si>
    <t>R 2.5.7.4</t>
  </si>
  <si>
    <t>Balon dde gas</t>
  </si>
  <si>
    <t>R 2.5.7.5</t>
  </si>
  <si>
    <t>cocina de cerámica  a leña</t>
  </si>
  <si>
    <t>R 2.5.7.6</t>
  </si>
  <si>
    <t>Juego de vajilla - platos y tazas 20 piezas</t>
  </si>
  <si>
    <t>R 2.5.7.7</t>
  </si>
  <si>
    <t>Juego de Cubiertos (24 piezas)</t>
  </si>
  <si>
    <t>R 2.5.7.8</t>
  </si>
  <si>
    <t>Juego de cuchillos Kaz home</t>
  </si>
  <si>
    <t>R 2.5.7.9</t>
  </si>
  <si>
    <t>Juegos de Ollas - cacerolas</t>
  </si>
  <si>
    <t>R 2.5.7.10</t>
  </si>
  <si>
    <t>Sartenes - Estufas Ilko 24 cm</t>
  </si>
  <si>
    <t>R 2.5.7.11</t>
  </si>
  <si>
    <t>Calentadora</t>
  </si>
  <si>
    <t>R 2.5.7.12</t>
  </si>
  <si>
    <t>Olla de presión</t>
  </si>
  <si>
    <t>R 2.5.7.13</t>
  </si>
  <si>
    <t>Juego de vasos  (6 unidades 14 onz Kaz)</t>
  </si>
  <si>
    <t>R 2.5.7.14</t>
  </si>
  <si>
    <t>termo de 1,8 litros</t>
  </si>
  <si>
    <t>R 2.5.7.15</t>
  </si>
  <si>
    <t>Jarras</t>
  </si>
  <si>
    <t>R 2.5.7.16</t>
  </si>
  <si>
    <t>Moldes de hornear</t>
  </si>
  <si>
    <t>R 2.5.7.17</t>
  </si>
  <si>
    <t>Utensilios de cocina</t>
  </si>
  <si>
    <t>R 2.5.7.18</t>
  </si>
  <si>
    <t>Conjunto de cucharones</t>
  </si>
  <si>
    <t>R 2.5.8</t>
  </si>
  <si>
    <t>Instalación restaurante</t>
  </si>
  <si>
    <t>R 2.5.8.1</t>
  </si>
  <si>
    <t>R 2.5.8.2</t>
  </si>
  <si>
    <t>R 2.5.8.3</t>
  </si>
  <si>
    <t>Coctelera</t>
  </si>
  <si>
    <t>R 2.5.8.4</t>
  </si>
  <si>
    <t>Licuadora</t>
  </si>
  <si>
    <t>R 2.5.8.5</t>
  </si>
  <si>
    <t>Juego de vajilla (placa y tazas 20 piezas)</t>
  </si>
  <si>
    <t>R 2.6</t>
  </si>
  <si>
    <t>Campaña de difusión y promoción en Cusco, u otros lugares frecuentados por los turistas.</t>
  </si>
  <si>
    <t>R 2.6.1</t>
  </si>
  <si>
    <t>Visita y presentacion a 10 agencias en Cusco</t>
  </si>
  <si>
    <t>p</t>
  </si>
  <si>
    <t>R 2.6.2</t>
  </si>
  <si>
    <t>Almuerzo a 10 represntantes de agencia</t>
  </si>
  <si>
    <t>R 2.6.3</t>
  </si>
  <si>
    <t>Transporte a 10 represnetantes de agencia</t>
  </si>
  <si>
    <t>El resultado total de 2</t>
  </si>
  <si>
    <t>Tejedoras asociaciones adquieran buenas prácticas en materia de salud, nutrición y prevención de la violencia doméstica.</t>
  </si>
  <si>
    <t>R 3.1</t>
  </si>
  <si>
    <t>Organización de tres talleres de sensibilización sobre nutrición para 15 mujeres en cada sector</t>
  </si>
  <si>
    <t>R 3.1.1</t>
  </si>
  <si>
    <t>enfermera</t>
  </si>
  <si>
    <t>R 3.1.2</t>
  </si>
  <si>
    <t>R 3.1.3</t>
  </si>
  <si>
    <t>El alquiler de un 4x4</t>
  </si>
  <si>
    <t>R 3.1.4</t>
  </si>
  <si>
    <t>Esencia por viaje</t>
  </si>
  <si>
    <t>R 3.1.5</t>
  </si>
  <si>
    <t>R 3.2</t>
  </si>
  <si>
    <t>Organización de tres talleres de sensibilización sobre la salud de 15 mujeres en cada sector</t>
  </si>
  <si>
    <t>R 3.2.1</t>
  </si>
  <si>
    <t>R 3.2.2</t>
  </si>
  <si>
    <t>R 3.2.3</t>
  </si>
  <si>
    <t>R 3.2.4</t>
  </si>
  <si>
    <t>R 3.2.5</t>
  </si>
  <si>
    <t>R 3.3</t>
  </si>
  <si>
    <t>Organización de tres talleres de sensibilización sobre la violencia doméstica durante 15 mujeres en cada sector</t>
  </si>
  <si>
    <t>R 3.3.1</t>
  </si>
  <si>
    <t>R 3.3.2</t>
  </si>
  <si>
    <t>R 3.3.3</t>
  </si>
  <si>
    <t>R 3.3.4</t>
  </si>
  <si>
    <t>R 3.3.5</t>
  </si>
  <si>
    <t>R 3.4</t>
  </si>
  <si>
    <t>Organización de la conciencia 3 talleres para niños y jóvenes académicamente y el acoso sexual y la violencia doméstica</t>
  </si>
  <si>
    <t>R 3.4.1</t>
  </si>
  <si>
    <t>R 3.4.2</t>
  </si>
  <si>
    <t>R 3.4.3</t>
  </si>
  <si>
    <t>R 3.4.4</t>
  </si>
  <si>
    <t>R 3.4.5</t>
  </si>
  <si>
    <t>El resultado total de 3</t>
  </si>
  <si>
    <t>R4</t>
  </si>
  <si>
    <t>Una escuela de párvulos se construye y funcional para el sector Nanrayoc PATACANCHA15 niños.</t>
  </si>
  <si>
    <t>R 4.1</t>
  </si>
  <si>
    <t>La construcción de un jardín de infancia equipado con un bloque de sanitarios para el sector Nanrayoc PATACANCHA 15 niños</t>
  </si>
  <si>
    <t>R 4.1.1</t>
  </si>
  <si>
    <t>Construcción de Escuelas</t>
  </si>
  <si>
    <t>R 4.1.1.1</t>
  </si>
  <si>
    <t>R 4.1.1.2</t>
  </si>
  <si>
    <t>Faenas Generales alquiler 4x2, combustible, viaticos</t>
  </si>
  <si>
    <t>R 4.1.1.3</t>
  </si>
  <si>
    <t>3 cúbico cubos alquiler (piedras)</t>
  </si>
  <si>
    <t>R 4.1.1.4</t>
  </si>
  <si>
    <t>3 cúbico cubos alquiler (cemento)</t>
  </si>
  <si>
    <t>R 4.1.1.5</t>
  </si>
  <si>
    <t>R 4.1.1.6</t>
  </si>
  <si>
    <t>cubo</t>
  </si>
  <si>
    <t>R 4.1.1.7</t>
  </si>
  <si>
    <t>Cemento (tierra)</t>
  </si>
  <si>
    <t>R 4.1.1.8</t>
  </si>
  <si>
    <t>Cemento (fundación)</t>
  </si>
  <si>
    <t>R 4.1.1.9</t>
  </si>
  <si>
    <t>yeso</t>
  </si>
  <si>
    <t>R 4.1.1.10</t>
  </si>
  <si>
    <t>R 4.1.1.12</t>
  </si>
  <si>
    <t>Palo de 9 metros 6D</t>
  </si>
  <si>
    <t>R 4.1.1.13</t>
  </si>
  <si>
    <t>Palitos de 3,5 metros 6d</t>
  </si>
  <si>
    <t>R 4.1.1.14</t>
  </si>
  <si>
    <t>Palo de 3m stick</t>
  </si>
  <si>
    <t>R 4.1.1.15</t>
  </si>
  <si>
    <t>R 4.1.1.16</t>
  </si>
  <si>
    <t>R 4.1.1.17</t>
  </si>
  <si>
    <t>R 4.1.1.18</t>
  </si>
  <si>
    <t>Umbrales -alféizar ventana y puerta - 2 metros</t>
  </si>
  <si>
    <t>R 4.1.1.19</t>
  </si>
  <si>
    <t>Techo Triplay Lupuna 6 mm 1,22 x 4,44 m</t>
  </si>
  <si>
    <t>R 4.1.1.20</t>
  </si>
  <si>
    <t>R 4.1.1.21</t>
  </si>
  <si>
    <t>R 4.1.1.22</t>
  </si>
  <si>
    <t>disolvente thiner</t>
  </si>
  <si>
    <t>R 4.1.1.23</t>
  </si>
  <si>
    <t>Lijar</t>
  </si>
  <si>
    <t>R 4.1.1.24</t>
  </si>
  <si>
    <t>palma natural de 45x45 piso</t>
  </si>
  <si>
    <t>R 4.1.1.25</t>
  </si>
  <si>
    <t>bolsas de pegamento</t>
  </si>
  <si>
    <t>R 4.1.1.26</t>
  </si>
  <si>
    <t>Cinta perimetral Bolsas - Fragua</t>
  </si>
  <si>
    <t>R 4.1.1.27</t>
  </si>
  <si>
    <t>R 4.1.1.28</t>
  </si>
  <si>
    <t>kilo</t>
  </si>
  <si>
    <t>R 4.1.1.29</t>
  </si>
  <si>
    <t>4 clavos "</t>
  </si>
  <si>
    <t>R 4.1.1.30</t>
  </si>
  <si>
    <t>Clavos de 3 "</t>
  </si>
  <si>
    <t>R 4.1.1.31</t>
  </si>
  <si>
    <t>clavos de calamina</t>
  </si>
  <si>
    <t>R 4.1.1.32</t>
  </si>
  <si>
    <t>Nail 1 1/2 a Triplay</t>
  </si>
  <si>
    <t>R 4.1.1.33</t>
  </si>
  <si>
    <t>Alambre No. 16</t>
  </si>
  <si>
    <t>R 4.1.1.34</t>
  </si>
  <si>
    <t>R 4.1.1.35</t>
  </si>
  <si>
    <t>R 4.1.1.36</t>
  </si>
  <si>
    <t>R 4.1.1.37</t>
  </si>
  <si>
    <t>R 4.1.1.38</t>
  </si>
  <si>
    <t>R 4.1.1.39</t>
  </si>
  <si>
    <t>R 4.1.2</t>
  </si>
  <si>
    <t>Equipo para la energía solar</t>
  </si>
  <si>
    <t>R 4.1.2.1</t>
  </si>
  <si>
    <t>R 4.1.2.2</t>
  </si>
  <si>
    <t>Tubo Elecrtique SEL 3/4 "3m</t>
  </si>
  <si>
    <t>R 4.1.2.3</t>
  </si>
  <si>
    <t>R 4.1.2.4</t>
  </si>
  <si>
    <t>R 4.1.2.5</t>
  </si>
  <si>
    <t>R 4.1.2.6</t>
  </si>
  <si>
    <t>R 4.1.2.7</t>
  </si>
  <si>
    <t>R 4.1.2.8</t>
  </si>
  <si>
    <t>R 4.1.2.9</t>
  </si>
  <si>
    <t>R 4.1.2.10</t>
  </si>
  <si>
    <t>R 4.1.2.11</t>
  </si>
  <si>
    <t>R 4.1.2.12</t>
  </si>
  <si>
    <t>R 4.1.2.13</t>
  </si>
  <si>
    <t>Caja no sockets 3/4 "</t>
  </si>
  <si>
    <t>R 4.1.2.14</t>
  </si>
  <si>
    <t>Enchufes tomacorriente</t>
  </si>
  <si>
    <t>R 4.1.2.15</t>
  </si>
  <si>
    <t>R 4.1.2.16</t>
  </si>
  <si>
    <t>R 4.1.2.17</t>
  </si>
  <si>
    <t>R 4.1.2.18</t>
  </si>
  <si>
    <t>R 4.1.2.19</t>
  </si>
  <si>
    <t>R 4.1.2.20</t>
  </si>
  <si>
    <t>R 4.1.2.21</t>
  </si>
  <si>
    <t>R 4.1.3</t>
  </si>
  <si>
    <t>R 4.1.3.1</t>
  </si>
  <si>
    <t>R 4.1.3.2</t>
  </si>
  <si>
    <t>R 4.1.3.3</t>
  </si>
  <si>
    <t>R 4.1.3.4</t>
  </si>
  <si>
    <t>3 cubos (hormigón)</t>
  </si>
  <si>
    <t>R 4.1.3.5</t>
  </si>
  <si>
    <t>R 4.1.3.6</t>
  </si>
  <si>
    <t>Cemento (Wall)</t>
  </si>
  <si>
    <t>R 4.1.3.7</t>
  </si>
  <si>
    <t>R 4.1.3.8</t>
  </si>
  <si>
    <t>Cemento (tara)</t>
  </si>
  <si>
    <t>R 4.1.3.9</t>
  </si>
  <si>
    <t>Cemento (bueno, lavabo)</t>
  </si>
  <si>
    <t>R 4.1.3.10</t>
  </si>
  <si>
    <t>Cemento (acera)</t>
  </si>
  <si>
    <t>R 4.1.3.11</t>
  </si>
  <si>
    <t>Ladrillos King Kong</t>
  </si>
  <si>
    <t>R 4.1.3.12</t>
  </si>
  <si>
    <t>R 4.1.3.13</t>
  </si>
  <si>
    <t>R 4.1.3.14</t>
  </si>
  <si>
    <t>R 4.1.3.15</t>
  </si>
  <si>
    <t>R 4.1.3.16</t>
  </si>
  <si>
    <t>Vástago 3/8 "</t>
  </si>
  <si>
    <t>R 4.1.3.17</t>
  </si>
  <si>
    <t>R 4.1.3.18</t>
  </si>
  <si>
    <t>R 4.1.3.19</t>
  </si>
  <si>
    <t>4 de uñas</t>
  </si>
  <si>
    <t>R 4.1.3.20</t>
  </si>
  <si>
    <t>3 de uñas</t>
  </si>
  <si>
    <t>R 4.1.3.21</t>
  </si>
  <si>
    <t>Nail 1 "calamina</t>
  </si>
  <si>
    <t>R 4.1.3.22</t>
  </si>
  <si>
    <t>R 4.1.3.23</t>
  </si>
  <si>
    <t>revestimiento  Sellador</t>
  </si>
  <si>
    <t>R 4.1.3.24</t>
  </si>
  <si>
    <t>R 4.1.3.25</t>
  </si>
  <si>
    <t>Dilluant Thiner</t>
  </si>
  <si>
    <t>R 4.1.3.26</t>
  </si>
  <si>
    <t>R 4.1.3.27</t>
  </si>
  <si>
    <t>Mayolica piso de 45x45</t>
  </si>
  <si>
    <t>R 4.1.3.28</t>
  </si>
  <si>
    <t>Mayolica pared de  45x45</t>
  </si>
  <si>
    <t>R 4.1.3.29</t>
  </si>
  <si>
    <t>R 4.1.3.30</t>
  </si>
  <si>
    <t>bolsa de banda perimetral Forge</t>
  </si>
  <si>
    <t>R 4.1.3.31</t>
  </si>
  <si>
    <t>R 4.1.3.32</t>
  </si>
  <si>
    <t>R 4.1.3.33</t>
  </si>
  <si>
    <t>R 4.1.3.34</t>
  </si>
  <si>
    <t>Inodoro y pequeño tanque</t>
  </si>
  <si>
    <t>R 4.1.3.35</t>
  </si>
  <si>
    <t>Taza, tanque, lavatorio y pedestal para profesora.</t>
  </si>
  <si>
    <t>R 4.1.3.36</t>
  </si>
  <si>
    <t>R 4.1.3.37</t>
  </si>
  <si>
    <t>R 4.1.3.38</t>
  </si>
  <si>
    <t>R 4.1.3.39</t>
  </si>
  <si>
    <t>R 4.1.3.40</t>
  </si>
  <si>
    <t>R 4.1.4</t>
  </si>
  <si>
    <t>R 4.1.4.1</t>
  </si>
  <si>
    <t>Contructor</t>
  </si>
  <si>
    <t>R 4.1.4.2</t>
  </si>
  <si>
    <t>R 4.1.4.3</t>
  </si>
  <si>
    <t xml:space="preserve"> volquete alquiler 3 cubos - arena fina</t>
  </si>
  <si>
    <t>R 4.1.4.4</t>
  </si>
  <si>
    <t>Cemento - poza</t>
  </si>
  <si>
    <t>R 4.1.4.6</t>
  </si>
  <si>
    <t>Cemento - cajas de registro</t>
  </si>
  <si>
    <t>R 4.1.4.7</t>
  </si>
  <si>
    <t>Cemento - boca de percolador</t>
  </si>
  <si>
    <t>R 4.1.4.8</t>
  </si>
  <si>
    <t>Clavos 3" (kilos)</t>
  </si>
  <si>
    <t>R 4.1.4.9</t>
  </si>
  <si>
    <t>Clavos 2"</t>
  </si>
  <si>
    <t>R 4.1.4.10</t>
  </si>
  <si>
    <t>Alambre Nº 18 (kilos)</t>
  </si>
  <si>
    <t>R 4.1.4.11</t>
  </si>
  <si>
    <t>Varillas de fierro 3/8"  mesa de preparacion de alimentos - Barra</t>
  </si>
  <si>
    <t>R 4.1.4.12</t>
  </si>
  <si>
    <t>Cernidor manante y cernidor poza</t>
  </si>
  <si>
    <t>R 4.1.4.13</t>
  </si>
  <si>
    <t>Varillas de fierro 5/8"</t>
  </si>
  <si>
    <t>R 4.1.4.14</t>
  </si>
  <si>
    <t>Manguera 100 m</t>
  </si>
  <si>
    <t>R 4.1.4.15</t>
  </si>
  <si>
    <t>Tuberias 1/2" PVC con rosca 5m</t>
  </si>
  <si>
    <t>R 4.1.4.16</t>
  </si>
  <si>
    <t>Tuberias 2" PVC 5 m</t>
  </si>
  <si>
    <t>R 4.1.4.17</t>
  </si>
  <si>
    <t>Accesorios tuberias</t>
  </si>
  <si>
    <t>R 4.1.4.18</t>
  </si>
  <si>
    <t>Tapa melatica de pozo</t>
  </si>
  <si>
    <t>R 4.1.4.19</t>
  </si>
  <si>
    <t>Tanque de 600L Humboldt</t>
  </si>
  <si>
    <t>R 4.1.4.20</t>
  </si>
  <si>
    <t>R 4.1.4.21</t>
  </si>
  <si>
    <t>Flete Tanque y Biodigestor</t>
  </si>
  <si>
    <t>R 4.1.4.22</t>
  </si>
  <si>
    <t>Biodigestor 600L Rotoplas</t>
  </si>
  <si>
    <t>R 4.1.4.23</t>
  </si>
  <si>
    <t>Tuberias 4" desague</t>
  </si>
  <si>
    <t>R 4.1.4.24</t>
  </si>
  <si>
    <t>Tuberias 2" desague</t>
  </si>
  <si>
    <t>R 4.1.4.25</t>
  </si>
  <si>
    <t>Accesorios de tuberias</t>
  </si>
  <si>
    <t>R 4.1.4.26</t>
  </si>
  <si>
    <t>Flete de los materiales de construccion hasta la comunidad</t>
  </si>
  <si>
    <t>R 4.1.4.27</t>
  </si>
  <si>
    <t>Mano de obra (2 personas)</t>
  </si>
  <si>
    <t>R 4.1.4.28</t>
  </si>
  <si>
    <t>hormigon</t>
  </si>
  <si>
    <t>R 4.1.4.29</t>
  </si>
  <si>
    <t>arena fina</t>
  </si>
  <si>
    <t>R 4.2</t>
  </si>
  <si>
    <t>instalaciones escolares (útiles escolares, libre, equipos de oficina)</t>
  </si>
  <si>
    <t>R 4.2.1</t>
  </si>
  <si>
    <t>escritorio del profesor con la butaca</t>
  </si>
  <si>
    <t>R 4.2.2</t>
  </si>
  <si>
    <t>Mesas para niños</t>
  </si>
  <si>
    <t>R 4.2.3</t>
  </si>
  <si>
    <t>Sillas para niños</t>
  </si>
  <si>
    <t>R 4.2.4</t>
  </si>
  <si>
    <t>Estantes 180 cm</t>
  </si>
  <si>
    <t>R 4.2.5</t>
  </si>
  <si>
    <t>juguetes de madera para niñas</t>
  </si>
  <si>
    <t>R 4.2.6</t>
  </si>
  <si>
    <t>Juguetes de madera para niños</t>
  </si>
  <si>
    <t>R 4.3</t>
  </si>
  <si>
    <t>La contratación de un profesor</t>
  </si>
  <si>
    <t>R 4.3.1</t>
  </si>
  <si>
    <t>maestro</t>
  </si>
  <si>
    <t>R 4.4</t>
  </si>
  <si>
    <t>La creación de una Asociación de Padres y Maestros (APAFA) para rastrear el centro educativo</t>
  </si>
  <si>
    <t>Los ingresos totales 4</t>
  </si>
  <si>
    <t>Número total de los costos del programa (R1 + R2 + R3 + R4)</t>
  </si>
  <si>
    <t>Costo de operación</t>
  </si>
  <si>
    <t>HR</t>
  </si>
  <si>
    <t>Gastos de apoyo a los recursos humanos</t>
  </si>
  <si>
    <t>Consultor de contabilidad externa</t>
  </si>
  <si>
    <t>Apoyo Total de Recursos Humanos</t>
  </si>
  <si>
    <t>gastos de oficina</t>
  </si>
  <si>
    <t>F1</t>
  </si>
  <si>
    <t>Gastos bancarios</t>
  </si>
  <si>
    <t>F2</t>
  </si>
  <si>
    <t>Electricidad e internet</t>
  </si>
  <si>
    <t>F3</t>
  </si>
  <si>
    <t>Material de oficina</t>
  </si>
  <si>
    <t>total</t>
  </si>
  <si>
    <t>F4</t>
  </si>
  <si>
    <t>Nombre del dominio de activación Pushka</t>
  </si>
  <si>
    <t>Tarifa por año</t>
  </si>
  <si>
    <t>F5</t>
  </si>
  <si>
    <t>los costes de diseño del proyecto</t>
  </si>
  <si>
    <t>F6</t>
  </si>
  <si>
    <t>Activación de Rufada Perú</t>
  </si>
  <si>
    <t>Total de gastos de oficina</t>
  </si>
  <si>
    <t>COSTE TOTAL DE FUNCIONAMIENTO</t>
  </si>
  <si>
    <t>Los costos totales DIRECTO</t>
  </si>
  <si>
    <t>Total A1</t>
  </si>
  <si>
    <t>Total A2</t>
  </si>
  <si>
    <t>TOTAL FINANCIADO</t>
  </si>
  <si>
    <t>Aporte local</t>
  </si>
  <si>
    <t>Differencia</t>
  </si>
  <si>
    <t>Taux budget</t>
  </si>
  <si>
    <t>T1 AÑO 1</t>
  </si>
  <si>
    <t>T2 AÑO 1</t>
  </si>
  <si>
    <t>T3 AÑO 1</t>
  </si>
  <si>
    <t>T4 AÑO 1</t>
  </si>
  <si>
    <t>T1 AÑO 2</t>
  </si>
  <si>
    <t>T2 AÑO 2</t>
  </si>
  <si>
    <t>T3 AÑO 2</t>
  </si>
  <si>
    <t>T4 AÑO 2</t>
  </si>
  <si>
    <t>TSF3</t>
  </si>
  <si>
    <t xml:space="preserve">TSF3 </t>
  </si>
  <si>
    <t>TSF4</t>
  </si>
  <si>
    <t>TSF5</t>
  </si>
  <si>
    <t>TSF6</t>
  </si>
  <si>
    <t>TSF7</t>
  </si>
  <si>
    <t>TSF8</t>
  </si>
  <si>
    <t>TSF9</t>
  </si>
  <si>
    <t>SOLES</t>
  </si>
  <si>
    <t>EUROS</t>
  </si>
  <si>
    <t>Trabajo (3 personas)</t>
  </si>
  <si>
    <t>La instalación de una cocina y un restaurante en la Cámara de los tejedores de Chupani para la preparación de comidas para los turistas</t>
  </si>
  <si>
    <t>NO NECESSIDA PUEDE SER UNA CONTRIBUTION</t>
  </si>
  <si>
    <t>CAJA EN RUFADA</t>
  </si>
  <si>
    <t>SOLICITADO EN EUROS</t>
  </si>
  <si>
    <t>Ligne de financement</t>
  </si>
  <si>
    <t>USD</t>
  </si>
  <si>
    <r>
      <t>Choisir "</t>
    </r>
    <r>
      <rPr>
        <b/>
        <sz val="10"/>
        <color rgb="FF00B050"/>
        <rFont val="Arial"/>
        <family val="2"/>
        <charset val="1"/>
      </rPr>
      <t>Type opération</t>
    </r>
    <r>
      <rPr>
        <sz val="10"/>
        <color rgb="FF00B050"/>
        <rFont val="Arial"/>
        <family val="2"/>
        <charset val="1"/>
      </rPr>
      <t>" dans la colonne "</t>
    </r>
    <r>
      <rPr>
        <b/>
        <sz val="10"/>
        <color rgb="FF00B050"/>
        <rFont val="Arial"/>
        <family val="2"/>
        <charset val="1"/>
      </rPr>
      <t>1</t>
    </r>
    <r>
      <rPr>
        <sz val="10"/>
        <color rgb="FF00B050"/>
        <rFont val="Arial"/>
        <family val="2"/>
        <charset val="1"/>
      </rPr>
      <t>" (INFORMATION OBBLIGATOIRE) , qui peut être:</t>
    </r>
  </si>
  <si>
    <r>
      <rPr>
        <sz val="10"/>
        <color rgb="FF000000"/>
        <rFont val="Arial"/>
        <family val="2"/>
        <charset val="1"/>
      </rPr>
      <t>- soit "</t>
    </r>
    <r>
      <rPr>
        <b/>
        <sz val="10"/>
        <color rgb="FF000000"/>
        <rFont val="Arial"/>
        <family val="2"/>
        <charset val="1"/>
      </rPr>
      <t>Transfert</t>
    </r>
    <r>
      <rPr>
        <sz val="10"/>
        <color rgb="FF000000"/>
        <rFont val="Arial"/>
        <family val="2"/>
        <charset val="1"/>
      </rPr>
      <t>" pour les opérations de transferts de la caisse à la banques et pour les opérations d'approvionnements de la caisse (virement interne)</t>
    </r>
  </si>
  <si>
    <r>
      <t xml:space="preserve">- soit </t>
    </r>
    <r>
      <rPr>
        <b/>
        <sz val="10"/>
        <color rgb="FF000000"/>
        <rFont val="Arial"/>
        <family val="2"/>
        <charset val="1"/>
      </rPr>
      <t>"Dépenses"</t>
    </r>
    <r>
      <rPr>
        <sz val="10"/>
        <color rgb="FF000000"/>
        <rFont val="Arial"/>
        <family val="2"/>
        <charset val="1"/>
      </rPr>
      <t xml:space="preserve"> pour les dépenses du projet</t>
    </r>
  </si>
  <si>
    <r>
      <t xml:space="preserve">- soit </t>
    </r>
    <r>
      <rPr>
        <b/>
        <sz val="10"/>
        <color rgb="FF000000"/>
        <rFont val="Arial"/>
        <family val="2"/>
        <charset val="1"/>
      </rPr>
      <t>"Fond PADEM"</t>
    </r>
    <r>
      <rPr>
        <sz val="10"/>
        <color rgb="FF000000"/>
        <rFont val="Arial"/>
        <family val="2"/>
        <charset val="1"/>
      </rPr>
      <t xml:space="preserve"> pour les décaissements reçu de PADEM</t>
    </r>
  </si>
  <si>
    <r>
      <t xml:space="preserve">- soit </t>
    </r>
    <r>
      <rPr>
        <b/>
        <sz val="10"/>
        <color rgb="FF000000"/>
        <rFont val="Arial"/>
        <family val="2"/>
        <charset val="1"/>
      </rPr>
      <t>"Apport Local"</t>
    </r>
    <r>
      <rPr>
        <sz val="10"/>
        <color rgb="FF000000"/>
        <rFont val="Arial"/>
        <family val="2"/>
        <charset val="1"/>
      </rPr>
      <t xml:space="preserve"> pour les apports locaux</t>
    </r>
  </si>
  <si>
    <r>
      <t>Saisir la</t>
    </r>
    <r>
      <rPr>
        <b/>
        <sz val="10"/>
        <color rgb="FF00B050"/>
        <rFont val="Arial"/>
        <family val="2"/>
        <charset val="1"/>
      </rPr>
      <t xml:space="preserve"> date</t>
    </r>
    <r>
      <rPr>
        <sz val="10"/>
        <color rgb="FF00B050"/>
        <rFont val="Arial"/>
        <family val="2"/>
        <charset val="1"/>
      </rPr>
      <t xml:space="preserve"> sous le format jj/mm/aaaa (exemple 01/02/2024) dans la colonne  "</t>
    </r>
    <r>
      <rPr>
        <b/>
        <sz val="10"/>
        <color rgb="FF00B050"/>
        <rFont val="Arial"/>
        <family val="2"/>
        <charset val="1"/>
      </rPr>
      <t>2</t>
    </r>
    <r>
      <rPr>
        <sz val="10"/>
        <color rgb="FF00B050"/>
        <rFont val="Arial"/>
        <family val="2"/>
        <charset val="1"/>
      </rPr>
      <t>" de la feuille indiquant la date du payement (INFORMATION OBBLIGATOIRE).</t>
    </r>
  </si>
  <si>
    <r>
      <t>Compléter, pour toutes les dépenses, la colonne "</t>
    </r>
    <r>
      <rPr>
        <b/>
        <sz val="10"/>
        <color rgb="FF00B050"/>
        <rFont val="Arial"/>
        <family val="2"/>
        <charset val="1"/>
      </rPr>
      <t>3</t>
    </r>
    <r>
      <rPr>
        <sz val="10"/>
        <color rgb="FF00B050"/>
        <rFont val="Arial"/>
        <family val="2"/>
        <charset val="1"/>
      </rPr>
      <t xml:space="preserve">" avec le code du </t>
    </r>
    <r>
      <rPr>
        <b/>
        <sz val="10"/>
        <color rgb="FF00B050"/>
        <rFont val="Arial"/>
        <family val="2"/>
        <charset val="1"/>
      </rPr>
      <t>Budget line</t>
    </r>
    <r>
      <rPr>
        <sz val="10"/>
        <color rgb="FF00B050"/>
        <rFont val="Arial"/>
        <family val="2"/>
        <charset val="1"/>
      </rPr>
      <t xml:space="preserve"> (INFORMATION OBBLIGATOIRE QUAND DEPENSE)</t>
    </r>
  </si>
  <si>
    <t>Contribution local</t>
  </si>
  <si>
    <t>A1 Cash (journal)</t>
  </si>
  <si>
    <t>A2 Cash (journal)</t>
  </si>
  <si>
    <t>A3 Cash (journal)</t>
  </si>
  <si>
    <t>A4 Cash (journal)</t>
  </si>
  <si>
    <t>A4 Monitoring financier</t>
  </si>
  <si>
    <t>A3 Monitoring financier</t>
  </si>
  <si>
    <t>A2 Monitoring financier</t>
  </si>
  <si>
    <t>A1 Monitoring financier</t>
  </si>
  <si>
    <t>Budget general</t>
  </si>
  <si>
    <t>Demande de fonds</t>
  </si>
  <si>
    <r>
      <t>•</t>
    </r>
    <r>
      <rPr>
        <sz val="10"/>
        <color rgb="FF000000"/>
        <rFont val="Clan Offc"/>
      </rPr>
      <t xml:space="preserve">L’onglet </t>
    </r>
    <r>
      <rPr>
        <b/>
        <sz val="10"/>
        <color rgb="FF000000"/>
        <rFont val="Clan Offc"/>
      </rPr>
      <t>Contribution local</t>
    </r>
    <r>
      <rPr>
        <sz val="10"/>
        <color rgb="FF000000"/>
        <rFont val="Clan Offc"/>
      </rPr>
      <t xml:space="preserve"> : nous permet de reporter tous les operations de co-financement, les dépenses liés au co-financement et les autre revenues</t>
    </r>
  </si>
  <si>
    <r>
      <rPr>
        <sz val="10"/>
        <color rgb="FF000000"/>
        <rFont val="Arial"/>
        <family val="2"/>
      </rPr>
      <t xml:space="preserve">- soit </t>
    </r>
    <r>
      <rPr>
        <b/>
        <sz val="10"/>
        <color rgb="FF000000"/>
        <rFont val="Arial"/>
        <family val="2"/>
        <charset val="1"/>
      </rPr>
      <t>"Autres revenus"</t>
    </r>
    <r>
      <rPr>
        <sz val="10"/>
        <color rgb="FF000000"/>
        <rFont val="Arial"/>
        <family val="2"/>
        <charset val="1"/>
      </rPr>
      <t xml:space="preserve"> pour les autres revenus comme Intérêt active </t>
    </r>
  </si>
  <si>
    <r>
      <t>La colonne</t>
    </r>
    <r>
      <rPr>
        <b/>
        <sz val="10"/>
        <color rgb="FF000000"/>
        <rFont val="Arial"/>
        <family val="2"/>
      </rPr>
      <t xml:space="preserve"> "4" </t>
    </r>
    <r>
      <rPr>
        <sz val="10"/>
        <color rgb="FF000000"/>
        <rFont val="Arial"/>
        <family val="2"/>
      </rPr>
      <t xml:space="preserve">fournit la première partie du numéro du bon. L'information est automatique et est composée du </t>
    </r>
    <r>
      <rPr>
        <b/>
        <sz val="10"/>
        <color rgb="FF000000"/>
        <rFont val="Arial"/>
        <family val="2"/>
      </rPr>
      <t>nom du journal, du mois et de l'année.</t>
    </r>
  </si>
  <si>
    <r>
      <t xml:space="preserve">La colonne </t>
    </r>
    <r>
      <rPr>
        <b/>
        <sz val="10"/>
        <color rgb="FF000000"/>
        <rFont val="Arial"/>
        <family val="2"/>
      </rPr>
      <t>"5</t>
    </r>
    <r>
      <rPr>
        <sz val="10"/>
        <color rgb="FF000000"/>
        <rFont val="Arial"/>
        <family val="2"/>
      </rPr>
      <t xml:space="preserve">" permet de renseigner le </t>
    </r>
    <r>
      <rPr>
        <b/>
        <sz val="10"/>
        <color rgb="FF000000"/>
        <rFont val="Arial"/>
        <family val="2"/>
      </rPr>
      <t>numéro du bon</t>
    </r>
    <r>
      <rPr>
        <sz val="10"/>
        <color rgb="FF000000"/>
        <rFont val="Arial"/>
        <family val="2"/>
      </rPr>
      <t xml:space="preserve"> en fonction du numéro chronologique de la pièce. Ce numéro doit être reporté sur la pièce comptable avec les informations de la colonne 4 : Exemple : Cash-01/2024.001. Attention, le classement des pièces doit se faire chronologiquement selon cette numérotation.</t>
    </r>
  </si>
  <si>
    <r>
      <t>Remplir la colonne"6" de "</t>
    </r>
    <r>
      <rPr>
        <b/>
        <sz val="10"/>
        <color rgb="FF000000"/>
        <rFont val="Arial"/>
        <family val="2"/>
      </rPr>
      <t>Libellé</t>
    </r>
    <r>
      <rPr>
        <sz val="10"/>
        <color rgb="FF000000"/>
        <rFont val="Arial"/>
        <family val="2"/>
      </rPr>
      <t>". Ici, l'idéal est d'avoir des libellés standards: "Nr.OV/Chèque or Voucher Caisse" + Brève Description de l' opération</t>
    </r>
  </si>
  <si>
    <r>
      <t>La colonne "7" de "</t>
    </r>
    <r>
      <rPr>
        <b/>
        <sz val="10"/>
        <color rgb="FF000000"/>
        <rFont val="Arial"/>
        <family val="2"/>
      </rPr>
      <t>Libellé secondaire</t>
    </r>
    <r>
      <rPr>
        <sz val="10"/>
        <color rgb="FF000000"/>
        <rFont val="Arial"/>
        <family val="2"/>
      </rPr>
      <t>" est dédiée au Nom du fournisseur or Entité/personne qui a exécuté l'action</t>
    </r>
  </si>
  <si>
    <r>
      <t>La colonne"8" de "</t>
    </r>
    <r>
      <rPr>
        <b/>
        <sz val="10"/>
        <color rgb="FF000000"/>
        <rFont val="Arial"/>
        <family val="2"/>
      </rPr>
      <t>Recettes</t>
    </r>
    <r>
      <rPr>
        <sz val="10"/>
        <color rgb="FF000000"/>
        <rFont val="Arial"/>
        <family val="2"/>
      </rPr>
      <t>"  et la colonne "9" de  "</t>
    </r>
    <r>
      <rPr>
        <b/>
        <sz val="10"/>
        <color rgb="FF000000"/>
        <rFont val="Arial"/>
        <family val="2"/>
      </rPr>
      <t>Dépenses</t>
    </r>
    <r>
      <rPr>
        <sz val="10"/>
        <color rgb="FF000000"/>
        <rFont val="Arial"/>
        <family val="2"/>
      </rPr>
      <t>" fonctionne respectivement comme "IN" crédit (Entrée) et "OUT" débit (Sortie), car la définition de recettes ou dépenses dépendra de  l'opération à enregistrer. On choisira "dépenses" si  l'opération présente une réduction des ressources (dépenses, sortie de fonds de la banque or caisse), et" recettes" quand on a une augmentation des ressources (transfert de fonds  de PADEM, ravitaillement de la caisse, retour des fonds en banque, etc.)</t>
    </r>
  </si>
  <si>
    <r>
      <t xml:space="preserve">La colonne </t>
    </r>
    <r>
      <rPr>
        <b/>
        <sz val="10"/>
        <color rgb="FF000000"/>
        <rFont val="Arial"/>
        <family val="2"/>
      </rPr>
      <t>"10"</t>
    </r>
    <r>
      <rPr>
        <sz val="10"/>
        <color rgb="FF000000"/>
        <rFont val="Arial"/>
        <family val="2"/>
      </rPr>
      <t xml:space="preserve"> exécute le calcule du </t>
    </r>
    <r>
      <rPr>
        <b/>
        <sz val="10"/>
        <color rgb="FF000000"/>
        <rFont val="Arial"/>
        <family val="2"/>
      </rPr>
      <t xml:space="preserve">solde progressive </t>
    </r>
    <r>
      <rPr>
        <sz val="10"/>
        <color rgb="FF000000"/>
        <rFont val="Arial"/>
        <family val="2"/>
      </rPr>
      <t>du journal en monnaie locale.</t>
    </r>
  </si>
  <si>
    <r>
      <t xml:space="preserve">La colonne </t>
    </r>
    <r>
      <rPr>
        <b/>
        <sz val="10"/>
        <color rgb="FF000000"/>
        <rFont val="Arial"/>
        <family val="2"/>
      </rPr>
      <t>"11"</t>
    </r>
    <r>
      <rPr>
        <sz val="10"/>
        <color rgb="FF000000"/>
        <rFont val="Arial"/>
        <family val="2"/>
      </rPr>
      <t xml:space="preserve"> le système reprend automatiquement le taux d'échange de la monnaie sélectionnée du tableau existant au début de la page. Dans les colonnes "</t>
    </r>
    <r>
      <rPr>
        <b/>
        <sz val="10"/>
        <color rgb="FF000000"/>
        <rFont val="Arial"/>
        <family val="2"/>
      </rPr>
      <t>12</t>
    </r>
    <r>
      <rPr>
        <sz val="10"/>
        <color rgb="FF000000"/>
        <rFont val="Arial"/>
        <family val="2"/>
      </rPr>
      <t xml:space="preserve"> et </t>
    </r>
    <r>
      <rPr>
        <b/>
        <sz val="10"/>
        <color rgb="FF000000"/>
        <rFont val="Arial"/>
        <family val="2"/>
      </rPr>
      <t>14</t>
    </r>
    <r>
      <rPr>
        <sz val="10"/>
        <color rgb="FF000000"/>
        <rFont val="Arial"/>
        <family val="2"/>
      </rPr>
      <t>" sera calculé le valeur de l'opération selon la devise du contrat</t>
    </r>
  </si>
  <si>
    <r>
      <t>Compléter, pour toutes les opérations, la colonne "</t>
    </r>
    <r>
      <rPr>
        <b/>
        <sz val="10"/>
        <color rgb="FF000000"/>
        <rFont val="Arial"/>
        <family val="2"/>
      </rPr>
      <t>13</t>
    </r>
    <r>
      <rPr>
        <sz val="10"/>
        <color rgb="FF000000"/>
        <rFont val="Arial"/>
        <family val="2"/>
      </rPr>
      <t xml:space="preserve">" </t>
    </r>
    <r>
      <rPr>
        <b/>
        <sz val="10"/>
        <color rgb="FF000000"/>
        <rFont val="Arial"/>
        <family val="2"/>
      </rPr>
      <t>Main account</t>
    </r>
  </si>
  <si>
    <r>
      <t>La colonne "</t>
    </r>
    <r>
      <rPr>
        <b/>
        <sz val="10"/>
        <color rgb="FF000000"/>
        <rFont val="Arial"/>
        <family val="2"/>
      </rPr>
      <t>15</t>
    </r>
    <r>
      <rPr>
        <sz val="10"/>
        <color rgb="FF000000"/>
        <rFont val="Arial"/>
        <family val="2"/>
      </rPr>
      <t xml:space="preserve">" est destinée à introduire des </t>
    </r>
    <r>
      <rPr>
        <b/>
        <sz val="10"/>
        <color rgb="FF000000"/>
        <rFont val="Arial"/>
        <family val="2"/>
      </rPr>
      <t>commentaire</t>
    </r>
    <r>
      <rPr>
        <sz val="10"/>
        <color rgb="FF000000"/>
        <rFont val="Arial"/>
        <family val="2"/>
      </rPr>
      <t>s/explications additionnels de l'opération</t>
    </r>
  </si>
  <si>
    <t>Les colonnes "16, 17, 18" contiennent des formules nécessaires à importer les informations dans les autres onglets</t>
  </si>
  <si>
    <t>3.2.3 Fonds reçu de PADEM: Suite à la demande de décaissement n.002/T2 PADEM envoie sur le compte Partner 10.000 usd reçu le 01/02/2020</t>
  </si>
  <si>
    <t>Type opération: Fond Padem</t>
  </si>
  <si>
    <t>3.2.4 La banque registre des intérêt active</t>
  </si>
  <si>
    <t>Type opération: Autre revenu</t>
  </si>
  <si>
    <t>Numéro voucher: 4</t>
  </si>
  <si>
    <t>Transaction text: Intérêt active du II trimestre</t>
  </si>
  <si>
    <t>Transaction text secondaire:  Banque XXX</t>
  </si>
  <si>
    <t>Recettes: 100</t>
  </si>
  <si>
    <t>4.Cofinancement</t>
  </si>
  <si>
    <t>4.1.Enregistrement des opérations de recettes de cofinancement</t>
  </si>
  <si>
    <t>• Le cofinancement du partenaire doit être indiqué par écriture dans le journal concerné (caisse ou banque).</t>
  </si>
  <si>
    <t>4.1.1 Le partenaire mette à disposition Usd 5.000 comme deuxième versement de l'apport local le 1/3/2020 en caisse</t>
  </si>
  <si>
    <t>Type opération: Apport local</t>
  </si>
  <si>
    <t>4.2. Registres des dépenses réalisées avec cofinancement</t>
  </si>
  <si>
    <t>• Les dépenses occasionnées par le cofinancement doivent être enregistrées dans le journal concerné et imputées exclusivement aux lignes budgétaires dédiées au cofinancement. Les lignes sont identifiées par le préfixe ".2" et sont visibles dans le BFU en vert</t>
  </si>
  <si>
    <t>4.2.1 Le partenaire exécute une dépense financée par cofinancement</t>
  </si>
  <si>
    <t>Journal : Trésorerie</t>
  </si>
  <si>
    <t>Type d'opération : Dépense</t>
  </si>
  <si>
    <t>Date du document : 01/03/2020</t>
  </si>
  <si>
    <t>Ligne budgétaire : XXX.2</t>
  </si>
  <si>
    <t>Bon : 5</t>
  </si>
  <si>
    <t>Libellé : Achat de matériaux de construction</t>
  </si>
  <si>
    <t>Label secondaire : en cofinancement</t>
  </si>
  <si>
    <t>Revenu : 0</t>
  </si>
  <si>
    <t>Sortant : 1000</t>
  </si>
  <si>
    <t>Compte principal : 7xxx</t>
  </si>
  <si>
    <t>Compte principal : xxx</t>
  </si>
  <si>
    <t>4.3. Suivi du cofinancement</t>
  </si>
  <si>
    <t>Toutes les opérations de cofinancement, les dépenses engagées dans le cadre du cofinancement et les revenus d'intérêts obtenus par la banque au cours de l'année doivent être déclarés manuellement sur la feuille « Contribution locale ».</t>
  </si>
  <si>
    <t>5. Demande de fonds</t>
  </si>
  <si>
    <t>Autre revenu</t>
  </si>
  <si>
    <t>Code mission / Nom mission</t>
  </si>
  <si>
    <t>TOTAL Dépenses payées avec les contributions locales</t>
  </si>
  <si>
    <t>TOTAL Autres revenus</t>
  </si>
  <si>
    <t>Date du document</t>
  </si>
  <si>
    <t>Colonne1</t>
  </si>
  <si>
    <t>Type d'operation2</t>
  </si>
  <si>
    <t>Date du document3</t>
  </si>
  <si>
    <t>Ligne budgétaire4</t>
  </si>
  <si>
    <t>Description7</t>
  </si>
  <si>
    <t>Description secondaire (nom du fournisseur)8</t>
  </si>
  <si>
    <t>Entrée9</t>
  </si>
  <si>
    <t>Sortie10</t>
  </si>
  <si>
    <t>Solde11</t>
  </si>
  <si>
    <t>Devise du projet13</t>
  </si>
  <si>
    <t>Changer la date à chaque clôture mensuelle</t>
  </si>
  <si>
    <t>Mois de cloture</t>
  </si>
  <si>
    <t>Cod projet</t>
  </si>
  <si>
    <t>Taux de change budget</t>
  </si>
  <si>
    <t>Titre</t>
  </si>
  <si>
    <t>Pays</t>
  </si>
  <si>
    <t>CONTROL SAGA</t>
  </si>
  <si>
    <t>SAGA</t>
  </si>
  <si>
    <t>Difference</t>
  </si>
  <si>
    <t>01/24</t>
  </si>
  <si>
    <t>Code ligne</t>
  </si>
  <si>
    <t>BUDGET</t>
  </si>
  <si>
    <t>Exécuté</t>
  </si>
  <si>
    <t>Demande de Fonds à PADEM</t>
  </si>
  <si>
    <t>Demande de fonds à PADEM</t>
  </si>
  <si>
    <t>Devise pays</t>
  </si>
  <si>
    <t>01/01/2024</t>
  </si>
  <si>
    <t>31/12/2028</t>
  </si>
  <si>
    <t xml:space="preserve">APORTE LOCAL </t>
  </si>
  <si>
    <t>1€ = 655,957</t>
  </si>
  <si>
    <t>A5 Cash (journal)</t>
  </si>
  <si>
    <t>A5 Monitoring financier</t>
  </si>
  <si>
    <t>A5</t>
  </si>
  <si>
    <t>PADEM</t>
  </si>
  <si>
    <t>BFU A1</t>
  </si>
  <si>
    <t>BFU A2</t>
  </si>
  <si>
    <t>BFU A3</t>
  </si>
  <si>
    <t>BFU A4</t>
  </si>
  <si>
    <t>BFU A5</t>
  </si>
  <si>
    <t>BFU A1-A5</t>
  </si>
  <si>
    <t>Plan de demande</t>
  </si>
  <si>
    <t>A1 Inventaire cash</t>
  </si>
  <si>
    <t>A1 Banque</t>
  </si>
  <si>
    <t>A1 Rec banquaire</t>
  </si>
  <si>
    <t>A2 Inventaire cash</t>
  </si>
  <si>
    <t>A2 Banque</t>
  </si>
  <si>
    <t>A2 Rec banquaire</t>
  </si>
  <si>
    <t>A3 Inventaire cash</t>
  </si>
  <si>
    <t>A3 Banque</t>
  </si>
  <si>
    <t>A3 Rec banquaire</t>
  </si>
  <si>
    <t>A4 Inventaire cash</t>
  </si>
  <si>
    <t>A4 Banque</t>
  </si>
  <si>
    <t>A4 Rec banquaire</t>
  </si>
  <si>
    <t>A5 Inventaire cash</t>
  </si>
  <si>
    <t>A5 Banque</t>
  </si>
  <si>
    <t>A5 Rec banquaire</t>
  </si>
  <si>
    <t>ACTIVITES</t>
  </si>
  <si>
    <t>Quantité</t>
  </si>
  <si>
    <t>Unité</t>
  </si>
  <si>
    <t>Durée</t>
  </si>
  <si>
    <t>Coût unitaire</t>
  </si>
  <si>
    <t>Coût total, en monnaie locale</t>
  </si>
  <si>
    <t>PRIX TOTAL, en EUR</t>
  </si>
  <si>
    <t xml:space="preserve">Sous-total (1) : Coût des résultats </t>
  </si>
  <si>
    <t>Frais de bureau</t>
  </si>
  <si>
    <t xml:space="preserve">Frais d'évaluation </t>
  </si>
  <si>
    <t xml:space="preserve">Frais d'audit </t>
  </si>
  <si>
    <t>Sous-total (2) : Frais de bureau et de personnels</t>
  </si>
  <si>
    <t xml:space="preserve">TOTAL COUT DIRECT DU PROJET (1) + (2) </t>
  </si>
  <si>
    <t>+ Identifier en vert les lignes de contribution locale</t>
  </si>
  <si>
    <t>Code</t>
  </si>
  <si>
    <t>R1.1</t>
  </si>
  <si>
    <t>R1.1.1</t>
  </si>
  <si>
    <t>R1.1.2</t>
  </si>
  <si>
    <t>R1.1.3</t>
  </si>
  <si>
    <t>R1.1.4</t>
  </si>
  <si>
    <t>R1.1.5</t>
  </si>
  <si>
    <t>R1.2.1</t>
  </si>
  <si>
    <t>R1.2.2</t>
  </si>
  <si>
    <t>R1.2.3</t>
  </si>
  <si>
    <t>R1.2.4</t>
  </si>
  <si>
    <t>R1.2.5</t>
  </si>
  <si>
    <t>R1.2</t>
  </si>
  <si>
    <t>R1.3</t>
  </si>
  <si>
    <t>R1.3.1</t>
  </si>
  <si>
    <t>R1.3.2</t>
  </si>
  <si>
    <t>R1.3.3</t>
  </si>
  <si>
    <t>R1.3.4</t>
  </si>
  <si>
    <t>R1.3.5</t>
  </si>
  <si>
    <t>R1.4</t>
  </si>
  <si>
    <t>R1.4.1</t>
  </si>
  <si>
    <t>R1.4.2</t>
  </si>
  <si>
    <t>R1.4.3</t>
  </si>
  <si>
    <t>R1.4.4</t>
  </si>
  <si>
    <t>R1.4.5</t>
  </si>
  <si>
    <t>R2.1</t>
  </si>
  <si>
    <t>R2.1.1</t>
  </si>
  <si>
    <t>R2.1.2</t>
  </si>
  <si>
    <t>R2.1.3</t>
  </si>
  <si>
    <t>R2.1.4</t>
  </si>
  <si>
    <t>R2.1.5</t>
  </si>
  <si>
    <t>R2.2</t>
  </si>
  <si>
    <t>R2.2.1</t>
  </si>
  <si>
    <t>R2.2.2</t>
  </si>
  <si>
    <t>R2.2.3</t>
  </si>
  <si>
    <t>R2.2.4</t>
  </si>
  <si>
    <t>R2.2.5</t>
  </si>
  <si>
    <t>R2.3</t>
  </si>
  <si>
    <t>R2.3.1</t>
  </si>
  <si>
    <t>R2.3.2</t>
  </si>
  <si>
    <t>R2.3.3</t>
  </si>
  <si>
    <t>R2.3.4</t>
  </si>
  <si>
    <t>R2.3.5</t>
  </si>
  <si>
    <t>R2.4</t>
  </si>
  <si>
    <t>R2.4.1</t>
  </si>
  <si>
    <t>R2.4.2</t>
  </si>
  <si>
    <t>R2.4.3</t>
  </si>
  <si>
    <t>R2.4.4</t>
  </si>
  <si>
    <t>R2.4.5</t>
  </si>
  <si>
    <t>R3.1</t>
  </si>
  <si>
    <t>R3.1.1</t>
  </si>
  <si>
    <t>R3.1.2</t>
  </si>
  <si>
    <t>R3.1.3</t>
  </si>
  <si>
    <t>R3.1.4</t>
  </si>
  <si>
    <t>R3.1.5</t>
  </si>
  <si>
    <t>R3.2</t>
  </si>
  <si>
    <t>R3.2.1</t>
  </si>
  <si>
    <t>R3.2.2</t>
  </si>
  <si>
    <t>R3.2.3</t>
  </si>
  <si>
    <t>R3.2.4</t>
  </si>
  <si>
    <t>R3.2.5</t>
  </si>
  <si>
    <t>R3.3</t>
  </si>
  <si>
    <t>R3.3.1</t>
  </si>
  <si>
    <t>R3.3.2</t>
  </si>
  <si>
    <t>R3.3.3</t>
  </si>
  <si>
    <t>R3.3.4</t>
  </si>
  <si>
    <t>R3.3.5</t>
  </si>
  <si>
    <t>R3.4</t>
  </si>
  <si>
    <t>R3.4.1</t>
  </si>
  <si>
    <t>R3.4.2</t>
  </si>
  <si>
    <t>R3.4.3</t>
  </si>
  <si>
    <t>R3.4.4</t>
  </si>
  <si>
    <t>R3.4.5</t>
  </si>
  <si>
    <t>R4.1</t>
  </si>
  <si>
    <t>R4.1.1</t>
  </si>
  <si>
    <t>R4.1.2</t>
  </si>
  <si>
    <t>R4.1.3</t>
  </si>
  <si>
    <t>R4.1.4</t>
  </si>
  <si>
    <t>R4.1.5</t>
  </si>
  <si>
    <t>R4.2.1</t>
  </si>
  <si>
    <t>R4.2</t>
  </si>
  <si>
    <t>R4.2.2</t>
  </si>
  <si>
    <t>R4.2.3</t>
  </si>
  <si>
    <t>R4.2.4</t>
  </si>
  <si>
    <t>R4.2.5</t>
  </si>
  <si>
    <t>R4.3</t>
  </si>
  <si>
    <t>R4.3.1</t>
  </si>
  <si>
    <t>R4.3.2</t>
  </si>
  <si>
    <t>R4.3.3</t>
  </si>
  <si>
    <t>R4.3.4</t>
  </si>
  <si>
    <t>R4.3.5</t>
  </si>
  <si>
    <t>R4.4</t>
  </si>
  <si>
    <t>R4.4.1</t>
  </si>
  <si>
    <t>R4.4.2</t>
  </si>
  <si>
    <t>R4.4.3</t>
  </si>
  <si>
    <t>R4.4.4</t>
  </si>
  <si>
    <t>R4.4.5</t>
  </si>
  <si>
    <t>FB1</t>
  </si>
  <si>
    <t>FB2</t>
  </si>
  <si>
    <t>FB3</t>
  </si>
  <si>
    <t>FB4</t>
  </si>
  <si>
    <t>FB5</t>
  </si>
  <si>
    <t>FB6</t>
  </si>
  <si>
    <t>FB7</t>
  </si>
  <si>
    <t>RH1</t>
  </si>
  <si>
    <t>RH3</t>
  </si>
  <si>
    <t>RH4</t>
  </si>
  <si>
    <t>RH5</t>
  </si>
  <si>
    <t>RH6</t>
  </si>
  <si>
    <t>RH7</t>
  </si>
  <si>
    <t>RH8</t>
  </si>
  <si>
    <t>RH9</t>
  </si>
  <si>
    <t>RH10</t>
  </si>
  <si>
    <t>BFU</t>
  </si>
  <si>
    <t>solde</t>
  </si>
  <si>
    <t>Année 1</t>
  </si>
  <si>
    <t>Ressources humaines</t>
  </si>
  <si>
    <t>Année 2</t>
  </si>
  <si>
    <t>Année 3</t>
  </si>
  <si>
    <t>Année 4</t>
  </si>
  <si>
    <t>Année 5</t>
  </si>
  <si>
    <t>Trimestre 1</t>
  </si>
  <si>
    <t>Trimestre 2</t>
  </si>
  <si>
    <t>Trimestre 3</t>
  </si>
  <si>
    <t>Trimestre 4</t>
  </si>
  <si>
    <t>BANQUE</t>
  </si>
  <si>
    <t>Année</t>
  </si>
  <si>
    <t>n° du document</t>
  </si>
  <si>
    <t>n° progressif</t>
  </si>
  <si>
    <t>Partenaire :</t>
  </si>
  <si>
    <t>Pays :</t>
  </si>
  <si>
    <t>Valeur des billets</t>
  </si>
  <si>
    <t>Nombre</t>
  </si>
  <si>
    <t>Valeur des pièces</t>
  </si>
  <si>
    <t>Solde de comptabilité</t>
  </si>
  <si>
    <t>Ecart</t>
  </si>
  <si>
    <t>Commentaires :</t>
  </si>
  <si>
    <t>PAYS :</t>
  </si>
  <si>
    <t>n° du document5</t>
  </si>
  <si>
    <t>n° progressif 6</t>
  </si>
  <si>
    <t>Taux de change12</t>
  </si>
  <si>
    <t>Reçu</t>
  </si>
  <si>
    <t>FONDS PARTICIPATION LOCALE</t>
  </si>
  <si>
    <t>COFINANCEMENT</t>
  </si>
  <si>
    <t>SOUS-TOTAL ENTREE</t>
  </si>
  <si>
    <t>Banque</t>
  </si>
  <si>
    <t>Avance</t>
  </si>
  <si>
    <t>Comptable</t>
  </si>
  <si>
    <t>Coordinateur de projet</t>
  </si>
  <si>
    <t xml:space="preserve">Les signataires de ce document déclarent connaitre et approuver toutes les opérations déclarées durant cette période. </t>
  </si>
  <si>
    <t>Commentaire :</t>
  </si>
  <si>
    <t>TOTAL contribution locale</t>
  </si>
  <si>
    <t xml:space="preserve">Commentaires : </t>
  </si>
  <si>
    <t>Reçu EUR</t>
  </si>
  <si>
    <t>EXECUTÉ</t>
  </si>
  <si>
    <t>Autres</t>
  </si>
  <si>
    <t>Total Co-financement</t>
  </si>
  <si>
    <t>PARTICIPATION LOCALE DEJA VERSEE</t>
  </si>
  <si>
    <t>Interets/autres revenus</t>
  </si>
  <si>
    <t>Total des revenus</t>
  </si>
  <si>
    <t>Coordinateur de projets</t>
  </si>
  <si>
    <t>Participation locale</t>
  </si>
  <si>
    <t>Financements PADEM</t>
  </si>
  <si>
    <t>Exécuté avec les fonds PADEM*</t>
  </si>
  <si>
    <t>* barrer les lignes de participation locale</t>
  </si>
  <si>
    <t>Solde à réaliser aved les fonds PADEM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</si>
</sst>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4" formatCode="_-* #,##0.00\ &quot;€&quot;_-;\-* #,##0.00\ &quot;€&quot;_-;_-* &quot;-&quot;??\ &quot;€&quot;_-;_-@_-"/>
    <numFmt numFmtId="43" formatCode="_-* #,##0.00_-;\-* #,##0.00_-;_-* &quot;-&quot;??_-;_-@_-"/>
    <numFmt numFmtId="164" formatCode="&quot; &quot;#,##0.00&quot; € &quot;;&quot;-&quot;#,##0.00&quot; € &quot;;&quot; &quot;&quot;-&quot;#&quot; € &quot;;&quot; &quot;@&quot; &quot;"/>
    <numFmt numFmtId="165" formatCode="dd/mm/yy"/>
    <numFmt numFmtId="166" formatCode="#,##0&quot; €&quot;"/>
    <numFmt numFmtId="167" formatCode="#,##0.00&quot; €&quot;"/>
    <numFmt numFmtId="168" formatCode="#,##0.0&quot; €&quot;"/>
    <numFmt numFmtId="169" formatCode="&quot; &quot;#,##0&quot;    &quot;;&quot;-&quot;#,##0&quot;    &quot;;&quot; &quot;&quot;-&quot;#&quot;    &quot;;&quot; &quot;@&quot; &quot;"/>
    <numFmt numFmtId="170" formatCode="0&quot; &quot;%"/>
    <numFmt numFmtId="171" formatCode="&quot; &quot;#,##0.00&quot;    &quot;;&quot;-&quot;#,##0.00&quot;    &quot;;&quot; &quot;&quot;-&quot;#&quot;    &quot;;&quot; &quot;@&quot; &quot;"/>
    <numFmt numFmtId="172" formatCode="&quot; &quot;#,##0&quot; € &quot;;&quot;-&quot;#,##0&quot; € &quot;;&quot; &quot;&quot;- € &quot;;&quot; &quot;@&quot; &quot;"/>
    <numFmt numFmtId="173" formatCode="0.0%"/>
    <numFmt numFmtId="174" formatCode="&quot; &quot;#,##0.00&quot;          &quot;;&quot;-&quot;#,##0.00&quot;          &quot;;&quot; &quot;&quot;-&quot;#&quot;          &quot;;&quot; &quot;@&quot; &quot;"/>
    <numFmt numFmtId="175" formatCode="0.000000"/>
    <numFmt numFmtId="176" formatCode="#,###.0"/>
    <numFmt numFmtId="177" formatCode="#,##0.0&quot; &quot;[$€-40C];[Red]&quot;-&quot;#,##0.0&quot; &quot;[$€-40C]"/>
    <numFmt numFmtId="178" formatCode="#,##0.0"/>
    <numFmt numFmtId="179" formatCode="d/m/yy"/>
    <numFmt numFmtId="180" formatCode="&quot; &quot;#,##0.00&quot; &quot;;&quot; &quot;&quot;(&quot;#,##0.00&quot;)&quot;;&quot; &quot;&quot;-&quot;#&quot; &quot;;&quot; &quot;@&quot; &quot;"/>
    <numFmt numFmtId="181" formatCode="&quot; &quot;#,##0&quot;    &quot;;&quot;-&quot;#,##0&quot;    &quot;;&quot; &quot;&quot;-    &quot;;&quot; &quot;@&quot; &quot;"/>
    <numFmt numFmtId="182" formatCode="#,##0.00&quot; &quot;;&quot;-&quot;#,##0.00&quot; &quot;"/>
    <numFmt numFmtId="183" formatCode="#\ ??/??"/>
    <numFmt numFmtId="184" formatCode="General_)"/>
    <numFmt numFmtId="186" formatCode="\ #,##0.00&quot;          &quot;;\-#,##0.00&quot;          &quot;;&quot; -&quot;#&quot;          &quot;;\ @\ "/>
    <numFmt numFmtId="187" formatCode="\ #,##0.00&quot;    &quot;;\-#,##0.00&quot;    &quot;;&quot; -&quot;#&quot;    &quot;;\ @\ "/>
    <numFmt numFmtId="188" formatCode="\ #,##0.0&quot;          &quot;;\-#,##0.0&quot;          &quot;;&quot; -&quot;#&quot;          &quot;;\ @\ "/>
    <numFmt numFmtId="189" formatCode="0\ %"/>
    <numFmt numFmtId="190" formatCode="\ #,##0.00&quot; € &quot;;\-#,##0.00&quot; € &quot;;&quot; -&quot;#&quot; € &quot;;\ @\ "/>
    <numFmt numFmtId="191" formatCode="&quot; &quot;#,##0.0&quot;          &quot;;&quot;-&quot;#,##0.0&quot;          &quot;;&quot; &quot;&quot;-&quot;#&quot;          &quot;;&quot; &quot;@&quot; &quot;"/>
    <numFmt numFmtId="192" formatCode="0.000"/>
    <numFmt numFmtId="193" formatCode="#,##0.00\ &quot;€&quot;"/>
    <numFmt numFmtId="194" formatCode="#,##0.00\ _€"/>
  </numFmts>
  <fonts count="145">
    <font>
      <sz val="11"/>
      <color rgb="FF000000"/>
      <name val="Calibri"/>
      <family val="2"/>
    </font>
    <font>
      <sz val="11"/>
      <color theme="1"/>
      <name val="Calibri"/>
      <family val="2"/>
      <scheme val="minor"/>
    </font>
    <font>
      <sz val="11"/>
      <color theme="1"/>
      <name val="Calibri"/>
      <family val="2"/>
      <scheme val="minor"/>
    </font>
    <font>
      <sz val="11"/>
      <color rgb="FF000000"/>
      <name val="Calibri"/>
      <family val="2"/>
    </font>
    <font>
      <b/>
      <sz val="11"/>
      <color rgb="FF000000"/>
      <name val="Calibri"/>
      <family val="2"/>
    </font>
    <font>
      <b/>
      <sz val="11"/>
      <color rgb="FFFFFFFF"/>
      <name val="Calibri"/>
      <family val="2"/>
    </font>
    <font>
      <sz val="11"/>
      <color rgb="FFCC0000"/>
      <name val="Calibri"/>
      <family val="2"/>
    </font>
    <font>
      <sz val="11"/>
      <color rgb="FF00B050"/>
      <name val="Calibri"/>
      <family val="2"/>
    </font>
    <font>
      <sz val="11"/>
      <color rgb="FFFFFFFF"/>
      <name val="Calibri"/>
      <family val="2"/>
    </font>
    <font>
      <i/>
      <sz val="11"/>
      <color rgb="FF808080"/>
      <name val="Calibri"/>
      <family val="2"/>
    </font>
    <font>
      <sz val="11"/>
      <color rgb="FF006600"/>
      <name val="Calibri"/>
      <family val="2"/>
    </font>
    <font>
      <b/>
      <sz val="24"/>
      <color rgb="FF000000"/>
      <name val="Calibri"/>
      <family val="2"/>
    </font>
    <font>
      <b/>
      <sz val="18"/>
      <color rgb="FF000000"/>
      <name val="Calibri"/>
      <family val="2"/>
    </font>
    <font>
      <b/>
      <sz val="12"/>
      <color rgb="FF000000"/>
      <name val="Calibri"/>
      <family val="2"/>
    </font>
    <font>
      <u/>
      <sz val="11"/>
      <color rgb="FF0000EE"/>
      <name val="Calibri"/>
      <family val="2"/>
    </font>
    <font>
      <sz val="11"/>
      <color rgb="FF996600"/>
      <name val="Calibri"/>
      <family val="2"/>
    </font>
    <font>
      <sz val="10"/>
      <color rgb="FF000000"/>
      <name val="Arial"/>
      <family val="2"/>
    </font>
    <font>
      <sz val="11"/>
      <color rgb="FF333333"/>
      <name val="Calibri"/>
      <family val="2"/>
    </font>
    <font>
      <b/>
      <i/>
      <u/>
      <sz val="11"/>
      <color rgb="FF000000"/>
      <name val="Calibri"/>
      <family val="2"/>
    </font>
    <font>
      <b/>
      <sz val="11"/>
      <color rgb="FF000000"/>
      <name val="Tahoma"/>
      <family val="2"/>
    </font>
    <font>
      <sz val="11"/>
      <color rgb="FF000000"/>
      <name val="Tahoma"/>
      <family val="2"/>
    </font>
    <font>
      <b/>
      <sz val="22"/>
      <color rgb="FFFFFFFF"/>
      <name val="Tahoma"/>
      <family val="2"/>
    </font>
    <font>
      <sz val="12"/>
      <color rgb="FF000000"/>
      <name val="Times New Roman"/>
      <family val="1"/>
    </font>
    <font>
      <b/>
      <sz val="12"/>
      <color rgb="FF000000"/>
      <name val="Times New Roman"/>
      <family val="1"/>
    </font>
    <font>
      <b/>
      <sz val="11"/>
      <color rgb="FF000000"/>
      <name val="Times New Roman"/>
      <family val="1"/>
    </font>
    <font>
      <b/>
      <sz val="16"/>
      <color rgb="FF000000"/>
      <name val="Calibri"/>
      <family val="2"/>
    </font>
    <font>
      <sz val="12"/>
      <color rgb="FFFF0000"/>
      <name val="Times New Roman"/>
      <family val="1"/>
    </font>
    <font>
      <sz val="12"/>
      <color rgb="FF000000"/>
      <name val="Calibri"/>
      <family val="2"/>
    </font>
    <font>
      <b/>
      <sz val="12"/>
      <color rgb="FFEEECE1"/>
      <name val="Times New Roman"/>
      <family val="1"/>
    </font>
    <font>
      <sz val="12"/>
      <color rgb="FF0070C0"/>
      <name val="Times New Roman"/>
      <family val="1"/>
    </font>
    <font>
      <b/>
      <sz val="12"/>
      <color rgb="FF0070C0"/>
      <name val="Times New Roman"/>
      <family val="1"/>
    </font>
    <font>
      <sz val="9"/>
      <color rgb="FF000000"/>
      <name val="Tahoma"/>
      <family val="2"/>
    </font>
    <font>
      <b/>
      <sz val="12"/>
      <color rgb="FFFF0000"/>
      <name val="Times New Roman"/>
      <family val="1"/>
    </font>
    <font>
      <sz val="11"/>
      <color rgb="FF0070C0"/>
      <name val="Calibri"/>
      <family val="2"/>
    </font>
    <font>
      <b/>
      <sz val="16"/>
      <color rgb="FFFF0000"/>
      <name val="Calibri"/>
      <family val="2"/>
    </font>
    <font>
      <sz val="11"/>
      <color rgb="FFFF0000"/>
      <name val="Calibri"/>
      <family val="2"/>
    </font>
    <font>
      <b/>
      <sz val="10"/>
      <color rgb="FF000000"/>
      <name val="Arial"/>
      <family val="2"/>
    </font>
    <font>
      <b/>
      <sz val="12"/>
      <color rgb="FF000000"/>
      <name val="Arial"/>
      <family val="2"/>
    </font>
    <font>
      <b/>
      <i/>
      <sz val="9"/>
      <color rgb="FF000000"/>
      <name val="Arial"/>
      <family val="2"/>
    </font>
    <font>
      <sz val="8"/>
      <color rgb="FF000000"/>
      <name val="Arial"/>
      <family val="2"/>
    </font>
    <font>
      <b/>
      <sz val="14"/>
      <color rgb="FF000000"/>
      <name val="Arial Rounded MT Bold"/>
      <family val="2"/>
    </font>
    <font>
      <b/>
      <sz val="8"/>
      <color rgb="FF376092"/>
      <name val="Arial"/>
      <family val="2"/>
    </font>
    <font>
      <b/>
      <sz val="14"/>
      <color rgb="FF000000"/>
      <name val="Arial"/>
      <family val="2"/>
    </font>
    <font>
      <b/>
      <u/>
      <sz val="10"/>
      <color rgb="FF000000"/>
      <name val="Arial"/>
      <family val="2"/>
    </font>
    <font>
      <b/>
      <sz val="16"/>
      <color rgb="FF000000"/>
      <name val="Arial"/>
      <family val="2"/>
    </font>
    <font>
      <sz val="16"/>
      <color rgb="FF000000"/>
      <name val="Britannic Bold"/>
      <family val="2"/>
    </font>
    <font>
      <sz val="10"/>
      <color theme="1"/>
      <name val="Arial"/>
      <family val="2"/>
    </font>
    <font>
      <b/>
      <sz val="13"/>
      <color rgb="FF000000"/>
      <name val="Arial"/>
      <family val="2"/>
    </font>
    <font>
      <sz val="10"/>
      <color rgb="FF000000"/>
      <name val="Tahoma"/>
      <family val="2"/>
    </font>
    <font>
      <i/>
      <sz val="10"/>
      <color rgb="FF000000"/>
      <name val="Tahoma"/>
      <family val="2"/>
    </font>
    <font>
      <b/>
      <sz val="10"/>
      <color rgb="FF000000"/>
      <name val="Tahoma"/>
      <family val="2"/>
    </font>
    <font>
      <b/>
      <sz val="20"/>
      <color rgb="FF000000"/>
      <name val="Arial"/>
      <family val="2"/>
    </font>
    <font>
      <sz val="14"/>
      <color rgb="FF000000"/>
      <name val="Arial"/>
      <family val="2"/>
    </font>
    <font>
      <b/>
      <sz val="10"/>
      <color rgb="FFFF0000"/>
      <name val="Arial"/>
      <family val="2"/>
    </font>
    <font>
      <sz val="10"/>
      <color rgb="FFFF0000"/>
      <name val="Arial"/>
      <family val="2"/>
    </font>
    <font>
      <b/>
      <sz val="11"/>
      <color rgb="FFFF0000"/>
      <name val="Calibri"/>
      <family val="2"/>
    </font>
    <font>
      <b/>
      <sz val="16"/>
      <color rgb="FFFFFFFF"/>
      <name val="Calibri"/>
      <family val="2"/>
    </font>
    <font>
      <b/>
      <sz val="11"/>
      <color rgb="FF215968"/>
      <name val="Calibri"/>
      <family val="2"/>
    </font>
    <font>
      <sz val="11"/>
      <color rgb="FF215968"/>
      <name val="Calibri"/>
      <family val="2"/>
    </font>
    <font>
      <b/>
      <sz val="14"/>
      <color rgb="FFFF0000"/>
      <name val="Calibri"/>
      <family val="2"/>
    </font>
    <font>
      <sz val="10"/>
      <color rgb="FF215968"/>
      <name val="Calibri"/>
      <family val="2"/>
    </font>
    <font>
      <b/>
      <sz val="10"/>
      <color rgb="FF215968"/>
      <name val="Calibri"/>
      <family val="2"/>
    </font>
    <font>
      <sz val="10"/>
      <color theme="5" tint="-0.499984740745262"/>
      <name val="Arial"/>
      <family val="2"/>
    </font>
    <font>
      <i/>
      <sz val="10"/>
      <color theme="5" tint="-0.499984740745262"/>
      <name val="Arial"/>
      <family val="2"/>
    </font>
    <font>
      <sz val="10"/>
      <color rgb="FF00B050"/>
      <name val="Arial"/>
      <family val="2"/>
    </font>
    <font>
      <i/>
      <sz val="10"/>
      <color rgb="FF00B050"/>
      <name val="Arial"/>
      <family val="2"/>
    </font>
    <font>
      <i/>
      <sz val="10"/>
      <color rgb="FFFF0000"/>
      <name val="Arial"/>
      <family val="2"/>
    </font>
    <font>
      <sz val="8"/>
      <color rgb="FFFFFFFF"/>
      <name val="Arial"/>
      <family val="2"/>
    </font>
    <font>
      <sz val="8"/>
      <color rgb="FF376092"/>
      <name val="Arial"/>
      <family val="2"/>
    </font>
    <font>
      <sz val="9"/>
      <color rgb="FF000000"/>
      <name val="Arial"/>
      <family val="2"/>
    </font>
    <font>
      <sz val="9"/>
      <color rgb="FFFFFFFF"/>
      <name val="Arial"/>
      <family val="2"/>
    </font>
    <font>
      <sz val="9"/>
      <color rgb="FF376092"/>
      <name val="Arial"/>
      <family val="2"/>
    </font>
    <font>
      <b/>
      <sz val="12"/>
      <name val="Tahoma"/>
      <family val="2"/>
    </font>
    <font>
      <b/>
      <sz val="16"/>
      <name val="Tahoma"/>
      <family val="2"/>
    </font>
    <font>
      <b/>
      <sz val="11"/>
      <name val="Tahoma"/>
      <family val="2"/>
    </font>
    <font>
      <sz val="11"/>
      <name val="Tahoma"/>
      <family val="2"/>
    </font>
    <font>
      <b/>
      <sz val="22"/>
      <name val="Tahoma"/>
      <family val="2"/>
    </font>
    <font>
      <b/>
      <sz val="24"/>
      <name val="Tahoma"/>
      <family val="2"/>
    </font>
    <font>
      <sz val="22"/>
      <name val="Tahoma"/>
      <family val="2"/>
    </font>
    <font>
      <sz val="14"/>
      <name val="Tahoma"/>
      <family val="2"/>
    </font>
    <font>
      <sz val="11"/>
      <color theme="5" tint="-0.499984740745262"/>
      <name val="Calibri"/>
      <family val="2"/>
    </font>
    <font>
      <b/>
      <sz val="22"/>
      <color rgb="FF00B050"/>
      <name val="Tahoma"/>
      <family val="2"/>
    </font>
    <font>
      <sz val="11"/>
      <color theme="9" tint="-0.499984740745262"/>
      <name val="Tahoma"/>
      <family val="2"/>
    </font>
    <font>
      <b/>
      <sz val="24"/>
      <color theme="9" tint="-0.499984740745262"/>
      <name val="Tahoma"/>
      <family val="2"/>
    </font>
    <font>
      <b/>
      <sz val="16"/>
      <color rgb="FFFF0000"/>
      <name val="Arial"/>
      <family val="2"/>
    </font>
    <font>
      <sz val="12"/>
      <name val="Helv"/>
    </font>
    <font>
      <b/>
      <sz val="18"/>
      <name val="Calibri"/>
      <family val="2"/>
      <scheme val="minor"/>
    </font>
    <font>
      <sz val="12"/>
      <name val="Calibri"/>
      <family val="2"/>
      <scheme val="minor"/>
    </font>
    <font>
      <b/>
      <sz val="12"/>
      <name val="Calibri"/>
      <family val="2"/>
      <scheme val="minor"/>
    </font>
    <font>
      <sz val="12"/>
      <name val="Franklin Gothic Book"/>
      <family val="2"/>
    </font>
    <font>
      <b/>
      <sz val="14"/>
      <name val="Franklin Gothic Book"/>
      <family val="2"/>
    </font>
    <font>
      <sz val="14"/>
      <name val="Franklin Gothic Book"/>
      <family val="2"/>
    </font>
    <font>
      <u/>
      <sz val="11"/>
      <color theme="10"/>
      <name val="Calibri"/>
      <family val="2"/>
      <scheme val="minor"/>
    </font>
    <font>
      <b/>
      <u/>
      <sz val="14"/>
      <color theme="0"/>
      <name val="Calibri"/>
      <family val="2"/>
      <scheme val="minor"/>
    </font>
    <font>
      <b/>
      <u/>
      <sz val="16"/>
      <color theme="0"/>
      <name val="Calibri"/>
      <family val="2"/>
      <scheme val="minor"/>
    </font>
    <font>
      <b/>
      <sz val="22"/>
      <color rgb="FF0070C0"/>
      <name val="Tahoma"/>
      <family val="2"/>
    </font>
    <font>
      <sz val="11"/>
      <color rgb="FFFF0000"/>
      <name val="Tahoma"/>
      <family val="2"/>
    </font>
    <font>
      <b/>
      <sz val="24"/>
      <color rgb="FFFF0000"/>
      <name val="Tahoma"/>
      <family val="2"/>
    </font>
    <font>
      <b/>
      <sz val="10"/>
      <color rgb="FF000000"/>
      <name val="Calibri"/>
      <family val="2"/>
    </font>
    <font>
      <b/>
      <sz val="10"/>
      <name val="Tahoma"/>
      <family val="2"/>
    </font>
    <font>
      <sz val="10"/>
      <color rgb="FF00B050"/>
      <name val="Tahoma"/>
      <family val="2"/>
    </font>
    <font>
      <b/>
      <sz val="10"/>
      <color rgb="FF00B050"/>
      <name val="Tahoma"/>
      <family val="2"/>
    </font>
    <font>
      <sz val="8"/>
      <color rgb="FF000000"/>
      <name val="Arial"/>
      <family val="2"/>
    </font>
    <font>
      <b/>
      <sz val="24"/>
      <color rgb="FF000000"/>
      <name val="Arial"/>
      <family val="2"/>
    </font>
    <font>
      <b/>
      <sz val="18"/>
      <color rgb="FF000000"/>
      <name val="Arial"/>
      <family val="2"/>
    </font>
    <font>
      <sz val="10"/>
      <color rgb="FF000000"/>
      <name val="Clan Offc"/>
    </font>
    <font>
      <b/>
      <sz val="10"/>
      <color rgb="FF000000"/>
      <name val="Clan Offc"/>
    </font>
    <font>
      <sz val="10"/>
      <name val="Arial"/>
      <family val="2"/>
    </font>
    <font>
      <sz val="10"/>
      <name val="Clan Offc"/>
    </font>
    <font>
      <b/>
      <sz val="10"/>
      <name val="Clan Offc"/>
    </font>
    <font>
      <b/>
      <sz val="10"/>
      <color rgb="FF0000FF"/>
      <name val="Arial"/>
      <family val="2"/>
    </font>
    <font>
      <b/>
      <sz val="10"/>
      <color rgb="FF0070C0"/>
      <name val="Arial"/>
      <family val="2"/>
    </font>
    <font>
      <sz val="10"/>
      <color rgb="FF0070C0"/>
      <name val="Arial"/>
      <family val="2"/>
    </font>
    <font>
      <sz val="10"/>
      <color rgb="FF000000"/>
      <name val="Arial"/>
      <family val="2"/>
      <charset val="1"/>
    </font>
    <font>
      <sz val="10"/>
      <color rgb="FF00B050"/>
      <name val="Arial"/>
      <family val="2"/>
      <charset val="1"/>
    </font>
    <font>
      <b/>
      <sz val="10"/>
      <color rgb="FF00B050"/>
      <name val="Arial"/>
      <family val="2"/>
      <charset val="1"/>
    </font>
    <font>
      <b/>
      <sz val="10"/>
      <color rgb="FF000000"/>
      <name val="Arial"/>
      <family val="2"/>
      <charset val="1"/>
    </font>
    <font>
      <b/>
      <sz val="18"/>
      <color rgb="FF000000"/>
      <name val="Arial"/>
      <family val="2"/>
      <charset val="1"/>
    </font>
    <font>
      <b/>
      <sz val="8"/>
      <color rgb="FF376092"/>
      <name val="Arial"/>
      <family val="2"/>
      <charset val="1"/>
    </font>
    <font>
      <sz val="8"/>
      <color rgb="FF000000"/>
      <name val="Arial"/>
      <family val="2"/>
      <charset val="1"/>
    </font>
    <font>
      <sz val="11"/>
      <color rgb="FF000000"/>
      <name val="Calibri"/>
      <family val="2"/>
      <charset val="1"/>
    </font>
    <font>
      <b/>
      <sz val="11"/>
      <color rgb="FFFFFFFF"/>
      <name val="Calibri"/>
      <family val="2"/>
      <charset val="1"/>
    </font>
    <font>
      <b/>
      <sz val="12"/>
      <color rgb="FF000000"/>
      <name val="Arial"/>
      <family val="2"/>
      <charset val="1"/>
    </font>
    <font>
      <b/>
      <sz val="14"/>
      <color rgb="FF000000"/>
      <name val="Arial Rounded MT Bold"/>
      <family val="2"/>
      <charset val="1"/>
    </font>
    <font>
      <sz val="8"/>
      <color rgb="FF376092"/>
      <name val="Arial"/>
      <family val="2"/>
      <charset val="1"/>
    </font>
    <font>
      <sz val="11"/>
      <name val="Calibri"/>
      <family val="2"/>
    </font>
    <font>
      <sz val="8"/>
      <name val="Calibri"/>
      <family val="2"/>
    </font>
    <font>
      <sz val="11"/>
      <color theme="0"/>
      <name val="Calibri"/>
      <family val="2"/>
      <scheme val="minor"/>
    </font>
    <font>
      <sz val="12"/>
      <color theme="1"/>
      <name val="Cambria"/>
      <family val="1"/>
    </font>
    <font>
      <b/>
      <sz val="11"/>
      <color theme="0"/>
      <name val="Calibri"/>
      <family val="2"/>
      <scheme val="minor"/>
    </font>
    <font>
      <b/>
      <sz val="11"/>
      <color theme="1"/>
      <name val="Calibri"/>
      <family val="2"/>
      <scheme val="minor"/>
    </font>
    <font>
      <b/>
      <sz val="16"/>
      <color theme="1"/>
      <name val="Times New Roman"/>
      <family val="1"/>
    </font>
    <font>
      <sz val="11"/>
      <color theme="1"/>
      <name val="Times New Roman"/>
      <family val="1"/>
    </font>
    <font>
      <b/>
      <sz val="11"/>
      <color rgb="FFFF0000"/>
      <name val="Calibri"/>
      <family val="2"/>
      <scheme val="minor"/>
    </font>
    <font>
      <sz val="10"/>
      <name val="MS Sans Serif"/>
      <family val="2"/>
    </font>
    <font>
      <b/>
      <sz val="10"/>
      <name val="Arial"/>
      <family val="2"/>
    </font>
    <font>
      <b/>
      <sz val="11"/>
      <name val="Calibri"/>
      <family val="2"/>
      <scheme val="minor"/>
    </font>
    <font>
      <b/>
      <sz val="10"/>
      <color theme="0"/>
      <name val="Arial"/>
      <family val="2"/>
    </font>
    <font>
      <i/>
      <sz val="10"/>
      <color rgb="FF000000"/>
      <name val="Times New Roman"/>
      <family val="1"/>
    </font>
    <font>
      <sz val="11"/>
      <name val="Calibri"/>
      <family val="2"/>
      <scheme val="minor"/>
    </font>
    <font>
      <sz val="11"/>
      <color theme="9"/>
      <name val="Calibri"/>
      <family val="2"/>
    </font>
    <font>
      <sz val="11"/>
      <color rgb="FF000000"/>
      <name val="Calibri"/>
      <family val="2"/>
      <scheme val="minor"/>
    </font>
    <font>
      <b/>
      <sz val="11"/>
      <color rgb="FF0070C0"/>
      <name val="Calibri"/>
      <family val="2"/>
      <scheme val="minor"/>
    </font>
    <font>
      <b/>
      <sz val="11"/>
      <color rgb="FF00B050"/>
      <name val="Calibri"/>
      <family val="2"/>
      <scheme val="minor"/>
    </font>
    <font>
      <b/>
      <sz val="11"/>
      <color rgb="FFFFFFFF"/>
      <name val="Calibri"/>
      <family val="2"/>
      <scheme val="minor"/>
    </font>
  </fonts>
  <fills count="7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4BACC6"/>
        <bgColor rgb="FF4BACC6"/>
      </patternFill>
    </fill>
    <fill>
      <patternFill patternType="solid">
        <fgColor rgb="FFCCFFCC"/>
        <bgColor rgb="FFCCFFCC"/>
      </patternFill>
    </fill>
    <fill>
      <patternFill patternType="solid">
        <fgColor rgb="FFFFFFCC"/>
        <bgColor rgb="FFFFFFCC"/>
      </patternFill>
    </fill>
    <fill>
      <patternFill patternType="solid">
        <fgColor rgb="FFFFFF00"/>
        <bgColor rgb="FFFFFF00"/>
      </patternFill>
    </fill>
    <fill>
      <patternFill patternType="solid">
        <fgColor rgb="FF95B3D7"/>
        <bgColor rgb="FF95B3D7"/>
      </patternFill>
    </fill>
    <fill>
      <patternFill patternType="solid">
        <fgColor rgb="FFFFFFFF"/>
        <bgColor rgb="FFFFFFFF"/>
      </patternFill>
    </fill>
    <fill>
      <patternFill patternType="solid">
        <fgColor rgb="FFFF972F"/>
        <bgColor rgb="FFFF972F"/>
      </patternFill>
    </fill>
    <fill>
      <patternFill patternType="solid">
        <fgColor rgb="FF3FAF46"/>
        <bgColor rgb="FF3FAF46"/>
      </patternFill>
    </fill>
    <fill>
      <patternFill patternType="solid">
        <fgColor rgb="FFE6B9B8"/>
        <bgColor rgb="FFE6B9B8"/>
      </patternFill>
    </fill>
    <fill>
      <patternFill patternType="solid">
        <fgColor rgb="FFD9D9D9"/>
        <bgColor rgb="FFD9D9D9"/>
      </patternFill>
    </fill>
    <fill>
      <patternFill patternType="solid">
        <fgColor rgb="FF8EB4E3"/>
        <bgColor rgb="FF8EB4E3"/>
      </patternFill>
    </fill>
    <fill>
      <patternFill patternType="solid">
        <fgColor rgb="FFC4BD97"/>
        <bgColor rgb="FFC4BD97"/>
      </patternFill>
    </fill>
    <fill>
      <patternFill patternType="solid">
        <fgColor rgb="FFEEECE1"/>
        <bgColor rgb="FFEEECE1"/>
      </patternFill>
    </fill>
    <fill>
      <patternFill patternType="solid">
        <fgColor rgb="FFE6E0EC"/>
        <bgColor rgb="FFE6E0EC"/>
      </patternFill>
    </fill>
    <fill>
      <patternFill patternType="solid">
        <fgColor rgb="FFFDEADA"/>
        <bgColor rgb="FFFDEADA"/>
      </patternFill>
    </fill>
    <fill>
      <patternFill patternType="solid">
        <fgColor rgb="FFFF0000"/>
        <bgColor rgb="FFFF0000"/>
      </patternFill>
    </fill>
    <fill>
      <patternFill patternType="solid">
        <fgColor rgb="FF92D050"/>
        <bgColor rgb="FF92D050"/>
      </patternFill>
    </fill>
    <fill>
      <patternFill patternType="solid">
        <fgColor rgb="FFFAC090"/>
        <bgColor rgb="FFFAC090"/>
      </patternFill>
    </fill>
    <fill>
      <patternFill patternType="solid">
        <fgColor rgb="FFFFC000"/>
        <bgColor rgb="FFFFC000"/>
      </patternFill>
    </fill>
    <fill>
      <patternFill patternType="solid">
        <fgColor rgb="FFF2DCDB"/>
        <bgColor rgb="FFF2DCDB"/>
      </patternFill>
    </fill>
    <fill>
      <patternFill patternType="solid">
        <fgColor rgb="FFE46C0A"/>
        <bgColor rgb="FFE46C0A"/>
      </patternFill>
    </fill>
    <fill>
      <patternFill patternType="solid">
        <fgColor rgb="FFCCC1DA"/>
        <bgColor rgb="FFCCC1DA"/>
      </patternFill>
    </fill>
    <fill>
      <patternFill patternType="solid">
        <fgColor rgb="FFD99694"/>
        <bgColor rgb="FFD99694"/>
      </patternFill>
    </fill>
    <fill>
      <patternFill patternType="solid">
        <fgColor rgb="FFFCD5B5"/>
        <bgColor rgb="FFFCD5B5"/>
      </patternFill>
    </fill>
    <fill>
      <patternFill patternType="solid">
        <fgColor rgb="FF00B0F0"/>
        <bgColor rgb="FF00B0F0"/>
      </patternFill>
    </fill>
    <fill>
      <patternFill patternType="solid">
        <fgColor rgb="FFFFD8CE"/>
        <bgColor rgb="FFFFD8CE"/>
      </patternFill>
    </fill>
    <fill>
      <patternFill patternType="solid">
        <fgColor rgb="FFFFFF99"/>
        <bgColor rgb="FFFFFF99"/>
      </patternFill>
    </fill>
    <fill>
      <patternFill patternType="solid">
        <fgColor rgb="FF00CCFF"/>
        <bgColor rgb="FF00CCFF"/>
      </patternFill>
    </fill>
    <fill>
      <patternFill patternType="solid">
        <fgColor rgb="FFC0C0C0"/>
        <bgColor rgb="FFC0C0C0"/>
      </patternFill>
    </fill>
    <fill>
      <patternFill patternType="solid">
        <fgColor rgb="FFFFFFCC"/>
        <bgColor rgb="FFFFFF00"/>
      </patternFill>
    </fill>
    <fill>
      <patternFill patternType="solid">
        <fgColor rgb="FF215968"/>
        <bgColor rgb="FF215968"/>
      </patternFill>
    </fill>
    <fill>
      <patternFill patternType="solid">
        <fgColor rgb="FF93CDDD"/>
        <bgColor rgb="FF93CDDD"/>
      </patternFill>
    </fill>
    <fill>
      <patternFill patternType="solid">
        <fgColor theme="7" tint="0.79998168889431442"/>
        <bgColor indexed="64"/>
      </patternFill>
    </fill>
    <fill>
      <patternFill patternType="solid">
        <fgColor rgb="FFFF0000"/>
        <bgColor indexed="64"/>
      </patternFill>
    </fill>
    <fill>
      <patternFill patternType="solid">
        <fgColor rgb="FFFFC000"/>
        <bgColor indexed="64"/>
      </patternFill>
    </fill>
    <fill>
      <patternFill patternType="solid">
        <fgColor rgb="FF7030A0"/>
        <bgColor indexed="64"/>
      </patternFill>
    </fill>
    <fill>
      <patternFill patternType="solid">
        <fgColor rgb="FF92D050"/>
        <bgColor indexed="64"/>
      </patternFill>
    </fill>
    <fill>
      <patternFill patternType="solid">
        <fgColor rgb="FF00B0F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14999847407452621"/>
        <bgColor rgb="FFC0C0C0"/>
      </patternFill>
    </fill>
    <fill>
      <patternFill patternType="solid">
        <fgColor theme="0" tint="-0.14999847407452621"/>
        <bgColor rgb="FFCBCACA"/>
      </patternFill>
    </fill>
    <fill>
      <patternFill patternType="solid">
        <fgColor theme="0" tint="-0.14999847407452621"/>
        <bgColor rgb="FFFFFFCC"/>
      </patternFill>
    </fill>
    <fill>
      <patternFill patternType="solid">
        <fgColor rgb="FFFFFF99"/>
        <bgColor rgb="FFFFFFCC"/>
      </patternFill>
    </fill>
    <fill>
      <patternFill patternType="solid">
        <fgColor rgb="FFD99694"/>
        <bgColor rgb="FFF4B183"/>
      </patternFill>
    </fill>
    <fill>
      <patternFill patternType="solid">
        <fgColor rgb="FFCCFFCC"/>
        <bgColor rgb="FFDCE6F2"/>
      </patternFill>
    </fill>
    <fill>
      <patternFill patternType="solid">
        <fgColor rgb="FFFFFFFF"/>
        <bgColor rgb="FFFFFFCC"/>
      </patternFill>
    </fill>
    <fill>
      <patternFill patternType="solid">
        <fgColor rgb="FFFFFF00"/>
        <bgColor rgb="FF95B3D7"/>
      </patternFill>
    </fill>
    <fill>
      <patternFill patternType="solid">
        <fgColor rgb="FFCC99FF"/>
        <bgColor indexed="64"/>
      </patternFill>
    </fill>
    <fill>
      <patternFill patternType="solid">
        <fgColor theme="1" tint="0.499984740745262"/>
        <bgColor indexed="64"/>
      </patternFill>
    </fill>
    <fill>
      <patternFill patternType="solid">
        <fgColor theme="5"/>
        <bgColor indexed="64"/>
      </patternFill>
    </fill>
    <fill>
      <patternFill patternType="solid">
        <fgColor theme="4"/>
        <bgColor indexed="64"/>
      </patternFill>
    </fill>
    <fill>
      <patternFill patternType="solid">
        <fgColor theme="9"/>
        <bgColor indexed="64"/>
      </patternFill>
    </fill>
    <fill>
      <patternFill patternType="solid">
        <fgColor rgb="FF2FA6A1"/>
        <bgColor indexed="64"/>
      </patternFill>
    </fill>
    <fill>
      <patternFill patternType="solid">
        <fgColor rgb="FFBEECEA"/>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FFFF00"/>
        <bgColor rgb="FFFF972F"/>
      </patternFill>
    </fill>
    <fill>
      <patternFill patternType="solid">
        <fgColor rgb="FFFFFF00"/>
        <bgColor rgb="FF3FAF46"/>
      </patternFill>
    </fill>
    <fill>
      <patternFill patternType="lightUp"/>
    </fill>
  </fills>
  <borders count="110">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bottom/>
      <diagonal/>
    </border>
    <border>
      <left style="thin">
        <color rgb="FF000000"/>
      </left>
      <right/>
      <top/>
      <bottom/>
      <diagonal/>
    </border>
    <border>
      <left/>
      <right/>
      <top/>
      <bottom style="dotted">
        <color rgb="FF000000"/>
      </bottom>
      <diagonal/>
    </border>
    <border>
      <left style="thin">
        <color rgb="FF31859C"/>
      </left>
      <right style="thin">
        <color rgb="FFB7DEE8"/>
      </right>
      <top style="thin">
        <color rgb="FF31859C"/>
      </top>
      <bottom style="thin">
        <color rgb="FF31859C"/>
      </bottom>
      <diagonal/>
    </border>
    <border>
      <left style="thin">
        <color rgb="FF31859C"/>
      </left>
      <right style="thin">
        <color rgb="FFB7DEE8"/>
      </right>
      <top style="thin">
        <color rgb="FF31859C"/>
      </top>
      <bottom style="thin">
        <color rgb="FFB7DEE8"/>
      </bottom>
      <diagonal/>
    </border>
    <border>
      <left style="thin">
        <color rgb="FFB7DEE8"/>
      </left>
      <right style="thin">
        <color rgb="FF31859C"/>
      </right>
      <top style="thin">
        <color rgb="FF31859C"/>
      </top>
      <bottom style="thin">
        <color rgb="FFB7DEE8"/>
      </bottom>
      <diagonal/>
    </border>
    <border>
      <left style="thin">
        <color rgb="FF31859C"/>
      </left>
      <right style="thin">
        <color rgb="FFB7DEE8"/>
      </right>
      <top style="thin">
        <color rgb="FFB7DEE8"/>
      </top>
      <bottom style="thin">
        <color rgb="FFB7DEE8"/>
      </bottom>
      <diagonal/>
    </border>
    <border>
      <left style="thin">
        <color rgb="FFB7DEE8"/>
      </left>
      <right style="thin">
        <color rgb="FF31859C"/>
      </right>
      <top style="thin">
        <color rgb="FFB7DEE8"/>
      </top>
      <bottom style="thin">
        <color rgb="FFB7DEE8"/>
      </bottom>
      <diagonal/>
    </border>
    <border>
      <left style="thin">
        <color rgb="FF31859C"/>
      </left>
      <right style="thin">
        <color rgb="FFB7DEE8"/>
      </right>
      <top style="thin">
        <color rgb="FFB7DEE8"/>
      </top>
      <bottom style="thin">
        <color rgb="FF31859C"/>
      </bottom>
      <diagonal/>
    </border>
    <border>
      <left style="thin">
        <color rgb="FFB7DEE8"/>
      </left>
      <right style="thin">
        <color rgb="FF31859C"/>
      </right>
      <top style="thin">
        <color rgb="FFB7DEE8"/>
      </top>
      <bottom style="thin">
        <color rgb="FF31859C"/>
      </bottom>
      <diagonal/>
    </border>
    <border>
      <left style="thin">
        <color rgb="FFB7DEE8"/>
      </left>
      <right/>
      <top/>
      <bottom/>
      <diagonal/>
    </border>
    <border>
      <left style="thin">
        <color rgb="FF31859C"/>
      </left>
      <right style="thin">
        <color rgb="FF93CDDD"/>
      </right>
      <top style="thin">
        <color rgb="FF31859C"/>
      </top>
      <bottom style="thin">
        <color rgb="FFB7DEE8"/>
      </bottom>
      <diagonal/>
    </border>
    <border>
      <left style="thin">
        <color rgb="FF93CDDD"/>
      </left>
      <right style="thin">
        <color rgb="FF31859C"/>
      </right>
      <top style="thin">
        <color rgb="FF31859C"/>
      </top>
      <bottom style="thin">
        <color rgb="FFB7DEE8"/>
      </bottom>
      <diagonal/>
    </border>
    <border>
      <left style="thin">
        <color rgb="FF31859C"/>
      </left>
      <right style="thin">
        <color rgb="FF93CDDD"/>
      </right>
      <top style="thin">
        <color rgb="FFB7DEE8"/>
      </top>
      <bottom style="thin">
        <color rgb="FFB7DEE8"/>
      </bottom>
      <diagonal/>
    </border>
    <border>
      <left style="thin">
        <color rgb="FF93CDDD"/>
      </left>
      <right style="thin">
        <color rgb="FF31859C"/>
      </right>
      <top style="thin">
        <color rgb="FFB7DEE8"/>
      </top>
      <bottom style="thin">
        <color rgb="FFB7DEE8"/>
      </bottom>
      <diagonal/>
    </border>
    <border>
      <left style="thin">
        <color rgb="FF31859C"/>
      </left>
      <right style="thin">
        <color rgb="FF93CDDD"/>
      </right>
      <top style="thin">
        <color rgb="FFB7DEE8"/>
      </top>
      <bottom style="thin">
        <color rgb="FF31859C"/>
      </bottom>
      <diagonal/>
    </border>
    <border>
      <left style="thin">
        <color rgb="FF93CDDD"/>
      </left>
      <right style="thin">
        <color rgb="FF31859C"/>
      </right>
      <top style="thin">
        <color rgb="FFB7DEE8"/>
      </top>
      <bottom style="thin">
        <color rgb="FF31859C"/>
      </bottom>
      <diagonal/>
    </border>
    <border>
      <left style="thin">
        <color rgb="FFB7DEE8"/>
      </left>
      <right style="thin">
        <color rgb="FFB7DEE8"/>
      </right>
      <top style="thin">
        <color rgb="FF31859C"/>
      </top>
      <bottom style="thin">
        <color rgb="FFB7DEE8"/>
      </bottom>
      <diagonal/>
    </border>
    <border>
      <left style="thin">
        <color rgb="FFB7DEE8"/>
      </left>
      <right style="thin">
        <color rgb="FFB7DEE8"/>
      </right>
      <top style="thin">
        <color rgb="FFB7DEE8"/>
      </top>
      <bottom style="thin">
        <color rgb="FFB7DEE8"/>
      </bottom>
      <diagonal/>
    </border>
    <border>
      <left style="thin">
        <color rgb="FF31859C"/>
      </left>
      <right/>
      <top style="thin">
        <color rgb="FF31859C"/>
      </top>
      <bottom style="thin">
        <color rgb="FFB7DEE8"/>
      </bottom>
      <diagonal/>
    </border>
    <border>
      <left/>
      <right style="thin">
        <color rgb="FF31859C"/>
      </right>
      <top style="thin">
        <color rgb="FF31859C"/>
      </top>
      <bottom style="thin">
        <color rgb="FFB7DEE8"/>
      </bottom>
      <diagonal/>
    </border>
    <border>
      <left/>
      <right style="thin">
        <color rgb="FF31859C"/>
      </right>
      <top style="thin">
        <color rgb="FFB7DEE8"/>
      </top>
      <bottom style="thin">
        <color rgb="FF31859C"/>
      </bottom>
      <diagonal/>
    </border>
    <border>
      <left style="thin">
        <color rgb="FF31859C"/>
      </left>
      <right/>
      <top style="thin">
        <color rgb="FFB7DEE8"/>
      </top>
      <bottom style="thin">
        <color rgb="FFB7DEE8"/>
      </bottom>
      <diagonal/>
    </border>
    <border>
      <left/>
      <right style="thin">
        <color rgb="FF31859C"/>
      </right>
      <top style="thin">
        <color rgb="FFB7DEE8"/>
      </top>
      <bottom style="thin">
        <color rgb="FFB7DEE8"/>
      </bottom>
      <diagonal/>
    </border>
    <border>
      <left style="thin">
        <color rgb="FF31859C"/>
      </left>
      <right/>
      <top style="thin">
        <color rgb="FFB7DEE8"/>
      </top>
      <bottom style="thin">
        <color rgb="FF31859C"/>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rgb="FF00B050"/>
      </left>
      <right style="thin">
        <color rgb="FF00B050"/>
      </right>
      <top style="thin">
        <color rgb="FF00B050"/>
      </top>
      <bottom style="thin">
        <color rgb="FF00B050"/>
      </bottom>
      <diagonal/>
    </border>
    <border>
      <left style="thin">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right/>
      <top style="thin">
        <color rgb="FF000000"/>
      </top>
      <bottom style="medium">
        <color rgb="FF0070C0"/>
      </bottom>
      <diagonal/>
    </border>
    <border>
      <left style="thin">
        <color rgb="FF93CDDD"/>
      </left>
      <right/>
      <top/>
      <bottom/>
      <diagonal/>
    </border>
    <border>
      <left style="thick">
        <color rgb="FF000000"/>
      </left>
      <right style="thin">
        <color rgb="FF000000"/>
      </right>
      <top style="thick">
        <color rgb="FF000000"/>
      </top>
      <bottom style="thick">
        <color rgb="FF000000"/>
      </bottom>
      <diagonal/>
    </border>
    <border>
      <left style="thin">
        <color rgb="FF000000"/>
      </left>
      <right/>
      <top style="thick">
        <color rgb="FF000000"/>
      </top>
      <bottom style="thick">
        <color rgb="FF000000"/>
      </bottom>
      <diagonal/>
    </border>
    <border>
      <left/>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auto="1"/>
      </left>
      <right/>
      <top/>
      <bottom/>
      <diagonal/>
    </border>
    <border>
      <left style="thin">
        <color rgb="FF31859C"/>
      </left>
      <right style="thin">
        <color rgb="FF93CDDD"/>
      </right>
      <top/>
      <bottom style="thin">
        <color rgb="FFB7DEE8"/>
      </bottom>
      <diagonal/>
    </border>
    <border>
      <left style="thin">
        <color rgb="FF93CDDD"/>
      </left>
      <right style="thin">
        <color rgb="FF31859C"/>
      </right>
      <top/>
      <bottom style="thin">
        <color rgb="FFB7DEE8"/>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top style="thin">
        <color indexed="64"/>
      </top>
      <bottom/>
      <diagonal/>
    </border>
    <border>
      <left style="thin">
        <color auto="1"/>
      </left>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style="thin">
        <color indexed="64"/>
      </left>
      <right style="medium">
        <color indexed="64"/>
      </right>
      <top/>
      <bottom/>
      <diagonal/>
    </border>
  </borders>
  <cellStyleXfs count="45">
    <xf numFmtId="0" fontId="0" fillId="0" borderId="0"/>
    <xf numFmtId="0" fontId="17" fillId="9" borderId="1"/>
    <xf numFmtId="0" fontId="4" fillId="0" borderId="0"/>
    <xf numFmtId="0" fontId="5" fillId="2" borderId="0"/>
    <xf numFmtId="0" fontId="5" fillId="3" borderId="0"/>
    <xf numFmtId="0" fontId="4" fillId="4" borderId="0"/>
    <xf numFmtId="0" fontId="6" fillId="5" borderId="0"/>
    <xf numFmtId="0" fontId="7" fillId="0" borderId="0"/>
    <xf numFmtId="0" fontId="5" fillId="6" borderId="0"/>
    <xf numFmtId="0" fontId="8" fillId="7" borderId="0"/>
    <xf numFmtId="171" fontId="3" fillId="0" borderId="0"/>
    <xf numFmtId="164" fontId="3" fillId="0" borderId="0"/>
    <xf numFmtId="170" fontId="3" fillId="0" borderId="0"/>
    <xf numFmtId="0" fontId="9" fillId="0" borderId="0"/>
    <xf numFmtId="0" fontId="10" fillId="8" borderId="0"/>
    <xf numFmtId="0" fontId="11" fillId="0" borderId="0"/>
    <xf numFmtId="0" fontId="12" fillId="0" borderId="0"/>
    <xf numFmtId="0" fontId="13" fillId="0" borderId="0"/>
    <xf numFmtId="0" fontId="14" fillId="0" borderId="0"/>
    <xf numFmtId="0" fontId="15" fillId="9" borderId="0"/>
    <xf numFmtId="0" fontId="16" fillId="0" borderId="0"/>
    <xf numFmtId="0" fontId="18" fillId="0" borderId="0"/>
    <xf numFmtId="0" fontId="3" fillId="0" borderId="0"/>
    <xf numFmtId="0" fontId="3" fillId="0" borderId="0"/>
    <xf numFmtId="0" fontId="6" fillId="0" borderId="0"/>
    <xf numFmtId="0" fontId="16" fillId="0" borderId="0"/>
    <xf numFmtId="174" fontId="3" fillId="0" borderId="0"/>
    <xf numFmtId="171" fontId="3" fillId="0" borderId="0"/>
    <xf numFmtId="0" fontId="16" fillId="0" borderId="0"/>
    <xf numFmtId="0" fontId="16" fillId="0" borderId="0"/>
    <xf numFmtId="174" fontId="3" fillId="0" borderId="0"/>
    <xf numFmtId="0" fontId="46" fillId="0" borderId="0"/>
    <xf numFmtId="0" fontId="16" fillId="0" borderId="0"/>
    <xf numFmtId="0" fontId="16" fillId="0" borderId="0">
      <alignment vertical="top"/>
    </xf>
    <xf numFmtId="184" fontId="85" fillId="0" borderId="0"/>
    <xf numFmtId="0" fontId="2" fillId="0" borderId="0"/>
    <xf numFmtId="0" fontId="92" fillId="0" borderId="0" applyNumberFormat="0" applyFill="0" applyBorder="0" applyAlignment="0" applyProtection="0"/>
    <xf numFmtId="0" fontId="120" fillId="0" borderId="0"/>
    <xf numFmtId="0" fontId="113" fillId="0" borderId="0"/>
    <xf numFmtId="186" fontId="120" fillId="0" borderId="0"/>
    <xf numFmtId="189" fontId="120" fillId="0" borderId="0"/>
    <xf numFmtId="186" fontId="120" fillId="0" borderId="0"/>
    <xf numFmtId="190" fontId="120" fillId="0" borderId="0"/>
    <xf numFmtId="43" fontId="3" fillId="0" borderId="0" applyFont="0" applyFill="0" applyBorder="0" applyAlignment="0" applyProtection="0"/>
    <xf numFmtId="0" fontId="134" fillId="0" borderId="0"/>
  </cellStyleXfs>
  <cellXfs count="1259">
    <xf numFmtId="0" fontId="0" fillId="0" borderId="0" xfId="0"/>
    <xf numFmtId="0" fontId="19" fillId="10" borderId="2" xfId="0" applyFont="1" applyFill="1" applyBorder="1"/>
    <xf numFmtId="0" fontId="20" fillId="0" borderId="0" xfId="0" applyFont="1"/>
    <xf numFmtId="0" fontId="19" fillId="10" borderId="4" xfId="0" applyFont="1" applyFill="1" applyBorder="1"/>
    <xf numFmtId="0" fontId="20" fillId="0" borderId="0" xfId="0" applyFont="1" applyAlignment="1">
      <alignment horizontal="center"/>
    </xf>
    <xf numFmtId="0" fontId="21" fillId="13" borderId="8" xfId="0" applyFont="1" applyFill="1" applyBorder="1" applyAlignment="1">
      <alignment horizontal="left"/>
    </xf>
    <xf numFmtId="164" fontId="21" fillId="13" borderId="5" xfId="11" applyFont="1" applyFill="1" applyBorder="1" applyAlignment="1">
      <alignment horizontal="center" vertical="center" wrapText="1"/>
    </xf>
    <xf numFmtId="0" fontId="21" fillId="14" borderId="8" xfId="0" applyFont="1" applyFill="1" applyBorder="1" applyAlignment="1">
      <alignment horizontal="left"/>
    </xf>
    <xf numFmtId="164" fontId="21" fillId="14" borderId="5" xfId="11" applyFont="1" applyFill="1" applyBorder="1" applyAlignment="1">
      <alignment horizontal="center" vertical="center" wrapText="1"/>
    </xf>
    <xf numFmtId="0" fontId="0" fillId="0" borderId="5" xfId="0" applyBorder="1"/>
    <xf numFmtId="166" fontId="0" fillId="0" borderId="5" xfId="0" applyNumberFormat="1" applyBorder="1"/>
    <xf numFmtId="166" fontId="0" fillId="0" borderId="0" xfId="0" applyNumberFormat="1"/>
    <xf numFmtId="0" fontId="0" fillId="0" borderId="0" xfId="0" applyAlignment="1">
      <alignment horizontal="right"/>
    </xf>
    <xf numFmtId="1" fontId="0" fillId="0" borderId="0" xfId="0" applyNumberFormat="1"/>
    <xf numFmtId="0" fontId="22" fillId="0" borderId="5" xfId="0" applyFont="1" applyBorder="1"/>
    <xf numFmtId="171" fontId="0" fillId="0" borderId="0" xfId="10" applyFont="1"/>
    <xf numFmtId="0" fontId="24" fillId="16" borderId="8" xfId="0" applyFont="1" applyFill="1" applyBorder="1" applyAlignment="1">
      <alignment horizontal="center"/>
    </xf>
    <xf numFmtId="0" fontId="23" fillId="16" borderId="5" xfId="0" applyFont="1" applyFill="1" applyBorder="1" applyAlignment="1">
      <alignment horizontal="center" vertical="center" wrapText="1"/>
    </xf>
    <xf numFmtId="0" fontId="23" fillId="16" borderId="10" xfId="0" applyFont="1" applyFill="1" applyBorder="1" applyAlignment="1">
      <alignment horizontal="center" vertical="center" wrapText="1"/>
    </xf>
    <xf numFmtId="0" fontId="23" fillId="16" borderId="2" xfId="0" applyFont="1" applyFill="1" applyBorder="1" applyAlignment="1">
      <alignment horizontal="center" vertical="center" wrapText="1"/>
    </xf>
    <xf numFmtId="169" fontId="23" fillId="16" borderId="2" xfId="10" applyNumberFormat="1" applyFont="1" applyFill="1" applyBorder="1" applyAlignment="1">
      <alignment horizontal="center" vertical="center" wrapText="1"/>
    </xf>
    <xf numFmtId="0" fontId="23" fillId="16" borderId="13" xfId="0" applyFont="1" applyFill="1" applyBorder="1" applyAlignment="1">
      <alignment horizontal="center" vertical="center" wrapText="1"/>
    </xf>
    <xf numFmtId="0" fontId="23" fillId="16" borderId="7" xfId="0" applyFont="1" applyFill="1" applyBorder="1" applyAlignment="1">
      <alignment horizontal="center" vertical="center" wrapText="1"/>
    </xf>
    <xf numFmtId="0" fontId="23" fillId="15" borderId="8" xfId="0" applyFont="1" applyFill="1" applyBorder="1" applyAlignment="1">
      <alignment vertical="center"/>
    </xf>
    <xf numFmtId="0" fontId="23" fillId="15" borderId="12" xfId="0" applyFont="1" applyFill="1" applyBorder="1" applyAlignment="1">
      <alignment vertical="center"/>
    </xf>
    <xf numFmtId="171" fontId="0" fillId="0" borderId="5" xfId="10" applyFont="1" applyBorder="1"/>
    <xf numFmtId="0" fontId="23" fillId="18" borderId="5" xfId="0" applyFont="1" applyFill="1" applyBorder="1" applyAlignment="1">
      <alignment horizontal="left" vertical="center"/>
    </xf>
    <xf numFmtId="0" fontId="23" fillId="19" borderId="6" xfId="0" applyFont="1" applyFill="1" applyBorder="1" applyAlignment="1">
      <alignment horizontal="center" vertical="center"/>
    </xf>
    <xf numFmtId="0" fontId="23" fillId="19" borderId="6" xfId="0" applyFont="1" applyFill="1" applyBorder="1" applyAlignment="1">
      <alignment vertical="center"/>
    </xf>
    <xf numFmtId="0" fontId="23" fillId="19" borderId="8" xfId="0" applyFont="1" applyFill="1" applyBorder="1" applyAlignment="1">
      <alignment vertical="center"/>
    </xf>
    <xf numFmtId="166" fontId="23" fillId="19" borderId="8" xfId="0" applyNumberFormat="1" applyFont="1" applyFill="1" applyBorder="1" applyAlignment="1">
      <alignment vertical="center"/>
    </xf>
    <xf numFmtId="171" fontId="0" fillId="20" borderId="5" xfId="10" applyFont="1" applyFill="1" applyBorder="1"/>
    <xf numFmtId="0" fontId="23" fillId="21" borderId="9" xfId="0" applyFont="1" applyFill="1" applyBorder="1" applyAlignment="1">
      <alignment horizontal="center" vertical="center"/>
    </xf>
    <xf numFmtId="0" fontId="23" fillId="21" borderId="8" xfId="0" applyFont="1" applyFill="1" applyBorder="1" applyAlignment="1">
      <alignment vertical="center"/>
    </xf>
    <xf numFmtId="171" fontId="23" fillId="21" borderId="6" xfId="0" applyNumberFormat="1" applyFont="1" applyFill="1" applyBorder="1" applyAlignment="1">
      <alignment vertical="center"/>
    </xf>
    <xf numFmtId="171" fontId="23" fillId="21" borderId="6" xfId="10" applyFont="1" applyFill="1" applyBorder="1" applyAlignment="1">
      <alignment vertical="center"/>
    </xf>
    <xf numFmtId="0" fontId="23" fillId="21" borderId="6" xfId="0" applyFont="1" applyFill="1" applyBorder="1" applyAlignment="1">
      <alignment vertical="center"/>
    </xf>
    <xf numFmtId="0" fontId="22" fillId="23" borderId="5" xfId="0" applyFont="1" applyFill="1" applyBorder="1" applyAlignment="1">
      <alignment horizontal="center" vertical="center"/>
    </xf>
    <xf numFmtId="0" fontId="22" fillId="23" borderId="4" xfId="0" applyFont="1" applyFill="1" applyBorder="1" applyAlignment="1">
      <alignment horizontal="left" vertical="center" wrapText="1"/>
    </xf>
    <xf numFmtId="0" fontId="22" fillId="23" borderId="9" xfId="0" applyFont="1" applyFill="1" applyBorder="1" applyAlignment="1">
      <alignment horizontal="center" vertical="center" wrapText="1"/>
    </xf>
    <xf numFmtId="3" fontId="22" fillId="23" borderId="9" xfId="0" applyNumberFormat="1" applyFont="1" applyFill="1" applyBorder="1" applyAlignment="1">
      <alignment horizontal="center" vertical="center"/>
    </xf>
    <xf numFmtId="2" fontId="22" fillId="23" borderId="9" xfId="0" applyNumberFormat="1" applyFont="1" applyFill="1" applyBorder="1" applyAlignment="1">
      <alignment horizontal="center" vertical="center"/>
    </xf>
    <xf numFmtId="166" fontId="23" fillId="23" borderId="9" xfId="0" applyNumberFormat="1" applyFont="1" applyFill="1" applyBorder="1" applyAlignment="1">
      <alignment horizontal="center" vertical="center"/>
    </xf>
    <xf numFmtId="171" fontId="0" fillId="12" borderId="5" xfId="10" applyFont="1" applyFill="1" applyBorder="1"/>
    <xf numFmtId="171" fontId="0" fillId="23" borderId="5" xfId="10" applyFont="1" applyFill="1" applyBorder="1"/>
    <xf numFmtId="0" fontId="22" fillId="12" borderId="5" xfId="0" applyFont="1" applyFill="1" applyBorder="1" applyAlignment="1">
      <alignment horizontal="center" vertical="center"/>
    </xf>
    <xf numFmtId="0" fontId="22" fillId="12" borderId="2" xfId="0" applyFont="1" applyFill="1" applyBorder="1" applyAlignment="1">
      <alignment horizontal="left" vertical="center" wrapText="1"/>
    </xf>
    <xf numFmtId="0" fontId="22" fillId="12" borderId="5" xfId="0" applyFont="1" applyFill="1" applyBorder="1" applyAlignment="1">
      <alignment horizontal="center" vertical="center" wrapText="1"/>
    </xf>
    <xf numFmtId="0" fontId="22" fillId="12" borderId="9" xfId="0" applyFont="1" applyFill="1" applyBorder="1" applyAlignment="1">
      <alignment horizontal="center" vertical="center" wrapText="1"/>
    </xf>
    <xf numFmtId="2" fontId="22" fillId="12" borderId="9" xfId="0" applyNumberFormat="1" applyFont="1" applyFill="1" applyBorder="1" applyAlignment="1">
      <alignment horizontal="center" vertical="center"/>
    </xf>
    <xf numFmtId="166" fontId="22" fillId="12" borderId="9" xfId="0" applyNumberFormat="1" applyFont="1" applyFill="1" applyBorder="1" applyAlignment="1">
      <alignment horizontal="center" vertical="center"/>
    </xf>
    <xf numFmtId="0" fontId="22" fillId="0" borderId="5" xfId="0" applyFont="1" applyBorder="1" applyAlignment="1">
      <alignment horizontal="center" vertical="center" wrapText="1"/>
    </xf>
    <xf numFmtId="0" fontId="22" fillId="0" borderId="5" xfId="0" applyFont="1" applyBorder="1" applyAlignment="1">
      <alignment horizontal="center" vertical="center"/>
    </xf>
    <xf numFmtId="2" fontId="22" fillId="0" borderId="9" xfId="0" applyNumberFormat="1" applyFont="1" applyBorder="1" applyAlignment="1">
      <alignment horizontal="center" vertical="center"/>
    </xf>
    <xf numFmtId="166" fontId="23" fillId="0" borderId="9" xfId="0" applyNumberFormat="1" applyFont="1" applyBorder="1" applyAlignment="1">
      <alignment horizontal="center" vertical="center"/>
    </xf>
    <xf numFmtId="0" fontId="22" fillId="0" borderId="15" xfId="0" applyFont="1" applyBorder="1" applyAlignment="1">
      <alignment horizontal="left" vertical="center"/>
    </xf>
    <xf numFmtId="0" fontId="22" fillId="0" borderId="9" xfId="0" applyFont="1" applyBorder="1" applyAlignment="1">
      <alignment horizontal="center" vertical="center" wrapText="1"/>
    </xf>
    <xf numFmtId="3" fontId="22" fillId="0" borderId="9" xfId="0" applyNumberFormat="1" applyFont="1" applyBorder="1" applyAlignment="1">
      <alignment horizontal="center" vertical="center"/>
    </xf>
    <xf numFmtId="166" fontId="22" fillId="0" borderId="9" xfId="0" applyNumberFormat="1" applyFont="1" applyBorder="1" applyAlignment="1">
      <alignment horizontal="center" vertical="center"/>
    </xf>
    <xf numFmtId="166" fontId="0" fillId="12" borderId="5" xfId="10" applyNumberFormat="1" applyFont="1" applyFill="1" applyBorder="1"/>
    <xf numFmtId="0" fontId="22" fillId="12" borderId="10" xfId="0" applyFont="1" applyFill="1" applyBorder="1" applyAlignment="1">
      <alignment horizontal="left" vertical="center"/>
    </xf>
    <xf numFmtId="0" fontId="22" fillId="0" borderId="10" xfId="0" applyFont="1" applyBorder="1" applyAlignment="1">
      <alignment horizontal="left" vertical="center"/>
    </xf>
    <xf numFmtId="0" fontId="22" fillId="0" borderId="8" xfId="0" applyFont="1" applyBorder="1" applyAlignment="1">
      <alignment horizontal="left" vertical="center"/>
    </xf>
    <xf numFmtId="0" fontId="22" fillId="0" borderId="9" xfId="0" applyFont="1" applyBorder="1" applyAlignment="1">
      <alignment horizontal="center" vertical="center"/>
    </xf>
    <xf numFmtId="3" fontId="22" fillId="0" borderId="5" xfId="0" applyNumberFormat="1" applyFont="1" applyBorder="1" applyAlignment="1">
      <alignment horizontal="center" vertical="center"/>
    </xf>
    <xf numFmtId="1" fontId="22" fillId="0" borderId="5" xfId="0" applyNumberFormat="1" applyFont="1" applyBorder="1" applyAlignment="1">
      <alignment horizontal="center" vertical="center"/>
    </xf>
    <xf numFmtId="0" fontId="22" fillId="12" borderId="9" xfId="0" applyFont="1" applyFill="1" applyBorder="1" applyAlignment="1">
      <alignment horizontal="center" vertical="center"/>
    </xf>
    <xf numFmtId="0" fontId="23" fillId="21" borderId="11" xfId="0" applyFont="1" applyFill="1" applyBorder="1" applyAlignment="1">
      <alignment horizontal="left" vertical="center"/>
    </xf>
    <xf numFmtId="0" fontId="23" fillId="21" borderId="0" xfId="0" applyFont="1" applyFill="1" applyAlignment="1">
      <alignment horizontal="left" vertical="center"/>
    </xf>
    <xf numFmtId="0" fontId="23" fillId="21" borderId="12" xfId="0" applyFont="1" applyFill="1" applyBorder="1" applyAlignment="1">
      <alignment horizontal="left" vertical="center"/>
    </xf>
    <xf numFmtId="2" fontId="23" fillId="21" borderId="12" xfId="0" applyNumberFormat="1" applyFont="1" applyFill="1" applyBorder="1" applyAlignment="1">
      <alignment horizontal="left" vertical="center"/>
    </xf>
    <xf numFmtId="0" fontId="23" fillId="21" borderId="6" xfId="0" applyFont="1" applyFill="1" applyBorder="1" applyAlignment="1">
      <alignment horizontal="left" vertical="center"/>
    </xf>
    <xf numFmtId="0" fontId="23" fillId="21" borderId="8" xfId="0" applyFont="1" applyFill="1" applyBorder="1" applyAlignment="1">
      <alignment horizontal="left" vertical="center"/>
    </xf>
    <xf numFmtId="166" fontId="23" fillId="21" borderId="8" xfId="0" applyNumberFormat="1" applyFont="1" applyFill="1" applyBorder="1" applyAlignment="1">
      <alignment horizontal="left" vertical="center"/>
    </xf>
    <xf numFmtId="0" fontId="26" fillId="0" borderId="9" xfId="0" applyFont="1" applyBorder="1" applyAlignment="1">
      <alignment horizontal="center" vertical="center" wrapText="1"/>
    </xf>
    <xf numFmtId="0" fontId="23" fillId="19" borderId="5" xfId="0" applyFont="1" applyFill="1" applyBorder="1" applyAlignment="1">
      <alignment horizontal="center" vertical="center"/>
    </xf>
    <xf numFmtId="0" fontId="23" fillId="19" borderId="3" xfId="0" applyFont="1" applyFill="1" applyBorder="1" applyAlignment="1">
      <alignment vertical="center"/>
    </xf>
    <xf numFmtId="171" fontId="23" fillId="19" borderId="10" xfId="0" applyNumberFormat="1" applyFont="1" applyFill="1" applyBorder="1" applyAlignment="1">
      <alignment horizontal="left" vertical="center"/>
    </xf>
    <xf numFmtId="171" fontId="23" fillId="19" borderId="10" xfId="10" applyFont="1" applyFill="1" applyBorder="1" applyAlignment="1">
      <alignment horizontal="left" vertical="center"/>
    </xf>
    <xf numFmtId="0" fontId="22" fillId="0" borderId="2" xfId="0" applyFont="1" applyBorder="1" applyAlignment="1">
      <alignment horizontal="center" vertical="center"/>
    </xf>
    <xf numFmtId="0" fontId="22" fillId="0" borderId="2" xfId="0" applyFont="1" applyBorder="1" applyAlignment="1">
      <alignment horizontal="center" vertical="center" wrapText="1"/>
    </xf>
    <xf numFmtId="2" fontId="22" fillId="0" borderId="5" xfId="0" applyNumberFormat="1" applyFont="1" applyBorder="1" applyAlignment="1">
      <alignment horizontal="center" vertical="center"/>
    </xf>
    <xf numFmtId="169" fontId="23" fillId="24" borderId="5" xfId="10" applyNumberFormat="1" applyFont="1" applyFill="1" applyBorder="1"/>
    <xf numFmtId="169" fontId="23" fillId="24" borderId="6" xfId="10" applyNumberFormat="1" applyFont="1" applyFill="1" applyBorder="1"/>
    <xf numFmtId="171" fontId="23" fillId="24" borderId="5" xfId="10" applyFont="1" applyFill="1" applyBorder="1"/>
    <xf numFmtId="171" fontId="23" fillId="19" borderId="10" xfId="0" applyNumberFormat="1" applyFont="1" applyFill="1" applyBorder="1" applyAlignment="1">
      <alignment vertical="center"/>
    </xf>
    <xf numFmtId="171" fontId="23" fillId="19" borderId="10" xfId="10" applyFont="1" applyFill="1" applyBorder="1" applyAlignment="1">
      <alignment vertical="center"/>
    </xf>
    <xf numFmtId="0" fontId="22" fillId="12" borderId="14" xfId="0" applyFont="1" applyFill="1" applyBorder="1" applyAlignment="1">
      <alignment horizontal="left" vertical="center"/>
    </xf>
    <xf numFmtId="1" fontId="22" fillId="12" borderId="9" xfId="0" applyNumberFormat="1" applyFont="1" applyFill="1" applyBorder="1" applyAlignment="1">
      <alignment horizontal="center" vertical="center"/>
    </xf>
    <xf numFmtId="1" fontId="22" fillId="12" borderId="14" xfId="0" applyNumberFormat="1" applyFont="1" applyFill="1" applyBorder="1" applyAlignment="1">
      <alignment horizontal="center" vertical="center"/>
    </xf>
    <xf numFmtId="1" fontId="22" fillId="0" borderId="9" xfId="0" applyNumberFormat="1" applyFont="1" applyBorder="1" applyAlignment="1">
      <alignment horizontal="center" vertical="center"/>
    </xf>
    <xf numFmtId="0" fontId="23" fillId="12" borderId="6" xfId="0" applyFont="1" applyFill="1" applyBorder="1" applyAlignment="1">
      <alignment vertical="center"/>
    </xf>
    <xf numFmtId="0" fontId="23" fillId="12" borderId="8" xfId="0" applyFont="1" applyFill="1" applyBorder="1" applyAlignment="1">
      <alignment vertical="center"/>
    </xf>
    <xf numFmtId="0" fontId="22" fillId="0" borderId="10" xfId="0" applyFont="1" applyBorder="1" applyAlignment="1">
      <alignment horizontal="left" vertical="center" wrapText="1"/>
    </xf>
    <xf numFmtId="0" fontId="22" fillId="0" borderId="14" xfId="0" applyFont="1" applyBorder="1" applyAlignment="1">
      <alignment horizontal="left" vertical="center"/>
    </xf>
    <xf numFmtId="0" fontId="23" fillId="19" borderId="6" xfId="0" applyFont="1" applyFill="1" applyBorder="1" applyAlignment="1">
      <alignment horizontal="left" vertical="center"/>
    </xf>
    <xf numFmtId="0" fontId="22" fillId="12" borderId="15" xfId="0" applyFont="1" applyFill="1" applyBorder="1" applyAlignment="1">
      <alignment horizontal="left" vertical="center"/>
    </xf>
    <xf numFmtId="3" fontId="22" fillId="12" borderId="9" xfId="0" applyNumberFormat="1" applyFont="1" applyFill="1" applyBorder="1" applyAlignment="1">
      <alignment horizontal="center" vertical="center"/>
    </xf>
    <xf numFmtId="2" fontId="23" fillId="24" borderId="5" xfId="10" applyNumberFormat="1" applyFont="1" applyFill="1" applyBorder="1"/>
    <xf numFmtId="166" fontId="23" fillId="24" borderId="5" xfId="10" applyNumberFormat="1" applyFont="1" applyFill="1" applyBorder="1"/>
    <xf numFmtId="0" fontId="22" fillId="23" borderId="9" xfId="0" applyFont="1" applyFill="1" applyBorder="1" applyAlignment="1">
      <alignment horizontal="center" vertical="center"/>
    </xf>
    <xf numFmtId="1" fontId="22" fillId="23" borderId="9" xfId="0" applyNumberFormat="1" applyFont="1" applyFill="1" applyBorder="1" applyAlignment="1">
      <alignment horizontal="center" vertical="center"/>
    </xf>
    <xf numFmtId="0" fontId="22" fillId="0" borderId="2" xfId="0" applyFont="1" applyBorder="1" applyAlignment="1">
      <alignment horizontal="left" vertical="center" wrapText="1"/>
    </xf>
    <xf numFmtId="171" fontId="23" fillId="24" borderId="5" xfId="10" applyFont="1" applyFill="1" applyBorder="1" applyAlignment="1">
      <alignment horizontal="right"/>
    </xf>
    <xf numFmtId="0" fontId="23" fillId="12" borderId="9" xfId="0" applyFont="1" applyFill="1" applyBorder="1" applyAlignment="1">
      <alignment horizontal="center" vertical="center"/>
    </xf>
    <xf numFmtId="0" fontId="23" fillId="12" borderId="11" xfId="0" applyFont="1" applyFill="1" applyBorder="1" applyAlignment="1">
      <alignment horizontal="left" vertical="center"/>
    </xf>
    <xf numFmtId="0" fontId="23" fillId="12" borderId="12" xfId="0" applyFont="1" applyFill="1" applyBorder="1" applyAlignment="1">
      <alignment horizontal="left" vertical="center"/>
    </xf>
    <xf numFmtId="0" fontId="23" fillId="19" borderId="12" xfId="0" applyFont="1" applyFill="1" applyBorder="1" applyAlignment="1">
      <alignment horizontal="left" vertical="center"/>
    </xf>
    <xf numFmtId="0" fontId="22" fillId="12" borderId="5" xfId="0" applyFont="1" applyFill="1" applyBorder="1" applyAlignment="1">
      <alignment vertical="center" wrapText="1"/>
    </xf>
    <xf numFmtId="166" fontId="0" fillId="0" borderId="5" xfId="10" applyNumberFormat="1" applyFont="1" applyBorder="1"/>
    <xf numFmtId="0" fontId="23" fillId="19" borderId="8" xfId="0" applyFont="1" applyFill="1" applyBorder="1" applyAlignment="1">
      <alignment horizontal="left" vertical="center"/>
    </xf>
    <xf numFmtId="0" fontId="23" fillId="18" borderId="6" xfId="0" applyFont="1" applyFill="1" applyBorder="1" applyAlignment="1">
      <alignment horizontal="left" vertical="center"/>
    </xf>
    <xf numFmtId="0" fontId="23" fillId="18" borderId="8" xfId="0" applyFont="1" applyFill="1" applyBorder="1" applyAlignment="1">
      <alignment vertical="center" wrapText="1"/>
    </xf>
    <xf numFmtId="0" fontId="22" fillId="0" borderId="5" xfId="0" applyFont="1" applyBorder="1" applyAlignment="1">
      <alignment horizontal="left" vertical="center"/>
    </xf>
    <xf numFmtId="0" fontId="22" fillId="0" borderId="10" xfId="0" applyFont="1" applyBorder="1" applyAlignment="1">
      <alignment horizontal="center" vertical="center" wrapText="1"/>
    </xf>
    <xf numFmtId="0" fontId="23" fillId="19" borderId="0" xfId="0" applyFont="1" applyFill="1" applyAlignment="1">
      <alignment horizontal="left" vertical="center"/>
    </xf>
    <xf numFmtId="0" fontId="22" fillId="0" borderId="6" xfId="0" applyFont="1" applyBorder="1" applyAlignment="1">
      <alignment horizontal="center" vertical="center"/>
    </xf>
    <xf numFmtId="0" fontId="22" fillId="0" borderId="14" xfId="0" applyFont="1" applyBorder="1" applyAlignment="1">
      <alignment horizontal="center" vertical="center" wrapText="1"/>
    </xf>
    <xf numFmtId="166" fontId="23" fillId="24" borderId="8" xfId="10" applyNumberFormat="1" applyFont="1" applyFill="1" applyBorder="1"/>
    <xf numFmtId="169" fontId="23" fillId="25" borderId="10" xfId="0" applyNumberFormat="1" applyFont="1" applyFill="1" applyBorder="1" applyAlignment="1">
      <alignment horizontal="left" vertical="center" wrapText="1"/>
    </xf>
    <xf numFmtId="167" fontId="23" fillId="25" borderId="10" xfId="0" applyNumberFormat="1" applyFont="1" applyFill="1" applyBorder="1" applyAlignment="1">
      <alignment horizontal="left" vertical="center" wrapText="1"/>
    </xf>
    <xf numFmtId="171" fontId="23" fillId="25" borderId="5" xfId="10" applyFont="1" applyFill="1" applyBorder="1" applyAlignment="1">
      <alignment horizontal="right"/>
    </xf>
    <xf numFmtId="0" fontId="22" fillId="12" borderId="5" xfId="0" applyFont="1" applyFill="1" applyBorder="1" applyAlignment="1">
      <alignment horizontal="left" vertical="center"/>
    </xf>
    <xf numFmtId="169" fontId="22" fillId="24" borderId="5" xfId="10" applyNumberFormat="1" applyFont="1" applyFill="1" applyBorder="1"/>
    <xf numFmtId="169" fontId="22" fillId="25" borderId="5" xfId="10" applyNumberFormat="1" applyFont="1" applyFill="1" applyBorder="1"/>
    <xf numFmtId="171" fontId="23" fillId="25" borderId="5" xfId="10" applyFont="1" applyFill="1" applyBorder="1"/>
    <xf numFmtId="166" fontId="4" fillId="12" borderId="0" xfId="0" applyNumberFormat="1" applyFont="1" applyFill="1"/>
    <xf numFmtId="171" fontId="4" fillId="12" borderId="0" xfId="10" applyFont="1" applyFill="1"/>
    <xf numFmtId="166" fontId="4" fillId="17" borderId="0" xfId="0" applyNumberFormat="1" applyFont="1" applyFill="1"/>
    <xf numFmtId="171" fontId="4" fillId="17" borderId="0" xfId="10" applyFont="1" applyFill="1"/>
    <xf numFmtId="171" fontId="25" fillId="17" borderId="0" xfId="10" applyFont="1" applyFill="1"/>
    <xf numFmtId="0" fontId="27" fillId="0" borderId="0" xfId="0" applyFont="1"/>
    <xf numFmtId="166" fontId="23" fillId="12" borderId="0" xfId="10" applyNumberFormat="1" applyFont="1" applyFill="1"/>
    <xf numFmtId="0" fontId="23" fillId="16" borderId="6" xfId="0" applyFont="1" applyFill="1" applyBorder="1"/>
    <xf numFmtId="0" fontId="24" fillId="16" borderId="8" xfId="0" applyFont="1" applyFill="1" applyBorder="1"/>
    <xf numFmtId="0" fontId="4" fillId="16" borderId="8" xfId="0" applyFont="1" applyFill="1" applyBorder="1"/>
    <xf numFmtId="0" fontId="4" fillId="16" borderId="3" xfId="0" applyFont="1" applyFill="1" applyBorder="1" applyAlignment="1">
      <alignment horizontal="center"/>
    </xf>
    <xf numFmtId="0" fontId="23" fillId="16" borderId="5" xfId="0" applyFont="1" applyFill="1" applyBorder="1" applyAlignment="1">
      <alignment vertical="center" wrapText="1"/>
    </xf>
    <xf numFmtId="169" fontId="23" fillId="16" borderId="5" xfId="10" applyNumberFormat="1" applyFont="1" applyFill="1" applyBorder="1" applyAlignment="1">
      <alignment vertical="center" wrapText="1"/>
    </xf>
    <xf numFmtId="0" fontId="23" fillId="15" borderId="14" xfId="0" applyFont="1" applyFill="1" applyBorder="1" applyAlignment="1">
      <alignment vertical="center"/>
    </xf>
    <xf numFmtId="0" fontId="23" fillId="18" borderId="6" xfId="0" applyFont="1" applyFill="1" applyBorder="1" applyAlignment="1">
      <alignment vertical="center" wrapText="1"/>
    </xf>
    <xf numFmtId="0" fontId="23" fillId="18" borderId="10" xfId="0" applyFont="1" applyFill="1" applyBorder="1" applyAlignment="1">
      <alignment vertical="center" wrapText="1"/>
    </xf>
    <xf numFmtId="0" fontId="23" fillId="19" borderId="10" xfId="0" applyFont="1" applyFill="1" applyBorder="1" applyAlignment="1">
      <alignment vertical="center"/>
    </xf>
    <xf numFmtId="1" fontId="22" fillId="0" borderId="12" xfId="0" applyNumberFormat="1" applyFont="1" applyBorder="1" applyAlignment="1">
      <alignment horizontal="center" vertical="center"/>
    </xf>
    <xf numFmtId="170" fontId="28" fillId="0" borderId="9" xfId="12" applyFont="1" applyBorder="1" applyAlignment="1">
      <alignment horizontal="center" vertical="center"/>
    </xf>
    <xf numFmtId="0" fontId="23" fillId="12" borderId="10" xfId="0" applyFont="1" applyFill="1" applyBorder="1" applyAlignment="1">
      <alignment vertical="center"/>
    </xf>
    <xf numFmtId="0" fontId="29" fillId="12" borderId="14" xfId="0" applyFont="1" applyFill="1" applyBorder="1" applyAlignment="1">
      <alignment horizontal="left" vertical="center"/>
    </xf>
    <xf numFmtId="0" fontId="29" fillId="12" borderId="9" xfId="0" applyFont="1" applyFill="1" applyBorder="1" applyAlignment="1">
      <alignment horizontal="center" vertical="center" wrapText="1"/>
    </xf>
    <xf numFmtId="0" fontId="29" fillId="12" borderId="9" xfId="0" applyFont="1" applyFill="1" applyBorder="1" applyAlignment="1">
      <alignment horizontal="center" vertical="center"/>
    </xf>
    <xf numFmtId="166" fontId="29" fillId="12" borderId="9" xfId="0" applyNumberFormat="1" applyFont="1" applyFill="1" applyBorder="1" applyAlignment="1">
      <alignment horizontal="center" vertical="center"/>
    </xf>
    <xf numFmtId="0" fontId="29" fillId="12" borderId="5" xfId="0" applyFont="1" applyFill="1" applyBorder="1" applyAlignment="1">
      <alignment horizontal="center" vertical="center" wrapText="1"/>
    </xf>
    <xf numFmtId="0" fontId="29" fillId="12" borderId="5" xfId="0" applyFont="1" applyFill="1" applyBorder="1" applyAlignment="1">
      <alignment horizontal="center" vertical="center"/>
    </xf>
    <xf numFmtId="0" fontId="29" fillId="0" borderId="5" xfId="0" applyFont="1" applyBorder="1" applyAlignment="1">
      <alignment horizontal="center" vertical="center" wrapText="1"/>
    </xf>
    <xf numFmtId="166" fontId="29" fillId="12" borderId="5" xfId="0" applyNumberFormat="1" applyFont="1" applyFill="1" applyBorder="1" applyAlignment="1">
      <alignment horizontal="center" vertical="center"/>
    </xf>
    <xf numFmtId="166" fontId="30" fillId="0" borderId="9" xfId="0" applyNumberFormat="1" applyFont="1" applyBorder="1" applyAlignment="1">
      <alignment horizontal="center" vertical="center"/>
    </xf>
    <xf numFmtId="0" fontId="29" fillId="0" borderId="10" xfId="0" applyFont="1" applyBorder="1" applyAlignment="1">
      <alignment horizontal="left" vertical="center"/>
    </xf>
    <xf numFmtId="0" fontId="29" fillId="0" borderId="5" xfId="0" applyFont="1" applyBorder="1" applyAlignment="1">
      <alignment horizontal="center" vertical="center"/>
    </xf>
    <xf numFmtId="170" fontId="28" fillId="0" borderId="5" xfId="12" applyFont="1" applyBorder="1" applyAlignment="1">
      <alignment horizontal="center" vertical="center"/>
    </xf>
    <xf numFmtId="3" fontId="29" fillId="12" borderId="5" xfId="0" applyNumberFormat="1" applyFont="1" applyFill="1" applyBorder="1" applyAlignment="1">
      <alignment horizontal="center" vertical="center"/>
    </xf>
    <xf numFmtId="3" fontId="29" fillId="0" borderId="5" xfId="0" applyNumberFormat="1" applyFont="1" applyBorder="1" applyAlignment="1">
      <alignment horizontal="center" vertical="center"/>
    </xf>
    <xf numFmtId="0" fontId="29" fillId="0" borderId="10" xfId="0" applyFont="1" applyBorder="1" applyAlignment="1">
      <alignment horizontal="left" vertical="center" wrapText="1"/>
    </xf>
    <xf numFmtId="0" fontId="29" fillId="0" borderId="9" xfId="0" applyFont="1" applyBorder="1" applyAlignment="1">
      <alignment horizontal="center" vertical="center" wrapText="1"/>
    </xf>
    <xf numFmtId="0" fontId="29" fillId="0" borderId="9" xfId="0" applyFont="1" applyBorder="1" applyAlignment="1">
      <alignment horizontal="center" vertical="center"/>
    </xf>
    <xf numFmtId="166" fontId="29" fillId="0" borderId="9" xfId="0" applyNumberFormat="1" applyFont="1" applyBorder="1" applyAlignment="1">
      <alignment horizontal="center" vertical="center"/>
    </xf>
    <xf numFmtId="166" fontId="29" fillId="0" borderId="5" xfId="0" applyNumberFormat="1" applyFont="1" applyBorder="1" applyAlignment="1">
      <alignment horizontal="center" vertical="center"/>
    </xf>
    <xf numFmtId="0" fontId="29" fillId="28" borderId="10" xfId="0" applyFont="1" applyFill="1" applyBorder="1" applyAlignment="1">
      <alignment horizontal="left" vertical="center" wrapText="1"/>
    </xf>
    <xf numFmtId="0" fontId="26" fillId="0" borderId="5" xfId="0" applyFont="1" applyBorder="1" applyAlignment="1">
      <alignment horizontal="center" vertical="center" wrapText="1"/>
    </xf>
    <xf numFmtId="0" fontId="29" fillId="28" borderId="5" xfId="0" applyFont="1" applyFill="1" applyBorder="1" applyAlignment="1">
      <alignment horizontal="center" vertical="center"/>
    </xf>
    <xf numFmtId="0" fontId="29" fillId="29" borderId="10" xfId="0" applyFont="1" applyFill="1" applyBorder="1" applyAlignment="1">
      <alignment horizontal="left" vertical="center" wrapText="1"/>
    </xf>
    <xf numFmtId="0" fontId="29" fillId="29" borderId="9" xfId="0" applyFont="1" applyFill="1" applyBorder="1" applyAlignment="1">
      <alignment horizontal="center" vertical="center"/>
    </xf>
    <xf numFmtId="1" fontId="22" fillId="12" borderId="12" xfId="0" applyNumberFormat="1" applyFont="1" applyFill="1" applyBorder="1" applyAlignment="1">
      <alignment horizontal="center" vertical="center"/>
    </xf>
    <xf numFmtId="0" fontId="29" fillId="10" borderId="10" xfId="0" applyFont="1" applyFill="1" applyBorder="1" applyAlignment="1">
      <alignment horizontal="left" vertical="center"/>
    </xf>
    <xf numFmtId="1" fontId="29" fillId="12" borderId="5" xfId="0" applyNumberFormat="1" applyFont="1" applyFill="1" applyBorder="1" applyAlignment="1">
      <alignment horizontal="center" vertical="center"/>
    </xf>
    <xf numFmtId="1" fontId="29" fillId="12" borderId="12" xfId="0" applyNumberFormat="1" applyFont="1" applyFill="1" applyBorder="1" applyAlignment="1">
      <alignment horizontal="center" vertical="center"/>
    </xf>
    <xf numFmtId="166" fontId="30" fillId="10" borderId="9" xfId="0" applyNumberFormat="1" applyFont="1" applyFill="1" applyBorder="1" applyAlignment="1">
      <alignment horizontal="center" vertical="center"/>
    </xf>
    <xf numFmtId="0" fontId="29" fillId="10" borderId="5" xfId="0" applyFont="1" applyFill="1" applyBorder="1" applyAlignment="1">
      <alignment horizontal="center" vertical="center"/>
    </xf>
    <xf numFmtId="0" fontId="29" fillId="30" borderId="10" xfId="0" applyFont="1" applyFill="1" applyBorder="1" applyAlignment="1">
      <alignment horizontal="left" vertical="center"/>
    </xf>
    <xf numFmtId="0" fontId="29" fillId="30" borderId="5" xfId="0" applyFont="1" applyFill="1" applyBorder="1" applyAlignment="1">
      <alignment horizontal="center" vertical="center"/>
    </xf>
    <xf numFmtId="0" fontId="29" fillId="12" borderId="10" xfId="0" applyFont="1" applyFill="1" applyBorder="1" applyAlignment="1">
      <alignment horizontal="left" vertical="center"/>
    </xf>
    <xf numFmtId="0" fontId="29" fillId="12" borderId="15" xfId="0" applyFont="1" applyFill="1" applyBorder="1" applyAlignment="1">
      <alignment horizontal="left" vertical="center"/>
    </xf>
    <xf numFmtId="3" fontId="29" fillId="12" borderId="9" xfId="0" applyNumberFormat="1" applyFont="1" applyFill="1" applyBorder="1" applyAlignment="1">
      <alignment horizontal="center" vertical="center"/>
    </xf>
    <xf numFmtId="166" fontId="30" fillId="12" borderId="9" xfId="0" applyNumberFormat="1" applyFont="1" applyFill="1" applyBorder="1" applyAlignment="1">
      <alignment horizontal="center" vertical="center"/>
    </xf>
    <xf numFmtId="170" fontId="28" fillId="12" borderId="9" xfId="12" applyFont="1" applyFill="1" applyBorder="1" applyAlignment="1">
      <alignment horizontal="center" vertical="center"/>
    </xf>
    <xf numFmtId="170" fontId="28" fillId="12" borderId="2" xfId="12" applyFont="1" applyFill="1" applyBorder="1" applyAlignment="1">
      <alignment horizontal="center" vertical="center"/>
    </xf>
    <xf numFmtId="0" fontId="23" fillId="24" borderId="6" xfId="0" applyFont="1" applyFill="1" applyBorder="1"/>
    <xf numFmtId="0" fontId="23" fillId="24" borderId="10" xfId="0" applyFont="1" applyFill="1" applyBorder="1"/>
    <xf numFmtId="169" fontId="22" fillId="24" borderId="8" xfId="10" applyNumberFormat="1" applyFont="1" applyFill="1" applyBorder="1"/>
    <xf numFmtId="169" fontId="22" fillId="24" borderId="10" xfId="10" applyNumberFormat="1" applyFont="1" applyFill="1" applyBorder="1"/>
    <xf numFmtId="172" fontId="23" fillId="24" borderId="5" xfId="10" applyNumberFormat="1" applyFont="1" applyFill="1" applyBorder="1"/>
    <xf numFmtId="169" fontId="23" fillId="24" borderId="8" xfId="10" applyNumberFormat="1" applyFont="1" applyFill="1" applyBorder="1"/>
    <xf numFmtId="169" fontId="23" fillId="24" borderId="10" xfId="10" applyNumberFormat="1" applyFont="1" applyFill="1" applyBorder="1"/>
    <xf numFmtId="166" fontId="23" fillId="24" borderId="6" xfId="10" applyNumberFormat="1" applyFont="1" applyFill="1" applyBorder="1"/>
    <xf numFmtId="173" fontId="23" fillId="24" borderId="5" xfId="10" applyNumberFormat="1" applyFont="1" applyFill="1" applyBorder="1"/>
    <xf numFmtId="0" fontId="23" fillId="18" borderId="7" xfId="0" applyFont="1" applyFill="1" applyBorder="1" applyAlignment="1">
      <alignment vertical="center" wrapText="1"/>
    </xf>
    <xf numFmtId="0" fontId="23" fillId="18" borderId="3" xfId="0" applyFont="1" applyFill="1" applyBorder="1" applyAlignment="1">
      <alignment vertical="center" wrapText="1"/>
    </xf>
    <xf numFmtId="0" fontId="23" fillId="18" borderId="13" xfId="0" applyFont="1" applyFill="1" applyBorder="1" applyAlignment="1">
      <alignment vertical="center" wrapText="1"/>
    </xf>
    <xf numFmtId="0" fontId="23" fillId="21" borderId="10" xfId="0" applyFont="1" applyFill="1" applyBorder="1" applyAlignment="1">
      <alignment vertical="center"/>
    </xf>
    <xf numFmtId="0" fontId="0" fillId="22" borderId="0" xfId="0" applyFill="1"/>
    <xf numFmtId="166" fontId="22" fillId="23" borderId="14" xfId="0" applyNumberFormat="1" applyFont="1" applyFill="1" applyBorder="1" applyAlignment="1">
      <alignment horizontal="center" vertical="center"/>
    </xf>
    <xf numFmtId="166" fontId="22" fillId="23" borderId="12" xfId="0" applyNumberFormat="1" applyFont="1" applyFill="1" applyBorder="1" applyAlignment="1">
      <alignment horizontal="center" vertical="center"/>
    </xf>
    <xf numFmtId="166" fontId="23" fillId="23" borderId="5" xfId="0" applyNumberFormat="1" applyFont="1" applyFill="1" applyBorder="1" applyAlignment="1">
      <alignment horizontal="center" vertical="center"/>
    </xf>
    <xf numFmtId="166" fontId="28" fillId="0" borderId="5" xfId="12" applyNumberFormat="1" applyFont="1" applyBorder="1" applyAlignment="1">
      <alignment horizontal="center" vertical="center"/>
    </xf>
    <xf numFmtId="166" fontId="22" fillId="0" borderId="14" xfId="0" applyNumberFormat="1" applyFont="1" applyBorder="1" applyAlignment="1">
      <alignment horizontal="center" vertical="center"/>
    </xf>
    <xf numFmtId="166" fontId="22" fillId="0" borderId="12" xfId="0" applyNumberFormat="1" applyFont="1" applyBorder="1" applyAlignment="1">
      <alignment horizontal="center" vertical="center"/>
    </xf>
    <xf numFmtId="166" fontId="23" fillId="0" borderId="5" xfId="0" applyNumberFormat="1" applyFont="1" applyBorder="1" applyAlignment="1">
      <alignment horizontal="center" vertical="center"/>
    </xf>
    <xf numFmtId="0" fontId="29" fillId="12" borderId="2" xfId="0" applyFont="1" applyFill="1" applyBorder="1" applyAlignment="1">
      <alignment horizontal="left" vertical="center" wrapText="1"/>
    </xf>
    <xf numFmtId="2" fontId="29" fillId="12" borderId="9" xfId="0" applyNumberFormat="1" applyFont="1" applyFill="1" applyBorder="1" applyAlignment="1">
      <alignment horizontal="center" vertical="center"/>
    </xf>
    <xf numFmtId="166" fontId="29" fillId="12" borderId="14" xfId="0" applyNumberFormat="1" applyFont="1" applyFill="1" applyBorder="1" applyAlignment="1">
      <alignment horizontal="center" vertical="center"/>
    </xf>
    <xf numFmtId="2" fontId="29" fillId="0" borderId="9" xfId="0" applyNumberFormat="1" applyFont="1" applyBorder="1" applyAlignment="1">
      <alignment horizontal="center" vertical="center"/>
    </xf>
    <xf numFmtId="166" fontId="29" fillId="12" borderId="12" xfId="0" applyNumberFormat="1" applyFont="1" applyFill="1" applyBorder="1" applyAlignment="1">
      <alignment horizontal="center" vertical="center"/>
    </xf>
    <xf numFmtId="0" fontId="22" fillId="10" borderId="5" xfId="0" applyFont="1" applyFill="1" applyBorder="1" applyAlignment="1">
      <alignment horizontal="center" vertical="center"/>
    </xf>
    <xf numFmtId="0" fontId="29" fillId="10" borderId="2" xfId="0" applyFont="1" applyFill="1" applyBorder="1" applyAlignment="1">
      <alignment horizontal="left" vertical="center" wrapText="1"/>
    </xf>
    <xf numFmtId="0" fontId="29" fillId="10" borderId="5" xfId="0" applyFont="1" applyFill="1" applyBorder="1" applyAlignment="1">
      <alignment horizontal="center" vertical="center" wrapText="1"/>
    </xf>
    <xf numFmtId="2" fontId="29" fillId="10" borderId="9" xfId="0" applyNumberFormat="1" applyFont="1" applyFill="1" applyBorder="1" applyAlignment="1">
      <alignment horizontal="center" vertical="center"/>
    </xf>
    <xf numFmtId="166" fontId="22" fillId="12" borderId="14" xfId="0" applyNumberFormat="1" applyFont="1" applyFill="1" applyBorder="1" applyAlignment="1">
      <alignment horizontal="center" vertical="center"/>
    </xf>
    <xf numFmtId="0" fontId="22" fillId="10" borderId="5" xfId="0" applyFont="1" applyFill="1" applyBorder="1" applyAlignment="1">
      <alignment horizontal="center" vertical="center" wrapText="1"/>
    </xf>
    <xf numFmtId="2" fontId="22" fillId="10" borderId="9" xfId="0" applyNumberFormat="1" applyFont="1" applyFill="1" applyBorder="1" applyAlignment="1">
      <alignment horizontal="center" vertical="center"/>
    </xf>
    <xf numFmtId="166" fontId="22" fillId="12" borderId="12" xfId="0" applyNumberFormat="1" applyFont="1" applyFill="1" applyBorder="1" applyAlignment="1">
      <alignment horizontal="center" vertical="center"/>
    </xf>
    <xf numFmtId="166" fontId="23" fillId="10" borderId="9" xfId="0" applyNumberFormat="1" applyFont="1" applyFill="1" applyBorder="1" applyAlignment="1">
      <alignment horizontal="center" vertical="center"/>
    </xf>
    <xf numFmtId="166" fontId="23" fillId="12" borderId="9" xfId="0" applyNumberFormat="1" applyFont="1" applyFill="1" applyBorder="1" applyAlignment="1">
      <alignment horizontal="center" vertical="center"/>
    </xf>
    <xf numFmtId="2" fontId="0" fillId="0" borderId="0" xfId="0" applyNumberFormat="1"/>
    <xf numFmtId="0" fontId="26" fillId="23" borderId="5" xfId="0" applyFont="1" applyFill="1" applyBorder="1" applyAlignment="1">
      <alignment horizontal="center" vertical="center"/>
    </xf>
    <xf numFmtId="0" fontId="26" fillId="23" borderId="2" xfId="0" applyFont="1" applyFill="1" applyBorder="1" applyAlignment="1">
      <alignment horizontal="left" vertical="center" wrapText="1"/>
    </xf>
    <xf numFmtId="0" fontId="26" fillId="23" borderId="5" xfId="0" applyFont="1" applyFill="1" applyBorder="1" applyAlignment="1">
      <alignment horizontal="center" vertical="center" wrapText="1"/>
    </xf>
    <xf numFmtId="3" fontId="26" fillId="23" borderId="5" xfId="0" applyNumberFormat="1" applyFont="1" applyFill="1" applyBorder="1" applyAlignment="1">
      <alignment horizontal="center" vertical="center"/>
    </xf>
    <xf numFmtId="2" fontId="26" fillId="23" borderId="9" xfId="0" applyNumberFormat="1" applyFont="1" applyFill="1" applyBorder="1" applyAlignment="1">
      <alignment horizontal="center" vertical="center"/>
    </xf>
    <xf numFmtId="166" fontId="26" fillId="23" borderId="14" xfId="0" applyNumberFormat="1" applyFont="1" applyFill="1" applyBorder="1" applyAlignment="1">
      <alignment horizontal="center" vertical="center"/>
    </xf>
    <xf numFmtId="166" fontId="26" fillId="23" borderId="12" xfId="0" applyNumberFormat="1" applyFont="1" applyFill="1" applyBorder="1" applyAlignment="1">
      <alignment horizontal="center" vertical="center"/>
    </xf>
    <xf numFmtId="166" fontId="32" fillId="23" borderId="5" xfId="0" applyNumberFormat="1" applyFont="1" applyFill="1" applyBorder="1" applyAlignment="1">
      <alignment horizontal="center" vertical="center"/>
    </xf>
    <xf numFmtId="170" fontId="28" fillId="23" borderId="5" xfId="12" applyFont="1" applyFill="1" applyBorder="1" applyAlignment="1">
      <alignment horizontal="center" vertical="center"/>
    </xf>
    <xf numFmtId="0" fontId="22" fillId="23" borderId="2" xfId="0" applyFont="1" applyFill="1" applyBorder="1" applyAlignment="1">
      <alignment horizontal="left" vertical="center" wrapText="1"/>
    </xf>
    <xf numFmtId="0" fontId="22" fillId="23" borderId="5" xfId="0" applyFont="1" applyFill="1" applyBorder="1" applyAlignment="1">
      <alignment horizontal="center" vertical="center" wrapText="1"/>
    </xf>
    <xf numFmtId="2" fontId="22" fillId="23" borderId="5" xfId="0" applyNumberFormat="1" applyFont="1" applyFill="1" applyBorder="1" applyAlignment="1">
      <alignment horizontal="center" vertical="center"/>
    </xf>
    <xf numFmtId="0" fontId="23" fillId="21" borderId="5" xfId="0" applyFont="1" applyFill="1" applyBorder="1" applyAlignment="1">
      <alignment horizontal="center" vertical="center"/>
    </xf>
    <xf numFmtId="0" fontId="23" fillId="21" borderId="10" xfId="0" applyFont="1" applyFill="1" applyBorder="1" applyAlignment="1">
      <alignment horizontal="left" vertical="center"/>
    </xf>
    <xf numFmtId="166" fontId="29" fillId="0" borderId="14" xfId="0" applyNumberFormat="1" applyFont="1" applyBorder="1" applyAlignment="1">
      <alignment horizontal="center" vertical="center"/>
    </xf>
    <xf numFmtId="2" fontId="23" fillId="21" borderId="8" xfId="0" applyNumberFormat="1" applyFont="1" applyFill="1" applyBorder="1" applyAlignment="1">
      <alignment horizontal="left" vertical="center"/>
    </xf>
    <xf numFmtId="3" fontId="29" fillId="0" borderId="9" xfId="0" applyNumberFormat="1" applyFont="1" applyBorder="1" applyAlignment="1">
      <alignment horizontal="center" vertical="center"/>
    </xf>
    <xf numFmtId="166" fontId="0" fillId="22" borderId="0" xfId="0" applyNumberFormat="1" applyFill="1"/>
    <xf numFmtId="170" fontId="28" fillId="23" borderId="9" xfId="12" applyFont="1" applyFill="1" applyBorder="1" applyAlignment="1">
      <alignment horizontal="center" vertical="center"/>
    </xf>
    <xf numFmtId="0" fontId="22" fillId="10" borderId="2" xfId="0" applyFont="1" applyFill="1" applyBorder="1" applyAlignment="1">
      <alignment horizontal="left" vertical="center" wrapText="1"/>
    </xf>
    <xf numFmtId="0" fontId="26" fillId="0" borderId="9" xfId="0" applyFont="1" applyBorder="1" applyAlignment="1">
      <alignment horizontal="center" vertical="center"/>
    </xf>
    <xf numFmtId="1" fontId="26" fillId="0" borderId="9" xfId="0" applyNumberFormat="1" applyFont="1" applyBorder="1" applyAlignment="1">
      <alignment horizontal="center" vertical="center"/>
    </xf>
    <xf numFmtId="167" fontId="23" fillId="12" borderId="9" xfId="0" applyNumberFormat="1" applyFont="1" applyFill="1" applyBorder="1" applyAlignment="1">
      <alignment horizontal="center" vertical="center"/>
    </xf>
    <xf numFmtId="0" fontId="22" fillId="23" borderId="10" xfId="0" applyFont="1" applyFill="1" applyBorder="1" applyAlignment="1">
      <alignment horizontal="left" vertical="center"/>
    </xf>
    <xf numFmtId="0" fontId="23" fillId="21" borderId="14" xfId="0" applyFont="1" applyFill="1" applyBorder="1" applyAlignment="1">
      <alignment horizontal="left" vertical="center"/>
    </xf>
    <xf numFmtId="2" fontId="29" fillId="0" borderId="5" xfId="0" applyNumberFormat="1" applyFont="1" applyBorder="1" applyAlignment="1">
      <alignment horizontal="center" vertical="center"/>
    </xf>
    <xf numFmtId="0" fontId="29" fillId="0" borderId="14" xfId="0" applyFont="1" applyBorder="1" applyAlignment="1">
      <alignment horizontal="center" vertical="center" wrapText="1"/>
    </xf>
    <xf numFmtId="0" fontId="22" fillId="23" borderId="14" xfId="0" applyFont="1" applyFill="1" applyBorder="1" applyAlignment="1">
      <alignment horizontal="center" vertical="center" wrapText="1"/>
    </xf>
    <xf numFmtId="166" fontId="22" fillId="0" borderId="5" xfId="0" applyNumberFormat="1" applyFont="1" applyBorder="1" applyAlignment="1">
      <alignment horizontal="center" vertical="center"/>
    </xf>
    <xf numFmtId="1" fontId="29" fillId="0" borderId="5" xfId="0" applyNumberFormat="1" applyFont="1" applyBorder="1" applyAlignment="1">
      <alignment horizontal="center" vertical="center"/>
    </xf>
    <xf numFmtId="0" fontId="0" fillId="23" borderId="0" xfId="0" applyFill="1"/>
    <xf numFmtId="166" fontId="22" fillId="23" borderId="5" xfId="0" applyNumberFormat="1" applyFont="1" applyFill="1" applyBorder="1" applyAlignment="1">
      <alignment horizontal="center" vertical="center"/>
    </xf>
    <xf numFmtId="0" fontId="22" fillId="23" borderId="13" xfId="0" applyFont="1" applyFill="1" applyBorder="1" applyAlignment="1">
      <alignment horizontal="left" vertical="center"/>
    </xf>
    <xf numFmtId="0" fontId="22" fillId="23" borderId="2" xfId="0" applyFont="1" applyFill="1" applyBorder="1" applyAlignment="1">
      <alignment horizontal="center" vertical="center" wrapText="1"/>
    </xf>
    <xf numFmtId="0" fontId="22" fillId="23" borderId="2" xfId="0" applyFont="1" applyFill="1" applyBorder="1" applyAlignment="1">
      <alignment horizontal="center" vertical="center"/>
    </xf>
    <xf numFmtId="2" fontId="22" fillId="23" borderId="2" xfId="0" applyNumberFormat="1" applyFont="1" applyFill="1" applyBorder="1" applyAlignment="1">
      <alignment horizontal="center" vertical="center"/>
    </xf>
    <xf numFmtId="166" fontId="23" fillId="23" borderId="2" xfId="0" applyNumberFormat="1" applyFont="1" applyFill="1" applyBorder="1" applyAlignment="1">
      <alignment horizontal="center" vertical="center"/>
    </xf>
    <xf numFmtId="170" fontId="28" fillId="23" borderId="2" xfId="12" applyFont="1" applyFill="1" applyBorder="1" applyAlignment="1">
      <alignment horizontal="center" vertical="center"/>
    </xf>
    <xf numFmtId="0" fontId="23" fillId="19" borderId="9" xfId="0" applyFont="1" applyFill="1" applyBorder="1" applyAlignment="1">
      <alignment horizontal="center" vertical="center"/>
    </xf>
    <xf numFmtId="0" fontId="23" fillId="19" borderId="10" xfId="0" applyFont="1" applyFill="1" applyBorder="1" applyAlignment="1">
      <alignment horizontal="left" vertical="center"/>
    </xf>
    <xf numFmtId="166" fontId="23" fillId="19" borderId="8" xfId="0" applyNumberFormat="1" applyFont="1" applyFill="1" applyBorder="1" applyAlignment="1">
      <alignment horizontal="left" vertical="center"/>
    </xf>
    <xf numFmtId="0" fontId="0" fillId="12" borderId="0" xfId="0" applyFill="1"/>
    <xf numFmtId="166" fontId="23" fillId="12" borderId="5" xfId="0" applyNumberFormat="1" applyFont="1" applyFill="1" applyBorder="1" applyAlignment="1">
      <alignment horizontal="center" vertical="center"/>
    </xf>
    <xf numFmtId="166" fontId="22" fillId="10" borderId="14" xfId="0" applyNumberFormat="1" applyFont="1" applyFill="1" applyBorder="1" applyAlignment="1">
      <alignment horizontal="center" vertical="center"/>
    </xf>
    <xf numFmtId="0" fontId="22" fillId="31" borderId="5" xfId="0" applyFont="1" applyFill="1" applyBorder="1" applyAlignment="1">
      <alignment horizontal="center" vertical="center"/>
    </xf>
    <xf numFmtId="0" fontId="22" fillId="31" borderId="13" xfId="0" applyFont="1" applyFill="1" applyBorder="1" applyAlignment="1">
      <alignment horizontal="left" vertical="center" wrapText="1"/>
    </xf>
    <xf numFmtId="0" fontId="22" fillId="31" borderId="9" xfId="0" applyFont="1" applyFill="1" applyBorder="1" applyAlignment="1">
      <alignment horizontal="center" vertical="center" wrapText="1"/>
    </xf>
    <xf numFmtId="0" fontId="22" fillId="31" borderId="9" xfId="0" applyFont="1" applyFill="1" applyBorder="1" applyAlignment="1">
      <alignment horizontal="center" vertical="center"/>
    </xf>
    <xf numFmtId="2" fontId="22" fillId="31" borderId="9" xfId="0" applyNumberFormat="1" applyFont="1" applyFill="1" applyBorder="1" applyAlignment="1">
      <alignment horizontal="center" vertical="center"/>
    </xf>
    <xf numFmtId="166" fontId="22" fillId="31" borderId="14" xfId="0" applyNumberFormat="1" applyFont="1" applyFill="1" applyBorder="1" applyAlignment="1">
      <alignment horizontal="center" vertical="center"/>
    </xf>
    <xf numFmtId="0" fontId="26" fillId="23" borderId="8" xfId="0" applyFont="1" applyFill="1" applyBorder="1" applyAlignment="1">
      <alignment horizontal="left" vertical="center"/>
    </xf>
    <xf numFmtId="0" fontId="26" fillId="23" borderId="9" xfId="0" applyFont="1" applyFill="1" applyBorder="1" applyAlignment="1">
      <alignment horizontal="center" vertical="center" wrapText="1"/>
    </xf>
    <xf numFmtId="3" fontId="26" fillId="23" borderId="9" xfId="0" applyNumberFormat="1" applyFont="1" applyFill="1" applyBorder="1" applyAlignment="1">
      <alignment horizontal="center" vertical="center" wrapText="1"/>
    </xf>
    <xf numFmtId="3" fontId="26" fillId="23" borderId="9" xfId="0" applyNumberFormat="1" applyFont="1" applyFill="1" applyBorder="1" applyAlignment="1">
      <alignment horizontal="center" vertical="center"/>
    </xf>
    <xf numFmtId="0" fontId="22" fillId="23" borderId="8" xfId="0" applyFont="1" applyFill="1" applyBorder="1" applyAlignment="1">
      <alignment horizontal="left" vertical="center"/>
    </xf>
    <xf numFmtId="0" fontId="33" fillId="0" borderId="0" xfId="0" applyFont="1"/>
    <xf numFmtId="0" fontId="23" fillId="12" borderId="5" xfId="0" applyFont="1" applyFill="1" applyBorder="1" applyAlignment="1">
      <alignment horizontal="center" vertical="center"/>
    </xf>
    <xf numFmtId="0" fontId="23" fillId="12" borderId="6" xfId="0" applyFont="1" applyFill="1" applyBorder="1" applyAlignment="1">
      <alignment horizontal="left" vertical="center"/>
    </xf>
    <xf numFmtId="0" fontId="30" fillId="12" borderId="8" xfId="0" applyFont="1" applyFill="1" applyBorder="1" applyAlignment="1">
      <alignment horizontal="left" vertical="center"/>
    </xf>
    <xf numFmtId="0" fontId="33" fillId="12" borderId="0" xfId="0" applyFont="1" applyFill="1"/>
    <xf numFmtId="0" fontId="29" fillId="12" borderId="2" xfId="0" applyFont="1" applyFill="1" applyBorder="1" applyAlignment="1">
      <alignment horizontal="center" vertical="center" wrapText="1"/>
    </xf>
    <xf numFmtId="0" fontId="29" fillId="12" borderId="2" xfId="0" applyFont="1" applyFill="1" applyBorder="1" applyAlignment="1">
      <alignment horizontal="center" vertical="center"/>
    </xf>
    <xf numFmtId="170" fontId="28" fillId="0" borderId="2" xfId="12" applyFont="1" applyBorder="1" applyAlignment="1">
      <alignment horizontal="center" vertical="center"/>
    </xf>
    <xf numFmtId="0" fontId="23" fillId="19" borderId="2" xfId="0" applyFont="1" applyFill="1" applyBorder="1" applyAlignment="1">
      <alignment horizontal="center" vertical="center"/>
    </xf>
    <xf numFmtId="0" fontId="32" fillId="21" borderId="6" xfId="0" applyFont="1" applyFill="1" applyBorder="1" applyAlignment="1">
      <alignment horizontal="left" vertical="center"/>
    </xf>
    <xf numFmtId="0" fontId="29" fillId="0" borderId="14" xfId="0" applyFont="1" applyBorder="1" applyAlignment="1">
      <alignment horizontal="left" vertical="center"/>
    </xf>
    <xf numFmtId="0" fontId="22" fillId="23" borderId="6" xfId="0" applyFont="1" applyFill="1" applyBorder="1" applyAlignment="1">
      <alignment horizontal="left" vertical="center"/>
    </xf>
    <xf numFmtId="0" fontId="26" fillId="23" borderId="9" xfId="0" applyFont="1" applyFill="1" applyBorder="1" applyAlignment="1">
      <alignment horizontal="center" vertical="center"/>
    </xf>
    <xf numFmtId="166" fontId="26" fillId="0" borderId="14" xfId="0" applyNumberFormat="1" applyFont="1" applyBorder="1" applyAlignment="1">
      <alignment horizontal="center" vertical="center"/>
    </xf>
    <xf numFmtId="0" fontId="4" fillId="25" borderId="0" xfId="0" applyFont="1" applyFill="1"/>
    <xf numFmtId="0" fontId="23" fillId="25" borderId="9" xfId="0" applyFont="1" applyFill="1" applyBorder="1" applyAlignment="1">
      <alignment horizontal="center" vertical="center"/>
    </xf>
    <xf numFmtId="0" fontId="23" fillId="25" borderId="14" xfId="0" applyFont="1" applyFill="1" applyBorder="1" applyAlignment="1">
      <alignment horizontal="left" vertical="center"/>
    </xf>
    <xf numFmtId="0" fontId="23" fillId="25" borderId="9" xfId="0" applyFont="1" applyFill="1" applyBorder="1" applyAlignment="1">
      <alignment horizontal="center" vertical="center" wrapText="1"/>
    </xf>
    <xf numFmtId="2" fontId="23" fillId="25" borderId="9" xfId="0" applyNumberFormat="1" applyFont="1" applyFill="1" applyBorder="1" applyAlignment="1">
      <alignment horizontal="center" vertical="center"/>
    </xf>
    <xf numFmtId="166" fontId="23" fillId="25" borderId="14" xfId="0" applyNumberFormat="1" applyFont="1" applyFill="1" applyBorder="1" applyAlignment="1">
      <alignment horizontal="center" vertical="center"/>
    </xf>
    <xf numFmtId="166" fontId="23" fillId="25" borderId="9" xfId="0" applyNumberFormat="1" applyFont="1" applyFill="1" applyBorder="1" applyAlignment="1">
      <alignment horizontal="center" vertical="center"/>
    </xf>
    <xf numFmtId="170" fontId="23" fillId="25" borderId="9" xfId="12" applyFont="1" applyFill="1" applyBorder="1" applyAlignment="1">
      <alignment horizontal="center" vertical="center"/>
    </xf>
    <xf numFmtId="0" fontId="29" fillId="0" borderId="4" xfId="0" applyFont="1" applyBorder="1" applyAlignment="1">
      <alignment horizontal="center" vertical="center" wrapText="1"/>
    </xf>
    <xf numFmtId="2" fontId="29" fillId="0" borderId="4" xfId="0" applyNumberFormat="1" applyFont="1" applyBorder="1" applyAlignment="1">
      <alignment horizontal="center" vertical="center"/>
    </xf>
    <xf numFmtId="170" fontId="28" fillId="0" borderId="4" xfId="12" applyFont="1" applyBorder="1" applyAlignment="1">
      <alignment horizontal="center" vertical="center"/>
    </xf>
    <xf numFmtId="170" fontId="28" fillId="0" borderId="14" xfId="12" applyFont="1" applyBorder="1" applyAlignment="1">
      <alignment horizontal="center" vertical="center"/>
    </xf>
    <xf numFmtId="166" fontId="23" fillId="12" borderId="4" xfId="0" applyNumberFormat="1" applyFont="1" applyFill="1" applyBorder="1" applyAlignment="1">
      <alignment horizontal="center" vertical="center"/>
    </xf>
    <xf numFmtId="0" fontId="22" fillId="0" borderId="4" xfId="0" applyFont="1" applyBorder="1" applyAlignment="1">
      <alignment horizontal="center" vertical="center" wrapText="1"/>
    </xf>
    <xf numFmtId="2" fontId="22" fillId="0" borderId="4" xfId="0" applyNumberFormat="1" applyFont="1" applyBorder="1" applyAlignment="1">
      <alignment horizontal="center" vertical="center"/>
    </xf>
    <xf numFmtId="166" fontId="23" fillId="12" borderId="2" xfId="0" applyNumberFormat="1" applyFont="1" applyFill="1" applyBorder="1" applyAlignment="1">
      <alignment horizontal="center" vertical="center"/>
    </xf>
    <xf numFmtId="170" fontId="28" fillId="0" borderId="15" xfId="12" applyFont="1" applyBorder="1" applyAlignment="1">
      <alignment horizontal="center" vertical="center"/>
    </xf>
    <xf numFmtId="2" fontId="29" fillId="12" borderId="9" xfId="11" applyNumberFormat="1" applyFont="1" applyFill="1" applyBorder="1" applyAlignment="1">
      <alignment horizontal="center" vertical="center"/>
    </xf>
    <xf numFmtId="0" fontId="30" fillId="12" borderId="5" xfId="0" applyFont="1" applyFill="1" applyBorder="1" applyAlignment="1">
      <alignment horizontal="center" vertical="center"/>
    </xf>
    <xf numFmtId="0" fontId="30" fillId="12" borderId="6" xfId="0" applyFont="1" applyFill="1" applyBorder="1" applyAlignment="1">
      <alignment horizontal="left" vertical="center"/>
    </xf>
    <xf numFmtId="0" fontId="29" fillId="12" borderId="13" xfId="0" applyFont="1" applyFill="1" applyBorder="1" applyAlignment="1">
      <alignment horizontal="left" vertical="center"/>
    </xf>
    <xf numFmtId="0" fontId="23" fillId="12" borderId="8" xfId="0" applyFont="1" applyFill="1" applyBorder="1" applyAlignment="1">
      <alignment horizontal="left" vertical="center"/>
    </xf>
    <xf numFmtId="0" fontId="29" fillId="0" borderId="13" xfId="0" applyFont="1" applyBorder="1" applyAlignment="1">
      <alignment horizontal="left" vertical="center"/>
    </xf>
    <xf numFmtId="0" fontId="29" fillId="0" borderId="2" xfId="0" applyFont="1" applyBorder="1" applyAlignment="1">
      <alignment horizontal="center" vertical="center" wrapText="1"/>
    </xf>
    <xf numFmtId="0" fontId="29" fillId="0" borderId="2" xfId="0" applyFont="1" applyBorder="1" applyAlignment="1">
      <alignment horizontal="center" vertical="center"/>
    </xf>
    <xf numFmtId="2" fontId="29" fillId="0" borderId="2" xfId="0" applyNumberFormat="1" applyFont="1" applyBorder="1" applyAlignment="1">
      <alignment horizontal="center" vertical="center"/>
    </xf>
    <xf numFmtId="166" fontId="29" fillId="0" borderId="2" xfId="0" applyNumberFormat="1" applyFont="1" applyBorder="1" applyAlignment="1">
      <alignment horizontal="center" vertical="center"/>
    </xf>
    <xf numFmtId="0" fontId="29" fillId="0" borderId="6" xfId="0" applyFont="1" applyBorder="1" applyAlignment="1">
      <alignment horizontal="center" vertical="center"/>
    </xf>
    <xf numFmtId="0" fontId="29" fillId="0" borderId="9" xfId="0" applyFont="1" applyBorder="1" applyAlignment="1">
      <alignment horizontal="left" vertical="center"/>
    </xf>
    <xf numFmtId="0" fontId="33" fillId="0" borderId="5" xfId="0" applyFont="1" applyBorder="1"/>
    <xf numFmtId="166" fontId="29" fillId="0" borderId="11" xfId="0" applyNumberFormat="1" applyFont="1" applyBorder="1" applyAlignment="1">
      <alignment horizontal="center" vertical="center"/>
    </xf>
    <xf numFmtId="0" fontId="29" fillId="0" borderId="5" xfId="0" applyFont="1" applyBorder="1" applyAlignment="1">
      <alignment horizontal="left" vertical="center"/>
    </xf>
    <xf numFmtId="0" fontId="29" fillId="0" borderId="10" xfId="0" applyFont="1" applyBorder="1" applyAlignment="1">
      <alignment horizontal="center" vertical="center" wrapText="1"/>
    </xf>
    <xf numFmtId="166" fontId="29" fillId="0" borderId="6" xfId="0" applyNumberFormat="1" applyFont="1" applyBorder="1" applyAlignment="1">
      <alignment horizontal="center" vertical="center"/>
    </xf>
    <xf numFmtId="166" fontId="22" fillId="0" borderId="6" xfId="0" applyNumberFormat="1" applyFont="1" applyBorder="1" applyAlignment="1">
      <alignment horizontal="center" vertical="center"/>
    </xf>
    <xf numFmtId="0" fontId="29" fillId="0" borderId="2" xfId="0" applyFont="1" applyBorder="1" applyAlignment="1">
      <alignment horizontal="left" vertical="center"/>
    </xf>
    <xf numFmtId="0" fontId="29" fillId="0" borderId="13" xfId="0" applyFont="1" applyBorder="1" applyAlignment="1">
      <alignment horizontal="center" vertical="center" wrapText="1"/>
    </xf>
    <xf numFmtId="166" fontId="29" fillId="0" borderId="7" xfId="0" applyNumberFormat="1" applyFont="1" applyBorder="1" applyAlignment="1">
      <alignment horizontal="center" vertical="center"/>
    </xf>
    <xf numFmtId="169" fontId="23" fillId="20" borderId="6" xfId="10" applyNumberFormat="1" applyFont="1" applyFill="1" applyBorder="1"/>
    <xf numFmtId="0" fontId="23" fillId="18" borderId="6" xfId="0" applyFont="1" applyFill="1" applyBorder="1" applyAlignment="1">
      <alignment vertical="center"/>
    </xf>
    <xf numFmtId="0" fontId="23" fillId="18" borderId="8" xfId="0" applyFont="1" applyFill="1" applyBorder="1" applyAlignment="1">
      <alignment vertical="center"/>
    </xf>
    <xf numFmtId="0" fontId="23" fillId="18" borderId="10" xfId="0" applyFont="1" applyFill="1" applyBorder="1" applyAlignment="1">
      <alignment vertical="center"/>
    </xf>
    <xf numFmtId="166" fontId="23" fillId="31" borderId="9" xfId="0" applyNumberFormat="1" applyFont="1" applyFill="1" applyBorder="1" applyAlignment="1">
      <alignment horizontal="center" vertical="center"/>
    </xf>
    <xf numFmtId="0" fontId="29" fillId="0" borderId="2" xfId="0" applyFont="1" applyBorder="1" applyAlignment="1">
      <alignment horizontal="left" vertical="center" wrapText="1"/>
    </xf>
    <xf numFmtId="166" fontId="32" fillId="23" borderId="9" xfId="0" applyNumberFormat="1" applyFont="1" applyFill="1" applyBorder="1" applyAlignment="1">
      <alignment horizontal="center" vertical="center"/>
    </xf>
    <xf numFmtId="170" fontId="32" fillId="23" borderId="5" xfId="12" applyFont="1" applyFill="1" applyBorder="1" applyAlignment="1">
      <alignment horizontal="center" vertical="center"/>
    </xf>
    <xf numFmtId="0" fontId="26" fillId="0" borderId="5" xfId="0" applyFont="1" applyBorder="1" applyAlignment="1">
      <alignment horizontal="center" vertical="center"/>
    </xf>
    <xf numFmtId="166" fontId="23" fillId="0" borderId="4" xfId="0" applyNumberFormat="1" applyFont="1" applyBorder="1" applyAlignment="1">
      <alignment horizontal="center" vertical="center"/>
    </xf>
    <xf numFmtId="0" fontId="22" fillId="23" borderId="6" xfId="0" applyFont="1" applyFill="1" applyBorder="1" applyAlignment="1">
      <alignment horizontal="left" vertical="center" wrapText="1"/>
    </xf>
    <xf numFmtId="170" fontId="28" fillId="23" borderId="10" xfId="12" applyFont="1" applyFill="1" applyBorder="1" applyAlignment="1">
      <alignment horizontal="center" vertical="center"/>
    </xf>
    <xf numFmtId="3" fontId="22" fillId="23" borderId="5" xfId="0" applyNumberFormat="1" applyFont="1" applyFill="1" applyBorder="1" applyAlignment="1">
      <alignment horizontal="center" vertical="center"/>
    </xf>
    <xf numFmtId="0" fontId="22" fillId="0" borderId="6" xfId="0" applyFont="1" applyBorder="1" applyAlignment="1">
      <alignment horizontal="left" vertical="center" wrapText="1"/>
    </xf>
    <xf numFmtId="0" fontId="23" fillId="19" borderId="14" xfId="0" applyFont="1" applyFill="1" applyBorder="1" applyAlignment="1">
      <alignment horizontal="left" vertical="center"/>
    </xf>
    <xf numFmtId="0" fontId="29" fillId="12" borderId="5" xfId="0" applyFont="1" applyFill="1" applyBorder="1" applyAlignment="1">
      <alignment vertical="center" wrapText="1"/>
    </xf>
    <xf numFmtId="1" fontId="22" fillId="0" borderId="14" xfId="0" applyNumberFormat="1" applyFont="1" applyBorder="1" applyAlignment="1">
      <alignment horizontal="center" vertical="center"/>
    </xf>
    <xf numFmtId="0" fontId="22" fillId="10" borderId="9" xfId="0" applyFont="1" applyFill="1" applyBorder="1" applyAlignment="1">
      <alignment horizontal="center" vertical="center"/>
    </xf>
    <xf numFmtId="1" fontId="22" fillId="0" borderId="10" xfId="0" applyNumberFormat="1" applyFont="1" applyBorder="1" applyAlignment="1">
      <alignment horizontal="center" vertical="center"/>
    </xf>
    <xf numFmtId="1" fontId="22" fillId="0" borderId="3" xfId="0" applyNumberFormat="1" applyFont="1" applyBorder="1" applyAlignment="1">
      <alignment horizontal="center" vertical="center"/>
    </xf>
    <xf numFmtId="0" fontId="23" fillId="25" borderId="6" xfId="0" applyFont="1" applyFill="1" applyBorder="1" applyAlignment="1">
      <alignment vertical="center" wrapText="1"/>
    </xf>
    <xf numFmtId="0" fontId="23" fillId="25" borderId="10" xfId="0" applyFont="1" applyFill="1" applyBorder="1" applyAlignment="1">
      <alignment vertical="center" wrapText="1"/>
    </xf>
    <xf numFmtId="169" fontId="23" fillId="25" borderId="6" xfId="0" applyNumberFormat="1" applyFont="1" applyFill="1" applyBorder="1" applyAlignment="1">
      <alignment vertical="center" wrapText="1"/>
    </xf>
    <xf numFmtId="169" fontId="23" fillId="25" borderId="8" xfId="0" applyNumberFormat="1" applyFont="1" applyFill="1" applyBorder="1" applyAlignment="1">
      <alignment vertical="center" wrapText="1"/>
    </xf>
    <xf numFmtId="169" fontId="23" fillId="25" borderId="10" xfId="0" applyNumberFormat="1" applyFont="1" applyFill="1" applyBorder="1" applyAlignment="1">
      <alignment vertical="center" wrapText="1"/>
    </xf>
    <xf numFmtId="167" fontId="23" fillId="25" borderId="5" xfId="10" applyNumberFormat="1" applyFont="1" applyFill="1" applyBorder="1"/>
    <xf numFmtId="173" fontId="23" fillId="25" borderId="5" xfId="10" applyNumberFormat="1" applyFont="1" applyFill="1" applyBorder="1"/>
    <xf numFmtId="0" fontId="23" fillId="15" borderId="6" xfId="0" applyFont="1" applyFill="1" applyBorder="1" applyAlignment="1">
      <alignment vertical="center"/>
    </xf>
    <xf numFmtId="0" fontId="23" fillId="15" borderId="10" xfId="0" applyFont="1" applyFill="1" applyBorder="1" applyAlignment="1">
      <alignment vertical="center"/>
    </xf>
    <xf numFmtId="0" fontId="23" fillId="18" borderId="6" xfId="0" applyFont="1" applyFill="1" applyBorder="1"/>
    <xf numFmtId="0" fontId="23" fillId="18" borderId="8" xfId="0" applyFont="1" applyFill="1" applyBorder="1"/>
    <xf numFmtId="0" fontId="23" fillId="18" borderId="10" xfId="0" applyFont="1" applyFill="1" applyBorder="1"/>
    <xf numFmtId="170" fontId="28" fillId="12" borderId="5" xfId="12" applyFont="1" applyFill="1" applyBorder="1" applyAlignment="1">
      <alignment horizontal="center" vertical="center"/>
    </xf>
    <xf numFmtId="0" fontId="22" fillId="0" borderId="5" xfId="0" applyFont="1" applyBorder="1" applyAlignment="1">
      <alignment vertical="center" wrapText="1"/>
    </xf>
    <xf numFmtId="0" fontId="29" fillId="0" borderId="5" xfId="0" applyFont="1" applyBorder="1" applyAlignment="1">
      <alignment vertical="center" wrapText="1"/>
    </xf>
    <xf numFmtId="1" fontId="29" fillId="0" borderId="12" xfId="0" applyNumberFormat="1" applyFont="1" applyBorder="1" applyAlignment="1">
      <alignment horizontal="center" vertical="center"/>
    </xf>
    <xf numFmtId="0" fontId="29" fillId="25" borderId="5" xfId="0" applyFont="1" applyFill="1" applyBorder="1" applyAlignment="1">
      <alignment horizontal="center" vertical="center" wrapText="1"/>
    </xf>
    <xf numFmtId="4" fontId="29" fillId="0" borderId="5" xfId="0" applyNumberFormat="1" applyFont="1" applyBorder="1" applyAlignment="1">
      <alignment horizontal="center" vertical="center"/>
    </xf>
    <xf numFmtId="0" fontId="23" fillId="25" borderId="6" xfId="0" applyFont="1" applyFill="1" applyBorder="1"/>
    <xf numFmtId="0" fontId="23" fillId="25" borderId="10" xfId="0" applyFont="1" applyFill="1" applyBorder="1"/>
    <xf numFmtId="166" fontId="23" fillId="25" borderId="3" xfId="10" applyNumberFormat="1" applyFont="1" applyFill="1" applyBorder="1"/>
    <xf numFmtId="166" fontId="23" fillId="25" borderId="8" xfId="10" applyNumberFormat="1" applyFont="1" applyFill="1" applyBorder="1"/>
    <xf numFmtId="166" fontId="23" fillId="25" borderId="5" xfId="10" applyNumberFormat="1" applyFont="1" applyFill="1" applyBorder="1"/>
    <xf numFmtId="170" fontId="23" fillId="25" borderId="5" xfId="10" applyNumberFormat="1" applyFont="1" applyFill="1" applyBorder="1"/>
    <xf numFmtId="0" fontId="23" fillId="26" borderId="6" xfId="0" applyFont="1" applyFill="1" applyBorder="1" applyAlignment="1">
      <alignment vertical="center" wrapText="1"/>
    </xf>
    <xf numFmtId="0" fontId="23" fillId="26" borderId="10" xfId="0" applyFont="1" applyFill="1" applyBorder="1" applyAlignment="1">
      <alignment vertical="center" wrapText="1"/>
    </xf>
    <xf numFmtId="169" fontId="23" fillId="26" borderId="6" xfId="0" applyNumberFormat="1" applyFont="1" applyFill="1" applyBorder="1" applyAlignment="1">
      <alignment vertical="center" wrapText="1"/>
    </xf>
    <xf numFmtId="169" fontId="23" fillId="26" borderId="8" xfId="0" applyNumberFormat="1" applyFont="1" applyFill="1" applyBorder="1" applyAlignment="1">
      <alignment vertical="center" wrapText="1"/>
    </xf>
    <xf numFmtId="169" fontId="22" fillId="26" borderId="5" xfId="0" applyNumberFormat="1" applyFont="1" applyFill="1" applyBorder="1" applyAlignment="1">
      <alignment horizontal="left" vertical="center" wrapText="1"/>
    </xf>
    <xf numFmtId="166" fontId="23" fillId="26" borderId="5" xfId="0" applyNumberFormat="1" applyFont="1" applyFill="1" applyBorder="1" applyAlignment="1">
      <alignment horizontal="left" vertical="center" wrapText="1"/>
    </xf>
    <xf numFmtId="166" fontId="23" fillId="26" borderId="8" xfId="0" applyNumberFormat="1" applyFont="1" applyFill="1" applyBorder="1" applyAlignment="1">
      <alignment horizontal="left" vertical="center" wrapText="1"/>
    </xf>
    <xf numFmtId="167" fontId="23" fillId="26" borderId="5" xfId="10" applyNumberFormat="1" applyFont="1" applyFill="1" applyBorder="1"/>
    <xf numFmtId="173" fontId="23" fillId="26" borderId="5" xfId="10" applyNumberFormat="1" applyFont="1" applyFill="1" applyBorder="1"/>
    <xf numFmtId="0" fontId="23" fillId="27" borderId="6" xfId="0" applyFont="1" applyFill="1" applyBorder="1" applyAlignment="1">
      <alignment vertical="center" wrapText="1"/>
    </xf>
    <xf numFmtId="0" fontId="23" fillId="27" borderId="10" xfId="0" applyFont="1" applyFill="1" applyBorder="1" applyAlignment="1">
      <alignment vertical="center" wrapText="1"/>
    </xf>
    <xf numFmtId="169" fontId="23" fillId="27" borderId="6" xfId="0" applyNumberFormat="1" applyFont="1" applyFill="1" applyBorder="1" applyAlignment="1">
      <alignment vertical="center" wrapText="1"/>
    </xf>
    <xf numFmtId="169" fontId="23" fillId="27" borderId="8" xfId="0" applyNumberFormat="1" applyFont="1" applyFill="1" applyBorder="1" applyAlignment="1">
      <alignment vertical="center" wrapText="1"/>
    </xf>
    <xf numFmtId="169" fontId="22" fillId="27" borderId="5" xfId="0" applyNumberFormat="1" applyFont="1" applyFill="1" applyBorder="1" applyAlignment="1">
      <alignment horizontal="left" vertical="center" wrapText="1"/>
    </xf>
    <xf numFmtId="168" fontId="23" fillId="27" borderId="5" xfId="0" applyNumberFormat="1" applyFont="1" applyFill="1" applyBorder="1" applyAlignment="1">
      <alignment horizontal="left" vertical="center" wrapText="1"/>
    </xf>
    <xf numFmtId="167" fontId="23" fillId="27" borderId="8" xfId="0" applyNumberFormat="1" applyFont="1" applyFill="1" applyBorder="1" applyAlignment="1">
      <alignment horizontal="left" vertical="center" wrapText="1"/>
    </xf>
    <xf numFmtId="167" fontId="23" fillId="27" borderId="5" xfId="10" applyNumberFormat="1" applyFont="1" applyFill="1" applyBorder="1"/>
    <xf numFmtId="167" fontId="0" fillId="0" borderId="0" xfId="0" applyNumberFormat="1"/>
    <xf numFmtId="0" fontId="27" fillId="17" borderId="0" xfId="0" applyFont="1" applyFill="1" applyAlignment="1">
      <alignment horizontal="right"/>
    </xf>
    <xf numFmtId="166" fontId="13" fillId="17" borderId="5" xfId="0" applyNumberFormat="1" applyFont="1" applyFill="1" applyBorder="1"/>
    <xf numFmtId="0" fontId="27" fillId="23" borderId="0" xfId="0" applyFont="1" applyFill="1" applyAlignment="1">
      <alignment horizontal="right"/>
    </xf>
    <xf numFmtId="166" fontId="27" fillId="23" borderId="5" xfId="0" applyNumberFormat="1" applyFont="1" applyFill="1" applyBorder="1"/>
    <xf numFmtId="0" fontId="27" fillId="0" borderId="0" xfId="0" applyFont="1" applyAlignment="1">
      <alignment horizontal="right"/>
    </xf>
    <xf numFmtId="171" fontId="0" fillId="0" borderId="0" xfId="0" applyNumberFormat="1"/>
    <xf numFmtId="0" fontId="27" fillId="12" borderId="0" xfId="0" applyFont="1" applyFill="1" applyAlignment="1">
      <alignment horizontal="right"/>
    </xf>
    <xf numFmtId="0" fontId="34" fillId="0" borderId="5" xfId="0" applyFont="1" applyBorder="1"/>
    <xf numFmtId="171" fontId="34" fillId="0" borderId="5" xfId="10" applyFont="1" applyBorder="1"/>
    <xf numFmtId="1" fontId="29" fillId="12" borderId="9" xfId="0" applyNumberFormat="1" applyFont="1" applyFill="1" applyBorder="1" applyAlignment="1">
      <alignment horizontal="center" vertical="center"/>
    </xf>
    <xf numFmtId="0" fontId="0" fillId="12" borderId="5" xfId="0" applyFill="1" applyBorder="1"/>
    <xf numFmtId="166" fontId="0" fillId="12" borderId="5" xfId="0" applyNumberFormat="1" applyFill="1" applyBorder="1"/>
    <xf numFmtId="2" fontId="0" fillId="0" borderId="5" xfId="0" applyNumberFormat="1" applyBorder="1"/>
    <xf numFmtId="2" fontId="35" fillId="0" borderId="5" xfId="0" applyNumberFormat="1" applyFont="1" applyBorder="1"/>
    <xf numFmtId="1" fontId="0" fillId="0" borderId="5" xfId="0" applyNumberFormat="1" applyBorder="1"/>
    <xf numFmtId="0" fontId="35" fillId="0" borderId="0" xfId="0" applyFont="1"/>
    <xf numFmtId="166" fontId="22" fillId="12" borderId="9" xfId="0" applyNumberFormat="1" applyFont="1" applyFill="1" applyBorder="1" applyAlignment="1">
      <alignment horizontal="center" vertical="center" wrapText="1"/>
    </xf>
    <xf numFmtId="1" fontId="22" fillId="23" borderId="12" xfId="0" applyNumberFormat="1" applyFont="1" applyFill="1" applyBorder="1" applyAlignment="1">
      <alignment horizontal="center" vertical="center"/>
    </xf>
    <xf numFmtId="166" fontId="22" fillId="23" borderId="10" xfId="0" applyNumberFormat="1" applyFont="1" applyFill="1" applyBorder="1" applyAlignment="1">
      <alignment horizontal="center" vertical="center"/>
    </xf>
    <xf numFmtId="1" fontId="22" fillId="23" borderId="6" xfId="0" applyNumberFormat="1" applyFont="1" applyFill="1" applyBorder="1" applyAlignment="1">
      <alignment horizontal="center" vertical="center"/>
    </xf>
    <xf numFmtId="166" fontId="26" fillId="23" borderId="10" xfId="0" applyNumberFormat="1" applyFont="1" applyFill="1" applyBorder="1" applyAlignment="1">
      <alignment horizontal="center" vertical="center"/>
    </xf>
    <xf numFmtId="1" fontId="26" fillId="23" borderId="6" xfId="0" applyNumberFormat="1" applyFont="1" applyFill="1" applyBorder="1" applyAlignment="1">
      <alignment horizontal="center" vertical="center"/>
    </xf>
    <xf numFmtId="2" fontId="4" fillId="0" borderId="0" xfId="0" applyNumberFormat="1" applyFont="1"/>
    <xf numFmtId="0" fontId="22" fillId="0" borderId="4" xfId="0" applyFont="1" applyBorder="1" applyAlignment="1">
      <alignment horizontal="center" vertical="center"/>
    </xf>
    <xf numFmtId="1" fontId="22" fillId="0" borderId="4" xfId="0" applyNumberFormat="1" applyFont="1" applyBorder="1" applyAlignment="1">
      <alignment horizontal="center" vertical="center"/>
    </xf>
    <xf numFmtId="1" fontId="22" fillId="0" borderId="0" xfId="0" applyNumberFormat="1" applyFont="1" applyAlignment="1">
      <alignment horizontal="center" vertical="center"/>
    </xf>
    <xf numFmtId="1" fontId="22" fillId="0" borderId="2" xfId="0" applyNumberFormat="1" applyFont="1" applyBorder="1" applyAlignment="1">
      <alignment horizontal="center" vertical="center"/>
    </xf>
    <xf numFmtId="171" fontId="23" fillId="21" borderId="10" xfId="0" applyNumberFormat="1" applyFont="1" applyFill="1" applyBorder="1" applyAlignment="1">
      <alignment horizontal="left" vertical="center"/>
    </xf>
    <xf numFmtId="171" fontId="23" fillId="21" borderId="10" xfId="10" applyFont="1" applyFill="1" applyBorder="1" applyAlignment="1">
      <alignment horizontal="left" vertical="center"/>
    </xf>
    <xf numFmtId="1" fontId="29" fillId="0" borderId="9" xfId="0" applyNumberFormat="1" applyFont="1" applyBorder="1" applyAlignment="1">
      <alignment horizontal="center" vertical="center"/>
    </xf>
    <xf numFmtId="0" fontId="22" fillId="23" borderId="15" xfId="0" applyFont="1" applyFill="1" applyBorder="1" applyAlignment="1">
      <alignment horizontal="left" vertical="center"/>
    </xf>
    <xf numFmtId="1" fontId="26" fillId="23" borderId="5" xfId="0" applyNumberFormat="1" applyFont="1" applyFill="1" applyBorder="1" applyAlignment="1">
      <alignment horizontal="center" vertical="center"/>
    </xf>
    <xf numFmtId="1" fontId="26" fillId="23" borderId="12" xfId="0" applyNumberFormat="1" applyFont="1" applyFill="1" applyBorder="1" applyAlignment="1">
      <alignment horizontal="center" vertical="center"/>
    </xf>
    <xf numFmtId="1" fontId="22" fillId="23" borderId="5" xfId="0" applyNumberFormat="1" applyFont="1" applyFill="1" applyBorder="1" applyAlignment="1">
      <alignment horizontal="center" vertical="center"/>
    </xf>
    <xf numFmtId="171" fontId="23" fillId="27" borderId="5" xfId="10" applyFont="1" applyFill="1" applyBorder="1"/>
    <xf numFmtId="0" fontId="0" fillId="17" borderId="0" xfId="0" applyFill="1"/>
    <xf numFmtId="0" fontId="0" fillId="17" borderId="0" xfId="0" applyFill="1" applyAlignment="1">
      <alignment horizontal="right" wrapText="1"/>
    </xf>
    <xf numFmtId="0" fontId="16" fillId="0" borderId="0" xfId="25" applyProtection="1">
      <protection locked="0"/>
    </xf>
    <xf numFmtId="15" fontId="36" fillId="8" borderId="6" xfId="0" applyNumberFormat="1" applyFont="1" applyFill="1" applyBorder="1" applyAlignment="1">
      <alignment horizontal="left" vertical="center"/>
    </xf>
    <xf numFmtId="0" fontId="36" fillId="8" borderId="5" xfId="0" applyFont="1" applyFill="1" applyBorder="1" applyAlignment="1">
      <alignment horizontal="left" vertical="center"/>
    </xf>
    <xf numFmtId="0" fontId="36" fillId="0" borderId="5" xfId="0" applyFont="1" applyBorder="1" applyAlignment="1">
      <alignment horizontal="center" vertical="center"/>
    </xf>
    <xf numFmtId="0" fontId="37" fillId="0" borderId="0" xfId="0" applyFont="1" applyAlignment="1" applyProtection="1">
      <alignment horizontal="left"/>
      <protection locked="0"/>
    </xf>
    <xf numFmtId="174" fontId="16" fillId="0" borderId="0" xfId="26" applyFont="1" applyProtection="1">
      <protection locked="0"/>
    </xf>
    <xf numFmtId="174" fontId="16" fillId="0" borderId="0" xfId="26" applyFont="1" applyAlignment="1" applyProtection="1">
      <alignment horizontal="right"/>
      <protection locked="0"/>
    </xf>
    <xf numFmtId="174" fontId="37" fillId="0" borderId="0" xfId="26" applyFont="1" applyAlignment="1" applyProtection="1">
      <alignment horizontal="center"/>
      <protection locked="0"/>
    </xf>
    <xf numFmtId="49" fontId="37" fillId="0" borderId="0" xfId="0" applyNumberFormat="1" applyFont="1" applyAlignment="1" applyProtection="1">
      <alignment horizontal="center"/>
      <protection locked="0"/>
    </xf>
    <xf numFmtId="49" fontId="37" fillId="0" borderId="0" xfId="0" applyNumberFormat="1" applyFont="1" applyAlignment="1" applyProtection="1">
      <alignment horizontal="left"/>
      <protection locked="0"/>
    </xf>
    <xf numFmtId="15" fontId="16" fillId="0" borderId="0" xfId="0" applyNumberFormat="1" applyFont="1" applyProtection="1">
      <protection locked="0"/>
    </xf>
    <xf numFmtId="0" fontId="16" fillId="0" borderId="0" xfId="0" applyFont="1" applyProtection="1">
      <protection locked="0"/>
    </xf>
    <xf numFmtId="174" fontId="38" fillId="0" borderId="0" xfId="26" applyFont="1" applyAlignment="1" applyProtection="1">
      <alignment horizontal="left"/>
      <protection locked="0"/>
    </xf>
    <xf numFmtId="0" fontId="16" fillId="0" borderId="0" xfId="0" applyFont="1" applyAlignment="1" applyProtection="1">
      <alignment horizontal="left"/>
      <protection locked="0"/>
    </xf>
    <xf numFmtId="15" fontId="36" fillId="8" borderId="7" xfId="0" applyNumberFormat="1" applyFont="1" applyFill="1" applyBorder="1" applyAlignment="1">
      <alignment horizontal="left"/>
    </xf>
    <xf numFmtId="0" fontId="36" fillId="8" borderId="13" xfId="0" applyFont="1" applyFill="1" applyBorder="1" applyAlignment="1">
      <alignment horizontal="left"/>
    </xf>
    <xf numFmtId="0" fontId="36" fillId="0" borderId="2" xfId="0" applyFont="1" applyBorder="1" applyAlignment="1">
      <alignment horizontal="center"/>
    </xf>
    <xf numFmtId="174" fontId="36" fillId="8" borderId="5" xfId="26" applyFont="1" applyFill="1" applyBorder="1"/>
    <xf numFmtId="174" fontId="16" fillId="8" borderId="5" xfId="26" applyFont="1" applyFill="1" applyBorder="1"/>
    <xf numFmtId="174" fontId="16" fillId="0" borderId="4" xfId="26" applyFont="1" applyBorder="1" applyAlignment="1">
      <alignment horizontal="right"/>
    </xf>
    <xf numFmtId="174" fontId="16" fillId="32" borderId="5" xfId="26" applyFont="1" applyFill="1" applyBorder="1"/>
    <xf numFmtId="15" fontId="36" fillId="8" borderId="16" xfId="0" applyNumberFormat="1" applyFont="1" applyFill="1" applyBorder="1" applyAlignment="1">
      <alignment horizontal="left"/>
    </xf>
    <xf numFmtId="0" fontId="36" fillId="8" borderId="15" xfId="0" applyFont="1" applyFill="1" applyBorder="1" applyAlignment="1">
      <alignment horizontal="left"/>
    </xf>
    <xf numFmtId="17" fontId="36" fillId="0" borderId="4" xfId="0" applyNumberFormat="1" applyFont="1" applyBorder="1" applyAlignment="1">
      <alignment horizontal="center"/>
    </xf>
    <xf numFmtId="49" fontId="37" fillId="0" borderId="0" xfId="0" applyNumberFormat="1" applyFont="1" applyAlignment="1">
      <alignment horizontal="center"/>
    </xf>
    <xf numFmtId="15" fontId="36" fillId="8" borderId="11" xfId="0" applyNumberFormat="1" applyFont="1" applyFill="1" applyBorder="1" applyAlignment="1">
      <alignment horizontal="left"/>
    </xf>
    <xf numFmtId="0" fontId="36" fillId="8" borderId="14" xfId="0" applyFont="1" applyFill="1" applyBorder="1" applyAlignment="1">
      <alignment horizontal="left"/>
    </xf>
    <xf numFmtId="165" fontId="36" fillId="0" borderId="9" xfId="0" applyNumberFormat="1" applyFont="1" applyBorder="1" applyAlignment="1">
      <alignment horizontal="center"/>
    </xf>
    <xf numFmtId="176" fontId="16" fillId="0" borderId="5" xfId="26" applyNumberFormat="1" applyFont="1" applyBorder="1" applyAlignment="1">
      <alignment horizontal="right"/>
    </xf>
    <xf numFmtId="176" fontId="36" fillId="0" borderId="5" xfId="26" applyNumberFormat="1" applyFont="1" applyBorder="1" applyAlignment="1">
      <alignment horizontal="right"/>
    </xf>
    <xf numFmtId="177" fontId="37" fillId="0" borderId="5" xfId="26" applyNumberFormat="1" applyFont="1" applyBorder="1" applyAlignment="1">
      <alignment horizontal="center"/>
    </xf>
    <xf numFmtId="15" fontId="36" fillId="0" borderId="0" xfId="0" applyNumberFormat="1" applyFont="1" applyAlignment="1">
      <alignment horizontal="left"/>
    </xf>
    <xf numFmtId="0" fontId="36" fillId="0" borderId="0" xfId="0" applyFont="1" applyAlignment="1">
      <alignment horizontal="left"/>
    </xf>
    <xf numFmtId="0" fontId="36" fillId="0" borderId="0" xfId="0" applyFont="1" applyAlignment="1">
      <alignment horizontal="center"/>
    </xf>
    <xf numFmtId="174" fontId="36" fillId="0" borderId="5" xfId="26" applyFont="1" applyBorder="1" applyAlignment="1">
      <alignment horizontal="right"/>
    </xf>
    <xf numFmtId="174" fontId="16" fillId="0" borderId="5" xfId="26" applyFont="1" applyBorder="1" applyAlignment="1">
      <alignment horizontal="right"/>
    </xf>
    <xf numFmtId="49" fontId="37" fillId="0" borderId="0" xfId="0" applyNumberFormat="1" applyFont="1" applyAlignment="1">
      <alignment horizontal="left"/>
    </xf>
    <xf numFmtId="0" fontId="40" fillId="0" borderId="0" xfId="0" applyFont="1" applyAlignment="1" applyProtection="1">
      <alignment horizontal="center"/>
      <protection locked="0"/>
    </xf>
    <xf numFmtId="15" fontId="41" fillId="33" borderId="5" xfId="0" applyNumberFormat="1" applyFont="1" applyFill="1" applyBorder="1" applyAlignment="1">
      <alignment horizontal="center" vertical="center" wrapText="1"/>
    </xf>
    <xf numFmtId="174" fontId="41" fillId="33" borderId="5" xfId="26" applyFont="1" applyFill="1" applyBorder="1" applyAlignment="1">
      <alignment horizontal="right" vertical="center" wrapText="1"/>
    </xf>
    <xf numFmtId="15" fontId="41" fillId="33" borderId="2" xfId="0" applyNumberFormat="1" applyFont="1" applyFill="1" applyBorder="1" applyAlignment="1">
      <alignment horizontal="center" vertical="center" wrapText="1"/>
    </xf>
    <xf numFmtId="0" fontId="39" fillId="12" borderId="9" xfId="0" applyFont="1" applyFill="1" applyBorder="1" applyAlignment="1">
      <alignment horizontal="left"/>
    </xf>
    <xf numFmtId="14" fontId="39" fillId="12" borderId="9" xfId="0" applyNumberFormat="1" applyFont="1" applyFill="1" applyBorder="1" applyAlignment="1" applyProtection="1">
      <alignment horizontal="center"/>
      <protection locked="0"/>
    </xf>
    <xf numFmtId="0" fontId="39" fillId="0" borderId="9" xfId="0" applyFont="1" applyBorder="1" applyAlignment="1" applyProtection="1">
      <alignment horizontal="center"/>
      <protection locked="0"/>
    </xf>
    <xf numFmtId="0" fontId="39" fillId="0" borderId="9" xfId="0" applyFont="1" applyBorder="1" applyProtection="1">
      <protection locked="0"/>
    </xf>
    <xf numFmtId="0" fontId="39" fillId="12" borderId="9" xfId="0" applyFont="1" applyFill="1" applyBorder="1" applyProtection="1">
      <protection locked="0"/>
    </xf>
    <xf numFmtId="178" fontId="41" fillId="33" borderId="5" xfId="0" applyNumberFormat="1" applyFont="1" applyFill="1" applyBorder="1" applyAlignment="1">
      <alignment horizontal="center" vertical="center" wrapText="1"/>
    </xf>
    <xf numFmtId="0" fontId="39" fillId="12" borderId="9" xfId="0" applyFont="1" applyFill="1" applyBorder="1" applyAlignment="1">
      <alignment horizontal="center"/>
    </xf>
    <xf numFmtId="0" fontId="39" fillId="33" borderId="5" xfId="25" applyFont="1" applyFill="1" applyBorder="1" applyAlignment="1">
      <alignment horizontal="center"/>
    </xf>
    <xf numFmtId="2" fontId="16" fillId="12" borderId="5" xfId="25" applyNumberFormat="1" applyFill="1" applyBorder="1" applyProtection="1">
      <protection locked="0"/>
    </xf>
    <xf numFmtId="49" fontId="0" fillId="0" borderId="0" xfId="0" applyNumberFormat="1" applyAlignment="1" applyProtection="1">
      <alignment horizontal="left"/>
      <protection locked="0"/>
    </xf>
    <xf numFmtId="0" fontId="41" fillId="33" borderId="5" xfId="0" applyFont="1" applyFill="1" applyBorder="1" applyAlignment="1">
      <alignment horizontal="center" vertical="center" wrapText="1"/>
    </xf>
    <xf numFmtId="49" fontId="0" fillId="0" borderId="0" xfId="0" applyNumberFormat="1" applyAlignment="1" applyProtection="1">
      <alignment horizontal="center"/>
      <protection locked="0"/>
    </xf>
    <xf numFmtId="0" fontId="41" fillId="0" borderId="5" xfId="0" applyFont="1" applyBorder="1" applyAlignment="1">
      <alignment horizontal="center" vertical="center" wrapText="1"/>
    </xf>
    <xf numFmtId="2" fontId="16" fillId="33" borderId="5" xfId="25" applyNumberFormat="1" applyFill="1" applyBorder="1" applyProtection="1">
      <protection locked="0"/>
    </xf>
    <xf numFmtId="0" fontId="0" fillId="0" borderId="0" xfId="0" applyAlignment="1" applyProtection="1">
      <alignment horizontal="center"/>
      <protection locked="0"/>
    </xf>
    <xf numFmtId="0" fontId="0" fillId="0" borderId="0" xfId="0" applyProtection="1">
      <protection locked="0"/>
    </xf>
    <xf numFmtId="0" fontId="0" fillId="0" borderId="0" xfId="26" applyNumberFormat="1" applyFont="1" applyProtection="1">
      <protection locked="0"/>
    </xf>
    <xf numFmtId="174" fontId="0" fillId="0" borderId="0" xfId="26" applyFont="1" applyAlignment="1" applyProtection="1">
      <alignment horizontal="right"/>
      <protection locked="0"/>
    </xf>
    <xf numFmtId="174" fontId="0" fillId="0" borderId="0" xfId="26" applyFont="1" applyProtection="1">
      <protection locked="0"/>
    </xf>
    <xf numFmtId="49" fontId="0" fillId="0" borderId="0" xfId="0" applyNumberFormat="1" applyAlignment="1" applyProtection="1">
      <alignment horizontal="left" indent="1"/>
      <protection locked="0"/>
    </xf>
    <xf numFmtId="0" fontId="37" fillId="0" borderId="0" xfId="25" applyFont="1"/>
    <xf numFmtId="0" fontId="16" fillId="0" borderId="0" xfId="25"/>
    <xf numFmtId="0" fontId="36" fillId="0" borderId="0" xfId="25" applyFont="1" applyAlignment="1">
      <alignment horizontal="right"/>
    </xf>
    <xf numFmtId="17" fontId="36" fillId="10" borderId="5" xfId="25" applyNumberFormat="1" applyFont="1" applyFill="1" applyBorder="1" applyAlignment="1" applyProtection="1">
      <alignment horizontal="center"/>
      <protection locked="0"/>
    </xf>
    <xf numFmtId="0" fontId="36" fillId="0" borderId="0" xfId="25" applyFont="1" applyAlignment="1">
      <alignment horizontal="left"/>
    </xf>
    <xf numFmtId="0" fontId="36" fillId="0" borderId="0" xfId="25" applyFont="1"/>
    <xf numFmtId="0" fontId="16" fillId="0" borderId="7" xfId="25" applyBorder="1"/>
    <xf numFmtId="0" fontId="16" fillId="0" borderId="3" xfId="25" applyBorder="1"/>
    <xf numFmtId="4" fontId="16" fillId="10" borderId="2" xfId="25" applyNumberFormat="1" applyFill="1" applyBorder="1" applyProtection="1">
      <protection locked="0"/>
    </xf>
    <xf numFmtId="0" fontId="36" fillId="0" borderId="16" xfId="25" applyFont="1" applyBorder="1"/>
    <xf numFmtId="4" fontId="36" fillId="10" borderId="4" xfId="25" applyNumberFormat="1" applyFont="1" applyFill="1" applyBorder="1" applyProtection="1">
      <protection locked="0"/>
    </xf>
    <xf numFmtId="0" fontId="16" fillId="0" borderId="11" xfId="25" applyBorder="1"/>
    <xf numFmtId="0" fontId="16" fillId="0" borderId="12" xfId="25" applyBorder="1"/>
    <xf numFmtId="4" fontId="16" fillId="10" borderId="9" xfId="25" applyNumberFormat="1" applyFill="1" applyBorder="1" applyProtection="1">
      <protection locked="0"/>
    </xf>
    <xf numFmtId="0" fontId="16" fillId="0" borderId="7" xfId="25" applyBorder="1" applyAlignment="1">
      <alignment horizontal="center"/>
    </xf>
    <xf numFmtId="179" fontId="16" fillId="10" borderId="2" xfId="25" applyNumberFormat="1" applyFill="1" applyBorder="1" applyAlignment="1" applyProtection="1">
      <alignment horizontal="center"/>
      <protection locked="0"/>
    </xf>
    <xf numFmtId="0" fontId="16" fillId="0" borderId="2" xfId="25" applyBorder="1" applyAlignment="1">
      <alignment horizontal="center"/>
    </xf>
    <xf numFmtId="0" fontId="16" fillId="10" borderId="3" xfId="25" applyFill="1" applyBorder="1" applyProtection="1">
      <protection locked="0"/>
    </xf>
    <xf numFmtId="0" fontId="16" fillId="12" borderId="2" xfId="25" applyFill="1" applyBorder="1" applyAlignment="1">
      <alignment horizontal="center"/>
    </xf>
    <xf numFmtId="0" fontId="16" fillId="0" borderId="16" xfId="25" applyBorder="1" applyAlignment="1">
      <alignment horizontal="center"/>
    </xf>
    <xf numFmtId="0" fontId="16" fillId="10" borderId="4" xfId="25" applyFill="1" applyBorder="1" applyAlignment="1" applyProtection="1">
      <alignment horizontal="center"/>
      <protection locked="0"/>
    </xf>
    <xf numFmtId="0" fontId="16" fillId="0" borderId="4" xfId="25" applyBorder="1" applyAlignment="1">
      <alignment horizontal="center"/>
    </xf>
    <xf numFmtId="0" fontId="16" fillId="10" borderId="0" xfId="25" applyFill="1" applyProtection="1">
      <protection locked="0"/>
    </xf>
    <xf numFmtId="0" fontId="16" fillId="12" borderId="4" xfId="25" applyFill="1" applyBorder="1" applyAlignment="1">
      <alignment horizontal="center"/>
    </xf>
    <xf numFmtId="4" fontId="16" fillId="10" borderId="4" xfId="25" applyNumberFormat="1" applyFill="1" applyBorder="1" applyProtection="1">
      <protection locked="0"/>
    </xf>
    <xf numFmtId="0" fontId="16" fillId="0" borderId="11" xfId="25" applyBorder="1" applyAlignment="1">
      <alignment horizontal="center"/>
    </xf>
    <xf numFmtId="0" fontId="16" fillId="10" borderId="9" xfId="25" applyFill="1" applyBorder="1" applyAlignment="1" applyProtection="1">
      <alignment horizontal="center"/>
      <protection locked="0"/>
    </xf>
    <xf numFmtId="0" fontId="16" fillId="0" borderId="9" xfId="25" applyBorder="1" applyAlignment="1">
      <alignment horizontal="center"/>
    </xf>
    <xf numFmtId="0" fontId="16" fillId="10" borderId="12" xfId="25" applyFill="1" applyBorder="1" applyProtection="1">
      <protection locked="0"/>
    </xf>
    <xf numFmtId="0" fontId="36" fillId="0" borderId="5" xfId="25" applyFont="1" applyBorder="1" applyAlignment="1">
      <alignment horizontal="right"/>
    </xf>
    <xf numFmtId="4" fontId="36" fillId="34" borderId="5" xfId="25" applyNumberFormat="1" applyFont="1" applyFill="1" applyBorder="1"/>
    <xf numFmtId="0" fontId="16" fillId="10" borderId="2" xfId="25" applyFill="1" applyBorder="1" applyAlignment="1" applyProtection="1">
      <alignment horizontal="center"/>
      <protection locked="0"/>
    </xf>
    <xf numFmtId="0" fontId="16" fillId="12" borderId="9" xfId="25" applyFill="1" applyBorder="1" applyAlignment="1">
      <alignment horizontal="center"/>
    </xf>
    <xf numFmtId="0" fontId="16" fillId="0" borderId="0" xfId="25" applyAlignment="1">
      <alignment vertical="center"/>
    </xf>
    <xf numFmtId="0" fontId="36" fillId="0" borderId="9" xfId="25" applyFont="1" applyBorder="1" applyAlignment="1">
      <alignment horizontal="right"/>
    </xf>
    <xf numFmtId="4" fontId="36" fillId="34" borderId="9" xfId="25" applyNumberFormat="1" applyFont="1" applyFill="1" applyBorder="1"/>
    <xf numFmtId="4" fontId="36" fillId="10" borderId="5" xfId="25" applyNumberFormat="1" applyFont="1" applyFill="1" applyBorder="1" applyProtection="1">
      <protection locked="0"/>
    </xf>
    <xf numFmtId="0" fontId="43" fillId="0" borderId="0" xfId="25" applyFont="1" applyAlignment="1">
      <alignment horizontal="left"/>
    </xf>
    <xf numFmtId="0" fontId="16" fillId="0" borderId="0" xfId="25" applyAlignment="1">
      <alignment horizontal="left"/>
    </xf>
    <xf numFmtId="0" fontId="42" fillId="0" borderId="0" xfId="25" applyFont="1" applyAlignment="1">
      <alignment horizontal="center"/>
    </xf>
    <xf numFmtId="4" fontId="16" fillId="0" borderId="0" xfId="25" applyNumberFormat="1" applyProtection="1">
      <protection locked="0"/>
    </xf>
    <xf numFmtId="180" fontId="16" fillId="0" borderId="5" xfId="27" applyNumberFormat="1" applyFont="1" applyBorder="1"/>
    <xf numFmtId="0" fontId="16" fillId="0" borderId="0" xfId="28"/>
    <xf numFmtId="180" fontId="16" fillId="0" borderId="5" xfId="28" applyNumberFormat="1" applyBorder="1"/>
    <xf numFmtId="180" fontId="16" fillId="0" borderId="0" xfId="28" applyNumberFormat="1"/>
    <xf numFmtId="180" fontId="16" fillId="10" borderId="5" xfId="28" applyNumberFormat="1" applyFill="1" applyBorder="1"/>
    <xf numFmtId="180" fontId="36" fillId="0" borderId="5" xfId="28" applyNumberFormat="1" applyFont="1" applyBorder="1"/>
    <xf numFmtId="0" fontId="0" fillId="0" borderId="0" xfId="0" applyAlignment="1">
      <alignment horizontal="center"/>
    </xf>
    <xf numFmtId="15" fontId="41" fillId="33" borderId="5" xfId="0" applyNumberFormat="1" applyFont="1" applyFill="1" applyBorder="1" applyAlignment="1">
      <alignment vertical="center" wrapText="1"/>
    </xf>
    <xf numFmtId="0" fontId="39" fillId="12" borderId="5" xfId="0" applyFont="1" applyFill="1" applyBorder="1" applyAlignment="1">
      <alignment horizontal="center"/>
    </xf>
    <xf numFmtId="0" fontId="39" fillId="12" borderId="5" xfId="0" applyFont="1" applyFill="1" applyBorder="1" applyProtection="1">
      <protection locked="0"/>
    </xf>
    <xf numFmtId="0" fontId="39" fillId="33" borderId="5" xfId="25" applyFont="1" applyFill="1" applyBorder="1" applyAlignment="1">
      <alignment horizontal="right"/>
    </xf>
    <xf numFmtId="0" fontId="39" fillId="0" borderId="5" xfId="0" applyFont="1" applyBorder="1" applyProtection="1">
      <protection locked="0"/>
    </xf>
    <xf numFmtId="0" fontId="39" fillId="0" borderId="5" xfId="0" applyFont="1" applyBorder="1" applyAlignment="1" applyProtection="1">
      <alignment horizontal="center"/>
      <protection locked="0"/>
    </xf>
    <xf numFmtId="0" fontId="16" fillId="0" borderId="0" xfId="25" applyAlignment="1">
      <alignment horizontal="center"/>
    </xf>
    <xf numFmtId="0" fontId="37" fillId="0" borderId="0" xfId="25" applyFont="1" applyAlignment="1">
      <alignment horizontal="right"/>
    </xf>
    <xf numFmtId="0" fontId="44" fillId="0" borderId="17" xfId="25" applyFont="1" applyBorder="1"/>
    <xf numFmtId="0" fontId="45" fillId="0" borderId="0" xfId="25" applyFont="1" applyAlignment="1">
      <alignment horizontal="left"/>
    </xf>
    <xf numFmtId="0" fontId="36" fillId="0" borderId="12" xfId="25" applyFont="1" applyBorder="1"/>
    <xf numFmtId="0" fontId="36" fillId="0" borderId="0" xfId="25" applyFont="1" applyAlignment="1">
      <alignment horizontal="right" wrapText="1"/>
    </xf>
    <xf numFmtId="0" fontId="36" fillId="0" borderId="6" xfId="25" applyFont="1" applyBorder="1"/>
    <xf numFmtId="0" fontId="16" fillId="0" borderId="10" xfId="25" applyBorder="1"/>
    <xf numFmtId="0" fontId="36" fillId="0" borderId="5" xfId="25" applyFont="1" applyBorder="1" applyAlignment="1">
      <alignment horizontal="center"/>
    </xf>
    <xf numFmtId="3" fontId="46" fillId="10" borderId="5" xfId="31" applyNumberFormat="1" applyFill="1" applyBorder="1" applyAlignment="1">
      <alignment horizontal="center"/>
    </xf>
    <xf numFmtId="3" fontId="16" fillId="10" borderId="5" xfId="25" applyNumberFormat="1" applyFill="1" applyBorder="1"/>
    <xf numFmtId="4" fontId="16" fillId="0" borderId="5" xfId="25" applyNumberFormat="1" applyBorder="1"/>
    <xf numFmtId="3" fontId="16" fillId="10" borderId="5" xfId="25" applyNumberFormat="1" applyFill="1" applyBorder="1" applyAlignment="1">
      <alignment horizontal="center"/>
    </xf>
    <xf numFmtId="3" fontId="36" fillId="0" borderId="5" xfId="25" applyNumberFormat="1" applyFont="1" applyBorder="1" applyAlignment="1">
      <alignment horizontal="center"/>
    </xf>
    <xf numFmtId="3" fontId="16" fillId="35" borderId="5" xfId="25" applyNumberFormat="1" applyFill="1" applyBorder="1"/>
    <xf numFmtId="4" fontId="36" fillId="0" borderId="5" xfId="25" applyNumberFormat="1" applyFont="1" applyBorder="1"/>
    <xf numFmtId="4" fontId="46" fillId="10" borderId="5" xfId="31" applyNumberFormat="1" applyFill="1" applyBorder="1" applyAlignment="1">
      <alignment horizontal="center"/>
    </xf>
    <xf numFmtId="4" fontId="16" fillId="10" borderId="5" xfId="25" applyNumberFormat="1" applyFill="1" applyBorder="1" applyAlignment="1">
      <alignment horizontal="center"/>
    </xf>
    <xf numFmtId="3" fontId="36" fillId="0" borderId="5" xfId="25" applyNumberFormat="1" applyFont="1" applyBorder="1" applyAlignment="1">
      <alignment horizontal="center" vertical="center"/>
    </xf>
    <xf numFmtId="3" fontId="16" fillId="35" borderId="5" xfId="25" applyNumberFormat="1" applyFill="1" applyBorder="1" applyAlignment="1">
      <alignment vertical="center"/>
    </xf>
    <xf numFmtId="4" fontId="36" fillId="0" borderId="5" xfId="25" applyNumberFormat="1" applyFont="1" applyBorder="1" applyAlignment="1">
      <alignment vertical="center"/>
    </xf>
    <xf numFmtId="3" fontId="36" fillId="0" borderId="5" xfId="25" applyNumberFormat="1" applyFont="1" applyBorder="1" applyAlignment="1">
      <alignment horizontal="left" vertical="center"/>
    </xf>
    <xf numFmtId="3" fontId="16" fillId="31" borderId="5" xfId="25" applyNumberFormat="1" applyFill="1" applyBorder="1" applyAlignment="1">
      <alignment vertical="center"/>
    </xf>
    <xf numFmtId="0" fontId="0" fillId="0" borderId="12" xfId="0" applyBorder="1"/>
    <xf numFmtId="0" fontId="37" fillId="0" borderId="0" xfId="28" applyFont="1"/>
    <xf numFmtId="0" fontId="42" fillId="0" borderId="0" xfId="25" applyFont="1"/>
    <xf numFmtId="0" fontId="47" fillId="0" borderId="0" xfId="25" applyFont="1"/>
    <xf numFmtId="0" fontId="36" fillId="0" borderId="0" xfId="28" applyFont="1"/>
    <xf numFmtId="0" fontId="42" fillId="0" borderId="0" xfId="25" applyFont="1" applyAlignment="1">
      <alignment vertical="center"/>
    </xf>
    <xf numFmtId="0" fontId="16" fillId="0" borderId="0" xfId="32"/>
    <xf numFmtId="4" fontId="16" fillId="0" borderId="0" xfId="32" applyNumberFormat="1"/>
    <xf numFmtId="0" fontId="36" fillId="0" borderId="0" xfId="25" applyFont="1" applyAlignment="1" applyProtection="1">
      <alignment horizontal="center"/>
      <protection locked="0"/>
    </xf>
    <xf numFmtId="1" fontId="16" fillId="0" borderId="0" xfId="32" applyNumberFormat="1" applyAlignment="1">
      <alignment horizontal="left"/>
    </xf>
    <xf numFmtId="49" fontId="36" fillId="0" borderId="0" xfId="25" applyNumberFormat="1" applyFont="1" applyAlignment="1" applyProtection="1">
      <alignment horizontal="center"/>
      <protection locked="0"/>
    </xf>
    <xf numFmtId="49" fontId="36" fillId="0" borderId="0" xfId="28" applyNumberFormat="1" applyFont="1"/>
    <xf numFmtId="49" fontId="16" fillId="0" borderId="0" xfId="25" applyNumberFormat="1"/>
    <xf numFmtId="181" fontId="36" fillId="0" borderId="0" xfId="28" applyNumberFormat="1" applyFont="1"/>
    <xf numFmtId="0" fontId="4" fillId="0" borderId="0" xfId="0" applyFont="1"/>
    <xf numFmtId="0" fontId="16" fillId="12" borderId="0" xfId="25" applyFill="1" applyAlignment="1">
      <alignment horizontal="center"/>
    </xf>
    <xf numFmtId="0" fontId="48" fillId="12" borderId="16" xfId="33" applyFont="1" applyFill="1" applyBorder="1" applyAlignment="1"/>
    <xf numFmtId="0" fontId="48" fillId="12" borderId="0" xfId="33" applyFont="1" applyFill="1" applyAlignment="1"/>
    <xf numFmtId="4" fontId="36" fillId="0" borderId="0" xfId="25" applyNumberFormat="1" applyFont="1"/>
    <xf numFmtId="0" fontId="49" fillId="12" borderId="16" xfId="33" applyFont="1" applyFill="1" applyBorder="1" applyAlignment="1"/>
    <xf numFmtId="0" fontId="49" fillId="12" borderId="0" xfId="33" applyFont="1" applyFill="1" applyAlignment="1">
      <alignment horizontal="left"/>
    </xf>
    <xf numFmtId="0" fontId="49" fillId="12" borderId="0" xfId="33" applyFont="1" applyFill="1" applyAlignment="1"/>
    <xf numFmtId="0" fontId="48" fillId="12" borderId="0" xfId="33" applyFont="1" applyFill="1" applyAlignment="1">
      <alignment horizontal="left"/>
    </xf>
    <xf numFmtId="0" fontId="0" fillId="0" borderId="2" xfId="0" applyBorder="1"/>
    <xf numFmtId="182" fontId="0" fillId="0" borderId="5" xfId="0" applyNumberFormat="1" applyBorder="1"/>
    <xf numFmtId="0" fontId="0" fillId="0" borderId="4" xfId="0" applyBorder="1"/>
    <xf numFmtId="0" fontId="0" fillId="0" borderId="9" xfId="0" applyBorder="1"/>
    <xf numFmtId="0" fontId="51" fillId="0" borderId="0" xfId="28" applyFont="1"/>
    <xf numFmtId="0" fontId="42" fillId="0" borderId="0" xfId="28" applyFont="1"/>
    <xf numFmtId="0" fontId="52" fillId="10" borderId="0" xfId="28" applyFont="1" applyFill="1"/>
    <xf numFmtId="167" fontId="42" fillId="0" borderId="0" xfId="25" applyNumberFormat="1" applyFont="1"/>
    <xf numFmtId="167" fontId="16" fillId="0" borderId="0" xfId="25" applyNumberFormat="1"/>
    <xf numFmtId="167" fontId="42" fillId="0" borderId="0" xfId="25" applyNumberFormat="1" applyFont="1" applyAlignment="1">
      <alignment vertical="center"/>
    </xf>
    <xf numFmtId="167" fontId="36" fillId="0" borderId="0" xfId="25" applyNumberFormat="1" applyFont="1" applyAlignment="1" applyProtection="1">
      <alignment horizontal="center"/>
      <protection locked="0"/>
    </xf>
    <xf numFmtId="167" fontId="36" fillId="0" borderId="0" xfId="25" applyNumberFormat="1" applyFont="1" applyAlignment="1">
      <alignment horizontal="left"/>
    </xf>
    <xf numFmtId="167" fontId="16" fillId="0" borderId="0" xfId="25" applyNumberFormat="1" applyProtection="1">
      <protection locked="0"/>
    </xf>
    <xf numFmtId="167" fontId="16" fillId="0" borderId="0" xfId="28" applyNumberFormat="1"/>
    <xf numFmtId="167" fontId="16" fillId="0" borderId="5" xfId="27" applyNumberFormat="1" applyFont="1" applyBorder="1"/>
    <xf numFmtId="167" fontId="16" fillId="10" borderId="5" xfId="28" applyNumberFormat="1" applyFill="1" applyBorder="1"/>
    <xf numFmtId="0" fontId="53" fillId="0" borderId="0" xfId="28" applyFont="1"/>
    <xf numFmtId="0" fontId="54" fillId="0" borderId="0" xfId="25" applyFont="1"/>
    <xf numFmtId="0" fontId="55" fillId="0" borderId="0" xfId="0" applyFont="1"/>
    <xf numFmtId="167" fontId="53" fillId="0" borderId="0" xfId="28" applyNumberFormat="1" applyFont="1"/>
    <xf numFmtId="167" fontId="54" fillId="0" borderId="0" xfId="25" applyNumberFormat="1" applyFont="1"/>
    <xf numFmtId="167" fontId="36" fillId="0" borderId="0" xfId="28" applyNumberFormat="1" applyFont="1"/>
    <xf numFmtId="167" fontId="16" fillId="12" borderId="0" xfId="25" applyNumberFormat="1" applyFill="1" applyAlignment="1">
      <alignment horizontal="center"/>
    </xf>
    <xf numFmtId="167" fontId="36" fillId="0" borderId="0" xfId="25" applyNumberFormat="1" applyFont="1" applyAlignment="1">
      <alignment horizontal="right"/>
    </xf>
    <xf numFmtId="167" fontId="36" fillId="0" borderId="0" xfId="25" applyNumberFormat="1" applyFont="1"/>
    <xf numFmtId="167" fontId="48" fillId="12" borderId="0" xfId="33" applyNumberFormat="1" applyFont="1" applyFill="1" applyAlignment="1"/>
    <xf numFmtId="167" fontId="49" fillId="12" borderId="0" xfId="33" applyNumberFormat="1" applyFont="1" applyFill="1" applyAlignment="1">
      <alignment horizontal="left"/>
    </xf>
    <xf numFmtId="167" fontId="49" fillId="12" borderId="0" xfId="33" applyNumberFormat="1" applyFont="1" applyFill="1" applyAlignment="1"/>
    <xf numFmtId="167" fontId="48" fillId="12" borderId="0" xfId="33" applyNumberFormat="1" applyFont="1" applyFill="1" applyAlignment="1">
      <alignment horizontal="left"/>
    </xf>
    <xf numFmtId="0" fontId="57" fillId="38" borderId="18" xfId="0" applyFont="1" applyFill="1" applyBorder="1" applyAlignment="1">
      <alignment horizontal="left" vertical="center" indent="3"/>
    </xf>
    <xf numFmtId="0" fontId="57" fillId="0" borderId="0" xfId="0" applyFont="1" applyAlignment="1">
      <alignment horizontal="center" vertical="center"/>
    </xf>
    <xf numFmtId="0" fontId="57" fillId="0" borderId="0" xfId="0" applyFont="1" applyAlignment="1">
      <alignment horizontal="center" vertical="center" wrapText="1"/>
    </xf>
    <xf numFmtId="0" fontId="57" fillId="0" borderId="19" xfId="0" applyFont="1" applyBorder="1" applyAlignment="1">
      <alignment horizontal="left" vertical="center"/>
    </xf>
    <xf numFmtId="0" fontId="57" fillId="0" borderId="23" xfId="0" applyFont="1" applyBorder="1" applyAlignment="1">
      <alignment horizontal="left" vertical="center"/>
    </xf>
    <xf numFmtId="0" fontId="57" fillId="0" borderId="0" xfId="0" applyFont="1" applyAlignment="1">
      <alignment horizontal="left" vertical="center"/>
    </xf>
    <xf numFmtId="0" fontId="58" fillId="0" borderId="0" xfId="0" applyFont="1" applyAlignment="1">
      <alignment horizontal="center" vertical="top" wrapText="1"/>
    </xf>
    <xf numFmtId="0" fontId="57" fillId="0" borderId="26" xfId="0" applyFont="1" applyBorder="1" applyAlignment="1">
      <alignment vertical="center" wrapText="1"/>
    </xf>
    <xf numFmtId="49" fontId="59" fillId="0" borderId="27" xfId="0" applyNumberFormat="1" applyFont="1" applyBorder="1" applyAlignment="1">
      <alignment horizontal="center" vertical="center"/>
    </xf>
    <xf numFmtId="0" fontId="57" fillId="0" borderId="28" xfId="0" applyFont="1" applyBorder="1" applyAlignment="1">
      <alignment vertical="center" wrapText="1"/>
    </xf>
    <xf numFmtId="49" fontId="58" fillId="0" borderId="29" xfId="0" applyNumberFormat="1" applyFont="1" applyBorder="1" applyAlignment="1">
      <alignment horizontal="center" vertical="center"/>
    </xf>
    <xf numFmtId="0" fontId="57" fillId="0" borderId="30" xfId="0" applyFont="1" applyBorder="1" applyAlignment="1">
      <alignment vertical="center" wrapText="1"/>
    </xf>
    <xf numFmtId="49" fontId="58" fillId="0" borderId="31" xfId="0" applyNumberFormat="1" applyFont="1" applyBorder="1" applyAlignment="1">
      <alignment horizontal="center" vertical="center"/>
    </xf>
    <xf numFmtId="0" fontId="58" fillId="0" borderId="19" xfId="0" applyFont="1" applyBorder="1"/>
    <xf numFmtId="0" fontId="57" fillId="0" borderId="32" xfId="0" applyFont="1" applyBorder="1" applyAlignment="1">
      <alignment horizontal="center" vertical="center" wrapText="1"/>
    </xf>
    <xf numFmtId="0" fontId="57" fillId="0" borderId="21" xfId="0" applyFont="1" applyBorder="1"/>
    <xf numFmtId="171" fontId="57" fillId="0" borderId="33" xfId="26" applyNumberFormat="1" applyFont="1" applyBorder="1"/>
    <xf numFmtId="0" fontId="58" fillId="0" borderId="21" xfId="0" applyFont="1" applyBorder="1"/>
    <xf numFmtId="0" fontId="58" fillId="0" borderId="23" xfId="0" applyFont="1" applyBorder="1"/>
    <xf numFmtId="49" fontId="58" fillId="0" borderId="36" xfId="0" applyNumberFormat="1" applyFont="1" applyBorder="1" applyAlignment="1">
      <alignment horizontal="center"/>
    </xf>
    <xf numFmtId="0" fontId="58" fillId="0" borderId="37" xfId="0" applyFont="1" applyBorder="1" applyAlignment="1">
      <alignment horizontal="right"/>
    </xf>
    <xf numFmtId="49" fontId="58" fillId="0" borderId="38" xfId="0" applyNumberFormat="1" applyFont="1" applyBorder="1" applyAlignment="1">
      <alignment horizontal="center"/>
    </xf>
    <xf numFmtId="0" fontId="58" fillId="0" borderId="39" xfId="0" applyFont="1" applyBorder="1" applyAlignment="1">
      <alignment horizontal="right"/>
    </xf>
    <xf numFmtId="0" fontId="57" fillId="0" borderId="20" xfId="0" applyFont="1" applyBorder="1" applyAlignment="1">
      <alignment vertical="center"/>
    </xf>
    <xf numFmtId="183" fontId="60" fillId="0" borderId="22" xfId="12" applyNumberFormat="1" applyFont="1" applyBorder="1" applyAlignment="1">
      <alignment vertical="center" wrapText="1"/>
    </xf>
    <xf numFmtId="0" fontId="0" fillId="0" borderId="24" xfId="0" applyBorder="1"/>
    <xf numFmtId="0" fontId="0" fillId="0" borderId="22" xfId="0" applyBorder="1"/>
    <xf numFmtId="0" fontId="61" fillId="0" borderId="22" xfId="0" applyFont="1" applyBorder="1" applyAlignment="1">
      <alignment vertical="center" wrapText="1"/>
    </xf>
    <xf numFmtId="0" fontId="36" fillId="0" borderId="15" xfId="25" applyFont="1" applyBorder="1" applyAlignment="1">
      <alignment wrapText="1"/>
    </xf>
    <xf numFmtId="0" fontId="62" fillId="0" borderId="0" xfId="28" applyFont="1"/>
    <xf numFmtId="0" fontId="62" fillId="0" borderId="0" xfId="25" applyFont="1"/>
    <xf numFmtId="16" fontId="63" fillId="0" borderId="0" xfId="28" applyNumberFormat="1" applyFont="1"/>
    <xf numFmtId="180" fontId="62" fillId="0" borderId="40" xfId="27" applyNumberFormat="1" applyFont="1" applyBorder="1"/>
    <xf numFmtId="180" fontId="62" fillId="0" borderId="40" xfId="28" applyNumberFormat="1" applyFont="1" applyBorder="1"/>
    <xf numFmtId="0" fontId="64" fillId="0" borderId="0" xfId="28" applyFont="1"/>
    <xf numFmtId="0" fontId="64" fillId="0" borderId="0" xfId="25" applyFont="1"/>
    <xf numFmtId="180" fontId="64" fillId="0" borderId="0" xfId="28" applyNumberFormat="1" applyFont="1"/>
    <xf numFmtId="16" fontId="65" fillId="0" borderId="0" xfId="28" applyNumberFormat="1" applyFont="1"/>
    <xf numFmtId="180" fontId="64" fillId="0" borderId="41" xfId="27" applyNumberFormat="1" applyFont="1" applyBorder="1"/>
    <xf numFmtId="180" fontId="64" fillId="0" borderId="41" xfId="28" applyNumberFormat="1" applyFont="1" applyBorder="1"/>
    <xf numFmtId="0" fontId="54" fillId="0" borderId="0" xfId="28" applyFont="1"/>
    <xf numFmtId="16" fontId="66" fillId="0" borderId="0" xfId="28" applyNumberFormat="1" applyFont="1"/>
    <xf numFmtId="180" fontId="54" fillId="36" borderId="5" xfId="28" applyNumberFormat="1" applyFont="1" applyFill="1" applyBorder="1"/>
    <xf numFmtId="4" fontId="54" fillId="0" borderId="0" xfId="25" applyNumberFormat="1" applyFont="1"/>
    <xf numFmtId="178" fontId="54" fillId="0" borderId="0" xfId="25" applyNumberFormat="1" applyFont="1"/>
    <xf numFmtId="180" fontId="54" fillId="0" borderId="5" xfId="28" applyNumberFormat="1" applyFont="1" applyBorder="1"/>
    <xf numFmtId="0" fontId="50" fillId="12" borderId="0" xfId="0" applyFont="1" applyFill="1"/>
    <xf numFmtId="174" fontId="16" fillId="8" borderId="6" xfId="26" applyFont="1" applyFill="1" applyBorder="1"/>
    <xf numFmtId="174" fontId="16" fillId="0" borderId="15" xfId="26" applyFont="1" applyBorder="1" applyAlignment="1">
      <alignment horizontal="right"/>
    </xf>
    <xf numFmtId="0" fontId="39" fillId="32" borderId="42" xfId="0" applyFont="1" applyFill="1" applyBorder="1" applyAlignment="1">
      <alignment horizontal="center"/>
    </xf>
    <xf numFmtId="174" fontId="16" fillId="0" borderId="0" xfId="26" applyFont="1" applyAlignment="1">
      <alignment horizontal="right"/>
    </xf>
    <xf numFmtId="0" fontId="7" fillId="0" borderId="0" xfId="0" applyFont="1"/>
    <xf numFmtId="14" fontId="39" fillId="12" borderId="5" xfId="0" applyNumberFormat="1" applyFont="1" applyFill="1" applyBorder="1" applyAlignment="1">
      <alignment vertical="center"/>
    </xf>
    <xf numFmtId="49" fontId="39" fillId="0" borderId="5" xfId="0" applyNumberFormat="1" applyFont="1" applyBorder="1" applyAlignment="1">
      <alignment horizontal="center" vertical="center"/>
    </xf>
    <xf numFmtId="0" fontId="39" fillId="0" borderId="5" xfId="0" applyFont="1" applyBorder="1" applyAlignment="1">
      <alignment horizontal="left" vertical="center" wrapText="1"/>
    </xf>
    <xf numFmtId="0" fontId="67" fillId="12" borderId="5" xfId="9" applyFont="1" applyFill="1" applyBorder="1" applyAlignment="1" applyProtection="1">
      <alignment horizontal="center"/>
      <protection locked="0"/>
    </xf>
    <xf numFmtId="0" fontId="39" fillId="0" borderId="5" xfId="0" applyFont="1" applyBorder="1"/>
    <xf numFmtId="49" fontId="39" fillId="0" borderId="5" xfId="0" applyNumberFormat="1" applyFont="1" applyBorder="1" applyAlignment="1">
      <alignment vertical="center" wrapText="1"/>
    </xf>
    <xf numFmtId="0" fontId="39" fillId="0" borderId="5" xfId="0" applyFont="1" applyBorder="1" applyAlignment="1">
      <alignment horizontal="left" vertical="center"/>
    </xf>
    <xf numFmtId="0" fontId="39" fillId="0" borderId="5" xfId="0" applyFont="1" applyBorder="1" applyAlignment="1">
      <alignment vertical="center"/>
    </xf>
    <xf numFmtId="0" fontId="39" fillId="0" borderId="5" xfId="0" applyFont="1" applyBorder="1" applyAlignment="1">
      <alignment vertical="center" wrapText="1"/>
    </xf>
    <xf numFmtId="0" fontId="39" fillId="0" borderId="5" xfId="0" applyFont="1" applyBorder="1" applyAlignment="1">
      <alignment horizontal="center" vertical="center"/>
    </xf>
    <xf numFmtId="0" fontId="39" fillId="0" borderId="5" xfId="0" applyFont="1" applyBorder="1" applyAlignment="1">
      <alignment horizontal="center"/>
    </xf>
    <xf numFmtId="3" fontId="39" fillId="0" borderId="5" xfId="0" applyNumberFormat="1" applyFont="1" applyBorder="1" applyAlignment="1" applyProtection="1">
      <alignment horizontal="left"/>
      <protection locked="0"/>
    </xf>
    <xf numFmtId="3" fontId="39" fillId="0" borderId="5" xfId="0" applyNumberFormat="1" applyFont="1" applyBorder="1" applyAlignment="1" applyProtection="1">
      <alignment horizontal="left" wrapText="1"/>
      <protection locked="0"/>
    </xf>
    <xf numFmtId="0" fontId="39" fillId="0" borderId="5" xfId="0" applyFont="1" applyBorder="1" applyAlignment="1">
      <alignment wrapText="1"/>
    </xf>
    <xf numFmtId="1" fontId="39" fillId="0" borderId="5" xfId="0" applyNumberFormat="1" applyFont="1" applyBorder="1" applyAlignment="1" applyProtection="1">
      <alignment horizontal="center"/>
      <protection locked="0"/>
    </xf>
    <xf numFmtId="0" fontId="39" fillId="0" borderId="5" xfId="0" applyFont="1" applyBorder="1" applyAlignment="1">
      <alignment horizontal="left"/>
    </xf>
    <xf numFmtId="0" fontId="39" fillId="0" borderId="5" xfId="0" applyFont="1" applyBorder="1" applyAlignment="1">
      <alignment vertical="top"/>
    </xf>
    <xf numFmtId="179" fontId="39" fillId="0" borderId="5" xfId="0" applyNumberFormat="1" applyFont="1" applyBorder="1"/>
    <xf numFmtId="0" fontId="39" fillId="0" borderId="5" xfId="0" applyFont="1" applyBorder="1" applyAlignment="1" applyProtection="1">
      <alignment horizontal="right"/>
      <protection locked="0"/>
    </xf>
    <xf numFmtId="3" fontId="39" fillId="0" borderId="5" xfId="0" applyNumberFormat="1" applyFont="1" applyBorder="1" applyProtection="1">
      <protection locked="0"/>
    </xf>
    <xf numFmtId="0" fontId="67" fillId="0" borderId="5" xfId="9" applyFont="1" applyFill="1" applyBorder="1" applyAlignment="1" applyProtection="1">
      <alignment horizontal="center"/>
      <protection locked="0"/>
    </xf>
    <xf numFmtId="0" fontId="39" fillId="0" borderId="5" xfId="0" applyFont="1" applyBorder="1" applyAlignment="1">
      <alignment horizontal="left" wrapText="1"/>
    </xf>
    <xf numFmtId="0" fontId="39" fillId="0" borderId="0" xfId="0" applyFont="1"/>
    <xf numFmtId="180" fontId="39" fillId="0" borderId="5" xfId="0" applyNumberFormat="1" applyFont="1" applyBorder="1"/>
    <xf numFmtId="2" fontId="39" fillId="12" borderId="5" xfId="25" applyNumberFormat="1" applyFont="1" applyFill="1" applyBorder="1" applyProtection="1">
      <protection locked="0"/>
    </xf>
    <xf numFmtId="49" fontId="39" fillId="0" borderId="0" xfId="0" applyNumberFormat="1" applyFont="1" applyAlignment="1" applyProtection="1">
      <alignment horizontal="center"/>
      <protection locked="0"/>
    </xf>
    <xf numFmtId="49" fontId="39" fillId="0" borderId="0" xfId="0" applyNumberFormat="1" applyFont="1" applyAlignment="1" applyProtection="1">
      <alignment horizontal="left" indent="1"/>
      <protection locked="0"/>
    </xf>
    <xf numFmtId="0" fontId="39" fillId="0" borderId="0" xfId="25" applyFont="1" applyAlignment="1" applyProtection="1">
      <alignment horizontal="right"/>
      <protection locked="0"/>
    </xf>
    <xf numFmtId="0" fontId="39" fillId="0" borderId="0" xfId="25" applyFont="1" applyProtection="1">
      <protection locked="0"/>
    </xf>
    <xf numFmtId="0" fontId="39" fillId="0" borderId="0" xfId="0" applyFont="1" applyAlignment="1" applyProtection="1">
      <alignment horizontal="center"/>
      <protection locked="0"/>
    </xf>
    <xf numFmtId="49" fontId="39" fillId="0" borderId="0" xfId="0" applyNumberFormat="1" applyFont="1" applyProtection="1">
      <protection locked="0"/>
    </xf>
    <xf numFmtId="0" fontId="39" fillId="0" borderId="0" xfId="0" applyFont="1" applyProtection="1">
      <protection locked="0"/>
    </xf>
    <xf numFmtId="0" fontId="39" fillId="0" borderId="0" xfId="26" applyNumberFormat="1" applyFont="1" applyProtection="1">
      <protection locked="0"/>
    </xf>
    <xf numFmtId="174" fontId="39" fillId="0" borderId="0" xfId="26" applyFont="1" applyProtection="1">
      <protection locked="0"/>
    </xf>
    <xf numFmtId="178" fontId="39" fillId="0" borderId="0" xfId="26" applyNumberFormat="1" applyFont="1" applyProtection="1">
      <protection locked="0"/>
    </xf>
    <xf numFmtId="178" fontId="39" fillId="0" borderId="0" xfId="0" applyNumberFormat="1" applyFont="1" applyAlignment="1">
      <alignment horizontal="right"/>
    </xf>
    <xf numFmtId="178" fontId="68" fillId="33" borderId="5" xfId="0" applyNumberFormat="1" applyFont="1" applyFill="1" applyBorder="1" applyAlignment="1">
      <alignment horizontal="center" vertical="center" wrapText="1"/>
    </xf>
    <xf numFmtId="171" fontId="68" fillId="33" borderId="5" xfId="0" applyNumberFormat="1" applyFont="1" applyFill="1" applyBorder="1" applyAlignment="1">
      <alignment horizontal="center" vertical="center" wrapText="1"/>
    </xf>
    <xf numFmtId="178" fontId="68" fillId="33" borderId="5" xfId="0" applyNumberFormat="1" applyFont="1" applyFill="1" applyBorder="1" applyAlignment="1">
      <alignment horizontal="right" vertical="center" wrapText="1"/>
    </xf>
    <xf numFmtId="15" fontId="68" fillId="33" borderId="5" xfId="0" applyNumberFormat="1" applyFont="1" applyFill="1" applyBorder="1" applyAlignment="1">
      <alignment horizontal="center" vertical="center" wrapText="1"/>
    </xf>
    <xf numFmtId="0" fontId="68" fillId="33" borderId="5" xfId="0" applyFont="1" applyFill="1" applyBorder="1" applyAlignment="1">
      <alignment horizontal="center" vertical="center" wrapText="1"/>
    </xf>
    <xf numFmtId="0" fontId="39" fillId="32" borderId="43" xfId="0" applyFont="1" applyFill="1" applyBorder="1" applyAlignment="1">
      <alignment horizontal="center"/>
    </xf>
    <xf numFmtId="0" fontId="69" fillId="12" borderId="5" xfId="0" applyFont="1" applyFill="1" applyBorder="1" applyAlignment="1">
      <alignment horizontal="center"/>
    </xf>
    <xf numFmtId="14" fontId="69" fillId="12" borderId="5" xfId="0" applyNumberFormat="1" applyFont="1" applyFill="1" applyBorder="1" applyAlignment="1">
      <alignment vertical="center"/>
    </xf>
    <xf numFmtId="49" fontId="69" fillId="0" borderId="5" xfId="0" applyNumberFormat="1" applyFont="1" applyBorder="1" applyAlignment="1">
      <alignment horizontal="center" vertical="center"/>
    </xf>
    <xf numFmtId="0" fontId="69" fillId="0" borderId="5" xfId="0" applyFont="1" applyBorder="1" applyAlignment="1">
      <alignment horizontal="left" vertical="center" wrapText="1"/>
    </xf>
    <xf numFmtId="0" fontId="69" fillId="0" borderId="5" xfId="0" applyFont="1" applyBorder="1" applyProtection="1">
      <protection locked="0"/>
    </xf>
    <xf numFmtId="0" fontId="69" fillId="33" borderId="5" xfId="25" applyFont="1" applyFill="1" applyBorder="1" applyAlignment="1">
      <alignment horizontal="right"/>
    </xf>
    <xf numFmtId="0" fontId="69" fillId="33" borderId="5" xfId="25" applyFont="1" applyFill="1" applyBorder="1" applyAlignment="1">
      <alignment horizontal="center"/>
    </xf>
    <xf numFmtId="0" fontId="69" fillId="0" borderId="0" xfId="0" applyFont="1"/>
    <xf numFmtId="0" fontId="69" fillId="0" borderId="5" xfId="0" applyFont="1" applyBorder="1" applyAlignment="1" applyProtection="1">
      <alignment horizontal="center"/>
      <protection locked="0"/>
    </xf>
    <xf numFmtId="0" fontId="69" fillId="0" borderId="5" xfId="0" applyFont="1" applyBorder="1"/>
    <xf numFmtId="49" fontId="69" fillId="0" borderId="5" xfId="0" applyNumberFormat="1" applyFont="1" applyBorder="1" applyAlignment="1">
      <alignment vertical="center" wrapText="1"/>
    </xf>
    <xf numFmtId="0" fontId="69" fillId="0" borderId="5" xfId="0" applyFont="1" applyBorder="1" applyAlignment="1">
      <alignment horizontal="left" vertical="center"/>
    </xf>
    <xf numFmtId="0" fontId="69" fillId="0" borderId="5" xfId="0" applyFont="1" applyBorder="1" applyAlignment="1">
      <alignment vertical="center"/>
    </xf>
    <xf numFmtId="0" fontId="69" fillId="0" borderId="5" xfId="0" applyFont="1" applyBorder="1" applyAlignment="1">
      <alignment vertical="center" wrapText="1"/>
    </xf>
    <xf numFmtId="0" fontId="69" fillId="0" borderId="5" xfId="0" applyFont="1" applyBorder="1" applyAlignment="1">
      <alignment horizontal="center" vertical="center"/>
    </xf>
    <xf numFmtId="0" fontId="69" fillId="0" borderId="5" xfId="0" applyFont="1" applyBorder="1" applyAlignment="1">
      <alignment horizontal="center"/>
    </xf>
    <xf numFmtId="3" fontId="69" fillId="0" borderId="5" xfId="0" applyNumberFormat="1" applyFont="1" applyBorder="1" applyAlignment="1" applyProtection="1">
      <alignment horizontal="left"/>
      <protection locked="0"/>
    </xf>
    <xf numFmtId="3" fontId="69" fillId="0" borderId="5" xfId="0" applyNumberFormat="1" applyFont="1" applyBorder="1" applyAlignment="1" applyProtection="1">
      <alignment horizontal="left" wrapText="1"/>
      <protection locked="0"/>
    </xf>
    <xf numFmtId="0" fontId="69" fillId="0" borderId="5" xfId="0" applyFont="1" applyBorder="1" applyAlignment="1">
      <alignment wrapText="1"/>
    </xf>
    <xf numFmtId="180" fontId="69" fillId="0" borderId="5" xfId="0" applyNumberFormat="1" applyFont="1" applyBorder="1"/>
    <xf numFmtId="1" fontId="69" fillId="0" borderId="5" xfId="0" applyNumberFormat="1" applyFont="1" applyBorder="1" applyAlignment="1" applyProtection="1">
      <alignment horizontal="center"/>
      <protection locked="0"/>
    </xf>
    <xf numFmtId="0" fontId="69" fillId="0" borderId="5" xfId="0" applyFont="1" applyBorder="1" applyAlignment="1">
      <alignment horizontal="left"/>
    </xf>
    <xf numFmtId="0" fontId="69" fillId="0" borderId="5" xfId="0" applyFont="1" applyBorder="1" applyAlignment="1">
      <alignment vertical="top"/>
    </xf>
    <xf numFmtId="179" fontId="69" fillId="0" borderId="5" xfId="0" applyNumberFormat="1" applyFont="1" applyBorder="1"/>
    <xf numFmtId="0" fontId="69" fillId="0" borderId="5" xfId="0" applyFont="1" applyBorder="1" applyAlignment="1" applyProtection="1">
      <alignment horizontal="right"/>
      <protection locked="0"/>
    </xf>
    <xf numFmtId="3" fontId="69" fillId="0" borderId="5" xfId="0" applyNumberFormat="1" applyFont="1" applyBorder="1" applyProtection="1">
      <protection locked="0"/>
    </xf>
    <xf numFmtId="0" fontId="70" fillId="0" borderId="5" xfId="9" applyFont="1" applyFill="1" applyBorder="1" applyAlignment="1" applyProtection="1">
      <alignment horizontal="center"/>
      <protection locked="0"/>
    </xf>
    <xf numFmtId="0" fontId="69" fillId="0" borderId="5" xfId="0" applyFont="1" applyBorder="1" applyAlignment="1">
      <alignment horizontal="left" wrapText="1"/>
    </xf>
    <xf numFmtId="0" fontId="69" fillId="12" borderId="5" xfId="0" applyFont="1" applyFill="1" applyBorder="1" applyProtection="1">
      <protection locked="0"/>
    </xf>
    <xf numFmtId="2" fontId="69" fillId="12" borderId="5" xfId="25" applyNumberFormat="1" applyFont="1" applyFill="1" applyBorder="1" applyProtection="1">
      <protection locked="0"/>
    </xf>
    <xf numFmtId="49" fontId="69" fillId="0" borderId="0" xfId="0" applyNumberFormat="1" applyFont="1" applyAlignment="1" applyProtection="1">
      <alignment horizontal="center"/>
      <protection locked="0"/>
    </xf>
    <xf numFmtId="49" fontId="69" fillId="0" borderId="0" xfId="0" applyNumberFormat="1" applyFont="1" applyAlignment="1" applyProtection="1">
      <alignment horizontal="left" indent="1"/>
      <protection locked="0"/>
    </xf>
    <xf numFmtId="0" fontId="69" fillId="0" borderId="0" xfId="25" applyFont="1" applyAlignment="1" applyProtection="1">
      <alignment horizontal="right"/>
      <protection locked="0"/>
    </xf>
    <xf numFmtId="0" fontId="69" fillId="0" borderId="0" xfId="25" applyFont="1" applyProtection="1">
      <protection locked="0"/>
    </xf>
    <xf numFmtId="0" fontId="69" fillId="0" borderId="0" xfId="0" applyFont="1" applyAlignment="1" applyProtection="1">
      <alignment horizontal="center"/>
      <protection locked="0"/>
    </xf>
    <xf numFmtId="49" fontId="69" fillId="0" borderId="0" xfId="0" applyNumberFormat="1" applyFont="1" applyProtection="1">
      <protection locked="0"/>
    </xf>
    <xf numFmtId="0" fontId="69" fillId="0" borderId="0" xfId="0" applyFont="1" applyProtection="1">
      <protection locked="0"/>
    </xf>
    <xf numFmtId="0" fontId="69" fillId="0" borderId="0" xfId="26" applyNumberFormat="1" applyFont="1" applyProtection="1">
      <protection locked="0"/>
    </xf>
    <xf numFmtId="174" fontId="69" fillId="0" borderId="0" xfId="26" applyFont="1" applyProtection="1">
      <protection locked="0"/>
    </xf>
    <xf numFmtId="178" fontId="69" fillId="0" borderId="0" xfId="26" applyNumberFormat="1" applyFont="1" applyProtection="1">
      <protection locked="0"/>
    </xf>
    <xf numFmtId="178" fontId="69" fillId="0" borderId="0" xfId="0" applyNumberFormat="1" applyFont="1" applyAlignment="1">
      <alignment horizontal="right"/>
    </xf>
    <xf numFmtId="178" fontId="71" fillId="33" borderId="5" xfId="0" applyNumberFormat="1" applyFont="1" applyFill="1" applyBorder="1" applyAlignment="1">
      <alignment horizontal="center" vertical="center" wrapText="1"/>
    </xf>
    <xf numFmtId="178" fontId="71" fillId="33" borderId="5" xfId="0" applyNumberFormat="1" applyFont="1" applyFill="1" applyBorder="1" applyAlignment="1">
      <alignment horizontal="right" vertical="center" wrapText="1"/>
    </xf>
    <xf numFmtId="15" fontId="71" fillId="33" borderId="5" xfId="0" applyNumberFormat="1" applyFont="1" applyFill="1" applyBorder="1" applyAlignment="1">
      <alignment horizontal="center" vertical="center" wrapText="1"/>
    </xf>
    <xf numFmtId="0" fontId="71" fillId="33" borderId="5" xfId="0" applyFont="1" applyFill="1" applyBorder="1" applyAlignment="1">
      <alignment horizontal="center" vertical="center" wrapText="1"/>
    </xf>
    <xf numFmtId="0" fontId="72" fillId="0" borderId="0" xfId="0" applyFont="1" applyAlignment="1">
      <alignment vertical="center"/>
    </xf>
    <xf numFmtId="180" fontId="36" fillId="0" borderId="8" xfId="28" applyNumberFormat="1" applyFont="1" applyBorder="1"/>
    <xf numFmtId="164" fontId="75" fillId="0" borderId="3" xfId="11" applyFont="1" applyBorder="1"/>
    <xf numFmtId="0" fontId="74" fillId="0" borderId="0" xfId="0" applyFont="1"/>
    <xf numFmtId="0" fontId="75" fillId="0" borderId="0" xfId="0" applyFont="1"/>
    <xf numFmtId="164" fontId="75" fillId="0" borderId="3" xfId="11" applyFont="1" applyBorder="1" applyAlignment="1">
      <alignment horizontal="center"/>
    </xf>
    <xf numFmtId="164" fontId="75" fillId="0" borderId="0" xfId="11" applyFont="1"/>
    <xf numFmtId="167" fontId="16" fillId="0" borderId="5" xfId="28" applyNumberFormat="1" applyBorder="1"/>
    <xf numFmtId="0" fontId="80" fillId="0" borderId="0" xfId="0" applyFont="1"/>
    <xf numFmtId="167" fontId="62" fillId="0" borderId="0" xfId="28" applyNumberFormat="1" applyFont="1"/>
    <xf numFmtId="167" fontId="62" fillId="0" borderId="0" xfId="25" applyNumberFormat="1" applyFont="1"/>
    <xf numFmtId="167" fontId="62" fillId="0" borderId="40" xfId="27" applyNumberFormat="1" applyFont="1" applyBorder="1"/>
    <xf numFmtId="167" fontId="62" fillId="0" borderId="40" xfId="28" applyNumberFormat="1" applyFont="1" applyBorder="1"/>
    <xf numFmtId="167" fontId="64" fillId="0" borderId="0" xfId="28" applyNumberFormat="1" applyFont="1"/>
    <xf numFmtId="167" fontId="64" fillId="0" borderId="0" xfId="25" applyNumberFormat="1" applyFont="1"/>
    <xf numFmtId="167" fontId="64" fillId="0" borderId="41" xfId="27" applyNumberFormat="1" applyFont="1" applyBorder="1"/>
    <xf numFmtId="167" fontId="64" fillId="0" borderId="41" xfId="28" applyNumberFormat="1" applyFont="1" applyBorder="1"/>
    <xf numFmtId="167" fontId="16" fillId="0" borderId="8" xfId="28" applyNumberFormat="1" applyBorder="1"/>
    <xf numFmtId="0" fontId="78" fillId="0" borderId="0" xfId="0" applyFont="1"/>
    <xf numFmtId="164" fontId="73" fillId="0" borderId="3" xfId="0" applyNumberFormat="1" applyFont="1" applyBorder="1" applyAlignment="1">
      <alignment horizontal="left" vertical="center"/>
    </xf>
    <xf numFmtId="164" fontId="76" fillId="0" borderId="3" xfId="0" applyNumberFormat="1" applyFont="1" applyBorder="1" applyAlignment="1">
      <alignment horizontal="center" vertical="center"/>
    </xf>
    <xf numFmtId="0" fontId="79" fillId="0" borderId="0" xfId="0" applyFont="1" applyAlignment="1">
      <alignment wrapText="1"/>
    </xf>
    <xf numFmtId="164" fontId="77" fillId="0" borderId="3" xfId="11" applyFont="1" applyBorder="1" applyAlignment="1">
      <alignment horizontal="center"/>
    </xf>
    <xf numFmtId="164" fontId="77" fillId="0" borderId="0" xfId="11" applyFont="1" applyAlignment="1">
      <alignment horizontal="center"/>
    </xf>
    <xf numFmtId="164" fontId="82" fillId="0" borderId="3" xfId="11" applyFont="1" applyBorder="1"/>
    <xf numFmtId="164" fontId="83" fillId="0" borderId="3" xfId="11" applyFont="1" applyBorder="1" applyAlignment="1">
      <alignment horizontal="center"/>
    </xf>
    <xf numFmtId="0" fontId="84" fillId="0" borderId="0" xfId="0" applyFont="1"/>
    <xf numFmtId="0" fontId="58" fillId="0" borderId="0" xfId="0" applyFont="1" applyAlignment="1">
      <alignment horizontal="left"/>
    </xf>
    <xf numFmtId="0" fontId="57" fillId="0" borderId="19" xfId="0" applyFont="1" applyBorder="1" applyAlignment="1">
      <alignment horizontal="left"/>
    </xf>
    <xf numFmtId="170" fontId="57" fillId="0" borderId="20" xfId="12" applyFont="1" applyBorder="1" applyAlignment="1">
      <alignment horizontal="left"/>
    </xf>
    <xf numFmtId="0" fontId="58" fillId="0" borderId="23" xfId="0" applyFont="1" applyBorder="1" applyAlignment="1">
      <alignment horizontal="left"/>
    </xf>
    <xf numFmtId="49" fontId="58" fillId="0" borderId="36" xfId="0" applyNumberFormat="1" applyFont="1" applyBorder="1" applyAlignment="1">
      <alignment horizontal="left"/>
    </xf>
    <xf numFmtId="184" fontId="86" fillId="39" borderId="0" xfId="34" applyFont="1" applyFill="1"/>
    <xf numFmtId="184" fontId="87" fillId="39" borderId="0" xfId="34" applyFont="1" applyFill="1"/>
    <xf numFmtId="184" fontId="88" fillId="39" borderId="0" xfId="34" applyFont="1" applyFill="1"/>
    <xf numFmtId="184" fontId="89" fillId="39" borderId="0" xfId="34" applyFont="1" applyFill="1"/>
    <xf numFmtId="184" fontId="90" fillId="39" borderId="0" xfId="34" applyFont="1" applyFill="1" applyAlignment="1">
      <alignment horizontal="center"/>
    </xf>
    <xf numFmtId="184" fontId="90" fillId="39" borderId="0" xfId="34" applyFont="1" applyFill="1"/>
    <xf numFmtId="184" fontId="91" fillId="39" borderId="0" xfId="34" applyFont="1" applyFill="1"/>
    <xf numFmtId="0" fontId="93" fillId="42" borderId="0" xfId="36" applyFont="1" applyFill="1" applyAlignment="1">
      <alignment horizontal="center"/>
    </xf>
    <xf numFmtId="184" fontId="93" fillId="40" borderId="0" xfId="36" applyNumberFormat="1" applyFont="1" applyFill="1" applyAlignment="1" applyProtection="1">
      <alignment horizontal="center"/>
    </xf>
    <xf numFmtId="0" fontId="93" fillId="41" borderId="0" xfId="36" applyFont="1" applyFill="1" applyAlignment="1">
      <alignment horizontal="center"/>
    </xf>
    <xf numFmtId="0" fontId="93" fillId="43" borderId="0" xfId="36" applyFont="1" applyFill="1" applyAlignment="1">
      <alignment horizontal="center"/>
    </xf>
    <xf numFmtId="0" fontId="94" fillId="44" borderId="0" xfId="36" applyFont="1" applyFill="1" applyAlignment="1">
      <alignment horizontal="center"/>
    </xf>
    <xf numFmtId="0" fontId="94" fillId="45" borderId="0" xfId="36" applyFont="1" applyFill="1" applyAlignment="1">
      <alignment horizontal="center"/>
    </xf>
    <xf numFmtId="0" fontId="94" fillId="46" borderId="0" xfId="36" applyFont="1" applyFill="1" applyAlignment="1">
      <alignment horizontal="center"/>
    </xf>
    <xf numFmtId="0" fontId="81" fillId="0" borderId="48" xfId="0" applyFont="1" applyBorder="1" applyAlignment="1">
      <alignment horizontal="left"/>
    </xf>
    <xf numFmtId="164" fontId="81" fillId="0" borderId="49" xfId="11" applyFont="1" applyBorder="1" applyAlignment="1">
      <alignment horizontal="center" vertical="center" wrapText="1"/>
    </xf>
    <xf numFmtId="0" fontId="95" fillId="0" borderId="48" xfId="0" applyFont="1" applyBorder="1" applyAlignment="1">
      <alignment horizontal="left"/>
    </xf>
    <xf numFmtId="164" fontId="95" fillId="0" borderId="49" xfId="11" applyFont="1" applyBorder="1" applyAlignment="1">
      <alignment horizontal="center" vertical="center" wrapText="1"/>
    </xf>
    <xf numFmtId="164" fontId="96" fillId="0" borderId="3" xfId="11" applyFont="1" applyBorder="1"/>
    <xf numFmtId="164" fontId="97" fillId="0" borderId="3" xfId="11" applyFont="1" applyBorder="1" applyAlignment="1">
      <alignment horizontal="center"/>
    </xf>
    <xf numFmtId="0" fontId="36" fillId="0" borderId="5" xfId="0" applyFont="1" applyBorder="1" applyAlignment="1">
      <alignment horizontal="left" vertical="center"/>
    </xf>
    <xf numFmtId="0" fontId="98" fillId="0" borderId="5" xfId="0" applyFont="1" applyBorder="1" applyAlignment="1">
      <alignment horizontal="center"/>
    </xf>
    <xf numFmtId="164" fontId="99" fillId="11" borderId="5" xfId="11" applyFont="1" applyFill="1" applyBorder="1" applyAlignment="1">
      <alignment horizontal="center" vertical="center"/>
    </xf>
    <xf numFmtId="164" fontId="101" fillId="0" borderId="10" xfId="11" applyFont="1" applyBorder="1" applyAlignment="1">
      <alignment horizontal="center" vertical="center"/>
    </xf>
    <xf numFmtId="0" fontId="100" fillId="0" borderId="6" xfId="0" applyFont="1" applyBorder="1" applyAlignment="1">
      <alignment horizontal="left" vertical="center"/>
    </xf>
    <xf numFmtId="0" fontId="100" fillId="0" borderId="5" xfId="0" applyFont="1" applyBorder="1" applyAlignment="1">
      <alignment horizontal="left" vertical="center"/>
    </xf>
    <xf numFmtId="164" fontId="100" fillId="0" borderId="10" xfId="11" applyFont="1" applyBorder="1" applyAlignment="1">
      <alignment horizontal="center" vertical="center"/>
    </xf>
    <xf numFmtId="0" fontId="101" fillId="0" borderId="2" xfId="0" applyFont="1" applyBorder="1" applyAlignment="1">
      <alignment horizontal="left" vertical="center"/>
    </xf>
    <xf numFmtId="0" fontId="101" fillId="0" borderId="7" xfId="0" applyFont="1" applyBorder="1" applyAlignment="1">
      <alignment horizontal="left" vertical="center"/>
    </xf>
    <xf numFmtId="0" fontId="100" fillId="0" borderId="7" xfId="0" applyFont="1" applyBorder="1" applyAlignment="1">
      <alignment horizontal="left" vertical="center"/>
    </xf>
    <xf numFmtId="0" fontId="102" fillId="0" borderId="0" xfId="0" applyFont="1"/>
    <xf numFmtId="0" fontId="57" fillId="0" borderId="51" xfId="0" applyFont="1" applyBorder="1" applyAlignment="1">
      <alignment vertical="center" wrapText="1"/>
    </xf>
    <xf numFmtId="49" fontId="59" fillId="0" borderId="52" xfId="0" applyNumberFormat="1" applyFont="1" applyBorder="1" applyAlignment="1">
      <alignment horizontal="center" vertical="center"/>
    </xf>
    <xf numFmtId="0" fontId="16" fillId="48" borderId="0" xfId="33" applyFill="1" applyAlignment="1"/>
    <xf numFmtId="0" fontId="16" fillId="48" borderId="0" xfId="0" applyFont="1" applyFill="1"/>
    <xf numFmtId="0" fontId="103" fillId="0" borderId="0" xfId="33" applyFont="1" applyAlignment="1">
      <alignment vertical="top" wrapText="1"/>
    </xf>
    <xf numFmtId="0" fontId="16" fillId="0" borderId="0" xfId="33" applyAlignment="1">
      <alignment vertical="top" wrapText="1"/>
    </xf>
    <xf numFmtId="0" fontId="104" fillId="0" borderId="12" xfId="33" applyFont="1" applyBorder="1" applyAlignment="1">
      <alignment vertical="top" wrapText="1"/>
    </xf>
    <xf numFmtId="0" fontId="42" fillId="0" borderId="12" xfId="33" applyFont="1" applyBorder="1" applyAlignment="1">
      <alignment vertical="top" wrapText="1"/>
    </xf>
    <xf numFmtId="0" fontId="16" fillId="0" borderId="0" xfId="0" applyFont="1"/>
    <xf numFmtId="0" fontId="16" fillId="0" borderId="0" xfId="33" applyAlignment="1"/>
    <xf numFmtId="0" fontId="107" fillId="0" borderId="0" xfId="33" applyFont="1" applyAlignment="1">
      <alignment vertical="top" wrapText="1"/>
    </xf>
    <xf numFmtId="0" fontId="105" fillId="0" borderId="0" xfId="33" applyFont="1" applyAlignment="1">
      <alignment vertical="top" wrapText="1"/>
    </xf>
    <xf numFmtId="0" fontId="42" fillId="0" borderId="0" xfId="33" applyFont="1" applyAlignment="1">
      <alignment vertical="top" wrapText="1"/>
    </xf>
    <xf numFmtId="0" fontId="36" fillId="0" borderId="0" xfId="33" applyFont="1" applyAlignment="1">
      <alignment vertical="top" wrapText="1"/>
    </xf>
    <xf numFmtId="0" fontId="16" fillId="0" borderId="0" xfId="33" applyAlignment="1">
      <alignment horizontal="left" vertical="top" wrapText="1" indent="1"/>
    </xf>
    <xf numFmtId="0" fontId="16" fillId="0" borderId="0" xfId="33" applyAlignment="1">
      <alignment horizontal="left" vertical="top" wrapText="1"/>
    </xf>
    <xf numFmtId="0" fontId="110" fillId="0" borderId="0" xfId="33" applyFont="1" applyAlignment="1">
      <alignment vertical="top" wrapText="1"/>
    </xf>
    <xf numFmtId="0" fontId="53" fillId="0" borderId="0" xfId="33" applyFont="1" applyAlignment="1">
      <alignment vertical="top" wrapText="1"/>
    </xf>
    <xf numFmtId="0" fontId="113" fillId="0" borderId="0" xfId="33" quotePrefix="1" applyFont="1" applyAlignment="1">
      <alignment vertical="top" wrapText="1"/>
    </xf>
    <xf numFmtId="0" fontId="16" fillId="49" borderId="0" xfId="33" applyFill="1" applyAlignment="1"/>
    <xf numFmtId="0" fontId="16" fillId="50" borderId="50" xfId="33" applyFill="1" applyBorder="1" applyAlignment="1"/>
    <xf numFmtId="0" fontId="116" fillId="0" borderId="0" xfId="33" applyFont="1" applyAlignment="1">
      <alignment vertical="top" wrapText="1"/>
    </xf>
    <xf numFmtId="0" fontId="117" fillId="0" borderId="53" xfId="33" applyFont="1" applyBorder="1" applyAlignment="1">
      <alignment vertical="top" wrapText="1"/>
    </xf>
    <xf numFmtId="0" fontId="16" fillId="0" borderId="0" xfId="33" quotePrefix="1" applyAlignment="1">
      <alignment horizontal="left" vertical="top" wrapText="1" indent="1"/>
    </xf>
    <xf numFmtId="15" fontId="36" fillId="8" borderId="3" xfId="0" applyNumberFormat="1" applyFont="1" applyFill="1" applyBorder="1" applyAlignment="1">
      <alignment horizontal="left"/>
    </xf>
    <xf numFmtId="15" fontId="36" fillId="8" borderId="0" xfId="0" applyNumberFormat="1" applyFont="1" applyFill="1" applyAlignment="1">
      <alignment horizontal="left"/>
    </xf>
    <xf numFmtId="15" fontId="36" fillId="8" borderId="12" xfId="0" applyNumberFormat="1" applyFont="1" applyFill="1" applyBorder="1" applyAlignment="1">
      <alignment horizontal="left"/>
    </xf>
    <xf numFmtId="15" fontId="118" fillId="51" borderId="42" xfId="0" applyNumberFormat="1" applyFont="1" applyFill="1" applyBorder="1" applyAlignment="1">
      <alignment vertical="center" wrapText="1"/>
    </xf>
    <xf numFmtId="15" fontId="118" fillId="51" borderId="42" xfId="0" applyNumberFormat="1" applyFont="1" applyFill="1" applyBorder="1" applyAlignment="1">
      <alignment horizontal="center" vertical="center" wrapText="1"/>
    </xf>
    <xf numFmtId="0" fontId="119" fillId="0" borderId="42" xfId="0" applyFont="1" applyBorder="1" applyAlignment="1" applyProtection="1">
      <alignment horizontal="center"/>
      <protection locked="0"/>
    </xf>
    <xf numFmtId="0" fontId="119" fillId="0" borderId="54" xfId="0" applyFont="1" applyBorder="1" applyAlignment="1" applyProtection="1">
      <alignment horizontal="center"/>
      <protection locked="0"/>
    </xf>
    <xf numFmtId="175" fontId="0" fillId="0" borderId="0" xfId="0" applyNumberFormat="1"/>
    <xf numFmtId="175" fontId="0" fillId="0" borderId="0" xfId="0" applyNumberFormat="1" applyAlignment="1">
      <alignment horizontal="center"/>
    </xf>
    <xf numFmtId="17" fontId="5" fillId="29" borderId="56" xfId="0" applyNumberFormat="1" applyFont="1" applyFill="1" applyBorder="1" applyAlignment="1">
      <alignment horizontal="center"/>
    </xf>
    <xf numFmtId="17" fontId="5" fillId="29" borderId="57" xfId="0" quotePrefix="1" applyNumberFormat="1" applyFont="1" applyFill="1" applyBorder="1" applyAlignment="1">
      <alignment horizontal="center"/>
    </xf>
    <xf numFmtId="17" fontId="5" fillId="29" borderId="58" xfId="0" quotePrefix="1" applyNumberFormat="1" applyFont="1" applyFill="1" applyBorder="1" applyAlignment="1">
      <alignment horizontal="center"/>
    </xf>
    <xf numFmtId="175" fontId="0" fillId="0" borderId="59" xfId="0" applyNumberFormat="1" applyBorder="1"/>
    <xf numFmtId="17" fontId="121" fillId="52" borderId="42" xfId="37" applyNumberFormat="1" applyFont="1" applyFill="1" applyBorder="1" applyAlignment="1">
      <alignment horizontal="center"/>
    </xf>
    <xf numFmtId="175" fontId="120" fillId="0" borderId="0" xfId="37" applyNumberFormat="1"/>
    <xf numFmtId="0" fontId="113" fillId="0" borderId="0" xfId="38" applyProtection="1">
      <protection locked="0"/>
    </xf>
    <xf numFmtId="0" fontId="116" fillId="53" borderId="42" xfId="37" applyFont="1" applyFill="1" applyBorder="1" applyAlignment="1">
      <alignment horizontal="left" vertical="center"/>
    </xf>
    <xf numFmtId="0" fontId="116" fillId="53" borderId="42" xfId="37" applyFont="1" applyFill="1" applyBorder="1" applyAlignment="1">
      <alignment horizontal="right" vertical="center"/>
    </xf>
    <xf numFmtId="0" fontId="116" fillId="0" borderId="42" xfId="37" applyFont="1" applyBorder="1" applyAlignment="1">
      <alignment horizontal="center" vertical="center"/>
    </xf>
    <xf numFmtId="0" fontId="122" fillId="0" borderId="0" xfId="37" applyFont="1" applyAlignment="1" applyProtection="1">
      <alignment horizontal="left"/>
      <protection locked="0"/>
    </xf>
    <xf numFmtId="0" fontId="123" fillId="0" borderId="55" xfId="37" applyFont="1" applyBorder="1" applyAlignment="1" applyProtection="1">
      <alignment horizontal="center"/>
      <protection locked="0"/>
    </xf>
    <xf numFmtId="44" fontId="122" fillId="0" borderId="0" xfId="37" applyNumberFormat="1" applyFont="1" applyAlignment="1" applyProtection="1">
      <alignment horizontal="left"/>
      <protection locked="0"/>
    </xf>
    <xf numFmtId="0" fontId="120" fillId="0" borderId="0" xfId="37"/>
    <xf numFmtId="44" fontId="120" fillId="0" borderId="0" xfId="37" applyNumberFormat="1"/>
    <xf numFmtId="15" fontId="113" fillId="0" borderId="0" xfId="37" applyNumberFormat="1" applyFont="1" applyProtection="1">
      <protection locked="0"/>
    </xf>
    <xf numFmtId="0" fontId="113" fillId="0" borderId="0" xfId="37" applyFont="1" applyProtection="1">
      <protection locked="0"/>
    </xf>
    <xf numFmtId="0" fontId="120" fillId="0" borderId="0" xfId="37" applyAlignment="1">
      <alignment horizontal="center"/>
    </xf>
    <xf numFmtId="0" fontId="123" fillId="0" borderId="0" xfId="37" applyFont="1" applyAlignment="1" applyProtection="1">
      <alignment horizontal="center"/>
      <protection locked="0"/>
    </xf>
    <xf numFmtId="44" fontId="123" fillId="0" borderId="55" xfId="37" applyNumberFormat="1" applyFont="1" applyBorder="1" applyAlignment="1" applyProtection="1">
      <alignment horizontal="center"/>
      <protection locked="0"/>
    </xf>
    <xf numFmtId="15" fontId="116" fillId="0" borderId="0" xfId="37" applyNumberFormat="1" applyFont="1" applyAlignment="1">
      <alignment horizontal="left"/>
    </xf>
    <xf numFmtId="0" fontId="116" fillId="0" borderId="0" xfId="37" applyFont="1" applyAlignment="1">
      <alignment horizontal="left"/>
    </xf>
    <xf numFmtId="0" fontId="116" fillId="0" borderId="0" xfId="37" applyFont="1" applyAlignment="1">
      <alignment horizontal="center"/>
    </xf>
    <xf numFmtId="0" fontId="123" fillId="0" borderId="0" xfId="37" applyFont="1" applyAlignment="1" applyProtection="1">
      <alignment horizontal="left"/>
      <protection locked="0"/>
    </xf>
    <xf numFmtId="175" fontId="120" fillId="0" borderId="62" xfId="37" applyNumberFormat="1" applyBorder="1"/>
    <xf numFmtId="0" fontId="119" fillId="54" borderId="42" xfId="37" applyFont="1" applyFill="1" applyBorder="1" applyAlignment="1">
      <alignment horizontal="center"/>
    </xf>
    <xf numFmtId="14" fontId="119" fillId="54" borderId="42" xfId="37" applyNumberFormat="1" applyFont="1" applyFill="1" applyBorder="1" applyAlignment="1">
      <alignment horizontal="center" vertical="center"/>
    </xf>
    <xf numFmtId="0" fontId="119" fillId="0" borderId="42" xfId="37" applyFont="1" applyBorder="1" applyAlignment="1" applyProtection="1">
      <alignment horizontal="center"/>
      <protection locked="0"/>
    </xf>
    <xf numFmtId="0" fontId="119" fillId="0" borderId="42" xfId="37" applyFont="1" applyBorder="1" applyAlignment="1">
      <alignment horizontal="left" vertical="center" wrapText="1"/>
    </xf>
    <xf numFmtId="0" fontId="119" fillId="0" borderId="42" xfId="37" applyFont="1" applyBorder="1"/>
    <xf numFmtId="0" fontId="119" fillId="0" borderId="42" xfId="37" applyFont="1" applyBorder="1" applyAlignment="1">
      <alignment horizontal="right"/>
    </xf>
    <xf numFmtId="187" fontId="119" fillId="0" borderId="42" xfId="39" applyNumberFormat="1" applyFont="1" applyBorder="1" applyProtection="1">
      <protection locked="0"/>
    </xf>
    <xf numFmtId="188" fontId="119" fillId="0" borderId="42" xfId="39" applyNumberFormat="1" applyFont="1" applyBorder="1" applyProtection="1">
      <protection locked="0"/>
    </xf>
    <xf numFmtId="44" fontId="124" fillId="51" borderId="42" xfId="37" applyNumberFormat="1" applyFont="1" applyFill="1" applyBorder="1" applyAlignment="1">
      <alignment horizontal="center" vertical="center" wrapText="1"/>
    </xf>
    <xf numFmtId="0" fontId="119" fillId="0" borderId="0" xfId="37" applyFont="1"/>
    <xf numFmtId="2" fontId="119" fillId="54" borderId="42" xfId="38" applyNumberFormat="1" applyFont="1" applyFill="1" applyBorder="1" applyProtection="1">
      <protection locked="0"/>
    </xf>
    <xf numFmtId="15" fontId="124" fillId="51" borderId="42" xfId="37" applyNumberFormat="1" applyFont="1" applyFill="1" applyBorder="1" applyAlignment="1">
      <alignment horizontal="center" vertical="center" wrapText="1"/>
    </xf>
    <xf numFmtId="0" fontId="124" fillId="51" borderId="42" xfId="37" applyFont="1" applyFill="1" applyBorder="1" applyAlignment="1">
      <alignment horizontal="center" vertical="center" wrapText="1"/>
    </xf>
    <xf numFmtId="188" fontId="124" fillId="51" borderId="42" xfId="37" applyNumberFormat="1" applyFont="1" applyFill="1" applyBorder="1" applyAlignment="1">
      <alignment horizontal="center" vertical="center" wrapText="1"/>
    </xf>
    <xf numFmtId="0" fontId="119" fillId="0" borderId="0" xfId="37" applyFont="1" applyAlignment="1" applyProtection="1">
      <alignment horizontal="center"/>
      <protection locked="0"/>
    </xf>
    <xf numFmtId="49" fontId="119" fillId="0" borderId="0" xfId="37" applyNumberFormat="1" applyFont="1" applyProtection="1">
      <protection locked="0"/>
    </xf>
    <xf numFmtId="0" fontId="119" fillId="0" borderId="0" xfId="37" applyFont="1" applyProtection="1">
      <protection locked="0"/>
    </xf>
    <xf numFmtId="0" fontId="119" fillId="0" borderId="0" xfId="39" applyNumberFormat="1" applyFont="1" applyProtection="1">
      <protection locked="0"/>
    </xf>
    <xf numFmtId="188" fontId="119" fillId="0" borderId="0" xfId="39" applyNumberFormat="1" applyFont="1" applyProtection="1">
      <protection locked="0"/>
    </xf>
    <xf numFmtId="44" fontId="119" fillId="0" borderId="0" xfId="39" applyNumberFormat="1" applyFont="1" applyProtection="1">
      <protection locked="0"/>
    </xf>
    <xf numFmtId="49" fontId="119" fillId="0" borderId="0" xfId="37" applyNumberFormat="1" applyFont="1" applyAlignment="1" applyProtection="1">
      <alignment horizontal="center"/>
      <protection locked="0"/>
    </xf>
    <xf numFmtId="49" fontId="119" fillId="0" borderId="0" xfId="37" applyNumberFormat="1" applyFont="1" applyAlignment="1" applyProtection="1">
      <alignment horizontal="left" indent="1"/>
      <protection locked="0"/>
    </xf>
    <xf numFmtId="178" fontId="119" fillId="0" borderId="0" xfId="37" applyNumberFormat="1" applyFont="1" applyAlignment="1">
      <alignment horizontal="right"/>
    </xf>
    <xf numFmtId="0" fontId="119" fillId="0" borderId="0" xfId="38" applyFont="1" applyAlignment="1" applyProtection="1">
      <alignment horizontal="right"/>
      <protection locked="0"/>
    </xf>
    <xf numFmtId="0" fontId="119" fillId="0" borderId="0" xfId="38" applyFont="1" applyProtection="1">
      <protection locked="0"/>
    </xf>
    <xf numFmtId="44" fontId="119" fillId="0" borderId="0" xfId="37" applyNumberFormat="1" applyFont="1"/>
    <xf numFmtId="1" fontId="113" fillId="0" borderId="0" xfId="38" applyNumberFormat="1" applyProtection="1">
      <protection locked="0"/>
    </xf>
    <xf numFmtId="0" fontId="120" fillId="0" borderId="0" xfId="37" applyAlignment="1" applyProtection="1">
      <alignment horizontal="center"/>
      <protection locked="0"/>
    </xf>
    <xf numFmtId="49" fontId="120" fillId="0" borderId="0" xfId="37" applyNumberFormat="1" applyProtection="1">
      <protection locked="0"/>
    </xf>
    <xf numFmtId="0" fontId="120" fillId="0" borderId="0" xfId="37" applyProtection="1">
      <protection locked="0"/>
    </xf>
    <xf numFmtId="186" fontId="0" fillId="0" borderId="0" xfId="39" applyFont="1" applyProtection="1">
      <protection locked="0"/>
    </xf>
    <xf numFmtId="188" fontId="0" fillId="0" borderId="0" xfId="39" applyNumberFormat="1" applyFont="1" applyProtection="1">
      <protection locked="0"/>
    </xf>
    <xf numFmtId="44" fontId="0" fillId="0" borderId="0" xfId="39" applyNumberFormat="1" applyFont="1" applyProtection="1">
      <protection locked="0"/>
    </xf>
    <xf numFmtId="49" fontId="120" fillId="0" borderId="0" xfId="37" applyNumberFormat="1" applyAlignment="1" applyProtection="1">
      <alignment horizontal="center"/>
      <protection locked="0"/>
    </xf>
    <xf numFmtId="49" fontId="120" fillId="0" borderId="0" xfId="37" applyNumberFormat="1" applyAlignment="1" applyProtection="1">
      <alignment horizontal="left" indent="1"/>
      <protection locked="0"/>
    </xf>
    <xf numFmtId="178" fontId="120" fillId="0" borderId="0" xfId="37" applyNumberFormat="1" applyAlignment="1">
      <alignment horizontal="right"/>
    </xf>
    <xf numFmtId="0" fontId="113" fillId="0" borderId="0" xfId="38" applyAlignment="1" applyProtection="1">
      <alignment horizontal="right"/>
      <protection locked="0"/>
    </xf>
    <xf numFmtId="0" fontId="113" fillId="0" borderId="0" xfId="38" applyAlignment="1" applyProtection="1">
      <alignment horizontal="center"/>
      <protection locked="0"/>
    </xf>
    <xf numFmtId="188" fontId="120" fillId="0" borderId="0" xfId="37" applyNumberFormat="1"/>
    <xf numFmtId="0" fontId="120" fillId="0" borderId="0" xfId="37" applyAlignment="1">
      <alignment horizontal="right"/>
    </xf>
    <xf numFmtId="17" fontId="5" fillId="29" borderId="2" xfId="0" applyNumberFormat="1" applyFont="1" applyFill="1" applyBorder="1" applyAlignment="1">
      <alignment horizontal="center"/>
    </xf>
    <xf numFmtId="17" fontId="5" fillId="29" borderId="2" xfId="0" quotePrefix="1" applyNumberFormat="1" applyFont="1" applyFill="1" applyBorder="1" applyAlignment="1">
      <alignment horizontal="center"/>
    </xf>
    <xf numFmtId="175" fontId="0" fillId="0" borderId="63" xfId="0" applyNumberFormat="1" applyBorder="1"/>
    <xf numFmtId="49" fontId="0" fillId="0" borderId="0" xfId="0" applyNumberFormat="1" applyAlignment="1">
      <alignment horizontal="center"/>
    </xf>
    <xf numFmtId="164" fontId="73" fillId="55" borderId="5" xfId="11" applyFont="1" applyFill="1" applyBorder="1" applyAlignment="1">
      <alignment horizontal="center" vertical="center"/>
    </xf>
    <xf numFmtId="0" fontId="73" fillId="55" borderId="5" xfId="9" applyFont="1" applyFill="1" applyBorder="1" applyAlignment="1">
      <alignment horizontal="center" vertical="center"/>
    </xf>
    <xf numFmtId="191" fontId="16" fillId="0" borderId="0" xfId="26" applyNumberFormat="1" applyFont="1" applyProtection="1">
      <protection locked="0"/>
    </xf>
    <xf numFmtId="191" fontId="16" fillId="0" borderId="15" xfId="26" applyNumberFormat="1" applyFont="1" applyBorder="1" applyAlignment="1">
      <alignment horizontal="right"/>
    </xf>
    <xf numFmtId="191" fontId="16" fillId="0" borderId="4" xfId="26" applyNumberFormat="1" applyFont="1" applyBorder="1" applyAlignment="1">
      <alignment horizontal="right"/>
    </xf>
    <xf numFmtId="191" fontId="41" fillId="33" borderId="5" xfId="0" applyNumberFormat="1" applyFont="1" applyFill="1" applyBorder="1" applyAlignment="1">
      <alignment horizontal="center" vertical="center" wrapText="1"/>
    </xf>
    <xf numFmtId="191" fontId="0" fillId="0" borderId="0" xfId="26" applyNumberFormat="1" applyFont="1" applyProtection="1">
      <protection locked="0"/>
    </xf>
    <xf numFmtId="2" fontId="0" fillId="0" borderId="60" xfId="0" applyNumberFormat="1" applyBorder="1"/>
    <xf numFmtId="2" fontId="0" fillId="0" borderId="61" xfId="0" applyNumberFormat="1" applyBorder="1"/>
    <xf numFmtId="43" fontId="39" fillId="0" borderId="5" xfId="43" applyFont="1" applyBorder="1" applyProtection="1">
      <protection locked="0"/>
    </xf>
    <xf numFmtId="43" fontId="39" fillId="0" borderId="5" xfId="43" applyFont="1" applyBorder="1" applyAlignment="1">
      <alignment vertical="center"/>
    </xf>
    <xf numFmtId="43" fontId="39" fillId="0" borderId="5" xfId="43" applyFont="1" applyBorder="1" applyAlignment="1">
      <alignment horizontal="right"/>
    </xf>
    <xf numFmtId="43" fontId="39" fillId="0" borderId="5" xfId="43" applyFont="1" applyBorder="1"/>
    <xf numFmtId="3" fontId="39" fillId="12" borderId="9" xfId="0" applyNumberFormat="1" applyFont="1" applyFill="1" applyBorder="1" applyProtection="1">
      <protection locked="0"/>
    </xf>
    <xf numFmtId="191" fontId="68" fillId="33" borderId="5" xfId="0" applyNumberFormat="1" applyFont="1" applyFill="1" applyBorder="1" applyAlignment="1">
      <alignment horizontal="center" vertical="center" wrapText="1"/>
    </xf>
    <xf numFmtId="191" fontId="39" fillId="0" borderId="0" xfId="26" applyNumberFormat="1" applyFont="1" applyProtection="1">
      <protection locked="0"/>
    </xf>
    <xf numFmtId="14" fontId="44" fillId="0" borderId="17" xfId="25" applyNumberFormat="1" applyFont="1" applyBorder="1"/>
    <xf numFmtId="166" fontId="16" fillId="10" borderId="5" xfId="28" applyNumberFormat="1" applyFill="1" applyBorder="1"/>
    <xf numFmtId="166" fontId="36" fillId="0" borderId="5" xfId="28" applyNumberFormat="1" applyFont="1" applyBorder="1"/>
    <xf numFmtId="166" fontId="36" fillId="0" borderId="0" xfId="28" applyNumberFormat="1" applyFont="1"/>
    <xf numFmtId="166" fontId="53" fillId="0" borderId="5" xfId="28" applyNumberFormat="1" applyFont="1" applyBorder="1"/>
    <xf numFmtId="2" fontId="0" fillId="0" borderId="64" xfId="0" applyNumberFormat="1" applyBorder="1"/>
    <xf numFmtId="2" fontId="0" fillId="0" borderId="65" xfId="0" applyNumberFormat="1" applyBorder="1"/>
    <xf numFmtId="49" fontId="116" fillId="53" borderId="42" xfId="37" applyNumberFormat="1" applyFont="1" applyFill="1" applyBorder="1" applyAlignment="1">
      <alignment horizontal="right" vertical="center"/>
    </xf>
    <xf numFmtId="192" fontId="120" fillId="0" borderId="42" xfId="37" applyNumberFormat="1" applyBorder="1"/>
    <xf numFmtId="192" fontId="119" fillId="0" borderId="0" xfId="37" applyNumberFormat="1" applyFont="1"/>
    <xf numFmtId="192" fontId="120" fillId="0" borderId="0" xfId="37" applyNumberFormat="1"/>
    <xf numFmtId="192" fontId="0" fillId="0" borderId="0" xfId="0" applyNumberFormat="1"/>
    <xf numFmtId="2" fontId="120" fillId="0" borderId="42" xfId="37" applyNumberFormat="1" applyBorder="1"/>
    <xf numFmtId="2" fontId="119" fillId="0" borderId="0" xfId="37" applyNumberFormat="1" applyFont="1"/>
    <xf numFmtId="2" fontId="120" fillId="0" borderId="0" xfId="37" applyNumberFormat="1"/>
    <xf numFmtId="0" fontId="125" fillId="0" borderId="0" xfId="0" applyFont="1"/>
    <xf numFmtId="49" fontId="36" fillId="0" borderId="4" xfId="0" applyNumberFormat="1" applyFont="1" applyBorder="1" applyAlignment="1">
      <alignment horizontal="center"/>
    </xf>
    <xf numFmtId="43" fontId="16" fillId="0" borderId="0" xfId="43" applyFont="1" applyProtection="1">
      <protection locked="0"/>
    </xf>
    <xf numFmtId="43" fontId="16" fillId="0" borderId="15" xfId="43" applyFont="1" applyBorder="1" applyAlignment="1">
      <alignment horizontal="right"/>
    </xf>
    <xf numFmtId="43" fontId="16" fillId="0" borderId="4" xfId="43" applyFont="1" applyBorder="1" applyAlignment="1">
      <alignment horizontal="right"/>
    </xf>
    <xf numFmtId="43" fontId="68" fillId="33" borderId="5" xfId="43" applyFont="1" applyFill="1" applyBorder="1" applyAlignment="1">
      <alignment horizontal="center" vertical="center" wrapText="1"/>
    </xf>
    <xf numFmtId="43" fontId="39" fillId="0" borderId="0" xfId="43" applyFont="1" applyProtection="1">
      <protection locked="0"/>
    </xf>
    <xf numFmtId="43" fontId="0" fillId="0" borderId="0" xfId="43" applyFont="1"/>
    <xf numFmtId="43" fontId="39" fillId="0" borderId="5" xfId="43" applyFont="1" applyBorder="1" applyAlignment="1">
      <alignment horizontal="right" vertical="top"/>
    </xf>
    <xf numFmtId="43" fontId="39" fillId="0" borderId="5" xfId="43" applyFont="1" applyBorder="1" applyAlignment="1">
      <alignment horizontal="center" vertical="center"/>
    </xf>
    <xf numFmtId="43" fontId="39" fillId="0" borderId="5" xfId="43" applyFont="1" applyBorder="1" applyAlignment="1">
      <alignment horizontal="center"/>
    </xf>
    <xf numFmtId="43" fontId="39" fillId="0" borderId="5" xfId="43" applyFont="1" applyBorder="1" applyAlignment="1">
      <alignment wrapText="1"/>
    </xf>
    <xf numFmtId="43" fontId="39" fillId="12" borderId="5" xfId="43" applyFont="1" applyFill="1" applyBorder="1" applyProtection="1">
      <protection locked="0"/>
    </xf>
    <xf numFmtId="43" fontId="39" fillId="12" borderId="9" xfId="43" applyFont="1" applyFill="1" applyBorder="1" applyProtection="1">
      <protection locked="0"/>
    </xf>
    <xf numFmtId="43" fontId="39" fillId="0" borderId="9" xfId="43" applyFont="1" applyBorder="1" applyProtection="1">
      <protection locked="0"/>
    </xf>
    <xf numFmtId="43" fontId="39" fillId="0" borderId="11" xfId="43" applyFont="1" applyBorder="1" applyAlignment="1" applyProtection="1">
      <alignment horizontal="right"/>
      <protection locked="0"/>
    </xf>
    <xf numFmtId="43" fontId="39" fillId="33" borderId="11" xfId="43" applyFont="1" applyFill="1" applyBorder="1" applyProtection="1">
      <protection locked="0"/>
    </xf>
    <xf numFmtId="49" fontId="36" fillId="10" borderId="5" xfId="25" applyNumberFormat="1" applyFont="1" applyFill="1" applyBorder="1" applyAlignment="1" applyProtection="1">
      <alignment horizontal="center"/>
      <protection locked="0"/>
    </xf>
    <xf numFmtId="43" fontId="69" fillId="0" borderId="5" xfId="43" applyFont="1" applyBorder="1" applyProtection="1">
      <protection locked="0"/>
    </xf>
    <xf numFmtId="43" fontId="69" fillId="0" borderId="5" xfId="43" applyFont="1" applyBorder="1" applyAlignment="1">
      <alignment vertical="center"/>
    </xf>
    <xf numFmtId="43" fontId="69" fillId="0" borderId="5" xfId="43" applyFont="1" applyBorder="1" applyAlignment="1">
      <alignment horizontal="right"/>
    </xf>
    <xf numFmtId="43" fontId="69" fillId="0" borderId="5" xfId="43" applyFont="1" applyBorder="1"/>
    <xf numFmtId="43" fontId="69" fillId="0" borderId="5" xfId="43" applyFont="1" applyBorder="1" applyAlignment="1">
      <alignment horizontal="right" vertical="top"/>
    </xf>
    <xf numFmtId="43" fontId="69" fillId="0" borderId="5" xfId="43" applyFont="1" applyBorder="1" applyAlignment="1">
      <alignment horizontal="center" vertical="center"/>
    </xf>
    <xf numFmtId="43" fontId="69" fillId="0" borderId="5" xfId="43" applyFont="1" applyBorder="1" applyAlignment="1">
      <alignment horizontal="center"/>
    </xf>
    <xf numFmtId="43" fontId="69" fillId="0" borderId="5" xfId="43" applyFont="1" applyBorder="1" applyAlignment="1">
      <alignment wrapText="1"/>
    </xf>
    <xf numFmtId="43" fontId="69" fillId="12" borderId="5" xfId="43" applyFont="1" applyFill="1" applyBorder="1" applyProtection="1">
      <protection locked="0"/>
    </xf>
    <xf numFmtId="0" fontId="128" fillId="0" borderId="0" xfId="0" applyFont="1" applyAlignment="1">
      <alignment vertical="center"/>
    </xf>
    <xf numFmtId="44" fontId="59" fillId="0" borderId="52" xfId="0" quotePrefix="1" applyNumberFormat="1" applyFont="1" applyBorder="1" applyAlignment="1">
      <alignment horizontal="center" vertical="center"/>
    </xf>
    <xf numFmtId="0" fontId="94" fillId="56" borderId="0" xfId="36" applyFont="1" applyFill="1" applyAlignment="1">
      <alignment horizontal="center"/>
    </xf>
    <xf numFmtId="43" fontId="39" fillId="0" borderId="11" xfId="43" applyFont="1" applyFill="1" applyBorder="1" applyAlignment="1" applyProtection="1">
      <alignment horizontal="right"/>
      <protection locked="0"/>
    </xf>
    <xf numFmtId="178" fontId="68" fillId="0" borderId="5" xfId="0" applyNumberFormat="1" applyFont="1" applyBorder="1" applyAlignment="1">
      <alignment horizontal="right" vertical="center" wrapText="1"/>
    </xf>
    <xf numFmtId="43" fontId="39" fillId="0" borderId="5" xfId="43" applyFont="1" applyFill="1" applyBorder="1" applyProtection="1">
      <protection locked="0"/>
    </xf>
    <xf numFmtId="0" fontId="94" fillId="42" borderId="0" xfId="36" applyFont="1" applyFill="1" applyAlignment="1">
      <alignment horizontal="center"/>
    </xf>
    <xf numFmtId="0" fontId="94" fillId="57" borderId="0" xfId="36" applyFont="1" applyFill="1" applyAlignment="1">
      <alignment horizontal="center"/>
    </xf>
    <xf numFmtId="0" fontId="94" fillId="58" borderId="0" xfId="36" applyFont="1" applyFill="1" applyAlignment="1">
      <alignment horizontal="center"/>
    </xf>
    <xf numFmtId="0" fontId="94" fillId="59" borderId="0" xfId="36" applyFont="1" applyFill="1" applyAlignment="1">
      <alignment horizontal="center"/>
    </xf>
    <xf numFmtId="0" fontId="93" fillId="60" borderId="0" xfId="36" applyFont="1" applyFill="1" applyAlignment="1">
      <alignment horizontal="center"/>
    </xf>
    <xf numFmtId="0" fontId="133" fillId="0" borderId="70" xfId="20" applyFont="1" applyBorder="1" applyAlignment="1">
      <alignment horizontal="center" vertical="center"/>
    </xf>
    <xf numFmtId="2" fontId="133" fillId="0" borderId="70" xfId="20" applyNumberFormat="1" applyFont="1" applyBorder="1" applyAlignment="1">
      <alignment horizontal="center"/>
    </xf>
    <xf numFmtId="194" fontId="137" fillId="61" borderId="55" xfId="44" applyNumberFormat="1" applyFont="1" applyFill="1" applyBorder="1" applyAlignment="1">
      <alignment horizontal="center" vertical="center" wrapText="1"/>
    </xf>
    <xf numFmtId="0" fontId="24" fillId="62" borderId="77" xfId="0" applyFont="1" applyFill="1" applyBorder="1" applyAlignment="1">
      <alignment vertical="center" wrapText="1"/>
    </xf>
    <xf numFmtId="0" fontId="135" fillId="62" borderId="54" xfId="44" applyFont="1" applyFill="1" applyBorder="1" applyAlignment="1">
      <alignment horizontal="center" vertical="center" wrapText="1"/>
    </xf>
    <xf numFmtId="0" fontId="135" fillId="62" borderId="78" xfId="44" applyFont="1" applyFill="1" applyBorder="1" applyAlignment="1">
      <alignment horizontal="center" vertical="center" wrapText="1"/>
    </xf>
    <xf numFmtId="194" fontId="130" fillId="62" borderId="79" xfId="44" applyNumberFormat="1" applyFont="1" applyFill="1" applyBorder="1" applyAlignment="1">
      <alignment horizontal="center" vertical="center" wrapText="1"/>
    </xf>
    <xf numFmtId="193" fontId="130" fillId="62" borderId="80" xfId="44" applyNumberFormat="1" applyFont="1" applyFill="1" applyBorder="1" applyAlignment="1">
      <alignment horizontal="center" vertical="center" wrapText="1"/>
    </xf>
    <xf numFmtId="0" fontId="138" fillId="0" borderId="81" xfId="0" applyFont="1" applyBorder="1" applyAlignment="1">
      <alignment horizontal="left" vertical="center" wrapText="1" indent="1"/>
    </xf>
    <xf numFmtId="0" fontId="107" fillId="47" borderId="42" xfId="44" applyFont="1" applyFill="1" applyBorder="1" applyAlignment="1">
      <alignment horizontal="center" vertical="center" wrapText="1"/>
    </xf>
    <xf numFmtId="0" fontId="107" fillId="47" borderId="67" xfId="44" applyFont="1" applyFill="1" applyBorder="1" applyAlignment="1">
      <alignment horizontal="center" vertical="center" wrapText="1"/>
    </xf>
    <xf numFmtId="194" fontId="1" fillId="0" borderId="82" xfId="44" applyNumberFormat="1" applyFont="1" applyBorder="1" applyAlignment="1">
      <alignment horizontal="center" vertical="center" wrapText="1"/>
    </xf>
    <xf numFmtId="193" fontId="1" fillId="63" borderId="82" xfId="44" applyNumberFormat="1" applyFont="1" applyFill="1" applyBorder="1" applyAlignment="1">
      <alignment horizontal="center" vertical="center" wrapText="1"/>
    </xf>
    <xf numFmtId="194" fontId="1" fillId="0" borderId="83" xfId="44" applyNumberFormat="1" applyFont="1" applyBorder="1" applyAlignment="1">
      <alignment horizontal="center" vertical="center" wrapText="1"/>
    </xf>
    <xf numFmtId="0" fontId="24" fillId="62" borderId="81" xfId="0" applyFont="1" applyFill="1" applyBorder="1" applyAlignment="1">
      <alignment vertical="center" wrapText="1"/>
    </xf>
    <xf numFmtId="0" fontId="135" fillId="62" borderId="42" xfId="44" applyFont="1" applyFill="1" applyBorder="1" applyAlignment="1">
      <alignment horizontal="center" vertical="center" wrapText="1"/>
    </xf>
    <xf numFmtId="0" fontId="135" fillId="62" borderId="67" xfId="44" applyFont="1" applyFill="1" applyBorder="1" applyAlignment="1">
      <alignment horizontal="center" vertical="center" wrapText="1"/>
    </xf>
    <xf numFmtId="194" fontId="130" fillId="62" borderId="82" xfId="44" applyNumberFormat="1" applyFont="1" applyFill="1" applyBorder="1" applyAlignment="1">
      <alignment horizontal="center" vertical="center" wrapText="1"/>
    </xf>
    <xf numFmtId="193" fontId="130" fillId="62" borderId="82" xfId="44" applyNumberFormat="1" applyFont="1" applyFill="1" applyBorder="1" applyAlignment="1">
      <alignment horizontal="center" vertical="center" wrapText="1"/>
    </xf>
    <xf numFmtId="0" fontId="135" fillId="62" borderId="42" xfId="20" applyFont="1" applyFill="1" applyBorder="1" applyAlignment="1">
      <alignment horizontal="center" vertical="center" wrapText="1"/>
    </xf>
    <xf numFmtId="0" fontId="135" fillId="62" borderId="67" xfId="20" applyFont="1" applyFill="1" applyBorder="1" applyAlignment="1">
      <alignment horizontal="center" vertical="center" wrapText="1"/>
    </xf>
    <xf numFmtId="0" fontId="139" fillId="47" borderId="42" xfId="44" applyFont="1" applyFill="1" applyBorder="1" applyAlignment="1">
      <alignment horizontal="center" vertical="center" wrapText="1"/>
    </xf>
    <xf numFmtId="0" fontId="139" fillId="47" borderId="67" xfId="44" applyFont="1" applyFill="1" applyBorder="1" applyAlignment="1">
      <alignment horizontal="center" vertical="center" wrapText="1"/>
    </xf>
    <xf numFmtId="0" fontId="138" fillId="0" borderId="84" xfId="0" applyFont="1" applyBorder="1" applyAlignment="1">
      <alignment horizontal="left" vertical="center" wrapText="1" indent="1"/>
    </xf>
    <xf numFmtId="0" fontId="139" fillId="47" borderId="85" xfId="44" applyFont="1" applyFill="1" applyBorder="1" applyAlignment="1">
      <alignment horizontal="center" vertical="center" wrapText="1"/>
    </xf>
    <xf numFmtId="0" fontId="139" fillId="47" borderId="86" xfId="44" applyFont="1" applyFill="1" applyBorder="1" applyAlignment="1">
      <alignment horizontal="center" vertical="center" wrapText="1"/>
    </xf>
    <xf numFmtId="0" fontId="107" fillId="47" borderId="85" xfId="44" applyFont="1" applyFill="1" applyBorder="1" applyAlignment="1">
      <alignment horizontal="center" vertical="center" wrapText="1"/>
    </xf>
    <xf numFmtId="0" fontId="107" fillId="47" borderId="86" xfId="44" applyFont="1" applyFill="1" applyBorder="1" applyAlignment="1">
      <alignment horizontal="center" vertical="center" wrapText="1"/>
    </xf>
    <xf numFmtId="193" fontId="1" fillId="61" borderId="55" xfId="44" applyNumberFormat="1" applyFont="1" applyFill="1" applyBorder="1" applyAlignment="1">
      <alignment horizontal="center" vertical="center" wrapText="1"/>
    </xf>
    <xf numFmtId="0" fontId="139" fillId="0" borderId="42" xfId="44" applyFont="1" applyBorder="1" applyAlignment="1">
      <alignment horizontal="center" vertical="center" wrapText="1"/>
    </xf>
    <xf numFmtId="0" fontId="139" fillId="0" borderId="67" xfId="44" applyFont="1" applyBorder="1" applyAlignment="1">
      <alignment horizontal="center" vertical="center" wrapText="1"/>
    </xf>
    <xf numFmtId="0" fontId="139" fillId="0" borderId="86" xfId="44" applyFont="1" applyBorder="1" applyAlignment="1">
      <alignment horizontal="center" vertical="center" wrapText="1"/>
    </xf>
    <xf numFmtId="194" fontId="127" fillId="61" borderId="55" xfId="44" applyNumberFormat="1" applyFont="1" applyFill="1" applyBorder="1" applyAlignment="1">
      <alignment horizontal="center" vertical="center" wrapText="1"/>
    </xf>
    <xf numFmtId="0" fontId="139" fillId="0" borderId="85" xfId="44" applyFont="1" applyBorder="1" applyAlignment="1">
      <alignment horizontal="center" vertical="center" wrapText="1"/>
    </xf>
    <xf numFmtId="194" fontId="129" fillId="46" borderId="55" xfId="44" applyNumberFormat="1" applyFont="1" applyFill="1" applyBorder="1" applyAlignment="1">
      <alignment horizontal="center" vertical="center"/>
    </xf>
    <xf numFmtId="193" fontId="129" fillId="64" borderId="55" xfId="44" applyNumberFormat="1" applyFont="1" applyFill="1" applyBorder="1" applyAlignment="1">
      <alignment horizontal="center" vertical="center"/>
    </xf>
    <xf numFmtId="0" fontId="129" fillId="0" borderId="0" xfId="44" applyFont="1" applyAlignment="1">
      <alignment horizontal="center" vertical="center"/>
    </xf>
    <xf numFmtId="0" fontId="129" fillId="0" borderId="0" xfId="44" applyFont="1" applyAlignment="1">
      <alignment vertical="center"/>
    </xf>
    <xf numFmtId="194" fontId="129" fillId="0" borderId="0" xfId="44" applyNumberFormat="1" applyFont="1" applyAlignment="1">
      <alignment horizontal="center" vertical="center"/>
    </xf>
    <xf numFmtId="193" fontId="129" fillId="0" borderId="0" xfId="44" applyNumberFormat="1" applyFont="1" applyAlignment="1">
      <alignment horizontal="center" vertical="center"/>
    </xf>
    <xf numFmtId="194" fontId="129" fillId="61" borderId="55" xfId="44" applyNumberFormat="1" applyFont="1" applyFill="1" applyBorder="1" applyAlignment="1">
      <alignment horizontal="center" vertical="center"/>
    </xf>
    <xf numFmtId="0" fontId="139" fillId="0" borderId="87" xfId="44" applyFont="1" applyBorder="1" applyAlignment="1">
      <alignment horizontal="left" vertical="center"/>
    </xf>
    <xf numFmtId="0" fontId="139" fillId="0" borderId="62" xfId="44" applyFont="1" applyBorder="1" applyAlignment="1">
      <alignment horizontal="center" vertical="center"/>
    </xf>
    <xf numFmtId="0" fontId="139" fillId="0" borderId="88" xfId="44" applyFont="1" applyBorder="1" applyAlignment="1">
      <alignment horizontal="center" vertical="center"/>
    </xf>
    <xf numFmtId="0" fontId="139" fillId="0" borderId="50" xfId="44" applyFont="1" applyBorder="1" applyAlignment="1">
      <alignment horizontal="center" vertical="center"/>
    </xf>
    <xf numFmtId="0" fontId="139" fillId="0" borderId="81" xfId="44" applyFont="1" applyBorder="1" applyAlignment="1">
      <alignment horizontal="left" vertical="center"/>
    </xf>
    <xf numFmtId="0" fontId="139" fillId="0" borderId="42" xfId="44" applyFont="1" applyBorder="1" applyAlignment="1">
      <alignment horizontal="center" vertical="center"/>
    </xf>
    <xf numFmtId="0" fontId="139" fillId="0" borderId="85" xfId="44" applyFont="1" applyBorder="1" applyAlignment="1">
      <alignment horizontal="center" vertical="center"/>
    </xf>
    <xf numFmtId="0" fontId="139" fillId="0" borderId="89" xfId="44" applyFont="1" applyBorder="1" applyAlignment="1">
      <alignment horizontal="center" vertical="center"/>
    </xf>
    <xf numFmtId="0" fontId="139" fillId="0" borderId="77" xfId="44" applyFont="1" applyBorder="1" applyAlignment="1">
      <alignment horizontal="left" vertical="center"/>
    </xf>
    <xf numFmtId="0" fontId="139" fillId="0" borderId="54" xfId="44" applyFont="1" applyBorder="1" applyAlignment="1">
      <alignment horizontal="center" vertical="center"/>
    </xf>
    <xf numFmtId="0" fontId="139" fillId="0" borderId="67" xfId="44" applyFont="1" applyBorder="1" applyAlignment="1">
      <alignment horizontal="center" vertical="center"/>
    </xf>
    <xf numFmtId="0" fontId="107" fillId="0" borderId="77" xfId="44" applyFont="1" applyBorder="1" applyAlignment="1">
      <alignment horizontal="left" vertical="center" wrapText="1"/>
    </xf>
    <xf numFmtId="0" fontId="107" fillId="0" borderId="54" xfId="44" applyFont="1" applyBorder="1" applyAlignment="1">
      <alignment horizontal="center" vertical="center" wrapText="1"/>
    </xf>
    <xf numFmtId="0" fontId="107" fillId="0" borderId="78" xfId="44" applyFont="1" applyBorder="1" applyAlignment="1">
      <alignment horizontal="center" vertical="center" wrapText="1"/>
    </xf>
    <xf numFmtId="0" fontId="107" fillId="0" borderId="81" xfId="44" applyFont="1" applyBorder="1" applyAlignment="1">
      <alignment horizontal="left" vertical="center" wrapText="1"/>
    </xf>
    <xf numFmtId="0" fontId="107" fillId="0" borderId="42" xfId="44" applyFont="1" applyBorder="1" applyAlignment="1">
      <alignment horizontal="center" vertical="center" wrapText="1"/>
    </xf>
    <xf numFmtId="0" fontId="107" fillId="0" borderId="67" xfId="44" applyFont="1" applyBorder="1" applyAlignment="1">
      <alignment horizontal="center" vertical="center" wrapText="1"/>
    </xf>
    <xf numFmtId="0" fontId="139" fillId="47" borderId="77" xfId="44" applyFont="1" applyFill="1" applyBorder="1" applyAlignment="1">
      <alignment horizontal="left" vertical="center"/>
    </xf>
    <xf numFmtId="0" fontId="139" fillId="47" borderId="54" xfId="44" applyFont="1" applyFill="1" applyBorder="1" applyAlignment="1">
      <alignment horizontal="center" vertical="center"/>
    </xf>
    <xf numFmtId="0" fontId="139" fillId="47" borderId="78" xfId="44" applyFont="1" applyFill="1" applyBorder="1" applyAlignment="1">
      <alignment horizontal="center" vertical="center"/>
    </xf>
    <xf numFmtId="194" fontId="1" fillId="0" borderId="80" xfId="44" applyNumberFormat="1" applyFont="1" applyBorder="1" applyAlignment="1">
      <alignment horizontal="center" vertical="center" wrapText="1"/>
    </xf>
    <xf numFmtId="193" fontId="1" fillId="63" borderId="80" xfId="44" applyNumberFormat="1" applyFont="1" applyFill="1" applyBorder="1" applyAlignment="1">
      <alignment horizontal="center" vertical="center" wrapText="1"/>
    </xf>
    <xf numFmtId="0" fontId="139" fillId="47" borderId="81" xfId="44" applyFont="1" applyFill="1" applyBorder="1" applyAlignment="1">
      <alignment horizontal="left" vertical="center"/>
    </xf>
    <xf numFmtId="0" fontId="139" fillId="47" borderId="42" xfId="44" applyFont="1" applyFill="1" applyBorder="1" applyAlignment="1">
      <alignment horizontal="center" vertical="center"/>
    </xf>
    <xf numFmtId="0" fontId="139" fillId="47" borderId="67" xfId="44" applyFont="1" applyFill="1" applyBorder="1" applyAlignment="1">
      <alignment horizontal="center" vertical="center"/>
    </xf>
    <xf numFmtId="0" fontId="139" fillId="47" borderId="84" xfId="44" applyFont="1" applyFill="1" applyBorder="1" applyAlignment="1">
      <alignment horizontal="left" vertical="center"/>
    </xf>
    <xf numFmtId="0" fontId="139" fillId="47" borderId="85" xfId="44" applyFont="1" applyFill="1" applyBorder="1" applyAlignment="1">
      <alignment horizontal="center" vertical="center"/>
    </xf>
    <xf numFmtId="0" fontId="139" fillId="47" borderId="86" xfId="44" applyFont="1" applyFill="1" applyBorder="1" applyAlignment="1">
      <alignment horizontal="center" vertical="center"/>
    </xf>
    <xf numFmtId="194" fontId="129" fillId="46" borderId="55" xfId="44" applyNumberFormat="1" applyFont="1" applyFill="1" applyBorder="1" applyAlignment="1">
      <alignment horizontal="center" vertical="center" wrapText="1"/>
    </xf>
    <xf numFmtId="193" fontId="129" fillId="46" borderId="55" xfId="44" applyNumberFormat="1" applyFont="1" applyFill="1" applyBorder="1" applyAlignment="1">
      <alignment horizontal="center" vertical="center" wrapText="1"/>
    </xf>
    <xf numFmtId="0" fontId="139" fillId="0" borderId="0" xfId="44" applyFont="1" applyAlignment="1">
      <alignment horizontal="left" vertical="center"/>
    </xf>
    <xf numFmtId="0" fontId="135" fillId="0" borderId="0" xfId="44" applyFont="1" applyAlignment="1">
      <alignment horizontal="left" vertical="center" wrapText="1"/>
    </xf>
    <xf numFmtId="194" fontId="1" fillId="0" borderId="0" xfId="44" applyNumberFormat="1" applyFont="1" applyAlignment="1">
      <alignment horizontal="center" vertical="center" wrapText="1"/>
    </xf>
    <xf numFmtId="193" fontId="1" fillId="0" borderId="0" xfId="44" applyNumberFormat="1" applyFont="1" applyAlignment="1">
      <alignment horizontal="center" vertical="center" wrapText="1"/>
    </xf>
    <xf numFmtId="194" fontId="129" fillId="43" borderId="91" xfId="44" applyNumberFormat="1" applyFont="1" applyFill="1" applyBorder="1" applyAlignment="1">
      <alignment horizontal="center" vertical="center" wrapText="1"/>
    </xf>
    <xf numFmtId="193" fontId="129" fillId="43" borderId="92" xfId="44" applyNumberFormat="1" applyFont="1" applyFill="1" applyBorder="1" applyAlignment="1">
      <alignment horizontal="center" vertical="center" wrapText="1"/>
    </xf>
    <xf numFmtId="0" fontId="140" fillId="0" borderId="0" xfId="0" quotePrefix="1" applyFont="1"/>
    <xf numFmtId="0" fontId="136" fillId="0" borderId="73" xfId="44" applyFont="1" applyBorder="1" applyAlignment="1">
      <alignment vertical="center"/>
    </xf>
    <xf numFmtId="0" fontId="136" fillId="0" borderId="72" xfId="44" applyFont="1" applyBorder="1" applyAlignment="1">
      <alignment vertical="center"/>
    </xf>
    <xf numFmtId="0" fontId="137" fillId="61" borderId="68" xfId="44" applyFont="1" applyFill="1" applyBorder="1" applyAlignment="1">
      <alignment vertical="center" wrapText="1"/>
    </xf>
    <xf numFmtId="0" fontId="137" fillId="61" borderId="69" xfId="44" applyFont="1" applyFill="1" applyBorder="1" applyAlignment="1">
      <alignment vertical="center" wrapText="1"/>
    </xf>
    <xf numFmtId="0" fontId="129" fillId="46" borderId="68" xfId="44" applyFont="1" applyFill="1" applyBorder="1" applyAlignment="1">
      <alignment vertical="center"/>
    </xf>
    <xf numFmtId="0" fontId="129" fillId="46" borderId="69" xfId="44" applyFont="1" applyFill="1" applyBorder="1" applyAlignment="1">
      <alignment vertical="center"/>
    </xf>
    <xf numFmtId="0" fontId="129" fillId="61" borderId="68" xfId="44" applyFont="1" applyFill="1" applyBorder="1" applyAlignment="1">
      <alignment vertical="center"/>
    </xf>
    <xf numFmtId="0" fontId="129" fillId="61" borderId="69" xfId="44" applyFont="1" applyFill="1" applyBorder="1" applyAlignment="1">
      <alignment vertical="center"/>
    </xf>
    <xf numFmtId="0" fontId="129" fillId="43" borderId="68" xfId="44" applyFont="1" applyFill="1" applyBorder="1" applyAlignment="1">
      <alignment vertical="center"/>
    </xf>
    <xf numFmtId="0" fontId="129" fillId="43" borderId="69" xfId="44" applyFont="1" applyFill="1" applyBorder="1" applyAlignment="1">
      <alignment vertical="center"/>
    </xf>
    <xf numFmtId="0" fontId="135" fillId="0" borderId="95" xfId="44" applyFont="1" applyBorder="1" applyAlignment="1">
      <alignment vertical="center"/>
    </xf>
    <xf numFmtId="0" fontId="24" fillId="62" borderId="96" xfId="0" applyFont="1" applyFill="1" applyBorder="1" applyAlignment="1">
      <alignment vertical="center" wrapText="1"/>
    </xf>
    <xf numFmtId="0" fontId="138" fillId="0" borderId="97" xfId="0" applyFont="1" applyBorder="1" applyAlignment="1">
      <alignment horizontal="left" vertical="center" wrapText="1" indent="1"/>
    </xf>
    <xf numFmtId="0" fontId="24" fillId="62" borderId="97" xfId="0" applyFont="1" applyFill="1" applyBorder="1" applyAlignment="1">
      <alignment vertical="center" wrapText="1"/>
    </xf>
    <xf numFmtId="0" fontId="138" fillId="0" borderId="98" xfId="0" applyFont="1" applyBorder="1" applyAlignment="1">
      <alignment horizontal="left" vertical="center" wrapText="1" indent="1"/>
    </xf>
    <xf numFmtId="0" fontId="136" fillId="0" borderId="99" xfId="44" applyFont="1" applyBorder="1" applyAlignment="1">
      <alignment vertical="center"/>
    </xf>
    <xf numFmtId="0" fontId="135" fillId="62" borderId="100" xfId="44" applyFont="1" applyFill="1" applyBorder="1" applyAlignment="1">
      <alignment horizontal="center" vertical="center" wrapText="1"/>
    </xf>
    <xf numFmtId="0" fontId="107" fillId="47" borderId="101" xfId="44" applyFont="1" applyFill="1" applyBorder="1" applyAlignment="1">
      <alignment horizontal="center" vertical="center" wrapText="1"/>
    </xf>
    <xf numFmtId="0" fontId="135" fillId="62" borderId="101" xfId="44" applyFont="1" applyFill="1" applyBorder="1" applyAlignment="1">
      <alignment horizontal="center" vertical="center" wrapText="1"/>
    </xf>
    <xf numFmtId="0" fontId="135" fillId="62" borderId="101" xfId="20" applyFont="1" applyFill="1" applyBorder="1" applyAlignment="1">
      <alignment horizontal="center" vertical="center" wrapText="1"/>
    </xf>
    <xf numFmtId="0" fontId="139" fillId="47" borderId="101" xfId="44" applyFont="1" applyFill="1" applyBorder="1" applyAlignment="1">
      <alignment horizontal="center" vertical="center" wrapText="1"/>
    </xf>
    <xf numFmtId="0" fontId="139" fillId="47" borderId="102" xfId="44" applyFont="1" applyFill="1" applyBorder="1" applyAlignment="1">
      <alignment horizontal="center" vertical="center" wrapText="1"/>
    </xf>
    <xf numFmtId="0" fontId="107" fillId="47" borderId="102" xfId="44" applyFont="1" applyFill="1" applyBorder="1" applyAlignment="1">
      <alignment horizontal="center" vertical="center" wrapText="1"/>
    </xf>
    <xf numFmtId="0" fontId="139" fillId="0" borderId="101" xfId="44" applyFont="1" applyBorder="1" applyAlignment="1">
      <alignment horizontal="center" vertical="center" wrapText="1"/>
    </xf>
    <xf numFmtId="0" fontId="139" fillId="0" borderId="66" xfId="44" applyFont="1" applyBorder="1" applyAlignment="1">
      <alignment horizontal="center" vertical="center" wrapText="1"/>
    </xf>
    <xf numFmtId="0" fontId="139" fillId="0" borderId="102" xfId="44" applyFont="1" applyBorder="1" applyAlignment="1">
      <alignment horizontal="center" vertical="center" wrapText="1"/>
    </xf>
    <xf numFmtId="0" fontId="136" fillId="0" borderId="103" xfId="44" applyFont="1" applyBorder="1" applyAlignment="1">
      <alignment vertical="center"/>
    </xf>
    <xf numFmtId="0" fontId="137" fillId="61" borderId="70" xfId="44" applyFont="1" applyFill="1" applyBorder="1" applyAlignment="1">
      <alignment vertical="center" wrapText="1"/>
    </xf>
    <xf numFmtId="0" fontId="135" fillId="62" borderId="77" xfId="44" applyFont="1" applyFill="1" applyBorder="1" applyAlignment="1">
      <alignment horizontal="center" vertical="center" wrapText="1"/>
    </xf>
    <xf numFmtId="0" fontId="135" fillId="62" borderId="104" xfId="44" applyFont="1" applyFill="1" applyBorder="1" applyAlignment="1">
      <alignment horizontal="center" vertical="center" wrapText="1"/>
    </xf>
    <xf numFmtId="0" fontId="107" fillId="47" borderId="81" xfId="44" applyFont="1" applyFill="1" applyBorder="1" applyAlignment="1">
      <alignment horizontal="center" vertical="center" wrapText="1"/>
    </xf>
    <xf numFmtId="0" fontId="107" fillId="47" borderId="89" xfId="44" applyFont="1" applyFill="1" applyBorder="1" applyAlignment="1">
      <alignment horizontal="center" vertical="center" wrapText="1"/>
    </xf>
    <xf numFmtId="0" fontId="135" fillId="62" borderId="81" xfId="44" applyFont="1" applyFill="1" applyBorder="1" applyAlignment="1">
      <alignment horizontal="center" vertical="center" wrapText="1"/>
    </xf>
    <xf numFmtId="0" fontId="135" fillId="62" borderId="89" xfId="44" applyFont="1" applyFill="1" applyBorder="1" applyAlignment="1">
      <alignment horizontal="center" vertical="center" wrapText="1"/>
    </xf>
    <xf numFmtId="0" fontId="135" fillId="62" borderId="81" xfId="20" applyFont="1" applyFill="1" applyBorder="1" applyAlignment="1">
      <alignment horizontal="center" vertical="center" wrapText="1"/>
    </xf>
    <xf numFmtId="0" fontId="135" fillId="62" borderId="89" xfId="20" applyFont="1" applyFill="1" applyBorder="1" applyAlignment="1">
      <alignment horizontal="center" vertical="center" wrapText="1"/>
    </xf>
    <xf numFmtId="0" fontId="139" fillId="47" borderId="81" xfId="44" applyFont="1" applyFill="1" applyBorder="1" applyAlignment="1">
      <alignment horizontal="center" vertical="center" wrapText="1"/>
    </xf>
    <xf numFmtId="0" fontId="139" fillId="47" borderId="89" xfId="44" applyFont="1" applyFill="1" applyBorder="1" applyAlignment="1">
      <alignment horizontal="center" vertical="center" wrapText="1"/>
    </xf>
    <xf numFmtId="0" fontId="139" fillId="47" borderId="84" xfId="44" applyFont="1" applyFill="1" applyBorder="1" applyAlignment="1">
      <alignment horizontal="center" vertical="center" wrapText="1"/>
    </xf>
    <xf numFmtId="0" fontId="139" fillId="47" borderId="105" xfId="44" applyFont="1" applyFill="1" applyBorder="1" applyAlignment="1">
      <alignment horizontal="center" vertical="center" wrapText="1"/>
    </xf>
    <xf numFmtId="0" fontId="107" fillId="47" borderId="84" xfId="44" applyFont="1" applyFill="1" applyBorder="1" applyAlignment="1">
      <alignment horizontal="center" vertical="center" wrapText="1"/>
    </xf>
    <xf numFmtId="0" fontId="107" fillId="47" borderId="105" xfId="44" applyFont="1" applyFill="1" applyBorder="1" applyAlignment="1">
      <alignment horizontal="center" vertical="center" wrapText="1"/>
    </xf>
    <xf numFmtId="0" fontId="139" fillId="0" borderId="81" xfId="44" applyFont="1" applyBorder="1" applyAlignment="1">
      <alignment horizontal="center" vertical="center" wrapText="1"/>
    </xf>
    <xf numFmtId="0" fontId="139" fillId="0" borderId="89" xfId="44" applyFont="1" applyBorder="1" applyAlignment="1">
      <alignment horizontal="center" vertical="center" wrapText="1"/>
    </xf>
    <xf numFmtId="0" fontId="139" fillId="0" borderId="98" xfId="44" applyFont="1" applyBorder="1" applyAlignment="1">
      <alignment horizontal="center" vertical="center" wrapText="1"/>
    </xf>
    <xf numFmtId="0" fontId="139" fillId="0" borderId="105" xfId="44" applyFont="1" applyBorder="1" applyAlignment="1">
      <alignment horizontal="center" vertical="center" wrapText="1"/>
    </xf>
    <xf numFmtId="0" fontId="139" fillId="0" borderId="84" xfId="44" applyFont="1" applyBorder="1" applyAlignment="1">
      <alignment horizontal="center" vertical="center" wrapText="1"/>
    </xf>
    <xf numFmtId="0" fontId="129" fillId="46" borderId="70" xfId="44" applyFont="1" applyFill="1" applyBorder="1" applyAlignment="1">
      <alignment vertical="center"/>
    </xf>
    <xf numFmtId="0" fontId="136" fillId="0" borderId="106" xfId="44" applyFont="1" applyBorder="1" applyAlignment="1">
      <alignment vertical="center"/>
    </xf>
    <xf numFmtId="0" fontId="107" fillId="65" borderId="42" xfId="44" applyFont="1" applyFill="1" applyBorder="1" applyAlignment="1">
      <alignment horizontal="center" vertical="center" wrapText="1"/>
    </xf>
    <xf numFmtId="0" fontId="139" fillId="65" borderId="42" xfId="44" applyFont="1" applyFill="1" applyBorder="1" applyAlignment="1">
      <alignment horizontal="center" vertical="center" wrapText="1"/>
    </xf>
    <xf numFmtId="0" fontId="139" fillId="65" borderId="85" xfId="44" applyFont="1" applyFill="1" applyBorder="1" applyAlignment="1">
      <alignment horizontal="center" vertical="center" wrapText="1"/>
    </xf>
    <xf numFmtId="0" fontId="107" fillId="65" borderId="85" xfId="44" applyFont="1" applyFill="1" applyBorder="1" applyAlignment="1">
      <alignment horizontal="center" vertical="center" wrapText="1"/>
    </xf>
    <xf numFmtId="0" fontId="139" fillId="65" borderId="86" xfId="44" applyFont="1" applyFill="1" applyBorder="1" applyAlignment="1">
      <alignment horizontal="center" vertical="center" wrapText="1"/>
    </xf>
    <xf numFmtId="0" fontId="139" fillId="0" borderId="107" xfId="44" applyFont="1" applyBorder="1" applyAlignment="1">
      <alignment horizontal="left" vertical="center"/>
    </xf>
    <xf numFmtId="0" fontId="139" fillId="0" borderId="97" xfId="44" applyFont="1" applyBorder="1" applyAlignment="1">
      <alignment horizontal="left" vertical="center"/>
    </xf>
    <xf numFmtId="0" fontId="139" fillId="0" borderId="96" xfId="44" applyFont="1" applyBorder="1" applyAlignment="1">
      <alignment horizontal="left" vertical="center"/>
    </xf>
    <xf numFmtId="0" fontId="107" fillId="0" borderId="96" xfId="44" applyFont="1" applyBorder="1" applyAlignment="1">
      <alignment horizontal="left" vertical="center" wrapText="1"/>
    </xf>
    <xf numFmtId="0" fontId="107" fillId="0" borderId="97" xfId="44" applyFont="1" applyBorder="1" applyAlignment="1">
      <alignment horizontal="left" vertical="center" wrapText="1"/>
    </xf>
    <xf numFmtId="0" fontId="139" fillId="47" borderId="96" xfId="44" applyFont="1" applyFill="1" applyBorder="1" applyAlignment="1">
      <alignment horizontal="left" vertical="center"/>
    </xf>
    <xf numFmtId="0" fontId="139" fillId="47" borderId="97" xfId="44" applyFont="1" applyFill="1" applyBorder="1" applyAlignment="1">
      <alignment horizontal="left" vertical="center"/>
    </xf>
    <xf numFmtId="0" fontId="139" fillId="47" borderId="98" xfId="44" applyFont="1" applyFill="1" applyBorder="1" applyAlignment="1">
      <alignment horizontal="left" vertical="center"/>
    </xf>
    <xf numFmtId="0" fontId="139" fillId="0" borderId="108" xfId="44" applyFont="1" applyBorder="1" applyAlignment="1">
      <alignment horizontal="center" vertical="center"/>
    </xf>
    <xf numFmtId="0" fontId="139" fillId="0" borderId="101" xfId="44" applyFont="1" applyBorder="1" applyAlignment="1">
      <alignment horizontal="center" vertical="center"/>
    </xf>
    <xf numFmtId="0" fontId="107" fillId="0" borderId="100" xfId="44" applyFont="1" applyBorder="1" applyAlignment="1">
      <alignment horizontal="center" vertical="center" wrapText="1"/>
    </xf>
    <xf numFmtId="0" fontId="107" fillId="0" borderId="101" xfId="44" applyFont="1" applyBorder="1" applyAlignment="1">
      <alignment horizontal="center" vertical="center" wrapText="1"/>
    </xf>
    <xf numFmtId="0" fontId="139" fillId="47" borderId="100" xfId="44" applyFont="1" applyFill="1" applyBorder="1" applyAlignment="1">
      <alignment horizontal="center" vertical="center"/>
    </xf>
    <xf numFmtId="0" fontId="139" fillId="47" borderId="101" xfId="44" applyFont="1" applyFill="1" applyBorder="1" applyAlignment="1">
      <alignment horizontal="center" vertical="center"/>
    </xf>
    <xf numFmtId="0" fontId="139" fillId="47" borderId="102" xfId="44" applyFont="1" applyFill="1" applyBorder="1" applyAlignment="1">
      <alignment horizontal="center" vertical="center"/>
    </xf>
    <xf numFmtId="0" fontId="129" fillId="61" borderId="70" xfId="44" applyFont="1" applyFill="1" applyBorder="1" applyAlignment="1">
      <alignment vertical="center"/>
    </xf>
    <xf numFmtId="0" fontId="139" fillId="0" borderId="87" xfId="44" applyFont="1" applyBorder="1" applyAlignment="1">
      <alignment horizontal="center" vertical="center"/>
    </xf>
    <xf numFmtId="0" fontId="139" fillId="0" borderId="109" xfId="44" applyFont="1" applyBorder="1" applyAlignment="1">
      <alignment horizontal="center" vertical="center"/>
    </xf>
    <xf numFmtId="0" fontId="139" fillId="0" borderId="81" xfId="44" applyFont="1" applyBorder="1" applyAlignment="1">
      <alignment horizontal="center" vertical="center"/>
    </xf>
    <xf numFmtId="0" fontId="139" fillId="0" borderId="104" xfId="44" applyFont="1" applyBorder="1" applyAlignment="1">
      <alignment horizontal="center" vertical="center"/>
    </xf>
    <xf numFmtId="0" fontId="107" fillId="0" borderId="77" xfId="44" applyFont="1" applyBorder="1" applyAlignment="1">
      <alignment horizontal="center" vertical="center" wrapText="1"/>
    </xf>
    <xf numFmtId="0" fontId="107" fillId="0" borderId="104" xfId="44" applyFont="1" applyBorder="1" applyAlignment="1">
      <alignment horizontal="center" vertical="center" wrapText="1"/>
    </xf>
    <xf numFmtId="0" fontId="107" fillId="0" borderId="81" xfId="44" applyFont="1" applyBorder="1" applyAlignment="1">
      <alignment horizontal="center" vertical="center" wrapText="1"/>
    </xf>
    <xf numFmtId="0" fontId="107" fillId="0" borderId="89" xfId="44" applyFont="1" applyBorder="1" applyAlignment="1">
      <alignment horizontal="center" vertical="center" wrapText="1"/>
    </xf>
    <xf numFmtId="0" fontId="139" fillId="47" borderId="77" xfId="44" applyFont="1" applyFill="1" applyBorder="1" applyAlignment="1">
      <alignment horizontal="center" vertical="center"/>
    </xf>
    <xf numFmtId="0" fontId="139" fillId="47" borderId="104" xfId="44" applyFont="1" applyFill="1" applyBorder="1" applyAlignment="1">
      <alignment horizontal="center" vertical="center"/>
    </xf>
    <xf numFmtId="0" fontId="139" fillId="47" borderId="81" xfId="44" applyFont="1" applyFill="1" applyBorder="1" applyAlignment="1">
      <alignment horizontal="center" vertical="center"/>
    </xf>
    <xf numFmtId="0" fontId="139" fillId="47" borderId="89" xfId="44" applyFont="1" applyFill="1" applyBorder="1" applyAlignment="1">
      <alignment horizontal="center" vertical="center"/>
    </xf>
    <xf numFmtId="0" fontId="139" fillId="47" borderId="84" xfId="44" applyFont="1" applyFill="1" applyBorder="1" applyAlignment="1">
      <alignment horizontal="center" vertical="center"/>
    </xf>
    <xf numFmtId="0" fontId="139" fillId="47" borderId="105" xfId="44" applyFont="1" applyFill="1" applyBorder="1" applyAlignment="1">
      <alignment horizontal="center" vertical="center"/>
    </xf>
    <xf numFmtId="0" fontId="141" fillId="0" borderId="0" xfId="0" applyFont="1"/>
    <xf numFmtId="0" fontId="142" fillId="0" borderId="46" xfId="0" applyFont="1" applyBorder="1" applyAlignment="1">
      <alignment horizontal="left" vertical="center"/>
    </xf>
    <xf numFmtId="0" fontId="142" fillId="0" borderId="47" xfId="0" applyFont="1" applyBorder="1" applyAlignment="1">
      <alignment horizontal="left"/>
    </xf>
    <xf numFmtId="0" fontId="143" fillId="0" borderId="46" xfId="0" applyFont="1" applyBorder="1" applyAlignment="1">
      <alignment horizontal="left" vertical="center"/>
    </xf>
    <xf numFmtId="0" fontId="143" fillId="0" borderId="47" xfId="0" applyFont="1" applyBorder="1" applyAlignment="1">
      <alignment horizontal="left"/>
    </xf>
    <xf numFmtId="0" fontId="144" fillId="13" borderId="5" xfId="0" applyFont="1" applyFill="1" applyBorder="1" applyAlignment="1">
      <alignment horizontal="left" vertical="center"/>
    </xf>
    <xf numFmtId="0" fontId="144" fillId="13" borderId="6" xfId="0" applyFont="1" applyFill="1" applyBorder="1" applyAlignment="1">
      <alignment horizontal="left"/>
    </xf>
    <xf numFmtId="0" fontId="144" fillId="14" borderId="5" xfId="0" applyFont="1" applyFill="1" applyBorder="1" applyAlignment="1">
      <alignment horizontal="left" vertical="center"/>
    </xf>
    <xf numFmtId="0" fontId="144" fillId="14" borderId="6" xfId="0" applyFont="1" applyFill="1" applyBorder="1" applyAlignment="1">
      <alignment horizontal="left"/>
    </xf>
    <xf numFmtId="164" fontId="21" fillId="67" borderId="5" xfId="11" applyFont="1" applyFill="1" applyBorder="1" applyAlignment="1">
      <alignment horizontal="center" vertical="center" wrapText="1"/>
    </xf>
    <xf numFmtId="164" fontId="21" fillId="68" borderId="5" xfId="11" applyFont="1" applyFill="1" applyBorder="1" applyAlignment="1">
      <alignment horizontal="center" vertical="center" wrapText="1"/>
    </xf>
    <xf numFmtId="49" fontId="135" fillId="62" borderId="54" xfId="44" applyNumberFormat="1" applyFont="1" applyFill="1" applyBorder="1" applyAlignment="1">
      <alignment horizontal="center" vertical="center" wrapText="1"/>
    </xf>
    <xf numFmtId="49" fontId="137" fillId="61" borderId="69" xfId="44" applyNumberFormat="1" applyFont="1" applyFill="1" applyBorder="1" applyAlignment="1">
      <alignment vertical="center" wrapText="1"/>
    </xf>
    <xf numFmtId="49" fontId="135" fillId="62" borderId="42" xfId="44" applyNumberFormat="1" applyFont="1" applyFill="1" applyBorder="1" applyAlignment="1">
      <alignment horizontal="center" vertical="center" wrapText="1"/>
    </xf>
    <xf numFmtId="49" fontId="129" fillId="46" borderId="68" xfId="44" applyNumberFormat="1" applyFont="1" applyFill="1" applyBorder="1" applyAlignment="1">
      <alignment vertical="center"/>
    </xf>
    <xf numFmtId="49" fontId="129" fillId="43" borderId="69" xfId="44" applyNumberFormat="1" applyFont="1" applyFill="1" applyBorder="1" applyAlignment="1">
      <alignment vertical="center"/>
    </xf>
    <xf numFmtId="49" fontId="107" fillId="65" borderId="42" xfId="44" applyNumberFormat="1" applyFont="1" applyFill="1" applyBorder="1" applyAlignment="1">
      <alignment horizontal="center" vertical="center" wrapText="1"/>
    </xf>
    <xf numFmtId="49" fontId="135" fillId="62" borderId="77" xfId="44" applyNumberFormat="1" applyFont="1" applyFill="1" applyBorder="1" applyAlignment="1">
      <alignment horizontal="center" vertical="center" wrapText="1"/>
    </xf>
    <xf numFmtId="49" fontId="135" fillId="62" borderId="42" xfId="20" applyNumberFormat="1" applyFont="1" applyFill="1" applyBorder="1" applyAlignment="1">
      <alignment horizontal="center" vertical="center" wrapText="1"/>
    </xf>
    <xf numFmtId="49" fontId="139" fillId="65" borderId="42" xfId="44" applyNumberFormat="1" applyFont="1" applyFill="1" applyBorder="1" applyAlignment="1">
      <alignment horizontal="center" vertical="center" wrapText="1"/>
    </xf>
    <xf numFmtId="49" fontId="139" fillId="65" borderId="85" xfId="44" applyNumberFormat="1" applyFont="1" applyFill="1" applyBorder="1" applyAlignment="1">
      <alignment horizontal="center" vertical="center" wrapText="1"/>
    </xf>
    <xf numFmtId="49" fontId="107" fillId="65" borderId="85" xfId="44" applyNumberFormat="1" applyFont="1" applyFill="1" applyBorder="1" applyAlignment="1">
      <alignment horizontal="center" vertical="center" wrapText="1"/>
    </xf>
    <xf numFmtId="49" fontId="139" fillId="65" borderId="86" xfId="44" applyNumberFormat="1" applyFont="1" applyFill="1" applyBorder="1" applyAlignment="1">
      <alignment horizontal="center" vertical="center" wrapText="1"/>
    </xf>
    <xf numFmtId="0" fontId="128" fillId="0" borderId="42" xfId="0" applyFont="1" applyBorder="1" applyAlignment="1">
      <alignment vertical="center"/>
    </xf>
    <xf numFmtId="0" fontId="58" fillId="0" borderId="20" xfId="0" applyFont="1" applyBorder="1" applyAlignment="1">
      <alignment horizontal="center" vertical="top" wrapText="1"/>
    </xf>
    <xf numFmtId="0" fontId="58" fillId="0" borderId="24" xfId="0" applyFont="1" applyBorder="1" applyAlignment="1">
      <alignment horizontal="center" vertical="top" wrapText="1"/>
    </xf>
    <xf numFmtId="0" fontId="57" fillId="0" borderId="25" xfId="0" applyFont="1" applyBorder="1" applyAlignment="1">
      <alignment horizontal="center" vertical="center" wrapText="1"/>
    </xf>
    <xf numFmtId="0" fontId="57" fillId="0" borderId="0" xfId="0" applyFont="1" applyAlignment="1">
      <alignment horizontal="center" vertical="center" wrapText="1"/>
    </xf>
    <xf numFmtId="0" fontId="56" fillId="37" borderId="45" xfId="0" applyFont="1" applyFill="1" applyBorder="1" applyAlignment="1">
      <alignment horizontal="center" vertical="center"/>
    </xf>
    <xf numFmtId="0" fontId="56" fillId="37" borderId="0" xfId="0" applyFont="1" applyFill="1" applyAlignment="1">
      <alignment horizontal="center" vertical="center"/>
    </xf>
    <xf numFmtId="0" fontId="57" fillId="38" borderId="25" xfId="0" applyFont="1" applyFill="1" applyBorder="1" applyAlignment="1">
      <alignment horizontal="left" vertical="center"/>
    </xf>
    <xf numFmtId="0" fontId="57" fillId="38" borderId="0" xfId="0" applyFont="1" applyFill="1" applyAlignment="1">
      <alignment horizontal="left" vertical="center"/>
    </xf>
    <xf numFmtId="0" fontId="57" fillId="0" borderId="34" xfId="0" applyFont="1" applyBorder="1" applyAlignment="1">
      <alignment horizontal="left"/>
    </xf>
    <xf numFmtId="0" fontId="57" fillId="0" borderId="35" xfId="0" applyFont="1" applyBorder="1" applyAlignment="1">
      <alignment horizontal="left"/>
    </xf>
    <xf numFmtId="0" fontId="128" fillId="0" borderId="94" xfId="0" applyFont="1" applyBorder="1" applyAlignment="1">
      <alignment horizontal="center" vertical="center"/>
    </xf>
    <xf numFmtId="0" fontId="131" fillId="0" borderId="0" xfId="0" applyFont="1" applyAlignment="1">
      <alignment horizontal="center" vertical="center"/>
    </xf>
    <xf numFmtId="0" fontId="132" fillId="0" borderId="0" xfId="0" applyFont="1" applyAlignment="1">
      <alignment horizontal="center" vertical="center"/>
    </xf>
    <xf numFmtId="0" fontId="133" fillId="0" borderId="68" xfId="20" applyFont="1" applyBorder="1" applyAlignment="1">
      <alignment horizontal="center"/>
    </xf>
    <xf numFmtId="0" fontId="133" fillId="0" borderId="69" xfId="20" applyFont="1" applyBorder="1" applyAlignment="1">
      <alignment horizontal="center"/>
    </xf>
    <xf numFmtId="0" fontId="133" fillId="0" borderId="70" xfId="20" applyFont="1" applyBorder="1" applyAlignment="1">
      <alignment horizontal="center"/>
    </xf>
    <xf numFmtId="0" fontId="133" fillId="0" borderId="68" xfId="20" applyFont="1" applyBorder="1" applyAlignment="1">
      <alignment horizontal="center" wrapText="1"/>
    </xf>
    <xf numFmtId="0" fontId="133" fillId="0" borderId="69" xfId="20" applyFont="1" applyBorder="1" applyAlignment="1">
      <alignment horizontal="center" wrapText="1"/>
    </xf>
    <xf numFmtId="0" fontId="133" fillId="0" borderId="70" xfId="20" applyFont="1" applyBorder="1" applyAlignment="1">
      <alignment horizontal="center" wrapText="1"/>
    </xf>
    <xf numFmtId="0" fontId="135" fillId="0" borderId="71" xfId="44" applyFont="1" applyBorder="1" applyAlignment="1">
      <alignment horizontal="center" vertical="center"/>
    </xf>
    <xf numFmtId="0" fontId="135" fillId="0" borderId="74" xfId="44" applyFont="1" applyBorder="1" applyAlignment="1">
      <alignment horizontal="center" vertical="center"/>
    </xf>
    <xf numFmtId="0" fontId="136" fillId="0" borderId="72" xfId="44" applyFont="1" applyBorder="1" applyAlignment="1">
      <alignment horizontal="center" vertical="center"/>
    </xf>
    <xf numFmtId="0" fontId="136" fillId="0" borderId="75" xfId="44" applyFont="1" applyBorder="1" applyAlignment="1">
      <alignment horizontal="center" vertical="center"/>
    </xf>
    <xf numFmtId="0" fontId="136" fillId="0" borderId="73" xfId="44" applyFont="1" applyBorder="1" applyAlignment="1">
      <alignment horizontal="center" vertical="center"/>
    </xf>
    <xf numFmtId="0" fontId="136" fillId="0" borderId="76" xfId="44" applyFont="1" applyBorder="1" applyAlignment="1">
      <alignment horizontal="center" vertical="center"/>
    </xf>
    <xf numFmtId="0" fontId="136" fillId="0" borderId="71" xfId="44" applyFont="1" applyBorder="1" applyAlignment="1">
      <alignment horizontal="center" vertical="center" wrapText="1"/>
    </xf>
    <xf numFmtId="0" fontId="136" fillId="0" borderId="74" xfId="44" applyFont="1" applyBorder="1" applyAlignment="1">
      <alignment horizontal="center" vertical="center" wrapText="1"/>
    </xf>
    <xf numFmtId="0" fontId="0" fillId="0" borderId="93" xfId="0"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0" fontId="0" fillId="0" borderId="70" xfId="0" applyBorder="1" applyAlignment="1">
      <alignment horizontal="center"/>
    </xf>
    <xf numFmtId="0" fontId="0" fillId="66" borderId="68" xfId="0" applyFill="1" applyBorder="1" applyAlignment="1">
      <alignment horizontal="center"/>
    </xf>
    <xf numFmtId="0" fontId="0" fillId="66" borderId="69" xfId="0" applyFill="1" applyBorder="1" applyAlignment="1">
      <alignment horizontal="center"/>
    </xf>
    <xf numFmtId="167" fontId="42" fillId="0" borderId="0" xfId="25" applyNumberFormat="1" applyFont="1" applyAlignment="1">
      <alignment horizontal="center"/>
    </xf>
    <xf numFmtId="164" fontId="77" fillId="0" borderId="6" xfId="11" applyFont="1" applyBorder="1" applyAlignment="1">
      <alignment horizontal="center"/>
    </xf>
    <xf numFmtId="164" fontId="77" fillId="0" borderId="8" xfId="11" applyFont="1" applyBorder="1" applyAlignment="1">
      <alignment horizontal="center"/>
    </xf>
    <xf numFmtId="164" fontId="76" fillId="0" borderId="44" xfId="11" applyFont="1" applyBorder="1" applyAlignment="1">
      <alignment horizontal="center"/>
    </xf>
    <xf numFmtId="0" fontId="0" fillId="0" borderId="0" xfId="0" applyAlignment="1">
      <alignment horizontal="center"/>
    </xf>
    <xf numFmtId="0" fontId="0" fillId="12" borderId="16" xfId="0" applyFill="1" applyBorder="1"/>
    <xf numFmtId="0" fontId="36" fillId="0" borderId="5" xfId="25" applyFont="1" applyBorder="1" applyAlignment="1">
      <alignment horizontal="center" wrapText="1"/>
    </xf>
    <xf numFmtId="0" fontId="44" fillId="0" borderId="0" xfId="25" applyFont="1" applyAlignment="1">
      <alignment horizontal="center"/>
    </xf>
    <xf numFmtId="49" fontId="37" fillId="0" borderId="12" xfId="25" applyNumberFormat="1" applyFont="1" applyBorder="1" applyAlignment="1">
      <alignment horizontal="center"/>
    </xf>
    <xf numFmtId="0" fontId="36" fillId="0" borderId="0" xfId="25" applyFont="1" applyAlignment="1">
      <alignment horizontal="right"/>
    </xf>
    <xf numFmtId="0" fontId="36" fillId="0" borderId="0" xfId="25" applyFont="1" applyAlignment="1">
      <alignment horizontal="right" wrapText="1"/>
    </xf>
    <xf numFmtId="0" fontId="42" fillId="0" borderId="0" xfId="25" applyFont="1" applyAlignment="1">
      <alignment horizontal="center" vertical="center"/>
    </xf>
    <xf numFmtId="0" fontId="36" fillId="10" borderId="2" xfId="25" applyFont="1" applyFill="1" applyBorder="1" applyAlignment="1" applyProtection="1">
      <alignment horizontal="left"/>
      <protection locked="0"/>
    </xf>
    <xf numFmtId="0" fontId="0" fillId="10" borderId="4" xfId="0" applyFill="1" applyBorder="1"/>
    <xf numFmtId="0" fontId="0" fillId="10" borderId="9" xfId="0" applyFill="1" applyBorder="1"/>
    <xf numFmtId="0" fontId="116" fillId="53" borderId="66" xfId="37" applyFont="1" applyFill="1" applyBorder="1" applyAlignment="1">
      <alignment horizontal="center" vertical="center" wrapText="1"/>
    </xf>
    <xf numFmtId="0" fontId="116" fillId="53" borderId="0" xfId="37" applyFont="1" applyFill="1" applyAlignment="1">
      <alignment horizontal="center" vertical="center" wrapText="1"/>
    </xf>
    <xf numFmtId="49" fontId="42" fillId="0" borderId="0" xfId="25" applyNumberFormat="1" applyFont="1" applyAlignment="1">
      <alignment horizontal="center"/>
    </xf>
    <xf numFmtId="0" fontId="42" fillId="0" borderId="0" xfId="25" applyFont="1" applyAlignment="1">
      <alignment horizontal="center"/>
    </xf>
    <xf numFmtId="0" fontId="23" fillId="26" borderId="5" xfId="0" applyFont="1" applyFill="1" applyBorder="1" applyAlignment="1">
      <alignment horizontal="center" vertical="center" wrapText="1"/>
    </xf>
    <xf numFmtId="0" fontId="0" fillId="26" borderId="6" xfId="0" applyFill="1" applyBorder="1"/>
    <xf numFmtId="0" fontId="0" fillId="26" borderId="8" xfId="0" applyFill="1" applyBorder="1"/>
    <xf numFmtId="0" fontId="23" fillId="27" borderId="5" xfId="0" applyFont="1" applyFill="1" applyBorder="1" applyAlignment="1">
      <alignment horizontal="center" vertical="center" wrapText="1"/>
    </xf>
    <xf numFmtId="169" fontId="23" fillId="27" borderId="6" xfId="0" applyNumberFormat="1" applyFont="1" applyFill="1" applyBorder="1" applyAlignment="1">
      <alignment horizontal="center" vertical="center" wrapText="1"/>
    </xf>
    <xf numFmtId="169" fontId="23" fillId="27" borderId="8" xfId="0" applyNumberFormat="1" applyFont="1" applyFill="1" applyBorder="1" applyAlignment="1">
      <alignment horizontal="center" vertical="center" wrapText="1"/>
    </xf>
    <xf numFmtId="0" fontId="23" fillId="24" borderId="5" xfId="0" applyFont="1" applyFill="1" applyBorder="1" applyAlignment="1">
      <alignment horizontal="center"/>
    </xf>
    <xf numFmtId="169" fontId="23" fillId="24" borderId="5" xfId="10" applyNumberFormat="1" applyFont="1" applyFill="1" applyBorder="1" applyAlignment="1">
      <alignment horizontal="center"/>
    </xf>
    <xf numFmtId="0" fontId="23" fillId="25" borderId="5" xfId="0" applyFont="1" applyFill="1" applyBorder="1" applyAlignment="1">
      <alignment horizontal="center"/>
    </xf>
    <xf numFmtId="169" fontId="23" fillId="25" borderId="6" xfId="0" applyNumberFormat="1" applyFont="1" applyFill="1" applyBorder="1" applyAlignment="1">
      <alignment horizontal="center" vertical="center" wrapText="1"/>
    </xf>
    <xf numFmtId="0" fontId="23" fillId="18" borderId="5" xfId="0" applyFont="1" applyFill="1" applyBorder="1" applyAlignment="1">
      <alignment horizontal="left"/>
    </xf>
    <xf numFmtId="0" fontId="23" fillId="19" borderId="5" xfId="0" applyFont="1" applyFill="1" applyBorder="1" applyAlignment="1">
      <alignment horizontal="left" vertical="center"/>
    </xf>
    <xf numFmtId="0" fontId="23" fillId="25" borderId="5" xfId="0" applyFont="1" applyFill="1" applyBorder="1" applyAlignment="1">
      <alignment horizontal="center" vertical="center" wrapText="1"/>
    </xf>
    <xf numFmtId="169" fontId="23" fillId="25" borderId="5" xfId="0" applyNumberFormat="1" applyFont="1" applyFill="1" applyBorder="1" applyAlignment="1">
      <alignment horizontal="center" vertical="center" wrapText="1"/>
    </xf>
    <xf numFmtId="0" fontId="23" fillId="15" borderId="5" xfId="0" applyFont="1" applyFill="1" applyBorder="1" applyAlignment="1">
      <alignment horizontal="center" vertical="center"/>
    </xf>
    <xf numFmtId="0" fontId="23" fillId="18" borderId="5" xfId="0" applyFont="1" applyFill="1" applyBorder="1" applyAlignment="1">
      <alignment horizontal="left" vertical="center"/>
    </xf>
    <xf numFmtId="0" fontId="23" fillId="18" borderId="2" xfId="0" applyFont="1" applyFill="1" applyBorder="1" applyAlignment="1">
      <alignment horizontal="left" vertical="center" wrapText="1"/>
    </xf>
    <xf numFmtId="0" fontId="23" fillId="21" borderId="5" xfId="0" applyFont="1" applyFill="1" applyBorder="1" applyAlignment="1">
      <alignment horizontal="left" vertical="center"/>
    </xf>
    <xf numFmtId="0" fontId="23" fillId="18" borderId="5" xfId="0" applyFont="1" applyFill="1" applyBorder="1" applyAlignment="1">
      <alignment horizontal="left" vertical="center" wrapText="1"/>
    </xf>
    <xf numFmtId="0" fontId="23" fillId="12" borderId="5" xfId="0" applyFont="1" applyFill="1" applyBorder="1" applyAlignment="1">
      <alignment horizontal="left" vertical="center"/>
    </xf>
    <xf numFmtId="0" fontId="4" fillId="0" borderId="12" xfId="0" applyFont="1" applyBorder="1" applyAlignment="1">
      <alignment horizontal="center"/>
    </xf>
    <xf numFmtId="0" fontId="23" fillId="16" borderId="6" xfId="0" applyFont="1" applyFill="1" applyBorder="1" applyAlignment="1">
      <alignment horizontal="center"/>
    </xf>
    <xf numFmtId="0" fontId="23" fillId="16" borderId="5" xfId="0" applyFont="1" applyFill="1" applyBorder="1" applyAlignment="1">
      <alignment horizontal="center" vertical="center" wrapText="1"/>
    </xf>
    <xf numFmtId="169" fontId="23" fillId="16" borderId="5" xfId="10" applyNumberFormat="1" applyFont="1" applyFill="1" applyBorder="1" applyAlignment="1">
      <alignment horizontal="center" vertical="center" wrapText="1"/>
    </xf>
    <xf numFmtId="0" fontId="74" fillId="66" borderId="2" xfId="0" applyFont="1" applyFill="1" applyBorder="1"/>
    <xf numFmtId="0" fontId="74" fillId="66" borderId="4" xfId="0" applyFont="1" applyFill="1" applyBorder="1"/>
    <xf numFmtId="0" fontId="129" fillId="43" borderId="90" xfId="44" applyFont="1" applyFill="1" applyBorder="1" applyAlignment="1">
      <alignment vertical="center"/>
    </xf>
    <xf numFmtId="0" fontId="135" fillId="0" borderId="71" xfId="44" applyFont="1" applyBorder="1" applyAlignment="1">
      <alignment horizontal="center" vertical="center" wrapText="1"/>
    </xf>
    <xf numFmtId="0" fontId="135" fillId="0" borderId="74" xfId="44" applyFont="1" applyBorder="1" applyAlignment="1">
      <alignment horizontal="center" vertical="center" wrapText="1"/>
    </xf>
    <xf numFmtId="0" fontId="0" fillId="69" borderId="0" xfId="0" applyFill="1"/>
    <xf numFmtId="4" fontId="137" fillId="61" borderId="68" xfId="44" applyNumberFormat="1" applyFont="1" applyFill="1" applyBorder="1" applyAlignment="1">
      <alignment vertical="center" wrapText="1"/>
    </xf>
  </cellXfs>
  <cellStyles count="45">
    <cellStyle name="Accent" xfId="2" xr:uid="{00000000-0005-0000-0000-000000000000}"/>
    <cellStyle name="Accent 1" xfId="3" xr:uid="{00000000-0005-0000-0000-000001000000}"/>
    <cellStyle name="Accent 2" xfId="4" xr:uid="{00000000-0005-0000-0000-000002000000}"/>
    <cellStyle name="Accent 3" xfId="5" xr:uid="{00000000-0005-0000-0000-000003000000}"/>
    <cellStyle name="Bad" xfId="6" xr:uid="{00000000-0005-0000-0000-000004000000}"/>
    <cellStyle name="Comma_060829 DGIS Rap fin Aut 05- Mars 06" xfId="27" xr:uid="{00000000-0005-0000-0000-000005000000}"/>
    <cellStyle name="ConditionalStyle_393" xfId="7" xr:uid="{00000000-0005-0000-0000-000006000000}"/>
    <cellStyle name="Error" xfId="8" xr:uid="{00000000-0005-0000-0000-000007000000}"/>
    <cellStyle name="Excel Built-in Accent5" xfId="9" xr:uid="{00000000-0005-0000-0000-000008000000}"/>
    <cellStyle name="Excel Built-in Comma" xfId="10" xr:uid="{00000000-0005-0000-0000-000009000000}"/>
    <cellStyle name="Excel Built-in Comma 2" xfId="26" xr:uid="{00000000-0005-0000-0000-00000A000000}"/>
    <cellStyle name="Excel Built-in Comma 2 2" xfId="39" xr:uid="{1529BB7F-02BB-490A-BD27-9FC1EBE917FC}"/>
    <cellStyle name="Excel Built-in Currency" xfId="11" xr:uid="{00000000-0005-0000-0000-00000B000000}"/>
    <cellStyle name="Excel Built-in Percent" xfId="12" xr:uid="{00000000-0005-0000-0000-00000C000000}"/>
    <cellStyle name="Excel Built-in Percent 11" xfId="40" xr:uid="{288E3ACB-6203-4AA5-AD30-5799538EC0D0}"/>
    <cellStyle name="Footnote" xfId="13" xr:uid="{00000000-0005-0000-0000-00000D000000}"/>
    <cellStyle name="Good" xfId="14" xr:uid="{00000000-0005-0000-0000-00000E000000}"/>
    <cellStyle name="Heading" xfId="15" xr:uid="{00000000-0005-0000-0000-00000F000000}"/>
    <cellStyle name="Heading 1" xfId="16" xr:uid="{00000000-0005-0000-0000-000010000000}"/>
    <cellStyle name="Heading 2" xfId="17" xr:uid="{00000000-0005-0000-0000-000011000000}"/>
    <cellStyle name="Hyperlink" xfId="18" xr:uid="{00000000-0005-0000-0000-000012000000}"/>
    <cellStyle name="Lien hypertexte" xfId="36" builtinId="8"/>
    <cellStyle name="Milliers" xfId="43" builtinId="3"/>
    <cellStyle name="Milliers 2" xfId="30" xr:uid="{00000000-0005-0000-0000-000014000000}"/>
    <cellStyle name="Milliers 2 2" xfId="41" xr:uid="{51FAE489-9D30-4734-8925-D783A7D56697}"/>
    <cellStyle name="Monétaire 2" xfId="42" xr:uid="{5369688A-E89B-43C7-8054-EA8C46E2FC97}"/>
    <cellStyle name="Neutral" xfId="19" xr:uid="{00000000-0005-0000-0000-000015000000}"/>
    <cellStyle name="Normal" xfId="0" builtinId="0" customBuiltin="1"/>
    <cellStyle name="Normal 2" xfId="20" xr:uid="{00000000-0005-0000-0000-000017000000}"/>
    <cellStyle name="Normal 2 2" xfId="29" xr:uid="{00000000-0005-0000-0000-000018000000}"/>
    <cellStyle name="Normal 2 3" xfId="34" xr:uid="{00000000-0005-0000-0000-000019000000}"/>
    <cellStyle name="Normal 3" xfId="35" xr:uid="{00000000-0005-0000-0000-00001A000000}"/>
    <cellStyle name="Normal 4" xfId="37" xr:uid="{C2A96783-484A-4FCD-8C9A-C4C34D0929BB}"/>
    <cellStyle name="Normal 7" xfId="33" xr:uid="{00000000-0005-0000-0000-00001B000000}"/>
    <cellStyle name="Normal 9" xfId="25" xr:uid="{00000000-0005-0000-0000-00001C000000}"/>
    <cellStyle name="Normal 9 2" xfId="31" xr:uid="{00000000-0005-0000-0000-00001D000000}"/>
    <cellStyle name="Normal 9 3" xfId="38" xr:uid="{E7510425-583B-4723-B937-3E9FA59CD583}"/>
    <cellStyle name="Normal_060829 DGIS Rap fin Aut 05- Mars 06" xfId="28" xr:uid="{00000000-0005-0000-0000-00001E000000}"/>
    <cellStyle name="Normal_081111 Definitief financiele rapport" xfId="32" xr:uid="{00000000-0005-0000-0000-00001F000000}"/>
    <cellStyle name="Normal_INFINGUA" xfId="44" xr:uid="{27E510AF-0DC7-4AB0-81B9-3EC09DEFE01B}"/>
    <cellStyle name="Note" xfId="1" builtinId="10" customBuiltin="1"/>
    <cellStyle name="Result" xfId="21" xr:uid="{00000000-0005-0000-0000-000021000000}"/>
    <cellStyle name="Status" xfId="22" xr:uid="{00000000-0005-0000-0000-000022000000}"/>
    <cellStyle name="Text" xfId="23" xr:uid="{00000000-0005-0000-0000-000023000000}"/>
    <cellStyle name="Warning" xfId="24" xr:uid="{00000000-0005-0000-0000-000024000000}"/>
  </cellStyles>
  <dxfs count="128">
    <dxf>
      <font>
        <color rgb="FF000000"/>
      </font>
      <fill>
        <patternFill patternType="solid">
          <fgColor rgb="FFFF0000"/>
          <bgColor rgb="FFFF0000"/>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dxf>
    <dxf>
      <font>
        <color rgb="FF000000"/>
      </font>
      <fill>
        <patternFill patternType="solid">
          <fgColor rgb="FFFF0000"/>
          <bgColor rgb="FFFF0000"/>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dxf>
    <dxf>
      <font>
        <color rgb="FF000000"/>
      </font>
      <fill>
        <patternFill patternType="solid">
          <fgColor rgb="FFFF0000"/>
          <bgColor rgb="FFFF0000"/>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dxf>
    <dxf>
      <font>
        <color rgb="FF000000"/>
      </font>
      <fill>
        <patternFill patternType="solid">
          <fgColor rgb="FFFF0000"/>
          <bgColor rgb="FFFF0000"/>
        </patternFill>
      </fill>
    </dxf>
    <dxf>
      <font>
        <color rgb="FF000000"/>
      </font>
      <fill>
        <patternFill patternType="solid">
          <fgColor rgb="FFFDEADA"/>
          <bgColor rgb="FFFDEADA"/>
        </patternFill>
      </fill>
    </dxf>
    <dxf>
      <fill>
        <patternFill>
          <bgColor theme="7" tint="0.79998168889431442"/>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dxf>
    <dxf>
      <font>
        <color rgb="FF000000"/>
      </font>
      <fill>
        <patternFill patternType="solid">
          <fgColor rgb="FFFF0000"/>
          <bgColor rgb="FFFF0000"/>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fill>
        <patternFill patternType="solid">
          <fgColor rgb="FFFDEADA"/>
          <bgColor rgb="FFFDEADA"/>
        </patternFill>
      </fill>
    </dxf>
    <dxf>
      <font>
        <color rgb="FF000000"/>
      </font>
    </dxf>
    <dxf>
      <font>
        <color rgb="FF000000"/>
      </font>
    </dxf>
    <dxf>
      <font>
        <color rgb="FF000000"/>
      </font>
      <fill>
        <patternFill patternType="solid">
          <fgColor rgb="FFFFFF00"/>
          <bgColor rgb="FFFFFF00"/>
        </patternFill>
      </fill>
    </dxf>
    <dxf>
      <font>
        <color rgb="FF000000"/>
      </font>
      <fill>
        <patternFill patternType="solid">
          <fgColor rgb="FFFFFF00"/>
          <bgColor rgb="FFFFFF00"/>
        </patternFill>
      </fill>
    </dxf>
    <dxf>
      <font>
        <color rgb="FF000000"/>
      </font>
      <fill>
        <patternFill patternType="solid">
          <fgColor rgb="FFFFFF00"/>
          <bgColor rgb="FFFFFF00"/>
        </patternFill>
      </fill>
    </dxf>
    <dxf>
      <font>
        <color rgb="FF000000"/>
      </font>
      <fill>
        <patternFill patternType="solid">
          <fgColor rgb="FFFFFF00"/>
          <bgColor rgb="FFFFFF00"/>
        </patternFill>
      </fill>
    </dxf>
    <dxf>
      <font>
        <color rgb="FF000000"/>
      </font>
      <fill>
        <patternFill patternType="solid">
          <fgColor rgb="FFFFFF00"/>
          <bgColor rgb="FFFFFF00"/>
        </patternFill>
      </fill>
    </dxf>
    <dxf>
      <font>
        <color rgb="FF000000"/>
      </font>
      <fill>
        <patternFill patternType="solid">
          <fgColor rgb="FFFFFF00"/>
          <bgColor rgb="FFFFFF00"/>
        </patternFill>
      </fill>
    </dxf>
    <dxf>
      <font>
        <b val="0"/>
        <i val="0"/>
        <strike val="0"/>
        <condense val="0"/>
        <extend val="0"/>
        <outline val="0"/>
        <shadow val="0"/>
        <u val="none"/>
        <vertAlign val="baseline"/>
        <sz val="8"/>
        <color rgb="FF376092"/>
        <name val="Arial"/>
        <family val="2"/>
        <charset val="1"/>
        <scheme val="none"/>
      </font>
      <numFmt numFmtId="34" formatCode="_-* #,##0.00\ &quot;€&quot;_-;\-* #,##0.00\ &quot;€&quot;_-;_-* &quot;-&quot;??\ &quot;€&quot;_-;_-@_-"/>
      <fill>
        <patternFill patternType="solid">
          <fgColor rgb="FFFFFFCC"/>
          <bgColor rgb="FFFFFF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8"/>
        <color rgb="FF000000"/>
        <name val="Arial"/>
        <family val="2"/>
        <charset val="1"/>
        <scheme val="none"/>
      </font>
      <numFmt numFmtId="188" formatCode="\ #,##0.0&quot;          &quot;;\-#,##0.0&quot;          &quot;;&quot; -&quot;#&quot;          &quot;;\ @\ "/>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numFmt numFmtId="4" formatCode="#,##0.0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numFmt numFmtId="0" formatCode="Genera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numFmt numFmtId="0" formatCode="General"/>
      <fill>
        <patternFill patternType="solid">
          <fgColor rgb="FFFFFFCC"/>
          <bgColor rgb="FFFFFFFF"/>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numFmt numFmtId="34" formatCode="_-* #,##0.00\ &quot;€&quot;_-;\-* #,##0.00\ &quot;€&quot;_-;_-* &quot;-&quot;??\ &quot;€&quot;_-;_-@_-"/>
    </dxf>
    <dxf>
      <numFmt numFmtId="188" formatCode="\ #,##0.0&quot;          &quot;;\-#,##0.0&quot;          &quot;;&quot; -&quot;#&quot;          &quot;;\ @\ "/>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8"/>
        <color rgb="FF376092"/>
        <name val="Arial"/>
        <family val="2"/>
        <scheme val="none"/>
      </font>
      <numFmt numFmtId="20" formatCode="dd\-mmm\-yy"/>
      <fill>
        <patternFill patternType="solid">
          <fgColor rgb="FFFFFF99"/>
          <bgColor rgb="FFFFFF99"/>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8"/>
        <color rgb="FF376092"/>
        <name val="Arial"/>
        <family val="2"/>
        <charset val="1"/>
        <scheme val="none"/>
      </font>
      <numFmt numFmtId="34" formatCode="_-* #,##0.00\ &quot;€&quot;_-;\-* #,##0.00\ &quot;€&quot;_-;_-* &quot;-&quot;??\ &quot;€&quot;_-;_-@_-"/>
      <fill>
        <patternFill patternType="solid">
          <fgColor rgb="FFFFFFCC"/>
          <bgColor rgb="FFFFFF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8"/>
        <color rgb="FF000000"/>
        <name val="Arial"/>
        <family val="2"/>
        <charset val="1"/>
        <scheme val="none"/>
      </font>
      <numFmt numFmtId="188" formatCode="\ #,##0.0&quot;          &quot;;\-#,##0.0&quot;          &quot;;&quot; -&quot;#&quot;          &quot;;\ @\ "/>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numFmt numFmtId="4" formatCode="#,##0.0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numFmt numFmtId="0" formatCode="Genera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numFmt numFmtId="0" formatCode="General"/>
      <fill>
        <patternFill patternType="solid">
          <fgColor rgb="FFFFFFCC"/>
          <bgColor rgb="FFFFFFFF"/>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numFmt numFmtId="34" formatCode="_-* #,##0.00\ &quot;€&quot;_-;\-* #,##0.00\ &quot;€&quot;_-;_-* &quot;-&quot;??\ &quot;€&quot;_-;_-@_-"/>
    </dxf>
    <dxf>
      <numFmt numFmtId="188" formatCode="\ #,##0.0&quot;          &quot;;\-#,##0.0&quot;          &quot;;&quot; -&quot;#&quot;          &quot;;\ @\ "/>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8"/>
        <color rgb="FF376092"/>
        <name val="Arial"/>
        <family val="2"/>
        <scheme val="none"/>
      </font>
      <numFmt numFmtId="20" formatCode="dd\-mmm\-yy"/>
      <fill>
        <patternFill patternType="solid">
          <fgColor rgb="FFFFFF99"/>
          <bgColor rgb="FFFFFF99"/>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8"/>
        <color rgb="FF376092"/>
        <name val="Arial"/>
        <family val="2"/>
        <charset val="1"/>
        <scheme val="none"/>
      </font>
      <numFmt numFmtId="34" formatCode="_-* #,##0.00\ &quot;€&quot;_-;\-* #,##0.00\ &quot;€&quot;_-;_-* &quot;-&quot;??\ &quot;€&quot;_-;_-@_-"/>
      <fill>
        <patternFill patternType="solid">
          <fgColor rgb="FFFFFFCC"/>
          <bgColor rgb="FFFFFF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8"/>
        <color rgb="FF000000"/>
        <name val="Arial"/>
        <family val="2"/>
        <charset val="1"/>
        <scheme val="none"/>
      </font>
      <numFmt numFmtId="188" formatCode="\ #,##0.0&quot;          &quot;;\-#,##0.0&quot;          &quot;;&quot; -&quot;#&quot;          &quot;;\ @\ "/>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numFmt numFmtId="4" formatCode="#,##0.0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numFmt numFmtId="0" formatCode="Genera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numFmt numFmtId="0" formatCode="General"/>
      <fill>
        <patternFill patternType="solid">
          <fgColor rgb="FFFFFFCC"/>
          <bgColor rgb="FFFFFFFF"/>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numFmt numFmtId="34" formatCode="_-* #,##0.00\ &quot;€&quot;_-;\-* #,##0.00\ &quot;€&quot;_-;_-* &quot;-&quot;??\ &quot;€&quot;_-;_-@_-"/>
    </dxf>
    <dxf>
      <numFmt numFmtId="188" formatCode="\ #,##0.0&quot;          &quot;;\-#,##0.0&quot;          &quot;;&quot; -&quot;#&quot;          &quot;;\ @\ "/>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8"/>
        <color rgb="FF376092"/>
        <name val="Arial"/>
        <family val="2"/>
        <scheme val="none"/>
      </font>
      <numFmt numFmtId="20" formatCode="dd\-mmm\-yy"/>
      <fill>
        <patternFill patternType="solid">
          <fgColor rgb="FFFFFF99"/>
          <bgColor rgb="FFFFFF99"/>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8"/>
        <color rgb="FF376092"/>
        <name val="Arial"/>
        <family val="2"/>
        <charset val="1"/>
        <scheme val="none"/>
      </font>
      <numFmt numFmtId="34" formatCode="_-* #,##0.00\ &quot;€&quot;_-;\-* #,##0.00\ &quot;€&quot;_-;_-* &quot;-&quot;??\ &quot;€&quot;_-;_-@_-"/>
      <fill>
        <patternFill patternType="solid">
          <fgColor rgb="FFFFFFCC"/>
          <bgColor rgb="FFFFFF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8"/>
        <color rgb="FF000000"/>
        <name val="Arial"/>
        <family val="2"/>
        <charset val="1"/>
        <scheme val="none"/>
      </font>
      <numFmt numFmtId="188" formatCode="\ #,##0.0&quot;          &quot;;\-#,##0.0&quot;          &quot;;&quot; -&quot;#&quot;          &quot;;\ @\ "/>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numFmt numFmtId="4" formatCode="#,##0.0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numFmt numFmtId="0" formatCode="Genera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numFmt numFmtId="0" formatCode="General"/>
      <fill>
        <patternFill patternType="solid">
          <fgColor rgb="FFFFFFCC"/>
          <bgColor rgb="FFFFFFFF"/>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numFmt numFmtId="34" formatCode="_-* #,##0.00\ &quot;€&quot;_-;\-* #,##0.00\ &quot;€&quot;_-;_-* &quot;-&quot;??\ &quot;€&quot;_-;_-@_-"/>
    </dxf>
    <dxf>
      <numFmt numFmtId="188" formatCode="\ #,##0.0&quot;          &quot;;\-#,##0.0&quot;          &quot;;&quot; -&quot;#&quot;          &quot;;\ @\ "/>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8"/>
        <color rgb="FF376092"/>
        <name val="Arial"/>
        <family val="2"/>
        <scheme val="none"/>
      </font>
      <numFmt numFmtId="20" formatCode="dd\-mmm\-yy"/>
      <fill>
        <patternFill patternType="solid">
          <fgColor rgb="FFFFFF99"/>
          <bgColor rgb="FFFFFF99"/>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8"/>
        <color rgb="FF376092"/>
        <name val="Arial"/>
        <family val="2"/>
        <charset val="1"/>
        <scheme val="none"/>
      </font>
      <numFmt numFmtId="34" formatCode="_-* #,##0.00\ &quot;€&quot;_-;\-* #,##0.00\ &quot;€&quot;_-;_-* &quot;-&quot;??\ &quot;€&quot;_-;_-@_-"/>
      <fill>
        <patternFill patternType="solid">
          <fgColor rgb="FFFFFFCC"/>
          <bgColor rgb="FFFFFF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8"/>
        <color rgb="FF000000"/>
        <name val="Arial"/>
        <family val="2"/>
        <charset val="1"/>
        <scheme val="none"/>
      </font>
      <numFmt numFmtId="188" formatCode="\ #,##0.0&quot;          &quot;;\-#,##0.0&quot;          &quot;;&quot; -&quot;#&quot;          &quot;;\ @\ "/>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numFmt numFmtId="4" formatCode="#,##0.0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numFmt numFmtId="0" formatCode="Genera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numFmt numFmtId="0" formatCode="General"/>
      <fill>
        <patternFill patternType="solid">
          <fgColor rgb="FFFFFFCC"/>
          <bgColor rgb="FFFFFFFF"/>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numFmt numFmtId="34" formatCode="_-* #,##0.00\ &quot;€&quot;_-;\-* #,##0.00\ &quot;€&quot;_-;_-* &quot;-&quot;??\ &quot;€&quot;_-;_-@_-"/>
    </dxf>
    <dxf>
      <numFmt numFmtId="188" formatCode="\ #,##0.0&quot;          &quot;;\-#,##0.0&quot;          &quot;;&quot; -&quot;#&quot;          &quot;;\ @\ "/>
    </dxf>
    <dxf>
      <font>
        <b val="0"/>
        <i val="0"/>
        <strike val="0"/>
        <condense val="0"/>
        <extend val="0"/>
        <outline val="0"/>
        <shadow val="0"/>
        <u val="none"/>
        <vertAlign val="baseline"/>
        <sz val="8"/>
        <color rgb="FF000000"/>
        <name val="Arial"/>
        <family val="2"/>
        <charset val="1"/>
        <scheme val="none"/>
      </font>
      <fill>
        <patternFill patternType="solid">
          <fgColor rgb="FFFFFFCC"/>
          <bgColor rgb="FFFFFFFF"/>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9900CC"/>
      <color rgb="FFCC99FF"/>
      <color rgb="FFCC00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6.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1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2.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7.xml"/><Relationship Id="rId62"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externalLink" Target="externalLinks/externalLink1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externalLink" Target="externalLinks/externalLink13.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3.xml"/><Relationship Id="rId55"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os/Documents/ADOS%20FIN%20ADM/ADMINISTRATION/Manuel%20et%20procedures/Manuel%20procedures%20ADOS/Annexe%202%20-%20Outils%20de%20gestion%20-%20Base%20ADO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MEDICA%20MONDIALE\06.%20Manuel%20&amp;%20Procedures\MANUEL%20PROCEDURES%202020\Annexe%203%20-%20Organisations%20formations%20-%20Bas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2.%20RH\8.%20Salaire\Novembre\BD%20sal%20KK%20nov%202008%20Fou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dos/Documents/ADOS%20FIN%20ADM/FINANCE/COMPTA%20MATAM/06%20-%20BANQUES%20ET%20CAISSES%202023/01.%20Banque%20&amp;%20caisse%20MATAM%2001.2023/BANQUE%2001-2023/20230101%20-%20Matrice%20Livre%20de%20banque%20XOF%20Matam%20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dos/Desktop/CINDY/BUDGET/BUDGET%202020/BUDGET%20GLOBAL%202020-4%20SOLIDAE%20-%20CM.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ssiers.dgt.cec.eu.int\dossiers\Documents%20and%20Settings\teufeil\Local%20Settings\Temporary%20Internet%20Files\OLK97\PVD%20BUDGET%20-%20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Users\utilisateur\Documents\PIRAC\02.%20Programme\PF237%20Rempart%20transition\Budget%20Rempart%20transition%20PF237.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Construction%20Budgets%20lines%20EC%20Global%20Plan%20MUH%2020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0and%20Settings\user\Mes%20documents\RCN\2-FINANCES\Documents\Re&#231;u%20pour%20paiem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00EB935\Annexe%2001%20-%20Comptabilit&#233;%20et%20Suivi%20Budg&#233;taire%20-%20Base%20avec%202%20comptes%20bancair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Users\utilisateur\Documents\PIRAC\01.%20Budget\2020%20Budget\05%202020%20Budget%202020%20revision\Budget%20final%20approuv&#233;\PILOTAGE%20BUDGETAIRE%20DROI%20-%2016.06.2020%20(1).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ROP/Downloads/Journaux%20de%20caisse%20juillet%2013/Gestion%20de%20treso/Journaux%20janvier%202013/DOCUME~1/COORDO~1/LOCALS~1/Temp/Rar$DI08.880/Croix-Rouge/Documents/RH/SALAIRE/DATA/DATA_RH_PAP_Janvier_2011%20VF2.xlsm?8249DC01" TargetMode="External"/><Relationship Id="rId1" Type="http://schemas.openxmlformats.org/officeDocument/2006/relationships/externalLinkPath" Target="file:///\\8249DC01\DATA_RH_PAP_Janvier_2011%20VF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Users\ADMIN_PIRAC\Desktop\Documents\Documents%20Myl&#232;ne\AFD\Propal%20AFD%20consolid&#233;%2012072018_TOTAL_VF%203%20%20OCEAN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utilisateur\Documents\PIRAC\01.%20Budget\2020%20Budget\10%202019%20Budget%202020%20version%20final\TAC%202019_2021%20PIRAC%20V3.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Users\PC\Desktop\Apports\New%20proposal%202024-2028\Esus\R5A5%20AC3%20PALM%20System%20ESUS.EN.vf.xlsx" TargetMode="External"/><Relationship Id="rId1" Type="http://schemas.openxmlformats.org/officeDocument/2006/relationships/externalLinkPath" Target="/Users/PC/Desktop/Apports/New%20proposal%202024-2028/Esus/R5A5%20AC3%20PALM%20System%20ESUS.EN.v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DMIN_REGIONAL/Documents/MEDICA%20MONDIALE/02.%20Programme/TWITEHO%20AMAGARA%20FED%202109%20405-306/PARTENAIRES/Rapport%20financier%20Partners/Q3/Encodage%20mm%20Partenaires%20Twiteho%20Amagara%20Q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ASE DEPART"/>
      <sheetName val="ORDRE DE MISSION"/>
      <sheetName val="UTILISATION TEMPORAIRE"/>
      <sheetName val="MISE A DISPOSITION"/>
      <sheetName val="ENGAGEMENT DE DEPENSE"/>
      <sheetName val="TRANFERT ENTRE COMPTE"/>
      <sheetName val="DEMANDE D'AVANCE"/>
      <sheetName val="DECLARATION HONNEUR"/>
      <sheetName val="FRAIS DE VIE MISSION"/>
      <sheetName val="BICIS XOF"/>
      <sheetName val="RAPPROCHEMENT BANQUE"/>
      <sheetName val="CAISSE XOF"/>
      <sheetName val="CONTRÔLE CAISSE"/>
      <sheetName val="TAC"/>
      <sheetName val="TDR Formation"/>
      <sheetName val="Rapport Formation"/>
      <sheetName val="PROGRAMMATION VEHICULE"/>
      <sheetName val="BON DE COMMANDE"/>
      <sheetName val="SORTIE DE STOCK"/>
      <sheetName val="RAPPORT VEHICULE"/>
      <sheetName val="RAPPORT MOTO"/>
      <sheetName val="CARNET DE BORD"/>
      <sheetName val="Variables"/>
      <sheetName val="Plan Comptable"/>
    </sheetNames>
    <sheetDataSet>
      <sheetData sheetId="0"/>
      <sheetData sheetId="1">
        <row r="7">
          <cell r="C7" t="str">
            <v>Jean René PERCHET</v>
          </cell>
        </row>
        <row r="8">
          <cell r="C8" t="str">
            <v>Rachel NODIN</v>
          </cell>
        </row>
        <row r="9">
          <cell r="C9" t="str">
            <v>Silvia TAPINASSI</v>
          </cell>
        </row>
        <row r="10">
          <cell r="C10" t="str">
            <v>Jeanne FAVRAT</v>
          </cell>
        </row>
        <row r="11">
          <cell r="C11" t="str">
            <v>Marie Jeannin</v>
          </cell>
        </row>
        <row r="12">
          <cell r="C12" t="str">
            <v>Lauriane COUDERQ</v>
          </cell>
        </row>
        <row r="13">
          <cell r="C13" t="str">
            <v>DIARRA Assane</v>
          </cell>
        </row>
        <row r="14">
          <cell r="C14" t="str">
            <v xml:space="preserve">DIALLO Aboubakry  </v>
          </cell>
        </row>
        <row r="15">
          <cell r="C15" t="str">
            <v xml:space="preserve">DIOL Djibril  </v>
          </cell>
        </row>
        <row r="16">
          <cell r="C16" t="str">
            <v xml:space="preserve">FALL Assane </v>
          </cell>
        </row>
        <row r="17">
          <cell r="C17" t="str">
            <v xml:space="preserve">MBAYE Walimata </v>
          </cell>
        </row>
        <row r="18">
          <cell r="C18" t="str">
            <v xml:space="preserve">THIAM Mouhamadou </v>
          </cell>
        </row>
        <row r="19">
          <cell r="C19" t="str">
            <v>NDIAYE Mambaye</v>
          </cell>
        </row>
        <row r="20">
          <cell r="C20" t="str">
            <v>SAGNE Saloum</v>
          </cell>
        </row>
        <row r="21">
          <cell r="C21" t="str">
            <v>FALL Magatte</v>
          </cell>
        </row>
        <row r="22">
          <cell r="C22" t="str">
            <v>Mame Massow Ndiaye</v>
          </cell>
        </row>
        <row r="23">
          <cell r="C23" t="str">
            <v>Choisir l'employé(e)</v>
          </cell>
        </row>
        <row r="27">
          <cell r="I27" t="str">
            <v xml:space="preserve">France / 001 / BANQUE CREDIT COOPERATIF EURO </v>
          </cell>
        </row>
        <row r="28">
          <cell r="I28" t="str">
            <v xml:space="preserve">France / 002 / CAISSE EURO </v>
          </cell>
        </row>
        <row r="29">
          <cell r="I29" t="str">
            <v xml:space="preserve">Sénégal / 101 / BANQUE BICIS CFA </v>
          </cell>
        </row>
        <row r="30">
          <cell r="I30" t="str">
            <v xml:space="preserve">Sénégal / 102 / CAISSE CFA </v>
          </cell>
        </row>
        <row r="31">
          <cell r="I31" t="str">
            <v/>
          </cell>
        </row>
        <row r="35">
          <cell r="A35" t="str">
            <v>CLIO</v>
          </cell>
          <cell r="L35" t="str">
            <v>CFA</v>
          </cell>
        </row>
        <row r="36">
          <cell r="A36" t="str">
            <v>PARTNER</v>
          </cell>
          <cell r="L36" t="str">
            <v>EURO</v>
          </cell>
        </row>
        <row r="37">
          <cell r="A37" t="str">
            <v>PAJERO</v>
          </cell>
        </row>
        <row r="38">
          <cell r="A38" t="str">
            <v>HILUX</v>
          </cell>
        </row>
        <row r="39">
          <cell r="A39" t="str">
            <v>MOTO 1</v>
          </cell>
        </row>
        <row r="40">
          <cell r="A40" t="str">
            <v>MOTO 2</v>
          </cell>
        </row>
        <row r="41">
          <cell r="A41" t="str">
            <v>MOTO 3</v>
          </cell>
        </row>
        <row r="44">
          <cell r="A44" t="str">
            <v>ADEL: Assainissement et Développement Economique Local- Département de Kanel (Sénégal)</v>
          </cell>
        </row>
        <row r="45">
          <cell r="A45" t="str">
            <v>AMSEAC: Projet d’Amélioration de l’Accès à l’Eau et à l’Assainissement 2022-2023 dans la Commune de Ngnith ( Sénégal )</v>
          </cell>
        </row>
        <row r="46">
          <cell r="A46" t="str">
            <v>RENSEAD II : Renforcement du Secteur de l’Eau et de l’Assainissement dans le Département de Dagana Phase 2 (Sénégal)</v>
          </cell>
        </row>
        <row r="47">
          <cell r="A47" t="str">
            <v>PRESEAC : Programme de Renforcement du Secteur de de l’Eau et de l’Assainissement dans la Commune de Bokhol  (Sénégal)</v>
          </cell>
        </row>
        <row r="48">
          <cell r="A48" t="str">
            <v>WAOUNDE Tranche 7</v>
          </cell>
        </row>
        <row r="49">
          <cell r="A49" t="str">
            <v>SECUREM : Sécurisation de la ressource en eau et des équipements d’adduction d’eau potable dans la région de Matam (Sénégal)</v>
          </cell>
        </row>
        <row r="50">
          <cell r="A50" t="str">
            <v>LE PARTENARIAT  (France)</v>
          </cell>
        </row>
        <row r="51">
          <cell r="A51" t="str">
            <v>ACT-ODD (France)</v>
          </cell>
        </row>
        <row r="52">
          <cell r="A52" t="str">
            <v>PRODDIGE (France)</v>
          </cell>
        </row>
        <row r="53">
          <cell r="A53" t="str">
            <v>RECITAL (France)</v>
          </cell>
        </row>
        <row r="54">
          <cell r="A54" t="str">
            <v>MINDCHANGERS (France)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
          <cell r="A5" t="str">
            <v>ADEL</v>
          </cell>
          <cell r="C5" t="str">
            <v>AMSEAC</v>
          </cell>
          <cell r="E5" t="str">
            <v>RENSEAD</v>
          </cell>
          <cell r="G5" t="str">
            <v>PRESEAC</v>
          </cell>
          <cell r="I5" t="str">
            <v>WAOUNDET7</v>
          </cell>
          <cell r="K5" t="str">
            <v>SECUREM</v>
          </cell>
          <cell r="M5" t="str">
            <v>Code</v>
          </cell>
        </row>
        <row r="6">
          <cell r="A6" t="str">
            <v>0.01</v>
          </cell>
          <cell r="B6" t="str">
            <v>ORDINATEUR PORTABLE COMPLET</v>
          </cell>
          <cell r="C6">
            <v>111</v>
          </cell>
          <cell r="D6" t="str">
            <v>Densification du réseau d'AEP de Dialang et réalisation de branchements domiciliaires</v>
          </cell>
          <cell r="E6">
            <v>111</v>
          </cell>
          <cell r="F6" t="str">
            <v>Raccordement des 2 écoles à Bokol au reseau d'eau</v>
          </cell>
          <cell r="G6">
            <v>221</v>
          </cell>
          <cell r="H6" t="str">
            <v>Etude/diagnostique reseau d'eau dans la Commune de Bohkol</v>
          </cell>
          <cell r="I6">
            <v>111</v>
          </cell>
          <cell r="J6" t="str">
            <v>Réalisation de latrines VIP</v>
          </cell>
          <cell r="K6">
            <v>45</v>
          </cell>
          <cell r="L6" t="str">
            <v>Diffusion du catalogue dans chaque Commune, aux relais communautaires, animateurs locaux et personnes ressources</v>
          </cell>
          <cell r="M6" t="str">
            <v>ADEL</v>
          </cell>
        </row>
        <row r="7">
          <cell r="A7" t="str">
            <v>0.02</v>
          </cell>
          <cell r="B7" t="str">
            <v>CHARGE DE PROJET (INGENIEUR EAU &amp; ASSAINISSEMENT - KHADI) - ETP 100%</v>
          </cell>
          <cell r="C7">
            <v>112</v>
          </cell>
          <cell r="D7" t="str">
            <v>Raccordement de 7 écoles à l'eau potable</v>
          </cell>
          <cell r="E7">
            <v>113</v>
          </cell>
          <cell r="F7" t="str">
            <v>Construction de 3 blocs sanitaires dans école à Bokhol</v>
          </cell>
          <cell r="G7">
            <v>222</v>
          </cell>
          <cell r="H7" t="str">
            <v>Organisation des espaces de concertation</v>
          </cell>
          <cell r="I7">
            <v>112</v>
          </cell>
          <cell r="J7" t="str">
            <v>Réalisation de douches puisards</v>
          </cell>
          <cell r="K7">
            <v>51</v>
          </cell>
          <cell r="L7" t="str">
            <v>Réflexion sur le type d’équipements adapté au contexte local pour résoudre les problèmes bactériologiques</v>
          </cell>
          <cell r="M7" t="str">
            <v>AMSEAC</v>
          </cell>
        </row>
        <row r="8">
          <cell r="A8" t="str">
            <v>0.03</v>
          </cell>
          <cell r="B8" t="str">
            <v>CHARGE INGENIERIE SOCIALE (THIAM) - ETP 60%</v>
          </cell>
          <cell r="C8">
            <v>113</v>
          </cell>
          <cell r="D8" t="str">
            <v xml:space="preserve">Construction de blocs sanitaires dans les écoles </v>
          </cell>
          <cell r="E8">
            <v>121</v>
          </cell>
          <cell r="F8" t="str">
            <v>Renouvellement partiel des equipements et installation sur le forage d'un systeme mixte energétique à Mbilor</v>
          </cell>
          <cell r="G8">
            <v>241</v>
          </cell>
          <cell r="H8" t="str">
            <v>Support ROP 15% ETP</v>
          </cell>
          <cell r="I8">
            <v>211</v>
          </cell>
          <cell r="J8" t="str">
            <v>Accompagnement Concertation Elus et comité de pilotage</v>
          </cell>
          <cell r="K8">
            <v>52</v>
          </cell>
          <cell r="L8" t="str">
            <v>Financement d’une unité de traitement chloration test</v>
          </cell>
          <cell r="M8" t="str">
            <v>RENSEAD</v>
          </cell>
        </row>
        <row r="9">
          <cell r="A9" t="str">
            <v>0.04</v>
          </cell>
          <cell r="B9" t="str">
            <v>SUIVI ROP - 10%</v>
          </cell>
          <cell r="C9">
            <v>114</v>
          </cell>
          <cell r="D9" t="str">
            <v>Construction de latrines au niveau des ménages (double fosse)</v>
          </cell>
          <cell r="E9">
            <v>131</v>
          </cell>
          <cell r="F9" t="str">
            <v>Kit d'analyse de l'eau et Dotation en matériels réactifs pour suivi de la chloration</v>
          </cell>
          <cell r="G9">
            <v>242</v>
          </cell>
          <cell r="H9" t="str">
            <v>Support ADOS Direction 5% ETP</v>
          </cell>
          <cell r="I9">
            <v>212</v>
          </cell>
          <cell r="J9" t="str">
            <v>Mission d'acteurs sénégalais en France</v>
          </cell>
          <cell r="K9">
            <v>71</v>
          </cell>
          <cell r="L9" t="str">
            <v>Frais de déplacement sur le terrain</v>
          </cell>
          <cell r="M9" t="str">
            <v>PRESEAC</v>
          </cell>
        </row>
        <row r="10">
          <cell r="A10" t="str">
            <v>0.05</v>
          </cell>
          <cell r="B10" t="str">
            <v>SUIVI FINANCIER SENEGAL - 10%</v>
          </cell>
          <cell r="C10">
            <v>211</v>
          </cell>
          <cell r="D10" t="str">
            <v>Formation participation citoyenne et des relais communautaires</v>
          </cell>
          <cell r="E10">
            <v>141</v>
          </cell>
          <cell r="F10" t="str">
            <v>Conception d'affiches et de boites à images</v>
          </cell>
          <cell r="G10">
            <v>311</v>
          </cell>
          <cell r="H10" t="str">
            <v>Chargé de mission 50% ETP</v>
          </cell>
          <cell r="I10">
            <v>213</v>
          </cell>
          <cell r="J10" t="str">
            <v>Animation de la stratégie de sensibilisation sur l'hygiène et l'assainissement</v>
          </cell>
          <cell r="M10" t="str">
            <v>WAOUNDET7</v>
          </cell>
        </row>
        <row r="11">
          <cell r="A11" t="str">
            <v>0.06</v>
          </cell>
          <cell r="B11" t="str">
            <v>SUIVI DIRECTION France - 10%</v>
          </cell>
          <cell r="C11">
            <v>221</v>
          </cell>
          <cell r="D11" t="str">
            <v>Conception d'affiches et de boites à images</v>
          </cell>
          <cell r="E11">
            <v>142</v>
          </cell>
          <cell r="F11" t="str">
            <v>Soutien aux relais communautaires</v>
          </cell>
          <cell r="G11">
            <v>313</v>
          </cell>
          <cell r="H11" t="str">
            <v>Chauffeur 50%</v>
          </cell>
          <cell r="I11">
            <v>214</v>
          </cell>
          <cell r="J11" t="str">
            <v>Organisation d'évenements  et rencontres de sensibilisation</v>
          </cell>
          <cell r="M11" t="str">
            <v>SECUREM</v>
          </cell>
        </row>
        <row r="12">
          <cell r="A12" t="str">
            <v>0.07</v>
          </cell>
          <cell r="B12" t="str">
            <v>SUIVI FINANCES France - 10%</v>
          </cell>
          <cell r="C12">
            <v>222</v>
          </cell>
          <cell r="D12" t="str">
            <v>réalisation d'émissions radio</v>
          </cell>
          <cell r="E12">
            <v>143</v>
          </cell>
          <cell r="F12" t="str">
            <v>Sensibilisation pour la lutte contre les fuites du réseau</v>
          </cell>
          <cell r="G12">
            <v>334</v>
          </cell>
          <cell r="H12" t="str">
            <v>Carburant / entretien / maintenance vehicules</v>
          </cell>
          <cell r="I12">
            <v>215</v>
          </cell>
          <cell r="J12" t="str">
            <v>Outils de sensibilisation du public</v>
          </cell>
          <cell r="M12" t="str">
            <v xml:space="preserve"> -</v>
          </cell>
        </row>
        <row r="13">
          <cell r="A13" t="str">
            <v>0.08</v>
          </cell>
          <cell r="B13" t="str">
            <v>TELEPHONE SENEGAL</v>
          </cell>
          <cell r="C13">
            <v>223</v>
          </cell>
          <cell r="D13" t="str">
            <v>Soutien aux relais communautaires</v>
          </cell>
          <cell r="E13">
            <v>211</v>
          </cell>
          <cell r="F13" t="str">
            <v>Formation participation citoyenne</v>
          </cell>
          <cell r="G13">
            <v>421</v>
          </cell>
          <cell r="H13" t="str">
            <v>Consommables et maintenance bureau Sénégal</v>
          </cell>
          <cell r="I13">
            <v>221</v>
          </cell>
          <cell r="J13" t="str">
            <v>Prd° et diffusion outils de sensibilisation et restitution (quartiers, médiathèques…)</v>
          </cell>
          <cell r="M13" t="str">
            <v xml:space="preserve"> -</v>
          </cell>
        </row>
        <row r="14">
          <cell r="A14" t="str">
            <v>0.09</v>
          </cell>
          <cell r="B14" t="str">
            <v>INTERNET SENEGAL</v>
          </cell>
          <cell r="C14">
            <v>224</v>
          </cell>
          <cell r="D14" t="str">
            <v>Sensibilisation pour la lutte contre les fuites du réseau</v>
          </cell>
          <cell r="E14">
            <v>231</v>
          </cell>
          <cell r="F14" t="str">
            <v>Suivi des données sanitaires (convention avec le DS)</v>
          </cell>
          <cell r="G14">
            <v>422</v>
          </cell>
          <cell r="H14" t="str">
            <v>Consommables et maintenance bureau France</v>
          </cell>
          <cell r="I14">
            <v>222</v>
          </cell>
          <cell r="J14" t="str">
            <v>Développement d'un outil de capitalisation</v>
          </cell>
          <cell r="M14" t="str">
            <v xml:space="preserve"> -</v>
          </cell>
        </row>
        <row r="15">
          <cell r="A15" t="str">
            <v>0.10</v>
          </cell>
          <cell r="B15" t="str">
            <v>FOURNITURES BUREAU SENEGAL</v>
          </cell>
          <cell r="C15">
            <v>231</v>
          </cell>
          <cell r="D15" t="str">
            <v>Réalisation du diagnostic communautaire (réalisation d'atelier, focus group…)</v>
          </cell>
          <cell r="E15">
            <v>232</v>
          </cell>
          <cell r="F15" t="str">
            <v xml:space="preserve">Prestation Surtec de supervision des installations </v>
          </cell>
          <cell r="G15">
            <v>423</v>
          </cell>
          <cell r="H15" t="str">
            <v>Connexion internet</v>
          </cell>
          <cell r="I15">
            <v>223</v>
          </cell>
          <cell r="J15" t="str">
            <v>Prestations pédagogiques</v>
          </cell>
          <cell r="M15" t="str">
            <v xml:space="preserve"> -</v>
          </cell>
        </row>
        <row r="16">
          <cell r="A16" t="str">
            <v>0.11</v>
          </cell>
          <cell r="B16" t="str">
            <v>EAU ELECTRICITE BUREAU MATAM</v>
          </cell>
          <cell r="C16">
            <v>234</v>
          </cell>
          <cell r="D16" t="str">
            <v>Organisation des comités de pilotage</v>
          </cell>
          <cell r="E16">
            <v>233</v>
          </cell>
          <cell r="F16" t="str">
            <v>Mission equipe laboratoire Drôme au Sénégal</v>
          </cell>
          <cell r="G16">
            <v>424</v>
          </cell>
          <cell r="H16" t="str">
            <v>Frais téléphoniques</v>
          </cell>
          <cell r="I16">
            <v>311</v>
          </cell>
          <cell r="J16" t="str">
            <v>Transport dans le pays bénéficiaire</v>
          </cell>
          <cell r="M16" t="str">
            <v xml:space="preserve"> -</v>
          </cell>
        </row>
        <row r="17">
          <cell r="A17" t="str">
            <v>0.12</v>
          </cell>
          <cell r="B17" t="str">
            <v>CARBURANT VOITURE</v>
          </cell>
          <cell r="C17">
            <v>235</v>
          </cell>
          <cell r="D17" t="str">
            <v>Organisation des espaces de concertation</v>
          </cell>
          <cell r="E17">
            <v>234</v>
          </cell>
          <cell r="F17" t="str">
            <v>Organisation des comités de pilotage</v>
          </cell>
          <cell r="G17">
            <v>431</v>
          </cell>
          <cell r="H17" t="str">
            <v>Support Comptable Matam 10% ETP</v>
          </cell>
          <cell r="I17">
            <v>312</v>
          </cell>
          <cell r="J17" t="str">
            <v>Billets d'avion (mission suivi opérateur)</v>
          </cell>
        </row>
        <row r="18">
          <cell r="A18" t="str">
            <v>0.13</v>
          </cell>
          <cell r="B18" t="str">
            <v>ENTRETIEN VOITURE</v>
          </cell>
          <cell r="C18">
            <v>241</v>
          </cell>
          <cell r="D18" t="str">
            <v>Support ROP 30% ETP</v>
          </cell>
          <cell r="E18">
            <v>235</v>
          </cell>
          <cell r="F18" t="str">
            <v>Organisation des espaces de concertation</v>
          </cell>
          <cell r="G18">
            <v>432</v>
          </cell>
          <cell r="H18" t="str">
            <v>Support RAF France 10% ETP ETP</v>
          </cell>
          <cell r="I18">
            <v>321</v>
          </cell>
          <cell r="J18" t="str">
            <v>salarié (ingénieur assainissement)</v>
          </cell>
        </row>
        <row r="19">
          <cell r="A19" t="str">
            <v>0.14</v>
          </cell>
          <cell r="B19" t="str">
            <v>ASSURANCES VEHICULES VOITURE MATAM</v>
          </cell>
          <cell r="C19">
            <v>242</v>
          </cell>
          <cell r="D19" t="str">
            <v>Support ADOS Direction 25% ETP</v>
          </cell>
          <cell r="E19">
            <v>241</v>
          </cell>
          <cell r="F19" t="str">
            <v>Support ROP 20% ETP</v>
          </cell>
          <cell r="G19">
            <v>433</v>
          </cell>
          <cell r="H19" t="str">
            <v>Frais bancaires - transfert internationaux</v>
          </cell>
          <cell r="I19">
            <v>322</v>
          </cell>
          <cell r="J19" t="str">
            <v>Animateur commune Waoundé</v>
          </cell>
          <cell r="K19" t="str">
            <v xml:space="preserve"> </v>
          </cell>
        </row>
        <row r="20">
          <cell r="A20" t="str">
            <v>0.15</v>
          </cell>
          <cell r="B20" t="str">
            <v>MISSIONS SEP INTERMEDIAIRES - PEC 25%</v>
          </cell>
          <cell r="C20">
            <v>311</v>
          </cell>
          <cell r="D20" t="str">
            <v>Chargé de mission 100% ETP</v>
          </cell>
          <cell r="E20">
            <v>242</v>
          </cell>
          <cell r="F20" t="str">
            <v>Support ADOS Direction 10% ETP</v>
          </cell>
          <cell r="I20">
            <v>331</v>
          </cell>
          <cell r="J20" t="str">
            <v>Salarié (appui, suivi contrôle)</v>
          </cell>
        </row>
        <row r="21">
          <cell r="A21" t="str">
            <v>0.16</v>
          </cell>
          <cell r="B21" t="str">
            <v>MISSIONS ELUS CD26+AGGLO</v>
          </cell>
          <cell r="C21">
            <v>312</v>
          </cell>
          <cell r="D21" t="str">
            <v>Animateur - 100 % ETP</v>
          </cell>
          <cell r="E21">
            <v>243</v>
          </cell>
          <cell r="F21" t="str">
            <v>Etude pour structurer le laboratoire d'analyse de l'eau dans dpt de Dagana et un dispositif de contrôle de l'eau</v>
          </cell>
          <cell r="I21">
            <v>341</v>
          </cell>
          <cell r="J21" t="str">
            <v>Valorisation du temps passé  des techniciens agglo et ville</v>
          </cell>
        </row>
        <row r="22">
          <cell r="A22" t="str">
            <v>0.17</v>
          </cell>
          <cell r="B22" t="str">
            <v>MISSIONS ADOS AVEC ELUS</v>
          </cell>
          <cell r="C22">
            <v>334</v>
          </cell>
          <cell r="D22" t="str">
            <v>Carburant / entretien motos</v>
          </cell>
          <cell r="E22">
            <v>244</v>
          </cell>
          <cell r="F22" t="str">
            <v>Etude dispositif de lutte contre les fuites du réseau + dispositif test</v>
          </cell>
          <cell r="I22">
            <v>342</v>
          </cell>
          <cell r="J22" t="str">
            <v>Appui, suivi, contrôle France / support</v>
          </cell>
        </row>
        <row r="23">
          <cell r="A23" t="str">
            <v>0.18</v>
          </cell>
          <cell r="B23" t="str">
            <v>COMMISSIONS DE PASSATION DES MARCHES</v>
          </cell>
          <cell r="C23">
            <v>335</v>
          </cell>
          <cell r="D23" t="str">
            <v>Carburant/ entretien véhicule</v>
          </cell>
          <cell r="E23">
            <v>311</v>
          </cell>
          <cell r="F23" t="str">
            <v>Chargé de mission 100% ETP</v>
          </cell>
          <cell r="I23">
            <v>343</v>
          </cell>
          <cell r="J23" t="str">
            <v>Salarié animation territoire Nord</v>
          </cell>
        </row>
        <row r="24">
          <cell r="A24" t="str">
            <v>0.19</v>
          </cell>
          <cell r="B24" t="str">
            <v>ELABORATION MANUEL DE PROCEDURES</v>
          </cell>
          <cell r="C24">
            <v>336</v>
          </cell>
          <cell r="D24" t="str">
            <v>Chauffeur</v>
          </cell>
          <cell r="E24">
            <v>312</v>
          </cell>
          <cell r="F24" t="str">
            <v>Technicien sensibilisation  15% ETP</v>
          </cell>
        </row>
        <row r="25">
          <cell r="A25" t="str">
            <v>1.01</v>
          </cell>
          <cell r="B25" t="str">
            <v>COMMUNICATION</v>
          </cell>
          <cell r="C25">
            <v>336</v>
          </cell>
          <cell r="D25" t="str">
            <v>Chauffeur</v>
          </cell>
          <cell r="E25">
            <v>313</v>
          </cell>
          <cell r="F25" t="str">
            <v>Animateur - 100 % ETP</v>
          </cell>
        </row>
        <row r="26">
          <cell r="A26" t="str">
            <v>1.02</v>
          </cell>
          <cell r="B26" t="str">
            <v>CAPITALISATION</v>
          </cell>
          <cell r="C26">
            <v>337</v>
          </cell>
          <cell r="D26" t="str">
            <v>Assurances véhicules/RC</v>
          </cell>
          <cell r="E26">
            <v>314</v>
          </cell>
          <cell r="F26" t="str">
            <v>Chauffeur 50%</v>
          </cell>
        </row>
        <row r="27">
          <cell r="A27" t="str">
            <v>1.03</v>
          </cell>
          <cell r="B27" t="str">
            <v>COMITE DE PILOTAGE</v>
          </cell>
          <cell r="C27">
            <v>339</v>
          </cell>
          <cell r="D27" t="str">
            <v>Location bureau</v>
          </cell>
          <cell r="E27">
            <v>315</v>
          </cell>
          <cell r="F27" t="str">
            <v>Per diem des personnels bénévoles mobilisés (source DGFIP)</v>
          </cell>
        </row>
        <row r="28">
          <cell r="A28" t="str">
            <v>1.04</v>
          </cell>
          <cell r="B28" t="str">
            <v xml:space="preserve">REUNION DE SUIVI DU PROJET - COMITE TECHNIQUE </v>
          </cell>
          <cell r="C28">
            <v>341</v>
          </cell>
          <cell r="D28" t="str">
            <v>Chargé de coopération à temps partiel sur 12 mois</v>
          </cell>
          <cell r="E28">
            <v>331</v>
          </cell>
          <cell r="F28" t="str">
            <v>Billets d'avions A/R France - Senegal</v>
          </cell>
        </row>
        <row r="29">
          <cell r="A29" t="str">
            <v>2.01</v>
          </cell>
          <cell r="B29" t="str">
            <v>CONSTRUCTION DE LATRINES</v>
          </cell>
          <cell r="C29">
            <v>342</v>
          </cell>
          <cell r="D29" t="str">
            <v>Chargé de projet Espalion</v>
          </cell>
          <cell r="E29">
            <v>332</v>
          </cell>
          <cell r="F29" t="str">
            <v>Per diem, hebergement et autres frais de mission</v>
          </cell>
        </row>
        <row r="30">
          <cell r="A30" t="str">
            <v>2.02</v>
          </cell>
          <cell r="B30" t="str">
            <v>CONSTRUCTION DE BAC A LAVER</v>
          </cell>
          <cell r="C30">
            <v>343</v>
          </cell>
          <cell r="D30" t="str">
            <v>Point focal Ngnith</v>
          </cell>
          <cell r="E30">
            <v>333</v>
          </cell>
          <cell r="F30" t="str">
            <v>Carburant / entretien / maintenance motos</v>
          </cell>
        </row>
        <row r="31">
          <cell r="A31" t="str">
            <v>2.03</v>
          </cell>
          <cell r="B31" t="str">
            <v>FORMATION DES ANIMATEURS</v>
          </cell>
          <cell r="C31">
            <v>351</v>
          </cell>
          <cell r="D31" t="str">
            <v>Atelier bilan final du projet</v>
          </cell>
          <cell r="E31">
            <v>334</v>
          </cell>
          <cell r="F31" t="str">
            <v>Carburant/entretien/maintenance véhicule ADOS</v>
          </cell>
        </row>
        <row r="32">
          <cell r="A32" t="str">
            <v>2.04</v>
          </cell>
          <cell r="B32" t="str">
            <v>FORMATION DES RELAIS COMMUNAUTAIRES</v>
          </cell>
          <cell r="C32">
            <v>352</v>
          </cell>
          <cell r="D32" t="str">
            <v>Mission de suivi Espaion à Nghith</v>
          </cell>
          <cell r="E32">
            <v>335</v>
          </cell>
          <cell r="F32" t="str">
            <v>Location bureau</v>
          </cell>
        </row>
        <row r="33">
          <cell r="A33" t="str">
            <v>2.05</v>
          </cell>
          <cell r="B33" t="str">
            <v>DIAGNOSTIC COMMUNAUTAIRE</v>
          </cell>
          <cell r="C33">
            <v>353</v>
          </cell>
          <cell r="D33" t="str">
            <v>Missions de suivi locales (10 pers)</v>
          </cell>
          <cell r="E33">
            <v>351</v>
          </cell>
          <cell r="F33" t="str">
            <v>Atelier auto-évaluation</v>
          </cell>
        </row>
        <row r="34">
          <cell r="A34" t="str">
            <v>2.06</v>
          </cell>
          <cell r="B34" t="str">
            <v>MISE A DISPO OUTILS PR RELAIS COMMUNAUTAIRES</v>
          </cell>
          <cell r="C34">
            <v>361</v>
          </cell>
          <cell r="D34" t="str">
            <v>Fiche projet</v>
          </cell>
          <cell r="E34">
            <v>352</v>
          </cell>
          <cell r="F34" t="str">
            <v xml:space="preserve">Missions de suivi locales </v>
          </cell>
        </row>
        <row r="35">
          <cell r="A35" t="str">
            <v>2.07</v>
          </cell>
          <cell r="B35" t="str">
            <v>FICHES DE SENBILISATION</v>
          </cell>
          <cell r="C35">
            <v>362</v>
          </cell>
          <cell r="D35" t="str">
            <v>Panneaux</v>
          </cell>
          <cell r="E35">
            <v>361</v>
          </cell>
          <cell r="F35" t="str">
            <v>Panneaux</v>
          </cell>
        </row>
        <row r="36">
          <cell r="A36" t="str">
            <v>2.08</v>
          </cell>
          <cell r="B36" t="str">
            <v>ANIMATION / INDEMNITES DES RELAIS</v>
          </cell>
          <cell r="C36">
            <v>421</v>
          </cell>
          <cell r="D36" t="str">
            <v>Consommables/entretien de bureau Sénégal</v>
          </cell>
          <cell r="E36">
            <v>411</v>
          </cell>
          <cell r="F36" t="str">
            <v>Ordinateurs portables complets</v>
          </cell>
        </row>
        <row r="37">
          <cell r="A37" t="str">
            <v>2.09</v>
          </cell>
          <cell r="B37" t="str">
            <v>REALISATION EMISSIONS RADIO</v>
          </cell>
          <cell r="C37">
            <v>422</v>
          </cell>
          <cell r="D37" t="str">
            <v>Consommables de bureau France</v>
          </cell>
          <cell r="E37">
            <v>421</v>
          </cell>
          <cell r="F37" t="str">
            <v>Consommables et maintenance bureau Sénégal</v>
          </cell>
        </row>
        <row r="38">
          <cell r="A38" t="str">
            <v>2.10</v>
          </cell>
          <cell r="B38" t="str">
            <v>SUIVI DES DONNEES SANITAIRES</v>
          </cell>
          <cell r="C38">
            <v>423</v>
          </cell>
          <cell r="D38" t="str">
            <v>Connexion internet</v>
          </cell>
          <cell r="E38">
            <v>422</v>
          </cell>
          <cell r="F38" t="str">
            <v>Consommables et maintenance bureau France</v>
          </cell>
        </row>
        <row r="39">
          <cell r="A39" t="str">
            <v>2.11</v>
          </cell>
          <cell r="B39" t="str">
            <v>MOBILISATION SOCIALE</v>
          </cell>
          <cell r="C39">
            <v>424</v>
          </cell>
          <cell r="D39" t="str">
            <v>Frais téléphoniques</v>
          </cell>
          <cell r="E39">
            <v>423</v>
          </cell>
          <cell r="F39" t="str">
            <v>Connexion internet</v>
          </cell>
        </row>
        <row r="40">
          <cell r="A40" t="str">
            <v>2.12</v>
          </cell>
          <cell r="B40" t="str">
            <v>ATELIERS DE PARTAGE D'EPERIENCE DE WAOUNDE EN MATIERE D'IEC</v>
          </cell>
          <cell r="C40">
            <v>431</v>
          </cell>
          <cell r="D40" t="str">
            <v>Support Comptable Matam 30% ETP</v>
          </cell>
          <cell r="E40">
            <v>424</v>
          </cell>
          <cell r="F40" t="str">
            <v>Frais téléphoniques</v>
          </cell>
        </row>
        <row r="41">
          <cell r="A41" t="str">
            <v>2.13</v>
          </cell>
          <cell r="B41" t="str">
            <v>FORMATION DES ENTREPRISES DE BTP - LATRINES</v>
          </cell>
          <cell r="C41">
            <v>432</v>
          </cell>
          <cell r="D41" t="str">
            <v>Support RAF France 20% ETP ETP</v>
          </cell>
          <cell r="E41">
            <v>431</v>
          </cell>
          <cell r="F41" t="str">
            <v>Support Comptable Matam 15% ETP</v>
          </cell>
        </row>
        <row r="42">
          <cell r="A42" t="str">
            <v>2.14</v>
          </cell>
          <cell r="B42" t="str">
            <v>FORMATION DES ENTREPRISES DE BTP - SUIVI CHANTIER</v>
          </cell>
          <cell r="C42">
            <v>433</v>
          </cell>
          <cell r="D42" t="str">
            <v>Gardien</v>
          </cell>
          <cell r="E42">
            <v>432</v>
          </cell>
          <cell r="F42" t="str">
            <v>Support RAF France 15% ETP ETP</v>
          </cell>
        </row>
        <row r="43">
          <cell r="A43" t="str">
            <v>2.15</v>
          </cell>
          <cell r="B43" t="str">
            <v>Activités d'ECSI NORD</v>
          </cell>
          <cell r="C43">
            <v>434</v>
          </cell>
          <cell r="D43" t="str">
            <v>Frais bancaires - transfert internationaux</v>
          </cell>
          <cell r="E43">
            <v>433</v>
          </cell>
          <cell r="F43" t="str">
            <v>Frais bancaires - transfert internationaux</v>
          </cell>
        </row>
        <row r="44">
          <cell r="A44" t="str">
            <v>2.16</v>
          </cell>
          <cell r="B44" t="str">
            <v>CHARGE DE MISSION ECSI - ETP 35%</v>
          </cell>
          <cell r="C44">
            <v>435</v>
          </cell>
          <cell r="D44" t="str">
            <v>Charges locatives bureau Dagana</v>
          </cell>
        </row>
        <row r="45">
          <cell r="A45" t="str">
            <v>2.17</v>
          </cell>
          <cell r="B45" t="str">
            <v>RESPONSABLE DE POLE ECSI - 10%</v>
          </cell>
        </row>
        <row r="46">
          <cell r="A46" t="str">
            <v>2.18</v>
          </cell>
          <cell r="B46" t="str">
            <v>CHARGEE DE PARTENARIAT SCOLAIRES</v>
          </cell>
        </row>
        <row r="47">
          <cell r="A47" t="str">
            <v>2.19</v>
          </cell>
          <cell r="B47" t="str">
            <v>ANIMATEUR PROJETS</v>
          </cell>
        </row>
        <row r="48">
          <cell r="A48" t="str">
            <v>2.20</v>
          </cell>
          <cell r="B48" t="str">
            <v>TELEPHONE ANIMATEUR</v>
          </cell>
        </row>
        <row r="49">
          <cell r="A49" t="str">
            <v>2.21</v>
          </cell>
          <cell r="B49" t="str">
            <v>CARBURANT MOTO</v>
          </cell>
        </row>
        <row r="50">
          <cell r="A50" t="str">
            <v>2.22</v>
          </cell>
          <cell r="B50" t="str">
            <v>ENTRETIEN MOTO</v>
          </cell>
        </row>
        <row r="51">
          <cell r="A51" t="str">
            <v>2.23</v>
          </cell>
          <cell r="B51" t="str">
            <v>ASSURANCES VEHICULES MOTO</v>
          </cell>
        </row>
        <row r="52">
          <cell r="A52" t="str">
            <v>2.24</v>
          </cell>
          <cell r="B52" t="str">
            <v>CARBURANT ET ASSURANCE VOITURE VALENCE</v>
          </cell>
        </row>
        <row r="53">
          <cell r="A53" t="str">
            <v>2.25</v>
          </cell>
          <cell r="B53" t="str">
            <v>CONSTRUCTION EDICULES PUBLICS</v>
          </cell>
        </row>
        <row r="54">
          <cell r="A54" t="str">
            <v>2.26</v>
          </cell>
          <cell r="B54" t="str">
            <v>DISPOSITIF DE GEOLOCALISATION</v>
          </cell>
        </row>
        <row r="55">
          <cell r="A55" t="str">
            <v>2.27</v>
          </cell>
          <cell r="B55" t="str">
            <v>3 REFERENTS TECHNIQUES POUR 30 MOIS</v>
          </cell>
        </row>
        <row r="56">
          <cell r="A56" t="str">
            <v>2.28</v>
          </cell>
          <cell r="B56" t="str">
            <v>ACHAT DE 3 MOTOS</v>
          </cell>
        </row>
        <row r="57">
          <cell r="A57" t="str">
            <v>2.29</v>
          </cell>
          <cell r="B57" t="str">
            <v>CARBURANT, ASSURANCE ET MAINTENANCE 3 MOTOS</v>
          </cell>
        </row>
        <row r="58">
          <cell r="A58" t="str">
            <v>2.30</v>
          </cell>
          <cell r="B58" t="str">
            <v>REMBOURSEMENT FRAIS TRESOR PUBLIQUE GESTION COMPTE PROJET</v>
          </cell>
        </row>
        <row r="59">
          <cell r="A59" t="str">
            <v>2.31</v>
          </cell>
          <cell r="B59" t="str">
            <v>ETUDE ANALYSE ENVIRAMENTAL INITIALE</v>
          </cell>
        </row>
        <row r="60">
          <cell r="A60" t="str">
            <v>3.01</v>
          </cell>
          <cell r="B60" t="str">
            <v>MISE A DISPOSITION EPI POUR VIDANGEURS</v>
          </cell>
        </row>
        <row r="61">
          <cell r="A61" t="str">
            <v>3.02</v>
          </cell>
          <cell r="B61" t="str">
            <v xml:space="preserve">Etude et ateliers pour préparer les différentes modalités de gestion de boue de vidanges </v>
          </cell>
        </row>
        <row r="62">
          <cell r="A62" t="str">
            <v>3.03</v>
          </cell>
          <cell r="B62" t="str">
            <v>ETUDE IMPACT ENVIRONNEMENTAL</v>
          </cell>
        </row>
        <row r="63">
          <cell r="A63" t="str">
            <v>3.04</v>
          </cell>
          <cell r="B63" t="str">
            <v>FORMATION DES VIDANGEURS</v>
          </cell>
        </row>
      </sheetData>
      <sheetData sheetId="2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DR Formation"/>
      <sheetName val="Budget"/>
      <sheetName val="Rapport Formation"/>
      <sheetName val="Frais de déplacement"/>
      <sheetName val="Paiement Per diem"/>
      <sheetName val="Feuille de présence"/>
      <sheetName val="Variables"/>
      <sheetName val="TABLE V2"/>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données"/>
      <sheetName val="Base de données (2)"/>
      <sheetName val="Fiches de paie"/>
      <sheetName val="Congès"/>
      <sheetName val="Congés 08"/>
      <sheetName val="Autres Congés"/>
      <sheetName val="form congés"/>
      <sheetName val="Méthode calcul IRPP"/>
      <sheetName val="Parametres"/>
      <sheetName val="Grille Salariale"/>
      <sheetName val="Billetage"/>
      <sheetName val="Pointage"/>
      <sheetName val="Avances"/>
      <sheetName val="Avances au 15 -11-08"/>
      <sheetName val="CNPS &amp; IRPP"/>
      <sheetName val="déclaration IRPP"/>
      <sheetName val="Lists"/>
      <sheetName val="Pharma CIs"/>
    </sheetNames>
    <sheetDataSet>
      <sheetData sheetId="0"/>
      <sheetData sheetId="1"/>
      <sheetData sheetId="2"/>
      <sheetData sheetId="3"/>
      <sheetData sheetId="4"/>
      <sheetData sheetId="5"/>
      <sheetData sheetId="6"/>
      <sheetData sheetId="7"/>
      <sheetData sheetId="8" refreshError="1"/>
      <sheetData sheetId="9"/>
      <sheetData sheetId="10"/>
      <sheetData sheetId="11" refreshError="1"/>
      <sheetData sheetId="12"/>
      <sheetData sheetId="13"/>
      <sheetData sheetId="14"/>
      <sheetData sheetId="15"/>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Comptable"/>
      <sheetName val="Utilisation"/>
      <sheetName val="BICIS €JANVIER 2023"/>
      <sheetName val="Rapprochement"/>
      <sheetName val="Feuil1"/>
      <sheetName val="TAC"/>
      <sheetName val="Tx InforEuro"/>
    </sheetNames>
    <sheetDataSet>
      <sheetData sheetId="0"/>
      <sheetData sheetId="1"/>
      <sheetData sheetId="2">
        <row r="2">
          <cell r="I2">
            <v>655.95699999999999</v>
          </cell>
        </row>
      </sheetData>
      <sheetData sheetId="3"/>
      <sheetData sheetId="4"/>
      <sheetData sheetId="5"/>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ese"/>
      <sheetName val="Budget Prév 2020"/>
      <sheetName val="Avancement ressources"/>
      <sheetName val="SEAUDEL"/>
      <sheetName val="PHAR07 T3"/>
      <sheetName val=" PHAR26 T2"/>
      <sheetName val=" PHAR26 T3"/>
      <sheetName val="GT GIRE"/>
      <sheetName val="SECUREM"/>
      <sheetName val="WAOUNDE T5"/>
      <sheetName val="WAOUNDE T6"/>
      <sheetName val="WAOUNDE T7"/>
      <sheetName val="RANEROU CFSI"/>
      <sheetName val="Marché Matam"/>
      <sheetName val="Parametres"/>
      <sheetName val="Pointage"/>
    </sheetNames>
    <sheetDataSet>
      <sheetData sheetId="0" refreshError="1"/>
      <sheetData sheetId="1"/>
      <sheetData sheetId="2">
        <row r="2">
          <cell r="E2">
            <v>0.91449000000000003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1 Project budget"/>
      <sheetName val="Worksheet 2 Budget by activity"/>
      <sheetName val="Worksheet 3 Funding Sources "/>
      <sheetName val="4 Breakdown by sources"/>
      <sheetName val="BICIS €JANVIER 2023"/>
      <sheetName val="Avancement ressources"/>
    </sheetNames>
    <sheetDataSet>
      <sheetData sheetId="0">
        <row r="56">
          <cell r="E56">
            <v>0</v>
          </cell>
          <cell r="I56">
            <v>0</v>
          </cell>
        </row>
      </sheetData>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PROJET"/>
      <sheetName val="SUIVI BUDGETAIRE"/>
      <sheetName val="Format ARS"/>
      <sheetName val="COUTS UNITAIRES"/>
      <sheetName val="Liste de dépenses SAGA"/>
      <sheetName val="ES non intégrées"/>
      <sheetName val="Avancement ressourc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VHL BOARD"/>
      <sheetName val="COMMUNICATION"/>
      <sheetName val="WATER SUPPLY IMPLEMENT"/>
      <sheetName val="EMERGENCY AWARENESS"/>
      <sheetName val="IDP MONITORING"/>
      <sheetName val="LATRINES"/>
      <sheetName val="COUTS EXPAT INPAT"/>
      <sheetName val="OFFICE-STOCK"/>
      <sheetName val="REHAB DETAIL"/>
      <sheetName val="REPARTITION VHL"/>
      <sheetName val="RUNNING COST"/>
      <sheetName val="VISIBILITE"/>
      <sheetName val="WATSAN MAINT"/>
      <sheetName val="WATER TREATMENT"/>
      <sheetName val="WATER TRUCKING"/>
      <sheetName val="DPS"/>
      <sheetName val="1 Parameters"/>
      <sheetName val="2 Assumptions"/>
      <sheetName val="3 COSTS COLLECTION"/>
      <sheetName val="4 RECAP ACCOUNT"/>
      <sheetName val="5 RECAP FIN LINE"/>
      <sheetName val="6 RECAP Z1"/>
      <sheetName val="7 ReadMe Fr"/>
      <sheetName val="4 RECAP CONTRACT"/>
      <sheetName val="Parameters"/>
      <sheetName val="Lists"/>
    </sheetNames>
    <sheetDataSet>
      <sheetData sheetId="0" refreshError="1">
        <row r="1">
          <cell r="G1">
            <v>250</v>
          </cell>
        </row>
      </sheetData>
      <sheetData sheetId="1"/>
      <sheetData sheetId="2"/>
      <sheetData sheetId="3"/>
      <sheetData sheetId="4"/>
      <sheetData sheetId="5"/>
      <sheetData sheetId="6"/>
      <sheetData sheetId="7"/>
      <sheetData sheetId="8"/>
      <sheetData sheetId="9">
        <row r="1">
          <cell r="G1">
            <v>250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ouche comptable"/>
      <sheetName val="Cartouche comptable tiers"/>
      <sheetName val="Reçu de paiement"/>
      <sheetName val="Reçu paiement sur l'honneur"/>
      <sheetName val="Constante"/>
      <sheetName val="Variables"/>
      <sheetName val="BASE DEPART"/>
    </sheetNames>
    <sheetDataSet>
      <sheetData sheetId="0"/>
      <sheetData sheetId="1"/>
      <sheetData sheetId="2"/>
      <sheetData sheetId="3"/>
      <sheetData sheetId="4" refreshError="1">
        <row r="36">
          <cell r="F36" t="str">
            <v>Rédempteur BARANKIRIZA</v>
          </cell>
        </row>
        <row r="37">
          <cell r="F37" t="str">
            <v>Olivier GOUREAUX</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ONTRÔLE"/>
      <sheetName val="SYNTHESE DEPENSES"/>
      <sheetName val="RF TRIMESTRIEL"/>
      <sheetName val="RF INTERM."/>
      <sheetName val="BANQUE CP M1"/>
      <sheetName val="BANQUE CP M2"/>
      <sheetName val="BANQUE CP M3"/>
      <sheetName val="RB COMPTE PRINCIPAL"/>
      <sheetName val="BANQUE CS M1"/>
      <sheetName val="BANQUE CS M2"/>
      <sheetName val="BANQUE CS M3"/>
      <sheetName val="RB COMPTE SECONDAIRE"/>
      <sheetName val="CAISSE BIF M1"/>
      <sheetName val="CAISSE BIF M2"/>
      <sheetName val="CAISSE BIF M3"/>
      <sheetName val="CONTRÔLE CAISSE"/>
      <sheetName val="LISTE CONTRÔLE RAPPORT"/>
      <sheetName val="Variables"/>
    </sheetNames>
    <sheetDataSet>
      <sheetData sheetId="0"/>
      <sheetData sheetId="1">
        <row r="1">
          <cell r="A1" t="str">
            <v>ASBL MUKENYEZI-MENYA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B4">
            <v>0</v>
          </cell>
        </row>
      </sheetData>
      <sheetData sheetId="16"/>
      <sheetData sheetId="17"/>
      <sheetData sheetId="18">
        <row r="2">
          <cell r="A2" t="str">
            <v>ASBL MUKENYEZI-MENYA</v>
          </cell>
        </row>
        <row r="3">
          <cell r="A3" t="str">
            <v>ASBL DUSHIREHAMWE</v>
          </cell>
          <cell r="D3">
            <v>4</v>
          </cell>
          <cell r="E3" t="str">
            <v>Virement externe</v>
          </cell>
        </row>
        <row r="4">
          <cell r="A4" t="str">
            <v>ASBL NTURENGAHO</v>
          </cell>
          <cell r="D4">
            <v>5</v>
          </cell>
          <cell r="E4" t="str">
            <v>Mouvement entre compte banque et caisse</v>
          </cell>
        </row>
        <row r="5">
          <cell r="A5" t="str">
            <v>Choisir Ici  =&gt;</v>
          </cell>
          <cell r="D5" t="str">
            <v>1.1.1</v>
          </cell>
          <cell r="E5" t="str">
            <v>Sensibilisation approche SASA</v>
          </cell>
        </row>
        <row r="6">
          <cell r="D6" t="str">
            <v>1.2.1</v>
          </cell>
          <cell r="E6" t="str">
            <v>Prise en charge médicale</v>
          </cell>
        </row>
        <row r="7">
          <cell r="D7" t="str">
            <v>1.2.2</v>
          </cell>
          <cell r="E7" t="str">
            <v>Prise en charges mères célibataires</v>
          </cell>
        </row>
        <row r="8">
          <cell r="A8" t="str">
            <v>OUI</v>
          </cell>
          <cell r="D8" t="str">
            <v>1.2.3</v>
          </cell>
          <cell r="E8" t="str">
            <v>Prise en charge psychosociale</v>
          </cell>
        </row>
        <row r="9">
          <cell r="A9" t="str">
            <v>NON</v>
          </cell>
          <cell r="D9" t="str">
            <v>1.2.4</v>
          </cell>
          <cell r="E9" t="str">
            <v>Assistance juridique aux survivantes de VSBG</v>
          </cell>
        </row>
        <row r="10">
          <cell r="D10" t="str">
            <v>1.2.5</v>
          </cell>
          <cell r="E10" t="str">
            <v>Assistance judiciaire aux survivantes de VSBG</v>
          </cell>
        </row>
        <row r="11">
          <cell r="D11" t="str">
            <v>1.2.6</v>
          </cell>
          <cell r="E11" t="str">
            <v>Mise en place des AVEC</v>
          </cell>
        </row>
        <row r="12">
          <cell r="D12" t="str">
            <v>1.2.7</v>
          </cell>
          <cell r="E12" t="str">
            <v>Gestion frais de transport des bénéficiaires</v>
          </cell>
        </row>
        <row r="13">
          <cell r="D13" t="str">
            <v>3.1.1</v>
          </cell>
          <cell r="E13" t="str">
            <v>Coordonnateur (trice) (100%)</v>
          </cell>
        </row>
        <row r="14">
          <cell r="D14" t="str">
            <v>3.1.2</v>
          </cell>
          <cell r="E14" t="str">
            <v>Animateurs communautaires (100%)</v>
          </cell>
        </row>
        <row r="15">
          <cell r="D15" t="str">
            <v>3.1.3</v>
          </cell>
          <cell r="E15" t="str">
            <v>Agents psychosociaux (100%)</v>
          </cell>
        </row>
        <row r="16">
          <cell r="D16" t="str">
            <v>3.1.4</v>
          </cell>
          <cell r="E16" t="str">
            <v>Assistants juridiques (100%)</v>
          </cell>
        </row>
        <row r="17">
          <cell r="D17" t="str">
            <v>3.2.1</v>
          </cell>
          <cell r="E17" t="str">
            <v>Comptable (100%)</v>
          </cell>
        </row>
        <row r="18">
          <cell r="D18" t="str">
            <v>3.3.1</v>
          </cell>
          <cell r="E18" t="str">
            <v>Contribution loyer bureau central (35%)</v>
          </cell>
        </row>
        <row r="19">
          <cell r="D19" t="str">
            <v>3.3.2</v>
          </cell>
          <cell r="E19" t="str">
            <v>Contribution Loyer  de 3 bureaux d'écoute</v>
          </cell>
        </row>
        <row r="20">
          <cell r="D20" t="str">
            <v>3.4.1</v>
          </cell>
          <cell r="E20" t="str">
            <v>Communications téléphoniques</v>
          </cell>
        </row>
        <row r="21">
          <cell r="D21" t="str">
            <v>3.4.2</v>
          </cell>
          <cell r="E21" t="str">
            <v>Consommables bureautiques</v>
          </cell>
        </row>
        <row r="22">
          <cell r="D22" t="str">
            <v>3.4.3</v>
          </cell>
          <cell r="E22" t="str">
            <v>Frais de transfert et de tenue de compte</v>
          </cell>
        </row>
        <row r="23">
          <cell r="D23" t="str">
            <v>3.5.1</v>
          </cell>
          <cell r="E23" t="str">
            <v>Carburant motos</v>
          </cell>
        </row>
        <row r="24">
          <cell r="D24" t="str">
            <v>3.5.2</v>
          </cell>
          <cell r="E24" t="str">
            <v>Assurance moto (X2 motos)</v>
          </cell>
        </row>
        <row r="25">
          <cell r="D25" t="str">
            <v>3.5.3</v>
          </cell>
          <cell r="E25" t="str">
            <v>Entretien motos (X2 motos)</v>
          </cell>
        </row>
        <row r="26">
          <cell r="D26" t="str">
            <v>3.5.4</v>
          </cell>
          <cell r="E26" t="str">
            <v>Mission de suivi des activités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E_EN_COURS"/>
      <sheetName val="TCD COVID"/>
      <sheetName val="Graphes RB COVID"/>
      <sheetName val="Risques 2020"/>
      <sheetName val="Suivi économie FP"/>
      <sheetName val="Suivi économie FP 2"/>
      <sheetName val="Synthèse WM"/>
      <sheetName val="Data DA"/>
      <sheetName val="Tableaux RB"/>
      <sheetName val="test graph"/>
      <sheetName val="Liste noms bailleurs"/>
      <sheetName val="Liste bailleurs 2019"/>
      <sheetName val="TBDG"/>
      <sheetName val="Indicateurs DG"/>
      <sheetName val="Variables"/>
    </sheetNames>
    <sheetDataSet>
      <sheetData sheetId="0"/>
      <sheetData sheetId="1"/>
      <sheetData sheetId="2"/>
      <sheetData sheetId="3"/>
      <sheetData sheetId="4"/>
      <sheetData sheetId="5"/>
      <sheetData sheetId="6"/>
      <sheetData sheetId="7"/>
      <sheetData sheetId="8"/>
      <sheetData sheetId="9"/>
      <sheetData sheetId="10">
        <row r="1">
          <cell r="A1" t="str">
            <v>;</v>
          </cell>
        </row>
        <row r="2">
          <cell r="A2" t="str">
            <v>AFD</v>
          </cell>
        </row>
        <row r="3">
          <cell r="A3" t="str">
            <v>Ambassade de France</v>
          </cell>
        </row>
        <row r="4">
          <cell r="A4" t="str">
            <v>AID</v>
          </cell>
        </row>
        <row r="5">
          <cell r="A5" t="str">
            <v>C2D</v>
          </cell>
        </row>
        <row r="6">
          <cell r="A6" t="str">
            <v>CDC</v>
          </cell>
        </row>
        <row r="7">
          <cell r="A7" t="str">
            <v>CIAA</v>
          </cell>
        </row>
        <row r="8">
          <cell r="A8" t="str">
            <v>CICR</v>
          </cell>
        </row>
        <row r="9">
          <cell r="A9" t="str">
            <v>COI</v>
          </cell>
        </row>
        <row r="10">
          <cell r="A10" t="str">
            <v>Collectivités fr.</v>
          </cell>
        </row>
        <row r="11">
          <cell r="A11" t="str">
            <v>Coopération étrangère</v>
          </cell>
        </row>
        <row r="12">
          <cell r="A12" t="str">
            <v>COS</v>
          </cell>
        </row>
        <row r="13">
          <cell r="A13" t="str">
            <v>CRAm</v>
          </cell>
        </row>
        <row r="14">
          <cell r="A14" t="str">
            <v>CRBrit</v>
          </cell>
        </row>
        <row r="15">
          <cell r="A15" t="str">
            <v>CRCan</v>
          </cell>
        </row>
        <row r="16">
          <cell r="A16" t="str">
            <v>CRF</v>
          </cell>
        </row>
        <row r="17">
          <cell r="A17" t="str">
            <v>CRFin</v>
          </cell>
        </row>
        <row r="18">
          <cell r="A18" t="str">
            <v>CRSw</v>
          </cell>
        </row>
        <row r="19">
          <cell r="A19" t="str">
            <v>CRLux</v>
          </cell>
        </row>
        <row r="20">
          <cell r="A20" t="str">
            <v>DoW (Dept of Water GoV)</v>
          </cell>
        </row>
        <row r="21">
          <cell r="A21" t="str">
            <v>ECHO</v>
          </cell>
        </row>
        <row r="22">
          <cell r="A22" t="str">
            <v>Entrep. privée</v>
          </cell>
        </row>
        <row r="23">
          <cell r="A23" t="str">
            <v>EuropeAid</v>
          </cell>
        </row>
        <row r="24">
          <cell r="A24" t="str">
            <v>Expertise France</v>
          </cell>
        </row>
        <row r="25">
          <cell r="A25" t="str">
            <v>FEDER</v>
          </cell>
        </row>
        <row r="26">
          <cell r="A26" t="str">
            <v>FEI</v>
          </cell>
        </row>
        <row r="27">
          <cell r="A27" t="str">
            <v>FICR</v>
          </cell>
        </row>
        <row r="28">
          <cell r="A28" t="str">
            <v>FM</v>
          </cell>
        </row>
        <row r="29">
          <cell r="A29" t="str">
            <v>Fondation</v>
          </cell>
        </row>
        <row r="30">
          <cell r="A30" t="str">
            <v>Fonds dédiés</v>
          </cell>
        </row>
        <row r="31">
          <cell r="A31" t="str">
            <v>IHF</v>
          </cell>
        </row>
        <row r="32">
          <cell r="A32" t="str">
            <v>MAE (incl.Amb.Fr.)</v>
          </cell>
        </row>
        <row r="33">
          <cell r="A33" t="str">
            <v>MDP</v>
          </cell>
        </row>
        <row r="34">
          <cell r="A34" t="str">
            <v>OFDA</v>
          </cell>
        </row>
        <row r="35">
          <cell r="A35" t="str">
            <v>OMS</v>
          </cell>
        </row>
        <row r="36">
          <cell r="A36" t="str">
            <v>PAM</v>
          </cell>
        </row>
        <row r="37">
          <cell r="A37" t="str">
            <v>SEDIF</v>
          </cell>
        </row>
        <row r="38">
          <cell r="A38" t="str">
            <v>TOTAL</v>
          </cell>
        </row>
        <row r="39">
          <cell r="A39" t="str">
            <v>TRUST FUND</v>
          </cell>
        </row>
        <row r="40">
          <cell r="A40" t="str">
            <v>UE</v>
          </cell>
        </row>
        <row r="41">
          <cell r="A41" t="str">
            <v>UNDP</v>
          </cell>
        </row>
        <row r="42">
          <cell r="A42" t="str">
            <v>UNFPA</v>
          </cell>
        </row>
        <row r="43">
          <cell r="A43" t="str">
            <v>UNICEF</v>
          </cell>
        </row>
        <row r="44">
          <cell r="A44" t="str">
            <v>Banque Mondial</v>
          </cell>
        </row>
        <row r="45">
          <cell r="A45" t="str">
            <v>BRC (Belgian Red Cross )</v>
          </cell>
        </row>
        <row r="46">
          <cell r="A46" t="str">
            <v>CR DANOISE</v>
          </cell>
        </row>
        <row r="47">
          <cell r="A47" t="str">
            <v>CR ESP</v>
          </cell>
        </row>
      </sheetData>
      <sheetData sheetId="11"/>
      <sheetData sheetId="12"/>
      <sheetData sheetId="13"/>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RH"/>
      <sheetName val="Fiche 2 paye"/>
      <sheetName val="Compta"/>
      <sheetName val="Avances"/>
      <sheetName val="Congés"/>
      <sheetName val="Recap salaires Brut"/>
      <sheetName val="Grille"/>
      <sheetName val="Validations"/>
      <sheetName val="ONA PaP"/>
      <sheetName val="DGI PaP"/>
      <sheetName val="Feuil1"/>
    </sheetNames>
    <sheetDataSet>
      <sheetData sheetId="0"/>
      <sheetData sheetId="1"/>
      <sheetData sheetId="2"/>
      <sheetData sheetId="3"/>
      <sheetData sheetId="4"/>
      <sheetData sheetId="5"/>
      <sheetData sheetId="6"/>
      <sheetData sheetId="7">
        <row r="35">
          <cell r="B35" t="str">
            <v>En liquide</v>
          </cell>
        </row>
        <row r="36">
          <cell r="B36" t="str">
            <v>par transfert bancaire</v>
          </cell>
        </row>
        <row r="37">
          <cell r="B37" t="str">
            <v>par SogeXpress</v>
          </cell>
        </row>
        <row r="38">
          <cell r="B38" t="str">
            <v>par chèque bancaire</v>
          </cell>
        </row>
        <row r="42">
          <cell r="B42" t="str">
            <v>SOGEBANK</v>
          </cell>
        </row>
        <row r="43">
          <cell r="B43" t="str">
            <v>UNIBANK</v>
          </cell>
        </row>
        <row r="44">
          <cell r="B44" t="str">
            <v>BNC</v>
          </cell>
        </row>
        <row r="45">
          <cell r="B45" t="str">
            <v>BUH</v>
          </cell>
        </row>
        <row r="46">
          <cell r="B46" t="str">
            <v>CAPITAL BANK</v>
          </cell>
        </row>
        <row r="47">
          <cell r="B47" t="str">
            <v>AUTRE</v>
          </cell>
        </row>
      </sheetData>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D TOTAL"/>
      <sheetName val="Analyse par résultat AFD"/>
      <sheetName val="Analyse par résultat GLOBAL"/>
      <sheetName val="Rétrocessions et bénéficiaires"/>
      <sheetName val="Classification pays"/>
      <sheetName val="PF GLOBAL 18-21"/>
      <sheetName val="PF détaillé PIROI"/>
      <sheetName val="PF détaillé PIRAC"/>
      <sheetName val="PF DT"/>
      <sheetName val="Caraïbes"/>
      <sheetName val="Océan Indien"/>
      <sheetName val="Océan Pacifique"/>
      <sheetName val="RUBRIQUES"/>
      <sheetName val="SAGA"/>
      <sheetName val="ES non intégrées"/>
      <sheetName val="Détails Calculs 1-Bureau"/>
      <sheetName val="Détails Calculs 2-Autres couts"/>
      <sheetName val="Détails Calculs 3-RH"/>
      <sheetName val="Détails Calculs 4-Opé"/>
      <sheetName val="ETP"/>
      <sheetName val="variables"/>
      <sheetName val="Valid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ow r="7">
          <cell r="D7">
            <v>0.15</v>
          </cell>
        </row>
      </sheetData>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
      <sheetName val="2019-2021"/>
      <sheetName val="Paramètres"/>
      <sheetName val="Détail SPLIT"/>
      <sheetName val="2018 (2)"/>
      <sheetName val="ABSORTION"/>
      <sheetName val="ETP"/>
    </sheetNames>
    <sheetDataSet>
      <sheetData sheetId="0"/>
      <sheetData sheetId="1"/>
      <sheetData sheetId="2">
        <row r="3">
          <cell r="A3" t="str">
            <v>99CRF-19</v>
          </cell>
        </row>
      </sheetData>
      <sheetData sheetId="3"/>
      <sheetData sheetId="4"/>
      <sheetData sheetId="5"/>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ide"/>
      <sheetName val="MENU"/>
      <sheetName val="INFO PROJET"/>
      <sheetName val="Aid"/>
      <sheetName val="Total Budget"/>
      <sheetName val="Local Contribution"/>
      <sheetName val="BFU A1-A4"/>
      <sheetName val="Fund request form"/>
      <sheetName val="Fund request plan"/>
      <sheetName val="BFU A1 2024"/>
      <sheetName val="A1 Cash"/>
      <sheetName val="A1 Cash Inventory"/>
      <sheetName val="A1 Bank"/>
      <sheetName val="A1 Bank Reconc"/>
      <sheetName val="Local contribution 2024"/>
      <sheetName val="A1 Financial Monitoring"/>
      <sheetName val="BFU A2 2025"/>
      <sheetName val="A2 Cash"/>
      <sheetName val="A2 Cash Inventory"/>
      <sheetName val="A2 Bank"/>
      <sheetName val="Local contribution 2025"/>
      <sheetName val="A2 Bank Reconc"/>
      <sheetName val="A2 Financial Monitoring"/>
      <sheetName val="BFU 03 2026"/>
      <sheetName val="A3 Cash"/>
      <sheetName val="A3 Cash Inventory"/>
      <sheetName val="A3 Bank"/>
      <sheetName val="A3 Bank Reconc"/>
      <sheetName val="Local contribution 2026"/>
      <sheetName val="A3 Financial Monitoring"/>
      <sheetName val="BFU A4 2027"/>
      <sheetName val="A4 Cash"/>
      <sheetName val="A4 Cash Inventory"/>
      <sheetName val="A4 Bank"/>
      <sheetName val="A4 Bank Reconc"/>
      <sheetName val="Local contribution 2027"/>
      <sheetName val="A4 Financial Monitoring"/>
      <sheetName val="Feuil1"/>
      <sheetName val="Table"/>
    </sheetNames>
    <sheetDataSet>
      <sheetData sheetId="0" refreshError="1"/>
      <sheetData sheetId="1" refreshError="1"/>
      <sheetData sheetId="2">
        <row r="10">
          <cell r="B10" t="str">
            <v>31/01/2024</v>
          </cell>
        </row>
      </sheetData>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T MENU"/>
      <sheetName val="VENTILATION LB"/>
      <sheetName val="SUIVI BUDGET mm"/>
      <sheetName val="SYNTHESE DEPENSES"/>
      <sheetName val="DEPENSES TRIMESTRIELLES"/>
      <sheetName val="Tx InforEuro"/>
      <sheetName val="INFO PROJET"/>
      <sheetName val="parametres"/>
    </sheetNames>
    <sheetDataSet>
      <sheetData sheetId="0">
        <row r="1">
          <cell r="A1" t="str">
            <v>Medica Mondiale EV - PROJET TWITEHO AMAGARA - RAPPORT TRIMESTRIEL</v>
          </cell>
        </row>
      </sheetData>
      <sheetData sheetId="1" refreshError="1"/>
      <sheetData sheetId="2" refreshError="1"/>
      <sheetData sheetId="3" refreshError="1"/>
      <sheetData sheetId="4" refreshError="1"/>
      <sheetData sheetId="5">
        <row r="3">
          <cell r="B3" t="str">
            <v>Période</v>
          </cell>
        </row>
      </sheetData>
      <sheetData sheetId="6" refreshError="1"/>
      <sheetData sheetId="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FF9AE38-744F-4EC1-8FB9-B841E3383413}" name="__Anonymous_Sheet_DB__1111345" displayName="__Anonymous_Sheet_DB__1111345" ref="D10:AB199" totalsRowShown="0">
  <autoFilter ref="D10:AB199" xr:uid="{00000000-0009-0000-0100-000001000000}"/>
  <tableColumns count="25">
    <tableColumn id="1" xr3:uid="{98309B8A-91C7-467A-AE79-DC2728EA0F45}" name="Type d'operation"/>
    <tableColumn id="2" xr3:uid="{857F0AC7-0340-4170-B81C-BE4CCFC51522}" name="Date du document"/>
    <tableColumn id="3" xr3:uid="{2AF80490-BC44-479B-8EBC-65418D80DBBD}" name="Ligne budgétaire"/>
    <tableColumn id="24" xr3:uid="{584330DD-A0FD-4F18-8088-84B0CFB30FC9}" name="n° du document" dataDxfId="127"/>
    <tableColumn id="4" xr3:uid="{8074F908-03BE-45B2-9F48-268F22545CF2}" name="n° progressif"/>
    <tableColumn id="5" xr3:uid="{FAF81070-56D9-4C4E-8833-B6CD4618D4A4}" name="Description"/>
    <tableColumn id="6" xr3:uid="{F60E7693-59CA-48C8-811A-92C7B97CDE5D}" name="Description secondaire (nom du fournisseur)"/>
    <tableColumn id="7" xr3:uid="{FB6F1F2A-90EF-4EF1-9663-2807E493CDE0}" name="Entrée"/>
    <tableColumn id="8" xr3:uid="{E77CF675-ADDC-436B-92BE-88E09BFD8C3A}" name="Sortie"/>
    <tableColumn id="9" xr3:uid="{A06DB3CF-31DA-4862-BD98-48EB4CC94687}" name="Solde"/>
    <tableColumn id="10" xr3:uid="{6487F6D3-731F-44C8-801E-A07ADAD32195}" name="Taux de change" dataDxfId="126"/>
    <tableColumn id="11" xr3:uid="{5FA4CDBA-86BC-49A9-B38F-B66E6F2AAAB4}" name="Devise du projet" dataDxfId="125"/>
    <tableColumn id="12" xr3:uid="{1547840C-47DE-466D-9EBE-F6F2A2D272AB}" name="Colonne1"/>
    <tableColumn id="13" xr3:uid="{17C2CA73-87B1-44BC-BFAA-53290E9318F8}" name="Type d'operation2" dataDxfId="124"/>
    <tableColumn id="14" xr3:uid="{8DFB7152-6D61-4C15-82A5-AB6D002905A5}" name="Date du document3" dataDxfId="123"/>
    <tableColumn id="15" xr3:uid="{5B51892E-7C9E-4F65-93DA-B3AF5A8FBFA9}" name="Ligne budgétaire4" dataDxfId="122"/>
    <tableColumn id="25" xr3:uid="{7BE3ACCE-DDAB-4A56-AA1C-B27983C766EB}" name="n° du document5" dataDxfId="121"/>
    <tableColumn id="16" xr3:uid="{B35D3FAB-9805-4D3B-B0DD-1BF490F51FE2}" name="n° progressif 6" dataDxfId="120"/>
    <tableColumn id="17" xr3:uid="{CA8815CA-429B-4B42-AFB5-144177EC5F5A}" name="Description7" dataDxfId="119"/>
    <tableColumn id="18" xr3:uid="{C6E5C896-602F-4289-AAF4-16F406248541}" name="Description secondaire (nom du fournisseur)8" dataDxfId="118"/>
    <tableColumn id="19" xr3:uid="{A0C712A8-EEC9-4D2E-8D5E-CB6395A21101}" name="Entrée9" dataDxfId="117" dataCellStyle="Excel Built-in Comma 2"/>
    <tableColumn id="20" xr3:uid="{6FB3A478-33A8-429A-8573-78B689891251}" name="Sortie10" dataDxfId="116" dataCellStyle="Excel Built-in Comma 2"/>
    <tableColumn id="21" xr3:uid="{F99FF7B2-A100-4609-86EA-78D1F3AF1B7F}" name="Solde11" dataDxfId="115" dataCellStyle="Excel Built-in Comma 2"/>
    <tableColumn id="22" xr3:uid="{66106847-7F70-49E8-93AC-B5560ED98944}" name="Taux de change12" dataDxfId="114" dataCellStyle="Excel Built-in Comma 2"/>
    <tableColumn id="23" xr3:uid="{3A3355BF-0071-43A8-8438-088A092A26B0}" name="Devise du projet13" dataDxfId="11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A19EB1C-F3C4-444E-9764-B1FBBA587FA0}" name="__Anonymous_Sheet_DB__11113453" displayName="__Anonymous_Sheet_DB__11113453" ref="D10:AB199" totalsRowShown="0" headerRowDxfId="112">
  <autoFilter ref="D10:AB199" xr:uid="{00000000-0009-0000-0100-000001000000}"/>
  <tableColumns count="25">
    <tableColumn id="1" xr3:uid="{43CA1C3C-DC93-4860-895E-5D9BB46B3548}" name="Type d'operation"/>
    <tableColumn id="2" xr3:uid="{E404576D-AD6B-4309-9225-C7169E8796E5}" name="Date du document"/>
    <tableColumn id="3" xr3:uid="{0E0F6070-1986-406A-96B3-3112F5BB6F3B}" name="Ligne budgétaire"/>
    <tableColumn id="24" xr3:uid="{9E7AB322-5577-40CE-80B4-A4E99C873C04}" name="n° du document" dataDxfId="111"/>
    <tableColumn id="4" xr3:uid="{AB8F3316-2C4B-43BC-A119-783896416D4C}" name="n° progressif"/>
    <tableColumn id="5" xr3:uid="{B23AC7EC-B22B-4538-86F3-E59EA108770F}" name="Description"/>
    <tableColumn id="6" xr3:uid="{E80351E8-01A9-4190-9217-F840A078A7D2}" name="Description secondaire (nom du fournisseur)"/>
    <tableColumn id="7" xr3:uid="{D07C4295-3A13-4D0A-90C4-7A91FBD73E81}" name="Entrée"/>
    <tableColumn id="8" xr3:uid="{0E38684B-C027-4C03-91A3-00F8BC291292}" name="Sortie"/>
    <tableColumn id="9" xr3:uid="{94CDD64B-244F-4662-912A-2B034F81ADC4}" name="Solde"/>
    <tableColumn id="10" xr3:uid="{FD161F47-D7FB-43DD-8C7C-85A1A1F71BFF}" name="Taux de change" dataDxfId="110"/>
    <tableColumn id="11" xr3:uid="{63E237C8-DE40-412C-ACD8-5C15DF06ECE2}" name="Devise du projet" dataDxfId="109"/>
    <tableColumn id="12" xr3:uid="{D0FEC754-E46B-4208-ACD3-2B6F92BB66C0}" name="Colonne1"/>
    <tableColumn id="13" xr3:uid="{7B283B11-51DB-4808-AF19-AA9477632065}" name="Type d'operation2" dataDxfId="108"/>
    <tableColumn id="14" xr3:uid="{11EC31F6-29E1-4B8F-892D-28782EABD19D}" name="Date du document3" dataDxfId="107"/>
    <tableColumn id="15" xr3:uid="{E8B8D238-A86E-49C0-9725-AD95C89FC7DC}" name="Ligne budgétaire4" dataDxfId="106"/>
    <tableColumn id="25" xr3:uid="{77583BF2-4AA1-4F25-8789-7D4A9AA6492F}" name="n° du document5" dataDxfId="105"/>
    <tableColumn id="16" xr3:uid="{1857EE68-FAF6-4394-BD86-9EF8530A7FA0}" name="n° progressif 6" dataDxfId="104"/>
    <tableColumn id="17" xr3:uid="{FCA6C15F-5242-4666-97D6-4A43428F0191}" name="Description7" dataDxfId="103"/>
    <tableColumn id="18" xr3:uid="{0EE1CAD0-5CA8-42D4-BB09-D985F5214590}" name="Description secondaire (nom du fournisseur)8" dataDxfId="102"/>
    <tableColumn id="19" xr3:uid="{8B2D0471-20F3-4FC7-B116-C8D27B066B8C}" name="Entrée9" dataDxfId="101" dataCellStyle="Excel Built-in Comma 2"/>
    <tableColumn id="20" xr3:uid="{956E0727-6622-41BD-BC3A-14AEE177F07C}" name="Sortie10" dataDxfId="100" dataCellStyle="Excel Built-in Comma 2"/>
    <tableColumn id="21" xr3:uid="{FD72F65B-55B8-4C6E-8A83-FD0B6D90C95C}" name="Solde11" dataDxfId="99" dataCellStyle="Excel Built-in Comma 2"/>
    <tableColumn id="22" xr3:uid="{9A477377-AD9F-471E-BD7D-DA6D018AECF4}" name="Taux de change12" dataDxfId="98" dataCellStyle="Excel Built-in Comma 2"/>
    <tableColumn id="23" xr3:uid="{E56BA113-62F1-4209-9AA0-5C776330B6E1}" name="Devise du projet13" dataDxfId="9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EBC86F9-DBA9-428D-BFBE-43666FC90772}" name="__Anonymous_Sheet_DB__111134534" displayName="__Anonymous_Sheet_DB__111134534" ref="D10:AB199" totalsRowShown="0" headerRowDxfId="96">
  <autoFilter ref="D10:AB199" xr:uid="{00000000-0009-0000-0100-000001000000}"/>
  <tableColumns count="25">
    <tableColumn id="1" xr3:uid="{6C60518A-4DF9-44F1-BFE4-A2812D8824BB}" name="Type d'operation"/>
    <tableColumn id="2" xr3:uid="{A8DD4132-0A1B-4B96-A7EE-3793B570F4C3}" name="Date du document"/>
    <tableColumn id="3" xr3:uid="{6A3F884D-B75F-46DD-814A-5EA4808B3E1D}" name="Ligne budgétaire"/>
    <tableColumn id="24" xr3:uid="{CE36C53A-EC9E-4780-84FA-7276EE265A63}" name="n° du document" dataDxfId="95"/>
    <tableColumn id="4" xr3:uid="{32C7EC82-9718-4E81-BE9C-BA3CC981509A}" name="n° progressif"/>
    <tableColumn id="5" xr3:uid="{CDD8383F-5B51-4456-B0BC-8875878D6D6E}" name="Description"/>
    <tableColumn id="6" xr3:uid="{F7D7C377-AD85-4619-AD49-CF6C440A6B27}" name="Description secondaire (nom du fournisseur)"/>
    <tableColumn id="7" xr3:uid="{EFE89064-0F3A-4DB4-9FA0-F9F7F012346E}" name="Entrée"/>
    <tableColumn id="8" xr3:uid="{5E160E6C-B97A-4286-A5B2-364F4A3C8DA2}" name="Sortie"/>
    <tableColumn id="9" xr3:uid="{99D45C32-5B76-49F7-8463-AD2A6091F3C8}" name="Solde"/>
    <tableColumn id="10" xr3:uid="{7E89BDDB-0551-445C-BF27-D7E0B1FC0034}" name="Taux de change" dataDxfId="94"/>
    <tableColumn id="11" xr3:uid="{FA45F7BE-162C-472B-AD53-0CED654B9C3B}" name="Devise du projet" dataDxfId="93"/>
    <tableColumn id="12" xr3:uid="{CBBABCF8-4CB9-4700-9677-F52798ACF7EB}" name="Colonne1"/>
    <tableColumn id="13" xr3:uid="{C7CC1055-80A8-43FC-B03F-C361E644235C}" name="Type d'operation2" dataDxfId="92"/>
    <tableColumn id="14" xr3:uid="{49329BFF-8C59-4C81-B4FE-78F7D2946362}" name="Date du document3" dataDxfId="91"/>
    <tableColumn id="15" xr3:uid="{9DB164AC-EFE3-4F6E-A012-BF49014A4DF8}" name="Ligne budgétaire4" dataDxfId="90"/>
    <tableColumn id="25" xr3:uid="{129EA0D0-7931-4448-A865-8BC6B361613D}" name="n° du document5" dataDxfId="89"/>
    <tableColumn id="16" xr3:uid="{2BC9D4F7-9830-427B-A6B1-CF956433A716}" name="n° progressif 6" dataDxfId="88"/>
    <tableColumn id="17" xr3:uid="{730C8FCA-01CE-4FEC-9188-886E9B433081}" name="Description7" dataDxfId="87"/>
    <tableColumn id="18" xr3:uid="{43D0B6C5-1D55-447A-B6A6-655AB6B834C5}" name="Description secondaire (nom du fournisseur)8" dataDxfId="86"/>
    <tableColumn id="19" xr3:uid="{84B0B3E7-0CE7-4E7A-B81D-EF9D9BDDCD8D}" name="Entrée9" dataDxfId="85" dataCellStyle="Excel Built-in Comma 2"/>
    <tableColumn id="20" xr3:uid="{F65788D3-069F-4271-B58D-90CC64F2763C}" name="Sortie10" dataDxfId="84" dataCellStyle="Excel Built-in Comma 2"/>
    <tableColumn id="21" xr3:uid="{B000854C-358D-4561-B29E-7CBFC314FBDF}" name="Solde11" dataDxfId="83" dataCellStyle="Excel Built-in Comma 2"/>
    <tableColumn id="22" xr3:uid="{D9461653-093A-4AC2-AF95-EBB6A856D91F}" name="Taux de change12" dataDxfId="82" dataCellStyle="Excel Built-in Comma 2"/>
    <tableColumn id="23" xr3:uid="{F19E859C-A279-4608-AA7B-08F769575284}" name="Devise du projet13" dataDxfId="81"/>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3238A27-2677-4631-B442-3693472261A0}" name="__Anonymous_Sheet_DB__1111345345" displayName="__Anonymous_Sheet_DB__1111345345" ref="D10:AB199" totalsRowShown="0" headerRowDxfId="80">
  <autoFilter ref="D10:AB199" xr:uid="{00000000-0009-0000-0100-000001000000}"/>
  <tableColumns count="25">
    <tableColumn id="1" xr3:uid="{D69E84F4-9FAB-412C-93FF-51277AD8DF14}" name="Type d'operation"/>
    <tableColumn id="2" xr3:uid="{83810D4D-66D7-4ACB-A3CD-4BC5513821AC}" name="Date du document"/>
    <tableColumn id="3" xr3:uid="{35776F9C-EFB6-40B5-9720-FCB08C9057A0}" name="Ligne budgétaire"/>
    <tableColumn id="24" xr3:uid="{4F092B8A-8684-4D39-ABFC-7FA66D624BE6}" name="n° du document" dataDxfId="79"/>
    <tableColumn id="4" xr3:uid="{0253F9F7-14A1-492E-81ED-415C3DDC206A}" name="n° progressif"/>
    <tableColumn id="5" xr3:uid="{D00D758B-8A07-487C-8B8B-0681AEE5DF69}" name="Description"/>
    <tableColumn id="6" xr3:uid="{C5C23E78-BBA1-48E8-BBFD-17E7D1E96895}" name="Description secondaire (nom du fournisseur)"/>
    <tableColumn id="7" xr3:uid="{236A3E5C-1E81-439D-9029-A75E4C4BDD5A}" name="Entrée"/>
    <tableColumn id="8" xr3:uid="{48EB5625-E7BE-4C3D-BD52-C7373C7DCDFC}" name="Sortie"/>
    <tableColumn id="9" xr3:uid="{9F60B282-132A-4FEE-A9B2-833894525F38}" name="Solde"/>
    <tableColumn id="10" xr3:uid="{64D535F9-1A58-43A1-BE39-94C50BC325DC}" name="Taux de change" dataDxfId="78"/>
    <tableColumn id="11" xr3:uid="{D189CB23-9291-434B-B6C9-CC6362B65EF2}" name="Devise du projet" dataDxfId="77"/>
    <tableColumn id="12" xr3:uid="{8260480C-736E-4EDB-ABB8-5663DB719AAE}" name="Colonne1"/>
    <tableColumn id="13" xr3:uid="{5732B56F-E577-48F9-96C8-3F1D0EB0231F}" name="Type d'operation2" dataDxfId="76"/>
    <tableColumn id="14" xr3:uid="{AEC0689B-9643-4771-8D0E-0B58F3FDDBBB}" name="Date du document3" dataDxfId="75"/>
    <tableColumn id="15" xr3:uid="{9DB31105-B05F-4730-A4AC-D267299B211D}" name="Ligne budgétaire4" dataDxfId="74"/>
    <tableColumn id="25" xr3:uid="{2A9E85E2-9E74-467F-8246-DDC9C42E572A}" name="n° du document5" dataDxfId="73"/>
    <tableColumn id="16" xr3:uid="{55ABBE8D-3C3C-417F-BA68-9C781E87C344}" name="n° progressif 6" dataDxfId="72"/>
    <tableColumn id="17" xr3:uid="{0FED211A-DD24-49D6-BAF4-34BC8FC7DE49}" name="Description7" dataDxfId="71"/>
    <tableColumn id="18" xr3:uid="{569E0F23-B2E8-4D32-BD93-891006259CEE}" name="Description secondaire (nom du fournisseur)8" dataDxfId="70"/>
    <tableColumn id="19" xr3:uid="{1F5DA7E4-CE1E-4AF9-BB20-A666B4B8FA55}" name="Entrée9" dataDxfId="69" dataCellStyle="Excel Built-in Comma 2"/>
    <tableColumn id="20" xr3:uid="{C9CA5215-3C20-4AF2-8360-E97CCC79126C}" name="Sortie10" dataDxfId="68" dataCellStyle="Excel Built-in Comma 2"/>
    <tableColumn id="21" xr3:uid="{DD24039C-D5D8-4798-B1C5-69E3932E0F2A}" name="Solde11" dataDxfId="67" dataCellStyle="Excel Built-in Comma 2"/>
    <tableColumn id="22" xr3:uid="{E6E9B7AC-1CFA-46B1-9E5F-DC5E40C907C9}" name="Taux de change12" dataDxfId="66" dataCellStyle="Excel Built-in Comma 2"/>
    <tableColumn id="23" xr3:uid="{5A64C80F-7417-4096-93B5-E0E65F62548D}" name="Devise du projet13" dataDxfId="6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93CD077-50A6-48F7-9F0A-9F9C3F5D141A}" name="__Anonymous_Sheet_DB__11113453456" displayName="__Anonymous_Sheet_DB__11113453456" ref="D10:AB199" totalsRowShown="0" headerRowDxfId="64">
  <autoFilter ref="D10:AB199" xr:uid="{00000000-0009-0000-0100-000001000000}"/>
  <tableColumns count="25">
    <tableColumn id="1" xr3:uid="{C1FEBEAA-6047-4B5D-B157-048D424711CF}" name="Type d'operation"/>
    <tableColumn id="2" xr3:uid="{6B77B44E-21E7-4C4F-B824-402F53C0EC39}" name="Date du document"/>
    <tableColumn id="3" xr3:uid="{13A728E2-4B99-4CA3-A0DA-BBFE6591DE42}" name="Ligne budgétaire"/>
    <tableColumn id="24" xr3:uid="{1C99176B-F902-48DF-8368-953EA00A9CB8}" name="n° du document" dataDxfId="63"/>
    <tableColumn id="4" xr3:uid="{1072118E-B28C-43D7-B376-BED4E13C7C8C}" name="n° progressif"/>
    <tableColumn id="5" xr3:uid="{91CE17B7-B409-4727-8E38-D644BE0F6D95}" name="Description"/>
    <tableColumn id="6" xr3:uid="{A2CC388E-7E9B-485F-8871-E7D29CFFA098}" name="Description secondaire (nom du fournisseur)"/>
    <tableColumn id="7" xr3:uid="{26CB0566-5922-4A19-9F0E-0A9FB23B1BE8}" name="Entrée"/>
    <tableColumn id="8" xr3:uid="{4470CE0B-C8B6-4EC4-A631-F23849E39FEC}" name="Sortie"/>
    <tableColumn id="9" xr3:uid="{3A98F8A2-CF6E-45E4-9AB6-759A73F50ED8}" name="Solde"/>
    <tableColumn id="10" xr3:uid="{C877D4FF-83A1-42D4-BE1E-CD8ABD58B0BC}" name="Taux de change" dataDxfId="62"/>
    <tableColumn id="11" xr3:uid="{9496DEC3-9FE0-4E6E-BA5D-2CC6F423E462}" name="Devise du projet" dataDxfId="61"/>
    <tableColumn id="12" xr3:uid="{A758AD8E-48DB-4C37-8385-E6513C8C3A57}" name="Colonne1"/>
    <tableColumn id="13" xr3:uid="{F00AF064-8945-465E-A956-7EACC6F20E9E}" name="Type d'operation2" dataDxfId="60"/>
    <tableColumn id="14" xr3:uid="{F5A2F190-0A22-4AF6-9F7B-74260E792F49}" name="Date du document3" dataDxfId="59"/>
    <tableColumn id="15" xr3:uid="{7A773645-137C-4258-83EE-910E9235B994}" name="Ligne budgétaire4" dataDxfId="58"/>
    <tableColumn id="25" xr3:uid="{37106EE1-8B92-425C-9B4B-43936BA2F4D0}" name="n° du document5" dataDxfId="57"/>
    <tableColumn id="16" xr3:uid="{A744E0C6-DF80-43A0-B84F-74F43C0BB27F}" name="n° progressif 6" dataDxfId="56"/>
    <tableColumn id="17" xr3:uid="{556A6E27-126F-4D05-BE33-0F8432328C03}" name="Description7" dataDxfId="55"/>
    <tableColumn id="18" xr3:uid="{3C82D8C3-7210-4B81-86F6-98AB98167A15}" name="Description secondaire (nom du fournisseur)8" dataDxfId="54"/>
    <tableColumn id="19" xr3:uid="{C9F6090B-218A-4C34-BE67-04C088F8F11A}" name="Entrée9" dataDxfId="53" dataCellStyle="Excel Built-in Comma 2"/>
    <tableColumn id="20" xr3:uid="{FF20DC34-3756-4CF6-BF77-D338350B0F36}" name="Sortie10" dataDxfId="52" dataCellStyle="Excel Built-in Comma 2"/>
    <tableColumn id="21" xr3:uid="{A784FA7F-A863-452C-ACAB-5C9188DF3B61}" name="Solde11" dataDxfId="51" dataCellStyle="Excel Built-in Comma 2"/>
    <tableColumn id="22" xr3:uid="{76D06CE3-1074-4249-8E6E-C89D6B7834E9}" name="Taux de change12" dataDxfId="50" dataCellStyle="Excel Built-in Comma 2"/>
    <tableColumn id="23" xr3:uid="{F73E1B68-D50C-423C-ADC6-FC9A56AC8A93}" name="Devise du projet13" dataDxfId="49"/>
  </tableColumns>
  <tableStyleInfo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29.xml.rels><?xml version="1.0" encoding="UTF-8" standalone="yes"?>
<Relationships xmlns="http://schemas.openxmlformats.org/package/2006/relationships"><Relationship Id="rId1"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3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4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1">
    <tabColor theme="1"/>
    <pageSetUpPr fitToPage="1"/>
  </sheetPr>
  <dimension ref="A1:M21"/>
  <sheetViews>
    <sheetView tabSelected="1" workbookViewId="0">
      <selection activeCell="I29" sqref="I29"/>
    </sheetView>
  </sheetViews>
  <sheetFormatPr baseColWidth="10" defaultColWidth="11.42578125" defaultRowHeight="14.45" customHeight="1"/>
  <cols>
    <col min="1" max="1" width="3.5703125" customWidth="1"/>
    <col min="2" max="2" width="3.140625" customWidth="1"/>
    <col min="3" max="3" width="33.42578125" customWidth="1"/>
    <col min="4" max="4" width="2.42578125" customWidth="1"/>
    <col min="5" max="5" width="29.7109375" customWidth="1"/>
    <col min="6" max="6" width="2.42578125" customWidth="1"/>
    <col min="7" max="7" width="29.7109375" customWidth="1"/>
    <col min="8" max="8" width="2.42578125" customWidth="1"/>
    <col min="9" max="9" width="29.7109375" customWidth="1"/>
    <col min="10" max="10" width="2.42578125" customWidth="1"/>
    <col min="11" max="11" width="29.7109375" customWidth="1"/>
    <col min="12" max="12" width="2.42578125" customWidth="1"/>
    <col min="13" max="13" width="29.7109375" customWidth="1"/>
    <col min="14" max="27" width="11.42578125" customWidth="1"/>
  </cols>
  <sheetData>
    <row r="1" spans="1:13" ht="23.25">
      <c r="A1" s="789"/>
      <c r="B1" s="788"/>
      <c r="C1" s="788"/>
      <c r="D1" s="788"/>
      <c r="E1" s="789"/>
      <c r="F1" s="788"/>
      <c r="G1" s="789"/>
      <c r="H1" s="789"/>
      <c r="I1" s="790"/>
      <c r="J1" s="789"/>
      <c r="K1" s="789"/>
      <c r="L1" s="789"/>
      <c r="M1" s="789"/>
    </row>
    <row r="2" spans="1:13" ht="6" customHeight="1">
      <c r="A2" s="789"/>
      <c r="B2" s="791"/>
      <c r="C2" s="791"/>
      <c r="D2" s="791"/>
      <c r="E2" s="791"/>
      <c r="F2" s="791"/>
      <c r="G2" s="791"/>
      <c r="H2" s="791"/>
      <c r="I2" s="791"/>
      <c r="J2" s="791"/>
      <c r="K2" s="791"/>
      <c r="L2" s="791"/>
      <c r="M2" s="791"/>
    </row>
    <row r="3" spans="1:13" ht="22.5" customHeight="1">
      <c r="A3" s="789"/>
      <c r="B3" s="791"/>
      <c r="C3" s="792" t="s">
        <v>0</v>
      </c>
      <c r="D3" s="793"/>
      <c r="E3" s="792" t="s">
        <v>230</v>
      </c>
      <c r="F3" s="791"/>
      <c r="G3" s="792" t="s">
        <v>231</v>
      </c>
      <c r="H3" s="793"/>
      <c r="I3" s="792" t="s">
        <v>232</v>
      </c>
      <c r="J3" s="793"/>
      <c r="K3" s="792" t="s">
        <v>233</v>
      </c>
      <c r="L3" s="793"/>
      <c r="M3" s="792" t="s">
        <v>1535</v>
      </c>
    </row>
    <row r="4" spans="1:13" ht="6" hidden="1" customHeight="1">
      <c r="A4" s="789"/>
      <c r="B4" s="791"/>
      <c r="C4" s="794"/>
      <c r="D4" s="793"/>
      <c r="E4" s="792"/>
      <c r="F4" s="791"/>
      <c r="G4" s="792"/>
      <c r="H4" s="793"/>
      <c r="I4" s="792"/>
      <c r="J4" s="793"/>
      <c r="K4" s="792"/>
      <c r="L4" s="793"/>
      <c r="M4" s="792"/>
    </row>
    <row r="5" spans="1:13" ht="21">
      <c r="A5" s="789"/>
      <c r="B5" s="791"/>
      <c r="C5" s="796" t="s">
        <v>1</v>
      </c>
      <c r="D5" s="791"/>
      <c r="E5" s="989" t="s">
        <v>1537</v>
      </c>
      <c r="F5" s="791"/>
      <c r="G5" s="988" t="s">
        <v>1538</v>
      </c>
      <c r="H5" s="794"/>
      <c r="I5" s="987" t="s">
        <v>1539</v>
      </c>
      <c r="J5" s="794"/>
      <c r="K5" s="986" t="s">
        <v>1540</v>
      </c>
      <c r="L5" s="794"/>
      <c r="M5" s="985" t="s">
        <v>1541</v>
      </c>
    </row>
    <row r="6" spans="1:13" ht="3.75" customHeight="1">
      <c r="A6" s="789"/>
      <c r="B6" s="791"/>
      <c r="C6" s="794"/>
      <c r="D6" s="791"/>
      <c r="E6" s="794"/>
      <c r="F6" s="791"/>
      <c r="G6" s="794"/>
      <c r="H6" s="794"/>
      <c r="I6" s="794"/>
      <c r="J6" s="794"/>
      <c r="K6" s="794"/>
      <c r="L6" s="794"/>
      <c r="M6" s="794"/>
    </row>
    <row r="7" spans="1:13" ht="21">
      <c r="A7" s="789"/>
      <c r="B7" s="791"/>
      <c r="C7" s="796" t="s">
        <v>2</v>
      </c>
      <c r="D7" s="791"/>
      <c r="E7" s="798" t="s">
        <v>1446</v>
      </c>
      <c r="F7" s="791"/>
      <c r="G7" s="799" t="s">
        <v>1447</v>
      </c>
      <c r="H7" s="791"/>
      <c r="I7" s="800" t="s">
        <v>1448</v>
      </c>
      <c r="J7" s="791"/>
      <c r="K7" s="801" t="s">
        <v>1449</v>
      </c>
      <c r="L7" s="791"/>
      <c r="M7" s="981" t="s">
        <v>1533</v>
      </c>
    </row>
    <row r="8" spans="1:13" ht="3.75" customHeight="1">
      <c r="A8" s="789"/>
      <c r="B8" s="791"/>
      <c r="C8" s="794"/>
      <c r="D8" s="791"/>
      <c r="E8" s="794"/>
      <c r="F8" s="791"/>
      <c r="G8" s="794"/>
      <c r="H8" s="791"/>
      <c r="I8" s="794"/>
      <c r="J8" s="791"/>
      <c r="K8" s="794"/>
      <c r="L8" s="791"/>
      <c r="M8" s="794"/>
    </row>
    <row r="9" spans="1:13" ht="19.5" customHeight="1">
      <c r="A9" s="789"/>
      <c r="B9" s="791"/>
      <c r="C9" s="792" t="s">
        <v>205</v>
      </c>
      <c r="D9" s="791"/>
      <c r="E9" s="798" t="s">
        <v>1544</v>
      </c>
      <c r="F9" s="791"/>
      <c r="G9" s="799" t="s">
        <v>1547</v>
      </c>
      <c r="H9" s="791"/>
      <c r="I9" s="800" t="s">
        <v>1550</v>
      </c>
      <c r="J9" s="791"/>
      <c r="K9" s="801" t="s">
        <v>1553</v>
      </c>
      <c r="L9" s="791"/>
      <c r="M9" s="981" t="s">
        <v>1556</v>
      </c>
    </row>
    <row r="10" spans="1:13" ht="3.75" customHeight="1">
      <c r="A10" s="789"/>
      <c r="B10" s="791"/>
      <c r="C10" s="794"/>
      <c r="D10" s="791"/>
      <c r="E10" s="794"/>
      <c r="F10" s="791"/>
      <c r="G10" s="794"/>
      <c r="H10" s="794"/>
      <c r="I10" s="794"/>
      <c r="J10" s="794"/>
      <c r="K10" s="794"/>
      <c r="L10" s="794"/>
      <c r="M10" s="794"/>
    </row>
    <row r="11" spans="1:13" ht="21">
      <c r="A11" s="789"/>
      <c r="B11" s="791"/>
      <c r="C11" s="795" t="s">
        <v>1454</v>
      </c>
      <c r="D11" s="791"/>
      <c r="E11" s="798" t="s">
        <v>1545</v>
      </c>
      <c r="F11" s="791"/>
      <c r="G11" s="799" t="s">
        <v>1548</v>
      </c>
      <c r="H11" s="794"/>
      <c r="I11" s="800" t="s">
        <v>1551</v>
      </c>
      <c r="J11" s="794"/>
      <c r="K11" s="801" t="s">
        <v>1554</v>
      </c>
      <c r="L11" s="794"/>
      <c r="M11" s="981" t="s">
        <v>1557</v>
      </c>
    </row>
    <row r="12" spans="1:13" ht="3.75" customHeight="1">
      <c r="A12" s="789"/>
      <c r="B12" s="791"/>
      <c r="C12" s="794"/>
      <c r="D12" s="791"/>
      <c r="E12" s="794"/>
      <c r="F12" s="791"/>
      <c r="G12" s="794"/>
      <c r="H12" s="794"/>
      <c r="I12" s="794"/>
      <c r="J12" s="794"/>
      <c r="K12" s="794"/>
      <c r="L12" s="794"/>
      <c r="M12" s="794"/>
    </row>
    <row r="13" spans="1:13" ht="21">
      <c r="A13" s="789"/>
      <c r="B13" s="791"/>
      <c r="C13" s="795" t="s">
        <v>1445</v>
      </c>
      <c r="D13" s="791"/>
      <c r="E13" s="798" t="s">
        <v>1546</v>
      </c>
      <c r="F13" s="791"/>
      <c r="G13" s="799" t="s">
        <v>1549</v>
      </c>
      <c r="H13" s="791"/>
      <c r="I13" s="800" t="s">
        <v>1552</v>
      </c>
      <c r="J13" s="791"/>
      <c r="K13" s="801" t="s">
        <v>1555</v>
      </c>
      <c r="L13" s="791"/>
      <c r="M13" s="981" t="s">
        <v>1558</v>
      </c>
    </row>
    <row r="14" spans="1:13" ht="3.75" customHeight="1">
      <c r="A14" s="789"/>
      <c r="B14" s="791"/>
      <c r="C14" s="794"/>
      <c r="D14" s="791"/>
      <c r="E14" s="794"/>
      <c r="F14" s="791"/>
      <c r="G14" s="794"/>
      <c r="H14" s="794"/>
      <c r="I14" s="794"/>
      <c r="J14" s="794"/>
      <c r="K14" s="794"/>
      <c r="L14" s="794"/>
      <c r="M14" s="794"/>
    </row>
    <row r="15" spans="1:13" ht="21">
      <c r="A15" s="789"/>
      <c r="B15" s="791"/>
      <c r="C15" s="795" t="s">
        <v>1542</v>
      </c>
      <c r="D15" s="791"/>
      <c r="E15" s="798" t="s">
        <v>1453</v>
      </c>
      <c r="F15" s="791"/>
      <c r="G15" s="799" t="s">
        <v>1452</v>
      </c>
      <c r="H15" s="791"/>
      <c r="I15" s="800" t="s">
        <v>1451</v>
      </c>
      <c r="J15" s="791"/>
      <c r="K15" s="801" t="s">
        <v>1450</v>
      </c>
      <c r="L15" s="791"/>
      <c r="M15" s="981" t="s">
        <v>1534</v>
      </c>
    </row>
    <row r="16" spans="1:13" ht="4.5" customHeight="1">
      <c r="A16" s="789"/>
      <c r="B16" s="791"/>
      <c r="C16" s="794"/>
      <c r="D16" s="791"/>
      <c r="E16" s="794"/>
      <c r="F16" s="791"/>
      <c r="G16" s="789"/>
      <c r="H16" s="791"/>
      <c r="I16" s="791"/>
      <c r="J16" s="791"/>
      <c r="K16" s="791"/>
      <c r="L16" s="791"/>
      <c r="M16" s="791"/>
    </row>
    <row r="17" spans="1:13" ht="19.5">
      <c r="A17" s="789"/>
      <c r="B17" s="791"/>
      <c r="C17" s="792" t="s">
        <v>1455</v>
      </c>
      <c r="D17" s="791"/>
      <c r="E17" s="789"/>
      <c r="F17" s="789"/>
      <c r="G17" s="789"/>
      <c r="H17" s="791"/>
      <c r="I17" s="791"/>
      <c r="J17" s="791"/>
      <c r="K17" s="789"/>
      <c r="L17" s="791"/>
      <c r="M17" s="789"/>
    </row>
    <row r="18" spans="1:13" ht="4.5" customHeight="1">
      <c r="A18" s="789"/>
      <c r="B18" s="791"/>
      <c r="C18" s="791"/>
      <c r="D18" s="791"/>
      <c r="E18" s="789"/>
      <c r="F18" s="789"/>
      <c r="G18" s="789"/>
      <c r="H18" s="791"/>
      <c r="I18" s="791"/>
      <c r="J18" s="791"/>
      <c r="K18" s="789"/>
      <c r="L18" s="791"/>
      <c r="M18" s="789"/>
    </row>
    <row r="19" spans="1:13" ht="18.75">
      <c r="A19" s="789"/>
      <c r="B19" s="791"/>
      <c r="C19" s="797" t="s">
        <v>1455</v>
      </c>
      <c r="D19" s="791"/>
      <c r="E19" s="789"/>
      <c r="F19" s="789"/>
      <c r="G19" s="789"/>
      <c r="H19" s="791"/>
      <c r="I19" s="791"/>
      <c r="J19" s="791"/>
      <c r="K19" s="789"/>
      <c r="L19" s="791"/>
      <c r="M19" s="789"/>
    </row>
    <row r="20" spans="1:13" ht="4.5" customHeight="1">
      <c r="A20" s="789"/>
      <c r="B20" s="791"/>
      <c r="C20" s="791"/>
      <c r="D20" s="791"/>
      <c r="E20" s="789"/>
      <c r="F20" s="789"/>
      <c r="G20" s="789"/>
      <c r="H20" s="791"/>
      <c r="I20" s="791"/>
      <c r="J20" s="791"/>
      <c r="K20" s="789"/>
      <c r="L20" s="791"/>
      <c r="M20" s="789"/>
    </row>
    <row r="21" spans="1:13" ht="18.75">
      <c r="A21" s="789"/>
      <c r="B21" s="789"/>
      <c r="C21" s="797" t="s">
        <v>1543</v>
      </c>
      <c r="D21" s="789"/>
      <c r="E21" s="789"/>
      <c r="F21" s="789"/>
      <c r="G21" s="789"/>
      <c r="H21" s="789"/>
      <c r="I21" s="789"/>
      <c r="J21" s="789"/>
      <c r="K21" s="789"/>
      <c r="L21" s="789"/>
      <c r="M21" s="789"/>
    </row>
  </sheetData>
  <hyperlinks>
    <hyperlink ref="C11" location="'Budget general'!A1" display="Budget general" xr:uid="{00000000-0004-0000-0000-000000000000}"/>
    <hyperlink ref="C5" location="'INFO PROJET'!A1" display="Base départ" xr:uid="{00000000-0004-0000-0000-000001000000}"/>
    <hyperlink ref="E11" location="'A1 Banque'!A1" display="A1 Banque" xr:uid="{00000000-0004-0000-0000-000002000000}"/>
    <hyperlink ref="E5" location="'BFU A1'!A1" display="BFU A1" xr:uid="{00000000-0004-0000-0000-000003000000}"/>
    <hyperlink ref="C13" location="'Contrib. locale'!A1" display="Contribution local" xr:uid="{00000000-0004-0000-0000-000004000000}"/>
    <hyperlink ref="E13" location="'A1 Rec bancaire'!A1" display="A1 Reconciliation banquaire" xr:uid="{00000000-0004-0000-0000-000005000000}"/>
    <hyperlink ref="E7" location="'A1 Cash'!A1" display="A1 Cash (journal)" xr:uid="{00000000-0004-0000-0000-000006000000}"/>
    <hyperlink ref="E9" location="'A1 Inventaire Cash'!A1" display="A1 Cash (inventaire)" xr:uid="{00000000-0004-0000-0000-000007000000}"/>
    <hyperlink ref="E15" location="'A1 Financial Monitoring'!A1" display="BICS XOF" xr:uid="{00000000-0004-0000-0000-000008000000}"/>
    <hyperlink ref="C19" location="'Demande de fonds'!A1" display="Demande de fonds" xr:uid="{00000000-0004-0000-0000-000009000000}"/>
    <hyperlink ref="C21" location="'Plan de demande'!A1" display="Plan de demande" xr:uid="{00000000-0004-0000-0000-00000A000000}"/>
    <hyperlink ref="G11" location="'A2 Banque'!A1" display="A2 Banco (journal)" xr:uid="{00000000-0004-0000-0000-00000B000000}"/>
    <hyperlink ref="G5" location="'BFU A2'!A1" display="BFU A2" xr:uid="{00000000-0004-0000-0000-00000C000000}"/>
    <hyperlink ref="G13" location="'A2 Rec banquaire'!A1" display="A2 Rec banquaire" xr:uid="{00000000-0004-0000-0000-00000D000000}"/>
    <hyperlink ref="G7" location="'A2 Cash'!A1" display="A2 Cash (journal)" xr:uid="{00000000-0004-0000-0000-00000E000000}"/>
    <hyperlink ref="G9" location="'A2 inventaire cash'!A1" display="A2 Inventaire cash" xr:uid="{00000000-0004-0000-0000-00000F000000}"/>
    <hyperlink ref="G15" location="'A2 Financial Monitoring'!A1" display="A2 Monitoreo financiero" xr:uid="{00000000-0004-0000-0000-000010000000}"/>
    <hyperlink ref="I11" location="'A3 Banque'!A1" display="A3 Banque" xr:uid="{00000000-0004-0000-0000-000011000000}"/>
    <hyperlink ref="I5" location="'BFU A3'!A1" display="BFU A3" xr:uid="{00000000-0004-0000-0000-000012000000}"/>
    <hyperlink ref="I13" location="'A3 Rec banquaire'!A1" display="A3 Rec banquaire" xr:uid="{00000000-0004-0000-0000-000013000000}"/>
    <hyperlink ref="I7" location="'A3 Cash'!A1" display="A3 Cash (registro)" xr:uid="{00000000-0004-0000-0000-000014000000}"/>
    <hyperlink ref="I9" location="'A3 inventaire cash'!A1" display="A3 Inventaire cash" xr:uid="{00000000-0004-0000-0000-000015000000}"/>
    <hyperlink ref="I15" location="'A3 Financial Monitoring'!A1" display="A3 Monitoreo financiero" xr:uid="{00000000-0004-0000-0000-000016000000}"/>
    <hyperlink ref="K11" location="'A4 Banque'!A1" display="A4 Banque" xr:uid="{00000000-0004-0000-0000-000017000000}"/>
    <hyperlink ref="K5" location="'BFU A4'!A1" display="BFU A4" xr:uid="{00000000-0004-0000-0000-000018000000}"/>
    <hyperlink ref="K13" location="'A4 Rec banquaire'!A1" display="A4 Banco (reconciliation)" xr:uid="{00000000-0004-0000-0000-000019000000}"/>
    <hyperlink ref="K7" location="'A4 Cash'!A1" display="A4 Cash (registro)" xr:uid="{00000000-0004-0000-0000-00001A000000}"/>
    <hyperlink ref="K9" location="'A4 Inventaire Cash'!A1" display="A4 Inventaire cash" xr:uid="{00000000-0004-0000-0000-00001B000000}"/>
    <hyperlink ref="K15" location="'A4 Financial Monitoring'!A1" display="A4 Monitoreo financiero" xr:uid="{00000000-0004-0000-0000-00001C000000}"/>
    <hyperlink ref="C15" location="'BFU A1-A5'!A1" display="BFU General" xr:uid="{00000000-0004-0000-0000-00001D000000}"/>
    <hyperlink ref="C7" location="'Aide'!A1" display="Aide" xr:uid="{552D5B80-14CC-4DF5-90F0-6FB6C23D52AF}"/>
    <hyperlink ref="M11" location="'A5 Banque'!A1" display="A5 Banque" xr:uid="{63062321-155B-4874-A313-AEC6ABEF1826}"/>
    <hyperlink ref="M5" location="'BFU A5'!A1" display="BFU A5" xr:uid="{545AC230-46B7-4082-9152-DEE05441FEF1}"/>
    <hyperlink ref="M13" location="'A5 Rec banquaire'!A1" display="A5 Rec banquaire" xr:uid="{3E3E0F2A-40E4-4B4F-91C8-2D43104A1244}"/>
    <hyperlink ref="M7" location="'A5 Cash'!A1" display="A5 Cash (journal)" xr:uid="{7A24DAED-C101-4455-AE0B-412AE7B575CF}"/>
    <hyperlink ref="M9" location="'A5 Inventaire Cash'!A1" display="A5 Inventaire cash" xr:uid="{3FDEEA9F-6197-4C58-937D-4D90933F4C98}"/>
    <hyperlink ref="M15" location="'A5 Financial Monitoring'!A1" display="A5 Monitoring financier" xr:uid="{27456815-1E79-41B0-9E9C-CC130CC70E80}"/>
  </hyperlinks>
  <pageMargins left="0.51181102362204722" right="0.51181102362204722" top="0.55118110236220474" bottom="0.74803149606299213" header="0.31496062992125984" footer="0.31496062992125984"/>
  <pageSetup paperSize="9" scale="84"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U134"/>
  <sheetViews>
    <sheetView zoomScale="50" zoomScaleNormal="50" workbookViewId="0">
      <pane xSplit="3" ySplit="4" topLeftCell="D5" activePane="bottomRight" state="frozen"/>
      <selection pane="topRight" activeCell="D1" sqref="D1"/>
      <selection pane="bottomLeft" activeCell="A5" sqref="A5"/>
      <selection pane="bottomRight" sqref="A1:XFD1048576"/>
    </sheetView>
  </sheetViews>
  <sheetFormatPr baseColWidth="10" defaultColWidth="12" defaultRowHeight="14.45" customHeight="1"/>
  <cols>
    <col min="1" max="1" width="12.140625" style="979" customWidth="1"/>
    <col min="2" max="2" width="45.28515625" customWidth="1"/>
    <col min="3" max="3" width="16.28515625" customWidth="1"/>
    <col min="4" max="4" width="16.85546875" customWidth="1"/>
    <col min="5" max="5" width="14.42578125" customWidth="1"/>
    <col min="6" max="10" width="15.5703125" customWidth="1"/>
    <col min="11" max="11" width="16.85546875" customWidth="1"/>
    <col min="12" max="12" width="15" customWidth="1"/>
    <col min="13" max="13" width="11.85546875" customWidth="1"/>
    <col min="16" max="16" width="10.42578125" customWidth="1"/>
    <col min="17" max="18" width="15.5703125" bestFit="1" customWidth="1"/>
    <col min="21" max="21" width="26.28515625" customWidth="1"/>
  </cols>
  <sheetData>
    <row r="1" spans="1:21" ht="15">
      <c r="A1" s="1" t="s">
        <v>206</v>
      </c>
      <c r="C1" s="1213" t="s">
        <v>1688</v>
      </c>
      <c r="D1" s="1213"/>
      <c r="E1" s="1213"/>
      <c r="F1" s="1213"/>
      <c r="G1" s="1213"/>
      <c r="H1" s="1213"/>
      <c r="I1" s="1213"/>
      <c r="J1" s="1213"/>
      <c r="K1" s="1213"/>
      <c r="L1" s="1213"/>
      <c r="M1" s="1213"/>
      <c r="N1" s="1213"/>
      <c r="O1" s="1213"/>
      <c r="P1" s="1213"/>
      <c r="Q1" s="1213"/>
      <c r="R1" s="1213"/>
    </row>
    <row r="2" spans="1:21" s="979" customFormat="1" ht="15" customHeight="1" thickBot="1">
      <c r="A2" s="3" t="s">
        <v>1532</v>
      </c>
      <c r="B2" s="1187" t="s">
        <v>1686</v>
      </c>
      <c r="C2" s="1187"/>
      <c r="D2" s="1187"/>
      <c r="E2" s="1187"/>
    </row>
    <row r="3" spans="1:21" ht="15.75" customHeight="1" thickBot="1">
      <c r="A3" s="1186" t="s">
        <v>1573</v>
      </c>
      <c r="C3" s="1204" t="s">
        <v>1694</v>
      </c>
      <c r="D3" s="1205"/>
      <c r="E3" s="1206"/>
      <c r="F3" s="1203" t="s">
        <v>1695</v>
      </c>
      <c r="G3" s="1203"/>
      <c r="H3" s="1203"/>
      <c r="I3" s="1204" t="s">
        <v>1696</v>
      </c>
      <c r="J3" s="1205"/>
      <c r="K3" s="1206"/>
      <c r="L3" s="1203" t="s">
        <v>1697</v>
      </c>
      <c r="M3" s="1203"/>
      <c r="N3" s="1203"/>
      <c r="P3" s="1204" t="s">
        <v>208</v>
      </c>
      <c r="Q3" s="1205"/>
      <c r="R3" s="1206"/>
      <c r="T3" s="1207" t="s">
        <v>1519</v>
      </c>
      <c r="U3" s="1208"/>
    </row>
    <row r="4" spans="1:21" ht="17.25" customHeight="1" thickBot="1">
      <c r="A4" s="1186"/>
      <c r="B4" s="1078" t="s">
        <v>1559</v>
      </c>
      <c r="C4" s="1094" t="s">
        <v>205</v>
      </c>
      <c r="D4" s="1069" t="s">
        <v>1525</v>
      </c>
      <c r="E4" s="1068" t="s">
        <v>1687</v>
      </c>
      <c r="F4" s="1083" t="s">
        <v>205</v>
      </c>
      <c r="G4" s="1069" t="s">
        <v>1525</v>
      </c>
      <c r="H4" s="1116" t="s">
        <v>1687</v>
      </c>
      <c r="I4" s="1094" t="s">
        <v>205</v>
      </c>
      <c r="J4" s="1069" t="s">
        <v>1525</v>
      </c>
      <c r="K4" s="1068" t="s">
        <v>1687</v>
      </c>
      <c r="L4" s="1083" t="s">
        <v>205</v>
      </c>
      <c r="M4" s="1069" t="s">
        <v>1525</v>
      </c>
      <c r="N4" s="1116" t="s">
        <v>1687</v>
      </c>
      <c r="P4" s="1094" t="s">
        <v>205</v>
      </c>
      <c r="Q4" s="1069" t="s">
        <v>209</v>
      </c>
      <c r="R4" s="1068" t="s">
        <v>210</v>
      </c>
      <c r="T4" s="921" t="s">
        <v>1520</v>
      </c>
      <c r="U4" s="922" t="s">
        <v>1521</v>
      </c>
    </row>
    <row r="5" spans="1:21" ht="16.5" customHeight="1" thickBot="1">
      <c r="A5" s="979" t="s">
        <v>211</v>
      </c>
      <c r="B5" s="1070">
        <f>'Budget general'!B8</f>
        <v>0</v>
      </c>
      <c r="C5" s="1164">
        <f>C6+C12+C18+C24</f>
        <v>0</v>
      </c>
      <c r="D5" s="1164">
        <f>D6+D12+D18+D24</f>
        <v>0</v>
      </c>
      <c r="E5" s="1095">
        <f t="shared" ref="E5:E68" si="0">C5-D5</f>
        <v>0</v>
      </c>
      <c r="F5" s="1164">
        <f>F6+F12+F18+F24</f>
        <v>0</v>
      </c>
      <c r="G5" s="1164">
        <f>G6+G12+G18+G24</f>
        <v>0</v>
      </c>
      <c r="H5" s="1095">
        <f t="shared" ref="H5" si="1">F5-G5</f>
        <v>0</v>
      </c>
      <c r="I5" s="1164">
        <f>I6+I12+I18+I24</f>
        <v>0</v>
      </c>
      <c r="J5" s="1164">
        <f>J6+J12+J18+J24</f>
        <v>0</v>
      </c>
      <c r="K5" s="1095">
        <f t="shared" ref="K5" si="2">I5-J5</f>
        <v>0</v>
      </c>
      <c r="L5" s="1164">
        <f>L6+L12+L18+L24</f>
        <v>0</v>
      </c>
      <c r="M5" s="1164">
        <f>M6+M12+M18+M24</f>
        <v>0</v>
      </c>
      <c r="N5" s="1095">
        <f t="shared" ref="N5" si="3">L5-M5</f>
        <v>0</v>
      </c>
      <c r="P5" s="1070">
        <f>P6+P12+P18+P24</f>
        <v>0</v>
      </c>
      <c r="Q5" s="1070">
        <f>Q6+Q12+Q18+Q24</f>
        <v>0</v>
      </c>
      <c r="R5" s="1071">
        <f>P5-Q5</f>
        <v>0</v>
      </c>
      <c r="T5" s="1070"/>
      <c r="U5" s="1071">
        <f>U6+U12+U18+U24</f>
        <v>0</v>
      </c>
    </row>
    <row r="6" spans="1:21" ht="15.75">
      <c r="A6" s="979" t="s">
        <v>1574</v>
      </c>
      <c r="B6" s="1079">
        <f>'Budget general'!B9</f>
        <v>0</v>
      </c>
      <c r="C6" s="1096"/>
      <c r="D6" s="1163">
        <f>SUMIFS('A1 Cash'!$N:$N,'A1 Cash'!$A:$A,Table!$A$5,'A1 Cash'!$C:$C,'BFU A1'!$A6,'A1 Cash'!$R:$R,"1")-SUMIFS('A1 Banque'!$N:$N,'A1 Banque'!$A:$A,Table!$A$5,'A1 Banque'!$C:$C,'BFU A1'!A6,'A1 Banque'!$R:$R,"1")</f>
        <v>0</v>
      </c>
      <c r="E6" s="1097">
        <f>C6-D6</f>
        <v>0</v>
      </c>
      <c r="F6" s="1096"/>
      <c r="G6" s="1169">
        <f>SUMIFS('A1 Cash'!$N:$N,'A1 Cash'!$A:$A,Table!$A$5,'A1 Cash'!$C:$C,'BFU A1'!$A6,'A1 Cash'!$R:$R,"2")-SUMIFS('A1 Banque'!$N:$N,'A1 Banque'!$A:$A,Table!$A$5,'A1 Banque'!$C:$C,'BFU A1'!$A6,'A1 Banque'!$R:$R,"2")</f>
        <v>0</v>
      </c>
      <c r="H6" s="1097">
        <f>F6-G6</f>
        <v>0</v>
      </c>
      <c r="I6" s="1096"/>
      <c r="J6" s="1169">
        <f>SUMIFS('A1 Cash'!$N:$N,'A1 Cash'!$A:$A,Table!$A$5,'A1 Cash'!$C:$C,'BFU A1'!$A6,'A1 Cash'!$R:$R,"3")-SUMIFS('A1 Banque'!$N:$N,'A1 Banque'!$A:$A,Table!$A$5,'A1 Banque'!$C:$C,'BFU A1'!$A6,'A1 Banque'!$R:$R,"3")</f>
        <v>0</v>
      </c>
      <c r="K6" s="1097">
        <f>I6-J6</f>
        <v>0</v>
      </c>
      <c r="L6" s="1096"/>
      <c r="M6" s="1169">
        <f>SUMIFS('A1 Cash'!$N:$N,'A1 Cash'!$A:$A,Table!$A$5,'A1 Cash'!$C:$C,'BFU A1'!$A6,'A1 Cash'!$R:$R,"4")-SUMIFS('A1 Banque'!$N:$N,'A1 Banque'!$A:$A,Table!$A$5,'A1 Banque'!$C:$C,'BFU A1'!$A6,'A1 Banque'!$R:$R,"4")</f>
        <v>0</v>
      </c>
      <c r="N6" s="1097">
        <f>L6-M6</f>
        <v>0</v>
      </c>
      <c r="P6" s="1096">
        <f>C6+F6+I6+L6</f>
        <v>0</v>
      </c>
      <c r="Q6" s="1096">
        <f>D6+G6+J6+M6</f>
        <v>0</v>
      </c>
      <c r="R6" s="1097">
        <f t="shared" ref="R6:R29" si="4">P6-Q6</f>
        <v>0</v>
      </c>
      <c r="S6" s="952"/>
      <c r="T6" s="1097"/>
      <c r="U6" s="1097">
        <f>Q6-T6</f>
        <v>0</v>
      </c>
    </row>
    <row r="7" spans="1:21" ht="15.75">
      <c r="A7" s="979" t="s">
        <v>1575</v>
      </c>
      <c r="B7" s="1080">
        <f>'Budget general'!B10</f>
        <v>0</v>
      </c>
      <c r="C7" s="1098"/>
      <c r="D7" s="1117">
        <f>SUMIFS('A1 Cash'!$N:$N,'A1 Cash'!$A:$A,Table!$A$5,'A1 Cash'!$C:$C,'BFU A1'!$A7,'A1 Cash'!$R:$R,"1")-SUMIFS('A1 Banque'!$N:$N,'A1 Banque'!$A:$A,Table!$A$5,'A1 Banque'!$C:$C,'BFU A1'!A7,'A1 Banque'!$R:$R,"1")</f>
        <v>0</v>
      </c>
      <c r="E7" s="1099">
        <f t="shared" si="0"/>
        <v>0</v>
      </c>
      <c r="F7" s="1098"/>
      <c r="G7" s="1117">
        <f>SUMIFS('A1 Cash'!$N:$N,'A1 Cash'!$A:$A,Table!$A$5,'A1 Cash'!$C:$C,'BFU A1'!$A7,'A1 Cash'!$R:$R,"2")-SUMIFS('A1 Banque'!$N:$N,'A1 Banque'!$A:$A,Table!$A$5,'A1 Banque'!$C:$C,'BFU A1'!$A7,'A1 Banque'!$R:$R,"2")</f>
        <v>0</v>
      </c>
      <c r="H7" s="1099">
        <f t="shared" ref="H7:H70" si="5">F7-G7</f>
        <v>0</v>
      </c>
      <c r="I7" s="1098"/>
      <c r="J7" s="1117">
        <f>SUMIFS('A1 Cash'!$N:$N,'A1 Cash'!$A:$A,Table!$A$5,'A1 Cash'!$C:$C,'BFU A1'!$A7,'A1 Cash'!$R:$R,"3")-SUMIFS('A1 Banque'!$N:$N,'A1 Banque'!$A:$A,Table!$A$5,'A1 Banque'!$C:$C,'BFU A1'!$A7,'A1 Banque'!$R:$R,"3")</f>
        <v>0</v>
      </c>
      <c r="K7" s="1099">
        <f t="shared" ref="K7:K70" si="6">I7-J7</f>
        <v>0</v>
      </c>
      <c r="L7" s="1098"/>
      <c r="M7" s="1117">
        <f>SUMIFS('A1 Cash'!$N:$N,'A1 Cash'!$A:$A,Table!$A$5,'A1 Cash'!$C:$C,'BFU A1'!$A7,'A1 Cash'!$R:$R,"4")-SUMIFS('A1 Banque'!$N:$N,'A1 Banque'!$A:$A,Table!$A$5,'A1 Banque'!$C:$C,'BFU A1'!$A7,'A1 Banque'!$R:$R,"4")</f>
        <v>0</v>
      </c>
      <c r="N7" s="1099">
        <f t="shared" ref="N7:N70" si="7">L7-M7</f>
        <v>0</v>
      </c>
      <c r="P7" s="1098">
        <f t="shared" ref="P7:P29" si="8">C7+F7+I7+L7</f>
        <v>0</v>
      </c>
      <c r="Q7" s="1117">
        <f t="shared" ref="Q7:Q29" si="9">D7+G7+J7+M7</f>
        <v>0</v>
      </c>
      <c r="R7" s="1099">
        <f t="shared" si="4"/>
        <v>0</v>
      </c>
      <c r="S7" s="952"/>
      <c r="T7" s="1099"/>
      <c r="U7" s="1099">
        <f t="shared" ref="U7:U29" si="10">Q7-T7</f>
        <v>0</v>
      </c>
    </row>
    <row r="8" spans="1:21" ht="16.5" customHeight="1">
      <c r="A8" s="979" t="s">
        <v>1576</v>
      </c>
      <c r="B8" s="1080">
        <f>'Budget general'!B11</f>
        <v>0</v>
      </c>
      <c r="C8" s="1098"/>
      <c r="D8" s="1117">
        <f>SUMIFS('A1 Cash'!$N:$N,'A1 Cash'!$A:$A,Table!$A$5,'A1 Cash'!$C:$C,'BFU A1'!$A8,'A1 Cash'!$R:$R,"1")-SUMIFS('A1 Banque'!$N:$N,'A1 Banque'!$A:$A,Table!$A$5,'A1 Banque'!$C:$C,'BFU A1'!A8,'A1 Banque'!$R:$R,"1")</f>
        <v>0</v>
      </c>
      <c r="E8" s="1099">
        <f t="shared" si="0"/>
        <v>0</v>
      </c>
      <c r="F8" s="1098"/>
      <c r="G8" s="1117">
        <f>SUMIFS('A1 Cash'!$N:$N,'A1 Cash'!$A:$A,Table!$A$5,'A1 Cash'!$C:$C,'BFU A1'!$A8,'A1 Cash'!$R:$R,"2")-SUMIFS('A1 Banque'!$N:$N,'A1 Banque'!$A:$A,Table!$A$5,'A1 Banque'!$C:$C,'BFU A1'!$A8,'A1 Banque'!$R:$R,"2")</f>
        <v>0</v>
      </c>
      <c r="H8" s="1099">
        <f t="shared" si="5"/>
        <v>0</v>
      </c>
      <c r="I8" s="1098"/>
      <c r="J8" s="1117">
        <f>SUMIFS('A1 Cash'!$N:$N,'A1 Cash'!$A:$A,Table!$A$5,'A1 Cash'!$C:$C,'BFU A1'!$A8,'A1 Cash'!$R:$R,"3")-SUMIFS('A1 Banque'!$N:$N,'A1 Banque'!$A:$A,Table!$A$5,'A1 Banque'!$C:$C,'BFU A1'!$A8,'A1 Banque'!$R:$R,"3")</f>
        <v>0</v>
      </c>
      <c r="K8" s="1099">
        <f t="shared" si="6"/>
        <v>0</v>
      </c>
      <c r="L8" s="1098"/>
      <c r="M8" s="1117">
        <f>SUMIFS('A1 Cash'!$N:$N,'A1 Cash'!$A:$A,Table!$A$5,'A1 Cash'!$C:$C,'BFU A1'!$A8,'A1 Cash'!$R:$R,"4")-SUMIFS('A1 Banque'!$N:$N,'A1 Banque'!$A:$A,Table!$A$5,'A1 Banque'!$C:$C,'BFU A1'!$A8,'A1 Banque'!$R:$R,"4")</f>
        <v>0</v>
      </c>
      <c r="N8" s="1099">
        <f t="shared" si="7"/>
        <v>0</v>
      </c>
      <c r="P8" s="1098">
        <f t="shared" si="8"/>
        <v>0</v>
      </c>
      <c r="Q8" s="1117">
        <f t="shared" si="9"/>
        <v>0</v>
      </c>
      <c r="R8" s="1099">
        <f t="shared" si="4"/>
        <v>0</v>
      </c>
      <c r="S8" s="952"/>
      <c r="T8" s="1099"/>
      <c r="U8" s="1099">
        <f t="shared" si="10"/>
        <v>0</v>
      </c>
    </row>
    <row r="9" spans="1:21" ht="27" customHeight="1">
      <c r="A9" s="979" t="s">
        <v>1577</v>
      </c>
      <c r="B9" s="1080">
        <f>'Budget general'!B12</f>
        <v>0</v>
      </c>
      <c r="C9" s="1098"/>
      <c r="D9" s="1117">
        <f>SUMIFS('A1 Cash'!$N:$N,'A1 Cash'!$A:$A,Table!$A$5,'A1 Cash'!$C:$C,'BFU A1'!$A9,'A1 Cash'!$R:$R,"1")-SUMIFS('A1 Banque'!$N:$N,'A1 Banque'!$A:$A,Table!$A$5,'A1 Banque'!$C:$C,'BFU A1'!A9,'A1 Banque'!$R:$R,"1")</f>
        <v>0</v>
      </c>
      <c r="E9" s="1099">
        <f t="shared" si="0"/>
        <v>0</v>
      </c>
      <c r="F9" s="1098"/>
      <c r="G9" s="1168">
        <f>SUMIFS('A1 Cash'!$N:$N,'A1 Cash'!$A:$A,Table!$A$5,'A1 Cash'!$C:$C,'BFU A1'!$A9,'A1 Cash'!$R:$R,"2")-SUMIFS('A1 Banque'!$N:$N,'A1 Banque'!$A:$A,Table!$A$5,'A1 Banque'!$C:$C,'BFU A1'!$A9,'A1 Banque'!$R:$R,"2")</f>
        <v>0</v>
      </c>
      <c r="H9" s="1099">
        <f t="shared" si="5"/>
        <v>0</v>
      </c>
      <c r="I9" s="1098"/>
      <c r="J9" s="1168">
        <f>SUMIFS('A1 Cash'!$N:$N,'A1 Cash'!$A:$A,Table!$A$5,'A1 Cash'!$C:$C,'BFU A1'!$A9,'A1 Cash'!$R:$R,"3")-SUMIFS('A1 Banque'!$N:$N,'A1 Banque'!$A:$A,Table!$A$5,'A1 Banque'!$C:$C,'BFU A1'!$A9,'A1 Banque'!$R:$R,"3")</f>
        <v>0</v>
      </c>
      <c r="K9" s="1099">
        <f t="shared" si="6"/>
        <v>0</v>
      </c>
      <c r="L9" s="1098"/>
      <c r="M9" s="1168">
        <f>SUMIFS('A1 Cash'!$N:$N,'A1 Cash'!$A:$A,Table!$A$5,'A1 Cash'!$C:$C,'BFU A1'!$A9,'A1 Cash'!$R:$R,"4")-SUMIFS('A1 Banque'!$N:$N,'A1 Banque'!$A:$A,Table!$A$5,'A1 Banque'!$C:$C,'BFU A1'!$A9,'A1 Banque'!$R:$R,"4")</f>
        <v>0</v>
      </c>
      <c r="N9" s="1099">
        <f t="shared" si="7"/>
        <v>0</v>
      </c>
      <c r="P9" s="1098">
        <f t="shared" si="8"/>
        <v>0</v>
      </c>
      <c r="Q9" s="1117">
        <f t="shared" si="9"/>
        <v>0</v>
      </c>
      <c r="R9" s="1099">
        <f t="shared" si="4"/>
        <v>0</v>
      </c>
      <c r="S9" s="952"/>
      <c r="T9" s="1099"/>
      <c r="U9" s="1099">
        <f t="shared" si="10"/>
        <v>0</v>
      </c>
    </row>
    <row r="10" spans="1:21" ht="27" customHeight="1">
      <c r="A10" s="979" t="s">
        <v>1578</v>
      </c>
      <c r="B10" s="1080">
        <f>'Budget general'!B13</f>
        <v>0</v>
      </c>
      <c r="C10" s="1098"/>
      <c r="D10" s="1117">
        <f>SUMIFS('A1 Cash'!$N:$N,'A1 Cash'!$A:$A,Table!$A$5,'A1 Cash'!$C:$C,'BFU A1'!$A10,'A1 Cash'!$R:$R,"1")-SUMIFS('A1 Banque'!$N:$N,'A1 Banque'!$A:$A,Table!$A$5,'A1 Banque'!$C:$C,'BFU A1'!A10,'A1 Banque'!$R:$R,"1")</f>
        <v>0</v>
      </c>
      <c r="E10" s="1099">
        <f t="shared" si="0"/>
        <v>0</v>
      </c>
      <c r="F10" s="1098"/>
      <c r="G10" s="1168">
        <f>SUMIFS('A1 Cash'!$N:$N,'A1 Cash'!$A:$A,Table!$A$5,'A1 Cash'!$C:$C,'BFU A1'!$A10,'A1 Cash'!$R:$R,"2")-SUMIFS('A1 Banque'!$N:$N,'A1 Banque'!$A:$A,Table!$A$5,'A1 Banque'!$C:$C,'BFU A1'!$A10,'A1 Banque'!$R:$R,"2")</f>
        <v>0</v>
      </c>
      <c r="H10" s="1099">
        <f t="shared" si="5"/>
        <v>0</v>
      </c>
      <c r="I10" s="1098"/>
      <c r="J10" s="1168">
        <f>SUMIFS('A1 Cash'!$N:$N,'A1 Cash'!$A:$A,Table!$A$5,'A1 Cash'!$C:$C,'BFU A1'!$A10,'A1 Cash'!$R:$R,"3")-SUMIFS('A1 Banque'!$N:$N,'A1 Banque'!$A:$A,Table!$A$5,'A1 Banque'!$C:$C,'BFU A1'!$A10,'A1 Banque'!$R:$R,"3")</f>
        <v>0</v>
      </c>
      <c r="K10" s="1099">
        <f t="shared" si="6"/>
        <v>0</v>
      </c>
      <c r="L10" s="1098"/>
      <c r="M10" s="1168">
        <f>SUMIFS('A1 Cash'!$N:$N,'A1 Cash'!$A:$A,Table!$A$5,'A1 Cash'!$C:$C,'BFU A1'!$A10,'A1 Cash'!$R:$R,"4")-SUMIFS('A1 Banque'!$N:$N,'A1 Banque'!$A:$A,Table!$A$5,'A1 Banque'!$C:$C,'BFU A1'!$A10,'A1 Banque'!$R:$R,"4")</f>
        <v>0</v>
      </c>
      <c r="N10" s="1099">
        <f t="shared" si="7"/>
        <v>0</v>
      </c>
      <c r="P10" s="1098">
        <f t="shared" si="8"/>
        <v>0</v>
      </c>
      <c r="Q10" s="1117">
        <f t="shared" si="9"/>
        <v>0</v>
      </c>
      <c r="R10" s="1099">
        <f t="shared" si="4"/>
        <v>0</v>
      </c>
      <c r="S10" s="952"/>
      <c r="T10" s="1099"/>
      <c r="U10" s="1099">
        <f t="shared" si="10"/>
        <v>0</v>
      </c>
    </row>
    <row r="11" spans="1:21" ht="17.25" customHeight="1">
      <c r="A11" s="979" t="s">
        <v>1579</v>
      </c>
      <c r="B11" s="1080">
        <f>'Budget general'!B14</f>
        <v>0</v>
      </c>
      <c r="C11" s="1098"/>
      <c r="D11" s="1117">
        <f>SUMIFS('A1 Cash'!$N:$N,'A1 Cash'!$A:$A,Table!$A$5,'A1 Cash'!$C:$C,'BFU A1'!$A11,'A1 Cash'!$R:$R,"1")-SUMIFS('A1 Banque'!$N:$N,'A1 Banque'!$A:$A,Table!$A$5,'A1 Banque'!$C:$C,'BFU A1'!A11,'A1 Banque'!$R:$R,"1")</f>
        <v>0</v>
      </c>
      <c r="E11" s="1099">
        <f t="shared" si="0"/>
        <v>0</v>
      </c>
      <c r="F11" s="1098"/>
      <c r="G11" s="1117">
        <f>SUMIFS('A1 Cash'!$N:$N,'A1 Cash'!$A:$A,Table!$A$5,'A1 Cash'!$C:$C,'BFU A1'!$A11,'A1 Cash'!$R:$R,"2")-SUMIFS('A1 Banque'!$N:$N,'A1 Banque'!$A:$A,Table!$A$5,'A1 Banque'!$C:$C,'BFU A1'!$A11,'A1 Banque'!$R:$R,"2")</f>
        <v>0</v>
      </c>
      <c r="H11" s="1099">
        <f t="shared" si="5"/>
        <v>0</v>
      </c>
      <c r="I11" s="1098"/>
      <c r="J11" s="1117">
        <f>SUMIFS('A1 Cash'!$N:$N,'A1 Cash'!$A:$A,Table!$A$5,'A1 Cash'!$C:$C,'BFU A1'!$A11,'A1 Cash'!$R:$R,"3")-SUMIFS('A1 Banque'!$N:$N,'A1 Banque'!$A:$A,Table!$A$5,'A1 Banque'!$C:$C,'BFU A1'!$A11,'A1 Banque'!$R:$R,"3")</f>
        <v>0</v>
      </c>
      <c r="K11" s="1099">
        <f t="shared" si="6"/>
        <v>0</v>
      </c>
      <c r="L11" s="1098"/>
      <c r="M11" s="1117">
        <f>SUMIFS('A1 Cash'!$N:$N,'A1 Cash'!$A:$A,Table!$A$5,'A1 Cash'!$C:$C,'BFU A1'!$A11,'A1 Cash'!$R:$R,"4")-SUMIFS('A1 Banque'!$N:$N,'A1 Banque'!$A:$A,Table!$A$5,'A1 Banque'!$C:$C,'BFU A1'!$A11,'A1 Banque'!$R:$R,"4")</f>
        <v>0</v>
      </c>
      <c r="N11" s="1099">
        <f t="shared" si="7"/>
        <v>0</v>
      </c>
      <c r="P11" s="1098">
        <f t="shared" si="8"/>
        <v>0</v>
      </c>
      <c r="Q11" s="1117">
        <f t="shared" si="9"/>
        <v>0</v>
      </c>
      <c r="R11" s="1099">
        <f t="shared" si="4"/>
        <v>0</v>
      </c>
      <c r="S11" s="952"/>
      <c r="T11" s="1099"/>
      <c r="U11" s="1099">
        <f t="shared" si="10"/>
        <v>0</v>
      </c>
    </row>
    <row r="12" spans="1:21" ht="15.75">
      <c r="A12" s="979" t="s">
        <v>1585</v>
      </c>
      <c r="B12" s="1081">
        <f>'Budget general'!B15</f>
        <v>0</v>
      </c>
      <c r="C12" s="1100"/>
      <c r="D12" s="1005">
        <f>SUMIFS('A1 Cash'!$N:$N,'A1 Cash'!$A:$A,Table!$A$5,'A1 Cash'!$C:$C,'BFU A1'!$A12,'A1 Cash'!$R:$R,"1")-SUMIFS('A1 Banque'!$N:$N,'A1 Banque'!$A:$A,Table!$A$5,'A1 Banque'!$C:$C,'BFU A1'!A12,'A1 Banque'!$R:$R,"1")</f>
        <v>0</v>
      </c>
      <c r="E12" s="1101">
        <f t="shared" si="0"/>
        <v>0</v>
      </c>
      <c r="F12" s="1100"/>
      <c r="G12" s="1005">
        <f>SUMIFS('A1 Cash'!$N:$N,'A1 Cash'!$A:$A,Table!$A$5,'A1 Cash'!$C:$C,'BFU A1'!$A12,'A1 Cash'!$R:$R,"2")-SUMIFS('A1 Banque'!$N:$N,'A1 Banque'!$A:$A,Table!$A$5,'A1 Banque'!$C:$C,'BFU A1'!$A12,'A1 Banque'!$R:$R,"2")</f>
        <v>0</v>
      </c>
      <c r="H12" s="1101">
        <f t="shared" si="5"/>
        <v>0</v>
      </c>
      <c r="I12" s="1100"/>
      <c r="J12" s="1005">
        <f>SUMIFS('A1 Cash'!$N:$N,'A1 Cash'!$A:$A,Table!$A$5,'A1 Cash'!$C:$C,'BFU A1'!$A12,'A1 Cash'!$R:$R,"3")-SUMIFS('A1 Banque'!$N:$N,'A1 Banque'!$A:$A,Table!$A$5,'A1 Banque'!$C:$C,'BFU A1'!$A12,'A1 Banque'!$R:$R,"3")</f>
        <v>0</v>
      </c>
      <c r="K12" s="1101">
        <f t="shared" si="6"/>
        <v>0</v>
      </c>
      <c r="L12" s="1100"/>
      <c r="M12" s="1005">
        <f>SUMIFS('A1 Cash'!$N:$N,'A1 Cash'!$A:$A,Table!$A$5,'A1 Cash'!$C:$C,'BFU A1'!$A12,'A1 Cash'!$R:$R,"4")-SUMIFS('A1 Banque'!$N:$N,'A1 Banque'!$A:$A,Table!$A$5,'A1 Banque'!$C:$C,'BFU A1'!$A12,'A1 Banque'!$R:$R,"4")</f>
        <v>0</v>
      </c>
      <c r="N12" s="1101">
        <f t="shared" si="7"/>
        <v>0</v>
      </c>
      <c r="P12" s="1100">
        <f t="shared" si="8"/>
        <v>0</v>
      </c>
      <c r="Q12" s="1005">
        <f t="shared" si="9"/>
        <v>0</v>
      </c>
      <c r="R12" s="1101">
        <f t="shared" si="4"/>
        <v>0</v>
      </c>
      <c r="S12" s="952"/>
      <c r="T12" s="1101"/>
      <c r="U12" s="1101">
        <f t="shared" si="10"/>
        <v>0</v>
      </c>
    </row>
    <row r="13" spans="1:21" ht="15.75">
      <c r="A13" s="979" t="s">
        <v>1580</v>
      </c>
      <c r="B13" s="1080">
        <f>'Budget general'!B16</f>
        <v>0</v>
      </c>
      <c r="C13" s="1098"/>
      <c r="D13" s="1117">
        <f>SUMIFS('A1 Cash'!$N:$N,'A1 Cash'!$A:$A,Table!$A$5,'A1 Cash'!$C:$C,'BFU A1'!$A13,'A1 Cash'!$R:$R,"1")-SUMIFS('A1 Banque'!$N:$N,'A1 Banque'!$A:$A,Table!$A$5,'A1 Banque'!$C:$C,'BFU A1'!A13,'A1 Banque'!$R:$R,"1")</f>
        <v>0</v>
      </c>
      <c r="E13" s="1099">
        <f t="shared" si="0"/>
        <v>0</v>
      </c>
      <c r="F13" s="1098"/>
      <c r="G13" s="1117">
        <f>SUMIFS('A1 Cash'!$N:$N,'A1 Cash'!$A:$A,Table!$A$5,'A1 Cash'!$C:$C,'BFU A1'!$A13,'A1 Cash'!$R:$R,"2")-SUMIFS('A1 Banque'!$N:$N,'A1 Banque'!$A:$A,Table!$A$5,'A1 Banque'!$C:$C,'BFU A1'!$A13,'A1 Banque'!$R:$R,"2")</f>
        <v>0</v>
      </c>
      <c r="H13" s="1099">
        <f t="shared" si="5"/>
        <v>0</v>
      </c>
      <c r="I13" s="1098"/>
      <c r="J13" s="1117">
        <f>SUMIFS('A1 Cash'!$N:$N,'A1 Cash'!$A:$A,Table!$A$5,'A1 Cash'!$C:$C,'BFU A1'!$A13,'A1 Cash'!$R:$R,"3")-SUMIFS('A1 Banque'!$N:$N,'A1 Banque'!$A:$A,Table!$A$5,'A1 Banque'!$C:$C,'BFU A1'!$A13,'A1 Banque'!$R:$R,"3")</f>
        <v>0</v>
      </c>
      <c r="K13" s="1099">
        <f t="shared" si="6"/>
        <v>0</v>
      </c>
      <c r="L13" s="1098"/>
      <c r="M13" s="1117">
        <f>SUMIFS('A1 Cash'!$N:$N,'A1 Cash'!$A:$A,Table!$A$5,'A1 Cash'!$C:$C,'BFU A1'!$A13,'A1 Cash'!$R:$R,"4")-SUMIFS('A1 Banque'!$N:$N,'A1 Banque'!$A:$A,Table!$A$5,'A1 Banque'!$C:$C,'BFU A1'!$A13,'A1 Banque'!$R:$R,"4")</f>
        <v>0</v>
      </c>
      <c r="N13" s="1099">
        <f t="shared" si="7"/>
        <v>0</v>
      </c>
      <c r="P13" s="1098">
        <f t="shared" si="8"/>
        <v>0</v>
      </c>
      <c r="Q13" s="1117">
        <f t="shared" si="9"/>
        <v>0</v>
      </c>
      <c r="R13" s="1099">
        <f t="shared" si="4"/>
        <v>0</v>
      </c>
      <c r="S13" s="952"/>
      <c r="T13" s="1099"/>
      <c r="U13" s="1099">
        <f t="shared" si="10"/>
        <v>0</v>
      </c>
    </row>
    <row r="14" spans="1:21" ht="15.75">
      <c r="A14" s="979" t="s">
        <v>1581</v>
      </c>
      <c r="B14" s="1080">
        <f>'Budget general'!B17</f>
        <v>0</v>
      </c>
      <c r="C14" s="1098"/>
      <c r="D14" s="1117">
        <f>SUMIFS('A1 Cash'!$N:$N,'A1 Cash'!$A:$A,Table!$A$5,'A1 Cash'!$C:$C,'BFU A1'!$A14,'A1 Cash'!$R:$R,"1")-SUMIFS('A1 Banque'!$N:$N,'A1 Banque'!$A:$A,Table!$A$5,'A1 Banque'!$C:$C,'BFU A1'!A14,'A1 Banque'!$R:$R,"1")</f>
        <v>0</v>
      </c>
      <c r="E14" s="1099">
        <f t="shared" si="0"/>
        <v>0</v>
      </c>
      <c r="F14" s="1098"/>
      <c r="G14" s="1117">
        <f>SUMIFS('A1 Cash'!$N:$N,'A1 Cash'!$A:$A,Table!$A$5,'A1 Cash'!$C:$C,'BFU A1'!$A14,'A1 Cash'!$R:$R,"2")-SUMIFS('A1 Banque'!$N:$N,'A1 Banque'!$A:$A,Table!$A$5,'A1 Banque'!$C:$C,'BFU A1'!$A14,'A1 Banque'!$R:$R,"2")</f>
        <v>0</v>
      </c>
      <c r="H14" s="1099">
        <f t="shared" si="5"/>
        <v>0</v>
      </c>
      <c r="I14" s="1098"/>
      <c r="J14" s="1117">
        <f>SUMIFS('A1 Cash'!$N:$N,'A1 Cash'!$A:$A,Table!$A$5,'A1 Cash'!$C:$C,'BFU A1'!$A14,'A1 Cash'!$R:$R,"3")-SUMIFS('A1 Banque'!$N:$N,'A1 Banque'!$A:$A,Table!$A$5,'A1 Banque'!$C:$C,'BFU A1'!$A14,'A1 Banque'!$R:$R,"3")</f>
        <v>0</v>
      </c>
      <c r="K14" s="1099">
        <f t="shared" si="6"/>
        <v>0</v>
      </c>
      <c r="L14" s="1098"/>
      <c r="M14" s="1117">
        <f>SUMIFS('A1 Cash'!$N:$N,'A1 Cash'!$A:$A,Table!$A$5,'A1 Cash'!$C:$C,'BFU A1'!$A14,'A1 Cash'!$R:$R,"4")-SUMIFS('A1 Banque'!$N:$N,'A1 Banque'!$A:$A,Table!$A$5,'A1 Banque'!$C:$C,'BFU A1'!$A14,'A1 Banque'!$R:$R,"4")</f>
        <v>0</v>
      </c>
      <c r="N14" s="1099">
        <f t="shared" si="7"/>
        <v>0</v>
      </c>
      <c r="P14" s="1098">
        <f t="shared" si="8"/>
        <v>0</v>
      </c>
      <c r="Q14" s="1117">
        <f t="shared" si="9"/>
        <v>0</v>
      </c>
      <c r="R14" s="1099">
        <f t="shared" si="4"/>
        <v>0</v>
      </c>
      <c r="T14" s="1099"/>
      <c r="U14" s="1099">
        <f t="shared" si="10"/>
        <v>0</v>
      </c>
    </row>
    <row r="15" spans="1:21" ht="15.75">
      <c r="A15" s="979" t="s">
        <v>1582</v>
      </c>
      <c r="B15" s="1080">
        <f>'Budget general'!B18</f>
        <v>0</v>
      </c>
      <c r="C15" s="1098"/>
      <c r="D15" s="1117">
        <f>SUMIFS('A1 Cash'!$N:$N,'A1 Cash'!$A:$A,Table!$A$5,'A1 Cash'!$C:$C,'BFU A1'!$A15,'A1 Cash'!$R:$R,"1")-SUMIFS('A1 Banque'!$N:$N,'A1 Banque'!$A:$A,Table!$A$5,'A1 Banque'!$C:$C,'BFU A1'!A15,'A1 Banque'!$R:$R,"1")</f>
        <v>0</v>
      </c>
      <c r="E15" s="1099">
        <f t="shared" si="0"/>
        <v>0</v>
      </c>
      <c r="F15" s="1098"/>
      <c r="G15" s="1117">
        <f>SUMIFS('A1 Cash'!$N:$N,'A1 Cash'!$A:$A,Table!$A$5,'A1 Cash'!$C:$C,'BFU A1'!$A15,'A1 Cash'!$R:$R,"2")-SUMIFS('A1 Banque'!$N:$N,'A1 Banque'!$A:$A,Table!$A$5,'A1 Banque'!$C:$C,'BFU A1'!$A15,'A1 Banque'!$R:$R,"2")</f>
        <v>0</v>
      </c>
      <c r="H15" s="1099">
        <f t="shared" si="5"/>
        <v>0</v>
      </c>
      <c r="I15" s="1098"/>
      <c r="J15" s="1117">
        <f>SUMIFS('A1 Cash'!$N:$N,'A1 Cash'!$A:$A,Table!$A$5,'A1 Cash'!$C:$C,'BFU A1'!$A15,'A1 Cash'!$R:$R,"3")-SUMIFS('A1 Banque'!$N:$N,'A1 Banque'!$A:$A,Table!$A$5,'A1 Banque'!$C:$C,'BFU A1'!$A15,'A1 Banque'!$R:$R,"3")</f>
        <v>0</v>
      </c>
      <c r="K15" s="1099">
        <f t="shared" si="6"/>
        <v>0</v>
      </c>
      <c r="L15" s="1098"/>
      <c r="M15" s="1117">
        <f>SUMIFS('A1 Cash'!$N:$N,'A1 Cash'!$A:$A,Table!$A$5,'A1 Cash'!$C:$C,'BFU A1'!$A15,'A1 Cash'!$R:$R,"4")-SUMIFS('A1 Banque'!$N:$N,'A1 Banque'!$A:$A,Table!$A$5,'A1 Banque'!$C:$C,'BFU A1'!$A15,'A1 Banque'!$R:$R,"4")</f>
        <v>0</v>
      </c>
      <c r="N15" s="1099">
        <f t="shared" si="7"/>
        <v>0</v>
      </c>
      <c r="P15" s="1098">
        <f t="shared" si="8"/>
        <v>0</v>
      </c>
      <c r="Q15" s="1117">
        <f t="shared" si="9"/>
        <v>0</v>
      </c>
      <c r="R15" s="1099">
        <f t="shared" si="4"/>
        <v>0</v>
      </c>
      <c r="T15" s="1099"/>
      <c r="U15" s="1099">
        <f t="shared" si="10"/>
        <v>0</v>
      </c>
    </row>
    <row r="16" spans="1:21" ht="15.75">
      <c r="A16" s="979" t="s">
        <v>1583</v>
      </c>
      <c r="B16" s="1080">
        <f>'Budget general'!B19</f>
        <v>0</v>
      </c>
      <c r="C16" s="1098"/>
      <c r="D16" s="1117">
        <f>SUMIFS('A1 Cash'!$N:$N,'A1 Cash'!$A:$A,Table!$A$5,'A1 Cash'!$C:$C,'BFU A1'!$A16,'A1 Cash'!$R:$R,"1")-SUMIFS('A1 Banque'!$N:$N,'A1 Banque'!$A:$A,Table!$A$5,'A1 Banque'!$C:$C,'BFU A1'!A16,'A1 Banque'!$R:$R,"1")</f>
        <v>0</v>
      </c>
      <c r="E16" s="1099">
        <f t="shared" si="0"/>
        <v>0</v>
      </c>
      <c r="F16" s="1098"/>
      <c r="G16" s="1117">
        <f>SUMIFS('A1 Cash'!$N:$N,'A1 Cash'!$A:$A,Table!$A$5,'A1 Cash'!$C:$C,'BFU A1'!$A16,'A1 Cash'!$R:$R,"2")-SUMIFS('A1 Banque'!$N:$N,'A1 Banque'!$A:$A,Table!$A$5,'A1 Banque'!$C:$C,'BFU A1'!$A16,'A1 Banque'!$R:$R,"2")</f>
        <v>0</v>
      </c>
      <c r="H16" s="1099">
        <f t="shared" si="5"/>
        <v>0</v>
      </c>
      <c r="I16" s="1098"/>
      <c r="J16" s="1168">
        <f>SUMIFS('A1 Cash'!$N:$N,'A1 Cash'!$A:$A,Table!$A$5,'A1 Cash'!$C:$C,'BFU A1'!$A16,'A1 Cash'!$R:$R,"3")-SUMIFS('A1 Banque'!$N:$N,'A1 Banque'!$A:$A,Table!$A$5,'A1 Banque'!$C:$C,'BFU A1'!$A16,'A1 Banque'!$R:$R,"3")</f>
        <v>0</v>
      </c>
      <c r="K16" s="1099">
        <f t="shared" si="6"/>
        <v>0</v>
      </c>
      <c r="L16" s="1098"/>
      <c r="M16" s="1168">
        <f>SUMIFS('A1 Cash'!$N:$N,'A1 Cash'!$A:$A,Table!$A$5,'A1 Cash'!$C:$C,'BFU A1'!$A16,'A1 Cash'!$R:$R,"4")-SUMIFS('A1 Banque'!$N:$N,'A1 Banque'!$A:$A,Table!$A$5,'A1 Banque'!$C:$C,'BFU A1'!$A16,'A1 Banque'!$R:$R,"4")</f>
        <v>0</v>
      </c>
      <c r="N16" s="1099">
        <f t="shared" si="7"/>
        <v>0</v>
      </c>
      <c r="P16" s="1098">
        <f t="shared" si="8"/>
        <v>0</v>
      </c>
      <c r="Q16" s="1117">
        <f t="shared" si="9"/>
        <v>0</v>
      </c>
      <c r="R16" s="1099">
        <f t="shared" si="4"/>
        <v>0</v>
      </c>
      <c r="T16" s="1099"/>
      <c r="U16" s="1099">
        <f t="shared" si="10"/>
        <v>0</v>
      </c>
    </row>
    <row r="17" spans="1:21" ht="15.75">
      <c r="A17" s="979" t="s">
        <v>1584</v>
      </c>
      <c r="B17" s="1080">
        <f>'Budget general'!B20</f>
        <v>0</v>
      </c>
      <c r="C17" s="1098"/>
      <c r="D17" s="1117">
        <f>SUMIFS('A1 Cash'!$N:$N,'A1 Cash'!$A:$A,Table!$A$5,'A1 Cash'!$C:$C,'BFU A1'!$A17,'A1 Cash'!$R:$R,"1")-SUMIFS('A1 Banque'!$N:$N,'A1 Banque'!$A:$A,Table!$A$5,'A1 Banque'!$C:$C,'BFU A1'!A17,'A1 Banque'!$R:$R,"1")</f>
        <v>0</v>
      </c>
      <c r="E17" s="1099">
        <f t="shared" si="0"/>
        <v>0</v>
      </c>
      <c r="F17" s="1098"/>
      <c r="G17" s="1117">
        <f>SUMIFS('A1 Cash'!$N:$N,'A1 Cash'!$A:$A,Table!$A$5,'A1 Cash'!$C:$C,'BFU A1'!$A17,'A1 Cash'!$R:$R,"2")-SUMIFS('A1 Banque'!$N:$N,'A1 Banque'!$A:$A,Table!$A$5,'A1 Banque'!$C:$C,'BFU A1'!$A17,'A1 Banque'!$R:$R,"2")</f>
        <v>0</v>
      </c>
      <c r="H17" s="1099">
        <f t="shared" si="5"/>
        <v>0</v>
      </c>
      <c r="I17" s="1098"/>
      <c r="J17" s="1117">
        <f>SUMIFS('A1 Cash'!$N:$N,'A1 Cash'!$A:$A,Table!$A$5,'A1 Cash'!$C:$C,'BFU A1'!$A17,'A1 Cash'!$R:$R,"3")-SUMIFS('A1 Banque'!$N:$N,'A1 Banque'!$A:$A,Table!$A$5,'A1 Banque'!$C:$C,'BFU A1'!$A17,'A1 Banque'!$R:$R,"3")</f>
        <v>0</v>
      </c>
      <c r="K17" s="1099">
        <f t="shared" si="6"/>
        <v>0</v>
      </c>
      <c r="L17" s="1098"/>
      <c r="M17" s="1117">
        <f>SUMIFS('A1 Cash'!$N:$N,'A1 Cash'!$A:$A,Table!$A$5,'A1 Cash'!$C:$C,'BFU A1'!$A17,'A1 Cash'!$R:$R,"4")-SUMIFS('A1 Banque'!$N:$N,'A1 Banque'!$A:$A,Table!$A$5,'A1 Banque'!$C:$C,'BFU A1'!$A17,'A1 Banque'!$R:$R,"4")</f>
        <v>0</v>
      </c>
      <c r="N17" s="1099">
        <f t="shared" si="7"/>
        <v>0</v>
      </c>
      <c r="P17" s="1098">
        <f t="shared" si="8"/>
        <v>0</v>
      </c>
      <c r="Q17" s="1117">
        <f t="shared" si="9"/>
        <v>0</v>
      </c>
      <c r="R17" s="1099">
        <f t="shared" si="4"/>
        <v>0</v>
      </c>
      <c r="T17" s="1099"/>
      <c r="U17" s="1099">
        <f t="shared" si="10"/>
        <v>0</v>
      </c>
    </row>
    <row r="18" spans="1:21" ht="15.75">
      <c r="A18" s="979" t="s">
        <v>1586</v>
      </c>
      <c r="B18" s="1081">
        <f>'Budget general'!B21</f>
        <v>0</v>
      </c>
      <c r="C18" s="1102"/>
      <c r="D18" s="1009">
        <f>SUMIFS('A1 Cash'!$N:$N,'A1 Cash'!$A:$A,Table!$A$5,'A1 Cash'!$C:$C,'BFU A1'!$A18,'A1 Cash'!$R:$R,"1")-SUMIFS('A1 Banque'!$N:$N,'A1 Banque'!$A:$A,Table!$A$5,'A1 Banque'!$C:$C,'BFU A1'!A18,'A1 Banque'!$R:$R,"1")</f>
        <v>0</v>
      </c>
      <c r="E18" s="1103">
        <f t="shared" si="0"/>
        <v>0</v>
      </c>
      <c r="F18" s="1102"/>
      <c r="G18" s="1009">
        <f>SUMIFS('A1 Cash'!$N:$N,'A1 Cash'!$A:$A,Table!$A$5,'A1 Cash'!$C:$C,'BFU A1'!$A18,'A1 Cash'!$R:$R,"2")-SUMIFS('A1 Banque'!$N:$N,'A1 Banque'!$A:$A,Table!$A$5,'A1 Banque'!$C:$C,'BFU A1'!$A18,'A1 Banque'!$R:$R,"2")</f>
        <v>0</v>
      </c>
      <c r="H18" s="1103">
        <f t="shared" si="5"/>
        <v>0</v>
      </c>
      <c r="I18" s="1102"/>
      <c r="J18" s="1009">
        <f>SUMIFS('A1 Cash'!$N:$N,'A1 Cash'!$A:$A,Table!$A$5,'A1 Cash'!$C:$C,'BFU A1'!$A18,'A1 Cash'!$R:$R,"3")-SUMIFS('A1 Banque'!$N:$N,'A1 Banque'!$A:$A,Table!$A$5,'A1 Banque'!$C:$C,'BFU A1'!$A18,'A1 Banque'!$R:$R,"3")</f>
        <v>0</v>
      </c>
      <c r="K18" s="1103">
        <f t="shared" si="6"/>
        <v>0</v>
      </c>
      <c r="L18" s="1102"/>
      <c r="M18" s="1009">
        <f>SUMIFS('A1 Cash'!$N:$N,'A1 Cash'!$A:$A,Table!$A$5,'A1 Cash'!$C:$C,'BFU A1'!$A18,'A1 Cash'!$R:$R,"4")-SUMIFS('A1 Banque'!$N:$N,'A1 Banque'!$A:$A,Table!$A$5,'A1 Banque'!$C:$C,'BFU A1'!$A18,'A1 Banque'!$R:$R,"4")</f>
        <v>0</v>
      </c>
      <c r="N18" s="1103">
        <f t="shared" si="7"/>
        <v>0</v>
      </c>
      <c r="P18" s="1102">
        <f t="shared" si="8"/>
        <v>0</v>
      </c>
      <c r="Q18" s="1009">
        <f t="shared" si="9"/>
        <v>0</v>
      </c>
      <c r="R18" s="1103">
        <f t="shared" si="4"/>
        <v>0</v>
      </c>
      <c r="T18" s="1103"/>
      <c r="U18" s="1103">
        <f t="shared" si="10"/>
        <v>0</v>
      </c>
    </row>
    <row r="19" spans="1:21" ht="15.75">
      <c r="A19" s="979" t="s">
        <v>1587</v>
      </c>
      <c r="B19" s="1080">
        <f>'Budget general'!B22</f>
        <v>0</v>
      </c>
      <c r="C19" s="1104"/>
      <c r="D19" s="1118">
        <f>SUMIFS('A1 Cash'!$N:$N,'A1 Cash'!$A:$A,Table!$A$5,'A1 Cash'!$C:$C,'BFU A1'!$A19,'A1 Cash'!$R:$R,"1")-SUMIFS('A1 Banque'!$N:$N,'A1 Banque'!$A:$A,Table!$A$5,'A1 Banque'!$C:$C,'BFU A1'!A19,'A1 Banque'!$R:$R,"1")</f>
        <v>0</v>
      </c>
      <c r="E19" s="1105">
        <f t="shared" si="0"/>
        <v>0</v>
      </c>
      <c r="F19" s="1104"/>
      <c r="G19" s="1118">
        <f>SUMIFS('A1 Cash'!$N:$N,'A1 Cash'!$A:$A,Table!$A$5,'A1 Cash'!$C:$C,'BFU A1'!$A19,'A1 Cash'!$R:$R,"2")-SUMIFS('A1 Banque'!$N:$N,'A1 Banque'!$A:$A,Table!$A$5,'A1 Banque'!$C:$C,'BFU A1'!$A19,'A1 Banque'!$R:$R,"2")</f>
        <v>0</v>
      </c>
      <c r="H19" s="1105">
        <f t="shared" si="5"/>
        <v>0</v>
      </c>
      <c r="I19" s="1104"/>
      <c r="J19" s="1118">
        <f>SUMIFS('A1 Cash'!$N:$N,'A1 Cash'!$A:$A,Table!$A$5,'A1 Cash'!$C:$C,'BFU A1'!$A19,'A1 Cash'!$R:$R,"3")-SUMIFS('A1 Banque'!$N:$N,'A1 Banque'!$A:$A,Table!$A$5,'A1 Banque'!$C:$C,'BFU A1'!$A19,'A1 Banque'!$R:$R,"3")</f>
        <v>0</v>
      </c>
      <c r="K19" s="1105">
        <f t="shared" si="6"/>
        <v>0</v>
      </c>
      <c r="L19" s="1104"/>
      <c r="M19" s="1118">
        <f>SUMIFS('A1 Cash'!$N:$N,'A1 Cash'!$A:$A,Table!$A$5,'A1 Cash'!$C:$C,'BFU A1'!$A19,'A1 Cash'!$R:$R,"4")-SUMIFS('A1 Banque'!$N:$N,'A1 Banque'!$A:$A,Table!$A$5,'A1 Banque'!$C:$C,'BFU A1'!$A19,'A1 Banque'!$R:$R,"4")</f>
        <v>0</v>
      </c>
      <c r="N19" s="1105">
        <f t="shared" si="7"/>
        <v>0</v>
      </c>
      <c r="P19" s="1104">
        <f t="shared" si="8"/>
        <v>0</v>
      </c>
      <c r="Q19" s="1117">
        <f t="shared" si="9"/>
        <v>0</v>
      </c>
      <c r="R19" s="1105">
        <f t="shared" si="4"/>
        <v>0</v>
      </c>
      <c r="T19" s="1105"/>
      <c r="U19" s="1105">
        <f t="shared" si="10"/>
        <v>0</v>
      </c>
    </row>
    <row r="20" spans="1:21" ht="15.75">
      <c r="A20" s="979" t="s">
        <v>1588</v>
      </c>
      <c r="B20" s="1080">
        <f>'Budget general'!B23</f>
        <v>0</v>
      </c>
      <c r="C20" s="1104"/>
      <c r="D20" s="1118">
        <f>SUMIFS('A1 Cash'!$N:$N,'A1 Cash'!$A:$A,Table!$A$5,'A1 Cash'!$C:$C,'BFU A1'!$A20,'A1 Cash'!$R:$R,"1")-SUMIFS('A1 Banque'!$N:$N,'A1 Banque'!$A:$A,Table!$A$5,'A1 Banque'!$C:$C,'BFU A1'!A20,'A1 Banque'!$R:$R,"1")</f>
        <v>0</v>
      </c>
      <c r="E20" s="1105">
        <f t="shared" si="0"/>
        <v>0</v>
      </c>
      <c r="F20" s="1104"/>
      <c r="G20" s="1118">
        <f>SUMIFS('A1 Cash'!$N:$N,'A1 Cash'!$A:$A,Table!$A$5,'A1 Cash'!$C:$C,'BFU A1'!$A20,'A1 Cash'!$R:$R,"2")-SUMIFS('A1 Banque'!$N:$N,'A1 Banque'!$A:$A,Table!$A$5,'A1 Banque'!$C:$C,'BFU A1'!$A20,'A1 Banque'!$R:$R,"2")</f>
        <v>0</v>
      </c>
      <c r="H20" s="1105">
        <f t="shared" si="5"/>
        <v>0</v>
      </c>
      <c r="I20" s="1104"/>
      <c r="J20" s="1118">
        <f>SUMIFS('A1 Cash'!$N:$N,'A1 Cash'!$A:$A,Table!$A$5,'A1 Cash'!$C:$C,'BFU A1'!$A20,'A1 Cash'!$R:$R,"3")-SUMIFS('A1 Banque'!$N:$N,'A1 Banque'!$A:$A,Table!$A$5,'A1 Banque'!$C:$C,'BFU A1'!$A20,'A1 Banque'!$R:$R,"3")</f>
        <v>0</v>
      </c>
      <c r="K20" s="1105">
        <f t="shared" si="6"/>
        <v>0</v>
      </c>
      <c r="L20" s="1104"/>
      <c r="M20" s="1118">
        <f>SUMIFS('A1 Cash'!$N:$N,'A1 Cash'!$A:$A,Table!$A$5,'A1 Cash'!$C:$C,'BFU A1'!$A20,'A1 Cash'!$R:$R,"4")-SUMIFS('A1 Banque'!$N:$N,'A1 Banque'!$A:$A,Table!$A$5,'A1 Banque'!$C:$C,'BFU A1'!$A20,'A1 Banque'!$R:$R,"4")</f>
        <v>0</v>
      </c>
      <c r="N20" s="1105">
        <f t="shared" si="7"/>
        <v>0</v>
      </c>
      <c r="P20" s="1104">
        <f t="shared" si="8"/>
        <v>0</v>
      </c>
      <c r="Q20" s="1117">
        <f t="shared" si="9"/>
        <v>0</v>
      </c>
      <c r="R20" s="1105">
        <f t="shared" si="4"/>
        <v>0</v>
      </c>
      <c r="T20" s="1105"/>
      <c r="U20" s="1105">
        <f t="shared" si="10"/>
        <v>0</v>
      </c>
    </row>
    <row r="21" spans="1:21" ht="15.75">
      <c r="A21" s="979" t="s">
        <v>1589</v>
      </c>
      <c r="B21" s="1080">
        <f>'Budget general'!B24</f>
        <v>0</v>
      </c>
      <c r="C21" s="1098"/>
      <c r="D21" s="1117">
        <f>SUMIFS('A1 Cash'!$N:$N,'A1 Cash'!$A:$A,Table!$A$5,'A1 Cash'!$C:$C,'BFU A1'!$A21,'A1 Cash'!$R:$R,"1")-SUMIFS('A1 Banque'!$N:$N,'A1 Banque'!$A:$A,Table!$A$5,'A1 Banque'!$C:$C,'BFU A1'!A21,'A1 Banque'!$R:$R,"1")</f>
        <v>0</v>
      </c>
      <c r="E21" s="1099">
        <f t="shared" si="0"/>
        <v>0</v>
      </c>
      <c r="F21" s="1098"/>
      <c r="G21" s="1117">
        <f>SUMIFS('A1 Cash'!$N:$N,'A1 Cash'!$A:$A,Table!$A$5,'A1 Cash'!$C:$C,'BFU A1'!$A21,'A1 Cash'!$R:$R,"2")-SUMIFS('A1 Banque'!$N:$N,'A1 Banque'!$A:$A,Table!$A$5,'A1 Banque'!$C:$C,'BFU A1'!$A21,'A1 Banque'!$R:$R,"2")</f>
        <v>0</v>
      </c>
      <c r="H21" s="1099">
        <f t="shared" si="5"/>
        <v>0</v>
      </c>
      <c r="I21" s="1098"/>
      <c r="J21" s="1117">
        <f>SUMIFS('A1 Cash'!$N:$N,'A1 Cash'!$A:$A,Table!$A$5,'A1 Cash'!$C:$C,'BFU A1'!$A21,'A1 Cash'!$R:$R,"3")-SUMIFS('A1 Banque'!$N:$N,'A1 Banque'!$A:$A,Table!$A$5,'A1 Banque'!$C:$C,'BFU A1'!$A21,'A1 Banque'!$R:$R,"3")</f>
        <v>0</v>
      </c>
      <c r="K21" s="1099">
        <f t="shared" si="6"/>
        <v>0</v>
      </c>
      <c r="L21" s="1098"/>
      <c r="M21" s="1117">
        <f>SUMIFS('A1 Cash'!$N:$N,'A1 Cash'!$A:$A,Table!$A$5,'A1 Cash'!$C:$C,'BFU A1'!$A21,'A1 Cash'!$R:$R,"4")-SUMIFS('A1 Banque'!$N:$N,'A1 Banque'!$A:$A,Table!$A$5,'A1 Banque'!$C:$C,'BFU A1'!$A21,'A1 Banque'!$R:$R,"4")</f>
        <v>0</v>
      </c>
      <c r="N21" s="1099">
        <f t="shared" si="7"/>
        <v>0</v>
      </c>
      <c r="P21" s="1098">
        <f t="shared" si="8"/>
        <v>0</v>
      </c>
      <c r="Q21" s="1117">
        <f t="shared" si="9"/>
        <v>0</v>
      </c>
      <c r="R21" s="1099">
        <f t="shared" si="4"/>
        <v>0</v>
      </c>
      <c r="T21" s="1099"/>
      <c r="U21" s="1099">
        <f t="shared" si="10"/>
        <v>0</v>
      </c>
    </row>
    <row r="22" spans="1:21" ht="15.75">
      <c r="A22" s="979" t="s">
        <v>1590</v>
      </c>
      <c r="B22" s="1080">
        <f>'Budget general'!B25</f>
        <v>0</v>
      </c>
      <c r="C22" s="1098"/>
      <c r="D22" s="1117">
        <f>SUMIFS('A1 Cash'!$N:$N,'A1 Cash'!$A:$A,Table!$A$5,'A1 Cash'!$C:$C,'BFU A1'!$A22,'A1 Cash'!$R:$R,"1")-SUMIFS('A1 Banque'!$N:$N,'A1 Banque'!$A:$A,Table!$A$5,'A1 Banque'!$C:$C,'BFU A1'!A22,'A1 Banque'!$R:$R,"1")</f>
        <v>0</v>
      </c>
      <c r="E22" s="1099">
        <f t="shared" si="0"/>
        <v>0</v>
      </c>
      <c r="F22" s="1098"/>
      <c r="G22" s="1117">
        <f>SUMIFS('A1 Cash'!$N:$N,'A1 Cash'!$A:$A,Table!$A$5,'A1 Cash'!$C:$C,'BFU A1'!$A22,'A1 Cash'!$R:$R,"2")-SUMIFS('A1 Banque'!$N:$N,'A1 Banque'!$A:$A,Table!$A$5,'A1 Banque'!$C:$C,'BFU A1'!$A22,'A1 Banque'!$R:$R,"2")</f>
        <v>0</v>
      </c>
      <c r="H22" s="1099">
        <f t="shared" si="5"/>
        <v>0</v>
      </c>
      <c r="I22" s="1098"/>
      <c r="J22" s="1117">
        <f>SUMIFS('A1 Cash'!$N:$N,'A1 Cash'!$A:$A,Table!$A$5,'A1 Cash'!$C:$C,'BFU A1'!$A22,'A1 Cash'!$R:$R,"3")-SUMIFS('A1 Banque'!$N:$N,'A1 Banque'!$A:$A,Table!$A$5,'A1 Banque'!$C:$C,'BFU A1'!$A22,'A1 Banque'!$R:$R,"3")</f>
        <v>0</v>
      </c>
      <c r="K22" s="1099">
        <f t="shared" si="6"/>
        <v>0</v>
      </c>
      <c r="L22" s="1098"/>
      <c r="M22" s="1117">
        <f>SUMIFS('A1 Cash'!$N:$N,'A1 Cash'!$A:$A,Table!$A$5,'A1 Cash'!$C:$C,'BFU A1'!$A22,'A1 Cash'!$R:$R,"4")-SUMIFS('A1 Banque'!$N:$N,'A1 Banque'!$A:$A,Table!$A$5,'A1 Banque'!$C:$C,'BFU A1'!$A22,'A1 Banque'!$R:$R,"4")</f>
        <v>0</v>
      </c>
      <c r="N22" s="1099">
        <f t="shared" si="7"/>
        <v>0</v>
      </c>
      <c r="P22" s="1098">
        <f t="shared" si="8"/>
        <v>0</v>
      </c>
      <c r="Q22" s="1117">
        <f t="shared" si="9"/>
        <v>0</v>
      </c>
      <c r="R22" s="1099">
        <f t="shared" si="4"/>
        <v>0</v>
      </c>
      <c r="T22" s="1099"/>
      <c r="U22" s="1099">
        <f t="shared" si="10"/>
        <v>0</v>
      </c>
    </row>
    <row r="23" spans="1:21" ht="15.75">
      <c r="A23" s="979" t="s">
        <v>1591</v>
      </c>
      <c r="B23" s="1080">
        <f>'Budget general'!B26</f>
        <v>0</v>
      </c>
      <c r="C23" s="1098"/>
      <c r="D23" s="1117">
        <f>SUMIFS('A1 Cash'!$N:$N,'A1 Cash'!$A:$A,Table!$A$5,'A1 Cash'!$C:$C,'BFU A1'!$A23,'A1 Cash'!$R:$R,"1")-SUMIFS('A1 Banque'!$N:$N,'A1 Banque'!$A:$A,Table!$A$5,'A1 Banque'!$C:$C,'BFU A1'!A23,'A1 Banque'!$R:$R,"1")</f>
        <v>0</v>
      </c>
      <c r="E23" s="1099">
        <f t="shared" si="0"/>
        <v>0</v>
      </c>
      <c r="F23" s="1098"/>
      <c r="G23" s="1117">
        <f>SUMIFS('A1 Cash'!$N:$N,'A1 Cash'!$A:$A,Table!$A$5,'A1 Cash'!$C:$C,'BFU A1'!$A23,'A1 Cash'!$R:$R,"2")-SUMIFS('A1 Banque'!$N:$N,'A1 Banque'!$A:$A,Table!$A$5,'A1 Banque'!$C:$C,'BFU A1'!$A23,'A1 Banque'!$R:$R,"2")</f>
        <v>0</v>
      </c>
      <c r="H23" s="1099">
        <f t="shared" si="5"/>
        <v>0</v>
      </c>
      <c r="I23" s="1098"/>
      <c r="J23" s="1117">
        <f>SUMIFS('A1 Cash'!$N:$N,'A1 Cash'!$A:$A,Table!$A$5,'A1 Cash'!$C:$C,'BFU A1'!$A23,'A1 Cash'!$R:$R,"3")-SUMIFS('A1 Banque'!$N:$N,'A1 Banque'!$A:$A,Table!$A$5,'A1 Banque'!$C:$C,'BFU A1'!$A23,'A1 Banque'!$R:$R,"3")</f>
        <v>0</v>
      </c>
      <c r="K23" s="1099">
        <f t="shared" si="6"/>
        <v>0</v>
      </c>
      <c r="L23" s="1098"/>
      <c r="M23" s="1117">
        <f>SUMIFS('A1 Cash'!$N:$N,'A1 Cash'!$A:$A,Table!$A$5,'A1 Cash'!$C:$C,'BFU A1'!$A23,'A1 Cash'!$R:$R,"4")-SUMIFS('A1 Banque'!$N:$N,'A1 Banque'!$A:$A,Table!$A$5,'A1 Banque'!$C:$C,'BFU A1'!$A23,'A1 Banque'!$R:$R,"4")</f>
        <v>0</v>
      </c>
      <c r="N23" s="1099">
        <f t="shared" si="7"/>
        <v>0</v>
      </c>
      <c r="P23" s="1098">
        <f t="shared" si="8"/>
        <v>0</v>
      </c>
      <c r="Q23" s="1117">
        <f t="shared" si="9"/>
        <v>0</v>
      </c>
      <c r="R23" s="1099">
        <f t="shared" si="4"/>
        <v>0</v>
      </c>
      <c r="T23" s="1099"/>
      <c r="U23" s="1099">
        <f t="shared" si="10"/>
        <v>0</v>
      </c>
    </row>
    <row r="24" spans="1:21" ht="15.75">
      <c r="A24" s="979" t="s">
        <v>1592</v>
      </c>
      <c r="B24" s="1081">
        <f>'Budget general'!B27</f>
        <v>0</v>
      </c>
      <c r="C24" s="1102"/>
      <c r="D24" s="1009">
        <f>SUMIFS('A1 Cash'!$N:$N,'A1 Cash'!$A:$A,Table!$A$5,'A1 Cash'!$C:$C,'BFU A1'!$A24,'A1 Cash'!$R:$R,"1")-SUMIFS('A1 Banque'!$N:$N,'A1 Banque'!$A:$A,Table!$A$5,'A1 Banque'!$C:$C,'BFU A1'!A24,'A1 Banque'!$R:$R,"1")</f>
        <v>0</v>
      </c>
      <c r="E24" s="1103">
        <f t="shared" si="0"/>
        <v>0</v>
      </c>
      <c r="F24" s="1102"/>
      <c r="G24" s="1009">
        <f>SUMIFS('A1 Cash'!$N:$N,'A1 Cash'!$A:$A,Table!$A$5,'A1 Cash'!$C:$C,'BFU A1'!$A24,'A1 Cash'!$R:$R,"2")-SUMIFS('A1 Banque'!$N:$N,'A1 Banque'!$A:$A,Table!$A$5,'A1 Banque'!$C:$C,'BFU A1'!$A24,'A1 Banque'!$R:$R,"2")</f>
        <v>0</v>
      </c>
      <c r="H24" s="1103">
        <f t="shared" si="5"/>
        <v>0</v>
      </c>
      <c r="I24" s="1102"/>
      <c r="J24" s="1009">
        <f>SUMIFS('A1 Cash'!$N:$N,'A1 Cash'!$A:$A,Table!$A$5,'A1 Cash'!$C:$C,'BFU A1'!$A24,'A1 Cash'!$R:$R,"3")-SUMIFS('A1 Banque'!$N:$N,'A1 Banque'!$A:$A,Table!$A$5,'A1 Banque'!$C:$C,'BFU A1'!$A24,'A1 Banque'!$R:$R,"3")</f>
        <v>0</v>
      </c>
      <c r="K24" s="1103">
        <f t="shared" si="6"/>
        <v>0</v>
      </c>
      <c r="L24" s="1102"/>
      <c r="M24" s="1009">
        <f>SUMIFS('A1 Cash'!$N:$N,'A1 Cash'!$A:$A,Table!$A$5,'A1 Cash'!$C:$C,'BFU A1'!$A24,'A1 Cash'!$R:$R,"4")-SUMIFS('A1 Banque'!$N:$N,'A1 Banque'!$A:$A,Table!$A$5,'A1 Banque'!$C:$C,'BFU A1'!$A24,'A1 Banque'!$R:$R,"4")</f>
        <v>0</v>
      </c>
      <c r="N24" s="1103">
        <f t="shared" si="7"/>
        <v>0</v>
      </c>
      <c r="P24" s="1102">
        <f t="shared" si="8"/>
        <v>0</v>
      </c>
      <c r="Q24" s="1009">
        <f t="shared" si="9"/>
        <v>0</v>
      </c>
      <c r="R24" s="1103">
        <f t="shared" si="4"/>
        <v>0</v>
      </c>
      <c r="T24" s="1103"/>
      <c r="U24" s="1103">
        <f t="shared" si="10"/>
        <v>0</v>
      </c>
    </row>
    <row r="25" spans="1:21" ht="15.75">
      <c r="A25" s="979" t="s">
        <v>1593</v>
      </c>
      <c r="B25" s="1080">
        <f>'Budget general'!B28</f>
        <v>0</v>
      </c>
      <c r="C25" s="1104"/>
      <c r="D25" s="1118">
        <f>SUMIFS('A1 Cash'!$N:$N,'A1 Cash'!$A:$A,Table!$A$5,'A1 Cash'!$C:$C,'BFU A1'!$A25,'A1 Cash'!$R:$R,"1")-SUMIFS('A1 Banque'!$N:$N,'A1 Banque'!$A:$A,Table!$A$5,'A1 Banque'!$C:$C,'BFU A1'!A25,'A1 Banque'!$R:$R,"1")</f>
        <v>0</v>
      </c>
      <c r="E25" s="1105">
        <f t="shared" si="0"/>
        <v>0</v>
      </c>
      <c r="F25" s="1104"/>
      <c r="G25" s="1118">
        <f>SUMIFS('A1 Cash'!$N:$N,'A1 Cash'!$A:$A,Table!$A$5,'A1 Cash'!$C:$C,'BFU A1'!$A25,'A1 Cash'!$R:$R,"2")-SUMIFS('A1 Banque'!$N:$N,'A1 Banque'!$A:$A,Table!$A$5,'A1 Banque'!$C:$C,'BFU A1'!$A25,'A1 Banque'!$R:$R,"2")</f>
        <v>0</v>
      </c>
      <c r="H25" s="1105">
        <f t="shared" si="5"/>
        <v>0</v>
      </c>
      <c r="I25" s="1104"/>
      <c r="J25" s="1118">
        <f>SUMIFS('A1 Cash'!$N:$N,'A1 Cash'!$A:$A,Table!$A$5,'A1 Cash'!$C:$C,'BFU A1'!$A25,'A1 Cash'!$R:$R,"3")-SUMIFS('A1 Banque'!$N:$N,'A1 Banque'!$A:$A,Table!$A$5,'A1 Banque'!$C:$C,'BFU A1'!$A25,'A1 Banque'!$R:$R,"3")</f>
        <v>0</v>
      </c>
      <c r="K25" s="1105">
        <f t="shared" si="6"/>
        <v>0</v>
      </c>
      <c r="L25" s="1104"/>
      <c r="M25" s="1118">
        <f>SUMIFS('A1 Cash'!$N:$N,'A1 Cash'!$A:$A,Table!$A$5,'A1 Cash'!$C:$C,'BFU A1'!$A25,'A1 Cash'!$R:$R,"4")-SUMIFS('A1 Banque'!$N:$N,'A1 Banque'!$A:$A,Table!$A$5,'A1 Banque'!$C:$C,'BFU A1'!$A25,'A1 Banque'!$R:$R,"4")</f>
        <v>0</v>
      </c>
      <c r="N25" s="1105">
        <f t="shared" si="7"/>
        <v>0</v>
      </c>
      <c r="P25" s="1104">
        <f t="shared" si="8"/>
        <v>0</v>
      </c>
      <c r="Q25" s="1117">
        <f t="shared" si="9"/>
        <v>0</v>
      </c>
      <c r="R25" s="1105">
        <f t="shared" si="4"/>
        <v>0</v>
      </c>
      <c r="T25" s="1105"/>
      <c r="U25" s="1105">
        <f t="shared" si="10"/>
        <v>0</v>
      </c>
    </row>
    <row r="26" spans="1:21" ht="15.75">
      <c r="A26" s="979" t="s">
        <v>1594</v>
      </c>
      <c r="B26" s="1082">
        <f>'Budget general'!B29</f>
        <v>0</v>
      </c>
      <c r="C26" s="1106"/>
      <c r="D26" s="1119">
        <f>SUMIFS('A1 Cash'!$N:$N,'A1 Cash'!$A:$A,Table!$A$5,'A1 Cash'!$C:$C,'BFU A1'!$A26,'A1 Cash'!$R:$R,"1")-SUMIFS('A1 Banque'!$N:$N,'A1 Banque'!$A:$A,Table!$A$5,'A1 Banque'!$C:$C,'BFU A1'!A26,'A1 Banque'!$R:$R,"1")</f>
        <v>0</v>
      </c>
      <c r="E26" s="1107">
        <f t="shared" si="0"/>
        <v>0</v>
      </c>
      <c r="F26" s="1106"/>
      <c r="G26" s="1119">
        <f>SUMIFS('A1 Cash'!$N:$N,'A1 Cash'!$A:$A,Table!$A$5,'A1 Cash'!$C:$C,'BFU A1'!$A26,'A1 Cash'!$R:$R,"2")-SUMIFS('A1 Banque'!$N:$N,'A1 Banque'!$A:$A,Table!$A$5,'A1 Banque'!$C:$C,'BFU A1'!$A26,'A1 Banque'!$R:$R,"2")</f>
        <v>0</v>
      </c>
      <c r="H26" s="1107">
        <f t="shared" si="5"/>
        <v>0</v>
      </c>
      <c r="I26" s="1106"/>
      <c r="J26" s="1119">
        <f>SUMIFS('A1 Cash'!$N:$N,'A1 Cash'!$A:$A,Table!$A$5,'A1 Cash'!$C:$C,'BFU A1'!$A26,'A1 Cash'!$R:$R,"3")-SUMIFS('A1 Banque'!$N:$N,'A1 Banque'!$A:$A,Table!$A$5,'A1 Banque'!$C:$C,'BFU A1'!$A26,'A1 Banque'!$R:$R,"3")</f>
        <v>0</v>
      </c>
      <c r="K26" s="1107">
        <f t="shared" si="6"/>
        <v>0</v>
      </c>
      <c r="L26" s="1106"/>
      <c r="M26" s="1119">
        <f>SUMIFS('A1 Cash'!$N:$N,'A1 Cash'!$A:$A,Table!$A$5,'A1 Cash'!$C:$C,'BFU A1'!$A26,'A1 Cash'!$R:$R,"4")-SUMIFS('A1 Banque'!$N:$N,'A1 Banque'!$A:$A,Table!$A$5,'A1 Banque'!$C:$C,'BFU A1'!$A26,'A1 Banque'!$R:$R,"4")</f>
        <v>0</v>
      </c>
      <c r="N26" s="1107">
        <f t="shared" si="7"/>
        <v>0</v>
      </c>
      <c r="P26" s="1106">
        <f t="shared" si="8"/>
        <v>0</v>
      </c>
      <c r="Q26" s="1117">
        <f t="shared" si="9"/>
        <v>0</v>
      </c>
      <c r="R26" s="1107">
        <f t="shared" si="4"/>
        <v>0</v>
      </c>
      <c r="T26" s="1107"/>
      <c r="U26" s="1107">
        <f t="shared" si="10"/>
        <v>0</v>
      </c>
    </row>
    <row r="27" spans="1:21" ht="15.75">
      <c r="A27" s="979" t="s">
        <v>1595</v>
      </c>
      <c r="B27" s="1082">
        <f>'Budget general'!B30</f>
        <v>0</v>
      </c>
      <c r="C27" s="1098"/>
      <c r="D27" s="1117">
        <f>SUMIFS('A1 Cash'!$N:$N,'A1 Cash'!$A:$A,Table!$A$5,'A1 Cash'!$C:$C,'BFU A1'!$A27,'A1 Cash'!$R:$R,"1")-SUMIFS('A1 Banque'!$N:$N,'A1 Banque'!$A:$A,Table!$A$5,'A1 Banque'!$C:$C,'BFU A1'!A27,'A1 Banque'!$R:$R,"1")</f>
        <v>0</v>
      </c>
      <c r="E27" s="1099">
        <f t="shared" si="0"/>
        <v>0</v>
      </c>
      <c r="F27" s="1098"/>
      <c r="G27" s="1117">
        <f>SUMIFS('A1 Cash'!$N:$N,'A1 Cash'!$A:$A,Table!$A$5,'A1 Cash'!$C:$C,'BFU A1'!$A27,'A1 Cash'!$R:$R,"2")-SUMIFS('A1 Banque'!$N:$N,'A1 Banque'!$A:$A,Table!$A$5,'A1 Banque'!$C:$C,'BFU A1'!$A27,'A1 Banque'!$R:$R,"2")</f>
        <v>0</v>
      </c>
      <c r="H27" s="1099">
        <f t="shared" si="5"/>
        <v>0</v>
      </c>
      <c r="I27" s="1098"/>
      <c r="J27" s="1117">
        <f>SUMIFS('A1 Cash'!$N:$N,'A1 Cash'!$A:$A,Table!$A$5,'A1 Cash'!$C:$C,'BFU A1'!$A27,'A1 Cash'!$R:$R,"3")-SUMIFS('A1 Banque'!$N:$N,'A1 Banque'!$A:$A,Table!$A$5,'A1 Banque'!$C:$C,'BFU A1'!$A27,'A1 Banque'!$R:$R,"3")</f>
        <v>0</v>
      </c>
      <c r="K27" s="1099">
        <f t="shared" si="6"/>
        <v>0</v>
      </c>
      <c r="L27" s="1098"/>
      <c r="M27" s="1117">
        <f>SUMIFS('A1 Cash'!$N:$N,'A1 Cash'!$A:$A,Table!$A$5,'A1 Cash'!$C:$C,'BFU A1'!$A27,'A1 Cash'!$R:$R,"4")-SUMIFS('A1 Banque'!$N:$N,'A1 Banque'!$A:$A,Table!$A$5,'A1 Banque'!$C:$C,'BFU A1'!$A27,'A1 Banque'!$R:$R,"4")</f>
        <v>0</v>
      </c>
      <c r="N27" s="1099">
        <f t="shared" si="7"/>
        <v>0</v>
      </c>
      <c r="P27" s="1098">
        <f t="shared" si="8"/>
        <v>0</v>
      </c>
      <c r="Q27" s="1117">
        <f t="shared" si="9"/>
        <v>0</v>
      </c>
      <c r="R27" s="1099">
        <f t="shared" si="4"/>
        <v>0</v>
      </c>
      <c r="T27" s="1099"/>
      <c r="U27" s="1099">
        <f t="shared" si="10"/>
        <v>0</v>
      </c>
    </row>
    <row r="28" spans="1:21" ht="15.75">
      <c r="A28" s="979" t="s">
        <v>1596</v>
      </c>
      <c r="B28" s="1082">
        <f>'Budget general'!B31</f>
        <v>0</v>
      </c>
      <c r="C28" s="1098"/>
      <c r="D28" s="1117">
        <f>SUMIFS('A1 Cash'!$N:$N,'A1 Cash'!$A:$A,Table!$A$5,'A1 Cash'!$C:$C,'BFU A1'!$A28,'A1 Cash'!$R:$R,"1")-SUMIFS('A1 Banque'!$N:$N,'A1 Banque'!$A:$A,Table!$A$5,'A1 Banque'!$C:$C,'BFU A1'!A28,'A1 Banque'!$R:$R,"1")</f>
        <v>0</v>
      </c>
      <c r="E28" s="1099">
        <f t="shared" si="0"/>
        <v>0</v>
      </c>
      <c r="F28" s="1098"/>
      <c r="G28" s="1117">
        <f>SUMIFS('A1 Cash'!$N:$N,'A1 Cash'!$A:$A,Table!$A$5,'A1 Cash'!$C:$C,'BFU A1'!$A28,'A1 Cash'!$R:$R,"2")-SUMIFS('A1 Banque'!$N:$N,'A1 Banque'!$A:$A,Table!$A$5,'A1 Banque'!$C:$C,'BFU A1'!$A28,'A1 Banque'!$R:$R,"2")</f>
        <v>0</v>
      </c>
      <c r="H28" s="1099">
        <f t="shared" si="5"/>
        <v>0</v>
      </c>
      <c r="I28" s="1098"/>
      <c r="J28" s="1117">
        <f>SUMIFS('A1 Cash'!$N:$N,'A1 Cash'!$A:$A,Table!$A$5,'A1 Cash'!$C:$C,'BFU A1'!$A28,'A1 Cash'!$R:$R,"3")-SUMIFS('A1 Banque'!$N:$N,'A1 Banque'!$A:$A,Table!$A$5,'A1 Banque'!$C:$C,'BFU A1'!$A28,'A1 Banque'!$R:$R,"3")</f>
        <v>0</v>
      </c>
      <c r="K28" s="1099">
        <f t="shared" si="6"/>
        <v>0</v>
      </c>
      <c r="L28" s="1098"/>
      <c r="M28" s="1117">
        <f>SUMIFS('A1 Cash'!$N:$N,'A1 Cash'!$A:$A,Table!$A$5,'A1 Cash'!$C:$C,'BFU A1'!$A28,'A1 Cash'!$R:$R,"4")-SUMIFS('A1 Banque'!$N:$N,'A1 Banque'!$A:$A,Table!$A$5,'A1 Banque'!$C:$C,'BFU A1'!$A28,'A1 Banque'!$R:$R,"4")</f>
        <v>0</v>
      </c>
      <c r="N28" s="1099">
        <f t="shared" si="7"/>
        <v>0</v>
      </c>
      <c r="P28" s="1098">
        <f t="shared" si="8"/>
        <v>0</v>
      </c>
      <c r="Q28" s="1117">
        <f t="shared" si="9"/>
        <v>0</v>
      </c>
      <c r="R28" s="1099">
        <f t="shared" si="4"/>
        <v>0</v>
      </c>
      <c r="T28" s="1099"/>
      <c r="U28" s="1099">
        <f t="shared" si="10"/>
        <v>0</v>
      </c>
    </row>
    <row r="29" spans="1:21" ht="16.5" thickBot="1">
      <c r="A29" s="979" t="s">
        <v>1597</v>
      </c>
      <c r="B29" s="1082">
        <f>'Budget general'!B32</f>
        <v>0</v>
      </c>
      <c r="C29" s="1098"/>
      <c r="D29" s="1117">
        <f>SUMIFS('A1 Cash'!$N:$N,'A1 Cash'!$A:$A,Table!$A$5,'A1 Cash'!$C:$C,'BFU A1'!$A29,'A1 Cash'!$R:$R,"1")-SUMIFS('A1 Banque'!$N:$N,'A1 Banque'!$A:$A,Table!$A$5,'A1 Banque'!$C:$C,'BFU A1'!A29,'A1 Banque'!$R:$R,"1")</f>
        <v>0</v>
      </c>
      <c r="E29" s="1099">
        <f t="shared" si="0"/>
        <v>0</v>
      </c>
      <c r="F29" s="1098"/>
      <c r="G29" s="1117">
        <f>SUMIFS('A1 Cash'!$N:$N,'A1 Cash'!$A:$A,Table!$A$5,'A1 Cash'!$C:$C,'BFU A1'!$A29,'A1 Cash'!$R:$R,"2")-SUMIFS('A1 Banque'!$N:$N,'A1 Banque'!$A:$A,Table!$A$5,'A1 Banque'!$C:$C,'BFU A1'!$A29,'A1 Banque'!$R:$R,"2")</f>
        <v>0</v>
      </c>
      <c r="H29" s="1099">
        <f t="shared" si="5"/>
        <v>0</v>
      </c>
      <c r="I29" s="1098"/>
      <c r="J29" s="1117">
        <f>SUMIFS('A1 Cash'!$N:$N,'A1 Cash'!$A:$A,Table!$A$5,'A1 Cash'!$C:$C,'BFU A1'!$A29,'A1 Cash'!$R:$R,"3")-SUMIFS('A1 Banque'!$N:$N,'A1 Banque'!$A:$A,Table!$A$5,'A1 Banque'!$C:$C,'BFU A1'!$A29,'A1 Banque'!$R:$R,"3")</f>
        <v>0</v>
      </c>
      <c r="K29" s="1099">
        <f t="shared" si="6"/>
        <v>0</v>
      </c>
      <c r="L29" s="1098"/>
      <c r="M29" s="1117">
        <f>SUMIFS('A1 Cash'!$N:$N,'A1 Cash'!$A:$A,Table!$A$5,'A1 Cash'!$C:$C,'BFU A1'!$A29,'A1 Cash'!$R:$R,"4")-SUMIFS('A1 Banque'!$N:$N,'A1 Banque'!$A:$A,Table!$A$5,'A1 Banque'!$C:$C,'BFU A1'!$A29,'A1 Banque'!$R:$R,"4")</f>
        <v>0</v>
      </c>
      <c r="N29" s="1099">
        <f t="shared" si="7"/>
        <v>0</v>
      </c>
      <c r="P29" s="1098">
        <f t="shared" si="8"/>
        <v>0</v>
      </c>
      <c r="Q29" s="1117">
        <f t="shared" si="9"/>
        <v>0</v>
      </c>
      <c r="R29" s="1099">
        <f t="shared" si="4"/>
        <v>0</v>
      </c>
      <c r="T29" s="1099"/>
      <c r="U29" s="1099">
        <f t="shared" si="10"/>
        <v>0</v>
      </c>
    </row>
    <row r="30" spans="1:21" ht="16.5" thickBot="1">
      <c r="A30" s="979" t="s">
        <v>212</v>
      </c>
      <c r="B30" s="1070">
        <f>'Budget general'!B33</f>
        <v>0</v>
      </c>
      <c r="C30" s="1164">
        <f>C31+C37+C43+C49</f>
        <v>0</v>
      </c>
      <c r="D30" s="1164">
        <f>D31+D37+D43+D49</f>
        <v>0</v>
      </c>
      <c r="E30" s="1095">
        <f t="shared" ref="E30" si="11">C30-D30</f>
        <v>0</v>
      </c>
      <c r="F30" s="1164">
        <f>F31+F37+F43+F49</f>
        <v>0</v>
      </c>
      <c r="G30" s="1164">
        <f>G31+G37+G43+G49</f>
        <v>0</v>
      </c>
      <c r="H30" s="1095">
        <f t="shared" si="5"/>
        <v>0</v>
      </c>
      <c r="I30" s="1164">
        <f>I31+I37+I43+I49</f>
        <v>0</v>
      </c>
      <c r="J30" s="1164">
        <f>J31+J37+J43+J49</f>
        <v>0</v>
      </c>
      <c r="K30" s="1095">
        <f t="shared" si="6"/>
        <v>0</v>
      </c>
      <c r="L30" s="1164">
        <f>L31+L37+L43+L49</f>
        <v>0</v>
      </c>
      <c r="M30" s="1164">
        <f>M31+M37+M43+M49</f>
        <v>0</v>
      </c>
      <c r="N30" s="1095">
        <f t="shared" si="7"/>
        <v>0</v>
      </c>
      <c r="P30" s="1070">
        <f>P31+P37+P43+P49</f>
        <v>0</v>
      </c>
      <c r="Q30" s="1070">
        <f>Q31+Q37+Q43+Q49</f>
        <v>0</v>
      </c>
      <c r="R30" s="1095">
        <f>P30-Q30</f>
        <v>0</v>
      </c>
      <c r="T30" s="1095"/>
      <c r="U30" s="1095">
        <f>U31+U37+U43+U49</f>
        <v>0</v>
      </c>
    </row>
    <row r="31" spans="1:21" ht="15.75">
      <c r="A31" s="979" t="s">
        <v>1598</v>
      </c>
      <c r="B31" s="1079">
        <f>'Budget general'!B34</f>
        <v>0</v>
      </c>
      <c r="C31" s="1096"/>
      <c r="D31" s="1009">
        <f>SUMIFS('A1 Cash'!$N:$N,'A1 Cash'!$A:$A,Table!$A$5,'A1 Cash'!$C:$C,'BFU A1'!$A31,'A1 Cash'!$R:$R,"1")-SUMIFS('A1 Banque'!$N:$N,'A1 Banque'!$A:$A,Table!$A$5,'A1 Banque'!$C:$C,'BFU A1'!A31,'A1 Banque'!$R:$R,"1")</f>
        <v>0</v>
      </c>
      <c r="E31" s="1097">
        <f t="shared" si="0"/>
        <v>0</v>
      </c>
      <c r="F31" s="1096"/>
      <c r="G31" s="1009">
        <f>SUMIFS('A1 Cash'!$N:$N,'A1 Cash'!$A:$A,Table!$A$5,'A1 Cash'!$C:$C,'BFU A1'!$A31,'A1 Cash'!$R:$R,"2")-SUMIFS('A1 Banque'!$N:$N,'A1 Banque'!$A:$A,Table!$A$5,'A1 Banque'!$C:$C,'BFU A1'!$A31,'A1 Banque'!$R:$R,"2")</f>
        <v>0</v>
      </c>
      <c r="H31" s="1097">
        <f t="shared" si="5"/>
        <v>0</v>
      </c>
      <c r="I31" s="1096"/>
      <c r="J31" s="1009">
        <f>SUMIFS('A1 Cash'!$N:$N,'A1 Cash'!$A:$A,Table!$A$5,'A1 Cash'!$C:$C,'BFU A1'!$A31,'A1 Cash'!$R:$R,"3")-SUMIFS('A1 Banque'!$N:$N,'A1 Banque'!$A:$A,Table!$A$5,'A1 Banque'!$C:$C,'BFU A1'!$A31,'A1 Banque'!$R:$R,"3")</f>
        <v>0</v>
      </c>
      <c r="K31" s="1097">
        <f t="shared" si="6"/>
        <v>0</v>
      </c>
      <c r="L31" s="1096"/>
      <c r="M31" s="1009">
        <f>SUMIFS('A1 Cash'!$N:$N,'A1 Cash'!$A:$A,Table!$A$5,'A1 Cash'!$C:$C,'BFU A1'!$A31,'A1 Cash'!$R:$R,"4")-SUMIFS('A1 Banque'!$N:$N,'A1 Banque'!$A:$A,Table!$A$5,'A1 Banque'!$C:$C,'BFU A1'!$A31,'A1 Banque'!$R:$R,"4")</f>
        <v>0</v>
      </c>
      <c r="N31" s="1097">
        <f t="shared" si="7"/>
        <v>0</v>
      </c>
      <c r="P31" s="1096">
        <f>C31+F31+I31+L31</f>
        <v>0</v>
      </c>
      <c r="Q31" s="1096">
        <f>D31+G31+J31+M31</f>
        <v>0</v>
      </c>
      <c r="R31" s="1097">
        <f>P31-Q31</f>
        <v>0</v>
      </c>
      <c r="T31" s="1097"/>
      <c r="U31" s="1097">
        <f>Q31-T31</f>
        <v>0</v>
      </c>
    </row>
    <row r="32" spans="1:21" ht="15.75">
      <c r="A32" s="979" t="s">
        <v>1599</v>
      </c>
      <c r="B32" s="1080">
        <f>'Budget general'!B35</f>
        <v>0</v>
      </c>
      <c r="C32" s="1098"/>
      <c r="D32" s="1117">
        <f>SUMIFS('A1 Cash'!$N:$N,'A1 Cash'!$A:$A,Table!$A$5,'A1 Cash'!$C:$C,'BFU A1'!$A32,'A1 Cash'!$R:$R,"1")-SUMIFS('A1 Banque'!$N:$N,'A1 Banque'!$A:$A,Table!$A$5,'A1 Banque'!$C:$C,'BFU A1'!A32,'A1 Banque'!$R:$R,"1")</f>
        <v>0</v>
      </c>
      <c r="E32" s="1099">
        <f t="shared" si="0"/>
        <v>0</v>
      </c>
      <c r="F32" s="1098"/>
      <c r="G32" s="1117">
        <f>SUMIFS('A1 Cash'!$N:$N,'A1 Cash'!$A:$A,Table!$A$5,'A1 Cash'!$C:$C,'BFU A1'!$A32,'A1 Cash'!$R:$R,"2")-SUMIFS('A1 Banque'!$N:$N,'A1 Banque'!$A:$A,Table!$A$5,'A1 Banque'!$C:$C,'BFU A1'!$A32,'A1 Banque'!$R:$R,"2")</f>
        <v>0</v>
      </c>
      <c r="H32" s="1099">
        <f t="shared" si="5"/>
        <v>0</v>
      </c>
      <c r="I32" s="1098"/>
      <c r="J32" s="1117">
        <f>SUMIFS('A1 Cash'!$N:$N,'A1 Cash'!$A:$A,Table!$A$5,'A1 Cash'!$C:$C,'BFU A1'!$A32,'A1 Cash'!$R:$R,"3")-SUMIFS('A1 Banque'!$N:$N,'A1 Banque'!$A:$A,Table!$A$5,'A1 Banque'!$C:$C,'BFU A1'!$A32,'A1 Banque'!$R:$R,"3")</f>
        <v>0</v>
      </c>
      <c r="K32" s="1099">
        <f t="shared" si="6"/>
        <v>0</v>
      </c>
      <c r="L32" s="1098"/>
      <c r="M32" s="1117">
        <f>SUMIFS('A1 Cash'!$N:$N,'A1 Cash'!$A:$A,Table!$A$5,'A1 Cash'!$C:$C,'BFU A1'!$A32,'A1 Cash'!$R:$R,"4")-SUMIFS('A1 Banque'!$N:$N,'A1 Banque'!$A:$A,Table!$A$5,'A1 Banque'!$C:$C,'BFU A1'!$A32,'A1 Banque'!$R:$R,"4")</f>
        <v>0</v>
      </c>
      <c r="N32" s="1099">
        <f t="shared" si="7"/>
        <v>0</v>
      </c>
      <c r="P32" s="1098">
        <f t="shared" ref="P32:P54" si="12">C32+F32+I32+L32</f>
        <v>0</v>
      </c>
      <c r="Q32" s="1117">
        <f t="shared" ref="Q32:Q54" si="13">D32+G32+J32+M32</f>
        <v>0</v>
      </c>
      <c r="R32" s="1099">
        <f t="shared" ref="R32:R54" si="14">P32-Q32</f>
        <v>0</v>
      </c>
      <c r="T32" s="1099"/>
      <c r="U32" s="1099">
        <f t="shared" ref="U32:U54" si="15">Q32-T32</f>
        <v>0</v>
      </c>
    </row>
    <row r="33" spans="1:21" ht="15.75">
      <c r="A33" s="979" t="s">
        <v>1600</v>
      </c>
      <c r="B33" s="1080">
        <f>'Budget general'!B36</f>
        <v>0</v>
      </c>
      <c r="C33" s="1098"/>
      <c r="D33" s="1117">
        <f>SUMIFS('A1 Cash'!$N:$N,'A1 Cash'!$A:$A,Table!$A$5,'A1 Cash'!$C:$C,'BFU A1'!$A33,'A1 Cash'!$R:$R,"1")-SUMIFS('A1 Banque'!$N:$N,'A1 Banque'!$A:$A,Table!$A$5,'A1 Banque'!$C:$C,'BFU A1'!A33,'A1 Banque'!$R:$R,"1")</f>
        <v>0</v>
      </c>
      <c r="E33" s="1099">
        <f t="shared" si="0"/>
        <v>0</v>
      </c>
      <c r="F33" s="1098"/>
      <c r="G33" s="1117">
        <f>SUMIFS('A1 Cash'!$N:$N,'A1 Cash'!$A:$A,Table!$A$5,'A1 Cash'!$C:$C,'BFU A1'!$A33,'A1 Cash'!$R:$R,"2")-SUMIFS('A1 Banque'!$N:$N,'A1 Banque'!$A:$A,Table!$A$5,'A1 Banque'!$C:$C,'BFU A1'!$A33,'A1 Banque'!$R:$R,"2")</f>
        <v>0</v>
      </c>
      <c r="H33" s="1099">
        <f t="shared" si="5"/>
        <v>0</v>
      </c>
      <c r="I33" s="1098"/>
      <c r="J33" s="1117">
        <f>SUMIFS('A1 Cash'!$N:$N,'A1 Cash'!$A:$A,Table!$A$5,'A1 Cash'!$C:$C,'BFU A1'!$A33,'A1 Cash'!$R:$R,"3")-SUMIFS('A1 Banque'!$N:$N,'A1 Banque'!$A:$A,Table!$A$5,'A1 Banque'!$C:$C,'BFU A1'!$A33,'A1 Banque'!$R:$R,"3")</f>
        <v>0</v>
      </c>
      <c r="K33" s="1099">
        <f t="shared" si="6"/>
        <v>0</v>
      </c>
      <c r="L33" s="1098"/>
      <c r="M33" s="1117">
        <f>SUMIFS('A1 Cash'!$N:$N,'A1 Cash'!$A:$A,Table!$A$5,'A1 Cash'!$C:$C,'BFU A1'!$A33,'A1 Cash'!$R:$R,"4")-SUMIFS('A1 Banque'!$N:$N,'A1 Banque'!$A:$A,Table!$A$5,'A1 Banque'!$C:$C,'BFU A1'!$A33,'A1 Banque'!$R:$R,"4")</f>
        <v>0</v>
      </c>
      <c r="N33" s="1099">
        <f t="shared" si="7"/>
        <v>0</v>
      </c>
      <c r="P33" s="1098">
        <f t="shared" si="12"/>
        <v>0</v>
      </c>
      <c r="Q33" s="1117">
        <f t="shared" si="13"/>
        <v>0</v>
      </c>
      <c r="R33" s="1099">
        <f t="shared" si="14"/>
        <v>0</v>
      </c>
      <c r="T33" s="1099"/>
      <c r="U33" s="1099">
        <f t="shared" si="15"/>
        <v>0</v>
      </c>
    </row>
    <row r="34" spans="1:21" ht="15.75">
      <c r="A34" s="979" t="s">
        <v>1601</v>
      </c>
      <c r="B34" s="1080">
        <f>'Budget general'!B37</f>
        <v>0</v>
      </c>
      <c r="C34" s="1098"/>
      <c r="D34" s="1117">
        <f>SUMIFS('A1 Cash'!$N:$N,'A1 Cash'!$A:$A,Table!$A$5,'A1 Cash'!$C:$C,'BFU A1'!$A34,'A1 Cash'!$R:$R,"1")-SUMIFS('A1 Banque'!$N:$N,'A1 Banque'!$A:$A,Table!$A$5,'A1 Banque'!$C:$C,'BFU A1'!A34,'A1 Banque'!$R:$R,"1")</f>
        <v>0</v>
      </c>
      <c r="E34" s="1099">
        <f t="shared" si="0"/>
        <v>0</v>
      </c>
      <c r="F34" s="1098"/>
      <c r="G34" s="1117">
        <f>SUMIFS('A1 Cash'!$N:$N,'A1 Cash'!$A:$A,Table!$A$5,'A1 Cash'!$C:$C,'BFU A1'!$A34,'A1 Cash'!$R:$R,"2")-SUMIFS('A1 Banque'!$N:$N,'A1 Banque'!$A:$A,Table!$A$5,'A1 Banque'!$C:$C,'BFU A1'!$A34,'A1 Banque'!$R:$R,"2")</f>
        <v>0</v>
      </c>
      <c r="H34" s="1099">
        <f t="shared" si="5"/>
        <v>0</v>
      </c>
      <c r="I34" s="1098"/>
      <c r="J34" s="1117">
        <f>SUMIFS('A1 Cash'!$N:$N,'A1 Cash'!$A:$A,Table!$A$5,'A1 Cash'!$C:$C,'BFU A1'!$A34,'A1 Cash'!$R:$R,"3")-SUMIFS('A1 Banque'!$N:$N,'A1 Banque'!$A:$A,Table!$A$5,'A1 Banque'!$C:$C,'BFU A1'!$A34,'A1 Banque'!$R:$R,"3")</f>
        <v>0</v>
      </c>
      <c r="K34" s="1099">
        <f t="shared" si="6"/>
        <v>0</v>
      </c>
      <c r="L34" s="1098"/>
      <c r="M34" s="1117">
        <f>SUMIFS('A1 Cash'!$N:$N,'A1 Cash'!$A:$A,Table!$A$5,'A1 Cash'!$C:$C,'BFU A1'!$A34,'A1 Cash'!$R:$R,"4")-SUMIFS('A1 Banque'!$N:$N,'A1 Banque'!$A:$A,Table!$A$5,'A1 Banque'!$C:$C,'BFU A1'!$A34,'A1 Banque'!$R:$R,"4")</f>
        <v>0</v>
      </c>
      <c r="N34" s="1099">
        <f t="shared" si="7"/>
        <v>0</v>
      </c>
      <c r="P34" s="1098">
        <f t="shared" si="12"/>
        <v>0</v>
      </c>
      <c r="Q34" s="1117">
        <f t="shared" si="13"/>
        <v>0</v>
      </c>
      <c r="R34" s="1099">
        <f t="shared" si="14"/>
        <v>0</v>
      </c>
      <c r="T34" s="1099"/>
      <c r="U34" s="1099">
        <f t="shared" si="15"/>
        <v>0</v>
      </c>
    </row>
    <row r="35" spans="1:21" ht="15.75">
      <c r="A35" s="979" t="s">
        <v>1602</v>
      </c>
      <c r="B35" s="1080">
        <f>'Budget general'!B38</f>
        <v>0</v>
      </c>
      <c r="C35" s="1098"/>
      <c r="D35" s="1117">
        <f>SUMIFS('A1 Cash'!$N:$N,'A1 Cash'!$A:$A,Table!$A$5,'A1 Cash'!$C:$C,'BFU A1'!$A35,'A1 Cash'!$R:$R,"1")-SUMIFS('A1 Banque'!$N:$N,'A1 Banque'!$A:$A,Table!$A$5,'A1 Banque'!$C:$C,'BFU A1'!A35,'A1 Banque'!$R:$R,"1")</f>
        <v>0</v>
      </c>
      <c r="E35" s="1099">
        <f t="shared" si="0"/>
        <v>0</v>
      </c>
      <c r="F35" s="1098"/>
      <c r="G35" s="1117">
        <f>SUMIFS('A1 Cash'!$N:$N,'A1 Cash'!$A:$A,Table!$A$5,'A1 Cash'!$C:$C,'BFU A1'!$A35,'A1 Cash'!$R:$R,"2")-SUMIFS('A1 Banque'!$N:$N,'A1 Banque'!$A:$A,Table!$A$5,'A1 Banque'!$C:$C,'BFU A1'!$A35,'A1 Banque'!$R:$R,"2")</f>
        <v>0</v>
      </c>
      <c r="H35" s="1099">
        <f t="shared" si="5"/>
        <v>0</v>
      </c>
      <c r="I35" s="1098"/>
      <c r="J35" s="1117">
        <f>SUMIFS('A1 Cash'!$N:$N,'A1 Cash'!$A:$A,Table!$A$5,'A1 Cash'!$C:$C,'BFU A1'!$A35,'A1 Cash'!$R:$R,"3")-SUMIFS('A1 Banque'!$N:$N,'A1 Banque'!$A:$A,Table!$A$5,'A1 Banque'!$C:$C,'BFU A1'!$A35,'A1 Banque'!$R:$R,"3")</f>
        <v>0</v>
      </c>
      <c r="K35" s="1099">
        <f t="shared" si="6"/>
        <v>0</v>
      </c>
      <c r="L35" s="1098"/>
      <c r="M35" s="1117">
        <f>SUMIFS('A1 Cash'!$N:$N,'A1 Cash'!$A:$A,Table!$A$5,'A1 Cash'!$C:$C,'BFU A1'!$A35,'A1 Cash'!$R:$R,"4")-SUMIFS('A1 Banque'!$N:$N,'A1 Banque'!$A:$A,Table!$A$5,'A1 Banque'!$C:$C,'BFU A1'!$A35,'A1 Banque'!$R:$R,"4")</f>
        <v>0</v>
      </c>
      <c r="N35" s="1099">
        <f t="shared" si="7"/>
        <v>0</v>
      </c>
      <c r="P35" s="1098">
        <f t="shared" si="12"/>
        <v>0</v>
      </c>
      <c r="Q35" s="1117">
        <f t="shared" si="13"/>
        <v>0</v>
      </c>
      <c r="R35" s="1099">
        <f t="shared" si="14"/>
        <v>0</v>
      </c>
      <c r="T35" s="1099"/>
      <c r="U35" s="1099">
        <f t="shared" si="15"/>
        <v>0</v>
      </c>
    </row>
    <row r="36" spans="1:21" ht="15.75">
      <c r="A36" s="979" t="s">
        <v>1603</v>
      </c>
      <c r="B36" s="1080">
        <f>'Budget general'!B39</f>
        <v>0</v>
      </c>
      <c r="C36" s="1098"/>
      <c r="D36" s="1117">
        <f>SUMIFS('A1 Cash'!$N:$N,'A1 Cash'!$A:$A,Table!$A$5,'A1 Cash'!$C:$C,'BFU A1'!$A36,'A1 Cash'!$R:$R,"1")-SUMIFS('A1 Banque'!$N:$N,'A1 Banque'!$A:$A,Table!$A$5,'A1 Banque'!$C:$C,'BFU A1'!A36,'A1 Banque'!$R:$R,"1")</f>
        <v>0</v>
      </c>
      <c r="E36" s="1099">
        <f t="shared" si="0"/>
        <v>0</v>
      </c>
      <c r="F36" s="1098"/>
      <c r="G36" s="1117">
        <f>SUMIFS('A1 Cash'!$N:$N,'A1 Cash'!$A:$A,Table!$A$5,'A1 Cash'!$C:$C,'BFU A1'!$A36,'A1 Cash'!$R:$R,"2")-SUMIFS('A1 Banque'!$N:$N,'A1 Banque'!$A:$A,Table!$A$5,'A1 Banque'!$C:$C,'BFU A1'!$A36,'A1 Banque'!$R:$R,"2")</f>
        <v>0</v>
      </c>
      <c r="H36" s="1099">
        <f t="shared" si="5"/>
        <v>0</v>
      </c>
      <c r="I36" s="1098"/>
      <c r="J36" s="1117">
        <f>SUMIFS('A1 Cash'!$N:$N,'A1 Cash'!$A:$A,Table!$A$5,'A1 Cash'!$C:$C,'BFU A1'!$A36,'A1 Cash'!$R:$R,"3")-SUMIFS('A1 Banque'!$N:$N,'A1 Banque'!$A:$A,Table!$A$5,'A1 Banque'!$C:$C,'BFU A1'!$A36,'A1 Banque'!$R:$R,"3")</f>
        <v>0</v>
      </c>
      <c r="K36" s="1099">
        <f t="shared" si="6"/>
        <v>0</v>
      </c>
      <c r="L36" s="1098"/>
      <c r="M36" s="1117">
        <f>SUMIFS('A1 Cash'!$N:$N,'A1 Cash'!$A:$A,Table!$A$5,'A1 Cash'!$C:$C,'BFU A1'!$A36,'A1 Cash'!$R:$R,"4")-SUMIFS('A1 Banque'!$N:$N,'A1 Banque'!$A:$A,Table!$A$5,'A1 Banque'!$C:$C,'BFU A1'!$A36,'A1 Banque'!$R:$R,"4")</f>
        <v>0</v>
      </c>
      <c r="N36" s="1099">
        <f t="shared" si="7"/>
        <v>0</v>
      </c>
      <c r="P36" s="1098">
        <f t="shared" si="12"/>
        <v>0</v>
      </c>
      <c r="Q36" s="1117">
        <f t="shared" si="13"/>
        <v>0</v>
      </c>
      <c r="R36" s="1099">
        <f t="shared" si="14"/>
        <v>0</v>
      </c>
      <c r="T36" s="1099"/>
      <c r="U36" s="1099">
        <f t="shared" si="15"/>
        <v>0</v>
      </c>
    </row>
    <row r="37" spans="1:21" ht="15.75">
      <c r="A37" s="979" t="s">
        <v>1604</v>
      </c>
      <c r="B37" s="1081">
        <f>'Budget general'!B40</f>
        <v>0</v>
      </c>
      <c r="C37" s="1100"/>
      <c r="D37" s="1005">
        <f>SUMIFS('A1 Cash'!$N:$N,'A1 Cash'!$A:$A,Table!$A$5,'A1 Cash'!$C:$C,'BFU A1'!$A37,'A1 Cash'!$R:$R,"1")-SUMIFS('A1 Banque'!$N:$N,'A1 Banque'!$A:$A,Table!$A$5,'A1 Banque'!$C:$C,'BFU A1'!A37,'A1 Banque'!$R:$R,"1")</f>
        <v>0</v>
      </c>
      <c r="E37" s="1101">
        <f t="shared" si="0"/>
        <v>0</v>
      </c>
      <c r="F37" s="1100"/>
      <c r="G37" s="1005">
        <f>SUMIFS('A1 Cash'!$N:$N,'A1 Cash'!$A:$A,Table!$A$5,'A1 Cash'!$C:$C,'BFU A1'!$A37,'A1 Cash'!$R:$R,"2")-SUMIFS('A1 Banque'!$N:$N,'A1 Banque'!$A:$A,Table!$A$5,'A1 Banque'!$C:$C,'BFU A1'!$A37,'A1 Banque'!$R:$R,"2")</f>
        <v>0</v>
      </c>
      <c r="H37" s="1101">
        <f t="shared" si="5"/>
        <v>0</v>
      </c>
      <c r="I37" s="1100"/>
      <c r="J37" s="1005">
        <f>SUMIFS('A1 Cash'!$N:$N,'A1 Cash'!$A:$A,Table!$A$5,'A1 Cash'!$C:$C,'BFU A1'!$A37,'A1 Cash'!$R:$R,"3")-SUMIFS('A1 Banque'!$N:$N,'A1 Banque'!$A:$A,Table!$A$5,'A1 Banque'!$C:$C,'BFU A1'!$A37,'A1 Banque'!$R:$R,"3")</f>
        <v>0</v>
      </c>
      <c r="K37" s="1101">
        <f t="shared" si="6"/>
        <v>0</v>
      </c>
      <c r="L37" s="1100"/>
      <c r="M37" s="1005">
        <f>SUMIFS('A1 Cash'!$N:$N,'A1 Cash'!$A:$A,Table!$A$5,'A1 Cash'!$C:$C,'BFU A1'!$A37,'A1 Cash'!$R:$R,"4")-SUMIFS('A1 Banque'!$N:$N,'A1 Banque'!$A:$A,Table!$A$5,'A1 Banque'!$C:$C,'BFU A1'!$A37,'A1 Banque'!$R:$R,"4")</f>
        <v>0</v>
      </c>
      <c r="N37" s="1101">
        <f t="shared" si="7"/>
        <v>0</v>
      </c>
      <c r="P37" s="1100">
        <f t="shared" si="12"/>
        <v>0</v>
      </c>
      <c r="Q37" s="1005">
        <f t="shared" si="13"/>
        <v>0</v>
      </c>
      <c r="R37" s="1101">
        <f t="shared" si="14"/>
        <v>0</v>
      </c>
      <c r="T37" s="1101"/>
      <c r="U37" s="1101">
        <f t="shared" si="15"/>
        <v>0</v>
      </c>
    </row>
    <row r="38" spans="1:21" ht="15.75">
      <c r="A38" s="979" t="s">
        <v>1605</v>
      </c>
      <c r="B38" s="1080">
        <f>'Budget general'!B41</f>
        <v>0</v>
      </c>
      <c r="C38" s="1098"/>
      <c r="D38" s="1117">
        <f>SUMIFS('A1 Cash'!$N:$N,'A1 Cash'!$A:$A,Table!$A$5,'A1 Cash'!$C:$C,'BFU A1'!$A38,'A1 Cash'!$R:$R,"1")-SUMIFS('A1 Banque'!$N:$N,'A1 Banque'!$A:$A,Table!$A$5,'A1 Banque'!$C:$C,'BFU A1'!A38,'A1 Banque'!$R:$R,"1")</f>
        <v>0</v>
      </c>
      <c r="E38" s="1099">
        <f t="shared" si="0"/>
        <v>0</v>
      </c>
      <c r="F38" s="1098"/>
      <c r="G38" s="1117">
        <f>SUMIFS('A1 Cash'!$N:$N,'A1 Cash'!$A:$A,Table!$A$5,'A1 Cash'!$C:$C,'BFU A1'!$A38,'A1 Cash'!$R:$R,"2")-SUMIFS('A1 Banque'!$N:$N,'A1 Banque'!$A:$A,Table!$A$5,'A1 Banque'!$C:$C,'BFU A1'!$A38,'A1 Banque'!$R:$R,"2")</f>
        <v>0</v>
      </c>
      <c r="H38" s="1099">
        <f t="shared" si="5"/>
        <v>0</v>
      </c>
      <c r="I38" s="1098"/>
      <c r="J38" s="1117">
        <f>SUMIFS('A1 Cash'!$N:$N,'A1 Cash'!$A:$A,Table!$A$5,'A1 Cash'!$C:$C,'BFU A1'!$A38,'A1 Cash'!$R:$R,"3")-SUMIFS('A1 Banque'!$N:$N,'A1 Banque'!$A:$A,Table!$A$5,'A1 Banque'!$C:$C,'BFU A1'!$A38,'A1 Banque'!$R:$R,"3")</f>
        <v>0</v>
      </c>
      <c r="K38" s="1099">
        <f t="shared" si="6"/>
        <v>0</v>
      </c>
      <c r="L38" s="1098"/>
      <c r="M38" s="1117">
        <f>SUMIFS('A1 Cash'!$N:$N,'A1 Cash'!$A:$A,Table!$A$5,'A1 Cash'!$C:$C,'BFU A1'!$A38,'A1 Cash'!$R:$R,"4")-SUMIFS('A1 Banque'!$N:$N,'A1 Banque'!$A:$A,Table!$A$5,'A1 Banque'!$C:$C,'BFU A1'!$A38,'A1 Banque'!$R:$R,"4")</f>
        <v>0</v>
      </c>
      <c r="N38" s="1099">
        <f t="shared" si="7"/>
        <v>0</v>
      </c>
      <c r="P38" s="1098">
        <f t="shared" si="12"/>
        <v>0</v>
      </c>
      <c r="Q38" s="1117">
        <f t="shared" si="13"/>
        <v>0</v>
      </c>
      <c r="R38" s="1099">
        <f t="shared" si="14"/>
        <v>0</v>
      </c>
      <c r="T38" s="1099"/>
      <c r="U38" s="1099">
        <f t="shared" si="15"/>
        <v>0</v>
      </c>
    </row>
    <row r="39" spans="1:21" ht="15.75">
      <c r="A39" s="979" t="s">
        <v>1606</v>
      </c>
      <c r="B39" s="1080">
        <f>'Budget general'!B42</f>
        <v>0</v>
      </c>
      <c r="C39" s="1098"/>
      <c r="D39" s="1117">
        <f>SUMIFS('A1 Cash'!$N:$N,'A1 Cash'!$A:$A,Table!$A$5,'A1 Cash'!$C:$C,'BFU A1'!$A39,'A1 Cash'!$R:$R,"1")-SUMIFS('A1 Banque'!$N:$N,'A1 Banque'!$A:$A,Table!$A$5,'A1 Banque'!$C:$C,'BFU A1'!A39,'A1 Banque'!$R:$R,"1")</f>
        <v>0</v>
      </c>
      <c r="E39" s="1099">
        <f t="shared" si="0"/>
        <v>0</v>
      </c>
      <c r="F39" s="1098"/>
      <c r="G39" s="1117">
        <f>SUMIFS('A1 Cash'!$N:$N,'A1 Cash'!$A:$A,Table!$A$5,'A1 Cash'!$C:$C,'BFU A1'!$A39,'A1 Cash'!$R:$R,"2")-SUMIFS('A1 Banque'!$N:$N,'A1 Banque'!$A:$A,Table!$A$5,'A1 Banque'!$C:$C,'BFU A1'!$A39,'A1 Banque'!$R:$R,"2")</f>
        <v>0</v>
      </c>
      <c r="H39" s="1099">
        <f t="shared" si="5"/>
        <v>0</v>
      </c>
      <c r="I39" s="1098"/>
      <c r="J39" s="1117">
        <f>SUMIFS('A1 Cash'!$N:$N,'A1 Cash'!$A:$A,Table!$A$5,'A1 Cash'!$C:$C,'BFU A1'!$A39,'A1 Cash'!$R:$R,"3")-SUMIFS('A1 Banque'!$N:$N,'A1 Banque'!$A:$A,Table!$A$5,'A1 Banque'!$C:$C,'BFU A1'!$A39,'A1 Banque'!$R:$R,"3")</f>
        <v>0</v>
      </c>
      <c r="K39" s="1099">
        <f t="shared" si="6"/>
        <v>0</v>
      </c>
      <c r="L39" s="1098"/>
      <c r="M39" s="1117">
        <f>SUMIFS('A1 Cash'!$N:$N,'A1 Cash'!$A:$A,Table!$A$5,'A1 Cash'!$C:$C,'BFU A1'!$A39,'A1 Cash'!$R:$R,"4")-SUMIFS('A1 Banque'!$N:$N,'A1 Banque'!$A:$A,Table!$A$5,'A1 Banque'!$C:$C,'BFU A1'!$A39,'A1 Banque'!$R:$R,"4")</f>
        <v>0</v>
      </c>
      <c r="N39" s="1099">
        <f t="shared" si="7"/>
        <v>0</v>
      </c>
      <c r="P39" s="1098">
        <f t="shared" si="12"/>
        <v>0</v>
      </c>
      <c r="Q39" s="1117">
        <f t="shared" si="13"/>
        <v>0</v>
      </c>
      <c r="R39" s="1099">
        <f t="shared" si="14"/>
        <v>0</v>
      </c>
      <c r="T39" s="1099"/>
      <c r="U39" s="1099">
        <f t="shared" si="15"/>
        <v>0</v>
      </c>
    </row>
    <row r="40" spans="1:21" ht="15.75">
      <c r="A40" s="979" t="s">
        <v>1607</v>
      </c>
      <c r="B40" s="1080">
        <f>'Budget general'!B43</f>
        <v>0</v>
      </c>
      <c r="C40" s="1098"/>
      <c r="D40" s="1117">
        <f>SUMIFS('A1 Cash'!$N:$N,'A1 Cash'!$A:$A,Table!$A$5,'A1 Cash'!$C:$C,'BFU A1'!$A40,'A1 Cash'!$R:$R,"1")-SUMIFS('A1 Banque'!$N:$N,'A1 Banque'!$A:$A,Table!$A$5,'A1 Banque'!$C:$C,'BFU A1'!A40,'A1 Banque'!$R:$R,"1")</f>
        <v>0</v>
      </c>
      <c r="E40" s="1099">
        <f t="shared" si="0"/>
        <v>0</v>
      </c>
      <c r="F40" s="1098"/>
      <c r="G40" s="1117">
        <f>SUMIFS('A1 Cash'!$N:$N,'A1 Cash'!$A:$A,Table!$A$5,'A1 Cash'!$C:$C,'BFU A1'!$A40,'A1 Cash'!$R:$R,"2")-SUMIFS('A1 Banque'!$N:$N,'A1 Banque'!$A:$A,Table!$A$5,'A1 Banque'!$C:$C,'BFU A1'!$A40,'A1 Banque'!$R:$R,"2")</f>
        <v>0</v>
      </c>
      <c r="H40" s="1099">
        <f t="shared" si="5"/>
        <v>0</v>
      </c>
      <c r="I40" s="1098"/>
      <c r="J40" s="1117">
        <f>SUMIFS('A1 Cash'!$N:$N,'A1 Cash'!$A:$A,Table!$A$5,'A1 Cash'!$C:$C,'BFU A1'!$A40,'A1 Cash'!$R:$R,"3")-SUMIFS('A1 Banque'!$N:$N,'A1 Banque'!$A:$A,Table!$A$5,'A1 Banque'!$C:$C,'BFU A1'!$A40,'A1 Banque'!$R:$R,"3")</f>
        <v>0</v>
      </c>
      <c r="K40" s="1099">
        <f t="shared" si="6"/>
        <v>0</v>
      </c>
      <c r="L40" s="1098"/>
      <c r="M40" s="1117">
        <f>SUMIFS('A1 Cash'!$N:$N,'A1 Cash'!$A:$A,Table!$A$5,'A1 Cash'!$C:$C,'BFU A1'!$A40,'A1 Cash'!$R:$R,"4")-SUMIFS('A1 Banque'!$N:$N,'A1 Banque'!$A:$A,Table!$A$5,'A1 Banque'!$C:$C,'BFU A1'!$A40,'A1 Banque'!$R:$R,"4")</f>
        <v>0</v>
      </c>
      <c r="N40" s="1099">
        <f t="shared" si="7"/>
        <v>0</v>
      </c>
      <c r="P40" s="1098">
        <f t="shared" si="12"/>
        <v>0</v>
      </c>
      <c r="Q40" s="1117">
        <f t="shared" si="13"/>
        <v>0</v>
      </c>
      <c r="R40" s="1099">
        <f t="shared" si="14"/>
        <v>0</v>
      </c>
      <c r="T40" s="1099"/>
      <c r="U40" s="1099">
        <f t="shared" si="15"/>
        <v>0</v>
      </c>
    </row>
    <row r="41" spans="1:21" ht="15.75">
      <c r="A41" s="979" t="s">
        <v>1608</v>
      </c>
      <c r="B41" s="1080">
        <f>'Budget general'!B44</f>
        <v>0</v>
      </c>
      <c r="C41" s="1098"/>
      <c r="D41" s="1117">
        <f>SUMIFS('A1 Cash'!$N:$N,'A1 Cash'!$A:$A,Table!$A$5,'A1 Cash'!$C:$C,'BFU A1'!$A41,'A1 Cash'!$R:$R,"1")-SUMIFS('A1 Banque'!$N:$N,'A1 Banque'!$A:$A,Table!$A$5,'A1 Banque'!$C:$C,'BFU A1'!A41,'A1 Banque'!$R:$R,"1")</f>
        <v>0</v>
      </c>
      <c r="E41" s="1099">
        <f t="shared" si="0"/>
        <v>0</v>
      </c>
      <c r="F41" s="1098"/>
      <c r="G41" s="1117">
        <f>SUMIFS('A1 Cash'!$N:$N,'A1 Cash'!$A:$A,Table!$A$5,'A1 Cash'!$C:$C,'BFU A1'!$A41,'A1 Cash'!$R:$R,"2")-SUMIFS('A1 Banque'!$N:$N,'A1 Banque'!$A:$A,Table!$A$5,'A1 Banque'!$C:$C,'BFU A1'!$A41,'A1 Banque'!$R:$R,"2")</f>
        <v>0</v>
      </c>
      <c r="H41" s="1099">
        <f t="shared" si="5"/>
        <v>0</v>
      </c>
      <c r="I41" s="1098"/>
      <c r="J41" s="1117">
        <f>SUMIFS('A1 Cash'!$N:$N,'A1 Cash'!$A:$A,Table!$A$5,'A1 Cash'!$C:$C,'BFU A1'!$A41,'A1 Cash'!$R:$R,"3")-SUMIFS('A1 Banque'!$N:$N,'A1 Banque'!$A:$A,Table!$A$5,'A1 Banque'!$C:$C,'BFU A1'!$A41,'A1 Banque'!$R:$R,"3")</f>
        <v>0</v>
      </c>
      <c r="K41" s="1099">
        <f t="shared" si="6"/>
        <v>0</v>
      </c>
      <c r="L41" s="1098"/>
      <c r="M41" s="1117">
        <f>SUMIFS('A1 Cash'!$N:$N,'A1 Cash'!$A:$A,Table!$A$5,'A1 Cash'!$C:$C,'BFU A1'!$A41,'A1 Cash'!$R:$R,"4")-SUMIFS('A1 Banque'!$N:$N,'A1 Banque'!$A:$A,Table!$A$5,'A1 Banque'!$C:$C,'BFU A1'!$A41,'A1 Banque'!$R:$R,"4")</f>
        <v>0</v>
      </c>
      <c r="N41" s="1099">
        <f t="shared" si="7"/>
        <v>0</v>
      </c>
      <c r="P41" s="1098">
        <f t="shared" si="12"/>
        <v>0</v>
      </c>
      <c r="Q41" s="1117">
        <f t="shared" si="13"/>
        <v>0</v>
      </c>
      <c r="R41" s="1099">
        <f t="shared" si="14"/>
        <v>0</v>
      </c>
      <c r="T41" s="1099"/>
      <c r="U41" s="1099">
        <f t="shared" si="15"/>
        <v>0</v>
      </c>
    </row>
    <row r="42" spans="1:21" ht="15.75">
      <c r="A42" s="979" t="s">
        <v>1609</v>
      </c>
      <c r="B42" s="1080">
        <f>'Budget general'!B45</f>
        <v>0</v>
      </c>
      <c r="C42" s="1098"/>
      <c r="D42" s="1117">
        <f>SUMIFS('A1 Cash'!$N:$N,'A1 Cash'!$A:$A,Table!$A$5,'A1 Cash'!$C:$C,'BFU A1'!$A42,'A1 Cash'!$R:$R,"1")-SUMIFS('A1 Banque'!$N:$N,'A1 Banque'!$A:$A,Table!$A$5,'A1 Banque'!$C:$C,'BFU A1'!A42,'A1 Banque'!$R:$R,"1")</f>
        <v>0</v>
      </c>
      <c r="E42" s="1099">
        <f t="shared" si="0"/>
        <v>0</v>
      </c>
      <c r="F42" s="1098"/>
      <c r="G42" s="1117">
        <f>SUMIFS('A1 Cash'!$N:$N,'A1 Cash'!$A:$A,Table!$A$5,'A1 Cash'!$C:$C,'BFU A1'!$A42,'A1 Cash'!$R:$R,"2")-SUMIFS('A1 Banque'!$N:$N,'A1 Banque'!$A:$A,Table!$A$5,'A1 Banque'!$C:$C,'BFU A1'!$A42,'A1 Banque'!$R:$R,"2")</f>
        <v>0</v>
      </c>
      <c r="H42" s="1099">
        <f t="shared" si="5"/>
        <v>0</v>
      </c>
      <c r="I42" s="1098"/>
      <c r="J42" s="1117">
        <f>SUMIFS('A1 Cash'!$N:$N,'A1 Cash'!$A:$A,Table!$A$5,'A1 Cash'!$C:$C,'BFU A1'!$A42,'A1 Cash'!$R:$R,"3")-SUMIFS('A1 Banque'!$N:$N,'A1 Banque'!$A:$A,Table!$A$5,'A1 Banque'!$C:$C,'BFU A1'!$A42,'A1 Banque'!$R:$R,"3")</f>
        <v>0</v>
      </c>
      <c r="K42" s="1099">
        <f t="shared" si="6"/>
        <v>0</v>
      </c>
      <c r="L42" s="1098"/>
      <c r="M42" s="1117">
        <f>SUMIFS('A1 Cash'!$N:$N,'A1 Cash'!$A:$A,Table!$A$5,'A1 Cash'!$C:$C,'BFU A1'!$A42,'A1 Cash'!$R:$R,"4")-SUMIFS('A1 Banque'!$N:$N,'A1 Banque'!$A:$A,Table!$A$5,'A1 Banque'!$C:$C,'BFU A1'!$A42,'A1 Banque'!$R:$R,"4")</f>
        <v>0</v>
      </c>
      <c r="N42" s="1099">
        <f t="shared" si="7"/>
        <v>0</v>
      </c>
      <c r="P42" s="1098">
        <f t="shared" si="12"/>
        <v>0</v>
      </c>
      <c r="Q42" s="1117">
        <f t="shared" si="13"/>
        <v>0</v>
      </c>
      <c r="R42" s="1099">
        <f t="shared" si="14"/>
        <v>0</v>
      </c>
      <c r="T42" s="1099"/>
      <c r="U42" s="1099">
        <f t="shared" si="15"/>
        <v>0</v>
      </c>
    </row>
    <row r="43" spans="1:21" ht="15.75">
      <c r="A43" s="979" t="s">
        <v>1610</v>
      </c>
      <c r="B43" s="1081">
        <f>'Budget general'!B46</f>
        <v>0</v>
      </c>
      <c r="C43" s="1100"/>
      <c r="D43" s="1005">
        <f>SUMIFS('A1 Cash'!$N:$N,'A1 Cash'!$A:$A,Table!$A$5,'A1 Cash'!$C:$C,'BFU A1'!$A43,'A1 Cash'!$R:$R,"1")-SUMIFS('A1 Banque'!$N:$N,'A1 Banque'!$A:$A,Table!$A$5,'A1 Banque'!$C:$C,'BFU A1'!A43,'A1 Banque'!$R:$R,"1")</f>
        <v>0</v>
      </c>
      <c r="E43" s="1101">
        <f t="shared" si="0"/>
        <v>0</v>
      </c>
      <c r="F43" s="1100"/>
      <c r="G43" s="1005">
        <f>SUMIFS('A1 Cash'!$N:$N,'A1 Cash'!$A:$A,Table!$A$5,'A1 Cash'!$C:$C,'BFU A1'!$A43,'A1 Cash'!$R:$R,"2")-SUMIFS('A1 Banque'!$N:$N,'A1 Banque'!$A:$A,Table!$A$5,'A1 Banque'!$C:$C,'BFU A1'!$A43,'A1 Banque'!$R:$R,"2")</f>
        <v>0</v>
      </c>
      <c r="H43" s="1101">
        <f t="shared" si="5"/>
        <v>0</v>
      </c>
      <c r="I43" s="1100"/>
      <c r="J43" s="1005">
        <f>SUMIFS('A1 Cash'!$N:$N,'A1 Cash'!$A:$A,Table!$A$5,'A1 Cash'!$C:$C,'BFU A1'!$A43,'A1 Cash'!$R:$R,"3")-SUMIFS('A1 Banque'!$N:$N,'A1 Banque'!$A:$A,Table!$A$5,'A1 Banque'!$C:$C,'BFU A1'!$A43,'A1 Banque'!$R:$R,"3")</f>
        <v>0</v>
      </c>
      <c r="K43" s="1101">
        <f t="shared" si="6"/>
        <v>0</v>
      </c>
      <c r="L43" s="1100"/>
      <c r="M43" s="1005">
        <f>SUMIFS('A1 Cash'!$N:$N,'A1 Cash'!$A:$A,Table!$A$5,'A1 Cash'!$C:$C,'BFU A1'!$A43,'A1 Cash'!$R:$R,"4")-SUMIFS('A1 Banque'!$N:$N,'A1 Banque'!$A:$A,Table!$A$5,'A1 Banque'!$C:$C,'BFU A1'!$A43,'A1 Banque'!$R:$R,"4")</f>
        <v>0</v>
      </c>
      <c r="N43" s="1101">
        <f t="shared" si="7"/>
        <v>0</v>
      </c>
      <c r="P43" s="1100">
        <f t="shared" si="12"/>
        <v>0</v>
      </c>
      <c r="Q43" s="1005">
        <f t="shared" si="13"/>
        <v>0</v>
      </c>
      <c r="R43" s="1101">
        <f t="shared" si="14"/>
        <v>0</v>
      </c>
      <c r="T43" s="1101"/>
      <c r="U43" s="1101">
        <f t="shared" si="15"/>
        <v>0</v>
      </c>
    </row>
    <row r="44" spans="1:21" ht="15.75">
      <c r="A44" s="979" t="s">
        <v>1611</v>
      </c>
      <c r="B44" s="1080">
        <f>'Budget general'!B47</f>
        <v>0</v>
      </c>
      <c r="C44" s="1098"/>
      <c r="D44" s="1117">
        <f>SUMIFS('A1 Cash'!$N:$N,'A1 Cash'!$A:$A,Table!$A$5,'A1 Cash'!$C:$C,'BFU A1'!$A44,'A1 Cash'!$R:$R,"1")-SUMIFS('A1 Banque'!$N:$N,'A1 Banque'!$A:$A,Table!$A$5,'A1 Banque'!$C:$C,'BFU A1'!A44,'A1 Banque'!$R:$R,"1")</f>
        <v>0</v>
      </c>
      <c r="E44" s="1099">
        <f t="shared" si="0"/>
        <v>0</v>
      </c>
      <c r="F44" s="1098"/>
      <c r="G44" s="1117">
        <f>SUMIFS('A1 Cash'!$N:$N,'A1 Cash'!$A:$A,Table!$A$5,'A1 Cash'!$C:$C,'BFU A1'!$A44,'A1 Cash'!$R:$R,"2")-SUMIFS('A1 Banque'!$N:$N,'A1 Banque'!$A:$A,Table!$A$5,'A1 Banque'!$C:$C,'BFU A1'!$A44,'A1 Banque'!$R:$R,"2")</f>
        <v>0</v>
      </c>
      <c r="H44" s="1099">
        <f t="shared" si="5"/>
        <v>0</v>
      </c>
      <c r="I44" s="1098"/>
      <c r="J44" s="1117">
        <f>SUMIFS('A1 Cash'!$N:$N,'A1 Cash'!$A:$A,Table!$A$5,'A1 Cash'!$C:$C,'BFU A1'!$A44,'A1 Cash'!$R:$R,"3")-SUMIFS('A1 Banque'!$N:$N,'A1 Banque'!$A:$A,Table!$A$5,'A1 Banque'!$C:$C,'BFU A1'!$A44,'A1 Banque'!$R:$R,"3")</f>
        <v>0</v>
      </c>
      <c r="K44" s="1099">
        <f t="shared" si="6"/>
        <v>0</v>
      </c>
      <c r="L44" s="1098"/>
      <c r="M44" s="1117">
        <f>SUMIFS('A1 Cash'!$N:$N,'A1 Cash'!$A:$A,Table!$A$5,'A1 Cash'!$C:$C,'BFU A1'!$A44,'A1 Cash'!$R:$R,"4")-SUMIFS('A1 Banque'!$N:$N,'A1 Banque'!$A:$A,Table!$A$5,'A1 Banque'!$C:$C,'BFU A1'!$A44,'A1 Banque'!$R:$R,"4")</f>
        <v>0</v>
      </c>
      <c r="N44" s="1099">
        <f t="shared" si="7"/>
        <v>0</v>
      </c>
      <c r="P44" s="1098">
        <f t="shared" si="12"/>
        <v>0</v>
      </c>
      <c r="Q44" s="1117">
        <f t="shared" si="13"/>
        <v>0</v>
      </c>
      <c r="R44" s="1099">
        <f t="shared" si="14"/>
        <v>0</v>
      </c>
      <c r="T44" s="1099"/>
      <c r="U44" s="1099">
        <f t="shared" si="15"/>
        <v>0</v>
      </c>
    </row>
    <row r="45" spans="1:21" ht="15.75">
      <c r="A45" s="979" t="s">
        <v>1612</v>
      </c>
      <c r="B45" s="1080">
        <f>'Budget general'!B48</f>
        <v>0</v>
      </c>
      <c r="C45" s="1098"/>
      <c r="D45" s="1117">
        <f>SUMIFS('A1 Cash'!$N:$N,'A1 Cash'!$A:$A,Table!$A$5,'A1 Cash'!$C:$C,'BFU A1'!$A45,'A1 Cash'!$R:$R,"1")-SUMIFS('A1 Banque'!$N:$N,'A1 Banque'!$A:$A,Table!$A$5,'A1 Banque'!$C:$C,'BFU A1'!A45,'A1 Banque'!$R:$R,"1")</f>
        <v>0</v>
      </c>
      <c r="E45" s="1099">
        <f t="shared" si="0"/>
        <v>0</v>
      </c>
      <c r="F45" s="1098"/>
      <c r="G45" s="1117">
        <f>SUMIFS('A1 Cash'!$N:$N,'A1 Cash'!$A:$A,Table!$A$5,'A1 Cash'!$C:$C,'BFU A1'!$A45,'A1 Cash'!$R:$R,"2")-SUMIFS('A1 Banque'!$N:$N,'A1 Banque'!$A:$A,Table!$A$5,'A1 Banque'!$C:$C,'BFU A1'!$A45,'A1 Banque'!$R:$R,"2")</f>
        <v>0</v>
      </c>
      <c r="H45" s="1099">
        <f t="shared" si="5"/>
        <v>0</v>
      </c>
      <c r="I45" s="1098"/>
      <c r="J45" s="1117">
        <f>SUMIFS('A1 Cash'!$N:$N,'A1 Cash'!$A:$A,Table!$A$5,'A1 Cash'!$C:$C,'BFU A1'!$A45,'A1 Cash'!$R:$R,"3")-SUMIFS('A1 Banque'!$N:$N,'A1 Banque'!$A:$A,Table!$A$5,'A1 Banque'!$C:$C,'BFU A1'!$A45,'A1 Banque'!$R:$R,"3")</f>
        <v>0</v>
      </c>
      <c r="K45" s="1099">
        <f t="shared" si="6"/>
        <v>0</v>
      </c>
      <c r="L45" s="1098"/>
      <c r="M45" s="1117">
        <f>SUMIFS('A1 Cash'!$N:$N,'A1 Cash'!$A:$A,Table!$A$5,'A1 Cash'!$C:$C,'BFU A1'!$A45,'A1 Cash'!$R:$R,"4")-SUMIFS('A1 Banque'!$N:$N,'A1 Banque'!$A:$A,Table!$A$5,'A1 Banque'!$C:$C,'BFU A1'!$A45,'A1 Banque'!$R:$R,"4")</f>
        <v>0</v>
      </c>
      <c r="N45" s="1099">
        <f t="shared" si="7"/>
        <v>0</v>
      </c>
      <c r="P45" s="1098">
        <f t="shared" si="12"/>
        <v>0</v>
      </c>
      <c r="Q45" s="1117">
        <f t="shared" si="13"/>
        <v>0</v>
      </c>
      <c r="R45" s="1099">
        <f t="shared" si="14"/>
        <v>0</v>
      </c>
      <c r="T45" s="1099"/>
      <c r="U45" s="1099">
        <f t="shared" si="15"/>
        <v>0</v>
      </c>
    </row>
    <row r="46" spans="1:21" ht="15.75">
      <c r="A46" s="979" t="s">
        <v>1613</v>
      </c>
      <c r="B46" s="1080">
        <f>'Budget general'!B49</f>
        <v>0</v>
      </c>
      <c r="C46" s="1098"/>
      <c r="D46" s="1117">
        <f>SUMIFS('A1 Cash'!$N:$N,'A1 Cash'!$A:$A,Table!$A$5,'A1 Cash'!$C:$C,'BFU A1'!$A46,'A1 Cash'!$R:$R,"1")-SUMIFS('A1 Banque'!$N:$N,'A1 Banque'!$A:$A,Table!$A$5,'A1 Banque'!$C:$C,'BFU A1'!A46,'A1 Banque'!$R:$R,"1")</f>
        <v>0</v>
      </c>
      <c r="E46" s="1099">
        <f t="shared" si="0"/>
        <v>0</v>
      </c>
      <c r="F46" s="1098"/>
      <c r="G46" s="1117">
        <f>SUMIFS('A1 Cash'!$N:$N,'A1 Cash'!$A:$A,Table!$A$5,'A1 Cash'!$C:$C,'BFU A1'!$A46,'A1 Cash'!$R:$R,"2")-SUMIFS('A1 Banque'!$N:$N,'A1 Banque'!$A:$A,Table!$A$5,'A1 Banque'!$C:$C,'BFU A1'!$A46,'A1 Banque'!$R:$R,"2")</f>
        <v>0</v>
      </c>
      <c r="H46" s="1099">
        <f t="shared" si="5"/>
        <v>0</v>
      </c>
      <c r="I46" s="1098"/>
      <c r="J46" s="1117">
        <f>SUMIFS('A1 Cash'!$N:$N,'A1 Cash'!$A:$A,Table!$A$5,'A1 Cash'!$C:$C,'BFU A1'!$A46,'A1 Cash'!$R:$R,"3")-SUMIFS('A1 Banque'!$N:$N,'A1 Banque'!$A:$A,Table!$A$5,'A1 Banque'!$C:$C,'BFU A1'!$A46,'A1 Banque'!$R:$R,"3")</f>
        <v>0</v>
      </c>
      <c r="K46" s="1099">
        <f t="shared" si="6"/>
        <v>0</v>
      </c>
      <c r="L46" s="1098"/>
      <c r="M46" s="1117">
        <f>SUMIFS('A1 Cash'!$N:$N,'A1 Cash'!$A:$A,Table!$A$5,'A1 Cash'!$C:$C,'BFU A1'!$A46,'A1 Cash'!$R:$R,"4")-SUMIFS('A1 Banque'!$N:$N,'A1 Banque'!$A:$A,Table!$A$5,'A1 Banque'!$C:$C,'BFU A1'!$A46,'A1 Banque'!$R:$R,"4")</f>
        <v>0</v>
      </c>
      <c r="N46" s="1099">
        <f t="shared" si="7"/>
        <v>0</v>
      </c>
      <c r="P46" s="1098">
        <f t="shared" si="12"/>
        <v>0</v>
      </c>
      <c r="Q46" s="1117">
        <f t="shared" si="13"/>
        <v>0</v>
      </c>
      <c r="R46" s="1099">
        <f t="shared" si="14"/>
        <v>0</v>
      </c>
      <c r="T46" s="1099"/>
      <c r="U46" s="1099">
        <f t="shared" si="15"/>
        <v>0</v>
      </c>
    </row>
    <row r="47" spans="1:21" ht="15.75">
      <c r="A47" s="979" t="s">
        <v>1614</v>
      </c>
      <c r="B47" s="1080">
        <f>'Budget general'!B50</f>
        <v>0</v>
      </c>
      <c r="C47" s="1098"/>
      <c r="D47" s="1117">
        <f>SUMIFS('A1 Cash'!$N:$N,'A1 Cash'!$A:$A,Table!$A$5,'A1 Cash'!$C:$C,'BFU A1'!$A47,'A1 Cash'!$R:$R,"1")-SUMIFS('A1 Banque'!$N:$N,'A1 Banque'!$A:$A,Table!$A$5,'A1 Banque'!$C:$C,'BFU A1'!A47,'A1 Banque'!$R:$R,"1")</f>
        <v>0</v>
      </c>
      <c r="E47" s="1099">
        <f t="shared" si="0"/>
        <v>0</v>
      </c>
      <c r="F47" s="1098"/>
      <c r="G47" s="1117">
        <f>SUMIFS('A1 Cash'!$N:$N,'A1 Cash'!$A:$A,Table!$A$5,'A1 Cash'!$C:$C,'BFU A1'!$A47,'A1 Cash'!$R:$R,"2")-SUMIFS('A1 Banque'!$N:$N,'A1 Banque'!$A:$A,Table!$A$5,'A1 Banque'!$C:$C,'BFU A1'!$A47,'A1 Banque'!$R:$R,"2")</f>
        <v>0</v>
      </c>
      <c r="H47" s="1099">
        <f t="shared" si="5"/>
        <v>0</v>
      </c>
      <c r="I47" s="1098"/>
      <c r="J47" s="1117">
        <f>SUMIFS('A1 Cash'!$N:$N,'A1 Cash'!$A:$A,Table!$A$5,'A1 Cash'!$C:$C,'BFU A1'!$A47,'A1 Cash'!$R:$R,"3")-SUMIFS('A1 Banque'!$N:$N,'A1 Banque'!$A:$A,Table!$A$5,'A1 Banque'!$C:$C,'BFU A1'!$A47,'A1 Banque'!$R:$R,"3")</f>
        <v>0</v>
      </c>
      <c r="K47" s="1099">
        <f t="shared" si="6"/>
        <v>0</v>
      </c>
      <c r="L47" s="1098"/>
      <c r="M47" s="1117">
        <f>SUMIFS('A1 Cash'!$N:$N,'A1 Cash'!$A:$A,Table!$A$5,'A1 Cash'!$C:$C,'BFU A1'!$A47,'A1 Cash'!$R:$R,"4")-SUMIFS('A1 Banque'!$N:$N,'A1 Banque'!$A:$A,Table!$A$5,'A1 Banque'!$C:$C,'BFU A1'!$A47,'A1 Banque'!$R:$R,"4")</f>
        <v>0</v>
      </c>
      <c r="N47" s="1099">
        <f t="shared" si="7"/>
        <v>0</v>
      </c>
      <c r="P47" s="1098">
        <f t="shared" si="12"/>
        <v>0</v>
      </c>
      <c r="Q47" s="1117">
        <f t="shared" si="13"/>
        <v>0</v>
      </c>
      <c r="R47" s="1099">
        <f t="shared" si="14"/>
        <v>0</v>
      </c>
      <c r="T47" s="1099"/>
      <c r="U47" s="1099">
        <f t="shared" si="15"/>
        <v>0</v>
      </c>
    </row>
    <row r="48" spans="1:21" ht="15.75">
      <c r="A48" s="979" t="s">
        <v>1615</v>
      </c>
      <c r="B48" s="1080">
        <f>'Budget general'!B51</f>
        <v>0</v>
      </c>
      <c r="C48" s="1098"/>
      <c r="D48" s="1117">
        <f>SUMIFS('A1 Cash'!$N:$N,'A1 Cash'!$A:$A,Table!$A$5,'A1 Cash'!$C:$C,'BFU A1'!$A48,'A1 Cash'!$R:$R,"1")-SUMIFS('A1 Banque'!$N:$N,'A1 Banque'!$A:$A,Table!$A$5,'A1 Banque'!$C:$C,'BFU A1'!A48,'A1 Banque'!$R:$R,"1")</f>
        <v>0</v>
      </c>
      <c r="E48" s="1099">
        <f t="shared" si="0"/>
        <v>0</v>
      </c>
      <c r="F48" s="1098"/>
      <c r="G48" s="1117">
        <f>SUMIFS('A1 Cash'!$N:$N,'A1 Cash'!$A:$A,Table!$A$5,'A1 Cash'!$C:$C,'BFU A1'!$A48,'A1 Cash'!$R:$R,"2")-SUMIFS('A1 Banque'!$N:$N,'A1 Banque'!$A:$A,Table!$A$5,'A1 Banque'!$C:$C,'BFU A1'!$A48,'A1 Banque'!$R:$R,"2")</f>
        <v>0</v>
      </c>
      <c r="H48" s="1099">
        <f t="shared" si="5"/>
        <v>0</v>
      </c>
      <c r="I48" s="1098"/>
      <c r="J48" s="1117">
        <f>SUMIFS('A1 Cash'!$N:$N,'A1 Cash'!$A:$A,Table!$A$5,'A1 Cash'!$C:$C,'BFU A1'!$A48,'A1 Cash'!$R:$R,"3")-SUMIFS('A1 Banque'!$N:$N,'A1 Banque'!$A:$A,Table!$A$5,'A1 Banque'!$C:$C,'BFU A1'!$A48,'A1 Banque'!$R:$R,"3")</f>
        <v>0</v>
      </c>
      <c r="K48" s="1099">
        <f t="shared" si="6"/>
        <v>0</v>
      </c>
      <c r="L48" s="1098"/>
      <c r="M48" s="1117">
        <f>SUMIFS('A1 Cash'!$N:$N,'A1 Cash'!$A:$A,Table!$A$5,'A1 Cash'!$C:$C,'BFU A1'!$A48,'A1 Cash'!$R:$R,"4")-SUMIFS('A1 Banque'!$N:$N,'A1 Banque'!$A:$A,Table!$A$5,'A1 Banque'!$C:$C,'BFU A1'!$A48,'A1 Banque'!$R:$R,"4")</f>
        <v>0</v>
      </c>
      <c r="N48" s="1099">
        <f t="shared" si="7"/>
        <v>0</v>
      </c>
      <c r="P48" s="1098">
        <f t="shared" si="12"/>
        <v>0</v>
      </c>
      <c r="Q48" s="1117">
        <f t="shared" si="13"/>
        <v>0</v>
      </c>
      <c r="R48" s="1099">
        <f t="shared" si="14"/>
        <v>0</v>
      </c>
      <c r="T48" s="1099"/>
      <c r="U48" s="1099">
        <f t="shared" si="15"/>
        <v>0</v>
      </c>
    </row>
    <row r="49" spans="1:21" ht="15.75">
      <c r="A49" s="979" t="s">
        <v>1616</v>
      </c>
      <c r="B49" s="1081">
        <f>'Budget general'!B52</f>
        <v>0</v>
      </c>
      <c r="C49" s="1100"/>
      <c r="D49" s="1005">
        <f>SUMIFS('A1 Cash'!$N:$N,'A1 Cash'!$A:$A,Table!$A$5,'A1 Cash'!$C:$C,'BFU A1'!$A49,'A1 Cash'!$R:$R,"1")-SUMIFS('A1 Banque'!$N:$N,'A1 Banque'!$A:$A,Table!$A$5,'A1 Banque'!$C:$C,'BFU A1'!A49,'A1 Banque'!$R:$R,"1")</f>
        <v>0</v>
      </c>
      <c r="E49" s="1101">
        <f t="shared" si="0"/>
        <v>0</v>
      </c>
      <c r="F49" s="1100"/>
      <c r="G49" s="1005">
        <f>SUMIFS('A1 Cash'!$N:$N,'A1 Cash'!$A:$A,Table!$A$5,'A1 Cash'!$C:$C,'BFU A1'!$A49,'A1 Cash'!$R:$R,"2")-SUMIFS('A1 Banque'!$N:$N,'A1 Banque'!$A:$A,Table!$A$5,'A1 Banque'!$C:$C,'BFU A1'!$A49,'A1 Banque'!$R:$R,"2")</f>
        <v>0</v>
      </c>
      <c r="H49" s="1101">
        <f t="shared" si="5"/>
        <v>0</v>
      </c>
      <c r="I49" s="1100"/>
      <c r="J49" s="1005">
        <f>SUMIFS('A1 Cash'!$N:$N,'A1 Cash'!$A:$A,Table!$A$5,'A1 Cash'!$C:$C,'BFU A1'!$A49,'A1 Cash'!$R:$R,"3")-SUMIFS('A1 Banque'!$N:$N,'A1 Banque'!$A:$A,Table!$A$5,'A1 Banque'!$C:$C,'BFU A1'!$A49,'A1 Banque'!$R:$R,"3")</f>
        <v>0</v>
      </c>
      <c r="K49" s="1101">
        <f t="shared" si="6"/>
        <v>0</v>
      </c>
      <c r="L49" s="1100"/>
      <c r="M49" s="1005">
        <f>SUMIFS('A1 Cash'!$N:$N,'A1 Cash'!$A:$A,Table!$A$5,'A1 Cash'!$C:$C,'BFU A1'!$A49,'A1 Cash'!$R:$R,"4")-SUMIFS('A1 Banque'!$N:$N,'A1 Banque'!$A:$A,Table!$A$5,'A1 Banque'!$C:$C,'BFU A1'!$A49,'A1 Banque'!$R:$R,"4")</f>
        <v>0</v>
      </c>
      <c r="N49" s="1101">
        <f t="shared" si="7"/>
        <v>0</v>
      </c>
      <c r="P49" s="1100">
        <f t="shared" si="12"/>
        <v>0</v>
      </c>
      <c r="Q49" s="1005">
        <f t="shared" si="13"/>
        <v>0</v>
      </c>
      <c r="R49" s="1101">
        <f t="shared" si="14"/>
        <v>0</v>
      </c>
      <c r="T49" s="1101"/>
      <c r="U49" s="1101">
        <f t="shared" si="15"/>
        <v>0</v>
      </c>
    </row>
    <row r="50" spans="1:21" ht="15.75">
      <c r="A50" s="979" t="s">
        <v>1617</v>
      </c>
      <c r="B50" s="1080">
        <f>'Budget general'!B53</f>
        <v>0</v>
      </c>
      <c r="C50" s="1098"/>
      <c r="D50" s="1117">
        <f>SUMIFS('A1 Cash'!$N:$N,'A1 Cash'!$A:$A,Table!$A$5,'A1 Cash'!$C:$C,'BFU A1'!$A50,'A1 Cash'!$R:$R,"1")-SUMIFS('A1 Banque'!$N:$N,'A1 Banque'!$A:$A,Table!$A$5,'A1 Banque'!$C:$C,'BFU A1'!A50,'A1 Banque'!$R:$R,"1")</f>
        <v>0</v>
      </c>
      <c r="E50" s="1099">
        <f t="shared" si="0"/>
        <v>0</v>
      </c>
      <c r="F50" s="1098"/>
      <c r="G50" s="1117">
        <f>SUMIFS('A1 Cash'!$N:$N,'A1 Cash'!$A:$A,Table!$A$5,'A1 Cash'!$C:$C,'BFU A1'!$A50,'A1 Cash'!$R:$R,"2")-SUMIFS('A1 Banque'!$N:$N,'A1 Banque'!$A:$A,Table!$A$5,'A1 Banque'!$C:$C,'BFU A1'!$A50,'A1 Banque'!$R:$R,"2")</f>
        <v>0</v>
      </c>
      <c r="H50" s="1099">
        <f t="shared" si="5"/>
        <v>0</v>
      </c>
      <c r="I50" s="1098"/>
      <c r="J50" s="1117">
        <f>SUMIFS('A1 Cash'!$N:$N,'A1 Cash'!$A:$A,Table!$A$5,'A1 Cash'!$C:$C,'BFU A1'!$A50,'A1 Cash'!$R:$R,"3")-SUMIFS('A1 Banque'!$N:$N,'A1 Banque'!$A:$A,Table!$A$5,'A1 Banque'!$C:$C,'BFU A1'!$A50,'A1 Banque'!$R:$R,"3")</f>
        <v>0</v>
      </c>
      <c r="K50" s="1099">
        <f t="shared" si="6"/>
        <v>0</v>
      </c>
      <c r="L50" s="1098"/>
      <c r="M50" s="1117">
        <f>SUMIFS('A1 Cash'!$N:$N,'A1 Cash'!$A:$A,Table!$A$5,'A1 Cash'!$C:$C,'BFU A1'!$A50,'A1 Cash'!$R:$R,"4")-SUMIFS('A1 Banque'!$N:$N,'A1 Banque'!$A:$A,Table!$A$5,'A1 Banque'!$C:$C,'BFU A1'!$A50,'A1 Banque'!$R:$R,"4")</f>
        <v>0</v>
      </c>
      <c r="N50" s="1099">
        <f t="shared" si="7"/>
        <v>0</v>
      </c>
      <c r="P50" s="1098">
        <f t="shared" si="12"/>
        <v>0</v>
      </c>
      <c r="Q50" s="1117">
        <f t="shared" si="13"/>
        <v>0</v>
      </c>
      <c r="R50" s="1099">
        <f t="shared" si="14"/>
        <v>0</v>
      </c>
      <c r="T50" s="1099"/>
      <c r="U50" s="1099">
        <f t="shared" si="15"/>
        <v>0</v>
      </c>
    </row>
    <row r="51" spans="1:21" ht="15.75">
      <c r="A51" s="979" t="s">
        <v>1618</v>
      </c>
      <c r="B51" s="1082">
        <f>'Budget general'!B54</f>
        <v>0</v>
      </c>
      <c r="C51" s="1108"/>
      <c r="D51" s="1120">
        <f>SUMIFS('A1 Cash'!$N:$N,'A1 Cash'!$A:$A,Table!$A$5,'A1 Cash'!$C:$C,'BFU A1'!$A51,'A1 Cash'!$R:$R,"1")-SUMIFS('A1 Banque'!$N:$N,'A1 Banque'!$A:$A,Table!$A$5,'A1 Banque'!$C:$C,'BFU A1'!A51,'A1 Banque'!$R:$R,"1")</f>
        <v>0</v>
      </c>
      <c r="E51" s="1109">
        <f t="shared" si="0"/>
        <v>0</v>
      </c>
      <c r="F51" s="1108"/>
      <c r="G51" s="1120">
        <f>SUMIFS('A1 Cash'!$N:$N,'A1 Cash'!$A:$A,Table!$A$5,'A1 Cash'!$C:$C,'BFU A1'!$A51,'A1 Cash'!$R:$R,"2")-SUMIFS('A1 Banque'!$N:$N,'A1 Banque'!$A:$A,Table!$A$5,'A1 Banque'!$C:$C,'BFU A1'!$A51,'A1 Banque'!$R:$R,"2")</f>
        <v>0</v>
      </c>
      <c r="H51" s="1109">
        <f t="shared" si="5"/>
        <v>0</v>
      </c>
      <c r="I51" s="1108"/>
      <c r="J51" s="1120">
        <f>SUMIFS('A1 Cash'!$N:$N,'A1 Cash'!$A:$A,Table!$A$5,'A1 Cash'!$C:$C,'BFU A1'!$A51,'A1 Cash'!$R:$R,"3")-SUMIFS('A1 Banque'!$N:$N,'A1 Banque'!$A:$A,Table!$A$5,'A1 Banque'!$C:$C,'BFU A1'!$A51,'A1 Banque'!$R:$R,"3")</f>
        <v>0</v>
      </c>
      <c r="K51" s="1109">
        <f t="shared" si="6"/>
        <v>0</v>
      </c>
      <c r="L51" s="1108"/>
      <c r="M51" s="1120">
        <f>SUMIFS('A1 Cash'!$N:$N,'A1 Cash'!$A:$A,Table!$A$5,'A1 Cash'!$C:$C,'BFU A1'!$A51,'A1 Cash'!$R:$R,"4")-SUMIFS('A1 Banque'!$N:$N,'A1 Banque'!$A:$A,Table!$A$5,'A1 Banque'!$C:$C,'BFU A1'!$A51,'A1 Banque'!$R:$R,"4")</f>
        <v>0</v>
      </c>
      <c r="N51" s="1109">
        <f t="shared" si="7"/>
        <v>0</v>
      </c>
      <c r="P51" s="1108">
        <f t="shared" si="12"/>
        <v>0</v>
      </c>
      <c r="Q51" s="1117">
        <f t="shared" si="13"/>
        <v>0</v>
      </c>
      <c r="R51" s="1109">
        <f t="shared" si="14"/>
        <v>0</v>
      </c>
      <c r="T51" s="1109"/>
      <c r="U51" s="1099">
        <f t="shared" si="15"/>
        <v>0</v>
      </c>
    </row>
    <row r="52" spans="1:21" ht="15.75">
      <c r="A52" s="979" t="s">
        <v>1619</v>
      </c>
      <c r="B52" s="1082">
        <f>'Budget general'!B55</f>
        <v>0</v>
      </c>
      <c r="C52" s="1098"/>
      <c r="D52" s="1117">
        <f>SUMIFS('A1 Cash'!$N:$N,'A1 Cash'!$A:$A,Table!$A$5,'A1 Cash'!$C:$C,'BFU A1'!$A52,'A1 Cash'!$R:$R,"1")-SUMIFS('A1 Banque'!$N:$N,'A1 Banque'!$A:$A,Table!$A$5,'A1 Banque'!$C:$C,'BFU A1'!A52,'A1 Banque'!$R:$R,"1")</f>
        <v>0</v>
      </c>
      <c r="E52" s="1099">
        <f t="shared" si="0"/>
        <v>0</v>
      </c>
      <c r="F52" s="1098"/>
      <c r="G52" s="1117">
        <f>SUMIFS('A1 Cash'!$N:$N,'A1 Cash'!$A:$A,Table!$A$5,'A1 Cash'!$C:$C,'BFU A1'!$A52,'A1 Cash'!$R:$R,"2")-SUMIFS('A1 Banque'!$N:$N,'A1 Banque'!$A:$A,Table!$A$5,'A1 Banque'!$C:$C,'BFU A1'!$A52,'A1 Banque'!$R:$R,"2")</f>
        <v>0</v>
      </c>
      <c r="H52" s="1099">
        <f t="shared" si="5"/>
        <v>0</v>
      </c>
      <c r="I52" s="1098"/>
      <c r="J52" s="1117">
        <f>SUMIFS('A1 Cash'!$N:$N,'A1 Cash'!$A:$A,Table!$A$5,'A1 Cash'!$C:$C,'BFU A1'!$A52,'A1 Cash'!$R:$R,"3")-SUMIFS('A1 Banque'!$N:$N,'A1 Banque'!$A:$A,Table!$A$5,'A1 Banque'!$C:$C,'BFU A1'!$A52,'A1 Banque'!$R:$R,"3")</f>
        <v>0</v>
      </c>
      <c r="K52" s="1099">
        <f t="shared" si="6"/>
        <v>0</v>
      </c>
      <c r="L52" s="1098"/>
      <c r="M52" s="1117">
        <f>SUMIFS('A1 Cash'!$N:$N,'A1 Cash'!$A:$A,Table!$A$5,'A1 Cash'!$C:$C,'BFU A1'!$A52,'A1 Cash'!$R:$R,"4")-SUMIFS('A1 Banque'!$N:$N,'A1 Banque'!$A:$A,Table!$A$5,'A1 Banque'!$C:$C,'BFU A1'!$A52,'A1 Banque'!$R:$R,"4")</f>
        <v>0</v>
      </c>
      <c r="N52" s="1099">
        <f t="shared" si="7"/>
        <v>0</v>
      </c>
      <c r="P52" s="1098">
        <f t="shared" si="12"/>
        <v>0</v>
      </c>
      <c r="Q52" s="1117">
        <f t="shared" si="13"/>
        <v>0</v>
      </c>
      <c r="R52" s="1099">
        <f t="shared" si="14"/>
        <v>0</v>
      </c>
      <c r="T52" s="1099"/>
      <c r="U52" s="1099">
        <f t="shared" si="15"/>
        <v>0</v>
      </c>
    </row>
    <row r="53" spans="1:21" ht="15.75">
      <c r="A53" s="979" t="s">
        <v>1620</v>
      </c>
      <c r="B53" s="1082">
        <f>'Budget general'!B56</f>
        <v>0</v>
      </c>
      <c r="C53" s="1098"/>
      <c r="D53" s="1117">
        <f>SUMIFS('A1 Cash'!$N:$N,'A1 Cash'!$A:$A,Table!$A$5,'A1 Cash'!$C:$C,'BFU A1'!$A53,'A1 Cash'!$R:$R,"1")-SUMIFS('A1 Banque'!$N:$N,'A1 Banque'!$A:$A,Table!$A$5,'A1 Banque'!$C:$C,'BFU A1'!A53,'A1 Banque'!$R:$R,"1")</f>
        <v>0</v>
      </c>
      <c r="E53" s="1099">
        <f t="shared" si="0"/>
        <v>0</v>
      </c>
      <c r="F53" s="1098"/>
      <c r="G53" s="1117">
        <f>SUMIFS('A1 Cash'!$N:$N,'A1 Cash'!$A:$A,Table!$A$5,'A1 Cash'!$C:$C,'BFU A1'!$A53,'A1 Cash'!$R:$R,"2")-SUMIFS('A1 Banque'!$N:$N,'A1 Banque'!$A:$A,Table!$A$5,'A1 Banque'!$C:$C,'BFU A1'!$A53,'A1 Banque'!$R:$R,"2")</f>
        <v>0</v>
      </c>
      <c r="H53" s="1099">
        <f t="shared" si="5"/>
        <v>0</v>
      </c>
      <c r="I53" s="1098"/>
      <c r="J53" s="1117">
        <f>SUMIFS('A1 Cash'!$N:$N,'A1 Cash'!$A:$A,Table!$A$5,'A1 Cash'!$C:$C,'BFU A1'!$A53,'A1 Cash'!$R:$R,"3")-SUMIFS('A1 Banque'!$N:$N,'A1 Banque'!$A:$A,Table!$A$5,'A1 Banque'!$C:$C,'BFU A1'!$A53,'A1 Banque'!$R:$R,"3")</f>
        <v>0</v>
      </c>
      <c r="K53" s="1099">
        <f t="shared" si="6"/>
        <v>0</v>
      </c>
      <c r="L53" s="1098"/>
      <c r="M53" s="1117">
        <f>SUMIFS('A1 Cash'!$N:$N,'A1 Cash'!$A:$A,Table!$A$5,'A1 Cash'!$C:$C,'BFU A1'!$A53,'A1 Cash'!$R:$R,"4")-SUMIFS('A1 Banque'!$N:$N,'A1 Banque'!$A:$A,Table!$A$5,'A1 Banque'!$C:$C,'BFU A1'!$A53,'A1 Banque'!$R:$R,"4")</f>
        <v>0</v>
      </c>
      <c r="N53" s="1099">
        <f t="shared" si="7"/>
        <v>0</v>
      </c>
      <c r="P53" s="1098">
        <f t="shared" si="12"/>
        <v>0</v>
      </c>
      <c r="Q53" s="1117">
        <f t="shared" si="13"/>
        <v>0</v>
      </c>
      <c r="R53" s="1099">
        <f t="shared" si="14"/>
        <v>0</v>
      </c>
      <c r="T53" s="1099"/>
      <c r="U53" s="1099">
        <f t="shared" si="15"/>
        <v>0</v>
      </c>
    </row>
    <row r="54" spans="1:21" ht="16.5" thickBot="1">
      <c r="A54" s="979" t="s">
        <v>1621</v>
      </c>
      <c r="B54" s="1082">
        <f>'Budget general'!B57</f>
        <v>0</v>
      </c>
      <c r="C54" s="1098"/>
      <c r="D54" s="1117">
        <f>SUMIFS('A1 Cash'!$N:$N,'A1 Cash'!$A:$A,Table!$A$5,'A1 Cash'!$C:$C,'BFU A1'!$A54,'A1 Cash'!$R:$R,"1")-SUMIFS('A1 Banque'!$N:$N,'A1 Banque'!$A:$A,Table!$A$5,'A1 Banque'!$C:$C,'BFU A1'!A54,'A1 Banque'!$R:$R,"1")</f>
        <v>0</v>
      </c>
      <c r="E54" s="1099">
        <f t="shared" si="0"/>
        <v>0</v>
      </c>
      <c r="F54" s="1098"/>
      <c r="G54" s="1117">
        <f>SUMIFS('A1 Cash'!$N:$N,'A1 Cash'!$A:$A,Table!$A$5,'A1 Cash'!$C:$C,'BFU A1'!$A54,'A1 Cash'!$R:$R,"2")-SUMIFS('A1 Banque'!$N:$N,'A1 Banque'!$A:$A,Table!$A$5,'A1 Banque'!$C:$C,'BFU A1'!$A54,'A1 Banque'!$R:$R,"2")</f>
        <v>0</v>
      </c>
      <c r="H54" s="1099">
        <f t="shared" si="5"/>
        <v>0</v>
      </c>
      <c r="I54" s="1098"/>
      <c r="J54" s="1117">
        <f>SUMIFS('A1 Cash'!$N:$N,'A1 Cash'!$A:$A,Table!$A$5,'A1 Cash'!$C:$C,'BFU A1'!$A54,'A1 Cash'!$R:$R,"3")-SUMIFS('A1 Banque'!$N:$N,'A1 Banque'!$A:$A,Table!$A$5,'A1 Banque'!$C:$C,'BFU A1'!$A54,'A1 Banque'!$R:$R,"3")</f>
        <v>0</v>
      </c>
      <c r="K54" s="1099">
        <f t="shared" si="6"/>
        <v>0</v>
      </c>
      <c r="L54" s="1098"/>
      <c r="M54" s="1117">
        <f>SUMIFS('A1 Cash'!$N:$N,'A1 Cash'!$A:$A,Table!$A$5,'A1 Cash'!$C:$C,'BFU A1'!$A54,'A1 Cash'!$R:$R,"4")-SUMIFS('A1 Banque'!$N:$N,'A1 Banque'!$A:$A,Table!$A$5,'A1 Banque'!$C:$C,'BFU A1'!$A54,'A1 Banque'!$R:$R,"4")</f>
        <v>0</v>
      </c>
      <c r="N54" s="1099">
        <f t="shared" si="7"/>
        <v>0</v>
      </c>
      <c r="P54" s="1098">
        <f t="shared" si="12"/>
        <v>0</v>
      </c>
      <c r="Q54" s="1117">
        <f t="shared" si="13"/>
        <v>0</v>
      </c>
      <c r="R54" s="1099">
        <f t="shared" si="14"/>
        <v>0</v>
      </c>
      <c r="T54" s="1099"/>
      <c r="U54" s="1099">
        <f t="shared" si="15"/>
        <v>0</v>
      </c>
    </row>
    <row r="55" spans="1:21" ht="16.5" thickBot="1">
      <c r="A55" s="979" t="s">
        <v>213</v>
      </c>
      <c r="B55" s="1070">
        <f>'Budget general'!B58</f>
        <v>0</v>
      </c>
      <c r="C55" s="1164">
        <f>C56+C62+C68+C74</f>
        <v>0</v>
      </c>
      <c r="D55" s="1164">
        <f>D56+D62+D68+D74</f>
        <v>0</v>
      </c>
      <c r="E55" s="1095">
        <f t="shared" si="0"/>
        <v>0</v>
      </c>
      <c r="F55" s="1164">
        <f>F56+F62+F68+F74</f>
        <v>0</v>
      </c>
      <c r="G55" s="1164">
        <f>G56+G62+G68+G74</f>
        <v>0</v>
      </c>
      <c r="H55" s="1095">
        <f t="shared" si="5"/>
        <v>0</v>
      </c>
      <c r="I55" s="1164">
        <f>I56+I62+I68+I74</f>
        <v>0</v>
      </c>
      <c r="J55" s="1164">
        <f>J56+J62+J68+J74</f>
        <v>0</v>
      </c>
      <c r="K55" s="1095">
        <f t="shared" si="6"/>
        <v>0</v>
      </c>
      <c r="L55" s="1164">
        <f>L56+L62+L68+L74</f>
        <v>0</v>
      </c>
      <c r="M55" s="1164">
        <f>M56+M62+M68+M74</f>
        <v>0</v>
      </c>
      <c r="N55" s="1095">
        <f t="shared" si="7"/>
        <v>0</v>
      </c>
      <c r="P55" s="1070">
        <f>P56+P62+P68+P74</f>
        <v>0</v>
      </c>
      <c r="Q55" s="1070">
        <f>Q56+Q62+Q68+Q74</f>
        <v>0</v>
      </c>
      <c r="R55" s="1095">
        <f>P55-Q55</f>
        <v>0</v>
      </c>
      <c r="T55" s="1095"/>
      <c r="U55" s="1095">
        <f>U56+U62+U68+U74</f>
        <v>0</v>
      </c>
    </row>
    <row r="56" spans="1:21" ht="15.75">
      <c r="A56" s="979" t="s">
        <v>1622</v>
      </c>
      <c r="B56" s="1079">
        <f>'Budget general'!B59</f>
        <v>0</v>
      </c>
      <c r="C56" s="1096"/>
      <c r="D56" s="1165">
        <f>SUMIFS('A1 Cash'!$N:$N,'A1 Cash'!$A:$A,Table!$A$5,'A1 Cash'!$C:$C,'BFU A1'!$A56,'A1 Cash'!$R:$R,"1")-SUMIFS('A1 Banque'!$N:$N,'A1 Banque'!$A:$A,Table!$A$5,'A1 Banque'!$C:$C,'BFU A1'!A56,'A1 Banque'!$R:$R,"1")</f>
        <v>0</v>
      </c>
      <c r="E56" s="1097">
        <f t="shared" si="0"/>
        <v>0</v>
      </c>
      <c r="F56" s="1096"/>
      <c r="G56" s="1005">
        <f>SUMIFS('A1 Cash'!$N:$N,'A1 Cash'!$A:$A,Table!$A$5,'A1 Cash'!$C:$C,'BFU A1'!$A56,'A1 Cash'!$R:$R,"2")-SUMIFS('A1 Banque'!$N:$N,'A1 Banque'!$A:$A,Table!$A$5,'A1 Banque'!$C:$C,'BFU A1'!$A56,'A1 Banque'!$R:$R,"2")</f>
        <v>0</v>
      </c>
      <c r="H56" s="1097">
        <f t="shared" si="5"/>
        <v>0</v>
      </c>
      <c r="I56" s="1096"/>
      <c r="J56" s="1005">
        <f>SUMIFS('A1 Cash'!$N:$N,'A1 Cash'!$A:$A,Table!$A$5,'A1 Cash'!$C:$C,'BFU A1'!$A56,'A1 Cash'!$R:$R,"3")-SUMIFS('A1 Banque'!$N:$N,'A1 Banque'!$A:$A,Table!$A$5,'A1 Banque'!$C:$C,'BFU A1'!$A56,'A1 Banque'!$R:$R,"3")</f>
        <v>0</v>
      </c>
      <c r="K56" s="1097">
        <f t="shared" si="6"/>
        <v>0</v>
      </c>
      <c r="L56" s="1096"/>
      <c r="M56" s="1005">
        <f>SUMIFS('A1 Cash'!$N:$N,'A1 Cash'!$A:$A,Table!$A$5,'A1 Cash'!$C:$C,'BFU A1'!$A56,'A1 Cash'!$R:$R,"4")-SUMIFS('A1 Banque'!$N:$N,'A1 Banque'!$A:$A,Table!$A$5,'A1 Banque'!$C:$C,'BFU A1'!$A56,'A1 Banque'!$R:$R,"4")</f>
        <v>0</v>
      </c>
      <c r="N56" s="1097">
        <f t="shared" si="7"/>
        <v>0</v>
      </c>
      <c r="P56" s="1096">
        <f>C56+F56+I56+L56</f>
        <v>0</v>
      </c>
      <c r="Q56" s="1096">
        <f>D56+G56+J56+M56</f>
        <v>0</v>
      </c>
      <c r="R56" s="1097">
        <f>P56-Q56</f>
        <v>0</v>
      </c>
      <c r="T56" s="1097"/>
      <c r="U56" s="1097">
        <f>Q56-T56</f>
        <v>0</v>
      </c>
    </row>
    <row r="57" spans="1:21" ht="15.75">
      <c r="A57" s="979" t="s">
        <v>1623</v>
      </c>
      <c r="B57" s="1080">
        <f>'Budget general'!B60</f>
        <v>0</v>
      </c>
      <c r="C57" s="1098"/>
      <c r="D57" s="1117">
        <f>SUMIFS('A1 Cash'!$N:$N,'A1 Cash'!$A:$A,Table!$A$5,'A1 Cash'!$C:$C,'BFU A1'!$A57,'A1 Cash'!$R:$R,"1")-SUMIFS('A1 Banque'!$N:$N,'A1 Banque'!$A:$A,Table!$A$5,'A1 Banque'!$C:$C,'BFU A1'!A57,'A1 Banque'!$R:$R,"1")</f>
        <v>0</v>
      </c>
      <c r="E57" s="1099">
        <f t="shared" si="0"/>
        <v>0</v>
      </c>
      <c r="F57" s="1098"/>
      <c r="G57" s="1117">
        <f>SUMIFS('A1 Cash'!$N:$N,'A1 Cash'!$A:$A,Table!$A$5,'A1 Cash'!$C:$C,'BFU A1'!$A57,'A1 Cash'!$R:$R,"2")-SUMIFS('A1 Banque'!$N:$N,'A1 Banque'!$A:$A,Table!$A$5,'A1 Banque'!$C:$C,'BFU A1'!$A57,'A1 Banque'!$R:$R,"2")</f>
        <v>0</v>
      </c>
      <c r="H57" s="1099">
        <f t="shared" si="5"/>
        <v>0</v>
      </c>
      <c r="I57" s="1098"/>
      <c r="J57" s="1117">
        <f>SUMIFS('A1 Cash'!$N:$N,'A1 Cash'!$A:$A,Table!$A$5,'A1 Cash'!$C:$C,'BFU A1'!$A57,'A1 Cash'!$R:$R,"3")-SUMIFS('A1 Banque'!$N:$N,'A1 Banque'!$A:$A,Table!$A$5,'A1 Banque'!$C:$C,'BFU A1'!$A57,'A1 Banque'!$R:$R,"3")</f>
        <v>0</v>
      </c>
      <c r="K57" s="1099">
        <f t="shared" si="6"/>
        <v>0</v>
      </c>
      <c r="L57" s="1098"/>
      <c r="M57" s="1117">
        <f>SUMIFS('A1 Cash'!$N:$N,'A1 Cash'!$A:$A,Table!$A$5,'A1 Cash'!$C:$C,'BFU A1'!$A57,'A1 Cash'!$R:$R,"4")-SUMIFS('A1 Banque'!$N:$N,'A1 Banque'!$A:$A,Table!$A$5,'A1 Banque'!$C:$C,'BFU A1'!$A57,'A1 Banque'!$R:$R,"4")</f>
        <v>0</v>
      </c>
      <c r="N57" s="1099">
        <f t="shared" si="7"/>
        <v>0</v>
      </c>
      <c r="P57" s="1098">
        <f t="shared" ref="P57:P79" si="16">C57+F57+I57+L57</f>
        <v>0</v>
      </c>
      <c r="Q57" s="1117">
        <f t="shared" ref="Q57:Q79" si="17">D57+G57+J57+M57</f>
        <v>0</v>
      </c>
      <c r="R57" s="1099">
        <f t="shared" ref="R57:R104" si="18">P57-Q57</f>
        <v>0</v>
      </c>
      <c r="T57" s="1099"/>
      <c r="U57" s="1099">
        <f t="shared" ref="U57:U79" si="19">Q57-T57</f>
        <v>0</v>
      </c>
    </row>
    <row r="58" spans="1:21" ht="15.75">
      <c r="A58" s="979" t="s">
        <v>1624</v>
      </c>
      <c r="B58" s="1080">
        <f>'Budget general'!B61</f>
        <v>0</v>
      </c>
      <c r="C58" s="1098"/>
      <c r="D58" s="1117">
        <f>SUMIFS('A1 Cash'!$N:$N,'A1 Cash'!$A:$A,Table!$A$5,'A1 Cash'!$C:$C,'BFU A1'!$A58,'A1 Cash'!$R:$R,"1")-SUMIFS('A1 Banque'!$N:$N,'A1 Banque'!$A:$A,Table!$A$5,'A1 Banque'!$C:$C,'BFU A1'!A58,'A1 Banque'!$R:$R,"1")</f>
        <v>0</v>
      </c>
      <c r="E58" s="1099">
        <f t="shared" si="0"/>
        <v>0</v>
      </c>
      <c r="F58" s="1098"/>
      <c r="G58" s="1117">
        <f>SUMIFS('A1 Cash'!$N:$N,'A1 Cash'!$A:$A,Table!$A$5,'A1 Cash'!$C:$C,'BFU A1'!$A58,'A1 Cash'!$R:$R,"2")-SUMIFS('A1 Banque'!$N:$N,'A1 Banque'!$A:$A,Table!$A$5,'A1 Banque'!$C:$C,'BFU A1'!$A58,'A1 Banque'!$R:$R,"2")</f>
        <v>0</v>
      </c>
      <c r="H58" s="1099">
        <f t="shared" si="5"/>
        <v>0</v>
      </c>
      <c r="I58" s="1098"/>
      <c r="J58" s="1117">
        <f>SUMIFS('A1 Cash'!$N:$N,'A1 Cash'!$A:$A,Table!$A$5,'A1 Cash'!$C:$C,'BFU A1'!$A58,'A1 Cash'!$R:$R,"3")-SUMIFS('A1 Banque'!$N:$N,'A1 Banque'!$A:$A,Table!$A$5,'A1 Banque'!$C:$C,'BFU A1'!$A58,'A1 Banque'!$R:$R,"3")</f>
        <v>0</v>
      </c>
      <c r="K58" s="1099">
        <f t="shared" si="6"/>
        <v>0</v>
      </c>
      <c r="L58" s="1098"/>
      <c r="M58" s="1117">
        <f>SUMIFS('A1 Cash'!$N:$N,'A1 Cash'!$A:$A,Table!$A$5,'A1 Cash'!$C:$C,'BFU A1'!$A58,'A1 Cash'!$R:$R,"4")-SUMIFS('A1 Banque'!$N:$N,'A1 Banque'!$A:$A,Table!$A$5,'A1 Banque'!$C:$C,'BFU A1'!$A58,'A1 Banque'!$R:$R,"4")</f>
        <v>0</v>
      </c>
      <c r="N58" s="1099">
        <f t="shared" si="7"/>
        <v>0</v>
      </c>
      <c r="P58" s="1098">
        <f t="shared" si="16"/>
        <v>0</v>
      </c>
      <c r="Q58" s="1117">
        <f t="shared" si="17"/>
        <v>0</v>
      </c>
      <c r="R58" s="1099">
        <f t="shared" si="18"/>
        <v>0</v>
      </c>
      <c r="T58" s="1099"/>
      <c r="U58" s="1099">
        <f t="shared" si="19"/>
        <v>0</v>
      </c>
    </row>
    <row r="59" spans="1:21" ht="15.75">
      <c r="A59" s="979" t="s">
        <v>1625</v>
      </c>
      <c r="B59" s="1080">
        <f>'Budget general'!B62</f>
        <v>0</v>
      </c>
      <c r="C59" s="1098"/>
      <c r="D59" s="1117">
        <f>SUMIFS('A1 Cash'!$N:$N,'A1 Cash'!$A:$A,Table!$A$5,'A1 Cash'!$C:$C,'BFU A1'!$A59,'A1 Cash'!$R:$R,"1")-SUMIFS('A1 Banque'!$N:$N,'A1 Banque'!$A:$A,Table!$A$5,'A1 Banque'!$C:$C,'BFU A1'!A59,'A1 Banque'!$R:$R,"1")</f>
        <v>0</v>
      </c>
      <c r="E59" s="1099">
        <f t="shared" si="0"/>
        <v>0</v>
      </c>
      <c r="F59" s="1098"/>
      <c r="G59" s="1117">
        <f>SUMIFS('A1 Cash'!$N:$N,'A1 Cash'!$A:$A,Table!$A$5,'A1 Cash'!$C:$C,'BFU A1'!$A59,'A1 Cash'!$R:$R,"2")-SUMIFS('A1 Banque'!$N:$N,'A1 Banque'!$A:$A,Table!$A$5,'A1 Banque'!$C:$C,'BFU A1'!$A59,'A1 Banque'!$R:$R,"2")</f>
        <v>0</v>
      </c>
      <c r="H59" s="1099">
        <f t="shared" si="5"/>
        <v>0</v>
      </c>
      <c r="I59" s="1098"/>
      <c r="J59" s="1117">
        <f>SUMIFS('A1 Cash'!$N:$N,'A1 Cash'!$A:$A,Table!$A$5,'A1 Cash'!$C:$C,'BFU A1'!$A59,'A1 Cash'!$R:$R,"3")-SUMIFS('A1 Banque'!$N:$N,'A1 Banque'!$A:$A,Table!$A$5,'A1 Banque'!$C:$C,'BFU A1'!$A59,'A1 Banque'!$R:$R,"3")</f>
        <v>0</v>
      </c>
      <c r="K59" s="1099">
        <f t="shared" si="6"/>
        <v>0</v>
      </c>
      <c r="L59" s="1098"/>
      <c r="M59" s="1117">
        <f>SUMIFS('A1 Cash'!$N:$N,'A1 Cash'!$A:$A,Table!$A$5,'A1 Cash'!$C:$C,'BFU A1'!$A59,'A1 Cash'!$R:$R,"4")-SUMIFS('A1 Banque'!$N:$N,'A1 Banque'!$A:$A,Table!$A$5,'A1 Banque'!$C:$C,'BFU A1'!$A59,'A1 Banque'!$R:$R,"4")</f>
        <v>0</v>
      </c>
      <c r="N59" s="1099">
        <f t="shared" si="7"/>
        <v>0</v>
      </c>
      <c r="P59" s="1098">
        <f t="shared" si="16"/>
        <v>0</v>
      </c>
      <c r="Q59" s="1117">
        <f t="shared" si="17"/>
        <v>0</v>
      </c>
      <c r="R59" s="1099">
        <f t="shared" si="18"/>
        <v>0</v>
      </c>
      <c r="S59" s="952"/>
      <c r="T59" s="1099"/>
      <c r="U59" s="1099">
        <f t="shared" si="19"/>
        <v>0</v>
      </c>
    </row>
    <row r="60" spans="1:21" ht="15.75">
      <c r="A60" s="979" t="s">
        <v>1626</v>
      </c>
      <c r="B60" s="1080">
        <f>'Budget general'!B63</f>
        <v>0</v>
      </c>
      <c r="C60" s="1098"/>
      <c r="D60" s="1117">
        <f>SUMIFS('A1 Cash'!$N:$N,'A1 Cash'!$A:$A,Table!$A$5,'A1 Cash'!$C:$C,'BFU A1'!$A60,'A1 Cash'!$R:$R,"1")-SUMIFS('A1 Banque'!$N:$N,'A1 Banque'!$A:$A,Table!$A$5,'A1 Banque'!$C:$C,'BFU A1'!A60,'A1 Banque'!$R:$R,"1")</f>
        <v>0</v>
      </c>
      <c r="E60" s="1099">
        <f t="shared" si="0"/>
        <v>0</v>
      </c>
      <c r="F60" s="1098"/>
      <c r="G60" s="1117">
        <f>SUMIFS('A1 Cash'!$N:$N,'A1 Cash'!$A:$A,Table!$A$5,'A1 Cash'!$C:$C,'BFU A1'!$A60,'A1 Cash'!$R:$R,"2")-SUMIFS('A1 Banque'!$N:$N,'A1 Banque'!$A:$A,Table!$A$5,'A1 Banque'!$C:$C,'BFU A1'!$A60,'A1 Banque'!$R:$R,"2")</f>
        <v>0</v>
      </c>
      <c r="H60" s="1099">
        <f t="shared" si="5"/>
        <v>0</v>
      </c>
      <c r="I60" s="1098"/>
      <c r="J60" s="1117">
        <f>SUMIFS('A1 Cash'!$N:$N,'A1 Cash'!$A:$A,Table!$A$5,'A1 Cash'!$C:$C,'BFU A1'!$A60,'A1 Cash'!$R:$R,"3")-SUMIFS('A1 Banque'!$N:$N,'A1 Banque'!$A:$A,Table!$A$5,'A1 Banque'!$C:$C,'BFU A1'!$A60,'A1 Banque'!$R:$R,"3")</f>
        <v>0</v>
      </c>
      <c r="K60" s="1099">
        <f t="shared" si="6"/>
        <v>0</v>
      </c>
      <c r="L60" s="1098"/>
      <c r="M60" s="1117">
        <f>SUMIFS('A1 Cash'!$N:$N,'A1 Cash'!$A:$A,Table!$A$5,'A1 Cash'!$C:$C,'BFU A1'!$A60,'A1 Cash'!$R:$R,"4")-SUMIFS('A1 Banque'!$N:$N,'A1 Banque'!$A:$A,Table!$A$5,'A1 Banque'!$C:$C,'BFU A1'!$A60,'A1 Banque'!$R:$R,"4")</f>
        <v>0</v>
      </c>
      <c r="N60" s="1099">
        <f t="shared" si="7"/>
        <v>0</v>
      </c>
      <c r="P60" s="1098">
        <f t="shared" si="16"/>
        <v>0</v>
      </c>
      <c r="Q60" s="1117">
        <f t="shared" si="17"/>
        <v>0</v>
      </c>
      <c r="R60" s="1099">
        <f t="shared" si="18"/>
        <v>0</v>
      </c>
      <c r="S60" s="952"/>
      <c r="T60" s="1099"/>
      <c r="U60" s="1099">
        <f t="shared" si="19"/>
        <v>0</v>
      </c>
    </row>
    <row r="61" spans="1:21" ht="15.75">
      <c r="A61" s="979" t="s">
        <v>1627</v>
      </c>
      <c r="B61" s="1080">
        <f>'Budget general'!B64</f>
        <v>0</v>
      </c>
      <c r="C61" s="1098"/>
      <c r="D61" s="1117">
        <f>SUMIFS('A1 Cash'!$N:$N,'A1 Cash'!$A:$A,Table!$A$5,'A1 Cash'!$C:$C,'BFU A1'!$A61,'A1 Cash'!$R:$R,"1")-SUMIFS('A1 Banque'!$N:$N,'A1 Banque'!$A:$A,Table!$A$5,'A1 Banque'!$C:$C,'BFU A1'!A61,'A1 Banque'!$R:$R,"1")</f>
        <v>0</v>
      </c>
      <c r="E61" s="1099">
        <f t="shared" si="0"/>
        <v>0</v>
      </c>
      <c r="F61" s="1098"/>
      <c r="G61" s="1117">
        <f>SUMIFS('A1 Cash'!$N:$N,'A1 Cash'!$A:$A,Table!$A$5,'A1 Cash'!$C:$C,'BFU A1'!$A61,'A1 Cash'!$R:$R,"2")-SUMIFS('A1 Banque'!$N:$N,'A1 Banque'!$A:$A,Table!$A$5,'A1 Banque'!$C:$C,'BFU A1'!$A61,'A1 Banque'!$R:$R,"2")</f>
        <v>0</v>
      </c>
      <c r="H61" s="1099">
        <f t="shared" si="5"/>
        <v>0</v>
      </c>
      <c r="I61" s="1098"/>
      <c r="J61" s="1117">
        <f>SUMIFS('A1 Cash'!$N:$N,'A1 Cash'!$A:$A,Table!$A$5,'A1 Cash'!$C:$C,'BFU A1'!$A61,'A1 Cash'!$R:$R,"3")-SUMIFS('A1 Banque'!$N:$N,'A1 Banque'!$A:$A,Table!$A$5,'A1 Banque'!$C:$C,'BFU A1'!$A61,'A1 Banque'!$R:$R,"3")</f>
        <v>0</v>
      </c>
      <c r="K61" s="1099">
        <f t="shared" si="6"/>
        <v>0</v>
      </c>
      <c r="L61" s="1098"/>
      <c r="M61" s="1117">
        <f>SUMIFS('A1 Cash'!$N:$N,'A1 Cash'!$A:$A,Table!$A$5,'A1 Cash'!$C:$C,'BFU A1'!$A61,'A1 Cash'!$R:$R,"4")-SUMIFS('A1 Banque'!$N:$N,'A1 Banque'!$A:$A,Table!$A$5,'A1 Banque'!$C:$C,'BFU A1'!$A61,'A1 Banque'!$R:$R,"4")</f>
        <v>0</v>
      </c>
      <c r="N61" s="1099">
        <f t="shared" si="7"/>
        <v>0</v>
      </c>
      <c r="P61" s="1098">
        <f t="shared" si="16"/>
        <v>0</v>
      </c>
      <c r="Q61" s="1117">
        <f t="shared" si="17"/>
        <v>0</v>
      </c>
      <c r="R61" s="1099">
        <f t="shared" si="18"/>
        <v>0</v>
      </c>
      <c r="S61" s="952"/>
      <c r="T61" s="1099"/>
      <c r="U61" s="1099">
        <f t="shared" si="19"/>
        <v>0</v>
      </c>
    </row>
    <row r="62" spans="1:21" ht="15.75">
      <c r="A62" s="979" t="s">
        <v>1628</v>
      </c>
      <c r="B62" s="1081">
        <f>'Budget general'!B65</f>
        <v>0</v>
      </c>
      <c r="C62" s="1100"/>
      <c r="D62" s="1005">
        <f>SUMIFS('A1 Cash'!$N:$N,'A1 Cash'!$A:$A,Table!$A$5,'A1 Cash'!$C:$C,'BFU A1'!$A62,'A1 Cash'!$R:$R,"1")-SUMIFS('A1 Banque'!$N:$N,'A1 Banque'!$A:$A,Table!$A$5,'A1 Banque'!$C:$C,'BFU A1'!A62,'A1 Banque'!$R:$R,"1")</f>
        <v>0</v>
      </c>
      <c r="E62" s="1101">
        <f t="shared" si="0"/>
        <v>0</v>
      </c>
      <c r="F62" s="1100"/>
      <c r="G62" s="1005">
        <f>SUMIFS('A1 Cash'!$N:$N,'A1 Cash'!$A:$A,Table!$A$5,'A1 Cash'!$C:$C,'BFU A1'!$A62,'A1 Cash'!$R:$R,"2")-SUMIFS('A1 Banque'!$N:$N,'A1 Banque'!$A:$A,Table!$A$5,'A1 Banque'!$C:$C,'BFU A1'!$A62,'A1 Banque'!$R:$R,"2")</f>
        <v>0</v>
      </c>
      <c r="H62" s="1101">
        <f t="shared" si="5"/>
        <v>0</v>
      </c>
      <c r="I62" s="1100"/>
      <c r="J62" s="1005">
        <f>SUMIFS('A1 Cash'!$N:$N,'A1 Cash'!$A:$A,Table!$A$5,'A1 Cash'!$C:$C,'BFU A1'!$A62,'A1 Cash'!$R:$R,"3")-SUMIFS('A1 Banque'!$N:$N,'A1 Banque'!$A:$A,Table!$A$5,'A1 Banque'!$C:$C,'BFU A1'!$A62,'A1 Banque'!$R:$R,"3")</f>
        <v>0</v>
      </c>
      <c r="K62" s="1101">
        <f t="shared" si="6"/>
        <v>0</v>
      </c>
      <c r="L62" s="1100"/>
      <c r="M62" s="1005">
        <f>SUMIFS('A1 Cash'!$N:$N,'A1 Cash'!$A:$A,Table!$A$5,'A1 Cash'!$C:$C,'BFU A1'!$A62,'A1 Cash'!$R:$R,"4")-SUMIFS('A1 Banque'!$N:$N,'A1 Banque'!$A:$A,Table!$A$5,'A1 Banque'!$C:$C,'BFU A1'!$A62,'A1 Banque'!$R:$R,"4")</f>
        <v>0</v>
      </c>
      <c r="N62" s="1101">
        <f t="shared" si="7"/>
        <v>0</v>
      </c>
      <c r="P62" s="1100">
        <f t="shared" si="16"/>
        <v>0</v>
      </c>
      <c r="Q62" s="1005">
        <f t="shared" si="17"/>
        <v>0</v>
      </c>
      <c r="R62" s="1101">
        <f t="shared" si="18"/>
        <v>0</v>
      </c>
      <c r="S62" s="952"/>
      <c r="T62" s="1101"/>
      <c r="U62" s="1101">
        <f t="shared" si="19"/>
        <v>0</v>
      </c>
    </row>
    <row r="63" spans="1:21" ht="15.75">
      <c r="A63" s="979" t="s">
        <v>1629</v>
      </c>
      <c r="B63" s="1080">
        <f>'Budget general'!B66</f>
        <v>0</v>
      </c>
      <c r="C63" s="1098"/>
      <c r="D63" s="1117">
        <f>SUMIFS('A1 Cash'!$N:$N,'A1 Cash'!$A:$A,Table!$A$5,'A1 Cash'!$C:$C,'BFU A1'!$A63,'A1 Cash'!$R:$R,"1")-SUMIFS('A1 Banque'!$N:$N,'A1 Banque'!$A:$A,Table!$A$5,'A1 Banque'!$C:$C,'BFU A1'!A63,'A1 Banque'!$R:$R,"1")</f>
        <v>0</v>
      </c>
      <c r="E63" s="1099">
        <f t="shared" si="0"/>
        <v>0</v>
      </c>
      <c r="F63" s="1098"/>
      <c r="G63" s="1117">
        <f>SUMIFS('A1 Cash'!$N:$N,'A1 Cash'!$A:$A,Table!$A$5,'A1 Cash'!$C:$C,'BFU A1'!$A63,'A1 Cash'!$R:$R,"2")-SUMIFS('A1 Banque'!$N:$N,'A1 Banque'!$A:$A,Table!$A$5,'A1 Banque'!$C:$C,'BFU A1'!$A63,'A1 Banque'!$R:$R,"2")</f>
        <v>0</v>
      </c>
      <c r="H63" s="1099">
        <f t="shared" si="5"/>
        <v>0</v>
      </c>
      <c r="I63" s="1098"/>
      <c r="J63" s="1117">
        <f>SUMIFS('A1 Cash'!$N:$N,'A1 Cash'!$A:$A,Table!$A$5,'A1 Cash'!$C:$C,'BFU A1'!$A63,'A1 Cash'!$R:$R,"3")-SUMIFS('A1 Banque'!$N:$N,'A1 Banque'!$A:$A,Table!$A$5,'A1 Banque'!$C:$C,'BFU A1'!$A63,'A1 Banque'!$R:$R,"3")</f>
        <v>0</v>
      </c>
      <c r="K63" s="1099">
        <f t="shared" si="6"/>
        <v>0</v>
      </c>
      <c r="L63" s="1098"/>
      <c r="M63" s="1117">
        <f>SUMIFS('A1 Cash'!$N:$N,'A1 Cash'!$A:$A,Table!$A$5,'A1 Cash'!$C:$C,'BFU A1'!$A63,'A1 Cash'!$R:$R,"4")-SUMIFS('A1 Banque'!$N:$N,'A1 Banque'!$A:$A,Table!$A$5,'A1 Banque'!$C:$C,'BFU A1'!$A63,'A1 Banque'!$R:$R,"4")</f>
        <v>0</v>
      </c>
      <c r="N63" s="1099">
        <f t="shared" si="7"/>
        <v>0</v>
      </c>
      <c r="P63" s="1098">
        <f t="shared" si="16"/>
        <v>0</v>
      </c>
      <c r="Q63" s="1117">
        <f t="shared" si="17"/>
        <v>0</v>
      </c>
      <c r="R63" s="1099">
        <f t="shared" si="18"/>
        <v>0</v>
      </c>
      <c r="S63" s="952"/>
      <c r="T63" s="1099"/>
      <c r="U63" s="1099">
        <f t="shared" si="19"/>
        <v>0</v>
      </c>
    </row>
    <row r="64" spans="1:21" ht="15.75">
      <c r="A64" s="979" t="s">
        <v>1630</v>
      </c>
      <c r="B64" s="1080">
        <f>'Budget general'!B67</f>
        <v>0</v>
      </c>
      <c r="C64" s="1098"/>
      <c r="D64" s="1117">
        <f>SUMIFS('A1 Cash'!$N:$N,'A1 Cash'!$A:$A,Table!$A$5,'A1 Cash'!$C:$C,'BFU A1'!$A64,'A1 Cash'!$R:$R,"1")-SUMIFS('A1 Banque'!$N:$N,'A1 Banque'!$A:$A,Table!$A$5,'A1 Banque'!$C:$C,'BFU A1'!A64,'A1 Banque'!$R:$R,"1")</f>
        <v>0</v>
      </c>
      <c r="E64" s="1099">
        <f t="shared" si="0"/>
        <v>0</v>
      </c>
      <c r="F64" s="1098"/>
      <c r="G64" s="1117">
        <f>SUMIFS('A1 Cash'!$N:$N,'A1 Cash'!$A:$A,Table!$A$5,'A1 Cash'!$C:$C,'BFU A1'!$A64,'A1 Cash'!$R:$R,"2")-SUMIFS('A1 Banque'!$N:$N,'A1 Banque'!$A:$A,Table!$A$5,'A1 Banque'!$C:$C,'BFU A1'!$A64,'A1 Banque'!$R:$R,"2")</f>
        <v>0</v>
      </c>
      <c r="H64" s="1099">
        <f t="shared" si="5"/>
        <v>0</v>
      </c>
      <c r="I64" s="1098"/>
      <c r="J64" s="1117">
        <f>SUMIFS('A1 Cash'!$N:$N,'A1 Cash'!$A:$A,Table!$A$5,'A1 Cash'!$C:$C,'BFU A1'!$A64,'A1 Cash'!$R:$R,"3")-SUMIFS('A1 Banque'!$N:$N,'A1 Banque'!$A:$A,Table!$A$5,'A1 Banque'!$C:$C,'BFU A1'!$A64,'A1 Banque'!$R:$R,"3")</f>
        <v>0</v>
      </c>
      <c r="K64" s="1099">
        <f t="shared" si="6"/>
        <v>0</v>
      </c>
      <c r="L64" s="1098"/>
      <c r="M64" s="1117">
        <f>SUMIFS('A1 Cash'!$N:$N,'A1 Cash'!$A:$A,Table!$A$5,'A1 Cash'!$C:$C,'BFU A1'!$A64,'A1 Cash'!$R:$R,"4")-SUMIFS('A1 Banque'!$N:$N,'A1 Banque'!$A:$A,Table!$A$5,'A1 Banque'!$C:$C,'BFU A1'!$A64,'A1 Banque'!$R:$R,"4")</f>
        <v>0</v>
      </c>
      <c r="N64" s="1099">
        <f t="shared" si="7"/>
        <v>0</v>
      </c>
      <c r="P64" s="1098">
        <f t="shared" si="16"/>
        <v>0</v>
      </c>
      <c r="Q64" s="1117">
        <f t="shared" si="17"/>
        <v>0</v>
      </c>
      <c r="R64" s="1099">
        <f t="shared" si="18"/>
        <v>0</v>
      </c>
      <c r="S64" s="952"/>
      <c r="T64" s="1099"/>
      <c r="U64" s="1099">
        <f t="shared" si="19"/>
        <v>0</v>
      </c>
    </row>
    <row r="65" spans="1:21" ht="15.75">
      <c r="A65" s="979" t="s">
        <v>1631</v>
      </c>
      <c r="B65" s="1080">
        <f>'Budget general'!B68</f>
        <v>0</v>
      </c>
      <c r="C65" s="1098"/>
      <c r="D65" s="1117">
        <f>SUMIFS('A1 Cash'!$N:$N,'A1 Cash'!$A:$A,Table!$A$5,'A1 Cash'!$C:$C,'BFU A1'!$A65,'A1 Cash'!$R:$R,"1")-SUMIFS('A1 Banque'!$N:$N,'A1 Banque'!$A:$A,Table!$A$5,'A1 Banque'!$C:$C,'BFU A1'!A65,'A1 Banque'!$R:$R,"1")</f>
        <v>0</v>
      </c>
      <c r="E65" s="1099">
        <f t="shared" si="0"/>
        <v>0</v>
      </c>
      <c r="F65" s="1098"/>
      <c r="G65" s="1117">
        <f>SUMIFS('A1 Cash'!$N:$N,'A1 Cash'!$A:$A,Table!$A$5,'A1 Cash'!$C:$C,'BFU A1'!$A65,'A1 Cash'!$R:$R,"2")-SUMIFS('A1 Banque'!$N:$N,'A1 Banque'!$A:$A,Table!$A$5,'A1 Banque'!$C:$C,'BFU A1'!$A65,'A1 Banque'!$R:$R,"2")</f>
        <v>0</v>
      </c>
      <c r="H65" s="1099">
        <f t="shared" si="5"/>
        <v>0</v>
      </c>
      <c r="I65" s="1098"/>
      <c r="J65" s="1117">
        <f>SUMIFS('A1 Cash'!$N:$N,'A1 Cash'!$A:$A,Table!$A$5,'A1 Cash'!$C:$C,'BFU A1'!$A65,'A1 Cash'!$R:$R,"3")-SUMIFS('A1 Banque'!$N:$N,'A1 Banque'!$A:$A,Table!$A$5,'A1 Banque'!$C:$C,'BFU A1'!$A65,'A1 Banque'!$R:$R,"3")</f>
        <v>0</v>
      </c>
      <c r="K65" s="1099">
        <f t="shared" si="6"/>
        <v>0</v>
      </c>
      <c r="L65" s="1098"/>
      <c r="M65" s="1117">
        <f>SUMIFS('A1 Cash'!$N:$N,'A1 Cash'!$A:$A,Table!$A$5,'A1 Cash'!$C:$C,'BFU A1'!$A65,'A1 Cash'!$R:$R,"4")-SUMIFS('A1 Banque'!$N:$N,'A1 Banque'!$A:$A,Table!$A$5,'A1 Banque'!$C:$C,'BFU A1'!$A65,'A1 Banque'!$R:$R,"4")</f>
        <v>0</v>
      </c>
      <c r="N65" s="1099">
        <f t="shared" si="7"/>
        <v>0</v>
      </c>
      <c r="P65" s="1098">
        <f t="shared" si="16"/>
        <v>0</v>
      </c>
      <c r="Q65" s="1117">
        <f t="shared" si="17"/>
        <v>0</v>
      </c>
      <c r="R65" s="1099">
        <f t="shared" si="18"/>
        <v>0</v>
      </c>
      <c r="S65" s="952"/>
      <c r="T65" s="1099"/>
      <c r="U65" s="1099">
        <f t="shared" si="19"/>
        <v>0</v>
      </c>
    </row>
    <row r="66" spans="1:21" ht="15.75">
      <c r="A66" s="979" t="s">
        <v>1632</v>
      </c>
      <c r="B66" s="1080">
        <f>'Budget general'!B69</f>
        <v>0</v>
      </c>
      <c r="C66" s="1098"/>
      <c r="D66" s="1117">
        <f>SUMIFS('A1 Cash'!$N:$N,'A1 Cash'!$A:$A,Table!$A$5,'A1 Cash'!$C:$C,'BFU A1'!$A66,'A1 Cash'!$R:$R,"1")-SUMIFS('A1 Banque'!$N:$N,'A1 Banque'!$A:$A,Table!$A$5,'A1 Banque'!$C:$C,'BFU A1'!A66,'A1 Banque'!$R:$R,"1")</f>
        <v>0</v>
      </c>
      <c r="E66" s="1099">
        <f t="shared" si="0"/>
        <v>0</v>
      </c>
      <c r="F66" s="1098"/>
      <c r="G66" s="1117">
        <f>SUMIFS('A1 Cash'!$N:$N,'A1 Cash'!$A:$A,Table!$A$5,'A1 Cash'!$C:$C,'BFU A1'!$A66,'A1 Cash'!$R:$R,"2")-SUMIFS('A1 Banque'!$N:$N,'A1 Banque'!$A:$A,Table!$A$5,'A1 Banque'!$C:$C,'BFU A1'!$A66,'A1 Banque'!$R:$R,"2")</f>
        <v>0</v>
      </c>
      <c r="H66" s="1099">
        <f t="shared" si="5"/>
        <v>0</v>
      </c>
      <c r="I66" s="1098"/>
      <c r="J66" s="1117">
        <f>SUMIFS('A1 Cash'!$N:$N,'A1 Cash'!$A:$A,Table!$A$5,'A1 Cash'!$C:$C,'BFU A1'!$A66,'A1 Cash'!$R:$R,"3")-SUMIFS('A1 Banque'!$N:$N,'A1 Banque'!$A:$A,Table!$A$5,'A1 Banque'!$C:$C,'BFU A1'!$A66,'A1 Banque'!$R:$R,"3")</f>
        <v>0</v>
      </c>
      <c r="K66" s="1099">
        <f t="shared" si="6"/>
        <v>0</v>
      </c>
      <c r="L66" s="1098"/>
      <c r="M66" s="1117">
        <f>SUMIFS('A1 Cash'!$N:$N,'A1 Cash'!$A:$A,Table!$A$5,'A1 Cash'!$C:$C,'BFU A1'!$A66,'A1 Cash'!$R:$R,"4")-SUMIFS('A1 Banque'!$N:$N,'A1 Banque'!$A:$A,Table!$A$5,'A1 Banque'!$C:$C,'BFU A1'!$A66,'A1 Banque'!$R:$R,"4")</f>
        <v>0</v>
      </c>
      <c r="N66" s="1099">
        <f t="shared" si="7"/>
        <v>0</v>
      </c>
      <c r="P66" s="1098">
        <f t="shared" si="16"/>
        <v>0</v>
      </c>
      <c r="Q66" s="1117">
        <f t="shared" si="17"/>
        <v>0</v>
      </c>
      <c r="R66" s="1099">
        <f t="shared" si="18"/>
        <v>0</v>
      </c>
      <c r="S66" s="952"/>
      <c r="T66" s="1099"/>
      <c r="U66" s="1099">
        <f t="shared" si="19"/>
        <v>0</v>
      </c>
    </row>
    <row r="67" spans="1:21" ht="15.75">
      <c r="A67" s="979" t="s">
        <v>1633</v>
      </c>
      <c r="B67" s="1080">
        <f>'Budget general'!B70</f>
        <v>0</v>
      </c>
      <c r="C67" s="1098"/>
      <c r="D67" s="1117">
        <f>SUMIFS('A1 Cash'!$N:$N,'A1 Cash'!$A:$A,Table!$A$5,'A1 Cash'!$C:$C,'BFU A1'!$A67,'A1 Cash'!$R:$R,"1")-SUMIFS('A1 Banque'!$N:$N,'A1 Banque'!$A:$A,Table!$A$5,'A1 Banque'!$C:$C,'BFU A1'!A67,'A1 Banque'!$R:$R,"1")</f>
        <v>0</v>
      </c>
      <c r="E67" s="1099">
        <f t="shared" si="0"/>
        <v>0</v>
      </c>
      <c r="F67" s="1098"/>
      <c r="G67" s="1117">
        <f>SUMIFS('A1 Cash'!$N:$N,'A1 Cash'!$A:$A,Table!$A$5,'A1 Cash'!$C:$C,'BFU A1'!$A67,'A1 Cash'!$R:$R,"2")-SUMIFS('A1 Banque'!$N:$N,'A1 Banque'!$A:$A,Table!$A$5,'A1 Banque'!$C:$C,'BFU A1'!$A67,'A1 Banque'!$R:$R,"2")</f>
        <v>0</v>
      </c>
      <c r="H67" s="1099">
        <f t="shared" si="5"/>
        <v>0</v>
      </c>
      <c r="I67" s="1098"/>
      <c r="J67" s="1117">
        <f>SUMIFS('A1 Cash'!$N:$N,'A1 Cash'!$A:$A,Table!$A$5,'A1 Cash'!$C:$C,'BFU A1'!$A67,'A1 Cash'!$R:$R,"3")-SUMIFS('A1 Banque'!$N:$N,'A1 Banque'!$A:$A,Table!$A$5,'A1 Banque'!$C:$C,'BFU A1'!$A67,'A1 Banque'!$R:$R,"3")</f>
        <v>0</v>
      </c>
      <c r="K67" s="1099">
        <f t="shared" si="6"/>
        <v>0</v>
      </c>
      <c r="L67" s="1098"/>
      <c r="M67" s="1117">
        <f>SUMIFS('A1 Cash'!$N:$N,'A1 Cash'!$A:$A,Table!$A$5,'A1 Cash'!$C:$C,'BFU A1'!$A67,'A1 Cash'!$R:$R,"4")-SUMIFS('A1 Banque'!$N:$N,'A1 Banque'!$A:$A,Table!$A$5,'A1 Banque'!$C:$C,'BFU A1'!$A67,'A1 Banque'!$R:$R,"4")</f>
        <v>0</v>
      </c>
      <c r="N67" s="1099">
        <f t="shared" si="7"/>
        <v>0</v>
      </c>
      <c r="P67" s="1098">
        <f t="shared" si="16"/>
        <v>0</v>
      </c>
      <c r="Q67" s="1117">
        <f t="shared" si="17"/>
        <v>0</v>
      </c>
      <c r="R67" s="1099">
        <f t="shared" si="18"/>
        <v>0</v>
      </c>
      <c r="S67" s="952"/>
      <c r="T67" s="1099"/>
      <c r="U67" s="1099">
        <f t="shared" si="19"/>
        <v>0</v>
      </c>
    </row>
    <row r="68" spans="1:21" ht="15.75">
      <c r="A68" s="979" t="s">
        <v>1634</v>
      </c>
      <c r="B68" s="1081">
        <f>'Budget general'!B71</f>
        <v>0</v>
      </c>
      <c r="C68" s="1100"/>
      <c r="D68" s="1005">
        <f>SUMIFS('A1 Cash'!$N:$N,'A1 Cash'!$A:$A,Table!$A$5,'A1 Cash'!$C:$C,'BFU A1'!$A68,'A1 Cash'!$R:$R,"1")-SUMIFS('A1 Banque'!$N:$N,'A1 Banque'!$A:$A,Table!$A$5,'A1 Banque'!$C:$C,'BFU A1'!A68,'A1 Banque'!$R:$R,"1")</f>
        <v>0</v>
      </c>
      <c r="E68" s="1101">
        <f t="shared" si="0"/>
        <v>0</v>
      </c>
      <c r="F68" s="1100"/>
      <c r="G68" s="1005">
        <f>SUMIFS('A1 Cash'!$N:$N,'A1 Cash'!$A:$A,Table!$A$5,'A1 Cash'!$C:$C,'BFU A1'!$A68,'A1 Cash'!$R:$R,"2")-SUMIFS('A1 Banque'!$N:$N,'A1 Banque'!$A:$A,Table!$A$5,'A1 Banque'!$C:$C,'BFU A1'!$A68,'A1 Banque'!$R:$R,"2")</f>
        <v>0</v>
      </c>
      <c r="H68" s="1101">
        <f t="shared" si="5"/>
        <v>0</v>
      </c>
      <c r="I68" s="1100"/>
      <c r="J68" s="1005">
        <f>SUMIFS('A1 Cash'!$N:$N,'A1 Cash'!$A:$A,Table!$A$5,'A1 Cash'!$C:$C,'BFU A1'!$A68,'A1 Cash'!$R:$R,"3")-SUMIFS('A1 Banque'!$N:$N,'A1 Banque'!$A:$A,Table!$A$5,'A1 Banque'!$C:$C,'BFU A1'!$A68,'A1 Banque'!$R:$R,"3")</f>
        <v>0</v>
      </c>
      <c r="K68" s="1101">
        <f t="shared" si="6"/>
        <v>0</v>
      </c>
      <c r="L68" s="1100"/>
      <c r="M68" s="1005">
        <f>SUMIFS('A1 Cash'!$N:$N,'A1 Cash'!$A:$A,Table!$A$5,'A1 Cash'!$C:$C,'BFU A1'!$A68,'A1 Cash'!$R:$R,"4")-SUMIFS('A1 Banque'!$N:$N,'A1 Banque'!$A:$A,Table!$A$5,'A1 Banque'!$C:$C,'BFU A1'!$A68,'A1 Banque'!$R:$R,"4")</f>
        <v>0</v>
      </c>
      <c r="N68" s="1101">
        <f t="shared" si="7"/>
        <v>0</v>
      </c>
      <c r="P68" s="1100">
        <f t="shared" si="16"/>
        <v>0</v>
      </c>
      <c r="Q68" s="1005">
        <f t="shared" si="17"/>
        <v>0</v>
      </c>
      <c r="R68" s="1101">
        <f t="shared" si="18"/>
        <v>0</v>
      </c>
      <c r="S68" s="952"/>
      <c r="T68" s="1101"/>
      <c r="U68" s="1101">
        <f t="shared" si="19"/>
        <v>0</v>
      </c>
    </row>
    <row r="69" spans="1:21" ht="15.75">
      <c r="A69" s="979" t="s">
        <v>1635</v>
      </c>
      <c r="B69" s="1080">
        <f>'Budget general'!B72</f>
        <v>0</v>
      </c>
      <c r="C69" s="1098"/>
      <c r="D69" s="1117">
        <f>SUMIFS('A1 Cash'!$N:$N,'A1 Cash'!$A:$A,Table!$A$5,'A1 Cash'!$C:$C,'BFU A1'!$A69,'A1 Cash'!$R:$R,"1")-SUMIFS('A1 Banque'!$N:$N,'A1 Banque'!$A:$A,Table!$A$5,'A1 Banque'!$C:$C,'BFU A1'!A69,'A1 Banque'!$R:$R,"1")</f>
        <v>0</v>
      </c>
      <c r="E69" s="1099">
        <f t="shared" ref="E69:E128" si="20">C69-D69</f>
        <v>0</v>
      </c>
      <c r="F69" s="1098"/>
      <c r="G69" s="1117">
        <f>SUMIFS('A1 Cash'!$N:$N,'A1 Cash'!$A:$A,Table!$A$5,'A1 Cash'!$C:$C,'BFU A1'!$A69,'A1 Cash'!$R:$R,"2")-SUMIFS('A1 Banque'!$N:$N,'A1 Banque'!$A:$A,Table!$A$5,'A1 Banque'!$C:$C,'BFU A1'!$A69,'A1 Banque'!$R:$R,"2")</f>
        <v>0</v>
      </c>
      <c r="H69" s="1099">
        <f t="shared" si="5"/>
        <v>0</v>
      </c>
      <c r="I69" s="1098"/>
      <c r="J69" s="1117">
        <f>SUMIFS('A1 Cash'!$N:$N,'A1 Cash'!$A:$A,Table!$A$5,'A1 Cash'!$C:$C,'BFU A1'!$A69,'A1 Cash'!$R:$R,"3")-SUMIFS('A1 Banque'!$N:$N,'A1 Banque'!$A:$A,Table!$A$5,'A1 Banque'!$C:$C,'BFU A1'!$A69,'A1 Banque'!$R:$R,"3")</f>
        <v>0</v>
      </c>
      <c r="K69" s="1099">
        <f t="shared" si="6"/>
        <v>0</v>
      </c>
      <c r="L69" s="1098"/>
      <c r="M69" s="1117">
        <f>SUMIFS('A1 Cash'!$N:$N,'A1 Cash'!$A:$A,Table!$A$5,'A1 Cash'!$C:$C,'BFU A1'!$A69,'A1 Cash'!$R:$R,"4")-SUMIFS('A1 Banque'!$N:$N,'A1 Banque'!$A:$A,Table!$A$5,'A1 Banque'!$C:$C,'BFU A1'!$A69,'A1 Banque'!$R:$R,"4")</f>
        <v>0</v>
      </c>
      <c r="N69" s="1099">
        <f t="shared" si="7"/>
        <v>0</v>
      </c>
      <c r="P69" s="1098">
        <f t="shared" si="16"/>
        <v>0</v>
      </c>
      <c r="Q69" s="1117">
        <f t="shared" si="17"/>
        <v>0</v>
      </c>
      <c r="R69" s="1099">
        <f t="shared" si="18"/>
        <v>0</v>
      </c>
      <c r="T69" s="1099"/>
      <c r="U69" s="1099">
        <f t="shared" si="19"/>
        <v>0</v>
      </c>
    </row>
    <row r="70" spans="1:21" ht="15.75">
      <c r="A70" s="979" t="s">
        <v>1636</v>
      </c>
      <c r="B70" s="1080">
        <f>'Budget general'!B73</f>
        <v>0</v>
      </c>
      <c r="C70" s="1108"/>
      <c r="D70" s="1120">
        <f>SUMIFS('A1 Cash'!$N:$N,'A1 Cash'!$A:$A,Table!$A$5,'A1 Cash'!$C:$C,'BFU A1'!$A70,'A1 Cash'!$R:$R,"1")-SUMIFS('A1 Banque'!$N:$N,'A1 Banque'!$A:$A,Table!$A$5,'A1 Banque'!$C:$C,'BFU A1'!A70,'A1 Banque'!$R:$R,"1")</f>
        <v>0</v>
      </c>
      <c r="E70" s="1109">
        <f t="shared" si="20"/>
        <v>0</v>
      </c>
      <c r="F70" s="1108"/>
      <c r="G70" s="1120">
        <f>SUMIFS('A1 Cash'!$N:$N,'A1 Cash'!$A:$A,Table!$A$5,'A1 Cash'!$C:$C,'BFU A1'!$A70,'A1 Cash'!$R:$R,"2")-SUMIFS('A1 Banque'!$N:$N,'A1 Banque'!$A:$A,Table!$A$5,'A1 Banque'!$C:$C,'BFU A1'!$A70,'A1 Banque'!$R:$R,"2")</f>
        <v>0</v>
      </c>
      <c r="H70" s="1109">
        <f t="shared" si="5"/>
        <v>0</v>
      </c>
      <c r="I70" s="1108"/>
      <c r="J70" s="1120">
        <f>SUMIFS('A1 Cash'!$N:$N,'A1 Cash'!$A:$A,Table!$A$5,'A1 Cash'!$C:$C,'BFU A1'!$A70,'A1 Cash'!$R:$R,"3")-SUMIFS('A1 Banque'!$N:$N,'A1 Banque'!$A:$A,Table!$A$5,'A1 Banque'!$C:$C,'BFU A1'!$A70,'A1 Banque'!$R:$R,"3")</f>
        <v>0</v>
      </c>
      <c r="K70" s="1109">
        <f t="shared" si="6"/>
        <v>0</v>
      </c>
      <c r="L70" s="1108"/>
      <c r="M70" s="1120">
        <f>SUMIFS('A1 Cash'!$N:$N,'A1 Cash'!$A:$A,Table!$A$5,'A1 Cash'!$C:$C,'BFU A1'!$A70,'A1 Cash'!$R:$R,"4")-SUMIFS('A1 Banque'!$N:$N,'A1 Banque'!$A:$A,Table!$A$5,'A1 Banque'!$C:$C,'BFU A1'!$A70,'A1 Banque'!$R:$R,"4")</f>
        <v>0</v>
      </c>
      <c r="N70" s="1109">
        <f t="shared" si="7"/>
        <v>0</v>
      </c>
      <c r="P70" s="1098">
        <f t="shared" si="16"/>
        <v>0</v>
      </c>
      <c r="Q70" s="1117">
        <f t="shared" si="17"/>
        <v>0</v>
      </c>
      <c r="R70" s="1099">
        <f t="shared" si="18"/>
        <v>0</v>
      </c>
      <c r="T70" s="1109"/>
      <c r="U70" s="1109">
        <f t="shared" si="19"/>
        <v>0</v>
      </c>
    </row>
    <row r="71" spans="1:21" ht="15.75">
      <c r="A71" s="979" t="s">
        <v>1637</v>
      </c>
      <c r="B71" s="1080">
        <f>'Budget general'!B74</f>
        <v>0</v>
      </c>
      <c r="C71" s="1098"/>
      <c r="D71" s="1117">
        <f>SUMIFS('A1 Cash'!$N:$N,'A1 Cash'!$A:$A,Table!$A$5,'A1 Cash'!$C:$C,'BFU A1'!$A71,'A1 Cash'!$R:$R,"1")-SUMIFS('A1 Banque'!$N:$N,'A1 Banque'!$A:$A,Table!$A$5,'A1 Banque'!$C:$C,'BFU A1'!A71,'A1 Banque'!$R:$R,"1")</f>
        <v>0</v>
      </c>
      <c r="E71" s="1099">
        <f t="shared" si="20"/>
        <v>0</v>
      </c>
      <c r="F71" s="1098"/>
      <c r="G71" s="1117">
        <f>SUMIFS('A1 Cash'!$N:$N,'A1 Cash'!$A:$A,Table!$A$5,'A1 Cash'!$C:$C,'BFU A1'!$A71,'A1 Cash'!$R:$R,"2")-SUMIFS('A1 Banque'!$N:$N,'A1 Banque'!$A:$A,Table!$A$5,'A1 Banque'!$C:$C,'BFU A1'!$A71,'A1 Banque'!$R:$R,"2")</f>
        <v>0</v>
      </c>
      <c r="H71" s="1099">
        <f t="shared" ref="H71:H105" si="21">F71-G71</f>
        <v>0</v>
      </c>
      <c r="I71" s="1098"/>
      <c r="J71" s="1117">
        <f>SUMIFS('A1 Cash'!$N:$N,'A1 Cash'!$A:$A,Table!$A$5,'A1 Cash'!$C:$C,'BFU A1'!$A71,'A1 Cash'!$R:$R,"3")-SUMIFS('A1 Banque'!$N:$N,'A1 Banque'!$A:$A,Table!$A$5,'A1 Banque'!$C:$C,'BFU A1'!$A71,'A1 Banque'!$R:$R,"3")</f>
        <v>0</v>
      </c>
      <c r="K71" s="1099">
        <f t="shared" ref="K71:K105" si="22">I71-J71</f>
        <v>0</v>
      </c>
      <c r="L71" s="1098"/>
      <c r="M71" s="1117">
        <f>SUMIFS('A1 Cash'!$N:$N,'A1 Cash'!$A:$A,Table!$A$5,'A1 Cash'!$C:$C,'BFU A1'!$A71,'A1 Cash'!$R:$R,"4")-SUMIFS('A1 Banque'!$N:$N,'A1 Banque'!$A:$A,Table!$A$5,'A1 Banque'!$C:$C,'BFU A1'!$A71,'A1 Banque'!$R:$R,"4")</f>
        <v>0</v>
      </c>
      <c r="N71" s="1099">
        <f t="shared" ref="N71:N105" si="23">L71-M71</f>
        <v>0</v>
      </c>
      <c r="P71" s="1098">
        <f t="shared" si="16"/>
        <v>0</v>
      </c>
      <c r="Q71" s="1117">
        <f t="shared" si="17"/>
        <v>0</v>
      </c>
      <c r="R71" s="1099">
        <f t="shared" si="18"/>
        <v>0</v>
      </c>
      <c r="T71" s="1099"/>
      <c r="U71" s="1099">
        <f t="shared" si="19"/>
        <v>0</v>
      </c>
    </row>
    <row r="72" spans="1:21" ht="15.75">
      <c r="A72" s="979" t="s">
        <v>1638</v>
      </c>
      <c r="B72" s="1080">
        <f>'Budget general'!B75</f>
        <v>0</v>
      </c>
      <c r="C72" s="1098"/>
      <c r="D72" s="1117">
        <f>SUMIFS('A1 Cash'!$N:$N,'A1 Cash'!$A:$A,Table!$A$5,'A1 Cash'!$C:$C,'BFU A1'!$A72,'A1 Cash'!$R:$R,"1")-SUMIFS('A1 Banque'!$N:$N,'A1 Banque'!$A:$A,Table!$A$5,'A1 Banque'!$C:$C,'BFU A1'!A72,'A1 Banque'!$R:$R,"1")</f>
        <v>0</v>
      </c>
      <c r="E72" s="1099">
        <f t="shared" si="20"/>
        <v>0</v>
      </c>
      <c r="F72" s="1098"/>
      <c r="G72" s="1117">
        <f>SUMIFS('A1 Cash'!$N:$N,'A1 Cash'!$A:$A,Table!$A$5,'A1 Cash'!$C:$C,'BFU A1'!$A72,'A1 Cash'!$R:$R,"2")-SUMIFS('A1 Banque'!$N:$N,'A1 Banque'!$A:$A,Table!$A$5,'A1 Banque'!$C:$C,'BFU A1'!$A72,'A1 Banque'!$R:$R,"2")</f>
        <v>0</v>
      </c>
      <c r="H72" s="1099">
        <f t="shared" si="21"/>
        <v>0</v>
      </c>
      <c r="I72" s="1098"/>
      <c r="J72" s="1117">
        <f>SUMIFS('A1 Cash'!$N:$N,'A1 Cash'!$A:$A,Table!$A$5,'A1 Cash'!$C:$C,'BFU A1'!$A72,'A1 Cash'!$R:$R,"3")-SUMIFS('A1 Banque'!$N:$N,'A1 Banque'!$A:$A,Table!$A$5,'A1 Banque'!$C:$C,'BFU A1'!$A72,'A1 Banque'!$R:$R,"3")</f>
        <v>0</v>
      </c>
      <c r="K72" s="1099">
        <f t="shared" si="22"/>
        <v>0</v>
      </c>
      <c r="L72" s="1098"/>
      <c r="M72" s="1117">
        <f>SUMIFS('A1 Cash'!$N:$N,'A1 Cash'!$A:$A,Table!$A$5,'A1 Cash'!$C:$C,'BFU A1'!$A72,'A1 Cash'!$R:$R,"4")-SUMIFS('A1 Banque'!$N:$N,'A1 Banque'!$A:$A,Table!$A$5,'A1 Banque'!$C:$C,'BFU A1'!$A72,'A1 Banque'!$R:$R,"4")</f>
        <v>0</v>
      </c>
      <c r="N72" s="1099">
        <f t="shared" si="23"/>
        <v>0</v>
      </c>
      <c r="P72" s="1098">
        <f t="shared" si="16"/>
        <v>0</v>
      </c>
      <c r="Q72" s="1117">
        <f t="shared" si="17"/>
        <v>0</v>
      </c>
      <c r="R72" s="1099">
        <f t="shared" si="18"/>
        <v>0</v>
      </c>
      <c r="T72" s="1099"/>
      <c r="U72" s="1099">
        <f t="shared" si="19"/>
        <v>0</v>
      </c>
    </row>
    <row r="73" spans="1:21" ht="15.75">
      <c r="A73" s="979" t="s">
        <v>1639</v>
      </c>
      <c r="B73" s="1080">
        <f>'Budget general'!B76</f>
        <v>0</v>
      </c>
      <c r="C73" s="1098"/>
      <c r="D73" s="1117">
        <f>SUMIFS('A1 Cash'!$N:$N,'A1 Cash'!$A:$A,Table!$A$5,'A1 Cash'!$C:$C,'BFU A1'!$A73,'A1 Cash'!$R:$R,"1")-SUMIFS('A1 Banque'!$N:$N,'A1 Banque'!$A:$A,Table!$A$5,'A1 Banque'!$C:$C,'BFU A1'!A73,'A1 Banque'!$R:$R,"1")</f>
        <v>0</v>
      </c>
      <c r="E73" s="1099">
        <f t="shared" si="20"/>
        <v>0</v>
      </c>
      <c r="F73" s="1098"/>
      <c r="G73" s="1117">
        <f>SUMIFS('A1 Cash'!$N:$N,'A1 Cash'!$A:$A,Table!$A$5,'A1 Cash'!$C:$C,'BFU A1'!$A73,'A1 Cash'!$R:$R,"2")-SUMIFS('A1 Banque'!$N:$N,'A1 Banque'!$A:$A,Table!$A$5,'A1 Banque'!$C:$C,'BFU A1'!$A73,'A1 Banque'!$R:$R,"2")</f>
        <v>0</v>
      </c>
      <c r="H73" s="1099">
        <f t="shared" si="21"/>
        <v>0</v>
      </c>
      <c r="I73" s="1098"/>
      <c r="J73" s="1117">
        <f>SUMIFS('A1 Cash'!$N:$N,'A1 Cash'!$A:$A,Table!$A$5,'A1 Cash'!$C:$C,'BFU A1'!$A73,'A1 Cash'!$R:$R,"3")-SUMIFS('A1 Banque'!$N:$N,'A1 Banque'!$A:$A,Table!$A$5,'A1 Banque'!$C:$C,'BFU A1'!$A73,'A1 Banque'!$R:$R,"3")</f>
        <v>0</v>
      </c>
      <c r="K73" s="1099">
        <f t="shared" si="22"/>
        <v>0</v>
      </c>
      <c r="L73" s="1098"/>
      <c r="M73" s="1117">
        <f>SUMIFS('A1 Cash'!$N:$N,'A1 Cash'!$A:$A,Table!$A$5,'A1 Cash'!$C:$C,'BFU A1'!$A73,'A1 Cash'!$R:$R,"4")-SUMIFS('A1 Banque'!$N:$N,'A1 Banque'!$A:$A,Table!$A$5,'A1 Banque'!$C:$C,'BFU A1'!$A73,'A1 Banque'!$R:$R,"4")</f>
        <v>0</v>
      </c>
      <c r="N73" s="1099">
        <f t="shared" si="23"/>
        <v>0</v>
      </c>
      <c r="P73" s="1098">
        <f t="shared" si="16"/>
        <v>0</v>
      </c>
      <c r="Q73" s="1117">
        <f t="shared" si="17"/>
        <v>0</v>
      </c>
      <c r="R73" s="1099">
        <f t="shared" si="18"/>
        <v>0</v>
      </c>
      <c r="T73" s="1099"/>
      <c r="U73" s="1099">
        <f t="shared" si="19"/>
        <v>0</v>
      </c>
    </row>
    <row r="74" spans="1:21" ht="15.75">
      <c r="A74" s="979" t="s">
        <v>1640</v>
      </c>
      <c r="B74" s="1081">
        <f>'Budget general'!B77</f>
        <v>0</v>
      </c>
      <c r="C74" s="1102"/>
      <c r="D74" s="1009">
        <f>SUMIFS('A1 Cash'!$N:$N,'A1 Cash'!$A:$A,Table!$A$5,'A1 Cash'!$C:$C,'BFU A1'!$A74,'A1 Cash'!$R:$R,"1")-SUMIFS('A1 Banque'!$N:$N,'A1 Banque'!$A:$A,Table!$A$5,'A1 Banque'!$C:$C,'BFU A1'!A74,'A1 Banque'!$R:$R,"1")</f>
        <v>0</v>
      </c>
      <c r="E74" s="1103">
        <f t="shared" si="20"/>
        <v>0</v>
      </c>
      <c r="F74" s="1102"/>
      <c r="G74" s="1009">
        <f>SUMIFS('A1 Cash'!$N:$N,'A1 Cash'!$A:$A,Table!$A$5,'A1 Cash'!$C:$C,'BFU A1'!$A74,'A1 Cash'!$R:$R,"2")-SUMIFS('A1 Banque'!$N:$N,'A1 Banque'!$A:$A,Table!$A$5,'A1 Banque'!$C:$C,'BFU A1'!$A74,'A1 Banque'!$R:$R,"2")</f>
        <v>0</v>
      </c>
      <c r="H74" s="1103">
        <f t="shared" si="21"/>
        <v>0</v>
      </c>
      <c r="I74" s="1102"/>
      <c r="J74" s="1009">
        <f>SUMIFS('A1 Cash'!$N:$N,'A1 Cash'!$A:$A,Table!$A$5,'A1 Cash'!$C:$C,'BFU A1'!$A74,'A1 Cash'!$R:$R,"3")-SUMIFS('A1 Banque'!$N:$N,'A1 Banque'!$A:$A,Table!$A$5,'A1 Banque'!$C:$C,'BFU A1'!$A74,'A1 Banque'!$R:$R,"3")</f>
        <v>0</v>
      </c>
      <c r="K74" s="1103">
        <f t="shared" si="22"/>
        <v>0</v>
      </c>
      <c r="L74" s="1102"/>
      <c r="M74" s="1009">
        <f>SUMIFS('A1 Cash'!$N:$N,'A1 Cash'!$A:$A,Table!$A$5,'A1 Cash'!$C:$C,'BFU A1'!$A74,'A1 Cash'!$R:$R,"4")-SUMIFS('A1 Banque'!$N:$N,'A1 Banque'!$A:$A,Table!$A$5,'A1 Banque'!$C:$C,'BFU A1'!$A74,'A1 Banque'!$R:$R,"4")</f>
        <v>0</v>
      </c>
      <c r="N74" s="1103">
        <f t="shared" si="23"/>
        <v>0</v>
      </c>
      <c r="P74" s="1102">
        <f t="shared" si="16"/>
        <v>0</v>
      </c>
      <c r="Q74" s="1009">
        <f t="shared" si="17"/>
        <v>0</v>
      </c>
      <c r="R74" s="1103">
        <f t="shared" si="18"/>
        <v>0</v>
      </c>
      <c r="T74" s="1103"/>
      <c r="U74" s="1103">
        <f t="shared" si="19"/>
        <v>0</v>
      </c>
    </row>
    <row r="75" spans="1:21" ht="15.75">
      <c r="A75" s="979" t="s">
        <v>1641</v>
      </c>
      <c r="B75" s="1080">
        <f>'Budget general'!B78</f>
        <v>0</v>
      </c>
      <c r="C75" s="1110"/>
      <c r="D75" s="1118">
        <f>SUMIFS('A1 Cash'!$N:$N,'A1 Cash'!$A:$A,Table!$A$5,'A1 Cash'!$C:$C,'BFU A1'!$A75,'A1 Cash'!$R:$R,"1")-SUMIFS('A1 Banque'!$N:$N,'A1 Banque'!$A:$A,Table!$A$5,'A1 Banque'!$C:$C,'BFU A1'!A75,'A1 Banque'!$R:$R,"1")</f>
        <v>0</v>
      </c>
      <c r="E75" s="1111">
        <f t="shared" si="20"/>
        <v>0</v>
      </c>
      <c r="F75" s="1110"/>
      <c r="G75" s="1118">
        <f>SUMIFS('A1 Cash'!$N:$N,'A1 Cash'!$A:$A,Table!$A$5,'A1 Cash'!$C:$C,'BFU A1'!$A75,'A1 Cash'!$R:$R,"2")-SUMIFS('A1 Banque'!$N:$N,'A1 Banque'!$A:$A,Table!$A$5,'A1 Banque'!$C:$C,'BFU A1'!$A75,'A1 Banque'!$R:$R,"2")</f>
        <v>0</v>
      </c>
      <c r="H75" s="1111">
        <f t="shared" si="21"/>
        <v>0</v>
      </c>
      <c r="I75" s="1110"/>
      <c r="J75" s="1118">
        <f>SUMIFS('A1 Cash'!$N:$N,'A1 Cash'!$A:$A,Table!$A$5,'A1 Cash'!$C:$C,'BFU A1'!$A75,'A1 Cash'!$R:$R,"3")-SUMIFS('A1 Banque'!$N:$N,'A1 Banque'!$A:$A,Table!$A$5,'A1 Banque'!$C:$C,'BFU A1'!$A75,'A1 Banque'!$R:$R,"3")</f>
        <v>0</v>
      </c>
      <c r="K75" s="1111">
        <f t="shared" si="22"/>
        <v>0</v>
      </c>
      <c r="L75" s="1110"/>
      <c r="M75" s="1118">
        <f>SUMIFS('A1 Cash'!$N:$N,'A1 Cash'!$A:$A,Table!$A$5,'A1 Cash'!$C:$C,'BFU A1'!$A75,'A1 Cash'!$R:$R,"4")-SUMIFS('A1 Banque'!$N:$N,'A1 Banque'!$A:$A,Table!$A$5,'A1 Banque'!$C:$C,'BFU A1'!$A75,'A1 Banque'!$R:$R,"4")</f>
        <v>0</v>
      </c>
      <c r="N75" s="1111">
        <f t="shared" si="23"/>
        <v>0</v>
      </c>
      <c r="P75" s="1110">
        <f t="shared" si="16"/>
        <v>0</v>
      </c>
      <c r="Q75" s="1117">
        <f t="shared" si="17"/>
        <v>0</v>
      </c>
      <c r="R75" s="1111">
        <f t="shared" si="18"/>
        <v>0</v>
      </c>
      <c r="T75" s="1111"/>
      <c r="U75" s="1111">
        <f t="shared" si="19"/>
        <v>0</v>
      </c>
    </row>
    <row r="76" spans="1:21" ht="15.75">
      <c r="A76" s="979" t="s">
        <v>1642</v>
      </c>
      <c r="B76" s="1082">
        <f>'Budget general'!B79</f>
        <v>0</v>
      </c>
      <c r="C76" s="1112"/>
      <c r="D76" s="1121">
        <f>SUMIFS('A1 Cash'!$N:$N,'A1 Cash'!$A:$A,Table!$A$5,'A1 Cash'!$C:$C,'BFU A1'!$A76,'A1 Cash'!$R:$R,"1")-SUMIFS('A1 Banque'!$N:$N,'A1 Banque'!$A:$A,Table!$A$5,'A1 Banque'!$C:$C,'BFU A1'!A76,'A1 Banque'!$R:$R,"1")</f>
        <v>0</v>
      </c>
      <c r="E76" s="1113">
        <f t="shared" si="20"/>
        <v>0</v>
      </c>
      <c r="F76" s="1112"/>
      <c r="G76" s="1121">
        <f>SUMIFS('A1 Cash'!$N:$N,'A1 Cash'!$A:$A,Table!$A$5,'A1 Cash'!$C:$C,'BFU A1'!$A76,'A1 Cash'!$R:$R,"2")-SUMIFS('A1 Banque'!$N:$N,'A1 Banque'!$A:$A,Table!$A$5,'A1 Banque'!$C:$C,'BFU A1'!$A76,'A1 Banque'!$R:$R,"2")</f>
        <v>0</v>
      </c>
      <c r="H76" s="1113">
        <f t="shared" si="21"/>
        <v>0</v>
      </c>
      <c r="I76" s="1112"/>
      <c r="J76" s="1121">
        <f>SUMIFS('A1 Cash'!$N:$N,'A1 Cash'!$A:$A,Table!$A$5,'A1 Cash'!$C:$C,'BFU A1'!$A76,'A1 Cash'!$R:$R,"3")-SUMIFS('A1 Banque'!$N:$N,'A1 Banque'!$A:$A,Table!$A$5,'A1 Banque'!$C:$C,'BFU A1'!$A76,'A1 Banque'!$R:$R,"3")</f>
        <v>0</v>
      </c>
      <c r="K76" s="1113">
        <f t="shared" si="22"/>
        <v>0</v>
      </c>
      <c r="L76" s="1112"/>
      <c r="M76" s="1121">
        <f>SUMIFS('A1 Cash'!$N:$N,'A1 Cash'!$A:$A,Table!$A$5,'A1 Cash'!$C:$C,'BFU A1'!$A76,'A1 Cash'!$R:$R,"4")-SUMIFS('A1 Banque'!$N:$N,'A1 Banque'!$A:$A,Table!$A$5,'A1 Banque'!$C:$C,'BFU A1'!$A76,'A1 Banque'!$R:$R,"4")</f>
        <v>0</v>
      </c>
      <c r="N76" s="1113">
        <f t="shared" si="23"/>
        <v>0</v>
      </c>
      <c r="P76" s="1112">
        <f t="shared" si="16"/>
        <v>0</v>
      </c>
      <c r="Q76" s="1117">
        <f t="shared" si="17"/>
        <v>0</v>
      </c>
      <c r="R76" s="1113">
        <f t="shared" si="18"/>
        <v>0</v>
      </c>
      <c r="T76" s="1113"/>
      <c r="U76" s="1113">
        <f t="shared" si="19"/>
        <v>0</v>
      </c>
    </row>
    <row r="77" spans="1:21" ht="15.75">
      <c r="A77" s="979" t="s">
        <v>1643</v>
      </c>
      <c r="B77" s="1082">
        <f>'Budget general'!B80</f>
        <v>0</v>
      </c>
      <c r="C77" s="1098"/>
      <c r="D77" s="1117">
        <f>SUMIFS('A1 Cash'!$N:$N,'A1 Cash'!$A:$A,Table!$A$5,'A1 Cash'!$C:$C,'BFU A1'!$A77,'A1 Cash'!$R:$R,"1")-SUMIFS('A1 Banque'!$N:$N,'A1 Banque'!$A:$A,Table!$A$5,'A1 Banque'!$C:$C,'BFU A1'!A77,'A1 Banque'!$R:$R,"1")</f>
        <v>0</v>
      </c>
      <c r="E77" s="1099">
        <f t="shared" si="20"/>
        <v>0</v>
      </c>
      <c r="F77" s="1098"/>
      <c r="G77" s="1117">
        <f>SUMIFS('A1 Cash'!$N:$N,'A1 Cash'!$A:$A,Table!$A$5,'A1 Cash'!$C:$C,'BFU A1'!$A77,'A1 Cash'!$R:$R,"2")-SUMIFS('A1 Banque'!$N:$N,'A1 Banque'!$A:$A,Table!$A$5,'A1 Banque'!$C:$C,'BFU A1'!$A77,'A1 Banque'!$R:$R,"2")</f>
        <v>0</v>
      </c>
      <c r="H77" s="1099">
        <f t="shared" si="21"/>
        <v>0</v>
      </c>
      <c r="I77" s="1098"/>
      <c r="J77" s="1117">
        <f>SUMIFS('A1 Cash'!$N:$N,'A1 Cash'!$A:$A,Table!$A$5,'A1 Cash'!$C:$C,'BFU A1'!$A77,'A1 Cash'!$R:$R,"3")-SUMIFS('A1 Banque'!$N:$N,'A1 Banque'!$A:$A,Table!$A$5,'A1 Banque'!$C:$C,'BFU A1'!$A77,'A1 Banque'!$R:$R,"3")</f>
        <v>0</v>
      </c>
      <c r="K77" s="1099">
        <f t="shared" si="22"/>
        <v>0</v>
      </c>
      <c r="L77" s="1098"/>
      <c r="M77" s="1117">
        <f>SUMIFS('A1 Cash'!$N:$N,'A1 Cash'!$A:$A,Table!$A$5,'A1 Cash'!$C:$C,'BFU A1'!$A77,'A1 Cash'!$R:$R,"4")-SUMIFS('A1 Banque'!$N:$N,'A1 Banque'!$A:$A,Table!$A$5,'A1 Banque'!$C:$C,'BFU A1'!$A77,'A1 Banque'!$R:$R,"4")</f>
        <v>0</v>
      </c>
      <c r="N77" s="1099">
        <f t="shared" si="23"/>
        <v>0</v>
      </c>
      <c r="P77" s="1098">
        <f t="shared" si="16"/>
        <v>0</v>
      </c>
      <c r="Q77" s="1117">
        <f t="shared" si="17"/>
        <v>0</v>
      </c>
      <c r="R77" s="1099">
        <f t="shared" si="18"/>
        <v>0</v>
      </c>
      <c r="S77" s="952"/>
      <c r="T77" s="1099"/>
      <c r="U77" s="1099">
        <f t="shared" si="19"/>
        <v>0</v>
      </c>
    </row>
    <row r="78" spans="1:21" ht="15.75">
      <c r="A78" s="979" t="s">
        <v>1644</v>
      </c>
      <c r="B78" s="1082">
        <f>'Budget general'!B81</f>
        <v>0</v>
      </c>
      <c r="C78" s="1098"/>
      <c r="D78" s="1117">
        <f>SUMIFS('A1 Cash'!$N:$N,'A1 Cash'!$A:$A,Table!$A$5,'A1 Cash'!$C:$C,'BFU A1'!$A78,'A1 Cash'!$R:$R,"1")-SUMIFS('A1 Banque'!$N:$N,'A1 Banque'!$A:$A,Table!$A$5,'A1 Banque'!$C:$C,'BFU A1'!A78,'A1 Banque'!$R:$R,"1")</f>
        <v>0</v>
      </c>
      <c r="E78" s="1099">
        <f t="shared" si="20"/>
        <v>0</v>
      </c>
      <c r="F78" s="1098"/>
      <c r="G78" s="1117">
        <f>SUMIFS('A1 Cash'!$N:$N,'A1 Cash'!$A:$A,Table!$A$5,'A1 Cash'!$C:$C,'BFU A1'!$A78,'A1 Cash'!$R:$R,"2")-SUMIFS('A1 Banque'!$N:$N,'A1 Banque'!$A:$A,Table!$A$5,'A1 Banque'!$C:$C,'BFU A1'!$A78,'A1 Banque'!$R:$R,"2")</f>
        <v>0</v>
      </c>
      <c r="H78" s="1099">
        <f t="shared" si="21"/>
        <v>0</v>
      </c>
      <c r="I78" s="1098"/>
      <c r="J78" s="1117">
        <f>SUMIFS('A1 Cash'!$N:$N,'A1 Cash'!$A:$A,Table!$A$5,'A1 Cash'!$C:$C,'BFU A1'!$A78,'A1 Cash'!$R:$R,"3")-SUMIFS('A1 Banque'!$N:$N,'A1 Banque'!$A:$A,Table!$A$5,'A1 Banque'!$C:$C,'BFU A1'!$A78,'A1 Banque'!$R:$R,"3")</f>
        <v>0</v>
      </c>
      <c r="K78" s="1099">
        <f t="shared" si="22"/>
        <v>0</v>
      </c>
      <c r="L78" s="1098"/>
      <c r="M78" s="1117">
        <f>SUMIFS('A1 Cash'!$N:$N,'A1 Cash'!$A:$A,Table!$A$5,'A1 Cash'!$C:$C,'BFU A1'!$A78,'A1 Cash'!$R:$R,"4")-SUMIFS('A1 Banque'!$N:$N,'A1 Banque'!$A:$A,Table!$A$5,'A1 Banque'!$C:$C,'BFU A1'!$A78,'A1 Banque'!$R:$R,"4")</f>
        <v>0</v>
      </c>
      <c r="N78" s="1099">
        <f t="shared" si="23"/>
        <v>0</v>
      </c>
      <c r="P78" s="1098">
        <f t="shared" si="16"/>
        <v>0</v>
      </c>
      <c r="Q78" s="1117">
        <f t="shared" si="17"/>
        <v>0</v>
      </c>
      <c r="R78" s="1099">
        <f t="shared" si="18"/>
        <v>0</v>
      </c>
      <c r="T78" s="1099"/>
      <c r="U78" s="1099">
        <f t="shared" si="19"/>
        <v>0</v>
      </c>
    </row>
    <row r="79" spans="1:21" ht="14.45" customHeight="1" thickBot="1">
      <c r="A79" s="979" t="s">
        <v>1645</v>
      </c>
      <c r="B79" s="1082">
        <f>'Budget general'!B82</f>
        <v>0</v>
      </c>
      <c r="C79" s="1098"/>
      <c r="D79" s="1117">
        <f>SUMIFS('A1 Cash'!$N:$N,'A1 Cash'!$A:$A,Table!$A$5,'A1 Cash'!$C:$C,'BFU A1'!$A79,'A1 Cash'!$R:$R,"1")-SUMIFS('A1 Banque'!$N:$N,'A1 Banque'!$A:$A,Table!$A$5,'A1 Banque'!$C:$C,'BFU A1'!A79,'A1 Banque'!$R:$R,"1")</f>
        <v>0</v>
      </c>
      <c r="E79" s="1099">
        <f t="shared" si="20"/>
        <v>0</v>
      </c>
      <c r="F79" s="1098"/>
      <c r="G79" s="1117">
        <f>SUMIFS('A1 Cash'!$N:$N,'A1 Cash'!$A:$A,Table!$A$5,'A1 Cash'!$C:$C,'BFU A1'!$A79,'A1 Cash'!$R:$R,"2")-SUMIFS('A1 Banque'!$N:$N,'A1 Banque'!$A:$A,Table!$A$5,'A1 Banque'!$C:$C,'BFU A1'!$A79,'A1 Banque'!$R:$R,"2")</f>
        <v>0</v>
      </c>
      <c r="H79" s="1099">
        <f t="shared" si="21"/>
        <v>0</v>
      </c>
      <c r="I79" s="1098"/>
      <c r="J79" s="1117">
        <f>SUMIFS('A1 Cash'!$N:$N,'A1 Cash'!$A:$A,Table!$A$5,'A1 Cash'!$C:$C,'BFU A1'!$A79,'A1 Cash'!$R:$R,"3")-SUMIFS('A1 Banque'!$N:$N,'A1 Banque'!$A:$A,Table!$A$5,'A1 Banque'!$C:$C,'BFU A1'!$A79,'A1 Banque'!$R:$R,"3")</f>
        <v>0</v>
      </c>
      <c r="K79" s="1099">
        <f t="shared" si="22"/>
        <v>0</v>
      </c>
      <c r="L79" s="1098"/>
      <c r="M79" s="1117">
        <f>SUMIFS('A1 Cash'!$N:$N,'A1 Cash'!$A:$A,Table!$A$5,'A1 Cash'!$C:$C,'BFU A1'!$A79,'A1 Cash'!$R:$R,"4")-SUMIFS('A1 Banque'!$N:$N,'A1 Banque'!$A:$A,Table!$A$5,'A1 Banque'!$C:$C,'BFU A1'!$A79,'A1 Banque'!$R:$R,"4")</f>
        <v>0</v>
      </c>
      <c r="N79" s="1099">
        <f t="shared" si="23"/>
        <v>0</v>
      </c>
      <c r="P79" s="1098">
        <f t="shared" si="16"/>
        <v>0</v>
      </c>
      <c r="Q79" s="1117">
        <f t="shared" si="17"/>
        <v>0</v>
      </c>
      <c r="R79" s="1099">
        <f t="shared" si="18"/>
        <v>0</v>
      </c>
      <c r="T79" s="1099"/>
      <c r="U79" s="1099">
        <f t="shared" si="19"/>
        <v>0</v>
      </c>
    </row>
    <row r="80" spans="1:21" ht="14.45" customHeight="1" thickBot="1">
      <c r="A80" s="979" t="s">
        <v>1156</v>
      </c>
      <c r="B80" s="1070">
        <f>'Budget general'!B83</f>
        <v>0</v>
      </c>
      <c r="C80" s="1164">
        <f>C81+C87+C93+C99</f>
        <v>0</v>
      </c>
      <c r="D80" s="1164">
        <f>D81+D87+D93+D99</f>
        <v>0</v>
      </c>
      <c r="E80" s="1095">
        <f t="shared" si="20"/>
        <v>0</v>
      </c>
      <c r="F80" s="1164">
        <f>F81+F87+F93+F99</f>
        <v>0</v>
      </c>
      <c r="G80" s="1164">
        <f>G81+G87+G93+G99</f>
        <v>0</v>
      </c>
      <c r="H80" s="1095">
        <f t="shared" si="21"/>
        <v>0</v>
      </c>
      <c r="I80" s="1164">
        <f>I81+I87+I93+I99</f>
        <v>0</v>
      </c>
      <c r="J80" s="1164">
        <f>J81+J87+J93+J99</f>
        <v>0</v>
      </c>
      <c r="K80" s="1095">
        <f t="shared" si="22"/>
        <v>0</v>
      </c>
      <c r="L80" s="1164">
        <f>L81+L87+L93+L99</f>
        <v>0</v>
      </c>
      <c r="M80" s="1164">
        <f>M81+M87+M93+M99</f>
        <v>0</v>
      </c>
      <c r="N80" s="1095">
        <f t="shared" si="23"/>
        <v>0</v>
      </c>
      <c r="P80" s="1070">
        <f>P81+P87+P93+P99</f>
        <v>0</v>
      </c>
      <c r="Q80" s="1071">
        <f>E81+H81+K81+N81</f>
        <v>0</v>
      </c>
      <c r="R80" s="1095">
        <f t="shared" si="18"/>
        <v>0</v>
      </c>
      <c r="T80" s="1095"/>
      <c r="U80" s="1095">
        <f>U81+U87+U93+U99</f>
        <v>0</v>
      </c>
    </row>
    <row r="81" spans="1:21" ht="14.45" customHeight="1">
      <c r="A81" s="979" t="s">
        <v>1646</v>
      </c>
      <c r="B81" s="1079">
        <f>'Budget general'!B84</f>
        <v>0</v>
      </c>
      <c r="C81" s="1096"/>
      <c r="D81" s="1009">
        <f>SUMIFS('A1 Cash'!$N:$N,'A1 Cash'!$A:$A,Table!$A$5,'A1 Cash'!$C:$C,'BFU A1'!$A81,'A1 Cash'!$R:$R,"1")-SUMIFS('A1 Banque'!$N:$N,'A1 Banque'!$A:$A,Table!$A$5,'A1 Banque'!$C:$C,'BFU A1'!A81,'A1 Banque'!$R:$R,"1")</f>
        <v>0</v>
      </c>
      <c r="E81" s="1097">
        <f t="shared" si="20"/>
        <v>0</v>
      </c>
      <c r="F81" s="1096"/>
      <c r="G81" s="1009">
        <f>SUMIFS('A1 Cash'!$N:$N,'A1 Cash'!$A:$A,Table!$A$5,'A1 Cash'!$C:$C,'BFU A1'!$A81,'A1 Cash'!$R:$R,"2")-SUMIFS('A1 Banque'!$N:$N,'A1 Banque'!$A:$A,Table!$A$5,'A1 Banque'!$C:$C,'BFU A1'!$A81,'A1 Banque'!$R:$R,"2")</f>
        <v>0</v>
      </c>
      <c r="H81" s="1097">
        <f t="shared" si="21"/>
        <v>0</v>
      </c>
      <c r="I81" s="1096"/>
      <c r="J81" s="1009">
        <f>SUMIFS('A1 Cash'!$N:$N,'A1 Cash'!$A:$A,Table!$A$5,'A1 Cash'!$C:$C,'BFU A1'!$A81,'A1 Cash'!$R:$R,"3")-SUMIFS('A1 Banque'!$N:$N,'A1 Banque'!$A:$A,Table!$A$5,'A1 Banque'!$C:$C,'BFU A1'!$A81,'A1 Banque'!$R:$R,"3")</f>
        <v>0</v>
      </c>
      <c r="K81" s="1097">
        <f t="shared" si="22"/>
        <v>0</v>
      </c>
      <c r="L81" s="1096"/>
      <c r="M81" s="1009">
        <f>SUMIFS('A1 Cash'!$N:$N,'A1 Cash'!$A:$A,Table!$A$5,'A1 Cash'!$C:$C,'BFU A1'!$A81,'A1 Cash'!$R:$R,"4")-SUMIFS('A1 Banque'!$N:$N,'A1 Banque'!$A:$A,Table!$A$5,'A1 Banque'!$C:$C,'BFU A1'!$A81,'A1 Banque'!$R:$R,"4")</f>
        <v>0</v>
      </c>
      <c r="N81" s="1097">
        <f t="shared" si="23"/>
        <v>0</v>
      </c>
      <c r="P81" s="1096">
        <f>C81+F81+I81+L81</f>
        <v>0</v>
      </c>
      <c r="Q81" s="1096">
        <f>D81+G81+J81+M81</f>
        <v>0</v>
      </c>
      <c r="R81" s="1097">
        <f t="shared" si="18"/>
        <v>0</v>
      </c>
      <c r="T81" s="1097"/>
      <c r="U81" s="1097">
        <f>Q81-T81</f>
        <v>0</v>
      </c>
    </row>
    <row r="82" spans="1:21" ht="14.45" customHeight="1">
      <c r="A82" s="979" t="s">
        <v>1647</v>
      </c>
      <c r="B82" s="1080">
        <f>'Budget general'!B85</f>
        <v>0</v>
      </c>
      <c r="C82" s="1098"/>
      <c r="D82" s="1117">
        <f>SUMIFS('A1 Cash'!$N:$N,'A1 Cash'!$A:$A,Table!$A$5,'A1 Cash'!$C:$C,'BFU A1'!$A82,'A1 Cash'!$R:$R,"1")-SUMIFS('A1 Banque'!$N:$N,'A1 Banque'!$A:$A,Table!$A$5,'A1 Banque'!$C:$C,'BFU A1'!A82,'A1 Banque'!$R:$R,"1")</f>
        <v>0</v>
      </c>
      <c r="E82" s="1099">
        <f t="shared" si="20"/>
        <v>0</v>
      </c>
      <c r="F82" s="1098"/>
      <c r="G82" s="1117">
        <f>SUMIFS('A1 Cash'!$N:$N,'A1 Cash'!$A:$A,Table!$A$5,'A1 Cash'!$C:$C,'BFU A1'!$A82,'A1 Cash'!$R:$R,"2")-SUMIFS('A1 Banque'!$N:$N,'A1 Banque'!$A:$A,Table!$A$5,'A1 Banque'!$C:$C,'BFU A1'!$A82,'A1 Banque'!$R:$R,"2")</f>
        <v>0</v>
      </c>
      <c r="H82" s="1099">
        <f t="shared" si="21"/>
        <v>0</v>
      </c>
      <c r="I82" s="1098"/>
      <c r="J82" s="1117">
        <f>SUMIFS('A1 Cash'!$N:$N,'A1 Cash'!$A:$A,Table!$A$5,'A1 Cash'!$C:$C,'BFU A1'!$A82,'A1 Cash'!$R:$R,"3")-SUMIFS('A1 Banque'!$N:$N,'A1 Banque'!$A:$A,Table!$A$5,'A1 Banque'!$C:$C,'BFU A1'!$A82,'A1 Banque'!$R:$R,"3")</f>
        <v>0</v>
      </c>
      <c r="K82" s="1099">
        <f t="shared" si="22"/>
        <v>0</v>
      </c>
      <c r="L82" s="1098"/>
      <c r="M82" s="1117">
        <f>SUMIFS('A1 Cash'!$N:$N,'A1 Cash'!$A:$A,Table!$A$5,'A1 Cash'!$C:$C,'BFU A1'!$A82,'A1 Cash'!$R:$R,"4")-SUMIFS('A1 Banque'!$N:$N,'A1 Banque'!$A:$A,Table!$A$5,'A1 Banque'!$C:$C,'BFU A1'!$A82,'A1 Banque'!$R:$R,"4")</f>
        <v>0</v>
      </c>
      <c r="N82" s="1099">
        <f t="shared" si="23"/>
        <v>0</v>
      </c>
      <c r="P82" s="1098">
        <f t="shared" ref="P82:P104" si="24">C82+F82+I82+L82</f>
        <v>0</v>
      </c>
      <c r="Q82" s="1117">
        <f t="shared" ref="Q82:Q104" si="25">D82+G82+J82+M82</f>
        <v>0</v>
      </c>
      <c r="R82" s="1099">
        <f t="shared" si="18"/>
        <v>0</v>
      </c>
      <c r="T82" s="1099"/>
      <c r="U82" s="1099">
        <f t="shared" ref="U82:U104" si="26">Q82-T82</f>
        <v>0</v>
      </c>
    </row>
    <row r="83" spans="1:21" ht="14.45" customHeight="1">
      <c r="A83" s="979" t="s">
        <v>1648</v>
      </c>
      <c r="B83" s="1080">
        <f>'Budget general'!B86</f>
        <v>0</v>
      </c>
      <c r="C83" s="1098"/>
      <c r="D83" s="1117">
        <f>SUMIFS('A1 Cash'!$N:$N,'A1 Cash'!$A:$A,Table!$A$5,'A1 Cash'!$C:$C,'BFU A1'!$A83,'A1 Cash'!$R:$R,"1")-SUMIFS('A1 Banque'!$N:$N,'A1 Banque'!$A:$A,Table!$A$5,'A1 Banque'!$C:$C,'BFU A1'!A83,'A1 Banque'!$R:$R,"1")</f>
        <v>0</v>
      </c>
      <c r="E83" s="1099">
        <f t="shared" si="20"/>
        <v>0</v>
      </c>
      <c r="F83" s="1098"/>
      <c r="G83" s="1117">
        <f>SUMIFS('A1 Cash'!$N:$N,'A1 Cash'!$A:$A,Table!$A$5,'A1 Cash'!$C:$C,'BFU A1'!$A83,'A1 Cash'!$R:$R,"2")-SUMIFS('A1 Banque'!$N:$N,'A1 Banque'!$A:$A,Table!$A$5,'A1 Banque'!$C:$C,'BFU A1'!$A83,'A1 Banque'!$R:$R,"2")</f>
        <v>0</v>
      </c>
      <c r="H83" s="1099">
        <f t="shared" si="21"/>
        <v>0</v>
      </c>
      <c r="I83" s="1098"/>
      <c r="J83" s="1117">
        <f>SUMIFS('A1 Cash'!$N:$N,'A1 Cash'!$A:$A,Table!$A$5,'A1 Cash'!$C:$C,'BFU A1'!$A83,'A1 Cash'!$R:$R,"3")-SUMIFS('A1 Banque'!$N:$N,'A1 Banque'!$A:$A,Table!$A$5,'A1 Banque'!$C:$C,'BFU A1'!$A83,'A1 Banque'!$R:$R,"3")</f>
        <v>0</v>
      </c>
      <c r="K83" s="1099">
        <f t="shared" si="22"/>
        <v>0</v>
      </c>
      <c r="L83" s="1098"/>
      <c r="M83" s="1117">
        <f>SUMIFS('A1 Cash'!$N:$N,'A1 Cash'!$A:$A,Table!$A$5,'A1 Cash'!$C:$C,'BFU A1'!$A83,'A1 Cash'!$R:$R,"4")-SUMIFS('A1 Banque'!$N:$N,'A1 Banque'!$A:$A,Table!$A$5,'A1 Banque'!$C:$C,'BFU A1'!$A83,'A1 Banque'!$R:$R,"4")</f>
        <v>0</v>
      </c>
      <c r="N83" s="1099">
        <f t="shared" si="23"/>
        <v>0</v>
      </c>
      <c r="P83" s="1098">
        <f t="shared" si="24"/>
        <v>0</v>
      </c>
      <c r="Q83" s="1117">
        <f t="shared" si="25"/>
        <v>0</v>
      </c>
      <c r="R83" s="1099">
        <f t="shared" si="18"/>
        <v>0</v>
      </c>
      <c r="T83" s="1099"/>
      <c r="U83" s="1099">
        <f t="shared" si="26"/>
        <v>0</v>
      </c>
    </row>
    <row r="84" spans="1:21" ht="14.45" customHeight="1">
      <c r="A84" s="979" t="s">
        <v>1649</v>
      </c>
      <c r="B84" s="1080">
        <f>'Budget general'!B87</f>
        <v>0</v>
      </c>
      <c r="C84" s="1098"/>
      <c r="D84" s="1117">
        <f>SUMIFS('A1 Cash'!$N:$N,'A1 Cash'!$A:$A,Table!$A$5,'A1 Cash'!$C:$C,'BFU A1'!$A84,'A1 Cash'!$R:$R,"1")-SUMIFS('A1 Banque'!$N:$N,'A1 Banque'!$A:$A,Table!$A$5,'A1 Banque'!$C:$C,'BFU A1'!A84,'A1 Banque'!$R:$R,"1")</f>
        <v>0</v>
      </c>
      <c r="E84" s="1099">
        <f t="shared" si="20"/>
        <v>0</v>
      </c>
      <c r="F84" s="1098"/>
      <c r="G84" s="1117">
        <f>SUMIFS('A1 Cash'!$N:$N,'A1 Cash'!$A:$A,Table!$A$5,'A1 Cash'!$C:$C,'BFU A1'!$A84,'A1 Cash'!$R:$R,"2")-SUMIFS('A1 Banque'!$N:$N,'A1 Banque'!$A:$A,Table!$A$5,'A1 Banque'!$C:$C,'BFU A1'!$A84,'A1 Banque'!$R:$R,"2")</f>
        <v>0</v>
      </c>
      <c r="H84" s="1099">
        <f t="shared" si="21"/>
        <v>0</v>
      </c>
      <c r="I84" s="1098"/>
      <c r="J84" s="1117">
        <f>SUMIFS('A1 Cash'!$N:$N,'A1 Cash'!$A:$A,Table!$A$5,'A1 Cash'!$C:$C,'BFU A1'!$A84,'A1 Cash'!$R:$R,"3")-SUMIFS('A1 Banque'!$N:$N,'A1 Banque'!$A:$A,Table!$A$5,'A1 Banque'!$C:$C,'BFU A1'!$A84,'A1 Banque'!$R:$R,"3")</f>
        <v>0</v>
      </c>
      <c r="K84" s="1099">
        <f t="shared" si="22"/>
        <v>0</v>
      </c>
      <c r="L84" s="1098"/>
      <c r="M84" s="1117">
        <f>SUMIFS('A1 Cash'!$N:$N,'A1 Cash'!$A:$A,Table!$A$5,'A1 Cash'!$C:$C,'BFU A1'!$A84,'A1 Cash'!$R:$R,"4")-SUMIFS('A1 Banque'!$N:$N,'A1 Banque'!$A:$A,Table!$A$5,'A1 Banque'!$C:$C,'BFU A1'!$A84,'A1 Banque'!$R:$R,"4")</f>
        <v>0</v>
      </c>
      <c r="N84" s="1099">
        <f t="shared" si="23"/>
        <v>0</v>
      </c>
      <c r="P84" s="1098">
        <f t="shared" si="24"/>
        <v>0</v>
      </c>
      <c r="Q84" s="1117">
        <f t="shared" si="25"/>
        <v>0</v>
      </c>
      <c r="R84" s="1099">
        <f t="shared" si="18"/>
        <v>0</v>
      </c>
      <c r="T84" s="1099"/>
      <c r="U84" s="1099">
        <f t="shared" si="26"/>
        <v>0</v>
      </c>
    </row>
    <row r="85" spans="1:21" ht="14.45" customHeight="1">
      <c r="A85" s="979" t="s">
        <v>1650</v>
      </c>
      <c r="B85" s="1080">
        <f>'Budget general'!B88</f>
        <v>0</v>
      </c>
      <c r="C85" s="1098"/>
      <c r="D85" s="1117">
        <f>SUMIFS('A1 Cash'!$N:$N,'A1 Cash'!$A:$A,Table!$A$5,'A1 Cash'!$C:$C,'BFU A1'!$A85,'A1 Cash'!$R:$R,"1")-SUMIFS('A1 Banque'!$N:$N,'A1 Banque'!$A:$A,Table!$A$5,'A1 Banque'!$C:$C,'BFU A1'!A85,'A1 Banque'!$R:$R,"1")</f>
        <v>0</v>
      </c>
      <c r="E85" s="1099">
        <f t="shared" si="20"/>
        <v>0</v>
      </c>
      <c r="F85" s="1098"/>
      <c r="G85" s="1117">
        <f>SUMIFS('A1 Cash'!$N:$N,'A1 Cash'!$A:$A,Table!$A$5,'A1 Cash'!$C:$C,'BFU A1'!$A85,'A1 Cash'!$R:$R,"2")-SUMIFS('A1 Banque'!$N:$N,'A1 Banque'!$A:$A,Table!$A$5,'A1 Banque'!$C:$C,'BFU A1'!$A85,'A1 Banque'!$R:$R,"2")</f>
        <v>0</v>
      </c>
      <c r="H85" s="1099">
        <f t="shared" si="21"/>
        <v>0</v>
      </c>
      <c r="I85" s="1098"/>
      <c r="J85" s="1117">
        <f>SUMIFS('A1 Cash'!$N:$N,'A1 Cash'!$A:$A,Table!$A$5,'A1 Cash'!$C:$C,'BFU A1'!$A85,'A1 Cash'!$R:$R,"3")-SUMIFS('A1 Banque'!$N:$N,'A1 Banque'!$A:$A,Table!$A$5,'A1 Banque'!$C:$C,'BFU A1'!$A85,'A1 Banque'!$R:$R,"3")</f>
        <v>0</v>
      </c>
      <c r="K85" s="1099">
        <f t="shared" si="22"/>
        <v>0</v>
      </c>
      <c r="L85" s="1098"/>
      <c r="M85" s="1117">
        <f>SUMIFS('A1 Cash'!$N:$N,'A1 Cash'!$A:$A,Table!$A$5,'A1 Cash'!$C:$C,'BFU A1'!$A85,'A1 Cash'!$R:$R,"4")-SUMIFS('A1 Banque'!$N:$N,'A1 Banque'!$A:$A,Table!$A$5,'A1 Banque'!$C:$C,'BFU A1'!$A85,'A1 Banque'!$R:$R,"4")</f>
        <v>0</v>
      </c>
      <c r="N85" s="1099">
        <f t="shared" si="23"/>
        <v>0</v>
      </c>
      <c r="P85" s="1098">
        <f t="shared" si="24"/>
        <v>0</v>
      </c>
      <c r="Q85" s="1117">
        <f t="shared" si="25"/>
        <v>0</v>
      </c>
      <c r="R85" s="1099">
        <f t="shared" si="18"/>
        <v>0</v>
      </c>
      <c r="T85" s="1099"/>
      <c r="U85" s="1099">
        <f t="shared" si="26"/>
        <v>0</v>
      </c>
    </row>
    <row r="86" spans="1:21" ht="14.45" customHeight="1">
      <c r="A86" s="979" t="s">
        <v>1651</v>
      </c>
      <c r="B86" s="1080">
        <f>'Budget general'!B89</f>
        <v>0</v>
      </c>
      <c r="C86" s="1098"/>
      <c r="D86" s="1117">
        <f>SUMIFS('A1 Cash'!$N:$N,'A1 Cash'!$A:$A,Table!$A$5,'A1 Cash'!$C:$C,'BFU A1'!$A86,'A1 Cash'!$R:$R,"1")-SUMIFS('A1 Banque'!$N:$N,'A1 Banque'!$A:$A,Table!$A$5,'A1 Banque'!$C:$C,'BFU A1'!A86,'A1 Banque'!$R:$R,"1")</f>
        <v>0</v>
      </c>
      <c r="E86" s="1099">
        <f t="shared" si="20"/>
        <v>0</v>
      </c>
      <c r="F86" s="1098"/>
      <c r="G86" s="1117">
        <f>SUMIFS('A1 Cash'!$N:$N,'A1 Cash'!$A:$A,Table!$A$5,'A1 Cash'!$C:$C,'BFU A1'!$A86,'A1 Cash'!$R:$R,"2")-SUMIFS('A1 Banque'!$N:$N,'A1 Banque'!$A:$A,Table!$A$5,'A1 Banque'!$C:$C,'BFU A1'!$A86,'A1 Banque'!$R:$R,"2")</f>
        <v>0</v>
      </c>
      <c r="H86" s="1099">
        <f t="shared" si="21"/>
        <v>0</v>
      </c>
      <c r="I86" s="1098"/>
      <c r="J86" s="1117">
        <f>SUMIFS('A1 Cash'!$N:$N,'A1 Cash'!$A:$A,Table!$A$5,'A1 Cash'!$C:$C,'BFU A1'!$A86,'A1 Cash'!$R:$R,"3")-SUMIFS('A1 Banque'!$N:$N,'A1 Banque'!$A:$A,Table!$A$5,'A1 Banque'!$C:$C,'BFU A1'!$A86,'A1 Banque'!$R:$R,"3")</f>
        <v>0</v>
      </c>
      <c r="K86" s="1099">
        <f t="shared" si="22"/>
        <v>0</v>
      </c>
      <c r="L86" s="1098"/>
      <c r="M86" s="1117">
        <f>SUMIFS('A1 Cash'!$N:$N,'A1 Cash'!$A:$A,Table!$A$5,'A1 Cash'!$C:$C,'BFU A1'!$A86,'A1 Cash'!$R:$R,"4")-SUMIFS('A1 Banque'!$N:$N,'A1 Banque'!$A:$A,Table!$A$5,'A1 Banque'!$C:$C,'BFU A1'!$A86,'A1 Banque'!$R:$R,"4")</f>
        <v>0</v>
      </c>
      <c r="N86" s="1099">
        <f t="shared" si="23"/>
        <v>0</v>
      </c>
      <c r="P86" s="1098">
        <f t="shared" si="24"/>
        <v>0</v>
      </c>
      <c r="Q86" s="1117">
        <f t="shared" si="25"/>
        <v>0</v>
      </c>
      <c r="R86" s="1099">
        <f t="shared" si="18"/>
        <v>0</v>
      </c>
      <c r="T86" s="1099"/>
      <c r="U86" s="1099">
        <f t="shared" si="26"/>
        <v>0</v>
      </c>
    </row>
    <row r="87" spans="1:21" ht="14.45" customHeight="1">
      <c r="A87" s="979" t="s">
        <v>1653</v>
      </c>
      <c r="B87" s="1081">
        <f>'Budget general'!B90</f>
        <v>0</v>
      </c>
      <c r="C87" s="1100"/>
      <c r="D87" s="1005">
        <f>SUMIFS('A1 Cash'!$N:$N,'A1 Cash'!$A:$A,Table!$A$5,'A1 Cash'!$C:$C,'BFU A1'!$A87,'A1 Cash'!$R:$R,"1")-SUMIFS('A1 Banque'!$N:$N,'A1 Banque'!$A:$A,Table!$A$5,'A1 Banque'!$C:$C,'BFU A1'!A87,'A1 Banque'!$R:$R,"1")</f>
        <v>0</v>
      </c>
      <c r="E87" s="1101">
        <f t="shared" si="20"/>
        <v>0</v>
      </c>
      <c r="F87" s="1100"/>
      <c r="G87" s="1005">
        <f>SUMIFS('A1 Cash'!$N:$N,'A1 Cash'!$A:$A,Table!$A$5,'A1 Cash'!$C:$C,'BFU A1'!$A87,'A1 Cash'!$R:$R,"2")-SUMIFS('A1 Banque'!$N:$N,'A1 Banque'!$A:$A,Table!$A$5,'A1 Banque'!$C:$C,'BFU A1'!$A87,'A1 Banque'!$R:$R,"2")</f>
        <v>0</v>
      </c>
      <c r="H87" s="1101">
        <f t="shared" si="21"/>
        <v>0</v>
      </c>
      <c r="I87" s="1100"/>
      <c r="J87" s="1005">
        <f>SUMIFS('A1 Cash'!$N:$N,'A1 Cash'!$A:$A,Table!$A$5,'A1 Cash'!$C:$C,'BFU A1'!$A87,'A1 Cash'!$R:$R,"3")-SUMIFS('A1 Banque'!$N:$N,'A1 Banque'!$A:$A,Table!$A$5,'A1 Banque'!$C:$C,'BFU A1'!$A87,'A1 Banque'!$R:$R,"3")</f>
        <v>0</v>
      </c>
      <c r="K87" s="1101">
        <f t="shared" si="22"/>
        <v>0</v>
      </c>
      <c r="L87" s="1100"/>
      <c r="M87" s="1005">
        <f>SUMIFS('A1 Cash'!$N:$N,'A1 Cash'!$A:$A,Table!$A$5,'A1 Cash'!$C:$C,'BFU A1'!$A87,'A1 Cash'!$R:$R,"4")-SUMIFS('A1 Banque'!$N:$N,'A1 Banque'!$A:$A,Table!$A$5,'A1 Banque'!$C:$C,'BFU A1'!$A87,'A1 Banque'!$R:$R,"4")</f>
        <v>0</v>
      </c>
      <c r="N87" s="1101">
        <f t="shared" si="23"/>
        <v>0</v>
      </c>
      <c r="P87" s="1100">
        <f t="shared" si="24"/>
        <v>0</v>
      </c>
      <c r="Q87" s="1005">
        <f t="shared" si="25"/>
        <v>0</v>
      </c>
      <c r="R87" s="1101">
        <f t="shared" si="18"/>
        <v>0</v>
      </c>
      <c r="T87" s="1101"/>
      <c r="U87" s="1101">
        <f t="shared" si="26"/>
        <v>0</v>
      </c>
    </row>
    <row r="88" spans="1:21" ht="14.45" customHeight="1">
      <c r="A88" s="979" t="s">
        <v>1652</v>
      </c>
      <c r="B88" s="1080">
        <f>'Budget general'!B91</f>
        <v>0</v>
      </c>
      <c r="C88" s="1098"/>
      <c r="D88" s="1117">
        <f>SUMIFS('A1 Cash'!$N:$N,'A1 Cash'!$A:$A,Table!$A$5,'A1 Cash'!$C:$C,'BFU A1'!$A88,'A1 Cash'!$R:$R,"1")-SUMIFS('A1 Banque'!$N:$N,'A1 Banque'!$A:$A,Table!$A$5,'A1 Banque'!$C:$C,'BFU A1'!A88,'A1 Banque'!$R:$R,"1")</f>
        <v>0</v>
      </c>
      <c r="E88" s="1099">
        <f t="shared" si="20"/>
        <v>0</v>
      </c>
      <c r="F88" s="1098"/>
      <c r="G88" s="1117">
        <f>SUMIFS('A1 Cash'!$N:$N,'A1 Cash'!$A:$A,Table!$A$5,'A1 Cash'!$C:$C,'BFU A1'!$A88,'A1 Cash'!$R:$R,"2")-SUMIFS('A1 Banque'!$N:$N,'A1 Banque'!$A:$A,Table!$A$5,'A1 Banque'!$C:$C,'BFU A1'!$A88,'A1 Banque'!$R:$R,"2")</f>
        <v>0</v>
      </c>
      <c r="H88" s="1099">
        <f t="shared" si="21"/>
        <v>0</v>
      </c>
      <c r="I88" s="1098"/>
      <c r="J88" s="1117">
        <f>SUMIFS('A1 Cash'!$N:$N,'A1 Cash'!$A:$A,Table!$A$5,'A1 Cash'!$C:$C,'BFU A1'!$A88,'A1 Cash'!$R:$R,"3")-SUMIFS('A1 Banque'!$N:$N,'A1 Banque'!$A:$A,Table!$A$5,'A1 Banque'!$C:$C,'BFU A1'!$A88,'A1 Banque'!$R:$R,"3")</f>
        <v>0</v>
      </c>
      <c r="K88" s="1099">
        <f t="shared" si="22"/>
        <v>0</v>
      </c>
      <c r="L88" s="1098"/>
      <c r="M88" s="1117">
        <f>SUMIFS('A1 Cash'!$N:$N,'A1 Cash'!$A:$A,Table!$A$5,'A1 Cash'!$C:$C,'BFU A1'!$A88,'A1 Cash'!$R:$R,"4")-SUMIFS('A1 Banque'!$N:$N,'A1 Banque'!$A:$A,Table!$A$5,'A1 Banque'!$C:$C,'BFU A1'!$A88,'A1 Banque'!$R:$R,"4")</f>
        <v>0</v>
      </c>
      <c r="N88" s="1099">
        <f t="shared" si="23"/>
        <v>0</v>
      </c>
      <c r="P88" s="1098">
        <f t="shared" si="24"/>
        <v>0</v>
      </c>
      <c r="Q88" s="1117">
        <f t="shared" si="25"/>
        <v>0</v>
      </c>
      <c r="R88" s="1099">
        <f t="shared" si="18"/>
        <v>0</v>
      </c>
      <c r="T88" s="1099"/>
      <c r="U88" s="1099">
        <f t="shared" si="26"/>
        <v>0</v>
      </c>
    </row>
    <row r="89" spans="1:21" ht="14.45" customHeight="1">
      <c r="A89" s="979" t="s">
        <v>1654</v>
      </c>
      <c r="B89" s="1080">
        <f>'Budget general'!B92</f>
        <v>0</v>
      </c>
      <c r="C89" s="1098"/>
      <c r="D89" s="1117">
        <f>SUMIFS('A1 Cash'!$N:$N,'A1 Cash'!$A:$A,Table!$A$5,'A1 Cash'!$C:$C,'BFU A1'!$A89,'A1 Cash'!$R:$R,"1")-SUMIFS('A1 Banque'!$N:$N,'A1 Banque'!$A:$A,Table!$A$5,'A1 Banque'!$C:$C,'BFU A1'!A89,'A1 Banque'!$R:$R,"1")</f>
        <v>0</v>
      </c>
      <c r="E89" s="1099">
        <f t="shared" si="20"/>
        <v>0</v>
      </c>
      <c r="F89" s="1098"/>
      <c r="G89" s="1117">
        <f>SUMIFS('A1 Cash'!$N:$N,'A1 Cash'!$A:$A,Table!$A$5,'A1 Cash'!$C:$C,'BFU A1'!$A89,'A1 Cash'!$R:$R,"2")-SUMIFS('A1 Banque'!$N:$N,'A1 Banque'!$A:$A,Table!$A$5,'A1 Banque'!$C:$C,'BFU A1'!$A89,'A1 Banque'!$R:$R,"2")</f>
        <v>0</v>
      </c>
      <c r="H89" s="1099">
        <f t="shared" si="21"/>
        <v>0</v>
      </c>
      <c r="I89" s="1098"/>
      <c r="J89" s="1117">
        <f>SUMIFS('A1 Cash'!$N:$N,'A1 Cash'!$A:$A,Table!$A$5,'A1 Cash'!$C:$C,'BFU A1'!$A89,'A1 Cash'!$R:$R,"3")-SUMIFS('A1 Banque'!$N:$N,'A1 Banque'!$A:$A,Table!$A$5,'A1 Banque'!$C:$C,'BFU A1'!$A89,'A1 Banque'!$R:$R,"3")</f>
        <v>0</v>
      </c>
      <c r="K89" s="1099">
        <f t="shared" si="22"/>
        <v>0</v>
      </c>
      <c r="L89" s="1098"/>
      <c r="M89" s="1117">
        <f>SUMIFS('A1 Cash'!$N:$N,'A1 Cash'!$A:$A,Table!$A$5,'A1 Cash'!$C:$C,'BFU A1'!$A89,'A1 Cash'!$R:$R,"4")-SUMIFS('A1 Banque'!$N:$N,'A1 Banque'!$A:$A,Table!$A$5,'A1 Banque'!$C:$C,'BFU A1'!$A89,'A1 Banque'!$R:$R,"4")</f>
        <v>0</v>
      </c>
      <c r="N89" s="1099">
        <f t="shared" si="23"/>
        <v>0</v>
      </c>
      <c r="P89" s="1098">
        <f t="shared" si="24"/>
        <v>0</v>
      </c>
      <c r="Q89" s="1117">
        <f t="shared" si="25"/>
        <v>0</v>
      </c>
      <c r="R89" s="1099">
        <f t="shared" si="18"/>
        <v>0</v>
      </c>
      <c r="T89" s="1099"/>
      <c r="U89" s="1099">
        <f t="shared" si="26"/>
        <v>0</v>
      </c>
    </row>
    <row r="90" spans="1:21" ht="14.45" customHeight="1">
      <c r="A90" s="979" t="s">
        <v>1655</v>
      </c>
      <c r="B90" s="1080">
        <f>'Budget general'!B93</f>
        <v>0</v>
      </c>
      <c r="C90" s="1098"/>
      <c r="D90" s="1117">
        <f>SUMIFS('A1 Cash'!$N:$N,'A1 Cash'!$A:$A,Table!$A$5,'A1 Cash'!$C:$C,'BFU A1'!$A90,'A1 Cash'!$R:$R,"1")-SUMIFS('A1 Banque'!$N:$N,'A1 Banque'!$A:$A,Table!$A$5,'A1 Banque'!$C:$C,'BFU A1'!A90,'A1 Banque'!$R:$R,"1")</f>
        <v>0</v>
      </c>
      <c r="E90" s="1099">
        <f t="shared" si="20"/>
        <v>0</v>
      </c>
      <c r="F90" s="1098"/>
      <c r="G90" s="1117">
        <f>SUMIFS('A1 Cash'!$N:$N,'A1 Cash'!$A:$A,Table!$A$5,'A1 Cash'!$C:$C,'BFU A1'!$A90,'A1 Cash'!$R:$R,"2")-SUMIFS('A1 Banque'!$N:$N,'A1 Banque'!$A:$A,Table!$A$5,'A1 Banque'!$C:$C,'BFU A1'!$A90,'A1 Banque'!$R:$R,"2")</f>
        <v>0</v>
      </c>
      <c r="H90" s="1099">
        <f t="shared" si="21"/>
        <v>0</v>
      </c>
      <c r="I90" s="1098"/>
      <c r="J90" s="1117">
        <f>SUMIFS('A1 Cash'!$N:$N,'A1 Cash'!$A:$A,Table!$A$5,'A1 Cash'!$C:$C,'BFU A1'!$A90,'A1 Cash'!$R:$R,"3")-SUMIFS('A1 Banque'!$N:$N,'A1 Banque'!$A:$A,Table!$A$5,'A1 Banque'!$C:$C,'BFU A1'!$A90,'A1 Banque'!$R:$R,"3")</f>
        <v>0</v>
      </c>
      <c r="K90" s="1099">
        <f t="shared" si="22"/>
        <v>0</v>
      </c>
      <c r="L90" s="1098"/>
      <c r="M90" s="1117">
        <f>SUMIFS('A1 Cash'!$N:$N,'A1 Cash'!$A:$A,Table!$A$5,'A1 Cash'!$C:$C,'BFU A1'!$A90,'A1 Cash'!$R:$R,"4")-SUMIFS('A1 Banque'!$N:$N,'A1 Banque'!$A:$A,Table!$A$5,'A1 Banque'!$C:$C,'BFU A1'!$A90,'A1 Banque'!$R:$R,"4")</f>
        <v>0</v>
      </c>
      <c r="N90" s="1099">
        <f t="shared" si="23"/>
        <v>0</v>
      </c>
      <c r="P90" s="1098">
        <f t="shared" si="24"/>
        <v>0</v>
      </c>
      <c r="Q90" s="1117">
        <f t="shared" si="25"/>
        <v>0</v>
      </c>
      <c r="R90" s="1099">
        <f t="shared" si="18"/>
        <v>0</v>
      </c>
      <c r="T90" s="1099"/>
      <c r="U90" s="1099">
        <f t="shared" si="26"/>
        <v>0</v>
      </c>
    </row>
    <row r="91" spans="1:21" ht="14.45" customHeight="1">
      <c r="A91" s="979" t="s">
        <v>1656</v>
      </c>
      <c r="B91" s="1080">
        <f>'Budget general'!B94</f>
        <v>0</v>
      </c>
      <c r="C91" s="1098"/>
      <c r="D91" s="1117">
        <f>SUMIFS('A1 Cash'!$N:$N,'A1 Cash'!$A:$A,Table!$A$5,'A1 Cash'!$C:$C,'BFU A1'!$A91,'A1 Cash'!$R:$R,"1")-SUMIFS('A1 Banque'!$N:$N,'A1 Banque'!$A:$A,Table!$A$5,'A1 Banque'!$C:$C,'BFU A1'!A91,'A1 Banque'!$R:$R,"1")</f>
        <v>0</v>
      </c>
      <c r="E91" s="1099">
        <f t="shared" si="20"/>
        <v>0</v>
      </c>
      <c r="F91" s="1098"/>
      <c r="G91" s="1117">
        <f>SUMIFS('A1 Cash'!$N:$N,'A1 Cash'!$A:$A,Table!$A$5,'A1 Cash'!$C:$C,'BFU A1'!$A91,'A1 Cash'!$R:$R,"2")-SUMIFS('A1 Banque'!$N:$N,'A1 Banque'!$A:$A,Table!$A$5,'A1 Banque'!$C:$C,'BFU A1'!$A91,'A1 Banque'!$R:$R,"2")</f>
        <v>0</v>
      </c>
      <c r="H91" s="1099">
        <f t="shared" si="21"/>
        <v>0</v>
      </c>
      <c r="I91" s="1098"/>
      <c r="J91" s="1117">
        <f>SUMIFS('A1 Cash'!$N:$N,'A1 Cash'!$A:$A,Table!$A$5,'A1 Cash'!$C:$C,'BFU A1'!$A91,'A1 Cash'!$R:$R,"3")-SUMIFS('A1 Banque'!$N:$N,'A1 Banque'!$A:$A,Table!$A$5,'A1 Banque'!$C:$C,'BFU A1'!$A91,'A1 Banque'!$R:$R,"3")</f>
        <v>0</v>
      </c>
      <c r="K91" s="1099">
        <f t="shared" si="22"/>
        <v>0</v>
      </c>
      <c r="L91" s="1098"/>
      <c r="M91" s="1117">
        <f>SUMIFS('A1 Cash'!$N:$N,'A1 Cash'!$A:$A,Table!$A$5,'A1 Cash'!$C:$C,'BFU A1'!$A91,'A1 Cash'!$R:$R,"4")-SUMIFS('A1 Banque'!$N:$N,'A1 Banque'!$A:$A,Table!$A$5,'A1 Banque'!$C:$C,'BFU A1'!$A91,'A1 Banque'!$R:$R,"4")</f>
        <v>0</v>
      </c>
      <c r="N91" s="1099">
        <f t="shared" si="23"/>
        <v>0</v>
      </c>
      <c r="P91" s="1098">
        <f t="shared" si="24"/>
        <v>0</v>
      </c>
      <c r="Q91" s="1117">
        <f t="shared" si="25"/>
        <v>0</v>
      </c>
      <c r="R91" s="1099">
        <f t="shared" si="18"/>
        <v>0</v>
      </c>
      <c r="T91" s="1099"/>
      <c r="U91" s="1099">
        <f t="shared" si="26"/>
        <v>0</v>
      </c>
    </row>
    <row r="92" spans="1:21" ht="14.45" customHeight="1">
      <c r="A92" s="979" t="s">
        <v>1657</v>
      </c>
      <c r="B92" s="1080">
        <f>'Budget general'!B95</f>
        <v>0</v>
      </c>
      <c r="C92" s="1098"/>
      <c r="D92" s="1117">
        <f>SUMIFS('A1 Cash'!$N:$N,'A1 Cash'!$A:$A,Table!$A$5,'A1 Cash'!$C:$C,'BFU A1'!$A92,'A1 Cash'!$R:$R,"1")-SUMIFS('A1 Banque'!$N:$N,'A1 Banque'!$A:$A,Table!$A$5,'A1 Banque'!$C:$C,'BFU A1'!A92,'A1 Banque'!$R:$R,"1")</f>
        <v>0</v>
      </c>
      <c r="E92" s="1099">
        <f t="shared" si="20"/>
        <v>0</v>
      </c>
      <c r="F92" s="1098"/>
      <c r="G92" s="1117">
        <f>SUMIFS('A1 Cash'!$N:$N,'A1 Cash'!$A:$A,Table!$A$5,'A1 Cash'!$C:$C,'BFU A1'!$A92,'A1 Cash'!$R:$R,"2")-SUMIFS('A1 Banque'!$N:$N,'A1 Banque'!$A:$A,Table!$A$5,'A1 Banque'!$C:$C,'BFU A1'!$A92,'A1 Banque'!$R:$R,"2")</f>
        <v>0</v>
      </c>
      <c r="H92" s="1099">
        <f t="shared" si="21"/>
        <v>0</v>
      </c>
      <c r="I92" s="1098"/>
      <c r="J92" s="1117">
        <f>SUMIFS('A1 Cash'!$N:$N,'A1 Cash'!$A:$A,Table!$A$5,'A1 Cash'!$C:$C,'BFU A1'!$A92,'A1 Cash'!$R:$R,"3")-SUMIFS('A1 Banque'!$N:$N,'A1 Banque'!$A:$A,Table!$A$5,'A1 Banque'!$C:$C,'BFU A1'!$A92,'A1 Banque'!$R:$R,"3")</f>
        <v>0</v>
      </c>
      <c r="K92" s="1099">
        <f t="shared" si="22"/>
        <v>0</v>
      </c>
      <c r="L92" s="1098"/>
      <c r="M92" s="1117">
        <f>SUMIFS('A1 Cash'!$N:$N,'A1 Cash'!$A:$A,Table!$A$5,'A1 Cash'!$C:$C,'BFU A1'!$A92,'A1 Cash'!$R:$R,"4")-SUMIFS('A1 Banque'!$N:$N,'A1 Banque'!$A:$A,Table!$A$5,'A1 Banque'!$C:$C,'BFU A1'!$A92,'A1 Banque'!$R:$R,"4")</f>
        <v>0</v>
      </c>
      <c r="N92" s="1099">
        <f t="shared" si="23"/>
        <v>0</v>
      </c>
      <c r="P92" s="1098">
        <f t="shared" si="24"/>
        <v>0</v>
      </c>
      <c r="Q92" s="1117">
        <f t="shared" si="25"/>
        <v>0</v>
      </c>
      <c r="R92" s="1099">
        <f t="shared" si="18"/>
        <v>0</v>
      </c>
      <c r="T92" s="1099"/>
      <c r="U92" s="1099">
        <f t="shared" si="26"/>
        <v>0</v>
      </c>
    </row>
    <row r="93" spans="1:21" ht="14.45" customHeight="1">
      <c r="A93" s="979" t="s">
        <v>1658</v>
      </c>
      <c r="B93" s="1081">
        <f>'Budget general'!B96</f>
        <v>0</v>
      </c>
      <c r="C93" s="1100"/>
      <c r="D93" s="1005">
        <f>SUMIFS('A1 Cash'!$N:$N,'A1 Cash'!$A:$A,Table!$A$5,'A1 Cash'!$C:$C,'BFU A1'!$A93,'A1 Cash'!$R:$R,"1")-SUMIFS('A1 Banque'!$N:$N,'A1 Banque'!$A:$A,Table!$A$5,'A1 Banque'!$C:$C,'BFU A1'!A93,'A1 Banque'!$R:$R,"1")</f>
        <v>0</v>
      </c>
      <c r="E93" s="1101">
        <f t="shared" si="20"/>
        <v>0</v>
      </c>
      <c r="F93" s="1100"/>
      <c r="G93" s="1005">
        <f>SUMIFS('A1 Cash'!$N:$N,'A1 Cash'!$A:$A,Table!$A$5,'A1 Cash'!$C:$C,'BFU A1'!$A93,'A1 Cash'!$R:$R,"2")-SUMIFS('A1 Banque'!$N:$N,'A1 Banque'!$A:$A,Table!$A$5,'A1 Banque'!$C:$C,'BFU A1'!$A93,'A1 Banque'!$R:$R,"2")</f>
        <v>0</v>
      </c>
      <c r="H93" s="1101">
        <f t="shared" si="21"/>
        <v>0</v>
      </c>
      <c r="I93" s="1100"/>
      <c r="J93" s="1005">
        <f>SUMIFS('A1 Cash'!$N:$N,'A1 Cash'!$A:$A,Table!$A$5,'A1 Cash'!$C:$C,'BFU A1'!$A93,'A1 Cash'!$R:$R,"3")-SUMIFS('A1 Banque'!$N:$N,'A1 Banque'!$A:$A,Table!$A$5,'A1 Banque'!$C:$C,'BFU A1'!$A93,'A1 Banque'!$R:$R,"3")</f>
        <v>0</v>
      </c>
      <c r="K93" s="1101">
        <f t="shared" si="22"/>
        <v>0</v>
      </c>
      <c r="L93" s="1100"/>
      <c r="M93" s="1005">
        <f>SUMIFS('A1 Cash'!$N:$N,'A1 Cash'!$A:$A,Table!$A$5,'A1 Cash'!$C:$C,'BFU A1'!$A93,'A1 Cash'!$R:$R,"4")-SUMIFS('A1 Banque'!$N:$N,'A1 Banque'!$A:$A,Table!$A$5,'A1 Banque'!$C:$C,'BFU A1'!$A93,'A1 Banque'!$R:$R,"4")</f>
        <v>0</v>
      </c>
      <c r="N93" s="1101">
        <f t="shared" si="23"/>
        <v>0</v>
      </c>
      <c r="P93" s="1100">
        <f t="shared" si="24"/>
        <v>0</v>
      </c>
      <c r="Q93" s="1005">
        <f t="shared" si="25"/>
        <v>0</v>
      </c>
      <c r="R93" s="1101">
        <f t="shared" si="18"/>
        <v>0</v>
      </c>
      <c r="T93" s="1101"/>
      <c r="U93" s="1101">
        <f t="shared" si="26"/>
        <v>0</v>
      </c>
    </row>
    <row r="94" spans="1:21" ht="14.45" customHeight="1">
      <c r="A94" s="979" t="s">
        <v>1659</v>
      </c>
      <c r="B94" s="1080">
        <f>'Budget general'!B97</f>
        <v>0</v>
      </c>
      <c r="C94" s="1098"/>
      <c r="D94" s="1117">
        <f>SUMIFS('A1 Cash'!$N:$N,'A1 Cash'!$A:$A,Table!$A$5,'A1 Cash'!$C:$C,'BFU A1'!$A94,'A1 Cash'!$R:$R,"1")-SUMIFS('A1 Banque'!$N:$N,'A1 Banque'!$A:$A,Table!$A$5,'A1 Banque'!$C:$C,'BFU A1'!A94,'A1 Banque'!$R:$R,"1")</f>
        <v>0</v>
      </c>
      <c r="E94" s="1099">
        <f t="shared" si="20"/>
        <v>0</v>
      </c>
      <c r="F94" s="1098"/>
      <c r="G94" s="1117">
        <f>SUMIFS('A1 Cash'!$N:$N,'A1 Cash'!$A:$A,Table!$A$5,'A1 Cash'!$C:$C,'BFU A1'!$A94,'A1 Cash'!$R:$R,"2")-SUMIFS('A1 Banque'!$N:$N,'A1 Banque'!$A:$A,Table!$A$5,'A1 Banque'!$C:$C,'BFU A1'!$A94,'A1 Banque'!$R:$R,"2")</f>
        <v>0</v>
      </c>
      <c r="H94" s="1099">
        <f t="shared" si="21"/>
        <v>0</v>
      </c>
      <c r="I94" s="1098"/>
      <c r="J94" s="1117">
        <f>SUMIFS('A1 Cash'!$N:$N,'A1 Cash'!$A:$A,Table!$A$5,'A1 Cash'!$C:$C,'BFU A1'!$A94,'A1 Cash'!$R:$R,"3")-SUMIFS('A1 Banque'!$N:$N,'A1 Banque'!$A:$A,Table!$A$5,'A1 Banque'!$C:$C,'BFU A1'!$A94,'A1 Banque'!$R:$R,"3")</f>
        <v>0</v>
      </c>
      <c r="K94" s="1099">
        <f t="shared" si="22"/>
        <v>0</v>
      </c>
      <c r="L94" s="1098"/>
      <c r="M94" s="1117">
        <f>SUMIFS('A1 Cash'!$N:$N,'A1 Cash'!$A:$A,Table!$A$5,'A1 Cash'!$C:$C,'BFU A1'!$A94,'A1 Cash'!$R:$R,"4")-SUMIFS('A1 Banque'!$N:$N,'A1 Banque'!$A:$A,Table!$A$5,'A1 Banque'!$C:$C,'BFU A1'!$A94,'A1 Banque'!$R:$R,"4")</f>
        <v>0</v>
      </c>
      <c r="N94" s="1099">
        <f t="shared" si="23"/>
        <v>0</v>
      </c>
      <c r="P94" s="1098">
        <f t="shared" si="24"/>
        <v>0</v>
      </c>
      <c r="Q94" s="1117">
        <f t="shared" si="25"/>
        <v>0</v>
      </c>
      <c r="R94" s="1099">
        <f t="shared" si="18"/>
        <v>0</v>
      </c>
      <c r="T94" s="1099"/>
      <c r="U94" s="1099">
        <f t="shared" si="26"/>
        <v>0</v>
      </c>
    </row>
    <row r="95" spans="1:21" ht="14.45" customHeight="1">
      <c r="A95" s="979" t="s">
        <v>1660</v>
      </c>
      <c r="B95" s="1080">
        <f>'Budget general'!B98</f>
        <v>0</v>
      </c>
      <c r="C95" s="1098"/>
      <c r="D95" s="1117">
        <f>SUMIFS('A1 Cash'!$N:$N,'A1 Cash'!$A:$A,Table!$A$5,'A1 Cash'!$C:$C,'BFU A1'!$A95,'A1 Cash'!$R:$R,"1")-SUMIFS('A1 Banque'!$N:$N,'A1 Banque'!$A:$A,Table!$A$5,'A1 Banque'!$C:$C,'BFU A1'!A95,'A1 Banque'!$R:$R,"1")</f>
        <v>0</v>
      </c>
      <c r="E95" s="1099">
        <f t="shared" si="20"/>
        <v>0</v>
      </c>
      <c r="F95" s="1098"/>
      <c r="G95" s="1117">
        <f>SUMIFS('A1 Cash'!$N:$N,'A1 Cash'!$A:$A,Table!$A$5,'A1 Cash'!$C:$C,'BFU A1'!$A95,'A1 Cash'!$R:$R,"2")-SUMIFS('A1 Banque'!$N:$N,'A1 Banque'!$A:$A,Table!$A$5,'A1 Banque'!$C:$C,'BFU A1'!$A95,'A1 Banque'!$R:$R,"2")</f>
        <v>0</v>
      </c>
      <c r="H95" s="1099">
        <f t="shared" si="21"/>
        <v>0</v>
      </c>
      <c r="I95" s="1098"/>
      <c r="J95" s="1117">
        <f>SUMIFS('A1 Cash'!$N:$N,'A1 Cash'!$A:$A,Table!$A$5,'A1 Cash'!$C:$C,'BFU A1'!$A95,'A1 Cash'!$R:$R,"3")-SUMIFS('A1 Banque'!$N:$N,'A1 Banque'!$A:$A,Table!$A$5,'A1 Banque'!$C:$C,'BFU A1'!$A95,'A1 Banque'!$R:$R,"3")</f>
        <v>0</v>
      </c>
      <c r="K95" s="1099">
        <f t="shared" si="22"/>
        <v>0</v>
      </c>
      <c r="L95" s="1098"/>
      <c r="M95" s="1117">
        <f>SUMIFS('A1 Cash'!$N:$N,'A1 Cash'!$A:$A,Table!$A$5,'A1 Cash'!$C:$C,'BFU A1'!$A95,'A1 Cash'!$R:$R,"4")-SUMIFS('A1 Banque'!$N:$N,'A1 Banque'!$A:$A,Table!$A$5,'A1 Banque'!$C:$C,'BFU A1'!$A95,'A1 Banque'!$R:$R,"4")</f>
        <v>0</v>
      </c>
      <c r="N95" s="1099">
        <f t="shared" si="23"/>
        <v>0</v>
      </c>
      <c r="P95" s="1098">
        <f t="shared" si="24"/>
        <v>0</v>
      </c>
      <c r="Q95" s="1117">
        <f t="shared" si="25"/>
        <v>0</v>
      </c>
      <c r="R95" s="1099">
        <f t="shared" si="18"/>
        <v>0</v>
      </c>
      <c r="T95" s="1099"/>
      <c r="U95" s="1099">
        <f t="shared" si="26"/>
        <v>0</v>
      </c>
    </row>
    <row r="96" spans="1:21" ht="14.45" customHeight="1">
      <c r="A96" s="979" t="s">
        <v>1661</v>
      </c>
      <c r="B96" s="1080">
        <f>'Budget general'!B99</f>
        <v>0</v>
      </c>
      <c r="C96" s="1098"/>
      <c r="D96" s="1117">
        <f>SUMIFS('A1 Cash'!$N:$N,'A1 Cash'!$A:$A,Table!$A$5,'A1 Cash'!$C:$C,'BFU A1'!$A96,'A1 Cash'!$R:$R,"1")-SUMIFS('A1 Banque'!$N:$N,'A1 Banque'!$A:$A,Table!$A$5,'A1 Banque'!$C:$C,'BFU A1'!A96,'A1 Banque'!$R:$R,"1")</f>
        <v>0</v>
      </c>
      <c r="E96" s="1099">
        <f t="shared" si="20"/>
        <v>0</v>
      </c>
      <c r="F96" s="1098"/>
      <c r="G96" s="1117">
        <f>SUMIFS('A1 Cash'!$N:$N,'A1 Cash'!$A:$A,Table!$A$5,'A1 Cash'!$C:$C,'BFU A1'!$A96,'A1 Cash'!$R:$R,"2")-SUMIFS('A1 Banque'!$N:$N,'A1 Banque'!$A:$A,Table!$A$5,'A1 Banque'!$C:$C,'BFU A1'!$A96,'A1 Banque'!$R:$R,"2")</f>
        <v>0</v>
      </c>
      <c r="H96" s="1099">
        <f t="shared" si="21"/>
        <v>0</v>
      </c>
      <c r="I96" s="1098"/>
      <c r="J96" s="1117">
        <f>SUMIFS('A1 Cash'!$N:$N,'A1 Cash'!$A:$A,Table!$A$5,'A1 Cash'!$C:$C,'BFU A1'!$A96,'A1 Cash'!$R:$R,"3")-SUMIFS('A1 Banque'!$N:$N,'A1 Banque'!$A:$A,Table!$A$5,'A1 Banque'!$C:$C,'BFU A1'!$A96,'A1 Banque'!$R:$R,"3")</f>
        <v>0</v>
      </c>
      <c r="K96" s="1099">
        <f t="shared" si="22"/>
        <v>0</v>
      </c>
      <c r="L96" s="1098"/>
      <c r="M96" s="1117">
        <f>SUMIFS('A1 Cash'!$N:$N,'A1 Cash'!$A:$A,Table!$A$5,'A1 Cash'!$C:$C,'BFU A1'!$A96,'A1 Cash'!$R:$R,"4")-SUMIFS('A1 Banque'!$N:$N,'A1 Banque'!$A:$A,Table!$A$5,'A1 Banque'!$C:$C,'BFU A1'!$A96,'A1 Banque'!$R:$R,"4")</f>
        <v>0</v>
      </c>
      <c r="N96" s="1099">
        <f t="shared" si="23"/>
        <v>0</v>
      </c>
      <c r="P96" s="1098">
        <f t="shared" si="24"/>
        <v>0</v>
      </c>
      <c r="Q96" s="1117">
        <f t="shared" si="25"/>
        <v>0</v>
      </c>
      <c r="R96" s="1099">
        <f t="shared" si="18"/>
        <v>0</v>
      </c>
      <c r="T96" s="1099"/>
      <c r="U96" s="1099">
        <f t="shared" si="26"/>
        <v>0</v>
      </c>
    </row>
    <row r="97" spans="1:21" ht="14.45" customHeight="1">
      <c r="A97" s="979" t="s">
        <v>1662</v>
      </c>
      <c r="B97" s="1080">
        <f>'Budget general'!B100</f>
        <v>0</v>
      </c>
      <c r="C97" s="1098"/>
      <c r="D97" s="1117">
        <f>SUMIFS('A1 Cash'!$N:$N,'A1 Cash'!$A:$A,Table!$A$5,'A1 Cash'!$C:$C,'BFU A1'!$A97,'A1 Cash'!$R:$R,"1")-SUMIFS('A1 Banque'!$N:$N,'A1 Banque'!$A:$A,Table!$A$5,'A1 Banque'!$C:$C,'BFU A1'!A97,'A1 Banque'!$R:$R,"1")</f>
        <v>0</v>
      </c>
      <c r="E97" s="1099">
        <f t="shared" si="20"/>
        <v>0</v>
      </c>
      <c r="F97" s="1098"/>
      <c r="G97" s="1117">
        <f>SUMIFS('A1 Cash'!$N:$N,'A1 Cash'!$A:$A,Table!$A$5,'A1 Cash'!$C:$C,'BFU A1'!$A97,'A1 Cash'!$R:$R,"2")-SUMIFS('A1 Banque'!$N:$N,'A1 Banque'!$A:$A,Table!$A$5,'A1 Banque'!$C:$C,'BFU A1'!$A97,'A1 Banque'!$R:$R,"2")</f>
        <v>0</v>
      </c>
      <c r="H97" s="1099">
        <f t="shared" si="21"/>
        <v>0</v>
      </c>
      <c r="I97" s="1098"/>
      <c r="J97" s="1117">
        <f>SUMIFS('A1 Cash'!$N:$N,'A1 Cash'!$A:$A,Table!$A$5,'A1 Cash'!$C:$C,'BFU A1'!$A97,'A1 Cash'!$R:$R,"3")-SUMIFS('A1 Banque'!$N:$N,'A1 Banque'!$A:$A,Table!$A$5,'A1 Banque'!$C:$C,'BFU A1'!$A97,'A1 Banque'!$R:$R,"3")</f>
        <v>0</v>
      </c>
      <c r="K97" s="1099">
        <f t="shared" si="22"/>
        <v>0</v>
      </c>
      <c r="L97" s="1098"/>
      <c r="M97" s="1117">
        <f>SUMIFS('A1 Cash'!$N:$N,'A1 Cash'!$A:$A,Table!$A$5,'A1 Cash'!$C:$C,'BFU A1'!$A97,'A1 Cash'!$R:$R,"4")-SUMIFS('A1 Banque'!$N:$N,'A1 Banque'!$A:$A,Table!$A$5,'A1 Banque'!$C:$C,'BFU A1'!$A97,'A1 Banque'!$R:$R,"4")</f>
        <v>0</v>
      </c>
      <c r="N97" s="1099">
        <f t="shared" si="23"/>
        <v>0</v>
      </c>
      <c r="P97" s="1098">
        <f t="shared" si="24"/>
        <v>0</v>
      </c>
      <c r="Q97" s="1117">
        <f t="shared" si="25"/>
        <v>0</v>
      </c>
      <c r="R97" s="1099">
        <f t="shared" si="18"/>
        <v>0</v>
      </c>
      <c r="T97" s="1099"/>
      <c r="U97" s="1099">
        <f t="shared" si="26"/>
        <v>0</v>
      </c>
    </row>
    <row r="98" spans="1:21" ht="14.45" customHeight="1">
      <c r="A98" s="979" t="s">
        <v>1663</v>
      </c>
      <c r="B98" s="1080">
        <f>'Budget general'!B101</f>
        <v>0</v>
      </c>
      <c r="C98" s="1098"/>
      <c r="D98" s="1117">
        <f>SUMIFS('A1 Cash'!$N:$N,'A1 Cash'!$A:$A,Table!$A$5,'A1 Cash'!$C:$C,'BFU A1'!$A98,'A1 Cash'!$R:$R,"1")-SUMIFS('A1 Banque'!$N:$N,'A1 Banque'!$A:$A,Table!$A$5,'A1 Banque'!$C:$C,'BFU A1'!A98,'A1 Banque'!$R:$R,"1")</f>
        <v>0</v>
      </c>
      <c r="E98" s="1099">
        <f t="shared" si="20"/>
        <v>0</v>
      </c>
      <c r="F98" s="1098"/>
      <c r="G98" s="1117">
        <f>SUMIFS('A1 Cash'!$N:$N,'A1 Cash'!$A:$A,Table!$A$5,'A1 Cash'!$C:$C,'BFU A1'!$A98,'A1 Cash'!$R:$R,"2")-SUMIFS('A1 Banque'!$N:$N,'A1 Banque'!$A:$A,Table!$A$5,'A1 Banque'!$C:$C,'BFU A1'!$A98,'A1 Banque'!$R:$R,"2")</f>
        <v>0</v>
      </c>
      <c r="H98" s="1099">
        <f t="shared" si="21"/>
        <v>0</v>
      </c>
      <c r="I98" s="1098"/>
      <c r="J98" s="1117">
        <f>SUMIFS('A1 Cash'!$N:$N,'A1 Cash'!$A:$A,Table!$A$5,'A1 Cash'!$C:$C,'BFU A1'!$A98,'A1 Cash'!$R:$R,"3")-SUMIFS('A1 Banque'!$N:$N,'A1 Banque'!$A:$A,Table!$A$5,'A1 Banque'!$C:$C,'BFU A1'!$A98,'A1 Banque'!$R:$R,"3")</f>
        <v>0</v>
      </c>
      <c r="K98" s="1099">
        <f t="shared" si="22"/>
        <v>0</v>
      </c>
      <c r="L98" s="1098"/>
      <c r="M98" s="1117">
        <f>SUMIFS('A1 Cash'!$N:$N,'A1 Cash'!$A:$A,Table!$A$5,'A1 Cash'!$C:$C,'BFU A1'!$A98,'A1 Cash'!$R:$R,"4")-SUMIFS('A1 Banque'!$N:$N,'A1 Banque'!$A:$A,Table!$A$5,'A1 Banque'!$C:$C,'BFU A1'!$A98,'A1 Banque'!$R:$R,"4")</f>
        <v>0</v>
      </c>
      <c r="N98" s="1099">
        <f t="shared" si="23"/>
        <v>0</v>
      </c>
      <c r="P98" s="1098">
        <f t="shared" si="24"/>
        <v>0</v>
      </c>
      <c r="Q98" s="1117">
        <f t="shared" si="25"/>
        <v>0</v>
      </c>
      <c r="R98" s="1099">
        <f t="shared" si="18"/>
        <v>0</v>
      </c>
      <c r="T98" s="1099"/>
      <c r="U98" s="1099">
        <f t="shared" si="26"/>
        <v>0</v>
      </c>
    </row>
    <row r="99" spans="1:21" ht="14.45" customHeight="1">
      <c r="A99" s="979" t="s">
        <v>1664</v>
      </c>
      <c r="B99" s="1081">
        <f>'Budget general'!B102</f>
        <v>0</v>
      </c>
      <c r="C99" s="1102"/>
      <c r="D99" s="1009">
        <f>SUMIFS('A1 Cash'!$N:$N,'A1 Cash'!$A:$A,Table!$A$5,'A1 Cash'!$C:$C,'BFU A1'!$A99,'A1 Cash'!$R:$R,"1")-SUMIFS('A1 Banque'!$N:$N,'A1 Banque'!$A:$A,Table!$A$5,'A1 Banque'!$C:$C,'BFU A1'!A99,'A1 Banque'!$R:$R,"1")</f>
        <v>0</v>
      </c>
      <c r="E99" s="1103">
        <f t="shared" si="20"/>
        <v>0</v>
      </c>
      <c r="F99" s="1102"/>
      <c r="G99" s="1009">
        <f>SUMIFS('A1 Cash'!$N:$N,'A1 Cash'!$A:$A,Table!$A$5,'A1 Cash'!$C:$C,'BFU A1'!$A99,'A1 Cash'!$R:$R,"2")-SUMIFS('A1 Banque'!$N:$N,'A1 Banque'!$A:$A,Table!$A$5,'A1 Banque'!$C:$C,'BFU A1'!$A99,'A1 Banque'!$R:$R,"2")</f>
        <v>0</v>
      </c>
      <c r="H99" s="1103">
        <f t="shared" si="21"/>
        <v>0</v>
      </c>
      <c r="I99" s="1102"/>
      <c r="J99" s="1009">
        <f>SUMIFS('A1 Cash'!$N:$N,'A1 Cash'!$A:$A,Table!$A$5,'A1 Cash'!$C:$C,'BFU A1'!$A99,'A1 Cash'!$R:$R,"3")-SUMIFS('A1 Banque'!$N:$N,'A1 Banque'!$A:$A,Table!$A$5,'A1 Banque'!$C:$C,'BFU A1'!$A99,'A1 Banque'!$R:$R,"3")</f>
        <v>0</v>
      </c>
      <c r="K99" s="1103">
        <f t="shared" si="22"/>
        <v>0</v>
      </c>
      <c r="L99" s="1102"/>
      <c r="M99" s="1009">
        <f>SUMIFS('A1 Cash'!$N:$N,'A1 Cash'!$A:$A,Table!$A$5,'A1 Cash'!$C:$C,'BFU A1'!$A99,'A1 Cash'!$R:$R,"4")-SUMIFS('A1 Banque'!$N:$N,'A1 Banque'!$A:$A,Table!$A$5,'A1 Banque'!$C:$C,'BFU A1'!$A99,'A1 Banque'!$R:$R,"4")</f>
        <v>0</v>
      </c>
      <c r="N99" s="1103">
        <f t="shared" si="23"/>
        <v>0</v>
      </c>
      <c r="P99" s="1102">
        <f t="shared" si="24"/>
        <v>0</v>
      </c>
      <c r="Q99" s="1009">
        <f t="shared" si="25"/>
        <v>0</v>
      </c>
      <c r="R99" s="1103">
        <f t="shared" si="18"/>
        <v>0</v>
      </c>
      <c r="T99" s="1103"/>
      <c r="U99" s="1103">
        <f t="shared" si="26"/>
        <v>0</v>
      </c>
    </row>
    <row r="100" spans="1:21" ht="14.45" customHeight="1">
      <c r="A100" s="979" t="s">
        <v>1665</v>
      </c>
      <c r="B100" s="1080">
        <f>'Budget general'!B103</f>
        <v>0</v>
      </c>
      <c r="C100" s="1110"/>
      <c r="D100" s="1118">
        <f>SUMIFS('A1 Cash'!$N:$N,'A1 Cash'!$A:$A,Table!$A$5,'A1 Cash'!$C:$C,'BFU A1'!$A100,'A1 Cash'!$R:$R,"1")-SUMIFS('A1 Banque'!$N:$N,'A1 Banque'!$A:$A,Table!$A$5,'A1 Banque'!$C:$C,'BFU A1'!A100,'A1 Banque'!$R:$R,"1")</f>
        <v>0</v>
      </c>
      <c r="E100" s="1111">
        <f t="shared" si="20"/>
        <v>0</v>
      </c>
      <c r="F100" s="1110"/>
      <c r="G100" s="1118">
        <f>SUMIFS('A1 Cash'!$N:$N,'A1 Cash'!$A:$A,Table!$A$5,'A1 Cash'!$C:$C,'BFU A1'!$A100,'A1 Cash'!$R:$R,"2")-SUMIFS('A1 Banque'!$N:$N,'A1 Banque'!$A:$A,Table!$A$5,'A1 Banque'!$C:$C,'BFU A1'!$A100,'A1 Banque'!$R:$R,"2")</f>
        <v>0</v>
      </c>
      <c r="H100" s="1111">
        <f t="shared" si="21"/>
        <v>0</v>
      </c>
      <c r="I100" s="1110"/>
      <c r="J100" s="1118">
        <f>SUMIFS('A1 Cash'!$N:$N,'A1 Cash'!$A:$A,Table!$A$5,'A1 Cash'!$C:$C,'BFU A1'!$A100,'A1 Cash'!$R:$R,"3")-SUMIFS('A1 Banque'!$N:$N,'A1 Banque'!$A:$A,Table!$A$5,'A1 Banque'!$C:$C,'BFU A1'!$A100,'A1 Banque'!$R:$R,"3")</f>
        <v>0</v>
      </c>
      <c r="K100" s="1111">
        <f t="shared" si="22"/>
        <v>0</v>
      </c>
      <c r="L100" s="1110"/>
      <c r="M100" s="1118">
        <f>SUMIFS('A1 Cash'!$N:$N,'A1 Cash'!$A:$A,Table!$A$5,'A1 Cash'!$C:$C,'BFU A1'!$A100,'A1 Cash'!$R:$R,"4")-SUMIFS('A1 Banque'!$N:$N,'A1 Banque'!$A:$A,Table!$A$5,'A1 Banque'!$C:$C,'BFU A1'!$A100,'A1 Banque'!$R:$R,"4")</f>
        <v>0</v>
      </c>
      <c r="N100" s="1111">
        <f t="shared" si="23"/>
        <v>0</v>
      </c>
      <c r="P100" s="1110">
        <f t="shared" si="24"/>
        <v>0</v>
      </c>
      <c r="Q100" s="1117">
        <f t="shared" si="25"/>
        <v>0</v>
      </c>
      <c r="R100" s="1111">
        <f t="shared" si="18"/>
        <v>0</v>
      </c>
      <c r="T100" s="1111"/>
      <c r="U100" s="1111">
        <f t="shared" si="26"/>
        <v>0</v>
      </c>
    </row>
    <row r="101" spans="1:21" ht="14.45" customHeight="1">
      <c r="A101" s="979" t="s">
        <v>1666</v>
      </c>
      <c r="B101" s="1082">
        <f>'Budget general'!B104</f>
        <v>0</v>
      </c>
      <c r="C101" s="1114"/>
      <c r="D101" s="1119">
        <f>SUMIFS('A1 Cash'!$N:$N,'A1 Cash'!$A:$A,Table!$A$5,'A1 Cash'!$C:$C,'BFU A1'!$A101,'A1 Cash'!$R:$R,"1")-SUMIFS('A1 Banque'!$N:$N,'A1 Banque'!$A:$A,Table!$A$5,'A1 Banque'!$C:$C,'BFU A1'!A101,'A1 Banque'!$R:$R,"1")</f>
        <v>0</v>
      </c>
      <c r="E101" s="1113">
        <f t="shared" si="20"/>
        <v>0</v>
      </c>
      <c r="F101" s="1114"/>
      <c r="G101" s="1119">
        <f>SUMIFS('A1 Cash'!$N:$N,'A1 Cash'!$A:$A,Table!$A$5,'A1 Cash'!$C:$C,'BFU A1'!$A101,'A1 Cash'!$R:$R,"2")-SUMIFS('A1 Banque'!$N:$N,'A1 Banque'!$A:$A,Table!$A$5,'A1 Banque'!$C:$C,'BFU A1'!$A101,'A1 Banque'!$R:$R,"2")</f>
        <v>0</v>
      </c>
      <c r="H101" s="1113">
        <f t="shared" si="21"/>
        <v>0</v>
      </c>
      <c r="I101" s="1114"/>
      <c r="J101" s="1119">
        <f>SUMIFS('A1 Cash'!$N:$N,'A1 Cash'!$A:$A,Table!$A$5,'A1 Cash'!$C:$C,'BFU A1'!$A101,'A1 Cash'!$R:$R,"3")-SUMIFS('A1 Banque'!$N:$N,'A1 Banque'!$A:$A,Table!$A$5,'A1 Banque'!$C:$C,'BFU A1'!$A101,'A1 Banque'!$R:$R,"3")</f>
        <v>0</v>
      </c>
      <c r="K101" s="1113">
        <f t="shared" si="22"/>
        <v>0</v>
      </c>
      <c r="L101" s="1114"/>
      <c r="M101" s="1119">
        <f>SUMIFS('A1 Cash'!$N:$N,'A1 Cash'!$A:$A,Table!$A$5,'A1 Cash'!$C:$C,'BFU A1'!$A101,'A1 Cash'!$R:$R,"4")-SUMIFS('A1 Banque'!$N:$N,'A1 Banque'!$A:$A,Table!$A$5,'A1 Banque'!$C:$C,'BFU A1'!$A101,'A1 Banque'!$R:$R,"4")</f>
        <v>0</v>
      </c>
      <c r="N101" s="1113">
        <f t="shared" si="23"/>
        <v>0</v>
      </c>
      <c r="P101" s="1114">
        <f t="shared" si="24"/>
        <v>0</v>
      </c>
      <c r="Q101" s="1117">
        <f t="shared" si="25"/>
        <v>0</v>
      </c>
      <c r="R101" s="1113">
        <f t="shared" si="18"/>
        <v>0</v>
      </c>
      <c r="T101" s="1113"/>
      <c r="U101" s="1113">
        <f t="shared" si="26"/>
        <v>0</v>
      </c>
    </row>
    <row r="102" spans="1:21" ht="14.45" customHeight="1">
      <c r="A102" s="979" t="s">
        <v>1667</v>
      </c>
      <c r="B102" s="1082">
        <f>'Budget general'!B105</f>
        <v>0</v>
      </c>
      <c r="C102" s="1098"/>
      <c r="D102" s="1117">
        <f>SUMIFS('A1 Cash'!$N:$N,'A1 Cash'!$A:$A,Table!$A$5,'A1 Cash'!$C:$C,'BFU A1'!$A102,'A1 Cash'!$R:$R,"1")-SUMIFS('A1 Banque'!$N:$N,'A1 Banque'!$A:$A,Table!$A$5,'A1 Banque'!$C:$C,'BFU A1'!A102,'A1 Banque'!$R:$R,"1")</f>
        <v>0</v>
      </c>
      <c r="E102" s="1099">
        <f t="shared" si="20"/>
        <v>0</v>
      </c>
      <c r="F102" s="1098"/>
      <c r="G102" s="1117">
        <f>SUMIFS('A1 Cash'!$N:$N,'A1 Cash'!$A:$A,Table!$A$5,'A1 Cash'!$C:$C,'BFU A1'!$A102,'A1 Cash'!$R:$R,"2")-SUMIFS('A1 Banque'!$N:$N,'A1 Banque'!$A:$A,Table!$A$5,'A1 Banque'!$C:$C,'BFU A1'!$A102,'A1 Banque'!$R:$R,"2")</f>
        <v>0</v>
      </c>
      <c r="H102" s="1099">
        <f t="shared" si="21"/>
        <v>0</v>
      </c>
      <c r="I102" s="1098"/>
      <c r="J102" s="1117">
        <f>SUMIFS('A1 Cash'!$N:$N,'A1 Cash'!$A:$A,Table!$A$5,'A1 Cash'!$C:$C,'BFU A1'!$A102,'A1 Cash'!$R:$R,"3")-SUMIFS('A1 Banque'!$N:$N,'A1 Banque'!$A:$A,Table!$A$5,'A1 Banque'!$C:$C,'BFU A1'!$A102,'A1 Banque'!$R:$R,"3")</f>
        <v>0</v>
      </c>
      <c r="K102" s="1099">
        <f t="shared" si="22"/>
        <v>0</v>
      </c>
      <c r="L102" s="1098"/>
      <c r="M102" s="1117">
        <f>SUMIFS('A1 Cash'!$N:$N,'A1 Cash'!$A:$A,Table!$A$5,'A1 Cash'!$C:$C,'BFU A1'!$A102,'A1 Cash'!$R:$R,"4")-SUMIFS('A1 Banque'!$N:$N,'A1 Banque'!$A:$A,Table!$A$5,'A1 Banque'!$C:$C,'BFU A1'!$A102,'A1 Banque'!$R:$R,"4")</f>
        <v>0</v>
      </c>
      <c r="N102" s="1099">
        <f t="shared" si="23"/>
        <v>0</v>
      </c>
      <c r="P102" s="1098">
        <f t="shared" si="24"/>
        <v>0</v>
      </c>
      <c r="Q102" s="1117">
        <f t="shared" si="25"/>
        <v>0</v>
      </c>
      <c r="R102" s="1099">
        <f t="shared" si="18"/>
        <v>0</v>
      </c>
      <c r="T102" s="1099"/>
      <c r="U102" s="1099">
        <f t="shared" si="26"/>
        <v>0</v>
      </c>
    </row>
    <row r="103" spans="1:21" ht="14.45" customHeight="1">
      <c r="A103" s="979" t="s">
        <v>1668</v>
      </c>
      <c r="B103" s="1082">
        <f>'Budget general'!B106</f>
        <v>0</v>
      </c>
      <c r="C103" s="1098"/>
      <c r="D103" s="1117">
        <f>SUMIFS('A1 Cash'!$N:$N,'A1 Cash'!$A:$A,Table!$A$5,'A1 Cash'!$C:$C,'BFU A1'!$A103,'A1 Cash'!$R:$R,"1")-SUMIFS('A1 Banque'!$N:$N,'A1 Banque'!$A:$A,Table!$A$5,'A1 Banque'!$C:$C,'BFU A1'!A103,'A1 Banque'!$R:$R,"1")</f>
        <v>0</v>
      </c>
      <c r="E103" s="1099">
        <f t="shared" si="20"/>
        <v>0</v>
      </c>
      <c r="F103" s="1098"/>
      <c r="G103" s="1117">
        <f>SUMIFS('A1 Cash'!$N:$N,'A1 Cash'!$A:$A,Table!$A$5,'A1 Cash'!$C:$C,'BFU A1'!$A103,'A1 Cash'!$R:$R,"2")-SUMIFS('A1 Banque'!$N:$N,'A1 Banque'!$A:$A,Table!$A$5,'A1 Banque'!$C:$C,'BFU A1'!$A103,'A1 Banque'!$R:$R,"2")</f>
        <v>0</v>
      </c>
      <c r="H103" s="1099">
        <f t="shared" si="21"/>
        <v>0</v>
      </c>
      <c r="I103" s="1098"/>
      <c r="J103" s="1117">
        <f>SUMIFS('A1 Cash'!$N:$N,'A1 Cash'!$A:$A,Table!$A$5,'A1 Cash'!$C:$C,'BFU A1'!$A103,'A1 Cash'!$R:$R,"3")-SUMIFS('A1 Banque'!$N:$N,'A1 Banque'!$A:$A,Table!$A$5,'A1 Banque'!$C:$C,'BFU A1'!$A103,'A1 Banque'!$R:$R,"3")</f>
        <v>0</v>
      </c>
      <c r="K103" s="1099">
        <f t="shared" si="22"/>
        <v>0</v>
      </c>
      <c r="L103" s="1098"/>
      <c r="M103" s="1117">
        <f>SUMIFS('A1 Cash'!$N:$N,'A1 Cash'!$A:$A,Table!$A$5,'A1 Cash'!$C:$C,'BFU A1'!$A103,'A1 Cash'!$R:$R,"4")-SUMIFS('A1 Banque'!$N:$N,'A1 Banque'!$A:$A,Table!$A$5,'A1 Banque'!$C:$C,'BFU A1'!$A103,'A1 Banque'!$R:$R,"4")</f>
        <v>0</v>
      </c>
      <c r="N103" s="1099">
        <f t="shared" si="23"/>
        <v>0</v>
      </c>
      <c r="P103" s="1098">
        <f t="shared" si="24"/>
        <v>0</v>
      </c>
      <c r="Q103" s="1117">
        <f t="shared" si="25"/>
        <v>0</v>
      </c>
      <c r="R103" s="1099">
        <f t="shared" si="18"/>
        <v>0</v>
      </c>
      <c r="T103" s="1099"/>
      <c r="U103" s="1099">
        <f t="shared" si="26"/>
        <v>0</v>
      </c>
    </row>
    <row r="104" spans="1:21" ht="14.45" customHeight="1" thickBot="1">
      <c r="A104" s="979" t="s">
        <v>1669</v>
      </c>
      <c r="B104" s="1082">
        <f>'Budget general'!B107</f>
        <v>0</v>
      </c>
      <c r="C104" s="1098"/>
      <c r="D104" s="1117">
        <f>SUMIFS('A1 Cash'!$N:$N,'A1 Cash'!$A:$A,Table!$A$5,'A1 Cash'!$C:$C,'BFU A1'!$A104,'A1 Cash'!$R:$R,"1")-SUMIFS('A1 Banque'!$N:$N,'A1 Banque'!$A:$A,Table!$A$5,'A1 Banque'!$C:$C,'BFU A1'!A104,'A1 Banque'!$R:$R,"1")</f>
        <v>0</v>
      </c>
      <c r="E104" s="1099">
        <f t="shared" si="20"/>
        <v>0</v>
      </c>
      <c r="F104" s="1098"/>
      <c r="G104" s="1117">
        <f>SUMIFS('A1 Cash'!$N:$N,'A1 Cash'!$A:$A,Table!$A$5,'A1 Cash'!$C:$C,'BFU A1'!$A104,'A1 Cash'!$R:$R,"2")-SUMIFS('A1 Banque'!$N:$N,'A1 Banque'!$A:$A,Table!$A$5,'A1 Banque'!$C:$C,'BFU A1'!$A104,'A1 Banque'!$R:$R,"2")</f>
        <v>0</v>
      </c>
      <c r="H104" s="1099">
        <f t="shared" si="21"/>
        <v>0</v>
      </c>
      <c r="I104" s="1098"/>
      <c r="J104" s="1117">
        <f>SUMIFS('A1 Cash'!$N:$N,'A1 Cash'!$A:$A,Table!$A$5,'A1 Cash'!$C:$C,'BFU A1'!$A104,'A1 Cash'!$R:$R,"3")-SUMIFS('A1 Banque'!$N:$N,'A1 Banque'!$A:$A,Table!$A$5,'A1 Banque'!$C:$C,'BFU A1'!$A104,'A1 Banque'!$R:$R,"3")</f>
        <v>0</v>
      </c>
      <c r="K104" s="1099">
        <f t="shared" si="22"/>
        <v>0</v>
      </c>
      <c r="L104" s="1098"/>
      <c r="M104" s="1117">
        <f>SUMIFS('A1 Cash'!$N:$N,'A1 Cash'!$A:$A,Table!$A$5,'A1 Cash'!$C:$C,'BFU A1'!$A104,'A1 Cash'!$R:$R,"4")-SUMIFS('A1 Banque'!$N:$N,'A1 Banque'!$A:$A,Table!$A$5,'A1 Banque'!$C:$C,'BFU A1'!$A104,'A1 Banque'!$R:$R,"4")</f>
        <v>0</v>
      </c>
      <c r="N104" s="1099">
        <f t="shared" si="23"/>
        <v>0</v>
      </c>
      <c r="P104" s="1098">
        <f t="shared" si="24"/>
        <v>0</v>
      </c>
      <c r="Q104" s="1117">
        <f t="shared" si="25"/>
        <v>0</v>
      </c>
      <c r="R104" s="1099">
        <f t="shared" si="18"/>
        <v>0</v>
      </c>
      <c r="T104" s="1099"/>
      <c r="U104" s="1099">
        <f t="shared" si="26"/>
        <v>0</v>
      </c>
    </row>
    <row r="105" spans="1:21" ht="14.45" customHeight="1" thickBot="1">
      <c r="B105" s="1072" t="s">
        <v>1566</v>
      </c>
      <c r="C105" s="1166">
        <f>C80+C55+C30+C5</f>
        <v>0</v>
      </c>
      <c r="D105" s="1166">
        <f>D80+D55+D30+D5</f>
        <v>0</v>
      </c>
      <c r="E105" s="1115">
        <f t="shared" si="20"/>
        <v>0</v>
      </c>
      <c r="F105" s="1166">
        <f>F80+F55+F30+F5</f>
        <v>0</v>
      </c>
      <c r="G105" s="1166">
        <f>G80+G55+G30+G5</f>
        <v>0</v>
      </c>
      <c r="H105" s="1115">
        <f t="shared" si="21"/>
        <v>0</v>
      </c>
      <c r="I105" s="1166">
        <f>I80+I55+I30+I5</f>
        <v>0</v>
      </c>
      <c r="J105" s="1166">
        <f>J80+J55+J30+J5</f>
        <v>0</v>
      </c>
      <c r="K105" s="1115">
        <f t="shared" si="22"/>
        <v>0</v>
      </c>
      <c r="L105" s="1166">
        <f>L80+L55+L30+L5</f>
        <v>0</v>
      </c>
      <c r="M105" s="1166">
        <f>M80+M55+M30+M5</f>
        <v>0</v>
      </c>
      <c r="N105" s="1115">
        <f t="shared" si="23"/>
        <v>0</v>
      </c>
      <c r="P105" s="1072">
        <f>P80+P55+P30+P5</f>
        <v>0</v>
      </c>
      <c r="Q105" s="1072">
        <f>Q80+Q55+Q30+Q5</f>
        <v>0</v>
      </c>
      <c r="R105" s="1115">
        <f>P105-Q105</f>
        <v>0</v>
      </c>
      <c r="T105" s="1115"/>
      <c r="U105" s="1115">
        <f>U80+U55+U30+U5</f>
        <v>0</v>
      </c>
    </row>
    <row r="106" spans="1:21" ht="14.45" customHeight="1" thickBot="1">
      <c r="B106" s="1026"/>
      <c r="C106" s="1027"/>
      <c r="D106" s="1027"/>
      <c r="E106" s="1027"/>
      <c r="F106" s="1027"/>
      <c r="G106" s="1027"/>
      <c r="H106" s="1027"/>
      <c r="I106" s="1027"/>
      <c r="J106" s="1027"/>
      <c r="K106" s="1027"/>
      <c r="L106" s="1027"/>
      <c r="M106" s="1027"/>
      <c r="N106" s="1027"/>
    </row>
    <row r="107" spans="1:21" ht="14.45" customHeight="1" thickBot="1">
      <c r="B107" s="1074" t="s">
        <v>1567</v>
      </c>
      <c r="C107" s="1071">
        <f>SUM(C108:C114)</f>
        <v>0</v>
      </c>
      <c r="D107" s="1071">
        <f>SUM(D108:D114)</f>
        <v>0</v>
      </c>
      <c r="E107" s="1095">
        <f t="shared" ref="E107" si="27">C107-D107</f>
        <v>0</v>
      </c>
      <c r="F107" s="1071">
        <f>SUM(F108:F114)</f>
        <v>0</v>
      </c>
      <c r="G107" s="1071">
        <f>SUM(G108:G114)</f>
        <v>0</v>
      </c>
      <c r="H107" s="1095">
        <f t="shared" ref="H107:H126" si="28">F107-G107</f>
        <v>0</v>
      </c>
      <c r="I107" s="1071">
        <f>SUM(I108:I114)</f>
        <v>0</v>
      </c>
      <c r="J107" s="1071">
        <f>SUM(J108:J114)</f>
        <v>0</v>
      </c>
      <c r="K107" s="1095">
        <f t="shared" ref="K107:K126" si="29">I107-J107</f>
        <v>0</v>
      </c>
      <c r="L107" s="1071">
        <f>SUM(L108:L114)</f>
        <v>0</v>
      </c>
      <c r="M107" s="1071">
        <f>SUM(M108:M114)</f>
        <v>0</v>
      </c>
      <c r="N107" s="1095">
        <f t="shared" ref="N107:N126" si="30">L107-M107</f>
        <v>0</v>
      </c>
      <c r="P107" s="1074">
        <f>SUM(P108:P114)</f>
        <v>0</v>
      </c>
      <c r="Q107" s="1074">
        <f>SUM(Q108:Q114)</f>
        <v>0</v>
      </c>
      <c r="R107" s="1137">
        <f>P107-Q107</f>
        <v>0</v>
      </c>
      <c r="T107" s="1137"/>
      <c r="U107" s="1137">
        <f>SUM(U108:U114)</f>
        <v>0</v>
      </c>
    </row>
    <row r="108" spans="1:21" ht="14.45" customHeight="1">
      <c r="A108" s="979" t="s">
        <v>1670</v>
      </c>
      <c r="B108" s="1122">
        <f>'Budget general'!B111</f>
        <v>0</v>
      </c>
      <c r="C108" s="1138"/>
      <c r="D108" s="1117">
        <f>SUMIFS('A1 Cash'!$N:$N,'A1 Cash'!$A:$A,Table!$A$5,'A1 Cash'!$C:$C,'BFU A1'!$A108,'A1 Cash'!$R:$R,"1")-SUMIFS('A1 Banque'!$N:$N,'A1 Banque'!$A:$A,Table!$A$5,'A1 Banque'!$C:$C,'BFU A1'!A108,'A1 Banque'!$R:$R,"1")</f>
        <v>0</v>
      </c>
      <c r="E108" s="1139">
        <f t="shared" si="20"/>
        <v>0</v>
      </c>
      <c r="F108" s="1138"/>
      <c r="G108" s="1117">
        <f>SUMIFS('A1 Cash'!$N:$N,'A1 Cash'!$A:$A,Table!$A$5,'A1 Cash'!$C:$C,'BFU A1'!$A108,'A1 Cash'!$R:$R,"2")-SUMIFS('A1 Banque'!$N:$N,'A1 Banque'!$A:$A,Table!$A$5,'A1 Banque'!$C:$C,'BFU A1'!$A108,'A1 Banque'!$R:$R,"2")</f>
        <v>0</v>
      </c>
      <c r="H108" s="1139">
        <f t="shared" si="28"/>
        <v>0</v>
      </c>
      <c r="I108" s="1138"/>
      <c r="J108" s="1117">
        <f>SUMIFS('A1 Cash'!$N:$N,'A1 Cash'!$A:$A,Table!$A$5,'A1 Cash'!$C:$C,'BFU A1'!$A108,'A1 Cash'!$R:$R,"3")-SUMIFS('A1 Banque'!$N:$N,'A1 Banque'!$A:$A,Table!$A$5,'A1 Banque'!$C:$C,'BFU A1'!$A108,'A1 Banque'!$R:$R,"3")</f>
        <v>0</v>
      </c>
      <c r="K108" s="1139">
        <f t="shared" si="29"/>
        <v>0</v>
      </c>
      <c r="L108" s="1138"/>
      <c r="M108" s="1117">
        <f>SUMIFS('A1 Cash'!$N:$N,'A1 Cash'!$A:$A,Table!$A$5,'A1 Cash'!$C:$C,'BFU A1'!$A108,'A1 Cash'!$R:$R,"4")-SUMIFS('A1 Banque'!$N:$N,'A1 Banque'!$A:$A,Table!$A$5,'A1 Banque'!$C:$C,'BFU A1'!$A108,'A1 Banque'!$R:$R,"4")</f>
        <v>0</v>
      </c>
      <c r="N108" s="1139">
        <f t="shared" si="30"/>
        <v>0</v>
      </c>
      <c r="P108" s="1138">
        <f>C108+F108+I108+L108</f>
        <v>0</v>
      </c>
      <c r="Q108" s="1119">
        <f>D108+G108+J108+M108</f>
        <v>0</v>
      </c>
      <c r="R108" s="1139">
        <f>P108-Q108</f>
        <v>0</v>
      </c>
      <c r="T108" s="1139"/>
      <c r="U108" s="1113">
        <f t="shared" ref="U108:U125" si="31">Q108-T108</f>
        <v>0</v>
      </c>
    </row>
    <row r="109" spans="1:21" ht="14.45" customHeight="1">
      <c r="A109" s="979" t="s">
        <v>1671</v>
      </c>
      <c r="B109" s="1123">
        <f>'Budget general'!B112</f>
        <v>0</v>
      </c>
      <c r="C109" s="1140"/>
      <c r="D109" s="1117">
        <f>SUMIFS('A1 Cash'!$N:$N,'A1 Cash'!$A:$A,Table!$A$5,'A1 Cash'!$C:$C,'BFU A1'!$A109,'A1 Cash'!$R:$R,"1")-SUMIFS('A1 Banque'!$N:$N,'A1 Banque'!$A:$A,Table!$A$5,'A1 Banque'!$C:$C,'BFU A1'!A109,'A1 Banque'!$R:$R,"1")</f>
        <v>0</v>
      </c>
      <c r="E109" s="1038">
        <f t="shared" si="20"/>
        <v>0</v>
      </c>
      <c r="F109" s="1140"/>
      <c r="G109" s="1117">
        <f>SUMIFS('A1 Cash'!$N:$N,'A1 Cash'!$A:$A,Table!$A$5,'A1 Cash'!$C:$C,'BFU A1'!$A109,'A1 Cash'!$R:$R,"2")-SUMIFS('A1 Banque'!$N:$N,'A1 Banque'!$A:$A,Table!$A$5,'A1 Banque'!$C:$C,'BFU A1'!$A109,'A1 Banque'!$R:$R,"2")</f>
        <v>0</v>
      </c>
      <c r="H109" s="1038">
        <f t="shared" si="28"/>
        <v>0</v>
      </c>
      <c r="I109" s="1140"/>
      <c r="J109" s="1117">
        <f>SUMIFS('A1 Cash'!$N:$N,'A1 Cash'!$A:$A,Table!$A$5,'A1 Cash'!$C:$C,'BFU A1'!$A109,'A1 Cash'!$R:$R,"3")-SUMIFS('A1 Banque'!$N:$N,'A1 Banque'!$A:$A,Table!$A$5,'A1 Banque'!$C:$C,'BFU A1'!$A109,'A1 Banque'!$R:$R,"3")</f>
        <v>0</v>
      </c>
      <c r="K109" s="1038">
        <f t="shared" si="29"/>
        <v>0</v>
      </c>
      <c r="L109" s="1140"/>
      <c r="M109" s="1117">
        <f>SUMIFS('A1 Cash'!$N:$N,'A1 Cash'!$A:$A,Table!$A$5,'A1 Cash'!$C:$C,'BFU A1'!$A109,'A1 Cash'!$R:$R,"4")-SUMIFS('A1 Banque'!$N:$N,'A1 Banque'!$A:$A,Table!$A$5,'A1 Banque'!$C:$C,'BFU A1'!$A109,'A1 Banque'!$R:$R,"4")</f>
        <v>0</v>
      </c>
      <c r="N109" s="1038">
        <f t="shared" si="30"/>
        <v>0</v>
      </c>
      <c r="P109" s="1140">
        <f t="shared" ref="P109:P114" si="32">C109+F109+I109+L109</f>
        <v>0</v>
      </c>
      <c r="Q109" s="1119">
        <f t="shared" ref="Q109:Q114" si="33">D109+G109+J109+M109</f>
        <v>0</v>
      </c>
      <c r="R109" s="1038">
        <f t="shared" ref="R109:R114" si="34">P109-Q109</f>
        <v>0</v>
      </c>
      <c r="T109" s="1038"/>
      <c r="U109" s="1113">
        <f t="shared" si="31"/>
        <v>0</v>
      </c>
    </row>
    <row r="110" spans="1:21" ht="14.45" customHeight="1">
      <c r="A110" s="979" t="s">
        <v>1672</v>
      </c>
      <c r="B110" s="1123">
        <f>'Budget general'!B113</f>
        <v>0</v>
      </c>
      <c r="C110" s="1138"/>
      <c r="D110" s="1117">
        <f>SUMIFS('A1 Cash'!$N:$N,'A1 Cash'!$A:$A,Table!$A$5,'A1 Cash'!$C:$C,'BFU A1'!$A110,'A1 Cash'!$R:$R,"1")-SUMIFS('A1 Banque'!$N:$N,'A1 Banque'!$A:$A,Table!$A$5,'A1 Banque'!$C:$C,'BFU A1'!A110,'A1 Banque'!$R:$R,"1")</f>
        <v>0</v>
      </c>
      <c r="E110" s="1038">
        <f t="shared" si="20"/>
        <v>0</v>
      </c>
      <c r="F110" s="1138"/>
      <c r="G110" s="1117">
        <f>SUMIFS('A1 Cash'!$N:$N,'A1 Cash'!$A:$A,Table!$A$5,'A1 Cash'!$C:$C,'BFU A1'!$A110,'A1 Cash'!$R:$R,"2")-SUMIFS('A1 Banque'!$N:$N,'A1 Banque'!$A:$A,Table!$A$5,'A1 Banque'!$C:$C,'BFU A1'!$A110,'A1 Banque'!$R:$R,"2")</f>
        <v>0</v>
      </c>
      <c r="H110" s="1038">
        <f t="shared" si="28"/>
        <v>0</v>
      </c>
      <c r="I110" s="1138"/>
      <c r="J110" s="1117">
        <f>SUMIFS('A1 Cash'!$N:$N,'A1 Cash'!$A:$A,Table!$A$5,'A1 Cash'!$C:$C,'BFU A1'!$A110,'A1 Cash'!$R:$R,"3")-SUMIFS('A1 Banque'!$N:$N,'A1 Banque'!$A:$A,Table!$A$5,'A1 Banque'!$C:$C,'BFU A1'!$A110,'A1 Banque'!$R:$R,"3")</f>
        <v>0</v>
      </c>
      <c r="K110" s="1038">
        <f t="shared" si="29"/>
        <v>0</v>
      </c>
      <c r="L110" s="1138"/>
      <c r="M110" s="1117">
        <f>SUMIFS('A1 Cash'!$N:$N,'A1 Cash'!$A:$A,Table!$A$5,'A1 Cash'!$C:$C,'BFU A1'!$A110,'A1 Cash'!$R:$R,"4")-SUMIFS('A1 Banque'!$N:$N,'A1 Banque'!$A:$A,Table!$A$5,'A1 Banque'!$C:$C,'BFU A1'!$A110,'A1 Banque'!$R:$R,"4")</f>
        <v>0</v>
      </c>
      <c r="N110" s="1038">
        <f t="shared" si="30"/>
        <v>0</v>
      </c>
      <c r="P110" s="1138">
        <f t="shared" si="32"/>
        <v>0</v>
      </c>
      <c r="Q110" s="1119">
        <f t="shared" si="33"/>
        <v>0</v>
      </c>
      <c r="R110" s="1038">
        <f t="shared" si="34"/>
        <v>0</v>
      </c>
      <c r="T110" s="1038"/>
      <c r="U110" s="1113">
        <f t="shared" si="31"/>
        <v>0</v>
      </c>
    </row>
    <row r="111" spans="1:21" ht="14.45" customHeight="1">
      <c r="A111" s="979" t="s">
        <v>1673</v>
      </c>
      <c r="B111" s="1124">
        <f>'Budget general'!B114</f>
        <v>0</v>
      </c>
      <c r="C111" s="1140"/>
      <c r="D111" s="1117">
        <f>SUMIFS('A1 Cash'!$N:$N,'A1 Cash'!$A:$A,Table!$A$5,'A1 Cash'!$C:$C,'BFU A1'!$A111,'A1 Cash'!$R:$R,"1")-SUMIFS('A1 Banque'!$N:$N,'A1 Banque'!$A:$A,Table!$A$5,'A1 Banque'!$C:$C,'BFU A1'!A111,'A1 Banque'!$R:$R,"1")</f>
        <v>0</v>
      </c>
      <c r="E111" s="1141">
        <f t="shared" si="20"/>
        <v>0</v>
      </c>
      <c r="F111" s="1140"/>
      <c r="G111" s="1117">
        <f>SUMIFS('A1 Cash'!$N:$N,'A1 Cash'!$A:$A,Table!$A$5,'A1 Cash'!$C:$C,'BFU A1'!$A111,'A1 Cash'!$R:$R,"2")-SUMIFS('A1 Banque'!$N:$N,'A1 Banque'!$A:$A,Table!$A$5,'A1 Banque'!$C:$C,'BFU A1'!$A111,'A1 Banque'!$R:$R,"2")</f>
        <v>0</v>
      </c>
      <c r="H111" s="1141">
        <f t="shared" si="28"/>
        <v>0</v>
      </c>
      <c r="I111" s="1140"/>
      <c r="J111" s="1117">
        <f>SUMIFS('A1 Cash'!$N:$N,'A1 Cash'!$A:$A,Table!$A$5,'A1 Cash'!$C:$C,'BFU A1'!$A111,'A1 Cash'!$R:$R,"3")-SUMIFS('A1 Banque'!$N:$N,'A1 Banque'!$A:$A,Table!$A$5,'A1 Banque'!$C:$C,'BFU A1'!$A111,'A1 Banque'!$R:$R,"3")</f>
        <v>0</v>
      </c>
      <c r="K111" s="1141">
        <f t="shared" si="29"/>
        <v>0</v>
      </c>
      <c r="L111" s="1140"/>
      <c r="M111" s="1117">
        <f>SUMIFS('A1 Cash'!$N:$N,'A1 Cash'!$A:$A,Table!$A$5,'A1 Cash'!$C:$C,'BFU A1'!$A111,'A1 Cash'!$R:$R,"4")-SUMIFS('A1 Banque'!$N:$N,'A1 Banque'!$A:$A,Table!$A$5,'A1 Banque'!$C:$C,'BFU A1'!$A111,'A1 Banque'!$R:$R,"4")</f>
        <v>0</v>
      </c>
      <c r="N111" s="1141">
        <f t="shared" si="30"/>
        <v>0</v>
      </c>
      <c r="P111" s="1140">
        <f t="shared" si="32"/>
        <v>0</v>
      </c>
      <c r="Q111" s="1119">
        <f t="shared" si="33"/>
        <v>0</v>
      </c>
      <c r="R111" s="1141">
        <f t="shared" si="34"/>
        <v>0</v>
      </c>
      <c r="T111" s="1141"/>
      <c r="U111" s="1113">
        <f t="shared" si="31"/>
        <v>0</v>
      </c>
    </row>
    <row r="112" spans="1:21" ht="14.45" customHeight="1">
      <c r="A112" s="979" t="s">
        <v>1674</v>
      </c>
      <c r="B112" s="1123">
        <f>'Budget general'!B115</f>
        <v>0</v>
      </c>
      <c r="C112" s="1140"/>
      <c r="D112" s="1117">
        <f>SUMIFS('A1 Cash'!$N:$N,'A1 Cash'!$A:$A,Table!$A$5,'A1 Cash'!$C:$C,'BFU A1'!$A112,'A1 Cash'!$R:$R,"1")-SUMIFS('A1 Banque'!$N:$N,'A1 Banque'!$A:$A,Table!$A$5,'A1 Banque'!$C:$C,'BFU A1'!A112,'A1 Banque'!$R:$R,"1")</f>
        <v>0</v>
      </c>
      <c r="E112" s="1038">
        <f t="shared" si="20"/>
        <v>0</v>
      </c>
      <c r="F112" s="1140"/>
      <c r="G112" s="1117">
        <f>SUMIFS('A1 Cash'!$N:$N,'A1 Cash'!$A:$A,Table!$A$5,'A1 Cash'!$C:$C,'BFU A1'!$A112,'A1 Cash'!$R:$R,"2")-SUMIFS('A1 Banque'!$N:$N,'A1 Banque'!$A:$A,Table!$A$5,'A1 Banque'!$C:$C,'BFU A1'!$A112,'A1 Banque'!$R:$R,"2")</f>
        <v>0</v>
      </c>
      <c r="H112" s="1038">
        <f t="shared" si="28"/>
        <v>0</v>
      </c>
      <c r="I112" s="1140"/>
      <c r="J112" s="1117">
        <f>SUMIFS('A1 Cash'!$N:$N,'A1 Cash'!$A:$A,Table!$A$5,'A1 Cash'!$C:$C,'BFU A1'!$A112,'A1 Cash'!$R:$R,"3")-SUMIFS('A1 Banque'!$N:$N,'A1 Banque'!$A:$A,Table!$A$5,'A1 Banque'!$C:$C,'BFU A1'!$A112,'A1 Banque'!$R:$R,"3")</f>
        <v>0</v>
      </c>
      <c r="K112" s="1038">
        <f t="shared" si="29"/>
        <v>0</v>
      </c>
      <c r="L112" s="1140"/>
      <c r="M112" s="1117">
        <f>SUMIFS('A1 Cash'!$N:$N,'A1 Cash'!$A:$A,Table!$A$5,'A1 Cash'!$C:$C,'BFU A1'!$A112,'A1 Cash'!$R:$R,"4")-SUMIFS('A1 Banque'!$N:$N,'A1 Banque'!$A:$A,Table!$A$5,'A1 Banque'!$C:$C,'BFU A1'!$A112,'A1 Banque'!$R:$R,"4")</f>
        <v>0</v>
      </c>
      <c r="N112" s="1038">
        <f t="shared" si="30"/>
        <v>0</v>
      </c>
      <c r="P112" s="1140">
        <f t="shared" si="32"/>
        <v>0</v>
      </c>
      <c r="Q112" s="1119">
        <f t="shared" si="33"/>
        <v>0</v>
      </c>
      <c r="R112" s="1038">
        <f t="shared" si="34"/>
        <v>0</v>
      </c>
      <c r="T112" s="1038"/>
      <c r="U112" s="1113">
        <f t="shared" si="31"/>
        <v>0</v>
      </c>
    </row>
    <row r="113" spans="1:21" ht="14.45" customHeight="1">
      <c r="A113" s="979" t="s">
        <v>1675</v>
      </c>
      <c r="B113" s="1125" t="str">
        <f>'Budget general'!B116</f>
        <v xml:space="preserve">Frais d'évaluation </v>
      </c>
      <c r="C113" s="1142"/>
      <c r="D113" s="1117">
        <f>SUMIFS('A1 Cash'!$N:$N,'A1 Cash'!$A:$A,Table!$A$5,'A1 Cash'!$C:$C,'BFU A1'!$A113,'A1 Cash'!$R:$R,"1")-SUMIFS('A1 Banque'!$N:$N,'A1 Banque'!$A:$A,Table!$A$5,'A1 Banque'!$C:$C,'BFU A1'!A113,'A1 Banque'!$R:$R,"1")</f>
        <v>0</v>
      </c>
      <c r="E113" s="1143">
        <f t="shared" si="20"/>
        <v>0</v>
      </c>
      <c r="F113" s="1142"/>
      <c r="G113" s="1117">
        <f>SUMIFS('A1 Cash'!$N:$N,'A1 Cash'!$A:$A,Table!$A$5,'A1 Cash'!$C:$C,'BFU A1'!$A113,'A1 Cash'!$R:$R,"2")-SUMIFS('A1 Banque'!$N:$N,'A1 Banque'!$A:$A,Table!$A$5,'A1 Banque'!$C:$C,'BFU A1'!$A113,'A1 Banque'!$R:$R,"2")</f>
        <v>0</v>
      </c>
      <c r="H113" s="1143">
        <f t="shared" si="28"/>
        <v>0</v>
      </c>
      <c r="I113" s="1142"/>
      <c r="J113" s="1117">
        <f>SUMIFS('A1 Cash'!$N:$N,'A1 Cash'!$A:$A,Table!$A$5,'A1 Cash'!$C:$C,'BFU A1'!$A113,'A1 Cash'!$R:$R,"3")-SUMIFS('A1 Banque'!$N:$N,'A1 Banque'!$A:$A,Table!$A$5,'A1 Banque'!$C:$C,'BFU A1'!$A113,'A1 Banque'!$R:$R,"3")</f>
        <v>0</v>
      </c>
      <c r="K113" s="1143">
        <f t="shared" si="29"/>
        <v>0</v>
      </c>
      <c r="L113" s="1142"/>
      <c r="M113" s="1117">
        <f>SUMIFS('A1 Cash'!$N:$N,'A1 Cash'!$A:$A,Table!$A$5,'A1 Cash'!$C:$C,'BFU A1'!$A113,'A1 Cash'!$R:$R,"4")-SUMIFS('A1 Banque'!$N:$N,'A1 Banque'!$A:$A,Table!$A$5,'A1 Banque'!$C:$C,'BFU A1'!$A113,'A1 Banque'!$R:$R,"4")</f>
        <v>0</v>
      </c>
      <c r="N113" s="1143">
        <f t="shared" si="30"/>
        <v>0</v>
      </c>
      <c r="P113" s="1142">
        <f t="shared" si="32"/>
        <v>0</v>
      </c>
      <c r="Q113" s="1119">
        <f t="shared" si="33"/>
        <v>0</v>
      </c>
      <c r="R113" s="1143">
        <f t="shared" si="34"/>
        <v>0</v>
      </c>
      <c r="T113" s="1143"/>
      <c r="U113" s="1113">
        <f t="shared" si="31"/>
        <v>0</v>
      </c>
    </row>
    <row r="114" spans="1:21" ht="14.45" customHeight="1" thickBot="1">
      <c r="A114" s="979" t="s">
        <v>1676</v>
      </c>
      <c r="B114" s="1126" t="str">
        <f>'Budget general'!B117</f>
        <v xml:space="preserve">Frais d'audit </v>
      </c>
      <c r="C114" s="1144"/>
      <c r="D114" s="1117">
        <f>SUMIFS('A1 Cash'!$N:$N,'A1 Cash'!$A:$A,Table!$A$5,'A1 Cash'!$C:$C,'BFU A1'!$A114,'A1 Cash'!$R:$R,"1")-SUMIFS('A1 Banque'!$N:$N,'A1 Banque'!$A:$A,Table!$A$5,'A1 Banque'!$C:$C,'BFU A1'!A114,'A1 Banque'!$R:$R,"1")</f>
        <v>0</v>
      </c>
      <c r="E114" s="1145">
        <f t="shared" si="20"/>
        <v>0</v>
      </c>
      <c r="F114" s="1144"/>
      <c r="G114" s="1117">
        <f>SUMIFS('A1 Cash'!$N:$N,'A1 Cash'!$A:$A,Table!$A$5,'A1 Cash'!$C:$C,'BFU A1'!$A114,'A1 Cash'!$R:$R,"2")-SUMIFS('A1 Banque'!$N:$N,'A1 Banque'!$A:$A,Table!$A$5,'A1 Banque'!$C:$C,'BFU A1'!$A114,'A1 Banque'!$R:$R,"2")</f>
        <v>0</v>
      </c>
      <c r="H114" s="1145">
        <f t="shared" si="28"/>
        <v>0</v>
      </c>
      <c r="I114" s="1144"/>
      <c r="J114" s="1117">
        <f>SUMIFS('A1 Cash'!$N:$N,'A1 Cash'!$A:$A,Table!$A$5,'A1 Cash'!$C:$C,'BFU A1'!$A114,'A1 Cash'!$R:$R,"3")-SUMIFS('A1 Banque'!$N:$N,'A1 Banque'!$A:$A,Table!$A$5,'A1 Banque'!$C:$C,'BFU A1'!$A114,'A1 Banque'!$R:$R,"3")</f>
        <v>0</v>
      </c>
      <c r="K114" s="1145">
        <f t="shared" si="29"/>
        <v>0</v>
      </c>
      <c r="L114" s="1144"/>
      <c r="M114" s="1117">
        <f>SUMIFS('A1 Cash'!$N:$N,'A1 Cash'!$A:$A,Table!$A$5,'A1 Cash'!$C:$C,'BFU A1'!$A114,'A1 Cash'!$R:$R,"4")-SUMIFS('A1 Banque'!$N:$N,'A1 Banque'!$A:$A,Table!$A$5,'A1 Banque'!$C:$C,'BFU A1'!$A114,'A1 Banque'!$R:$R,"4")</f>
        <v>0</v>
      </c>
      <c r="N114" s="1145">
        <f t="shared" si="30"/>
        <v>0</v>
      </c>
      <c r="P114" s="1144">
        <f t="shared" si="32"/>
        <v>0</v>
      </c>
      <c r="Q114" s="1119">
        <f t="shared" si="33"/>
        <v>0</v>
      </c>
      <c r="R114" s="1145">
        <f t="shared" si="34"/>
        <v>0</v>
      </c>
      <c r="T114" s="1145"/>
      <c r="U114" s="1113">
        <f t="shared" si="31"/>
        <v>0</v>
      </c>
    </row>
    <row r="115" spans="1:21" ht="14.45" customHeight="1" thickBot="1">
      <c r="B115" s="1074" t="s">
        <v>1689</v>
      </c>
      <c r="C115" s="1074">
        <f>SUM(C116:C125)</f>
        <v>0</v>
      </c>
      <c r="D115" s="1075">
        <f>SUM(D116:D125)</f>
        <v>0</v>
      </c>
      <c r="E115" s="1137">
        <f t="shared" si="20"/>
        <v>0</v>
      </c>
      <c r="F115" s="1074">
        <f>SUM(F116:F125)</f>
        <v>0</v>
      </c>
      <c r="G115" s="1075">
        <f>SUM(G116:G125)</f>
        <v>0</v>
      </c>
      <c r="H115" s="1137">
        <f t="shared" si="28"/>
        <v>0</v>
      </c>
      <c r="I115" s="1074">
        <f>SUM(I116:I125)</f>
        <v>0</v>
      </c>
      <c r="J115" s="1075">
        <f>SUM(J116:J125)</f>
        <v>0</v>
      </c>
      <c r="K115" s="1137">
        <f t="shared" si="29"/>
        <v>0</v>
      </c>
      <c r="L115" s="1074">
        <f>SUM(L116:L125)</f>
        <v>0</v>
      </c>
      <c r="M115" s="1075">
        <f>SUM(M116:M125)</f>
        <v>0</v>
      </c>
      <c r="N115" s="1137">
        <f t="shared" si="30"/>
        <v>0</v>
      </c>
      <c r="P115" s="1074">
        <f>SUM(P116:P125)</f>
        <v>0</v>
      </c>
      <c r="Q115" s="1075">
        <f>SUM(Q116:Q125)</f>
        <v>0</v>
      </c>
      <c r="R115" s="1137">
        <f>P115-Q115</f>
        <v>0</v>
      </c>
      <c r="T115" s="1137"/>
      <c r="U115" s="1137">
        <f>SUM(U116:U125)</f>
        <v>0</v>
      </c>
    </row>
    <row r="116" spans="1:21" ht="14.45" customHeight="1">
      <c r="A116" s="979" t="s">
        <v>1677</v>
      </c>
      <c r="B116" s="1127">
        <f>'Budget general'!B119</f>
        <v>0</v>
      </c>
      <c r="C116" s="1146"/>
      <c r="D116" s="1117">
        <f>SUMIFS('A1 Cash'!$N:$N,'A1 Cash'!$A:$A,Table!$A$5,'A1 Cash'!$C:$C,'BFU A1'!$A116,'A1 Cash'!$R:$R,"1")-SUMIFS('A1 Banque'!$N:$N,'A1 Banque'!$A:$A,Table!$A$5,'A1 Banque'!$C:$C,'BFU A1'!A116,'A1 Banque'!$R:$R,"1")</f>
        <v>0</v>
      </c>
      <c r="E116" s="1147">
        <f t="shared" si="20"/>
        <v>0</v>
      </c>
      <c r="F116" s="1146"/>
      <c r="G116" s="1117">
        <f>SUMIFS('A1 Cash'!$N:$N,'A1 Cash'!$A:$A,Table!$A$5,'A1 Cash'!$C:$C,'BFU A1'!$A116,'A1 Cash'!$R:$R,"2")-SUMIFS('A1 Banque'!$N:$N,'A1 Banque'!$A:$A,Table!$A$5,'A1 Banque'!$C:$C,'BFU A1'!$A116,'A1 Banque'!$R:$R,"2")</f>
        <v>0</v>
      </c>
      <c r="H116" s="1147">
        <f t="shared" si="28"/>
        <v>0</v>
      </c>
      <c r="I116" s="1146"/>
      <c r="J116" s="1117">
        <f>SUMIFS('A1 Cash'!$N:$N,'A1 Cash'!$A:$A,Table!$A$5,'A1 Cash'!$C:$C,'BFU A1'!$A116,'A1 Cash'!$R:$R,"3")-SUMIFS('A1 Banque'!$N:$N,'A1 Banque'!$A:$A,Table!$A$5,'A1 Banque'!$C:$C,'BFU A1'!$A116,'A1 Banque'!$R:$R,"3")</f>
        <v>0</v>
      </c>
      <c r="K116" s="1147">
        <f t="shared" si="29"/>
        <v>0</v>
      </c>
      <c r="L116" s="1146"/>
      <c r="M116" s="1117">
        <f>SUMIFS('A1 Cash'!$N:$N,'A1 Cash'!$A:$A,Table!$A$5,'A1 Cash'!$C:$C,'BFU A1'!$A116,'A1 Cash'!$R:$R,"4")-SUMIFS('A1 Banque'!$N:$N,'A1 Banque'!$A:$A,Table!$A$5,'A1 Banque'!$C:$C,'BFU A1'!$A116,'A1 Banque'!$R:$R,"4")</f>
        <v>0</v>
      </c>
      <c r="N116" s="1147">
        <f t="shared" si="30"/>
        <v>0</v>
      </c>
      <c r="P116" s="1144">
        <f>C116+F116+I116+L116</f>
        <v>0</v>
      </c>
      <c r="Q116" s="1119">
        <f>D116+G116+J116+M116</f>
        <v>0</v>
      </c>
      <c r="R116" s="1145">
        <f t="shared" ref="R116:R125" si="35">P116-Q116</f>
        <v>0</v>
      </c>
      <c r="T116" s="1147"/>
      <c r="U116" s="1113">
        <f t="shared" si="31"/>
        <v>0</v>
      </c>
    </row>
    <row r="117" spans="1:21" ht="14.45" customHeight="1">
      <c r="A117" s="979" t="s">
        <v>214</v>
      </c>
      <c r="B117" s="1128">
        <f>'Budget general'!B120</f>
        <v>0</v>
      </c>
      <c r="C117" s="1148"/>
      <c r="D117" s="1117">
        <f>SUMIFS('A1 Cash'!$N:$N,'A1 Cash'!$A:$A,Table!$A$5,'A1 Cash'!$C:$C,'BFU A1'!$A117,'A1 Cash'!$R:$R,"1")-SUMIFS('A1 Banque'!$N:$N,'A1 Banque'!$A:$A,Table!$A$5,'A1 Banque'!$C:$C,'BFU A1'!A117,'A1 Banque'!$R:$R,"1")</f>
        <v>0</v>
      </c>
      <c r="E117" s="1149">
        <f t="shared" si="20"/>
        <v>0</v>
      </c>
      <c r="F117" s="1148"/>
      <c r="G117" s="1117">
        <f>SUMIFS('A1 Cash'!$N:$N,'A1 Cash'!$A:$A,Table!$A$5,'A1 Cash'!$C:$C,'BFU A1'!$A117,'A1 Cash'!$R:$R,"2")-SUMIFS('A1 Banque'!$N:$N,'A1 Banque'!$A:$A,Table!$A$5,'A1 Banque'!$C:$C,'BFU A1'!$A117,'A1 Banque'!$R:$R,"2")</f>
        <v>0</v>
      </c>
      <c r="H117" s="1149">
        <f t="shared" si="28"/>
        <v>0</v>
      </c>
      <c r="I117" s="1148"/>
      <c r="J117" s="1117">
        <f>SUMIFS('A1 Cash'!$N:$N,'A1 Cash'!$A:$A,Table!$A$5,'A1 Cash'!$C:$C,'BFU A1'!$A117,'A1 Cash'!$R:$R,"3")-SUMIFS('A1 Banque'!$N:$N,'A1 Banque'!$A:$A,Table!$A$5,'A1 Banque'!$C:$C,'BFU A1'!$A117,'A1 Banque'!$R:$R,"3")</f>
        <v>0</v>
      </c>
      <c r="K117" s="1149">
        <f t="shared" si="29"/>
        <v>0</v>
      </c>
      <c r="L117" s="1148"/>
      <c r="M117" s="1117">
        <f>SUMIFS('A1 Cash'!$N:$N,'A1 Cash'!$A:$A,Table!$A$5,'A1 Cash'!$C:$C,'BFU A1'!$A117,'A1 Cash'!$R:$R,"4")-SUMIFS('A1 Banque'!$N:$N,'A1 Banque'!$A:$A,Table!$A$5,'A1 Banque'!$C:$C,'BFU A1'!$A117,'A1 Banque'!$R:$R,"4")</f>
        <v>0</v>
      </c>
      <c r="N117" s="1149">
        <f t="shared" si="30"/>
        <v>0</v>
      </c>
      <c r="P117" s="1144">
        <f t="shared" ref="P117:P125" si="36">C117+F117+I117+L117</f>
        <v>0</v>
      </c>
      <c r="Q117" s="1119">
        <f t="shared" ref="Q117:Q125" si="37">D117+G117+J117+M117</f>
        <v>0</v>
      </c>
      <c r="R117" s="1149">
        <f t="shared" si="35"/>
        <v>0</v>
      </c>
      <c r="T117" s="1149"/>
      <c r="U117" s="1113">
        <f t="shared" si="31"/>
        <v>0</v>
      </c>
    </row>
    <row r="118" spans="1:21" ht="14.45" customHeight="1">
      <c r="A118" s="979" t="s">
        <v>1678</v>
      </c>
      <c r="B118" s="1128">
        <f>'Budget general'!B121</f>
        <v>0</v>
      </c>
      <c r="C118" s="1148"/>
      <c r="D118" s="1117">
        <f>SUMIFS('A1 Cash'!$N:$N,'A1 Cash'!$A:$A,Table!$A$5,'A1 Cash'!$C:$C,'BFU A1'!$A118,'A1 Cash'!$R:$R,"1")-SUMIFS('A1 Banque'!$N:$N,'A1 Banque'!$A:$A,Table!$A$5,'A1 Banque'!$C:$C,'BFU A1'!A118,'A1 Banque'!$R:$R,"1")</f>
        <v>0</v>
      </c>
      <c r="E118" s="1149">
        <f t="shared" si="20"/>
        <v>0</v>
      </c>
      <c r="F118" s="1148"/>
      <c r="G118" s="1117">
        <f>SUMIFS('A1 Cash'!$N:$N,'A1 Cash'!$A:$A,Table!$A$5,'A1 Cash'!$C:$C,'BFU A1'!$A118,'A1 Cash'!$R:$R,"2")-SUMIFS('A1 Banque'!$N:$N,'A1 Banque'!$A:$A,Table!$A$5,'A1 Banque'!$C:$C,'BFU A1'!$A118,'A1 Banque'!$R:$R,"2")</f>
        <v>0</v>
      </c>
      <c r="H118" s="1149">
        <f t="shared" si="28"/>
        <v>0</v>
      </c>
      <c r="I118" s="1148"/>
      <c r="J118" s="1117">
        <f>SUMIFS('A1 Cash'!$N:$N,'A1 Cash'!$A:$A,Table!$A$5,'A1 Cash'!$C:$C,'BFU A1'!$A118,'A1 Cash'!$R:$R,"3")-SUMIFS('A1 Banque'!$N:$N,'A1 Banque'!$A:$A,Table!$A$5,'A1 Banque'!$C:$C,'BFU A1'!$A118,'A1 Banque'!$R:$R,"3")</f>
        <v>0</v>
      </c>
      <c r="K118" s="1149">
        <f t="shared" si="29"/>
        <v>0</v>
      </c>
      <c r="L118" s="1148"/>
      <c r="M118" s="1117">
        <f>SUMIFS('A1 Cash'!$N:$N,'A1 Cash'!$A:$A,Table!$A$5,'A1 Cash'!$C:$C,'BFU A1'!$A118,'A1 Cash'!$R:$R,"4")-SUMIFS('A1 Banque'!$N:$N,'A1 Banque'!$A:$A,Table!$A$5,'A1 Banque'!$C:$C,'BFU A1'!$A118,'A1 Banque'!$R:$R,"4")</f>
        <v>0</v>
      </c>
      <c r="N118" s="1149">
        <f t="shared" si="30"/>
        <v>0</v>
      </c>
      <c r="P118" s="1144">
        <f t="shared" si="36"/>
        <v>0</v>
      </c>
      <c r="Q118" s="1119">
        <f t="shared" si="37"/>
        <v>0</v>
      </c>
      <c r="R118" s="1149">
        <f t="shared" si="35"/>
        <v>0</v>
      </c>
      <c r="T118" s="1149"/>
      <c r="U118" s="1113">
        <f t="shared" si="31"/>
        <v>0</v>
      </c>
    </row>
    <row r="119" spans="1:21" ht="14.45" customHeight="1">
      <c r="A119" s="979" t="s">
        <v>1679</v>
      </c>
      <c r="B119" s="1128">
        <f>'Budget general'!B122</f>
        <v>0</v>
      </c>
      <c r="C119" s="1148"/>
      <c r="D119" s="1117">
        <f>SUMIFS('A1 Cash'!$N:$N,'A1 Cash'!$A:$A,Table!$A$5,'A1 Cash'!$C:$C,'BFU A1'!$A119,'A1 Cash'!$R:$R,"1")-SUMIFS('A1 Banque'!$N:$N,'A1 Banque'!$A:$A,Table!$A$5,'A1 Banque'!$C:$C,'BFU A1'!A119,'A1 Banque'!$R:$R,"1")</f>
        <v>0</v>
      </c>
      <c r="E119" s="1149">
        <f t="shared" si="20"/>
        <v>0</v>
      </c>
      <c r="F119" s="1148"/>
      <c r="G119" s="1117">
        <f>SUMIFS('A1 Cash'!$N:$N,'A1 Cash'!$A:$A,Table!$A$5,'A1 Cash'!$C:$C,'BFU A1'!$A119,'A1 Cash'!$R:$R,"2")-SUMIFS('A1 Banque'!$N:$N,'A1 Banque'!$A:$A,Table!$A$5,'A1 Banque'!$C:$C,'BFU A1'!$A119,'A1 Banque'!$R:$R,"2")</f>
        <v>0</v>
      </c>
      <c r="H119" s="1149">
        <f t="shared" si="28"/>
        <v>0</v>
      </c>
      <c r="I119" s="1148"/>
      <c r="J119" s="1117">
        <f>SUMIFS('A1 Cash'!$N:$N,'A1 Cash'!$A:$A,Table!$A$5,'A1 Cash'!$C:$C,'BFU A1'!$A119,'A1 Cash'!$R:$R,"3")-SUMIFS('A1 Banque'!$N:$N,'A1 Banque'!$A:$A,Table!$A$5,'A1 Banque'!$C:$C,'BFU A1'!$A119,'A1 Banque'!$R:$R,"3")</f>
        <v>0</v>
      </c>
      <c r="K119" s="1149">
        <f t="shared" si="29"/>
        <v>0</v>
      </c>
      <c r="L119" s="1148"/>
      <c r="M119" s="1117">
        <f>SUMIFS('A1 Cash'!$N:$N,'A1 Cash'!$A:$A,Table!$A$5,'A1 Cash'!$C:$C,'BFU A1'!$A119,'A1 Cash'!$R:$R,"4")-SUMIFS('A1 Banque'!$N:$N,'A1 Banque'!$A:$A,Table!$A$5,'A1 Banque'!$C:$C,'BFU A1'!$A119,'A1 Banque'!$R:$R,"4")</f>
        <v>0</v>
      </c>
      <c r="N119" s="1149">
        <f t="shared" si="30"/>
        <v>0</v>
      </c>
      <c r="P119" s="1144">
        <f t="shared" si="36"/>
        <v>0</v>
      </c>
      <c r="Q119" s="1119">
        <f t="shared" si="37"/>
        <v>0</v>
      </c>
      <c r="R119" s="1149">
        <f t="shared" si="35"/>
        <v>0</v>
      </c>
      <c r="T119" s="1149"/>
      <c r="U119" s="1113">
        <f t="shared" si="31"/>
        <v>0</v>
      </c>
    </row>
    <row r="120" spans="1:21" ht="14.45" customHeight="1">
      <c r="A120" s="979" t="s">
        <v>1680</v>
      </c>
      <c r="B120" s="1129">
        <f>'Budget general'!B123</f>
        <v>0</v>
      </c>
      <c r="C120" s="1150"/>
      <c r="D120" s="1117">
        <f>SUMIFS('A1 Cash'!$N:$N,'A1 Cash'!$A:$A,Table!$A$5,'A1 Cash'!$C:$C,'BFU A1'!$A120,'A1 Cash'!$R:$R,"1")-SUMIFS('A1 Banque'!$N:$N,'A1 Banque'!$A:$A,Table!$A$5,'A1 Banque'!$C:$C,'BFU A1'!A120,'A1 Banque'!$R:$R,"1")</f>
        <v>0</v>
      </c>
      <c r="E120" s="1151">
        <f t="shared" si="20"/>
        <v>0</v>
      </c>
      <c r="F120" s="1150"/>
      <c r="G120" s="1117">
        <f>SUMIFS('A1 Cash'!$N:$N,'A1 Cash'!$A:$A,Table!$A$5,'A1 Cash'!$C:$C,'BFU A1'!$A120,'A1 Cash'!$R:$R,"2")-SUMIFS('A1 Banque'!$N:$N,'A1 Banque'!$A:$A,Table!$A$5,'A1 Banque'!$C:$C,'BFU A1'!$A120,'A1 Banque'!$R:$R,"2")</f>
        <v>0</v>
      </c>
      <c r="H120" s="1151">
        <f t="shared" si="28"/>
        <v>0</v>
      </c>
      <c r="I120" s="1150"/>
      <c r="J120" s="1117">
        <f>SUMIFS('A1 Cash'!$N:$N,'A1 Cash'!$A:$A,Table!$A$5,'A1 Cash'!$C:$C,'BFU A1'!$A120,'A1 Cash'!$R:$R,"3")-SUMIFS('A1 Banque'!$N:$N,'A1 Banque'!$A:$A,Table!$A$5,'A1 Banque'!$C:$C,'BFU A1'!$A120,'A1 Banque'!$R:$R,"3")</f>
        <v>0</v>
      </c>
      <c r="K120" s="1151">
        <f t="shared" si="29"/>
        <v>0</v>
      </c>
      <c r="L120" s="1150"/>
      <c r="M120" s="1117">
        <f>SUMIFS('A1 Cash'!$N:$N,'A1 Cash'!$A:$A,Table!$A$5,'A1 Cash'!$C:$C,'BFU A1'!$A120,'A1 Cash'!$R:$R,"4")-SUMIFS('A1 Banque'!$N:$N,'A1 Banque'!$A:$A,Table!$A$5,'A1 Banque'!$C:$C,'BFU A1'!$A120,'A1 Banque'!$R:$R,"4")</f>
        <v>0</v>
      </c>
      <c r="N120" s="1151">
        <f t="shared" si="30"/>
        <v>0</v>
      </c>
      <c r="P120" s="1144">
        <f t="shared" si="36"/>
        <v>0</v>
      </c>
      <c r="Q120" s="1119">
        <f t="shared" si="37"/>
        <v>0</v>
      </c>
      <c r="R120" s="1151">
        <f t="shared" si="35"/>
        <v>0</v>
      </c>
      <c r="T120" s="1151"/>
      <c r="U120" s="1113">
        <f t="shared" si="31"/>
        <v>0</v>
      </c>
    </row>
    <row r="121" spans="1:21" ht="14.45" customHeight="1">
      <c r="A121" s="979" t="s">
        <v>1681</v>
      </c>
      <c r="B121" s="1129">
        <f>'Budget general'!B124</f>
        <v>0</v>
      </c>
      <c r="C121" s="1150"/>
      <c r="D121" s="1117">
        <f>SUMIFS('A1 Cash'!$N:$N,'A1 Cash'!$A:$A,Table!$A$5,'A1 Cash'!$C:$C,'BFU A1'!$A121,'A1 Cash'!$R:$R,"1")-SUMIFS('A1 Banque'!$N:$N,'A1 Banque'!$A:$A,Table!$A$5,'A1 Banque'!$C:$C,'BFU A1'!A121,'A1 Banque'!$R:$R,"1")</f>
        <v>0</v>
      </c>
      <c r="E121" s="1151">
        <f t="shared" si="20"/>
        <v>0</v>
      </c>
      <c r="F121" s="1150"/>
      <c r="G121" s="1117">
        <f>SUMIFS('A1 Cash'!$N:$N,'A1 Cash'!$A:$A,Table!$A$5,'A1 Cash'!$C:$C,'BFU A1'!$A121,'A1 Cash'!$R:$R,"2")-SUMIFS('A1 Banque'!$N:$N,'A1 Banque'!$A:$A,Table!$A$5,'A1 Banque'!$C:$C,'BFU A1'!$A121,'A1 Banque'!$R:$R,"2")</f>
        <v>0</v>
      </c>
      <c r="H121" s="1151">
        <f t="shared" si="28"/>
        <v>0</v>
      </c>
      <c r="I121" s="1150"/>
      <c r="J121" s="1117">
        <f>SUMIFS('A1 Cash'!$N:$N,'A1 Cash'!$A:$A,Table!$A$5,'A1 Cash'!$C:$C,'BFU A1'!$A121,'A1 Cash'!$R:$R,"3")-SUMIFS('A1 Banque'!$N:$N,'A1 Banque'!$A:$A,Table!$A$5,'A1 Banque'!$C:$C,'BFU A1'!$A121,'A1 Banque'!$R:$R,"3")</f>
        <v>0</v>
      </c>
      <c r="K121" s="1151">
        <f t="shared" si="29"/>
        <v>0</v>
      </c>
      <c r="L121" s="1150"/>
      <c r="M121" s="1117">
        <f>SUMIFS('A1 Cash'!$N:$N,'A1 Cash'!$A:$A,Table!$A$5,'A1 Cash'!$C:$C,'BFU A1'!$A121,'A1 Cash'!$R:$R,"4")-SUMIFS('A1 Banque'!$N:$N,'A1 Banque'!$A:$A,Table!$A$5,'A1 Banque'!$C:$C,'BFU A1'!$A121,'A1 Banque'!$R:$R,"4")</f>
        <v>0</v>
      </c>
      <c r="N121" s="1151">
        <f t="shared" si="30"/>
        <v>0</v>
      </c>
      <c r="P121" s="1144">
        <f t="shared" si="36"/>
        <v>0</v>
      </c>
      <c r="Q121" s="1119">
        <f t="shared" si="37"/>
        <v>0</v>
      </c>
      <c r="R121" s="1151">
        <f t="shared" si="35"/>
        <v>0</v>
      </c>
      <c r="T121" s="1151"/>
      <c r="U121" s="1113">
        <f t="shared" si="31"/>
        <v>0</v>
      </c>
    </row>
    <row r="122" spans="1:21" ht="14.45" customHeight="1">
      <c r="A122" s="979" t="s">
        <v>1682</v>
      </c>
      <c r="B122" s="1129">
        <f>'Budget general'!B125</f>
        <v>0</v>
      </c>
      <c r="C122" s="1150"/>
      <c r="D122" s="1117">
        <f>SUMIFS('A1 Cash'!$N:$N,'A1 Cash'!$A:$A,Table!$A$5,'A1 Cash'!$C:$C,'BFU A1'!$A122,'A1 Cash'!$R:$R,"1")-SUMIFS('A1 Banque'!$N:$N,'A1 Banque'!$A:$A,Table!$A$5,'A1 Banque'!$C:$C,'BFU A1'!A122,'A1 Banque'!$R:$R,"1")</f>
        <v>0</v>
      </c>
      <c r="E122" s="1151">
        <f t="shared" si="20"/>
        <v>0</v>
      </c>
      <c r="F122" s="1150"/>
      <c r="G122" s="1117">
        <f>SUMIFS('A1 Cash'!$N:$N,'A1 Cash'!$A:$A,Table!$A$5,'A1 Cash'!$C:$C,'BFU A1'!$A122,'A1 Cash'!$R:$R,"2")-SUMIFS('A1 Banque'!$N:$N,'A1 Banque'!$A:$A,Table!$A$5,'A1 Banque'!$C:$C,'BFU A1'!$A122,'A1 Banque'!$R:$R,"2")</f>
        <v>0</v>
      </c>
      <c r="H122" s="1151">
        <f t="shared" si="28"/>
        <v>0</v>
      </c>
      <c r="I122" s="1150"/>
      <c r="J122" s="1117">
        <f>SUMIFS('A1 Cash'!$N:$N,'A1 Cash'!$A:$A,Table!$A$5,'A1 Cash'!$C:$C,'BFU A1'!$A122,'A1 Cash'!$R:$R,"3")-SUMIFS('A1 Banque'!$N:$N,'A1 Banque'!$A:$A,Table!$A$5,'A1 Banque'!$C:$C,'BFU A1'!$A122,'A1 Banque'!$R:$R,"3")</f>
        <v>0</v>
      </c>
      <c r="K122" s="1151">
        <f t="shared" si="29"/>
        <v>0</v>
      </c>
      <c r="L122" s="1150"/>
      <c r="M122" s="1117">
        <f>SUMIFS('A1 Cash'!$N:$N,'A1 Cash'!$A:$A,Table!$A$5,'A1 Cash'!$C:$C,'BFU A1'!$A122,'A1 Cash'!$R:$R,"4")-SUMIFS('A1 Banque'!$N:$N,'A1 Banque'!$A:$A,Table!$A$5,'A1 Banque'!$C:$C,'BFU A1'!$A122,'A1 Banque'!$R:$R,"4")</f>
        <v>0</v>
      </c>
      <c r="N122" s="1151">
        <f t="shared" si="30"/>
        <v>0</v>
      </c>
      <c r="P122" s="1144">
        <f t="shared" si="36"/>
        <v>0</v>
      </c>
      <c r="Q122" s="1119">
        <f t="shared" si="37"/>
        <v>0</v>
      </c>
      <c r="R122" s="1151">
        <f t="shared" si="35"/>
        <v>0</v>
      </c>
      <c r="T122" s="1151"/>
      <c r="U122" s="1113">
        <f t="shared" si="31"/>
        <v>0</v>
      </c>
    </row>
    <row r="123" spans="1:21" ht="14.45" customHeight="1">
      <c r="A123" s="979" t="s">
        <v>1683</v>
      </c>
      <c r="B123" s="1129">
        <f>'Budget general'!B126</f>
        <v>0</v>
      </c>
      <c r="C123" s="1098"/>
      <c r="D123" s="1117">
        <f>SUMIFS('A1 Cash'!$N:$N,'A1 Cash'!$A:$A,Table!$A$5,'A1 Cash'!$C:$C,'BFU A1'!$A123,'A1 Cash'!$R:$R,"1")-SUMIFS('A1 Banque'!$N:$N,'A1 Banque'!$A:$A,Table!$A$5,'A1 Banque'!$C:$C,'BFU A1'!A123,'A1 Banque'!$R:$R,"1")</f>
        <v>0</v>
      </c>
      <c r="E123" s="1099">
        <f t="shared" si="20"/>
        <v>0</v>
      </c>
      <c r="F123" s="1098"/>
      <c r="G123" s="1117">
        <f>SUMIFS('A1 Cash'!$N:$N,'A1 Cash'!$A:$A,Table!$A$5,'A1 Cash'!$C:$C,'BFU A1'!$A123,'A1 Cash'!$R:$R,"2")-SUMIFS('A1 Banque'!$N:$N,'A1 Banque'!$A:$A,Table!$A$5,'A1 Banque'!$C:$C,'BFU A1'!$A123,'A1 Banque'!$R:$R,"2")</f>
        <v>0</v>
      </c>
      <c r="H123" s="1099">
        <f t="shared" si="28"/>
        <v>0</v>
      </c>
      <c r="I123" s="1098"/>
      <c r="J123" s="1117">
        <f>SUMIFS('A1 Cash'!$N:$N,'A1 Cash'!$A:$A,Table!$A$5,'A1 Cash'!$C:$C,'BFU A1'!$A123,'A1 Cash'!$R:$R,"3")-SUMIFS('A1 Banque'!$N:$N,'A1 Banque'!$A:$A,Table!$A$5,'A1 Banque'!$C:$C,'BFU A1'!$A123,'A1 Banque'!$R:$R,"3")</f>
        <v>0</v>
      </c>
      <c r="K123" s="1099">
        <f t="shared" si="29"/>
        <v>0</v>
      </c>
      <c r="L123" s="1098"/>
      <c r="M123" s="1117">
        <f>SUMIFS('A1 Cash'!$N:$N,'A1 Cash'!$A:$A,Table!$A$5,'A1 Cash'!$C:$C,'BFU A1'!$A123,'A1 Cash'!$R:$R,"4")-SUMIFS('A1 Banque'!$N:$N,'A1 Banque'!$A:$A,Table!$A$5,'A1 Banque'!$C:$C,'BFU A1'!$A123,'A1 Banque'!$R:$R,"4")</f>
        <v>0</v>
      </c>
      <c r="N123" s="1099">
        <f t="shared" si="30"/>
        <v>0</v>
      </c>
      <c r="P123" s="1144">
        <f t="shared" si="36"/>
        <v>0</v>
      </c>
      <c r="Q123" s="1119">
        <f t="shared" si="37"/>
        <v>0</v>
      </c>
      <c r="R123" s="1099">
        <f t="shared" si="35"/>
        <v>0</v>
      </c>
      <c r="T123" s="1099"/>
      <c r="U123" s="1113">
        <f t="shared" si="31"/>
        <v>0</v>
      </c>
    </row>
    <row r="124" spans="1:21" ht="14.45" customHeight="1">
      <c r="A124" s="979" t="s">
        <v>1684</v>
      </c>
      <c r="B124" s="1129">
        <f>'Budget general'!B127</f>
        <v>0</v>
      </c>
      <c r="C124" s="1098"/>
      <c r="D124" s="1117">
        <f>SUMIFS('A1 Cash'!$N:$N,'A1 Cash'!$A:$A,Table!$A$5,'A1 Cash'!$C:$C,'BFU A1'!$A124,'A1 Cash'!$R:$R,"1")-SUMIFS('A1 Banque'!$N:$N,'A1 Banque'!$A:$A,Table!$A$5,'A1 Banque'!$C:$C,'BFU A1'!A124,'A1 Banque'!$R:$R,"1")</f>
        <v>0</v>
      </c>
      <c r="E124" s="1099">
        <f t="shared" si="20"/>
        <v>0</v>
      </c>
      <c r="F124" s="1098"/>
      <c r="G124" s="1117">
        <f>SUMIFS('A1 Cash'!$N:$N,'A1 Cash'!$A:$A,Table!$A$5,'A1 Cash'!$C:$C,'BFU A1'!$A124,'A1 Cash'!$R:$R,"2")-SUMIFS('A1 Banque'!$N:$N,'A1 Banque'!$A:$A,Table!$A$5,'A1 Banque'!$C:$C,'BFU A1'!$A124,'A1 Banque'!$R:$R,"2")</f>
        <v>0</v>
      </c>
      <c r="H124" s="1099">
        <f t="shared" si="28"/>
        <v>0</v>
      </c>
      <c r="I124" s="1098"/>
      <c r="J124" s="1117">
        <f>SUMIFS('A1 Cash'!$N:$N,'A1 Cash'!$A:$A,Table!$A$5,'A1 Cash'!$C:$C,'BFU A1'!$A124,'A1 Cash'!$R:$R,"3")-SUMIFS('A1 Banque'!$N:$N,'A1 Banque'!$A:$A,Table!$A$5,'A1 Banque'!$C:$C,'BFU A1'!$A124,'A1 Banque'!$R:$R,"3")</f>
        <v>0</v>
      </c>
      <c r="K124" s="1099">
        <f t="shared" si="29"/>
        <v>0</v>
      </c>
      <c r="L124" s="1098"/>
      <c r="M124" s="1117">
        <f>SUMIFS('A1 Cash'!$N:$N,'A1 Cash'!$A:$A,Table!$A$5,'A1 Cash'!$C:$C,'BFU A1'!$A124,'A1 Cash'!$R:$R,"4")-SUMIFS('A1 Banque'!$N:$N,'A1 Banque'!$A:$A,Table!$A$5,'A1 Banque'!$C:$C,'BFU A1'!$A124,'A1 Banque'!$R:$R,"4")</f>
        <v>0</v>
      </c>
      <c r="N124" s="1099">
        <f t="shared" si="30"/>
        <v>0</v>
      </c>
      <c r="P124" s="1144">
        <f t="shared" si="36"/>
        <v>0</v>
      </c>
      <c r="Q124" s="1119">
        <f t="shared" si="37"/>
        <v>0</v>
      </c>
      <c r="R124" s="1099">
        <f t="shared" si="35"/>
        <v>0</v>
      </c>
      <c r="T124" s="1099"/>
      <c r="U124" s="1113">
        <f t="shared" si="31"/>
        <v>0</v>
      </c>
    </row>
    <row r="125" spans="1:21" ht="14.45" customHeight="1" thickBot="1">
      <c r="A125" s="979" t="s">
        <v>1685</v>
      </c>
      <c r="B125" s="1129">
        <f>'Budget general'!B128</f>
        <v>0</v>
      </c>
      <c r="C125" s="1108"/>
      <c r="D125" s="1117">
        <f>SUMIFS('A1 Cash'!$N:$N,'A1 Cash'!$A:$A,Table!$A$5,'A1 Cash'!$C:$C,'BFU A1'!$A125,'A1 Cash'!$R:$R,"1")-SUMIFS('A1 Banque'!$N:$N,'A1 Banque'!$A:$A,Table!$A$5,'A1 Banque'!$C:$C,'BFU A1'!A125,'A1 Banque'!$R:$R,"1")</f>
        <v>0</v>
      </c>
      <c r="E125" s="1109">
        <f t="shared" si="20"/>
        <v>0</v>
      </c>
      <c r="F125" s="1108"/>
      <c r="G125" s="1117">
        <f>SUMIFS('A1 Cash'!$N:$N,'A1 Cash'!$A:$A,Table!$A$5,'A1 Cash'!$C:$C,'BFU A1'!$A125,'A1 Cash'!$R:$R,"2")-SUMIFS('A1 Banque'!$N:$N,'A1 Banque'!$A:$A,Table!$A$5,'A1 Banque'!$C:$C,'BFU A1'!$A125,'A1 Banque'!$R:$R,"2")</f>
        <v>0</v>
      </c>
      <c r="H125" s="1109">
        <f t="shared" si="28"/>
        <v>0</v>
      </c>
      <c r="I125" s="1108"/>
      <c r="J125" s="1117">
        <f>SUMIFS('A1 Cash'!$N:$N,'A1 Cash'!$A:$A,Table!$A$5,'A1 Cash'!$C:$C,'BFU A1'!$A125,'A1 Cash'!$R:$R,"3")-SUMIFS('A1 Banque'!$N:$N,'A1 Banque'!$A:$A,Table!$A$5,'A1 Banque'!$C:$C,'BFU A1'!$A125,'A1 Banque'!$R:$R,"3")</f>
        <v>0</v>
      </c>
      <c r="K125" s="1109">
        <f t="shared" si="29"/>
        <v>0</v>
      </c>
      <c r="L125" s="1108"/>
      <c r="M125" s="1168">
        <f>SUMIFS('A1 Cash'!$N:$N,'A1 Cash'!$A:$A,Table!$A$5,'A1 Cash'!$C:$C,'BFU A1'!$A125,'A1 Cash'!$R:$R,"4")-SUMIFS('A1 Banque'!$N:$N,'A1 Banque'!$A:$A,Table!$A$5,'A1 Banque'!$C:$C,'BFU A1'!$A125,'A1 Banque'!$R:$R,"4")</f>
        <v>0</v>
      </c>
      <c r="N125" s="1109">
        <f t="shared" si="30"/>
        <v>0</v>
      </c>
      <c r="P125" s="1144">
        <f t="shared" si="36"/>
        <v>0</v>
      </c>
      <c r="Q125" s="1119">
        <f t="shared" si="37"/>
        <v>0</v>
      </c>
      <c r="R125" s="1109">
        <f t="shared" si="35"/>
        <v>0</v>
      </c>
      <c r="T125" s="1109"/>
      <c r="U125" s="1113">
        <f t="shared" si="31"/>
        <v>0</v>
      </c>
    </row>
    <row r="126" spans="1:21" ht="14.45" customHeight="1" thickBot="1">
      <c r="B126" s="1072" t="s">
        <v>1570</v>
      </c>
      <c r="C126" s="1072">
        <f>C115+C107</f>
        <v>0</v>
      </c>
      <c r="D126" s="1073">
        <f>D115+D107</f>
        <v>0</v>
      </c>
      <c r="E126" s="1115">
        <f t="shared" si="20"/>
        <v>0</v>
      </c>
      <c r="F126" s="1072">
        <f>F115+F107</f>
        <v>0</v>
      </c>
      <c r="G126" s="1073">
        <f>G115+G107</f>
        <v>0</v>
      </c>
      <c r="H126" s="1115">
        <f t="shared" si="28"/>
        <v>0</v>
      </c>
      <c r="I126" s="1072">
        <f>I115+I107</f>
        <v>0</v>
      </c>
      <c r="J126" s="1073">
        <f>J115+J107</f>
        <v>0</v>
      </c>
      <c r="K126" s="1115">
        <f t="shared" si="29"/>
        <v>0</v>
      </c>
      <c r="L126" s="1072">
        <f>L115+L107</f>
        <v>0</v>
      </c>
      <c r="M126" s="1073">
        <f>M115+M107</f>
        <v>0</v>
      </c>
      <c r="N126" s="1115">
        <f t="shared" si="30"/>
        <v>0</v>
      </c>
      <c r="P126" s="1072">
        <f>P115+P107</f>
        <v>0</v>
      </c>
      <c r="Q126" s="1073">
        <f>Q115+Q107</f>
        <v>0</v>
      </c>
      <c r="R126" s="1115">
        <f>R115+R107</f>
        <v>0</v>
      </c>
      <c r="T126" s="1115"/>
      <c r="U126" s="1115">
        <f>U115+U107</f>
        <v>0</v>
      </c>
    </row>
    <row r="127" spans="1:21" ht="14.45" customHeight="1" thickBot="1">
      <c r="B127" s="1061"/>
      <c r="C127" s="1062"/>
      <c r="D127" s="1062"/>
      <c r="E127" s="1062"/>
      <c r="F127" s="1062"/>
      <c r="G127" s="1062"/>
      <c r="H127" s="1062"/>
      <c r="I127" s="1062"/>
      <c r="J127" s="1062"/>
      <c r="K127" s="1062"/>
      <c r="L127" s="1062"/>
      <c r="M127" s="1062"/>
      <c r="N127" s="1062"/>
      <c r="P127" s="1062"/>
      <c r="Q127" s="1062"/>
      <c r="R127" s="1062"/>
      <c r="T127" s="1062"/>
      <c r="U127" s="1062"/>
    </row>
    <row r="128" spans="1:21" ht="14.45" customHeight="1" thickBot="1">
      <c r="B128" s="1076" t="s">
        <v>1571</v>
      </c>
      <c r="C128" s="1167">
        <f>C126+C105</f>
        <v>0</v>
      </c>
      <c r="D128" s="1167">
        <f>D126+D105</f>
        <v>0</v>
      </c>
      <c r="E128" s="1077">
        <f t="shared" si="20"/>
        <v>0</v>
      </c>
      <c r="F128" s="1167">
        <f>F126+F105</f>
        <v>0</v>
      </c>
      <c r="G128" s="1167">
        <f>G126+G105</f>
        <v>0</v>
      </c>
      <c r="H128" s="1077">
        <f t="shared" ref="H128" si="38">F128-G128</f>
        <v>0</v>
      </c>
      <c r="I128" s="1167">
        <f>I126+I105</f>
        <v>0</v>
      </c>
      <c r="J128" s="1167">
        <f>J126+J105</f>
        <v>0</v>
      </c>
      <c r="K128" s="1077">
        <f t="shared" ref="K128" si="39">I128-J128</f>
        <v>0</v>
      </c>
      <c r="L128" s="1167">
        <f>L126+L105</f>
        <v>0</v>
      </c>
      <c r="M128" s="1167">
        <f>M126+M105</f>
        <v>0</v>
      </c>
      <c r="N128" s="1077">
        <f t="shared" ref="N128" si="40">L128-M128</f>
        <v>0</v>
      </c>
      <c r="P128" s="1077">
        <f>P126+P105</f>
        <v>0</v>
      </c>
      <c r="Q128" s="1077">
        <f>Q126+Q105</f>
        <v>0</v>
      </c>
      <c r="R128" s="1077">
        <f>P128-Q128</f>
        <v>0</v>
      </c>
      <c r="T128" s="1077"/>
      <c r="U128" s="1077">
        <f>U126+U105</f>
        <v>0</v>
      </c>
    </row>
    <row r="129" spans="1:18" ht="16.5" thickBot="1"/>
    <row r="130" spans="1:18" ht="28.5" thickTop="1" thickBot="1">
      <c r="A130" s="1153" t="s">
        <v>216</v>
      </c>
      <c r="B130" s="1154"/>
      <c r="C130" s="804"/>
      <c r="D130" s="805">
        <f>+D128-D132</f>
        <v>0</v>
      </c>
      <c r="E130" s="805">
        <f t="shared" ref="E130:R130" si="41">+E128-E132</f>
        <v>0</v>
      </c>
      <c r="F130" s="805">
        <f t="shared" si="41"/>
        <v>0</v>
      </c>
      <c r="G130" s="805">
        <f t="shared" si="41"/>
        <v>0</v>
      </c>
      <c r="H130" s="805">
        <f t="shared" si="41"/>
        <v>0</v>
      </c>
      <c r="I130" s="805">
        <f t="shared" si="41"/>
        <v>0</v>
      </c>
      <c r="J130" s="805">
        <f t="shared" si="41"/>
        <v>0</v>
      </c>
      <c r="K130" s="805">
        <f t="shared" si="41"/>
        <v>0</v>
      </c>
      <c r="L130" s="805">
        <f t="shared" si="41"/>
        <v>0</v>
      </c>
      <c r="M130" s="805">
        <f t="shared" si="41"/>
        <v>0</v>
      </c>
      <c r="N130" s="805">
        <f t="shared" si="41"/>
        <v>0</v>
      </c>
      <c r="O130" s="805">
        <f t="shared" si="41"/>
        <v>0</v>
      </c>
      <c r="P130" s="805">
        <f t="shared" si="41"/>
        <v>0</v>
      </c>
      <c r="Q130" s="805">
        <f t="shared" si="41"/>
        <v>0</v>
      </c>
      <c r="R130" s="805">
        <f t="shared" si="41"/>
        <v>0</v>
      </c>
    </row>
    <row r="131" spans="1:18" ht="16.5" thickTop="1" thickBot="1">
      <c r="A131" s="1152"/>
      <c r="B131" s="1152"/>
      <c r="C131" s="2"/>
      <c r="D131" s="2"/>
      <c r="E131" s="2"/>
      <c r="F131" s="2"/>
      <c r="G131" s="2"/>
      <c r="H131" s="2"/>
      <c r="I131" s="2"/>
      <c r="J131" s="2"/>
      <c r="K131" s="2"/>
      <c r="L131" s="2"/>
      <c r="M131" s="2"/>
      <c r="N131" s="2"/>
      <c r="O131" s="2"/>
      <c r="P131" s="2"/>
      <c r="Q131" s="2"/>
      <c r="R131" s="2"/>
    </row>
    <row r="132" spans="1:18" ht="28.5" thickTop="1" thickBot="1">
      <c r="A132" s="1155" t="s">
        <v>217</v>
      </c>
      <c r="B132" s="1156"/>
      <c r="C132" s="802"/>
      <c r="D132" s="803"/>
      <c r="E132" s="803"/>
      <c r="F132" s="803"/>
      <c r="G132" s="803"/>
      <c r="H132" s="803"/>
      <c r="I132" s="803"/>
      <c r="J132" s="803"/>
      <c r="K132" s="803"/>
      <c r="L132" s="803"/>
      <c r="M132" s="803"/>
      <c r="N132" s="803"/>
      <c r="O132" s="803"/>
      <c r="P132" s="803"/>
      <c r="Q132" s="803"/>
      <c r="R132" s="803"/>
    </row>
    <row r="133" spans="1:18" ht="15.75" thickTop="1">
      <c r="A133" s="1152"/>
      <c r="B133" s="1152"/>
      <c r="C133" s="2"/>
      <c r="D133" s="2"/>
      <c r="E133" s="2"/>
      <c r="F133" s="2"/>
      <c r="G133" s="2"/>
      <c r="H133" s="2"/>
      <c r="I133" s="2"/>
      <c r="J133" s="2"/>
      <c r="K133" s="2"/>
      <c r="L133" s="2"/>
      <c r="M133" s="2"/>
      <c r="N133" s="2"/>
      <c r="O133" s="2"/>
      <c r="P133" s="4"/>
      <c r="Q133" s="2"/>
      <c r="R133" s="2"/>
    </row>
    <row r="134" spans="1:18" ht="15">
      <c r="A134" s="1152"/>
      <c r="B134" s="1152"/>
      <c r="C134" s="2"/>
      <c r="D134" s="2"/>
      <c r="E134" s="2"/>
      <c r="F134" s="2"/>
      <c r="G134" s="2"/>
      <c r="H134" s="2"/>
      <c r="I134" s="2"/>
      <c r="J134" s="2"/>
      <c r="K134" s="2"/>
      <c r="L134" s="2"/>
      <c r="M134" s="2"/>
      <c r="N134" s="2"/>
      <c r="O134" s="2"/>
      <c r="P134" s="4"/>
      <c r="Q134" s="2"/>
      <c r="R134" s="2"/>
    </row>
  </sheetData>
  <mergeCells count="9">
    <mergeCell ref="P3:R3"/>
    <mergeCell ref="T3:U3"/>
    <mergeCell ref="C1:R1"/>
    <mergeCell ref="B2:E2"/>
    <mergeCell ref="A3:A4"/>
    <mergeCell ref="C3:E3"/>
    <mergeCell ref="F3:H3"/>
    <mergeCell ref="I3:K3"/>
    <mergeCell ref="L3:N3"/>
  </mergeCells>
  <phoneticPr fontId="126" type="noConversion"/>
  <conditionalFormatting sqref="R133:R134">
    <cfRule type="cellIs" dxfId="41" priority="1" stopIfTrue="1" operator="greaterThanOrEqual">
      <formula>0</formula>
    </cfRule>
  </conditionalFormatting>
  <pageMargins left="0" right="0" top="0.39370078740157483" bottom="0.39370078740157483" header="0" footer="0"/>
  <pageSetup paperSize="9" orientation="portrait" r:id="rId1"/>
  <headerFooter>
    <oddHeader>&amp;C&amp;A</oddHeader>
    <oddFooter>&amp;CPage &amp;P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Z703"/>
  <sheetViews>
    <sheetView workbookViewId="0">
      <selection activeCell="R10" sqref="A10:R10"/>
    </sheetView>
  </sheetViews>
  <sheetFormatPr baseColWidth="10" defaultColWidth="11.42578125" defaultRowHeight="14.45" customHeight="1"/>
  <cols>
    <col min="1" max="5" width="11" customWidth="1"/>
    <col min="6" max="6" width="38.7109375" customWidth="1"/>
    <col min="7" max="7" width="22.7109375" customWidth="1"/>
    <col min="8" max="9" width="17.5703125" customWidth="1"/>
    <col min="10" max="10" width="15.140625" customWidth="1"/>
    <col min="11" max="11" width="11.42578125" customWidth="1"/>
    <col min="12" max="12" width="15.7109375" customWidth="1"/>
    <col min="13" max="13" width="11" customWidth="1"/>
    <col min="14" max="14" width="12" customWidth="1"/>
    <col min="15" max="17" width="11" customWidth="1"/>
    <col min="18" max="18" width="11.42578125" customWidth="1"/>
    <col min="19" max="26" width="11" customWidth="1"/>
    <col min="27" max="16378" width="11.42578125" customWidth="1"/>
  </cols>
  <sheetData>
    <row r="1" spans="1:26" ht="15.75">
      <c r="A1" s="427"/>
      <c r="C1" s="428" t="s">
        <v>251</v>
      </c>
      <c r="D1" s="428"/>
      <c r="E1" s="429"/>
      <c r="F1" s="430">
        <f>+'INFO PROJET'!B5:B5</f>
        <v>0</v>
      </c>
      <c r="G1" s="431"/>
      <c r="H1" s="432"/>
      <c r="I1" s="432"/>
      <c r="J1" s="432"/>
      <c r="K1" s="923"/>
      <c r="L1" s="434"/>
      <c r="P1" s="535"/>
    </row>
    <row r="2" spans="1:26" ht="15.75" thickBot="1">
      <c r="A2" s="427"/>
      <c r="C2" s="437"/>
      <c r="D2" s="437"/>
      <c r="E2" s="438"/>
      <c r="F2" s="438"/>
      <c r="G2" s="438"/>
      <c r="H2" s="432"/>
      <c r="I2" s="432"/>
      <c r="J2" s="432"/>
      <c r="K2" s="923"/>
      <c r="L2" s="439"/>
      <c r="P2" s="535"/>
    </row>
    <row r="3" spans="1:26" ht="15">
      <c r="A3" s="427"/>
      <c r="C3" s="441" t="s">
        <v>1699</v>
      </c>
      <c r="D3" s="843"/>
      <c r="E3" s="442"/>
      <c r="F3" s="443">
        <v>2024</v>
      </c>
      <c r="G3" s="438"/>
      <c r="H3" s="444" t="s">
        <v>252</v>
      </c>
      <c r="I3" s="664"/>
      <c r="J3" s="710"/>
      <c r="K3" s="924"/>
      <c r="L3" s="710"/>
      <c r="N3" s="852" t="s">
        <v>253</v>
      </c>
      <c r="O3" s="853" t="s">
        <v>254</v>
      </c>
      <c r="P3" s="853" t="s">
        <v>255</v>
      </c>
      <c r="Q3" s="853" t="s">
        <v>256</v>
      </c>
      <c r="R3" s="853" t="s">
        <v>257</v>
      </c>
      <c r="S3" s="853" t="s">
        <v>258</v>
      </c>
      <c r="T3" s="853" t="s">
        <v>259</v>
      </c>
      <c r="U3" s="853" t="s">
        <v>260</v>
      </c>
      <c r="V3" s="853" t="s">
        <v>261</v>
      </c>
      <c r="W3" s="853" t="s">
        <v>262</v>
      </c>
      <c r="X3" s="853" t="s">
        <v>263</v>
      </c>
      <c r="Y3" s="853" t="s">
        <v>264</v>
      </c>
      <c r="Z3" s="854" t="s">
        <v>265</v>
      </c>
    </row>
    <row r="4" spans="1:26" ht="16.5" thickBot="1">
      <c r="A4" s="427"/>
      <c r="C4" s="448" t="s">
        <v>266</v>
      </c>
      <c r="D4" s="844"/>
      <c r="E4" s="449"/>
      <c r="F4" s="450"/>
      <c r="G4" s="438"/>
      <c r="H4" s="432"/>
      <c r="I4" s="432"/>
      <c r="J4" s="433"/>
      <c r="K4" s="923"/>
      <c r="L4" s="434"/>
      <c r="N4" s="855">
        <f>+F6</f>
        <v>0</v>
      </c>
      <c r="O4" s="928">
        <f>+'A1 Banque'!O4</f>
        <v>655.95699999999999</v>
      </c>
      <c r="P4" s="928">
        <f>+'A1 Banque'!P4</f>
        <v>655.95699999999999</v>
      </c>
      <c r="Q4" s="928">
        <f>+'A1 Banque'!Q4</f>
        <v>655.95699999999999</v>
      </c>
      <c r="R4" s="928">
        <f>+'A1 Banque'!R4</f>
        <v>655.95699999999999</v>
      </c>
      <c r="S4" s="928">
        <f>+'A1 Banque'!S4</f>
        <v>655.95699999999999</v>
      </c>
      <c r="T4" s="928">
        <f>+'A1 Banque'!T4</f>
        <v>655.95699999999999</v>
      </c>
      <c r="U4" s="928">
        <f>+'A1 Banque'!U4</f>
        <v>655.95699999999999</v>
      </c>
      <c r="V4" s="928">
        <f>+'A1 Banque'!V4</f>
        <v>655.95699999999999</v>
      </c>
      <c r="W4" s="928">
        <f>+'A1 Banque'!W4</f>
        <v>655.95699999999999</v>
      </c>
      <c r="X4" s="928">
        <f>+'A1 Banque'!X4</f>
        <v>655.95699999999999</v>
      </c>
      <c r="Y4" s="928">
        <f>+'A1 Banque'!Y4</f>
        <v>655.95699999999999</v>
      </c>
      <c r="Z4" s="929">
        <f>+'A1 Banque'!Z4</f>
        <v>655.95699999999999</v>
      </c>
    </row>
    <row r="5" spans="1:26" ht="15.75">
      <c r="A5" s="427"/>
      <c r="C5" s="448" t="s">
        <v>268</v>
      </c>
      <c r="D5" s="844"/>
      <c r="E5" s="449"/>
      <c r="F5" s="450" t="s">
        <v>269</v>
      </c>
      <c r="G5" s="438"/>
      <c r="H5" s="432"/>
      <c r="I5" s="432"/>
      <c r="J5" s="433"/>
      <c r="K5" s="923"/>
      <c r="L5" s="434"/>
      <c r="N5" s="850"/>
      <c r="O5" s="850"/>
      <c r="P5" s="851"/>
      <c r="Q5" s="850"/>
      <c r="R5" s="850"/>
      <c r="S5" s="850"/>
      <c r="T5" s="850"/>
      <c r="U5" s="850"/>
      <c r="V5" s="850"/>
      <c r="W5" s="850"/>
      <c r="X5" s="850"/>
      <c r="Y5" s="850"/>
      <c r="Z5" s="850"/>
    </row>
    <row r="6" spans="1:26" ht="15">
      <c r="A6" s="427"/>
      <c r="C6" s="448" t="s">
        <v>253</v>
      </c>
      <c r="D6" s="844"/>
      <c r="E6" s="449"/>
      <c r="F6" s="953">
        <f>+'INFO PROJET'!B12</f>
        <v>0</v>
      </c>
      <c r="G6" s="1214"/>
      <c r="H6" s="444" t="s">
        <v>270</v>
      </c>
      <c r="I6" s="444" t="s">
        <v>271</v>
      </c>
      <c r="J6" s="444" t="s">
        <v>210</v>
      </c>
      <c r="K6" s="925"/>
      <c r="L6" s="445" t="s">
        <v>272</v>
      </c>
      <c r="N6" s="850"/>
      <c r="O6" s="850"/>
      <c r="P6" s="851"/>
      <c r="Q6" s="850"/>
      <c r="R6" s="850"/>
      <c r="S6" s="850"/>
      <c r="T6" s="850"/>
      <c r="U6" s="850"/>
      <c r="V6" s="850"/>
      <c r="W6" s="850"/>
      <c r="X6" s="850"/>
      <c r="Y6" s="850"/>
      <c r="Z6" s="850"/>
    </row>
    <row r="7" spans="1:26" ht="15.75">
      <c r="A7" s="427"/>
      <c r="C7" s="452" t="s">
        <v>273</v>
      </c>
      <c r="D7" s="845"/>
      <c r="E7" s="453"/>
      <c r="F7" s="454"/>
      <c r="G7" s="1214"/>
      <c r="H7" s="455">
        <f>SUM(H11:H700)</f>
        <v>0</v>
      </c>
      <c r="I7" s="455">
        <f>SUM(I11:I700)</f>
        <v>0</v>
      </c>
      <c r="J7" s="456">
        <f>H7-I7</f>
        <v>0</v>
      </c>
      <c r="K7" s="925"/>
      <c r="L7" s="457">
        <f>SUM(L11:L700)</f>
        <v>0</v>
      </c>
      <c r="N7" s="850"/>
      <c r="O7" s="850"/>
      <c r="P7" s="851"/>
      <c r="Q7" s="850"/>
      <c r="R7" s="850"/>
      <c r="S7" s="850"/>
      <c r="T7" s="850"/>
      <c r="U7" s="850"/>
      <c r="V7" s="850"/>
      <c r="W7" s="850"/>
      <c r="X7" s="850"/>
      <c r="Y7" s="850"/>
      <c r="Z7" s="850"/>
    </row>
    <row r="8" spans="1:26" ht="15.75">
      <c r="A8" s="427"/>
      <c r="B8" s="458"/>
      <c r="C8" s="458"/>
      <c r="D8" s="458"/>
      <c r="E8" s="459"/>
      <c r="F8" s="460"/>
      <c r="G8" s="438"/>
      <c r="H8" s="461" t="s">
        <v>274</v>
      </c>
      <c r="I8" s="462"/>
      <c r="J8" s="456">
        <f>J3+J7</f>
        <v>0</v>
      </c>
      <c r="K8" s="925"/>
      <c r="L8" s="457">
        <f>L3+L7</f>
        <v>0</v>
      </c>
      <c r="P8" s="535"/>
    </row>
    <row r="9" spans="1:26" ht="18">
      <c r="A9" s="464">
        <v>1</v>
      </c>
      <c r="B9" s="464">
        <v>2</v>
      </c>
      <c r="C9" s="464">
        <v>3</v>
      </c>
      <c r="D9" s="464">
        <v>4</v>
      </c>
      <c r="E9" s="464">
        <v>5</v>
      </c>
      <c r="F9" s="464">
        <v>6</v>
      </c>
      <c r="G9" s="464">
        <v>7</v>
      </c>
      <c r="H9" s="464">
        <v>8</v>
      </c>
      <c r="I9" s="464">
        <v>9</v>
      </c>
      <c r="J9" s="464">
        <v>10</v>
      </c>
      <c r="K9" s="464">
        <v>11</v>
      </c>
      <c r="L9" s="464">
        <v>12</v>
      </c>
      <c r="M9" s="464">
        <v>13</v>
      </c>
      <c r="N9" s="464">
        <v>14</v>
      </c>
      <c r="O9" s="464">
        <v>15</v>
      </c>
      <c r="P9" s="464">
        <v>16</v>
      </c>
      <c r="Q9" s="464">
        <v>17</v>
      </c>
      <c r="R9" s="464">
        <v>18</v>
      </c>
      <c r="S9" s="464"/>
      <c r="T9" s="464"/>
    </row>
    <row r="10" spans="1:26" ht="22.5">
      <c r="A10" s="465" t="s">
        <v>275</v>
      </c>
      <c r="B10" s="465" t="s">
        <v>276</v>
      </c>
      <c r="C10" s="536" t="s">
        <v>277</v>
      </c>
      <c r="D10" s="846" t="s">
        <v>1700</v>
      </c>
      <c r="E10" s="847" t="s">
        <v>1701</v>
      </c>
      <c r="F10" s="465" t="s">
        <v>278</v>
      </c>
      <c r="G10" s="465" t="s">
        <v>279</v>
      </c>
      <c r="H10" s="465" t="s">
        <v>270</v>
      </c>
      <c r="I10" s="465" t="s">
        <v>271</v>
      </c>
      <c r="J10" s="465" t="s">
        <v>210</v>
      </c>
      <c r="K10" s="926" t="s">
        <v>206</v>
      </c>
      <c r="L10" s="467" t="s">
        <v>281</v>
      </c>
      <c r="M10" s="465" t="s">
        <v>282</v>
      </c>
      <c r="N10" s="465" t="s">
        <v>283</v>
      </c>
      <c r="O10" s="465" t="s">
        <v>284</v>
      </c>
      <c r="P10" s="465" t="s">
        <v>285</v>
      </c>
      <c r="Q10" s="465" t="s">
        <v>286</v>
      </c>
      <c r="R10" s="465" t="s">
        <v>287</v>
      </c>
    </row>
    <row r="11" spans="1:26" ht="15">
      <c r="A11" s="537"/>
      <c r="B11" s="669"/>
      <c r="C11" s="537"/>
      <c r="D11" s="848" t="str">
        <f>"Caisse-"&amp;Q11</f>
        <v>Caisse-01/1900</v>
      </c>
      <c r="E11" s="849"/>
      <c r="F11" s="671"/>
      <c r="G11" s="540"/>
      <c r="H11" s="930"/>
      <c r="I11" s="931"/>
      <c r="J11" s="930">
        <f>+H11-I11+J3</f>
        <v>0</v>
      </c>
      <c r="K11" s="930">
        <f t="shared" ref="K11:K74" si="0">+IFERROR((+INDEX($O$4:$Z$4,MATCH(Q11,$O$3:$Z$3,0))),0)</f>
        <v>0</v>
      </c>
      <c r="L11" s="705">
        <f t="shared" ref="L11:L74" si="1">IFERROR((H11/K11-I11/K11),0)</f>
        <v>0</v>
      </c>
      <c r="M11" s="537"/>
      <c r="N11" s="706">
        <f>+IF(A11="",0,IF(A11=Table!$A$5,L11,(IF(A11=Table!$A$3,0,IF(A11=Table!$A$4,L11,0)))))</f>
        <v>0</v>
      </c>
      <c r="O11" s="672"/>
      <c r="P11" s="707">
        <f>-IF(A11=Table!$A$5,I11,0)+IF(A11=Table!$A$5,H11,0)</f>
        <v>0</v>
      </c>
      <c r="Q11" s="539" t="str">
        <f t="shared" ref="Q11:Q74" si="2">+TEXT(B11,"mm/aaaa")</f>
        <v>01/1900</v>
      </c>
      <c r="R11" s="475">
        <f>ROUNDUP(MONTH(Q11)/3,0)</f>
        <v>1</v>
      </c>
      <c r="S11" s="691"/>
      <c r="T11" s="691"/>
      <c r="U11" s="691"/>
      <c r="V11" s="691"/>
      <c r="W11" s="691"/>
      <c r="X11" s="691"/>
      <c r="Y11" s="691"/>
      <c r="Z11" s="691"/>
    </row>
    <row r="12" spans="1:26" ht="15">
      <c r="A12" s="537"/>
      <c r="B12" s="669"/>
      <c r="C12" s="537"/>
      <c r="D12" s="848" t="str">
        <f t="shared" ref="D12:D75" si="3">"Caisse-"&amp;Q12</f>
        <v>Caisse-01/1900</v>
      </c>
      <c r="E12" s="541"/>
      <c r="F12" s="671"/>
      <c r="G12" s="673"/>
      <c r="H12" s="932"/>
      <c r="I12" s="933"/>
      <c r="J12" s="930">
        <f t="shared" ref="J12:J75" si="4">+J11+H12-I12</f>
        <v>0</v>
      </c>
      <c r="K12" s="930">
        <f t="shared" si="0"/>
        <v>0</v>
      </c>
      <c r="L12" s="705">
        <f t="shared" si="1"/>
        <v>0</v>
      </c>
      <c r="M12" s="537"/>
      <c r="N12" s="706">
        <f>+IF(A12="",0,IF(A12=Table!$A$5,L12,(IF(A12=Table!$A$3,0,IF(A12=Table!$A$4,L12,0)))))</f>
        <v>0</v>
      </c>
      <c r="O12" s="672"/>
      <c r="P12" s="707">
        <f>-IF(A12=Table!$A$5,I12,0)+IF(A12=Table!$A$5,H12,0)</f>
        <v>0</v>
      </c>
      <c r="Q12" s="539" t="str">
        <f t="shared" si="2"/>
        <v>01/1900</v>
      </c>
      <c r="R12" s="475">
        <f t="shared" ref="R12:R75" si="5">ROUNDUP(MONTH(Q12)/3,0)</f>
        <v>1</v>
      </c>
      <c r="S12" s="691"/>
      <c r="T12" s="691"/>
      <c r="U12" s="691"/>
      <c r="V12" s="691"/>
      <c r="W12" s="691"/>
      <c r="X12" s="691"/>
      <c r="Y12" s="691"/>
      <c r="Z12" s="691"/>
    </row>
    <row r="13" spans="1:26" ht="15">
      <c r="A13" s="537"/>
      <c r="B13" s="669"/>
      <c r="C13" s="537"/>
      <c r="D13" s="848" t="str">
        <f t="shared" si="3"/>
        <v>Caisse-01/1900</v>
      </c>
      <c r="E13" s="670"/>
      <c r="F13" s="671"/>
      <c r="G13" s="540"/>
      <c r="H13" s="930"/>
      <c r="I13" s="931"/>
      <c r="J13" s="930">
        <f t="shared" si="4"/>
        <v>0</v>
      </c>
      <c r="K13" s="930">
        <f t="shared" si="0"/>
        <v>0</v>
      </c>
      <c r="L13" s="705">
        <f t="shared" si="1"/>
        <v>0</v>
      </c>
      <c r="M13" s="537"/>
      <c r="N13" s="706">
        <f>+IF(A13="",0,IF(A13=Table!$A$5,L13,(IF(A13=Table!$A$3,0,IF(A13=Table!$A$4,L13,0)))))</f>
        <v>0</v>
      </c>
      <c r="O13" s="672"/>
      <c r="P13" s="707">
        <f>-IF(A13=Table!$A$5,I13,0)+IF(A13=Table!$A$5,H13,0)</f>
        <v>0</v>
      </c>
      <c r="Q13" s="539" t="str">
        <f t="shared" si="2"/>
        <v>01/1900</v>
      </c>
      <c r="R13" s="475">
        <f t="shared" si="5"/>
        <v>1</v>
      </c>
      <c r="S13" s="691"/>
      <c r="T13" s="691"/>
      <c r="U13" s="691"/>
      <c r="V13" s="691"/>
      <c r="W13" s="691"/>
      <c r="X13" s="691"/>
      <c r="Y13" s="691"/>
      <c r="Z13" s="691"/>
    </row>
    <row r="14" spans="1:26" ht="15">
      <c r="A14" s="537"/>
      <c r="B14" s="669"/>
      <c r="C14" s="537"/>
      <c r="D14" s="848" t="str">
        <f t="shared" si="3"/>
        <v>Caisse-01/1900</v>
      </c>
      <c r="E14" s="670"/>
      <c r="F14" s="671"/>
      <c r="G14" s="540"/>
      <c r="H14" s="930"/>
      <c r="I14" s="931"/>
      <c r="J14" s="930">
        <f t="shared" si="4"/>
        <v>0</v>
      </c>
      <c r="K14" s="930">
        <f t="shared" si="0"/>
        <v>0</v>
      </c>
      <c r="L14" s="705">
        <f t="shared" si="1"/>
        <v>0</v>
      </c>
      <c r="M14" s="537"/>
      <c r="N14" s="706">
        <f>+IF(A14="",0,IF(A14=Table!$A$5,L14,(IF(A14=Table!$A$3,0,IF(A14=Table!$A$4,L14,0)))))</f>
        <v>0</v>
      </c>
      <c r="O14" s="672"/>
      <c r="P14" s="707">
        <f>-IF(A14=Table!$A$5,I14,0)+IF(A14=Table!$A$5,H14,0)</f>
        <v>0</v>
      </c>
      <c r="Q14" s="539" t="str">
        <f t="shared" si="2"/>
        <v>01/1900</v>
      </c>
      <c r="R14" s="475">
        <f t="shared" si="5"/>
        <v>1</v>
      </c>
      <c r="S14" s="691"/>
      <c r="T14" s="691"/>
      <c r="U14" s="691"/>
      <c r="V14" s="691"/>
      <c r="W14" s="691"/>
      <c r="X14" s="691"/>
      <c r="Y14" s="691"/>
      <c r="Z14" s="691"/>
    </row>
    <row r="15" spans="1:26" ht="15">
      <c r="A15" s="537"/>
      <c r="B15" s="669"/>
      <c r="C15" s="537"/>
      <c r="D15" s="848" t="str">
        <f t="shared" si="3"/>
        <v>Caisse-01/1900</v>
      </c>
      <c r="E15" s="670"/>
      <c r="F15" s="681"/>
      <c r="G15" s="540"/>
      <c r="H15" s="930"/>
      <c r="I15" s="931"/>
      <c r="J15" s="930">
        <f t="shared" si="4"/>
        <v>0</v>
      </c>
      <c r="K15" s="930">
        <f t="shared" si="0"/>
        <v>0</v>
      </c>
      <c r="L15" s="705">
        <f t="shared" si="1"/>
        <v>0</v>
      </c>
      <c r="M15" s="537"/>
      <c r="N15" s="706">
        <f>+IF(A15="",0,IF(A15=Table!$A$5,L15,(IF(A15=Table!$A$3,0,IF(A15=Table!$A$4,L15,0)))))</f>
        <v>0</v>
      </c>
      <c r="O15" s="672"/>
      <c r="P15" s="707">
        <f>-IF(A15=Table!$A$5,I15,0)+IF(A15=Table!$A$5,H15,0)</f>
        <v>0</v>
      </c>
      <c r="Q15" s="539" t="str">
        <f t="shared" si="2"/>
        <v>01/1900</v>
      </c>
      <c r="R15" s="475">
        <f t="shared" si="5"/>
        <v>1</v>
      </c>
      <c r="S15" s="691"/>
      <c r="T15" s="691"/>
      <c r="U15" s="691"/>
      <c r="V15" s="691"/>
      <c r="W15" s="691"/>
      <c r="X15" s="691"/>
      <c r="Y15" s="691"/>
      <c r="Z15" s="691"/>
    </row>
    <row r="16" spans="1:26" ht="15">
      <c r="A16" s="537"/>
      <c r="B16" s="669"/>
      <c r="C16" s="537"/>
      <c r="D16" s="848" t="str">
        <f t="shared" si="3"/>
        <v>Caisse-01/1900</v>
      </c>
      <c r="E16" s="670"/>
      <c r="F16" s="681"/>
      <c r="G16" s="540"/>
      <c r="H16" s="930"/>
      <c r="I16" s="930"/>
      <c r="J16" s="930">
        <f t="shared" si="4"/>
        <v>0</v>
      </c>
      <c r="K16" s="930">
        <f t="shared" si="0"/>
        <v>0</v>
      </c>
      <c r="L16" s="705">
        <f t="shared" si="1"/>
        <v>0</v>
      </c>
      <c r="M16" s="537"/>
      <c r="N16" s="706">
        <f>+IF(A16="",0,IF(A16=Table!$A$5,L16,(IF(A16=Table!$A$3,0,IF(A16=Table!$A$4,L16,0)))))</f>
        <v>0</v>
      </c>
      <c r="O16" s="672"/>
      <c r="P16" s="707">
        <f>-IF(A16=Table!$A$5,I16,0)+IF(A16=Table!$A$5,H16,0)</f>
        <v>0</v>
      </c>
      <c r="Q16" s="539" t="str">
        <f t="shared" si="2"/>
        <v>01/1900</v>
      </c>
      <c r="R16" s="475">
        <f t="shared" si="5"/>
        <v>1</v>
      </c>
      <c r="S16" s="691"/>
      <c r="T16" s="691"/>
      <c r="U16" s="691"/>
      <c r="V16" s="691"/>
      <c r="W16" s="691"/>
      <c r="X16" s="691"/>
      <c r="Y16" s="691"/>
      <c r="Z16" s="691"/>
    </row>
    <row r="17" spans="1:26" ht="15">
      <c r="A17" s="537"/>
      <c r="B17" s="669"/>
      <c r="C17" s="537"/>
      <c r="D17" s="848" t="str">
        <f t="shared" si="3"/>
        <v>Caisse-01/1900</v>
      </c>
      <c r="E17" s="670"/>
      <c r="F17" s="681"/>
      <c r="G17" s="540"/>
      <c r="H17" s="930"/>
      <c r="I17" s="931"/>
      <c r="J17" s="930">
        <f t="shared" si="4"/>
        <v>0</v>
      </c>
      <c r="K17" s="930">
        <f t="shared" si="0"/>
        <v>0</v>
      </c>
      <c r="L17" s="705">
        <f t="shared" si="1"/>
        <v>0</v>
      </c>
      <c r="M17" s="537"/>
      <c r="N17" s="706">
        <f>+IF(A17="",0,IF(A17=Table!$A$5,L17,(IF(A17=Table!$A$3,0,IF(A17=Table!$A$4,L17,0)))))</f>
        <v>0</v>
      </c>
      <c r="O17" s="672"/>
      <c r="P17" s="707">
        <f>-IF(A17=Table!$A$5,I17,0)+IF(A17=Table!$A$5,H17,0)</f>
        <v>0</v>
      </c>
      <c r="Q17" s="539" t="str">
        <f t="shared" si="2"/>
        <v>01/1900</v>
      </c>
      <c r="R17" s="475">
        <f t="shared" si="5"/>
        <v>1</v>
      </c>
      <c r="S17" s="691"/>
      <c r="T17" s="691"/>
      <c r="U17" s="691"/>
      <c r="V17" s="691"/>
      <c r="W17" s="691"/>
      <c r="X17" s="691"/>
      <c r="Y17" s="691"/>
      <c r="Z17" s="691"/>
    </row>
    <row r="18" spans="1:26" ht="15">
      <c r="A18" s="537"/>
      <c r="B18" s="669"/>
      <c r="C18" s="537"/>
      <c r="D18" s="848" t="str">
        <f t="shared" si="3"/>
        <v>Caisse-01/1900</v>
      </c>
      <c r="E18" s="541"/>
      <c r="F18" s="671"/>
      <c r="G18" s="673"/>
      <c r="H18" s="931"/>
      <c r="I18" s="933"/>
      <c r="J18" s="930">
        <f t="shared" si="4"/>
        <v>0</v>
      </c>
      <c r="K18" s="930">
        <f t="shared" si="0"/>
        <v>0</v>
      </c>
      <c r="L18" s="705">
        <f t="shared" si="1"/>
        <v>0</v>
      </c>
      <c r="M18" s="537"/>
      <c r="N18" s="706">
        <f>+IF(A18="",0,IF(A18=Table!$A$5,L18,(IF(A18=Table!$A$3,0,IF(A18=Table!$A$4,L18,0)))))</f>
        <v>0</v>
      </c>
      <c r="O18" s="672"/>
      <c r="P18" s="707">
        <f>-IF(A18=Table!$A$5,I18,0)+IF(A18=Table!$A$5,H18,0)</f>
        <v>0</v>
      </c>
      <c r="Q18" s="539" t="str">
        <f t="shared" si="2"/>
        <v>01/1900</v>
      </c>
      <c r="R18" s="475">
        <f t="shared" si="5"/>
        <v>1</v>
      </c>
      <c r="S18" s="691"/>
      <c r="T18" s="691"/>
      <c r="U18" s="691"/>
      <c r="V18" s="691"/>
      <c r="W18" s="691"/>
      <c r="X18" s="691"/>
      <c r="Y18" s="691"/>
      <c r="Z18" s="691"/>
    </row>
    <row r="19" spans="1:26" ht="15">
      <c r="A19" s="537"/>
      <c r="B19" s="669"/>
      <c r="C19" s="537"/>
      <c r="D19" s="848" t="str">
        <f t="shared" si="3"/>
        <v>Caisse-01/1900</v>
      </c>
      <c r="E19" s="540"/>
      <c r="F19" s="684"/>
      <c r="G19" s="673"/>
      <c r="H19" s="932"/>
      <c r="I19" s="933"/>
      <c r="J19" s="930">
        <f t="shared" si="4"/>
        <v>0</v>
      </c>
      <c r="K19" s="930">
        <f t="shared" si="0"/>
        <v>0</v>
      </c>
      <c r="L19" s="705">
        <f t="shared" si="1"/>
        <v>0</v>
      </c>
      <c r="M19" s="537"/>
      <c r="N19" s="706">
        <f>+IF(A19="",0,IF(A19=Table!$A$5,L19,(IF(A19=Table!$A$3,0,IF(A19=Table!$A$4,L19,0)))))</f>
        <v>0</v>
      </c>
      <c r="O19" s="672"/>
      <c r="P19" s="707">
        <f>-IF(A19=Table!$A$5,I19,0)+IF(A19=Table!$A$5,H19,0)</f>
        <v>0</v>
      </c>
      <c r="Q19" s="539" t="str">
        <f t="shared" si="2"/>
        <v>01/1900</v>
      </c>
      <c r="R19" s="475">
        <f t="shared" si="5"/>
        <v>1</v>
      </c>
      <c r="S19" s="691"/>
      <c r="T19" s="691"/>
      <c r="U19" s="691"/>
      <c r="V19" s="691"/>
      <c r="W19" s="691"/>
      <c r="X19" s="691"/>
      <c r="Y19" s="691"/>
      <c r="Z19" s="691"/>
    </row>
    <row r="20" spans="1:26" ht="15">
      <c r="A20" s="537"/>
      <c r="B20" s="669"/>
      <c r="C20" s="537"/>
      <c r="D20" s="848" t="str">
        <f t="shared" si="3"/>
        <v>Caisse-01/1900</v>
      </c>
      <c r="E20" s="541"/>
      <c r="F20" s="671"/>
      <c r="G20" s="673"/>
      <c r="H20" s="932"/>
      <c r="I20" s="933"/>
      <c r="J20" s="930">
        <f t="shared" si="4"/>
        <v>0</v>
      </c>
      <c r="K20" s="930">
        <f t="shared" si="0"/>
        <v>0</v>
      </c>
      <c r="L20" s="705">
        <f t="shared" si="1"/>
        <v>0</v>
      </c>
      <c r="M20" s="537"/>
      <c r="N20" s="706">
        <f>+IF(A20="",0,IF(A20=Table!$A$5,L20,(IF(A20=Table!$A$3,0,IF(A20=Table!$A$4,L20,0)))))</f>
        <v>0</v>
      </c>
      <c r="O20" s="672"/>
      <c r="P20" s="707">
        <f>-IF(A20=Table!$A$5,I20,0)+IF(A20=Table!$A$5,H20,0)</f>
        <v>0</v>
      </c>
      <c r="Q20" s="539" t="str">
        <f t="shared" si="2"/>
        <v>01/1900</v>
      </c>
      <c r="R20" s="475">
        <f t="shared" si="5"/>
        <v>1</v>
      </c>
      <c r="S20" s="691"/>
      <c r="T20" s="691"/>
      <c r="U20" s="691"/>
      <c r="V20" s="691"/>
      <c r="W20" s="691"/>
      <c r="X20" s="691"/>
      <c r="Y20" s="691"/>
      <c r="Z20" s="691"/>
    </row>
    <row r="21" spans="1:26" ht="15">
      <c r="A21" s="537"/>
      <c r="B21" s="669"/>
      <c r="C21" s="537"/>
      <c r="D21" s="848" t="str">
        <f t="shared" si="3"/>
        <v>Caisse-01/1900</v>
      </c>
      <c r="E21" s="670"/>
      <c r="F21" s="671"/>
      <c r="G21" s="540"/>
      <c r="H21" s="930"/>
      <c r="I21" s="931"/>
      <c r="J21" s="930">
        <f t="shared" si="4"/>
        <v>0</v>
      </c>
      <c r="K21" s="930">
        <f t="shared" si="0"/>
        <v>0</v>
      </c>
      <c r="L21" s="705">
        <f t="shared" si="1"/>
        <v>0</v>
      </c>
      <c r="M21" s="537"/>
      <c r="N21" s="706">
        <f>+IF(A21="",0,IF(A21=Table!$A$5,L21,(IF(A21=Table!$A$3,0,IF(A21=Table!$A$4,L21,0)))))</f>
        <v>0</v>
      </c>
      <c r="O21" s="672"/>
      <c r="P21" s="707">
        <f>-IF(A21=Table!$A$5,I21,0)+IF(A21=Table!$A$5,H21,0)</f>
        <v>0</v>
      </c>
      <c r="Q21" s="539" t="str">
        <f t="shared" si="2"/>
        <v>01/1900</v>
      </c>
      <c r="R21" s="475">
        <f t="shared" si="5"/>
        <v>1</v>
      </c>
      <c r="S21" s="691"/>
      <c r="T21" s="691"/>
      <c r="U21" s="691"/>
      <c r="V21" s="691"/>
      <c r="W21" s="691"/>
      <c r="X21" s="691"/>
      <c r="Y21" s="691"/>
      <c r="Z21" s="691"/>
    </row>
    <row r="22" spans="1:26" ht="15">
      <c r="A22" s="537"/>
      <c r="B22" s="669"/>
      <c r="C22" s="537"/>
      <c r="D22" s="848" t="str">
        <f t="shared" si="3"/>
        <v>Caisse-01/1900</v>
      </c>
      <c r="E22" s="670"/>
      <c r="F22" s="671"/>
      <c r="G22" s="540"/>
      <c r="H22" s="930"/>
      <c r="I22" s="931"/>
      <c r="J22" s="930">
        <f t="shared" si="4"/>
        <v>0</v>
      </c>
      <c r="K22" s="930">
        <f t="shared" si="0"/>
        <v>0</v>
      </c>
      <c r="L22" s="705">
        <f t="shared" si="1"/>
        <v>0</v>
      </c>
      <c r="M22" s="537"/>
      <c r="N22" s="706">
        <f>+IF(A22="",0,IF(A22=Table!$A$5,L22,(IF(A22=Table!$A$3,0,IF(A22=Table!$A$4,L22,0)))))</f>
        <v>0</v>
      </c>
      <c r="O22" s="672"/>
      <c r="P22" s="707">
        <f>-IF(A22=Table!$A$5,I22,0)+IF(A22=Table!$A$5,H22,0)</f>
        <v>0</v>
      </c>
      <c r="Q22" s="539" t="str">
        <f t="shared" si="2"/>
        <v>01/1900</v>
      </c>
      <c r="R22" s="475">
        <f t="shared" si="5"/>
        <v>1</v>
      </c>
      <c r="S22" s="691"/>
      <c r="T22" s="691"/>
      <c r="U22" s="691"/>
      <c r="V22" s="691"/>
      <c r="W22" s="691"/>
      <c r="X22" s="691"/>
      <c r="Y22" s="691"/>
      <c r="Z22" s="691"/>
    </row>
    <row r="23" spans="1:26" ht="15">
      <c r="A23" s="537"/>
      <c r="B23" s="669"/>
      <c r="C23" s="537"/>
      <c r="D23" s="848" t="str">
        <f t="shared" si="3"/>
        <v>Caisse-01/1900</v>
      </c>
      <c r="E23" s="670"/>
      <c r="F23" s="671"/>
      <c r="G23" s="540"/>
      <c r="H23" s="930"/>
      <c r="I23" s="931"/>
      <c r="J23" s="930">
        <f t="shared" si="4"/>
        <v>0</v>
      </c>
      <c r="K23" s="930">
        <f t="shared" si="0"/>
        <v>0</v>
      </c>
      <c r="L23" s="705">
        <f t="shared" si="1"/>
        <v>0</v>
      </c>
      <c r="M23" s="537"/>
      <c r="N23" s="706">
        <f>+IF(A23="",0,IF(A23=Table!$A$5,L23,(IF(A23=Table!$A$3,0,IF(A23=Table!$A$4,L23,0)))))</f>
        <v>0</v>
      </c>
      <c r="O23" s="672"/>
      <c r="P23" s="707">
        <f>-IF(A23=Table!$A$5,I23,0)+IF(A23=Table!$A$5,H23,0)</f>
        <v>0</v>
      </c>
      <c r="Q23" s="539" t="str">
        <f t="shared" si="2"/>
        <v>01/1900</v>
      </c>
      <c r="R23" s="475">
        <f t="shared" si="5"/>
        <v>1</v>
      </c>
      <c r="S23" s="691"/>
      <c r="T23" s="691"/>
      <c r="U23" s="691"/>
      <c r="V23" s="691"/>
      <c r="W23" s="691"/>
      <c r="X23" s="691"/>
      <c r="Y23" s="691"/>
      <c r="Z23" s="691"/>
    </row>
    <row r="24" spans="1:26" ht="15">
      <c r="A24" s="537"/>
      <c r="B24" s="669"/>
      <c r="C24" s="537"/>
      <c r="D24" s="848" t="str">
        <f t="shared" si="3"/>
        <v>Caisse-01/1900</v>
      </c>
      <c r="E24" s="670"/>
      <c r="F24" s="671"/>
      <c r="G24" s="540"/>
      <c r="H24" s="930"/>
      <c r="I24" s="931"/>
      <c r="J24" s="930">
        <f t="shared" si="4"/>
        <v>0</v>
      </c>
      <c r="K24" s="930">
        <f t="shared" si="0"/>
        <v>0</v>
      </c>
      <c r="L24" s="705">
        <f t="shared" si="1"/>
        <v>0</v>
      </c>
      <c r="M24" s="537"/>
      <c r="N24" s="706">
        <f>+IF(A24="",0,IF(A24=Table!$A$5,L24,(IF(A24=Table!$A$3,0,IF(A24=Table!$A$4,L24,0)))))</f>
        <v>0</v>
      </c>
      <c r="O24" s="672"/>
      <c r="P24" s="707">
        <f>-IF(A24=Table!$A$5,I24,0)+IF(A24=Table!$A$5,H24,0)</f>
        <v>0</v>
      </c>
      <c r="Q24" s="539" t="str">
        <f t="shared" si="2"/>
        <v>01/1900</v>
      </c>
      <c r="R24" s="475">
        <f t="shared" si="5"/>
        <v>1</v>
      </c>
      <c r="S24" s="691"/>
      <c r="T24" s="691"/>
      <c r="U24" s="691"/>
      <c r="V24" s="691"/>
      <c r="W24" s="691"/>
      <c r="X24" s="691"/>
      <c r="Y24" s="691"/>
      <c r="Z24" s="691"/>
    </row>
    <row r="25" spans="1:26" ht="15">
      <c r="A25" s="537"/>
      <c r="B25" s="669"/>
      <c r="C25" s="537"/>
      <c r="D25" s="848" t="str">
        <f t="shared" si="3"/>
        <v>Caisse-01/1900</v>
      </c>
      <c r="E25" s="670"/>
      <c r="F25" s="671"/>
      <c r="G25" s="540"/>
      <c r="H25" s="930"/>
      <c r="I25" s="931"/>
      <c r="J25" s="930">
        <f t="shared" si="4"/>
        <v>0</v>
      </c>
      <c r="K25" s="930">
        <f t="shared" si="0"/>
        <v>0</v>
      </c>
      <c r="L25" s="705">
        <f t="shared" si="1"/>
        <v>0</v>
      </c>
      <c r="M25" s="537"/>
      <c r="N25" s="706">
        <f>+IF(A25="",0,IF(A25=Table!$A$5,L25,(IF(A25=Table!$A$3,0,IF(A25=Table!$A$4,L25,0)))))</f>
        <v>0</v>
      </c>
      <c r="O25" s="672"/>
      <c r="P25" s="707">
        <f>-IF(A25=Table!$A$5,I25,0)+IF(A25=Table!$A$5,H25,0)</f>
        <v>0</v>
      </c>
      <c r="Q25" s="539" t="str">
        <f t="shared" si="2"/>
        <v>01/1900</v>
      </c>
      <c r="R25" s="475">
        <f t="shared" si="5"/>
        <v>1</v>
      </c>
      <c r="S25" s="691"/>
      <c r="T25" s="691"/>
      <c r="U25" s="691"/>
      <c r="V25" s="691"/>
      <c r="W25" s="691"/>
      <c r="X25" s="691"/>
      <c r="Y25" s="691"/>
      <c r="Z25" s="691"/>
    </row>
    <row r="26" spans="1:26" ht="15">
      <c r="A26" s="537"/>
      <c r="B26" s="669"/>
      <c r="C26" s="537"/>
      <c r="D26" s="848" t="str">
        <f t="shared" si="3"/>
        <v>Caisse-01/1900</v>
      </c>
      <c r="E26" s="670"/>
      <c r="F26" s="671"/>
      <c r="G26" s="540"/>
      <c r="H26" s="930"/>
      <c r="I26" s="931"/>
      <c r="J26" s="930">
        <f t="shared" si="4"/>
        <v>0</v>
      </c>
      <c r="K26" s="930">
        <f t="shared" si="0"/>
        <v>0</v>
      </c>
      <c r="L26" s="705">
        <f t="shared" si="1"/>
        <v>0</v>
      </c>
      <c r="M26" s="537"/>
      <c r="N26" s="706">
        <f>+IF(A26="",0,IF(A26=Table!$A$5,L26,(IF(A26=Table!$A$3,0,IF(A26=Table!$A$4,L26,0)))))</f>
        <v>0</v>
      </c>
      <c r="O26" s="672"/>
      <c r="P26" s="707">
        <f>-IF(A26=Table!$A$5,I26,0)+IF(A26=Table!$A$5,H26,0)</f>
        <v>0</v>
      </c>
      <c r="Q26" s="539" t="str">
        <f t="shared" si="2"/>
        <v>01/1900</v>
      </c>
      <c r="R26" s="475">
        <f t="shared" si="5"/>
        <v>1</v>
      </c>
      <c r="S26" s="691"/>
      <c r="T26" s="691"/>
      <c r="U26" s="691"/>
      <c r="V26" s="691"/>
      <c r="W26" s="691"/>
      <c r="X26" s="691"/>
      <c r="Y26" s="691"/>
      <c r="Z26" s="691"/>
    </row>
    <row r="27" spans="1:26" ht="15">
      <c r="A27" s="537"/>
      <c r="B27" s="669"/>
      <c r="C27" s="537"/>
      <c r="D27" s="848" t="str">
        <f t="shared" si="3"/>
        <v>Caisse-01/1900</v>
      </c>
      <c r="E27" s="674"/>
      <c r="F27" s="675"/>
      <c r="G27" s="540"/>
      <c r="H27" s="930"/>
      <c r="I27" s="931"/>
      <c r="J27" s="930">
        <f t="shared" si="4"/>
        <v>0</v>
      </c>
      <c r="K27" s="930">
        <f t="shared" si="0"/>
        <v>0</v>
      </c>
      <c r="L27" s="705">
        <f t="shared" si="1"/>
        <v>0</v>
      </c>
      <c r="M27" s="537"/>
      <c r="N27" s="706">
        <f>+IF(A27="",0,IF(A27=Table!$A$5,L27,(IF(A27=Table!$A$3,0,IF(A27=Table!$A$4,L27,0)))))</f>
        <v>0</v>
      </c>
      <c r="O27" s="672"/>
      <c r="P27" s="707">
        <f>-IF(A27=Table!$A$5,I27,0)+IF(A27=Table!$A$5,H27,0)</f>
        <v>0</v>
      </c>
      <c r="Q27" s="539" t="str">
        <f t="shared" si="2"/>
        <v>01/1900</v>
      </c>
      <c r="R27" s="475">
        <f t="shared" si="5"/>
        <v>1</v>
      </c>
      <c r="S27" s="691"/>
      <c r="T27" s="691"/>
      <c r="U27" s="691"/>
      <c r="V27" s="691"/>
      <c r="W27" s="691"/>
      <c r="X27" s="691"/>
      <c r="Y27" s="691"/>
      <c r="Z27" s="691"/>
    </row>
    <row r="28" spans="1:26" ht="15">
      <c r="A28" s="537"/>
      <c r="B28" s="669"/>
      <c r="C28" s="537"/>
      <c r="D28" s="848" t="str">
        <f t="shared" si="3"/>
        <v>Caisse-01/1900</v>
      </c>
      <c r="E28" s="541"/>
      <c r="F28" s="671"/>
      <c r="G28" s="673"/>
      <c r="H28" s="931"/>
      <c r="I28" s="933"/>
      <c r="J28" s="930">
        <f t="shared" si="4"/>
        <v>0</v>
      </c>
      <c r="K28" s="930">
        <f t="shared" si="0"/>
        <v>0</v>
      </c>
      <c r="L28" s="705">
        <f t="shared" si="1"/>
        <v>0</v>
      </c>
      <c r="M28" s="537"/>
      <c r="N28" s="706">
        <f>+IF(A28="",0,IF(A28=Table!$A$5,L28,(IF(A28=Table!$A$3,0,IF(A28=Table!$A$4,L28,0)))))</f>
        <v>0</v>
      </c>
      <c r="O28" s="672"/>
      <c r="P28" s="707">
        <f>-IF(A28=Table!$A$5,I28,0)+IF(A28=Table!$A$5,H28,0)</f>
        <v>0</v>
      </c>
      <c r="Q28" s="539" t="str">
        <f t="shared" si="2"/>
        <v>01/1900</v>
      </c>
      <c r="R28" s="475">
        <f t="shared" si="5"/>
        <v>1</v>
      </c>
      <c r="S28" s="691"/>
      <c r="T28" s="691"/>
      <c r="U28" s="691"/>
      <c r="V28" s="691"/>
      <c r="W28" s="691"/>
      <c r="X28" s="691"/>
      <c r="Y28" s="691"/>
      <c r="Z28" s="691"/>
    </row>
    <row r="29" spans="1:26" ht="15">
      <c r="A29" s="537"/>
      <c r="B29" s="669"/>
      <c r="C29" s="537"/>
      <c r="D29" s="848" t="str">
        <f t="shared" si="3"/>
        <v>Caisse-01/1900</v>
      </c>
      <c r="E29" s="670"/>
      <c r="F29" s="671"/>
      <c r="G29" s="540"/>
      <c r="H29" s="930"/>
      <c r="I29" s="931"/>
      <c r="J29" s="930">
        <f t="shared" si="4"/>
        <v>0</v>
      </c>
      <c r="K29" s="930">
        <f t="shared" si="0"/>
        <v>0</v>
      </c>
      <c r="L29" s="705">
        <f t="shared" si="1"/>
        <v>0</v>
      </c>
      <c r="M29" s="537"/>
      <c r="N29" s="706">
        <f>+IF(A29="",0,IF(A29=Table!$A$5,L29,(IF(A29=Table!$A$3,0,IF(A29=Table!$A$4,L29,0)))))</f>
        <v>0</v>
      </c>
      <c r="O29" s="672"/>
      <c r="P29" s="707">
        <f>-IF(A29=Table!$A$5,I29,0)+IF(A29=Table!$A$5,H29,0)</f>
        <v>0</v>
      </c>
      <c r="Q29" s="539" t="str">
        <f t="shared" si="2"/>
        <v>01/1900</v>
      </c>
      <c r="R29" s="475">
        <f t="shared" si="5"/>
        <v>1</v>
      </c>
      <c r="S29" s="691"/>
      <c r="T29" s="691"/>
      <c r="U29" s="691"/>
      <c r="V29" s="691"/>
      <c r="W29" s="691"/>
      <c r="X29" s="691"/>
      <c r="Y29" s="691"/>
      <c r="Z29" s="691"/>
    </row>
    <row r="30" spans="1:26" ht="15">
      <c r="A30" s="537"/>
      <c r="B30" s="669"/>
      <c r="C30" s="537"/>
      <c r="D30" s="848" t="str">
        <f t="shared" si="3"/>
        <v>Caisse-01/1900</v>
      </c>
      <c r="E30" s="670"/>
      <c r="F30" s="671"/>
      <c r="G30" s="540"/>
      <c r="H30" s="930"/>
      <c r="I30" s="931"/>
      <c r="J30" s="930">
        <f t="shared" si="4"/>
        <v>0</v>
      </c>
      <c r="K30" s="930">
        <f t="shared" si="0"/>
        <v>0</v>
      </c>
      <c r="L30" s="705">
        <f t="shared" si="1"/>
        <v>0</v>
      </c>
      <c r="M30" s="537"/>
      <c r="N30" s="706">
        <f>+IF(A30="",0,IF(A30=Table!$A$5,L30,(IF(A30=Table!$A$3,0,IF(A30=Table!$A$4,L30,0)))))</f>
        <v>0</v>
      </c>
      <c r="O30" s="672"/>
      <c r="P30" s="707">
        <f>-IF(A30=Table!$A$5,I30,0)+IF(A30=Table!$A$5,H30,0)</f>
        <v>0</v>
      </c>
      <c r="Q30" s="539" t="str">
        <f t="shared" si="2"/>
        <v>01/1900</v>
      </c>
      <c r="R30" s="475">
        <f t="shared" si="5"/>
        <v>1</v>
      </c>
      <c r="S30" s="691"/>
      <c r="T30" s="691"/>
      <c r="U30" s="691"/>
      <c r="V30" s="691"/>
      <c r="W30" s="691"/>
      <c r="X30" s="691"/>
      <c r="Y30" s="691"/>
      <c r="Z30" s="691"/>
    </row>
    <row r="31" spans="1:26" ht="15">
      <c r="A31" s="537"/>
      <c r="B31" s="669"/>
      <c r="C31" s="537"/>
      <c r="D31" s="848" t="str">
        <f t="shared" si="3"/>
        <v>Caisse-01/1900</v>
      </c>
      <c r="E31" s="670"/>
      <c r="F31" s="671"/>
      <c r="G31" s="540"/>
      <c r="H31" s="930"/>
      <c r="I31" s="931"/>
      <c r="J31" s="930">
        <f t="shared" si="4"/>
        <v>0</v>
      </c>
      <c r="K31" s="930">
        <f t="shared" si="0"/>
        <v>0</v>
      </c>
      <c r="L31" s="705">
        <f t="shared" si="1"/>
        <v>0</v>
      </c>
      <c r="M31" s="537"/>
      <c r="N31" s="706">
        <f>+IF(A31="",0,IF(A31=Table!$A$5,L31,(IF(A31=Table!$A$3,0,IF(A31=Table!$A$4,L31,0)))))</f>
        <v>0</v>
      </c>
      <c r="O31" s="672"/>
      <c r="P31" s="707">
        <f>-IF(A31=Table!$A$5,I31,0)+IF(A31=Table!$A$5,H31,0)</f>
        <v>0</v>
      </c>
      <c r="Q31" s="539" t="str">
        <f t="shared" si="2"/>
        <v>01/1900</v>
      </c>
      <c r="R31" s="475">
        <f t="shared" si="5"/>
        <v>1</v>
      </c>
      <c r="S31" s="691"/>
      <c r="T31" s="691"/>
      <c r="U31" s="691"/>
      <c r="V31" s="691"/>
      <c r="W31" s="691"/>
      <c r="X31" s="691"/>
      <c r="Y31" s="691"/>
      <c r="Z31" s="691"/>
    </row>
    <row r="32" spans="1:26" ht="15">
      <c r="A32" s="537"/>
      <c r="B32" s="669"/>
      <c r="C32" s="537"/>
      <c r="D32" s="848" t="str">
        <f t="shared" si="3"/>
        <v>Caisse-01/1900</v>
      </c>
      <c r="E32" s="670"/>
      <c r="F32" s="671"/>
      <c r="G32" s="540"/>
      <c r="H32" s="930"/>
      <c r="I32" s="931"/>
      <c r="J32" s="930">
        <f t="shared" si="4"/>
        <v>0</v>
      </c>
      <c r="K32" s="930">
        <f t="shared" si="0"/>
        <v>0</v>
      </c>
      <c r="L32" s="705">
        <f t="shared" si="1"/>
        <v>0</v>
      </c>
      <c r="M32" s="537"/>
      <c r="N32" s="706">
        <f>+IF(A32="",0,IF(A32=Table!$A$5,L32,(IF(A32=Table!$A$3,0,IF(A32=Table!$A$4,L32,0)))))</f>
        <v>0</v>
      </c>
      <c r="O32" s="672"/>
      <c r="P32" s="707">
        <f>-IF(A32=Table!$A$5,I32,0)+IF(A32=Table!$A$5,H32,0)</f>
        <v>0</v>
      </c>
      <c r="Q32" s="539" t="str">
        <f t="shared" si="2"/>
        <v>01/1900</v>
      </c>
      <c r="R32" s="475">
        <f t="shared" si="5"/>
        <v>1</v>
      </c>
      <c r="S32" s="691"/>
      <c r="T32" s="691"/>
      <c r="U32" s="691"/>
      <c r="V32" s="691"/>
      <c r="W32" s="691"/>
      <c r="X32" s="691"/>
      <c r="Y32" s="691"/>
      <c r="Z32" s="691"/>
    </row>
    <row r="33" spans="1:26" ht="15">
      <c r="A33" s="537"/>
      <c r="B33" s="669"/>
      <c r="C33" s="537"/>
      <c r="D33" s="848" t="str">
        <f t="shared" si="3"/>
        <v>Caisse-01/1900</v>
      </c>
      <c r="E33" s="670"/>
      <c r="F33" s="671"/>
      <c r="G33" s="540"/>
      <c r="H33" s="930"/>
      <c r="I33" s="931"/>
      <c r="J33" s="930">
        <f t="shared" si="4"/>
        <v>0</v>
      </c>
      <c r="K33" s="930">
        <f t="shared" si="0"/>
        <v>0</v>
      </c>
      <c r="L33" s="705">
        <f t="shared" si="1"/>
        <v>0</v>
      </c>
      <c r="M33" s="537"/>
      <c r="N33" s="706">
        <f>+IF(A33="",0,IF(A33=Table!$A$5,L33,(IF(A33=Table!$A$3,0,IF(A33=Table!$A$4,L33,0)))))</f>
        <v>0</v>
      </c>
      <c r="O33" s="672"/>
      <c r="P33" s="707">
        <f>-IF(A33=Table!$A$5,I33,0)+IF(A33=Table!$A$5,H33,0)</f>
        <v>0</v>
      </c>
      <c r="Q33" s="539" t="str">
        <f t="shared" si="2"/>
        <v>01/1900</v>
      </c>
      <c r="R33" s="475">
        <f t="shared" si="5"/>
        <v>1</v>
      </c>
      <c r="S33" s="691"/>
      <c r="T33" s="691"/>
      <c r="U33" s="691"/>
      <c r="V33" s="691"/>
      <c r="W33" s="691"/>
      <c r="X33" s="691"/>
      <c r="Y33" s="691"/>
      <c r="Z33" s="691"/>
    </row>
    <row r="34" spans="1:26" ht="15">
      <c r="A34" s="537"/>
      <c r="B34" s="669"/>
      <c r="C34" s="537"/>
      <c r="D34" s="848" t="str">
        <f t="shared" si="3"/>
        <v>Caisse-01/1900</v>
      </c>
      <c r="E34" s="670"/>
      <c r="F34" s="671"/>
      <c r="G34" s="540"/>
      <c r="H34" s="930"/>
      <c r="I34" s="931"/>
      <c r="J34" s="930">
        <f t="shared" si="4"/>
        <v>0</v>
      </c>
      <c r="K34" s="930">
        <f t="shared" si="0"/>
        <v>0</v>
      </c>
      <c r="L34" s="705">
        <f t="shared" si="1"/>
        <v>0</v>
      </c>
      <c r="M34" s="537"/>
      <c r="N34" s="706">
        <f>+IF(A34="",0,IF(A34=Table!$A$5,L34,(IF(A34=Table!$A$3,0,IF(A34=Table!$A$4,L34,0)))))</f>
        <v>0</v>
      </c>
      <c r="O34" s="672"/>
      <c r="P34" s="707">
        <f>-IF(A34=Table!$A$5,I34,0)+IF(A34=Table!$A$5,H34,0)</f>
        <v>0</v>
      </c>
      <c r="Q34" s="539" t="str">
        <f t="shared" si="2"/>
        <v>01/1900</v>
      </c>
      <c r="R34" s="475">
        <f t="shared" si="5"/>
        <v>1</v>
      </c>
      <c r="S34" s="691"/>
      <c r="T34" s="691"/>
      <c r="U34" s="691"/>
      <c r="V34" s="691"/>
      <c r="W34" s="691"/>
      <c r="X34" s="691"/>
      <c r="Y34" s="691"/>
      <c r="Z34" s="691"/>
    </row>
    <row r="35" spans="1:26" ht="15">
      <c r="A35" s="537"/>
      <c r="B35" s="669"/>
      <c r="C35" s="537"/>
      <c r="D35" s="848" t="str">
        <f t="shared" si="3"/>
        <v>Caisse-01/1900</v>
      </c>
      <c r="E35" s="674"/>
      <c r="F35" s="675"/>
      <c r="G35" s="540"/>
      <c r="H35" s="930"/>
      <c r="I35" s="931"/>
      <c r="J35" s="930">
        <f t="shared" si="4"/>
        <v>0</v>
      </c>
      <c r="K35" s="930">
        <f t="shared" si="0"/>
        <v>0</v>
      </c>
      <c r="L35" s="705">
        <f t="shared" si="1"/>
        <v>0</v>
      </c>
      <c r="M35" s="537"/>
      <c r="N35" s="706">
        <f>+IF(A35="",0,IF(A35=Table!$A$5,L35,(IF(A35=Table!$A$3,0,IF(A35=Table!$A$4,L35,0)))))</f>
        <v>0</v>
      </c>
      <c r="O35" s="672"/>
      <c r="P35" s="707">
        <f>-IF(A35=Table!$A$5,I35,0)+IF(A35=Table!$A$5,H35,0)</f>
        <v>0</v>
      </c>
      <c r="Q35" s="539" t="str">
        <f t="shared" si="2"/>
        <v>01/1900</v>
      </c>
      <c r="R35" s="475">
        <f t="shared" si="5"/>
        <v>1</v>
      </c>
      <c r="S35" s="691"/>
      <c r="T35" s="691"/>
      <c r="U35" s="691"/>
      <c r="V35" s="691"/>
      <c r="W35" s="691"/>
      <c r="X35" s="691"/>
      <c r="Y35" s="691"/>
      <c r="Z35" s="691"/>
    </row>
    <row r="36" spans="1:26" ht="15">
      <c r="A36" s="537"/>
      <c r="B36" s="669"/>
      <c r="C36" s="537"/>
      <c r="D36" s="848" t="str">
        <f t="shared" si="3"/>
        <v>Caisse-01/1900</v>
      </c>
      <c r="E36" s="541"/>
      <c r="F36" s="671"/>
      <c r="G36" s="673"/>
      <c r="H36" s="931"/>
      <c r="I36" s="933"/>
      <c r="J36" s="930">
        <f t="shared" si="4"/>
        <v>0</v>
      </c>
      <c r="K36" s="930">
        <f t="shared" si="0"/>
        <v>0</v>
      </c>
      <c r="L36" s="705">
        <f t="shared" si="1"/>
        <v>0</v>
      </c>
      <c r="M36" s="537"/>
      <c r="N36" s="706">
        <f>+IF(A36="",0,IF(A36=Table!$A$5,L36,(IF(A36=Table!$A$3,0,IF(A36=Table!$A$4,L36,0)))))</f>
        <v>0</v>
      </c>
      <c r="O36" s="672"/>
      <c r="P36" s="707">
        <f>-IF(A36=Table!$A$5,I36,0)+IF(A36=Table!$A$5,H36,0)</f>
        <v>0</v>
      </c>
      <c r="Q36" s="539" t="str">
        <f t="shared" si="2"/>
        <v>01/1900</v>
      </c>
      <c r="R36" s="475">
        <f t="shared" si="5"/>
        <v>1</v>
      </c>
      <c r="S36" s="691"/>
      <c r="T36" s="691"/>
      <c r="U36" s="691"/>
      <c r="V36" s="691"/>
      <c r="W36" s="691"/>
      <c r="X36" s="691"/>
      <c r="Y36" s="691"/>
      <c r="Z36" s="691"/>
    </row>
    <row r="37" spans="1:26" ht="15">
      <c r="A37" s="537"/>
      <c r="B37" s="669"/>
      <c r="C37" s="537"/>
      <c r="D37" s="848" t="str">
        <f t="shared" si="3"/>
        <v>Caisse-01/1900</v>
      </c>
      <c r="E37" s="670"/>
      <c r="F37" s="671"/>
      <c r="G37" s="540"/>
      <c r="H37" s="930"/>
      <c r="I37" s="931"/>
      <c r="J37" s="930">
        <f t="shared" si="4"/>
        <v>0</v>
      </c>
      <c r="K37" s="930">
        <f t="shared" si="0"/>
        <v>0</v>
      </c>
      <c r="L37" s="705">
        <f t="shared" si="1"/>
        <v>0</v>
      </c>
      <c r="M37" s="537"/>
      <c r="N37" s="706">
        <f>+IF(A37="",0,IF(A37=Table!$A$5,L37,(IF(A37=Table!$A$3,0,IF(A37=Table!$A$4,L37,0)))))</f>
        <v>0</v>
      </c>
      <c r="O37" s="672"/>
      <c r="P37" s="707">
        <f>-IF(A37=Table!$A$5,I37,0)+IF(A37=Table!$A$5,H37,0)</f>
        <v>0</v>
      </c>
      <c r="Q37" s="539" t="str">
        <f t="shared" si="2"/>
        <v>01/1900</v>
      </c>
      <c r="R37" s="475">
        <f t="shared" si="5"/>
        <v>1</v>
      </c>
      <c r="S37" s="691"/>
      <c r="T37" s="691"/>
      <c r="U37" s="691"/>
      <c r="V37" s="691"/>
      <c r="W37" s="691"/>
      <c r="X37" s="691"/>
      <c r="Y37" s="691"/>
      <c r="Z37" s="691"/>
    </row>
    <row r="38" spans="1:26" ht="15">
      <c r="A38" s="537"/>
      <c r="B38" s="669"/>
      <c r="C38" s="537"/>
      <c r="D38" s="848" t="str">
        <f t="shared" si="3"/>
        <v>Caisse-01/1900</v>
      </c>
      <c r="E38" s="670"/>
      <c r="F38" s="671"/>
      <c r="G38" s="540"/>
      <c r="H38" s="930"/>
      <c r="I38" s="931"/>
      <c r="J38" s="930">
        <f t="shared" si="4"/>
        <v>0</v>
      </c>
      <c r="K38" s="930">
        <f t="shared" si="0"/>
        <v>0</v>
      </c>
      <c r="L38" s="705">
        <f t="shared" si="1"/>
        <v>0</v>
      </c>
      <c r="M38" s="537"/>
      <c r="N38" s="706">
        <f>+IF(A38="",0,IF(A38=Table!$A$5,L38,(IF(A38=Table!$A$3,0,IF(A38=Table!$A$4,L38,0)))))</f>
        <v>0</v>
      </c>
      <c r="O38" s="672"/>
      <c r="P38" s="707">
        <f>-IF(A38=Table!$A$5,I38,0)+IF(A38=Table!$A$5,H38,0)</f>
        <v>0</v>
      </c>
      <c r="Q38" s="539" t="str">
        <f t="shared" si="2"/>
        <v>01/1900</v>
      </c>
      <c r="R38" s="475">
        <f t="shared" si="5"/>
        <v>1</v>
      </c>
      <c r="S38" s="691"/>
      <c r="T38" s="691"/>
      <c r="U38" s="691"/>
      <c r="V38" s="691"/>
      <c r="W38" s="691"/>
      <c r="X38" s="691"/>
      <c r="Y38" s="691"/>
      <c r="Z38" s="691"/>
    </row>
    <row r="39" spans="1:26" ht="15">
      <c r="A39" s="537"/>
      <c r="B39" s="669"/>
      <c r="C39" s="537"/>
      <c r="D39" s="848" t="str">
        <f t="shared" si="3"/>
        <v>Caisse-01/1900</v>
      </c>
      <c r="E39" s="670"/>
      <c r="F39" s="671"/>
      <c r="G39" s="540"/>
      <c r="H39" s="930"/>
      <c r="I39" s="931"/>
      <c r="J39" s="930">
        <f t="shared" si="4"/>
        <v>0</v>
      </c>
      <c r="K39" s="930">
        <f t="shared" si="0"/>
        <v>0</v>
      </c>
      <c r="L39" s="705">
        <f t="shared" si="1"/>
        <v>0</v>
      </c>
      <c r="M39" s="537"/>
      <c r="N39" s="706">
        <f>+IF(A39="",0,IF(A39=Table!$A$5,L39,(IF(A39=Table!$A$3,0,IF(A39=Table!$A$4,L39,0)))))</f>
        <v>0</v>
      </c>
      <c r="O39" s="672"/>
      <c r="P39" s="707">
        <f>-IF(A39=Table!$A$5,I39,0)+IF(A39=Table!$A$5,H39,0)</f>
        <v>0</v>
      </c>
      <c r="Q39" s="539" t="str">
        <f t="shared" si="2"/>
        <v>01/1900</v>
      </c>
      <c r="R39" s="475">
        <f t="shared" si="5"/>
        <v>1</v>
      </c>
      <c r="S39" s="691"/>
      <c r="T39" s="691"/>
      <c r="U39" s="691"/>
      <c r="V39" s="691"/>
      <c r="W39" s="691"/>
      <c r="X39" s="691"/>
      <c r="Y39" s="691"/>
      <c r="Z39" s="691"/>
    </row>
    <row r="40" spans="1:26" ht="15">
      <c r="A40" s="537"/>
      <c r="B40" s="669"/>
      <c r="C40" s="537"/>
      <c r="D40" s="848" t="str">
        <f t="shared" si="3"/>
        <v>Caisse-01/1900</v>
      </c>
      <c r="E40" s="670"/>
      <c r="F40" s="676"/>
      <c r="G40" s="540"/>
      <c r="H40" s="930"/>
      <c r="I40" s="931"/>
      <c r="J40" s="930">
        <f t="shared" si="4"/>
        <v>0</v>
      </c>
      <c r="K40" s="930">
        <f t="shared" si="0"/>
        <v>0</v>
      </c>
      <c r="L40" s="705">
        <f t="shared" si="1"/>
        <v>0</v>
      </c>
      <c r="M40" s="537"/>
      <c r="N40" s="706">
        <f>+IF(A40="",0,IF(A40=Table!$A$5,L40,(IF(A40=Table!$A$3,0,IF(A40=Table!$A$4,L40,0)))))</f>
        <v>0</v>
      </c>
      <c r="O40" s="672"/>
      <c r="P40" s="707">
        <f>-IF(A40=Table!$A$5,I40,0)+IF(A40=Table!$A$5,H40,0)</f>
        <v>0</v>
      </c>
      <c r="Q40" s="539" t="str">
        <f t="shared" si="2"/>
        <v>01/1900</v>
      </c>
      <c r="R40" s="475">
        <f t="shared" si="5"/>
        <v>1</v>
      </c>
      <c r="S40" s="691"/>
      <c r="T40" s="691"/>
      <c r="U40" s="691"/>
      <c r="V40" s="691"/>
      <c r="W40" s="691"/>
      <c r="X40" s="691"/>
      <c r="Y40" s="691"/>
      <c r="Z40" s="691"/>
    </row>
    <row r="41" spans="1:26" ht="15">
      <c r="A41" s="537"/>
      <c r="B41" s="669"/>
      <c r="C41" s="537"/>
      <c r="D41" s="848" t="str">
        <f t="shared" si="3"/>
        <v>Caisse-01/1900</v>
      </c>
      <c r="E41" s="670"/>
      <c r="F41" s="671"/>
      <c r="G41" s="540"/>
      <c r="H41" s="930"/>
      <c r="I41" s="931"/>
      <c r="J41" s="930">
        <f t="shared" si="4"/>
        <v>0</v>
      </c>
      <c r="K41" s="930">
        <f t="shared" si="0"/>
        <v>0</v>
      </c>
      <c r="L41" s="705">
        <f t="shared" si="1"/>
        <v>0</v>
      </c>
      <c r="M41" s="537"/>
      <c r="N41" s="706">
        <f>+IF(A41="",0,IF(A41=Table!$A$5,L41,(IF(A41=Table!$A$3,0,IF(A41=Table!$A$4,L41,0)))))</f>
        <v>0</v>
      </c>
      <c r="O41" s="672"/>
      <c r="P41" s="707">
        <f>-IF(A41=Table!$A$5,I41,0)+IF(A41=Table!$A$5,H41,0)</f>
        <v>0</v>
      </c>
      <c r="Q41" s="539" t="str">
        <f t="shared" si="2"/>
        <v>01/1900</v>
      </c>
      <c r="R41" s="475">
        <f t="shared" si="5"/>
        <v>1</v>
      </c>
      <c r="S41" s="691"/>
      <c r="T41" s="691"/>
      <c r="U41" s="691"/>
      <c r="V41" s="691"/>
      <c r="W41" s="691"/>
      <c r="X41" s="691"/>
      <c r="Y41" s="691"/>
      <c r="Z41" s="691"/>
    </row>
    <row r="42" spans="1:26" ht="15">
      <c r="A42" s="537"/>
      <c r="B42" s="669"/>
      <c r="C42" s="537"/>
      <c r="D42" s="848" t="str">
        <f t="shared" si="3"/>
        <v>Caisse-01/1900</v>
      </c>
      <c r="E42" s="674"/>
      <c r="F42" s="675"/>
      <c r="G42" s="540"/>
      <c r="H42" s="930"/>
      <c r="I42" s="931"/>
      <c r="J42" s="930">
        <f t="shared" si="4"/>
        <v>0</v>
      </c>
      <c r="K42" s="930">
        <f t="shared" si="0"/>
        <v>0</v>
      </c>
      <c r="L42" s="705">
        <f t="shared" si="1"/>
        <v>0</v>
      </c>
      <c r="M42" s="537"/>
      <c r="N42" s="706">
        <f>+IF(A42="",0,IF(A42=Table!$A$5,L42,(IF(A42=Table!$A$3,0,IF(A42=Table!$A$4,L42,0)))))</f>
        <v>0</v>
      </c>
      <c r="O42" s="672"/>
      <c r="P42" s="707">
        <f>-IF(A42=Table!$A$5,I42,0)+IF(A42=Table!$A$5,H42,0)</f>
        <v>0</v>
      </c>
      <c r="Q42" s="539" t="str">
        <f t="shared" si="2"/>
        <v>01/1900</v>
      </c>
      <c r="R42" s="475">
        <f t="shared" si="5"/>
        <v>1</v>
      </c>
      <c r="S42" s="691"/>
      <c r="T42" s="691"/>
      <c r="U42" s="691"/>
      <c r="V42" s="691"/>
      <c r="W42" s="691"/>
      <c r="X42" s="691"/>
      <c r="Y42" s="691"/>
      <c r="Z42" s="691"/>
    </row>
    <row r="43" spans="1:26" ht="15">
      <c r="A43" s="537"/>
      <c r="B43" s="669"/>
      <c r="C43" s="537"/>
      <c r="D43" s="848" t="str">
        <f t="shared" si="3"/>
        <v>Caisse-01/1900</v>
      </c>
      <c r="E43" s="541"/>
      <c r="F43" s="671"/>
      <c r="G43" s="673"/>
      <c r="H43" s="931"/>
      <c r="I43" s="933"/>
      <c r="J43" s="930">
        <f t="shared" si="4"/>
        <v>0</v>
      </c>
      <c r="K43" s="930">
        <f t="shared" si="0"/>
        <v>0</v>
      </c>
      <c r="L43" s="705">
        <f t="shared" si="1"/>
        <v>0</v>
      </c>
      <c r="M43" s="537"/>
      <c r="N43" s="706">
        <f>+IF(A43="",0,IF(A43=Table!$A$5,L43,(IF(A43=Table!$A$3,0,IF(A43=Table!$A$4,L43,0)))))</f>
        <v>0</v>
      </c>
      <c r="O43" s="672"/>
      <c r="P43" s="707">
        <f>-IF(A43=Table!$A$5,I43,0)+IF(A43=Table!$A$5,H43,0)</f>
        <v>0</v>
      </c>
      <c r="Q43" s="539" t="str">
        <f t="shared" si="2"/>
        <v>01/1900</v>
      </c>
      <c r="R43" s="475">
        <f t="shared" si="5"/>
        <v>1</v>
      </c>
      <c r="S43" s="691"/>
      <c r="T43" s="691"/>
      <c r="U43" s="691"/>
      <c r="V43" s="691"/>
      <c r="W43" s="691"/>
      <c r="X43" s="691"/>
      <c r="Y43" s="691"/>
      <c r="Z43" s="691"/>
    </row>
    <row r="44" spans="1:26" ht="15">
      <c r="A44" s="537"/>
      <c r="B44" s="669"/>
      <c r="C44" s="537"/>
      <c r="D44" s="848" t="str">
        <f t="shared" si="3"/>
        <v>Caisse-01/1900</v>
      </c>
      <c r="E44" s="670"/>
      <c r="F44" s="676"/>
      <c r="G44" s="540"/>
      <c r="H44" s="930"/>
      <c r="I44" s="931"/>
      <c r="J44" s="930">
        <f t="shared" si="4"/>
        <v>0</v>
      </c>
      <c r="K44" s="930">
        <f t="shared" si="0"/>
        <v>0</v>
      </c>
      <c r="L44" s="705">
        <f t="shared" si="1"/>
        <v>0</v>
      </c>
      <c r="M44" s="537"/>
      <c r="N44" s="706">
        <f>+IF(A44="",0,IF(A44=Table!$A$5,L44,(IF(A44=Table!$A$3,0,IF(A44=Table!$A$4,L44,0)))))</f>
        <v>0</v>
      </c>
      <c r="O44" s="672"/>
      <c r="P44" s="707">
        <f>-IF(A44=Table!$A$5,I44,0)+IF(A44=Table!$A$5,H44,0)</f>
        <v>0</v>
      </c>
      <c r="Q44" s="539" t="str">
        <f t="shared" si="2"/>
        <v>01/1900</v>
      </c>
      <c r="R44" s="475">
        <f t="shared" si="5"/>
        <v>1</v>
      </c>
      <c r="S44" s="691"/>
      <c r="T44" s="691"/>
      <c r="U44" s="691"/>
      <c r="V44" s="691"/>
      <c r="W44" s="691"/>
      <c r="X44" s="691"/>
      <c r="Y44" s="691"/>
      <c r="Z44" s="691"/>
    </row>
    <row r="45" spans="1:26" ht="15">
      <c r="A45" s="537"/>
      <c r="B45" s="669"/>
      <c r="C45" s="537"/>
      <c r="D45" s="848" t="str">
        <f t="shared" si="3"/>
        <v>Caisse-01/1900</v>
      </c>
      <c r="E45" s="670"/>
      <c r="F45" s="671"/>
      <c r="G45" s="540"/>
      <c r="H45" s="930"/>
      <c r="I45" s="931"/>
      <c r="J45" s="930">
        <f t="shared" si="4"/>
        <v>0</v>
      </c>
      <c r="K45" s="930">
        <f t="shared" si="0"/>
        <v>0</v>
      </c>
      <c r="L45" s="705">
        <f t="shared" si="1"/>
        <v>0</v>
      </c>
      <c r="M45" s="537"/>
      <c r="N45" s="706">
        <f>+IF(A45="",0,IF(A45=Table!$A$5,L45,(IF(A45=Table!$A$3,0,IF(A45=Table!$A$4,L45,0)))))</f>
        <v>0</v>
      </c>
      <c r="O45" s="672"/>
      <c r="P45" s="707">
        <f>-IF(A45=Table!$A$5,I45,0)+IF(A45=Table!$A$5,H45,0)</f>
        <v>0</v>
      </c>
      <c r="Q45" s="539" t="str">
        <f t="shared" si="2"/>
        <v>01/1900</v>
      </c>
      <c r="R45" s="475">
        <f t="shared" si="5"/>
        <v>1</v>
      </c>
      <c r="S45" s="691"/>
      <c r="T45" s="691"/>
      <c r="U45" s="691"/>
      <c r="V45" s="691"/>
      <c r="W45" s="691"/>
      <c r="X45" s="691"/>
      <c r="Y45" s="691"/>
      <c r="Z45" s="691"/>
    </row>
    <row r="46" spans="1:26" ht="15">
      <c r="A46" s="537"/>
      <c r="B46" s="669"/>
      <c r="C46" s="537"/>
      <c r="D46" s="848" t="str">
        <f t="shared" si="3"/>
        <v>Caisse-01/1900</v>
      </c>
      <c r="E46" s="670"/>
      <c r="F46" s="671"/>
      <c r="G46" s="540"/>
      <c r="H46" s="930"/>
      <c r="I46" s="931"/>
      <c r="J46" s="930">
        <f t="shared" si="4"/>
        <v>0</v>
      </c>
      <c r="K46" s="930">
        <f t="shared" si="0"/>
        <v>0</v>
      </c>
      <c r="L46" s="705">
        <f t="shared" si="1"/>
        <v>0</v>
      </c>
      <c r="M46" s="537"/>
      <c r="N46" s="706">
        <f>+IF(A46="",0,IF(A46=Table!$A$5,L46,(IF(A46=Table!$A$3,0,IF(A46=Table!$A$4,L46,0)))))</f>
        <v>0</v>
      </c>
      <c r="O46" s="672"/>
      <c r="P46" s="707">
        <f>-IF(A46=Table!$A$5,I46,0)+IF(A46=Table!$A$5,H46,0)</f>
        <v>0</v>
      </c>
      <c r="Q46" s="539" t="str">
        <f t="shared" si="2"/>
        <v>01/1900</v>
      </c>
      <c r="R46" s="475">
        <f t="shared" si="5"/>
        <v>1</v>
      </c>
      <c r="S46" s="691"/>
      <c r="T46" s="691"/>
      <c r="U46" s="691"/>
      <c r="V46" s="691"/>
      <c r="W46" s="691"/>
      <c r="X46" s="691"/>
      <c r="Y46" s="691"/>
      <c r="Z46" s="691"/>
    </row>
    <row r="47" spans="1:26" ht="15">
      <c r="A47" s="537"/>
      <c r="B47" s="669"/>
      <c r="C47" s="537"/>
      <c r="D47" s="848" t="str">
        <f t="shared" si="3"/>
        <v>Caisse-01/1900</v>
      </c>
      <c r="E47" s="670"/>
      <c r="F47" s="675"/>
      <c r="G47" s="540"/>
      <c r="H47" s="930"/>
      <c r="I47" s="931"/>
      <c r="J47" s="930">
        <f t="shared" si="4"/>
        <v>0</v>
      </c>
      <c r="K47" s="930">
        <f t="shared" si="0"/>
        <v>0</v>
      </c>
      <c r="L47" s="705">
        <f t="shared" si="1"/>
        <v>0</v>
      </c>
      <c r="M47" s="537"/>
      <c r="N47" s="706">
        <f>+IF(A47="",0,IF(A47=Table!$A$5,L47,(IF(A47=Table!$A$3,0,IF(A47=Table!$A$4,L47,0)))))</f>
        <v>0</v>
      </c>
      <c r="O47" s="672"/>
      <c r="P47" s="707">
        <f>-IF(A47=Table!$A$5,I47,0)+IF(A47=Table!$A$5,H47,0)</f>
        <v>0</v>
      </c>
      <c r="Q47" s="539" t="str">
        <f t="shared" si="2"/>
        <v>01/1900</v>
      </c>
      <c r="R47" s="475">
        <f t="shared" si="5"/>
        <v>1</v>
      </c>
      <c r="S47" s="691"/>
      <c r="T47" s="691"/>
      <c r="U47" s="691"/>
      <c r="V47" s="691"/>
      <c r="W47" s="691"/>
      <c r="X47" s="691"/>
      <c r="Y47" s="691"/>
      <c r="Z47" s="691"/>
    </row>
    <row r="48" spans="1:26" ht="15">
      <c r="A48" s="537"/>
      <c r="B48" s="669"/>
      <c r="C48" s="537"/>
      <c r="D48" s="848" t="str">
        <f t="shared" si="3"/>
        <v>Caisse-01/1900</v>
      </c>
      <c r="E48" s="674"/>
      <c r="F48" s="676"/>
      <c r="G48" s="540"/>
      <c r="H48" s="930"/>
      <c r="I48" s="931"/>
      <c r="J48" s="930">
        <f t="shared" si="4"/>
        <v>0</v>
      </c>
      <c r="K48" s="930">
        <f t="shared" si="0"/>
        <v>0</v>
      </c>
      <c r="L48" s="705">
        <f t="shared" si="1"/>
        <v>0</v>
      </c>
      <c r="M48" s="537"/>
      <c r="N48" s="706">
        <f>+IF(A48="",0,IF(A48=Table!$A$5,L48,(IF(A48=Table!$A$3,0,IF(A48=Table!$A$4,L48,0)))))</f>
        <v>0</v>
      </c>
      <c r="O48" s="672"/>
      <c r="P48" s="707">
        <f>-IF(A48=Table!$A$5,I48,0)+IF(A48=Table!$A$5,H48,0)</f>
        <v>0</v>
      </c>
      <c r="Q48" s="539" t="str">
        <f t="shared" si="2"/>
        <v>01/1900</v>
      </c>
      <c r="R48" s="475">
        <f t="shared" si="5"/>
        <v>1</v>
      </c>
      <c r="S48" s="691"/>
      <c r="T48" s="691"/>
      <c r="U48" s="691"/>
      <c r="V48" s="691"/>
      <c r="W48" s="691"/>
      <c r="X48" s="691"/>
      <c r="Y48" s="691"/>
      <c r="Z48" s="691"/>
    </row>
    <row r="49" spans="1:26" ht="15">
      <c r="A49" s="537"/>
      <c r="B49" s="669"/>
      <c r="C49" s="537"/>
      <c r="D49" s="848" t="str">
        <f t="shared" si="3"/>
        <v>Caisse-01/1900</v>
      </c>
      <c r="E49" s="541"/>
      <c r="F49" s="677"/>
      <c r="G49" s="673"/>
      <c r="H49" s="931"/>
      <c r="I49" s="933"/>
      <c r="J49" s="930">
        <f t="shared" si="4"/>
        <v>0</v>
      </c>
      <c r="K49" s="930">
        <f t="shared" si="0"/>
        <v>0</v>
      </c>
      <c r="L49" s="705">
        <f t="shared" si="1"/>
        <v>0</v>
      </c>
      <c r="M49" s="537"/>
      <c r="N49" s="706">
        <f>+IF(A49="",0,IF(A49=Table!$A$5,L49,(IF(A49=Table!$A$3,0,IF(A49=Table!$A$4,L49,0)))))</f>
        <v>0</v>
      </c>
      <c r="O49" s="672"/>
      <c r="P49" s="707">
        <f>-IF(A49=Table!$A$5,I49,0)+IF(A49=Table!$A$5,H49,0)</f>
        <v>0</v>
      </c>
      <c r="Q49" s="539" t="str">
        <f t="shared" si="2"/>
        <v>01/1900</v>
      </c>
      <c r="R49" s="475">
        <f t="shared" si="5"/>
        <v>1</v>
      </c>
      <c r="S49" s="691"/>
      <c r="T49" s="691"/>
      <c r="U49" s="691"/>
      <c r="V49" s="691"/>
      <c r="W49" s="691"/>
      <c r="X49" s="691"/>
      <c r="Y49" s="691"/>
      <c r="Z49" s="691"/>
    </row>
    <row r="50" spans="1:26" ht="15">
      <c r="A50" s="537"/>
      <c r="B50" s="669"/>
      <c r="C50" s="537"/>
      <c r="D50" s="848" t="str">
        <f t="shared" si="3"/>
        <v>Caisse-01/1900</v>
      </c>
      <c r="E50" s="670"/>
      <c r="F50" s="671"/>
      <c r="G50" s="540"/>
      <c r="H50" s="930"/>
      <c r="I50" s="931"/>
      <c r="J50" s="930">
        <f t="shared" si="4"/>
        <v>0</v>
      </c>
      <c r="K50" s="930">
        <f t="shared" si="0"/>
        <v>0</v>
      </c>
      <c r="L50" s="705">
        <f t="shared" si="1"/>
        <v>0</v>
      </c>
      <c r="M50" s="537"/>
      <c r="N50" s="706">
        <f>+IF(A50="",0,IF(A50=Table!$A$5,L50,(IF(A50=Table!$A$3,0,IF(A50=Table!$A$4,L50,0)))))</f>
        <v>0</v>
      </c>
      <c r="O50" s="672"/>
      <c r="P50" s="707">
        <f>-IF(A50=Table!$A$5,I50,0)+IF(A50=Table!$A$5,H50,0)</f>
        <v>0</v>
      </c>
      <c r="Q50" s="539" t="str">
        <f t="shared" si="2"/>
        <v>01/1900</v>
      </c>
      <c r="R50" s="475">
        <f t="shared" si="5"/>
        <v>1</v>
      </c>
      <c r="S50" s="691"/>
      <c r="T50" s="691"/>
      <c r="U50" s="691"/>
      <c r="V50" s="691"/>
      <c r="W50" s="691"/>
      <c r="X50" s="691"/>
      <c r="Y50" s="691"/>
      <c r="Z50" s="691"/>
    </row>
    <row r="51" spans="1:26" ht="15">
      <c r="A51" s="537"/>
      <c r="B51" s="669"/>
      <c r="C51" s="537"/>
      <c r="D51" s="848" t="str">
        <f t="shared" si="3"/>
        <v>Caisse-01/1900</v>
      </c>
      <c r="E51" s="670"/>
      <c r="F51" s="676"/>
      <c r="G51" s="540"/>
      <c r="H51" s="930"/>
      <c r="I51" s="931"/>
      <c r="J51" s="930">
        <f t="shared" si="4"/>
        <v>0</v>
      </c>
      <c r="K51" s="930">
        <f t="shared" si="0"/>
        <v>0</v>
      </c>
      <c r="L51" s="705">
        <f t="shared" si="1"/>
        <v>0</v>
      </c>
      <c r="M51" s="537"/>
      <c r="N51" s="706">
        <f>+IF(A51="",0,IF(A51=Table!$A$5,L51,(IF(A51=Table!$A$3,0,IF(A51=Table!$A$4,L51,0)))))</f>
        <v>0</v>
      </c>
      <c r="O51" s="672"/>
      <c r="P51" s="707">
        <f>-IF(A51=Table!$A$5,I51,0)+IF(A51=Table!$A$5,H51,0)</f>
        <v>0</v>
      </c>
      <c r="Q51" s="539" t="str">
        <f t="shared" si="2"/>
        <v>01/1900</v>
      </c>
      <c r="R51" s="475">
        <f t="shared" si="5"/>
        <v>1</v>
      </c>
      <c r="S51" s="691"/>
      <c r="T51" s="691"/>
      <c r="U51" s="691"/>
      <c r="V51" s="691"/>
      <c r="W51" s="691"/>
      <c r="X51" s="691"/>
      <c r="Y51" s="691"/>
      <c r="Z51" s="691"/>
    </row>
    <row r="52" spans="1:26" ht="15">
      <c r="A52" s="537"/>
      <c r="B52" s="669"/>
      <c r="C52" s="537"/>
      <c r="D52" s="848" t="str">
        <f t="shared" si="3"/>
        <v>Caisse-01/1900</v>
      </c>
      <c r="E52" s="670"/>
      <c r="F52" s="671"/>
      <c r="G52" s="540"/>
      <c r="H52" s="930"/>
      <c r="I52" s="931"/>
      <c r="J52" s="930">
        <f t="shared" si="4"/>
        <v>0</v>
      </c>
      <c r="K52" s="930">
        <f t="shared" si="0"/>
        <v>0</v>
      </c>
      <c r="L52" s="705">
        <f t="shared" si="1"/>
        <v>0</v>
      </c>
      <c r="M52" s="537"/>
      <c r="N52" s="706">
        <f>+IF(A52="",0,IF(A52=Table!$A$5,L52,(IF(A52=Table!$A$3,0,IF(A52=Table!$A$4,L52,0)))))</f>
        <v>0</v>
      </c>
      <c r="O52" s="672"/>
      <c r="P52" s="707">
        <f>-IF(A52=Table!$A$5,I52,0)+IF(A52=Table!$A$5,H52,0)</f>
        <v>0</v>
      </c>
      <c r="Q52" s="539" t="str">
        <f t="shared" si="2"/>
        <v>01/1900</v>
      </c>
      <c r="R52" s="475">
        <f t="shared" si="5"/>
        <v>1</v>
      </c>
      <c r="S52" s="691"/>
      <c r="T52" s="691"/>
      <c r="U52" s="691"/>
      <c r="V52" s="691"/>
      <c r="W52" s="691"/>
      <c r="X52" s="691"/>
      <c r="Y52" s="691"/>
      <c r="Z52" s="691"/>
    </row>
    <row r="53" spans="1:26" ht="15">
      <c r="A53" s="537"/>
      <c r="B53" s="669"/>
      <c r="C53" s="537"/>
      <c r="D53" s="848" t="str">
        <f t="shared" si="3"/>
        <v>Caisse-01/1900</v>
      </c>
      <c r="E53" s="670"/>
      <c r="F53" s="671"/>
      <c r="G53" s="540"/>
      <c r="H53" s="930"/>
      <c r="I53" s="931"/>
      <c r="J53" s="930">
        <f t="shared" si="4"/>
        <v>0</v>
      </c>
      <c r="K53" s="930">
        <f t="shared" si="0"/>
        <v>0</v>
      </c>
      <c r="L53" s="705">
        <f t="shared" si="1"/>
        <v>0</v>
      </c>
      <c r="M53" s="537"/>
      <c r="N53" s="706">
        <f>+IF(A53="",0,IF(A53=Table!$A$5,L53,(IF(A53=Table!$A$3,0,IF(A53=Table!$A$4,L53,0)))))</f>
        <v>0</v>
      </c>
      <c r="O53" s="672"/>
      <c r="P53" s="707">
        <f>-IF(A53=Table!$A$5,I53,0)+IF(A53=Table!$A$5,H53,0)</f>
        <v>0</v>
      </c>
      <c r="Q53" s="539" t="str">
        <f t="shared" si="2"/>
        <v>01/1900</v>
      </c>
      <c r="R53" s="475">
        <f t="shared" si="5"/>
        <v>1</v>
      </c>
      <c r="S53" s="691"/>
      <c r="T53" s="691"/>
      <c r="U53" s="691"/>
      <c r="V53" s="691"/>
      <c r="W53" s="691"/>
      <c r="X53" s="691"/>
      <c r="Y53" s="691"/>
      <c r="Z53" s="691"/>
    </row>
    <row r="54" spans="1:26" ht="15">
      <c r="A54" s="537"/>
      <c r="B54" s="669"/>
      <c r="C54" s="537"/>
      <c r="D54" s="848" t="str">
        <f t="shared" si="3"/>
        <v>Caisse-01/1900</v>
      </c>
      <c r="E54" s="670"/>
      <c r="F54" s="671"/>
      <c r="G54" s="540"/>
      <c r="H54" s="930"/>
      <c r="I54" s="931"/>
      <c r="J54" s="930">
        <f t="shared" si="4"/>
        <v>0</v>
      </c>
      <c r="K54" s="930">
        <f t="shared" si="0"/>
        <v>0</v>
      </c>
      <c r="L54" s="705">
        <f t="shared" si="1"/>
        <v>0</v>
      </c>
      <c r="M54" s="537"/>
      <c r="N54" s="706">
        <f>+IF(A54="",0,IF(A54=Table!$A$5,L54,(IF(A54=Table!$A$3,0,IF(A54=Table!$A$4,L54,0)))))</f>
        <v>0</v>
      </c>
      <c r="O54" s="672"/>
      <c r="P54" s="707">
        <f>-IF(A54=Table!$A$5,I54,0)+IF(A54=Table!$A$5,H54,0)</f>
        <v>0</v>
      </c>
      <c r="Q54" s="539" t="str">
        <f t="shared" si="2"/>
        <v>01/1900</v>
      </c>
      <c r="R54" s="475">
        <f t="shared" si="5"/>
        <v>1</v>
      </c>
      <c r="S54" s="691"/>
      <c r="T54" s="691"/>
      <c r="U54" s="691"/>
      <c r="V54" s="691"/>
      <c r="W54" s="691"/>
      <c r="X54" s="691"/>
      <c r="Y54" s="691"/>
      <c r="Z54" s="691"/>
    </row>
    <row r="55" spans="1:26" ht="15">
      <c r="A55" s="537"/>
      <c r="B55" s="669"/>
      <c r="C55" s="537"/>
      <c r="D55" s="848" t="str">
        <f t="shared" si="3"/>
        <v>Caisse-01/1900</v>
      </c>
      <c r="E55" s="670"/>
      <c r="F55" s="671"/>
      <c r="G55" s="540"/>
      <c r="H55" s="930"/>
      <c r="I55" s="931"/>
      <c r="J55" s="930">
        <f t="shared" si="4"/>
        <v>0</v>
      </c>
      <c r="K55" s="930">
        <f t="shared" si="0"/>
        <v>0</v>
      </c>
      <c r="L55" s="705">
        <f t="shared" si="1"/>
        <v>0</v>
      </c>
      <c r="M55" s="537"/>
      <c r="N55" s="706">
        <f>+IF(A55="",0,IF(A55=Table!$A$5,L55,(IF(A55=Table!$A$3,0,IF(A55=Table!$A$4,L55,0)))))</f>
        <v>0</v>
      </c>
      <c r="O55" s="672"/>
      <c r="P55" s="707">
        <f>-IF(A55=Table!$A$5,I55,0)+IF(A55=Table!$A$5,H55,0)</f>
        <v>0</v>
      </c>
      <c r="Q55" s="539" t="str">
        <f t="shared" si="2"/>
        <v>01/1900</v>
      </c>
      <c r="R55" s="475">
        <f t="shared" si="5"/>
        <v>1</v>
      </c>
      <c r="S55" s="691"/>
      <c r="T55" s="691"/>
      <c r="U55" s="691"/>
      <c r="V55" s="691"/>
      <c r="W55" s="691"/>
      <c r="X55" s="691"/>
      <c r="Y55" s="691"/>
      <c r="Z55" s="691"/>
    </row>
    <row r="56" spans="1:26" ht="15">
      <c r="A56" s="537"/>
      <c r="B56" s="669"/>
      <c r="C56" s="537"/>
      <c r="D56" s="848" t="str">
        <f t="shared" si="3"/>
        <v>Caisse-01/1900</v>
      </c>
      <c r="E56" s="670"/>
      <c r="F56" s="671"/>
      <c r="G56" s="540"/>
      <c r="H56" s="930"/>
      <c r="I56" s="931"/>
      <c r="J56" s="930">
        <f t="shared" si="4"/>
        <v>0</v>
      </c>
      <c r="K56" s="930">
        <f t="shared" si="0"/>
        <v>0</v>
      </c>
      <c r="L56" s="705">
        <f t="shared" si="1"/>
        <v>0</v>
      </c>
      <c r="M56" s="537"/>
      <c r="N56" s="706">
        <f>+IF(A56="",0,IF(A56=Table!$A$5,L56,(IF(A56=Table!$A$3,0,IF(A56=Table!$A$4,L56,0)))))</f>
        <v>0</v>
      </c>
      <c r="O56" s="672"/>
      <c r="P56" s="707">
        <f>-IF(A56=Table!$A$5,I56,0)+IF(A56=Table!$A$5,H56,0)</f>
        <v>0</v>
      </c>
      <c r="Q56" s="539" t="str">
        <f t="shared" si="2"/>
        <v>01/1900</v>
      </c>
      <c r="R56" s="475">
        <f t="shared" si="5"/>
        <v>1</v>
      </c>
      <c r="S56" s="691"/>
      <c r="T56" s="691"/>
      <c r="U56" s="691"/>
      <c r="V56" s="691"/>
      <c r="W56" s="691"/>
      <c r="X56" s="691"/>
      <c r="Y56" s="691"/>
      <c r="Z56" s="691"/>
    </row>
    <row r="57" spans="1:26" ht="15">
      <c r="A57" s="537"/>
      <c r="B57" s="669"/>
      <c r="C57" s="537"/>
      <c r="D57" s="848" t="str">
        <f t="shared" si="3"/>
        <v>Caisse-01/1900</v>
      </c>
      <c r="E57" s="670"/>
      <c r="F57" s="671"/>
      <c r="G57" s="540"/>
      <c r="H57" s="930"/>
      <c r="I57" s="931"/>
      <c r="J57" s="930">
        <f t="shared" si="4"/>
        <v>0</v>
      </c>
      <c r="K57" s="930">
        <f t="shared" si="0"/>
        <v>0</v>
      </c>
      <c r="L57" s="705">
        <f t="shared" si="1"/>
        <v>0</v>
      </c>
      <c r="M57" s="537"/>
      <c r="N57" s="706">
        <f>+IF(A57="",0,IF(A57=Table!$A$5,L57,(IF(A57=Table!$A$3,0,IF(A57=Table!$A$4,L57,0)))))</f>
        <v>0</v>
      </c>
      <c r="O57" s="672"/>
      <c r="P57" s="707">
        <f>-IF(A57=Table!$A$5,I57,0)+IF(A57=Table!$A$5,H57,0)</f>
        <v>0</v>
      </c>
      <c r="Q57" s="539" t="str">
        <f t="shared" si="2"/>
        <v>01/1900</v>
      </c>
      <c r="R57" s="475">
        <f t="shared" si="5"/>
        <v>1</v>
      </c>
      <c r="S57" s="691"/>
      <c r="T57" s="691"/>
      <c r="U57" s="691"/>
      <c r="V57" s="691"/>
      <c r="W57" s="691"/>
      <c r="X57" s="691"/>
      <c r="Y57" s="691"/>
      <c r="Z57" s="691"/>
    </row>
    <row r="58" spans="1:26" ht="15">
      <c r="A58" s="537"/>
      <c r="B58" s="669"/>
      <c r="C58" s="537"/>
      <c r="D58" s="848" t="str">
        <f t="shared" si="3"/>
        <v>Caisse-01/1900</v>
      </c>
      <c r="E58" s="670"/>
      <c r="F58" s="671"/>
      <c r="G58" s="540"/>
      <c r="H58" s="930"/>
      <c r="I58" s="931"/>
      <c r="J58" s="930">
        <f t="shared" si="4"/>
        <v>0</v>
      </c>
      <c r="K58" s="930">
        <f t="shared" si="0"/>
        <v>0</v>
      </c>
      <c r="L58" s="705">
        <f t="shared" si="1"/>
        <v>0</v>
      </c>
      <c r="M58" s="537"/>
      <c r="N58" s="706">
        <f>+IF(A58="",0,IF(A58=Table!$A$5,L58,(IF(A58=Table!$A$3,0,IF(A58=Table!$A$4,L58,0)))))</f>
        <v>0</v>
      </c>
      <c r="O58" s="672"/>
      <c r="P58" s="707">
        <f>-IF(A58=Table!$A$5,I58,0)+IF(A58=Table!$A$5,H58,0)</f>
        <v>0</v>
      </c>
      <c r="Q58" s="539" t="str">
        <f t="shared" si="2"/>
        <v>01/1900</v>
      </c>
      <c r="R58" s="475">
        <f t="shared" si="5"/>
        <v>1</v>
      </c>
      <c r="S58" s="691"/>
      <c r="T58" s="691"/>
      <c r="U58" s="691"/>
      <c r="V58" s="691"/>
      <c r="W58" s="691"/>
      <c r="X58" s="691"/>
      <c r="Y58" s="691"/>
      <c r="Z58" s="691"/>
    </row>
    <row r="59" spans="1:26" ht="15">
      <c r="A59" s="537"/>
      <c r="B59" s="669"/>
      <c r="C59" s="537"/>
      <c r="D59" s="848" t="str">
        <f t="shared" si="3"/>
        <v>Caisse-01/1900</v>
      </c>
      <c r="E59" s="670"/>
      <c r="F59" s="671"/>
      <c r="G59" s="540"/>
      <c r="H59" s="930"/>
      <c r="I59" s="931"/>
      <c r="J59" s="930">
        <f t="shared" si="4"/>
        <v>0</v>
      </c>
      <c r="K59" s="930">
        <f t="shared" si="0"/>
        <v>0</v>
      </c>
      <c r="L59" s="705">
        <f t="shared" si="1"/>
        <v>0</v>
      </c>
      <c r="M59" s="537"/>
      <c r="N59" s="706">
        <f>+IF(A59="",0,IF(A59=Table!$A$5,L59,(IF(A59=Table!$A$3,0,IF(A59=Table!$A$4,L59,0)))))</f>
        <v>0</v>
      </c>
      <c r="O59" s="672"/>
      <c r="P59" s="707">
        <f>-IF(A59=Table!$A$5,I59,0)+IF(A59=Table!$A$5,H59,0)</f>
        <v>0</v>
      </c>
      <c r="Q59" s="539" t="str">
        <f t="shared" si="2"/>
        <v>01/1900</v>
      </c>
      <c r="R59" s="475">
        <f t="shared" si="5"/>
        <v>1</v>
      </c>
      <c r="S59" s="691"/>
      <c r="T59" s="691"/>
      <c r="U59" s="691"/>
      <c r="V59" s="691"/>
      <c r="W59" s="691"/>
      <c r="X59" s="691"/>
      <c r="Y59" s="691"/>
      <c r="Z59" s="691"/>
    </row>
    <row r="60" spans="1:26" ht="15">
      <c r="A60" s="537"/>
      <c r="B60" s="669"/>
      <c r="C60" s="537"/>
      <c r="D60" s="848" t="str">
        <f t="shared" si="3"/>
        <v>Caisse-01/1900</v>
      </c>
      <c r="E60" s="670"/>
      <c r="F60" s="671"/>
      <c r="G60" s="540"/>
      <c r="H60" s="930"/>
      <c r="I60" s="931"/>
      <c r="J60" s="930">
        <f t="shared" si="4"/>
        <v>0</v>
      </c>
      <c r="K60" s="930">
        <f t="shared" si="0"/>
        <v>0</v>
      </c>
      <c r="L60" s="705">
        <f t="shared" si="1"/>
        <v>0</v>
      </c>
      <c r="M60" s="537"/>
      <c r="N60" s="706">
        <f>+IF(A60="",0,IF(A60=Table!$A$5,L60,(IF(A60=Table!$A$3,0,IF(A60=Table!$A$4,L60,0)))))</f>
        <v>0</v>
      </c>
      <c r="O60" s="672"/>
      <c r="P60" s="707">
        <f>-IF(A60=Table!$A$5,I60,0)+IF(A60=Table!$A$5,H60,0)</f>
        <v>0</v>
      </c>
      <c r="Q60" s="539" t="str">
        <f t="shared" si="2"/>
        <v>01/1900</v>
      </c>
      <c r="R60" s="475">
        <f t="shared" si="5"/>
        <v>1</v>
      </c>
      <c r="S60" s="691"/>
      <c r="T60" s="691"/>
      <c r="U60" s="691"/>
      <c r="V60" s="691"/>
      <c r="W60" s="691"/>
      <c r="X60" s="691"/>
      <c r="Y60" s="691"/>
      <c r="Z60" s="691"/>
    </row>
    <row r="61" spans="1:26" ht="15">
      <c r="A61" s="537"/>
      <c r="B61" s="669"/>
      <c r="C61" s="537"/>
      <c r="D61" s="848" t="str">
        <f t="shared" si="3"/>
        <v>Caisse-01/1900</v>
      </c>
      <c r="E61" s="670"/>
      <c r="F61" s="677"/>
      <c r="G61" s="540"/>
      <c r="H61" s="930"/>
      <c r="I61" s="931"/>
      <c r="J61" s="930">
        <f t="shared" si="4"/>
        <v>0</v>
      </c>
      <c r="K61" s="930">
        <f t="shared" si="0"/>
        <v>0</v>
      </c>
      <c r="L61" s="705">
        <f t="shared" si="1"/>
        <v>0</v>
      </c>
      <c r="M61" s="537"/>
      <c r="N61" s="706">
        <f>+IF(A61="",0,IF(A61=Table!$A$5,L61,(IF(A61=Table!$A$3,0,IF(A61=Table!$A$4,L61,0)))))</f>
        <v>0</v>
      </c>
      <c r="O61" s="672"/>
      <c r="P61" s="707">
        <f>-IF(A61=Table!$A$5,I61,0)+IF(A61=Table!$A$5,H61,0)</f>
        <v>0</v>
      </c>
      <c r="Q61" s="539" t="str">
        <f t="shared" si="2"/>
        <v>01/1900</v>
      </c>
      <c r="R61" s="475">
        <f t="shared" si="5"/>
        <v>1</v>
      </c>
      <c r="S61" s="691"/>
      <c r="T61" s="691"/>
      <c r="U61" s="691"/>
      <c r="V61" s="691"/>
      <c r="W61" s="691"/>
      <c r="X61" s="691"/>
      <c r="Y61" s="691"/>
      <c r="Z61" s="691"/>
    </row>
    <row r="62" spans="1:26" ht="15">
      <c r="A62" s="537"/>
      <c r="B62" s="669"/>
      <c r="C62" s="537"/>
      <c r="D62" s="848" t="str">
        <f t="shared" si="3"/>
        <v>Caisse-01/1900</v>
      </c>
      <c r="E62" s="670"/>
      <c r="F62" s="677"/>
      <c r="G62" s="540"/>
      <c r="H62" s="930"/>
      <c r="I62" s="931"/>
      <c r="J62" s="930">
        <f t="shared" si="4"/>
        <v>0</v>
      </c>
      <c r="K62" s="930">
        <f t="shared" si="0"/>
        <v>0</v>
      </c>
      <c r="L62" s="705">
        <f t="shared" si="1"/>
        <v>0</v>
      </c>
      <c r="M62" s="537"/>
      <c r="N62" s="706">
        <f>+IF(A62="",0,IF(A62=Table!$A$5,L62,(IF(A62=Table!$A$3,0,IF(A62=Table!$A$4,L62,0)))))</f>
        <v>0</v>
      </c>
      <c r="O62" s="672"/>
      <c r="P62" s="707">
        <f>-IF(A62=Table!$A$5,I62,0)+IF(A62=Table!$A$5,H62,0)</f>
        <v>0</v>
      </c>
      <c r="Q62" s="539" t="str">
        <f t="shared" si="2"/>
        <v>01/1900</v>
      </c>
      <c r="R62" s="475">
        <f t="shared" si="5"/>
        <v>1</v>
      </c>
      <c r="S62" s="691"/>
      <c r="T62" s="691"/>
      <c r="U62" s="691"/>
      <c r="V62" s="691"/>
      <c r="W62" s="691"/>
      <c r="X62" s="691"/>
      <c r="Y62" s="691"/>
      <c r="Z62" s="691"/>
    </row>
    <row r="63" spans="1:26" ht="15">
      <c r="A63" s="537"/>
      <c r="B63" s="669"/>
      <c r="C63" s="537"/>
      <c r="D63" s="848" t="str">
        <f t="shared" si="3"/>
        <v>Caisse-01/1900</v>
      </c>
      <c r="E63" s="670"/>
      <c r="F63" s="677"/>
      <c r="G63" s="540"/>
      <c r="H63" s="930"/>
      <c r="I63" s="931"/>
      <c r="J63" s="930">
        <f t="shared" si="4"/>
        <v>0</v>
      </c>
      <c r="K63" s="930">
        <f t="shared" si="0"/>
        <v>0</v>
      </c>
      <c r="L63" s="705">
        <f t="shared" si="1"/>
        <v>0</v>
      </c>
      <c r="M63" s="537"/>
      <c r="N63" s="706">
        <f>+IF(A63="",0,IF(A63=Table!$A$5,L63,(IF(A63=Table!$A$3,0,IF(A63=Table!$A$4,L63,0)))))</f>
        <v>0</v>
      </c>
      <c r="O63" s="672"/>
      <c r="P63" s="707">
        <f>-IF(A63=Table!$A$5,I63,0)+IF(A63=Table!$A$5,H63,0)</f>
        <v>0</v>
      </c>
      <c r="Q63" s="539" t="str">
        <f t="shared" si="2"/>
        <v>01/1900</v>
      </c>
      <c r="R63" s="475">
        <f t="shared" si="5"/>
        <v>1</v>
      </c>
      <c r="S63" s="691"/>
      <c r="T63" s="691"/>
      <c r="U63" s="691"/>
      <c r="V63" s="691"/>
      <c r="W63" s="691"/>
      <c r="X63" s="691"/>
      <c r="Y63" s="691"/>
      <c r="Z63" s="691"/>
    </row>
    <row r="64" spans="1:26" ht="15">
      <c r="A64" s="537"/>
      <c r="B64" s="669"/>
      <c r="C64" s="537"/>
      <c r="D64" s="848" t="str">
        <f t="shared" si="3"/>
        <v>Caisse-01/1900</v>
      </c>
      <c r="E64" s="670"/>
      <c r="F64" s="671"/>
      <c r="G64" s="540"/>
      <c r="H64" s="930"/>
      <c r="I64" s="931"/>
      <c r="J64" s="930">
        <f t="shared" si="4"/>
        <v>0</v>
      </c>
      <c r="K64" s="930">
        <f t="shared" si="0"/>
        <v>0</v>
      </c>
      <c r="L64" s="705">
        <f t="shared" si="1"/>
        <v>0</v>
      </c>
      <c r="M64" s="537"/>
      <c r="N64" s="706">
        <f>+IF(A64="",0,IF(A64=Table!$A$5,L64,(IF(A64=Table!$A$3,0,IF(A64=Table!$A$4,L64,0)))))</f>
        <v>0</v>
      </c>
      <c r="O64" s="672"/>
      <c r="P64" s="707">
        <f>-IF(A64=Table!$A$5,I64,0)+IF(A64=Table!$A$5,H64,0)</f>
        <v>0</v>
      </c>
      <c r="Q64" s="539" t="str">
        <f t="shared" si="2"/>
        <v>01/1900</v>
      </c>
      <c r="R64" s="475">
        <f t="shared" si="5"/>
        <v>1</v>
      </c>
      <c r="S64" s="691"/>
      <c r="T64" s="691"/>
      <c r="U64" s="691"/>
      <c r="V64" s="691"/>
      <c r="W64" s="691"/>
      <c r="X64" s="691"/>
      <c r="Y64" s="691"/>
      <c r="Z64" s="691"/>
    </row>
    <row r="65" spans="1:26" ht="15">
      <c r="A65" s="537"/>
      <c r="B65" s="669"/>
      <c r="C65" s="537"/>
      <c r="D65" s="848" t="str">
        <f t="shared" si="3"/>
        <v>Caisse-01/1900</v>
      </c>
      <c r="E65" s="670"/>
      <c r="F65" s="671"/>
      <c r="G65" s="540"/>
      <c r="H65" s="930"/>
      <c r="I65" s="931"/>
      <c r="J65" s="930">
        <f t="shared" si="4"/>
        <v>0</v>
      </c>
      <c r="K65" s="930">
        <f t="shared" si="0"/>
        <v>0</v>
      </c>
      <c r="L65" s="705">
        <f t="shared" si="1"/>
        <v>0</v>
      </c>
      <c r="M65" s="537"/>
      <c r="N65" s="706">
        <f>+IF(A65="",0,IF(A65=Table!$A$5,L65,(IF(A65=Table!$A$3,0,IF(A65=Table!$A$4,L65,0)))))</f>
        <v>0</v>
      </c>
      <c r="O65" s="672"/>
      <c r="P65" s="707">
        <f>-IF(A65=Table!$A$5,I65,0)+IF(A65=Table!$A$5,H65,0)</f>
        <v>0</v>
      </c>
      <c r="Q65" s="539" t="str">
        <f t="shared" si="2"/>
        <v>01/1900</v>
      </c>
      <c r="R65" s="475">
        <f t="shared" si="5"/>
        <v>1</v>
      </c>
      <c r="S65" s="691"/>
      <c r="T65" s="691"/>
      <c r="U65" s="691"/>
      <c r="V65" s="691"/>
      <c r="W65" s="691"/>
      <c r="X65" s="691"/>
      <c r="Y65" s="691"/>
      <c r="Z65" s="691"/>
    </row>
    <row r="66" spans="1:26" ht="15">
      <c r="A66" s="537"/>
      <c r="B66" s="669"/>
      <c r="C66" s="537"/>
      <c r="D66" s="848" t="str">
        <f t="shared" si="3"/>
        <v>Caisse-01/1900</v>
      </c>
      <c r="E66" s="678"/>
      <c r="F66" s="677"/>
      <c r="G66" s="540"/>
      <c r="H66" s="930"/>
      <c r="I66" s="931"/>
      <c r="J66" s="930">
        <f t="shared" si="4"/>
        <v>0</v>
      </c>
      <c r="K66" s="930">
        <f t="shared" si="0"/>
        <v>0</v>
      </c>
      <c r="L66" s="705">
        <f t="shared" si="1"/>
        <v>0</v>
      </c>
      <c r="M66" s="537"/>
      <c r="N66" s="706">
        <f>+IF(A66="",0,IF(A66=Table!$A$5,L66,(IF(A66=Table!$A$3,0,IF(A66=Table!$A$4,L66,0)))))</f>
        <v>0</v>
      </c>
      <c r="O66" s="672"/>
      <c r="P66" s="707">
        <f>-IF(A66=Table!$A$5,I66,0)+IF(A66=Table!$A$5,H66,0)</f>
        <v>0</v>
      </c>
      <c r="Q66" s="539" t="str">
        <f t="shared" si="2"/>
        <v>01/1900</v>
      </c>
      <c r="R66" s="475">
        <f t="shared" si="5"/>
        <v>1</v>
      </c>
      <c r="S66" s="691"/>
      <c r="T66" s="691"/>
      <c r="U66" s="691"/>
      <c r="V66" s="691"/>
      <c r="W66" s="691"/>
      <c r="X66" s="691"/>
      <c r="Y66" s="691"/>
      <c r="Z66" s="691"/>
    </row>
    <row r="67" spans="1:26" ht="15">
      <c r="A67" s="537"/>
      <c r="B67" s="669"/>
      <c r="C67" s="537"/>
      <c r="D67" s="848" t="str">
        <f t="shared" si="3"/>
        <v>Caisse-01/1900</v>
      </c>
      <c r="E67" s="670"/>
      <c r="F67" s="676"/>
      <c r="G67" s="540"/>
      <c r="H67" s="930"/>
      <c r="I67" s="931"/>
      <c r="J67" s="930">
        <f t="shared" si="4"/>
        <v>0</v>
      </c>
      <c r="K67" s="930">
        <f t="shared" si="0"/>
        <v>0</v>
      </c>
      <c r="L67" s="705">
        <f t="shared" si="1"/>
        <v>0</v>
      </c>
      <c r="M67" s="537"/>
      <c r="N67" s="706">
        <f>+IF(A67="",0,IF(A67=Table!$A$5,L67,(IF(A67=Table!$A$3,0,IF(A67=Table!$A$4,L67,0)))))</f>
        <v>0</v>
      </c>
      <c r="O67" s="672"/>
      <c r="P67" s="707">
        <f>-IF(A67=Table!$A$5,I67,0)+IF(A67=Table!$A$5,H67,0)</f>
        <v>0</v>
      </c>
      <c r="Q67" s="539" t="str">
        <f t="shared" si="2"/>
        <v>01/1900</v>
      </c>
      <c r="R67" s="475">
        <f t="shared" si="5"/>
        <v>1</v>
      </c>
      <c r="S67" s="691"/>
      <c r="T67" s="691"/>
      <c r="U67" s="691"/>
      <c r="V67" s="691"/>
      <c r="W67" s="691"/>
      <c r="X67" s="691"/>
      <c r="Y67" s="691"/>
      <c r="Z67" s="691"/>
    </row>
    <row r="68" spans="1:26" ht="15">
      <c r="A68" s="537"/>
      <c r="B68" s="669"/>
      <c r="C68" s="537"/>
      <c r="D68" s="848" t="str">
        <f t="shared" si="3"/>
        <v>Caisse-01/1900</v>
      </c>
      <c r="E68" s="540"/>
      <c r="F68" s="677"/>
      <c r="G68" s="673"/>
      <c r="H68" s="932"/>
      <c r="I68" s="933"/>
      <c r="J68" s="930">
        <f t="shared" si="4"/>
        <v>0</v>
      </c>
      <c r="K68" s="930">
        <f t="shared" si="0"/>
        <v>0</v>
      </c>
      <c r="L68" s="705">
        <f t="shared" si="1"/>
        <v>0</v>
      </c>
      <c r="M68" s="537"/>
      <c r="N68" s="706">
        <f>+IF(A68="",0,IF(A68=Table!$A$5,L68,(IF(A68=Table!$A$3,0,IF(A68=Table!$A$4,L68,0)))))</f>
        <v>0</v>
      </c>
      <c r="O68" s="672"/>
      <c r="P68" s="707">
        <f>-IF(A68=Table!$A$5,I68,0)+IF(A68=Table!$A$5,H68,0)</f>
        <v>0</v>
      </c>
      <c r="Q68" s="539" t="str">
        <f t="shared" si="2"/>
        <v>01/1900</v>
      </c>
      <c r="R68" s="475">
        <f t="shared" si="5"/>
        <v>1</v>
      </c>
      <c r="S68" s="691"/>
      <c r="T68" s="691"/>
      <c r="U68" s="691"/>
      <c r="V68" s="691"/>
      <c r="W68" s="691"/>
      <c r="X68" s="691"/>
      <c r="Y68" s="691"/>
      <c r="Z68" s="691"/>
    </row>
    <row r="69" spans="1:26" ht="15">
      <c r="A69" s="537"/>
      <c r="B69" s="669"/>
      <c r="C69" s="537"/>
      <c r="D69" s="848" t="str">
        <f t="shared" si="3"/>
        <v>Caisse-01/1900</v>
      </c>
      <c r="E69" s="678"/>
      <c r="F69" s="677"/>
      <c r="G69" s="540"/>
      <c r="H69" s="930"/>
      <c r="I69" s="931"/>
      <c r="J69" s="930">
        <f t="shared" si="4"/>
        <v>0</v>
      </c>
      <c r="K69" s="930">
        <f t="shared" si="0"/>
        <v>0</v>
      </c>
      <c r="L69" s="705">
        <f t="shared" si="1"/>
        <v>0</v>
      </c>
      <c r="M69" s="537"/>
      <c r="N69" s="706">
        <f>+IF(A69="",0,IF(A69=Table!$A$5,L69,(IF(A69=Table!$A$3,0,IF(A69=Table!$A$4,L69,0)))))</f>
        <v>0</v>
      </c>
      <c r="O69" s="672"/>
      <c r="P69" s="707">
        <f>-IF(A69=Table!$A$5,I69,0)+IF(A69=Table!$A$5,H69,0)</f>
        <v>0</v>
      </c>
      <c r="Q69" s="539" t="str">
        <f t="shared" si="2"/>
        <v>01/1900</v>
      </c>
      <c r="R69" s="475">
        <f t="shared" si="5"/>
        <v>1</v>
      </c>
      <c r="S69" s="691"/>
      <c r="T69" s="691"/>
      <c r="U69" s="691"/>
      <c r="V69" s="691"/>
      <c r="W69" s="691"/>
      <c r="X69" s="691"/>
      <c r="Y69" s="691"/>
      <c r="Z69" s="691"/>
    </row>
    <row r="70" spans="1:26" ht="15">
      <c r="A70" s="537"/>
      <c r="B70" s="669"/>
      <c r="C70" s="537"/>
      <c r="D70" s="848" t="str">
        <f t="shared" si="3"/>
        <v>Caisse-01/1900</v>
      </c>
      <c r="E70" s="670"/>
      <c r="F70" s="677"/>
      <c r="G70" s="540"/>
      <c r="H70" s="930"/>
      <c r="I70" s="931"/>
      <c r="J70" s="930">
        <f t="shared" si="4"/>
        <v>0</v>
      </c>
      <c r="K70" s="930">
        <f t="shared" si="0"/>
        <v>0</v>
      </c>
      <c r="L70" s="705">
        <f t="shared" si="1"/>
        <v>0</v>
      </c>
      <c r="M70" s="537"/>
      <c r="N70" s="706">
        <f>+IF(A70="",0,IF(A70=Table!$A$5,L70,(IF(A70=Table!$A$3,0,IF(A70=Table!$A$4,L70,0)))))</f>
        <v>0</v>
      </c>
      <c r="O70" s="672"/>
      <c r="P70" s="707">
        <f>-IF(A70=Table!$A$5,I70,0)+IF(A70=Table!$A$5,H70,0)</f>
        <v>0</v>
      </c>
      <c r="Q70" s="539" t="str">
        <f t="shared" si="2"/>
        <v>01/1900</v>
      </c>
      <c r="R70" s="475">
        <f t="shared" si="5"/>
        <v>1</v>
      </c>
      <c r="S70" s="691"/>
      <c r="T70" s="691"/>
      <c r="U70" s="691"/>
      <c r="V70" s="691"/>
      <c r="W70" s="691"/>
      <c r="X70" s="691"/>
      <c r="Y70" s="691"/>
      <c r="Z70" s="691"/>
    </row>
    <row r="71" spans="1:26" ht="15">
      <c r="A71" s="537"/>
      <c r="B71" s="669"/>
      <c r="C71" s="537"/>
      <c r="D71" s="848" t="str">
        <f t="shared" si="3"/>
        <v>Caisse-01/1900</v>
      </c>
      <c r="E71" s="670"/>
      <c r="F71" s="677"/>
      <c r="G71" s="540"/>
      <c r="H71" s="930"/>
      <c r="I71" s="931"/>
      <c r="J71" s="930">
        <f t="shared" si="4"/>
        <v>0</v>
      </c>
      <c r="K71" s="930">
        <f t="shared" si="0"/>
        <v>0</v>
      </c>
      <c r="L71" s="705">
        <f t="shared" si="1"/>
        <v>0</v>
      </c>
      <c r="M71" s="537"/>
      <c r="N71" s="706">
        <f>+IF(A71="",0,IF(A71=Table!$A$5,L71,(IF(A71=Table!$A$3,0,IF(A71=Table!$A$4,L71,0)))))</f>
        <v>0</v>
      </c>
      <c r="O71" s="672"/>
      <c r="P71" s="707">
        <f>-IF(A71=Table!$A$5,I71,0)+IF(A71=Table!$A$5,H71,0)</f>
        <v>0</v>
      </c>
      <c r="Q71" s="539" t="str">
        <f t="shared" si="2"/>
        <v>01/1900</v>
      </c>
      <c r="R71" s="475">
        <f t="shared" si="5"/>
        <v>1</v>
      </c>
      <c r="S71" s="691"/>
      <c r="T71" s="691"/>
      <c r="U71" s="691"/>
      <c r="V71" s="691"/>
      <c r="W71" s="691"/>
      <c r="X71" s="691"/>
      <c r="Y71" s="691"/>
      <c r="Z71" s="691"/>
    </row>
    <row r="72" spans="1:26" ht="15">
      <c r="A72" s="537"/>
      <c r="B72" s="669"/>
      <c r="C72" s="537"/>
      <c r="D72" s="848" t="str">
        <f t="shared" si="3"/>
        <v>Caisse-01/1900</v>
      </c>
      <c r="E72" s="674"/>
      <c r="F72" s="676"/>
      <c r="G72" s="673"/>
      <c r="H72" s="933"/>
      <c r="I72" s="931"/>
      <c r="J72" s="930">
        <f t="shared" si="4"/>
        <v>0</v>
      </c>
      <c r="K72" s="930">
        <f t="shared" si="0"/>
        <v>0</v>
      </c>
      <c r="L72" s="705">
        <f t="shared" si="1"/>
        <v>0</v>
      </c>
      <c r="M72" s="537"/>
      <c r="N72" s="706">
        <f>+IF(A72="",0,IF(A72=Table!$A$5,L72,(IF(A72=Table!$A$3,0,IF(A72=Table!$A$4,L72,0)))))</f>
        <v>0</v>
      </c>
      <c r="O72" s="672"/>
      <c r="P72" s="707">
        <f>-IF(A72=Table!$A$5,I72,0)+IF(A72=Table!$A$5,H72,0)</f>
        <v>0</v>
      </c>
      <c r="Q72" s="539" t="str">
        <f t="shared" si="2"/>
        <v>01/1900</v>
      </c>
      <c r="R72" s="475">
        <f t="shared" si="5"/>
        <v>1</v>
      </c>
      <c r="S72" s="691"/>
      <c r="T72" s="691"/>
      <c r="U72" s="691"/>
      <c r="V72" s="691"/>
      <c r="W72" s="691"/>
      <c r="X72" s="691"/>
      <c r="Y72" s="691"/>
      <c r="Z72" s="691"/>
    </row>
    <row r="73" spans="1:26" ht="15">
      <c r="A73" s="537"/>
      <c r="B73" s="669"/>
      <c r="C73" s="537"/>
      <c r="D73" s="848" t="str">
        <f t="shared" si="3"/>
        <v>Caisse-01/1900</v>
      </c>
      <c r="E73" s="541"/>
      <c r="F73" s="677"/>
      <c r="G73" s="673"/>
      <c r="H73" s="931"/>
      <c r="I73" s="933"/>
      <c r="J73" s="930">
        <f t="shared" si="4"/>
        <v>0</v>
      </c>
      <c r="K73" s="930">
        <f t="shared" si="0"/>
        <v>0</v>
      </c>
      <c r="L73" s="705">
        <f t="shared" si="1"/>
        <v>0</v>
      </c>
      <c r="M73" s="537"/>
      <c r="N73" s="706">
        <f>+IF(A73="",0,IF(A73=Table!$A$5,L73,(IF(A73=Table!$A$3,0,IF(A73=Table!$A$4,L73,0)))))</f>
        <v>0</v>
      </c>
      <c r="O73" s="672"/>
      <c r="P73" s="707">
        <f>-IF(A73=Table!$A$5,I73,0)+IF(A73=Table!$A$5,H73,0)</f>
        <v>0</v>
      </c>
      <c r="Q73" s="539" t="str">
        <f t="shared" si="2"/>
        <v>01/1900</v>
      </c>
      <c r="R73" s="475">
        <f t="shared" si="5"/>
        <v>1</v>
      </c>
      <c r="S73" s="691"/>
      <c r="T73" s="691"/>
      <c r="U73" s="691"/>
      <c r="V73" s="691"/>
      <c r="W73" s="691"/>
      <c r="X73" s="691"/>
      <c r="Y73" s="691"/>
      <c r="Z73" s="691"/>
    </row>
    <row r="74" spans="1:26" ht="15">
      <c r="A74" s="537"/>
      <c r="B74" s="669"/>
      <c r="C74" s="537"/>
      <c r="D74" s="848" t="str">
        <f t="shared" si="3"/>
        <v>Caisse-01/1900</v>
      </c>
      <c r="E74" s="670"/>
      <c r="F74" s="671"/>
      <c r="G74" s="540"/>
      <c r="H74" s="930"/>
      <c r="I74" s="931"/>
      <c r="J74" s="930">
        <f t="shared" si="4"/>
        <v>0</v>
      </c>
      <c r="K74" s="930">
        <f t="shared" si="0"/>
        <v>0</v>
      </c>
      <c r="L74" s="705">
        <f t="shared" si="1"/>
        <v>0</v>
      </c>
      <c r="M74" s="537"/>
      <c r="N74" s="706">
        <f>+IF(A74="",0,IF(A74=Table!$A$5,L74,(IF(A74=Table!$A$3,0,IF(A74=Table!$A$4,L74,0)))))</f>
        <v>0</v>
      </c>
      <c r="O74" s="672"/>
      <c r="P74" s="707">
        <f>-IF(A74=Table!$A$5,I74,0)+IF(A74=Table!$A$5,H74,0)</f>
        <v>0</v>
      </c>
      <c r="Q74" s="539" t="str">
        <f t="shared" si="2"/>
        <v>01/1900</v>
      </c>
      <c r="R74" s="475">
        <f t="shared" si="5"/>
        <v>1</v>
      </c>
      <c r="S74" s="691"/>
      <c r="T74" s="691"/>
      <c r="U74" s="691"/>
      <c r="V74" s="691"/>
      <c r="W74" s="691"/>
      <c r="X74" s="691"/>
      <c r="Y74" s="691"/>
      <c r="Z74" s="691"/>
    </row>
    <row r="75" spans="1:26" ht="15">
      <c r="A75" s="537"/>
      <c r="B75" s="669"/>
      <c r="C75" s="537"/>
      <c r="D75" s="848" t="str">
        <f t="shared" si="3"/>
        <v>Caisse-01/1900</v>
      </c>
      <c r="E75" s="670"/>
      <c r="F75" s="671"/>
      <c r="G75" s="540"/>
      <c r="H75" s="930"/>
      <c r="I75" s="931"/>
      <c r="J75" s="930">
        <f t="shared" si="4"/>
        <v>0</v>
      </c>
      <c r="K75" s="930">
        <f t="shared" ref="K75:K138" si="6">+IFERROR((+INDEX($O$4:$Z$4,MATCH(Q75,$O$3:$Z$3,0))),0)</f>
        <v>0</v>
      </c>
      <c r="L75" s="705">
        <f t="shared" ref="L75:L138" si="7">IFERROR((H75/K75-I75/K75),0)</f>
        <v>0</v>
      </c>
      <c r="M75" s="537"/>
      <c r="N75" s="706">
        <f>+IF(A75="",0,IF(A75=Table!$A$5,L75,(IF(A75=Table!$A$3,0,IF(A75=Table!$A$4,L75,0)))))</f>
        <v>0</v>
      </c>
      <c r="O75" s="672"/>
      <c r="P75" s="707">
        <f>-IF(A75=Table!$A$5,I75,0)+IF(A75=Table!$A$5,H75,0)</f>
        <v>0</v>
      </c>
      <c r="Q75" s="539" t="str">
        <f t="shared" ref="Q75:Q138" si="8">+TEXT(B75,"mm/aaaa")</f>
        <v>01/1900</v>
      </c>
      <c r="R75" s="475">
        <f t="shared" si="5"/>
        <v>1</v>
      </c>
      <c r="S75" s="691"/>
      <c r="T75" s="691"/>
      <c r="U75" s="691"/>
      <c r="V75" s="691"/>
      <c r="W75" s="691"/>
      <c r="X75" s="691"/>
      <c r="Y75" s="691"/>
      <c r="Z75" s="691"/>
    </row>
    <row r="76" spans="1:26" ht="15">
      <c r="A76" s="537"/>
      <c r="B76" s="669"/>
      <c r="C76" s="537"/>
      <c r="D76" s="848" t="str">
        <f t="shared" ref="D76:D139" si="9">"Caisse-"&amp;Q76</f>
        <v>Caisse-01/1900</v>
      </c>
      <c r="E76" s="670"/>
      <c r="F76" s="671"/>
      <c r="G76" s="540"/>
      <c r="H76" s="930"/>
      <c r="I76" s="931"/>
      <c r="J76" s="930">
        <f t="shared" ref="J76:J139" si="10">+J75+H76-I76</f>
        <v>0</v>
      </c>
      <c r="K76" s="930">
        <f t="shared" si="6"/>
        <v>0</v>
      </c>
      <c r="L76" s="705">
        <f t="shared" si="7"/>
        <v>0</v>
      </c>
      <c r="M76" s="537"/>
      <c r="N76" s="706">
        <f>+IF(A76="",0,IF(A76=Table!$A$5,L76,(IF(A76=Table!$A$3,0,IF(A76=Table!$A$4,L76,0)))))</f>
        <v>0</v>
      </c>
      <c r="O76" s="672"/>
      <c r="P76" s="707">
        <f>-IF(A76=Table!$A$5,I76,0)+IF(A76=Table!$A$5,H76,0)</f>
        <v>0</v>
      </c>
      <c r="Q76" s="539" t="str">
        <f t="shared" si="8"/>
        <v>01/1900</v>
      </c>
      <c r="R76" s="475">
        <f t="shared" ref="R76:R139" si="11">ROUNDUP(MONTH(Q76)/3,0)</f>
        <v>1</v>
      </c>
      <c r="S76" s="691"/>
      <c r="T76" s="691"/>
      <c r="U76" s="691"/>
      <c r="V76" s="691"/>
      <c r="W76" s="691"/>
      <c r="X76" s="691"/>
      <c r="Y76" s="691"/>
      <c r="Z76" s="691"/>
    </row>
    <row r="77" spans="1:26" ht="15">
      <c r="A77" s="537"/>
      <c r="B77" s="669"/>
      <c r="C77" s="537"/>
      <c r="D77" s="848" t="str">
        <f t="shared" si="9"/>
        <v>Caisse-01/1900</v>
      </c>
      <c r="E77" s="670"/>
      <c r="F77" s="676"/>
      <c r="G77" s="540"/>
      <c r="H77" s="930"/>
      <c r="I77" s="931"/>
      <c r="J77" s="930">
        <f t="shared" si="10"/>
        <v>0</v>
      </c>
      <c r="K77" s="930">
        <f t="shared" si="6"/>
        <v>0</v>
      </c>
      <c r="L77" s="705">
        <f t="shared" si="7"/>
        <v>0</v>
      </c>
      <c r="M77" s="537"/>
      <c r="N77" s="706">
        <f>+IF(A77="",0,IF(A77=Table!$A$5,L77,(IF(A77=Table!$A$3,0,IF(A77=Table!$A$4,L77,0)))))</f>
        <v>0</v>
      </c>
      <c r="O77" s="672"/>
      <c r="P77" s="707">
        <f>-IF(A77=Table!$A$5,I77,0)+IF(A77=Table!$A$5,H77,0)</f>
        <v>0</v>
      </c>
      <c r="Q77" s="539" t="str">
        <f t="shared" si="8"/>
        <v>01/1900</v>
      </c>
      <c r="R77" s="475">
        <f t="shared" si="11"/>
        <v>1</v>
      </c>
      <c r="S77" s="691"/>
      <c r="T77" s="691"/>
      <c r="U77" s="691"/>
      <c r="V77" s="691"/>
      <c r="W77" s="691"/>
      <c r="X77" s="691"/>
      <c r="Y77" s="691"/>
      <c r="Z77" s="691"/>
    </row>
    <row r="78" spans="1:26" ht="15">
      <c r="A78" s="537"/>
      <c r="B78" s="669"/>
      <c r="C78" s="537"/>
      <c r="D78" s="848" t="str">
        <f t="shared" si="9"/>
        <v>Caisse-01/1900</v>
      </c>
      <c r="E78" s="670"/>
      <c r="F78" s="677"/>
      <c r="G78" s="540"/>
      <c r="H78" s="930"/>
      <c r="I78" s="931"/>
      <c r="J78" s="930">
        <f t="shared" si="10"/>
        <v>0</v>
      </c>
      <c r="K78" s="930">
        <f t="shared" si="6"/>
        <v>0</v>
      </c>
      <c r="L78" s="705">
        <f t="shared" si="7"/>
        <v>0</v>
      </c>
      <c r="M78" s="537"/>
      <c r="N78" s="706">
        <f>+IF(A78="",0,IF(A78=Table!$A$5,L78,(IF(A78=Table!$A$3,0,IF(A78=Table!$A$4,L78,0)))))</f>
        <v>0</v>
      </c>
      <c r="O78" s="672"/>
      <c r="P78" s="707">
        <f>-IF(A78=Table!$A$5,I78,0)+IF(A78=Table!$A$5,H78,0)</f>
        <v>0</v>
      </c>
      <c r="Q78" s="539" t="str">
        <f t="shared" si="8"/>
        <v>01/1900</v>
      </c>
      <c r="R78" s="475">
        <f t="shared" si="11"/>
        <v>1</v>
      </c>
      <c r="S78" s="691"/>
      <c r="T78" s="691"/>
      <c r="U78" s="691"/>
      <c r="V78" s="691"/>
      <c r="W78" s="691"/>
      <c r="X78" s="691"/>
      <c r="Y78" s="691"/>
      <c r="Z78" s="691"/>
    </row>
    <row r="79" spans="1:26" ht="15">
      <c r="A79" s="537"/>
      <c r="B79" s="669"/>
      <c r="C79" s="537"/>
      <c r="D79" s="848" t="str">
        <f t="shared" si="9"/>
        <v>Caisse-01/1900</v>
      </c>
      <c r="E79" s="670"/>
      <c r="F79" s="671"/>
      <c r="G79" s="540"/>
      <c r="H79" s="930"/>
      <c r="I79" s="931"/>
      <c r="J79" s="930">
        <f t="shared" si="10"/>
        <v>0</v>
      </c>
      <c r="K79" s="930">
        <f t="shared" si="6"/>
        <v>0</v>
      </c>
      <c r="L79" s="705">
        <f t="shared" si="7"/>
        <v>0</v>
      </c>
      <c r="M79" s="537"/>
      <c r="N79" s="706">
        <f>+IF(A79="",0,IF(A79=Table!$A$5,L79,(IF(A79=Table!$A$3,0,IF(A79=Table!$A$4,L79,0)))))</f>
        <v>0</v>
      </c>
      <c r="O79" s="672"/>
      <c r="P79" s="707">
        <f>-IF(A79=Table!$A$5,I79,0)+IF(A79=Table!$A$5,H79,0)</f>
        <v>0</v>
      </c>
      <c r="Q79" s="539" t="str">
        <f t="shared" si="8"/>
        <v>01/1900</v>
      </c>
      <c r="R79" s="475">
        <f t="shared" si="11"/>
        <v>1</v>
      </c>
      <c r="S79" s="691"/>
      <c r="T79" s="691"/>
      <c r="U79" s="691"/>
      <c r="V79" s="691"/>
      <c r="W79" s="691"/>
      <c r="X79" s="691"/>
      <c r="Y79" s="691"/>
      <c r="Z79" s="691"/>
    </row>
    <row r="80" spans="1:26" ht="15">
      <c r="A80" s="537"/>
      <c r="B80" s="669"/>
      <c r="C80" s="537"/>
      <c r="D80" s="848" t="str">
        <f t="shared" si="9"/>
        <v>Caisse-01/1900</v>
      </c>
      <c r="E80" s="670"/>
      <c r="F80" s="671"/>
      <c r="G80" s="540"/>
      <c r="H80" s="930"/>
      <c r="I80" s="931"/>
      <c r="J80" s="930">
        <f t="shared" si="10"/>
        <v>0</v>
      </c>
      <c r="K80" s="930">
        <f t="shared" si="6"/>
        <v>0</v>
      </c>
      <c r="L80" s="705">
        <f t="shared" si="7"/>
        <v>0</v>
      </c>
      <c r="M80" s="537"/>
      <c r="N80" s="706">
        <f>+IF(A80="",0,IF(A80=Table!$A$5,L80,(IF(A80=Table!$A$3,0,IF(A80=Table!$A$4,L80,0)))))</f>
        <v>0</v>
      </c>
      <c r="O80" s="672"/>
      <c r="P80" s="707">
        <f>-IF(A80=Table!$A$5,I80,0)+IF(A80=Table!$A$5,H80,0)</f>
        <v>0</v>
      </c>
      <c r="Q80" s="539" t="str">
        <f t="shared" si="8"/>
        <v>01/1900</v>
      </c>
      <c r="R80" s="475">
        <f t="shared" si="11"/>
        <v>1</v>
      </c>
      <c r="S80" s="691"/>
      <c r="T80" s="691"/>
      <c r="U80" s="691"/>
      <c r="V80" s="691"/>
      <c r="W80" s="691"/>
      <c r="X80" s="691"/>
      <c r="Y80" s="691"/>
      <c r="Z80" s="691"/>
    </row>
    <row r="81" spans="1:26" ht="15">
      <c r="A81" s="537"/>
      <c r="B81" s="669"/>
      <c r="C81" s="537"/>
      <c r="D81" s="848" t="str">
        <f t="shared" si="9"/>
        <v>Caisse-01/1900</v>
      </c>
      <c r="E81" s="541"/>
      <c r="F81" s="677"/>
      <c r="G81" s="673"/>
      <c r="H81" s="932"/>
      <c r="I81" s="933"/>
      <c r="J81" s="930">
        <f t="shared" si="10"/>
        <v>0</v>
      </c>
      <c r="K81" s="930">
        <f t="shared" si="6"/>
        <v>0</v>
      </c>
      <c r="L81" s="705">
        <f t="shared" si="7"/>
        <v>0</v>
      </c>
      <c r="M81" s="537"/>
      <c r="N81" s="706">
        <f>+IF(A81="",0,IF(A81=Table!$A$5,L81,(IF(A81=Table!$A$3,0,IF(A81=Table!$A$4,L81,0)))))</f>
        <v>0</v>
      </c>
      <c r="O81" s="672"/>
      <c r="P81" s="707">
        <f>-IF(A81=Table!$A$5,I81,0)+IF(A81=Table!$A$5,H81,0)</f>
        <v>0</v>
      </c>
      <c r="Q81" s="539" t="str">
        <f t="shared" si="8"/>
        <v>01/1900</v>
      </c>
      <c r="R81" s="475">
        <f t="shared" si="11"/>
        <v>1</v>
      </c>
      <c r="S81" s="691"/>
      <c r="T81" s="691"/>
      <c r="U81" s="691"/>
      <c r="V81" s="691"/>
      <c r="W81" s="691"/>
      <c r="X81" s="691"/>
      <c r="Y81" s="691"/>
      <c r="Z81" s="691"/>
    </row>
    <row r="82" spans="1:26" ht="15">
      <c r="A82" s="537"/>
      <c r="B82" s="669"/>
      <c r="C82" s="537"/>
      <c r="D82" s="848" t="str">
        <f t="shared" si="9"/>
        <v>Caisse-01/1900</v>
      </c>
      <c r="E82" s="670"/>
      <c r="F82" s="671"/>
      <c r="G82" s="540"/>
      <c r="H82" s="930"/>
      <c r="I82" s="931"/>
      <c r="J82" s="930">
        <f t="shared" si="10"/>
        <v>0</v>
      </c>
      <c r="K82" s="930">
        <f t="shared" si="6"/>
        <v>0</v>
      </c>
      <c r="L82" s="705">
        <f t="shared" si="7"/>
        <v>0</v>
      </c>
      <c r="M82" s="537"/>
      <c r="N82" s="706">
        <f>+IF(A82="",0,IF(A82=Table!$A$5,L82,(IF(A82=Table!$A$3,0,IF(A82=Table!$A$4,L82,0)))))</f>
        <v>0</v>
      </c>
      <c r="O82" s="672"/>
      <c r="P82" s="707">
        <f>-IF(A82=Table!$A$5,I82,0)+IF(A82=Table!$A$5,H82,0)</f>
        <v>0</v>
      </c>
      <c r="Q82" s="539" t="str">
        <f t="shared" si="8"/>
        <v>01/1900</v>
      </c>
      <c r="R82" s="475">
        <f t="shared" si="11"/>
        <v>1</v>
      </c>
      <c r="S82" s="691"/>
      <c r="T82" s="691"/>
      <c r="U82" s="691"/>
      <c r="V82" s="691"/>
      <c r="W82" s="691"/>
      <c r="X82" s="691"/>
      <c r="Y82" s="691"/>
      <c r="Z82" s="691"/>
    </row>
    <row r="83" spans="1:26" ht="15">
      <c r="A83" s="537"/>
      <c r="B83" s="669"/>
      <c r="C83" s="537"/>
      <c r="D83" s="848" t="str">
        <f t="shared" si="9"/>
        <v>Caisse-01/1900</v>
      </c>
      <c r="E83" s="670"/>
      <c r="F83" s="671"/>
      <c r="G83" s="540"/>
      <c r="H83" s="930"/>
      <c r="I83" s="931"/>
      <c r="J83" s="930">
        <f t="shared" si="10"/>
        <v>0</v>
      </c>
      <c r="K83" s="930">
        <f t="shared" si="6"/>
        <v>0</v>
      </c>
      <c r="L83" s="705">
        <f t="shared" si="7"/>
        <v>0</v>
      </c>
      <c r="M83" s="537"/>
      <c r="N83" s="706">
        <f>+IF(A83="",0,IF(A83=Table!$A$5,L83,(IF(A83=Table!$A$3,0,IF(A83=Table!$A$4,L83,0)))))</f>
        <v>0</v>
      </c>
      <c r="O83" s="672"/>
      <c r="P83" s="707">
        <f>-IF(A83=Table!$A$5,I83,0)+IF(A83=Table!$A$5,H83,0)</f>
        <v>0</v>
      </c>
      <c r="Q83" s="539" t="str">
        <f t="shared" si="8"/>
        <v>01/1900</v>
      </c>
      <c r="R83" s="475">
        <f t="shared" si="11"/>
        <v>1</v>
      </c>
      <c r="S83" s="691"/>
      <c r="T83" s="691"/>
      <c r="U83" s="691"/>
      <c r="V83" s="691"/>
      <c r="W83" s="691"/>
      <c r="X83" s="691"/>
      <c r="Y83" s="691"/>
      <c r="Z83" s="691"/>
    </row>
    <row r="84" spans="1:26" ht="15">
      <c r="A84" s="537"/>
      <c r="B84" s="669"/>
      <c r="C84" s="537"/>
      <c r="D84" s="848" t="str">
        <f t="shared" si="9"/>
        <v>Caisse-01/1900</v>
      </c>
      <c r="E84" s="670"/>
      <c r="F84" s="675"/>
      <c r="G84" s="540"/>
      <c r="H84" s="930"/>
      <c r="I84" s="931"/>
      <c r="J84" s="930">
        <f t="shared" si="10"/>
        <v>0</v>
      </c>
      <c r="K84" s="930">
        <f t="shared" si="6"/>
        <v>0</v>
      </c>
      <c r="L84" s="705">
        <f t="shared" si="7"/>
        <v>0</v>
      </c>
      <c r="M84" s="537"/>
      <c r="N84" s="706">
        <f>+IF(A84="",0,IF(A84=Table!$A$5,L84,(IF(A84=Table!$A$3,0,IF(A84=Table!$A$4,L84,0)))))</f>
        <v>0</v>
      </c>
      <c r="O84" s="672"/>
      <c r="P84" s="707">
        <f>-IF(A84=Table!$A$5,I84,0)+IF(A84=Table!$A$5,H84,0)</f>
        <v>0</v>
      </c>
      <c r="Q84" s="539" t="str">
        <f t="shared" si="8"/>
        <v>01/1900</v>
      </c>
      <c r="R84" s="475">
        <f t="shared" si="11"/>
        <v>1</v>
      </c>
      <c r="S84" s="691"/>
      <c r="T84" s="691"/>
      <c r="U84" s="691"/>
      <c r="V84" s="691"/>
      <c r="W84" s="691"/>
      <c r="X84" s="691"/>
      <c r="Y84" s="691"/>
      <c r="Z84" s="691"/>
    </row>
    <row r="85" spans="1:26" ht="15">
      <c r="A85" s="537"/>
      <c r="B85" s="669"/>
      <c r="C85" s="537"/>
      <c r="D85" s="848" t="str">
        <f t="shared" si="9"/>
        <v>Caisse-01/1900</v>
      </c>
      <c r="E85" s="670"/>
      <c r="F85" s="671"/>
      <c r="G85" s="540"/>
      <c r="H85" s="930"/>
      <c r="I85" s="931"/>
      <c r="J85" s="930">
        <f t="shared" si="10"/>
        <v>0</v>
      </c>
      <c r="K85" s="930">
        <f t="shared" si="6"/>
        <v>0</v>
      </c>
      <c r="L85" s="705">
        <f t="shared" si="7"/>
        <v>0</v>
      </c>
      <c r="M85" s="537"/>
      <c r="N85" s="706">
        <f>+IF(A85="",0,IF(A85=Table!$A$5,L85,(IF(A85=Table!$A$3,0,IF(A85=Table!$A$4,L85,0)))))</f>
        <v>0</v>
      </c>
      <c r="O85" s="672"/>
      <c r="P85" s="707">
        <f>-IF(A85=Table!$A$5,I85,0)+IF(A85=Table!$A$5,H85,0)</f>
        <v>0</v>
      </c>
      <c r="Q85" s="539" t="str">
        <f t="shared" si="8"/>
        <v>01/1900</v>
      </c>
      <c r="R85" s="475">
        <f t="shared" si="11"/>
        <v>1</v>
      </c>
      <c r="S85" s="691"/>
      <c r="T85" s="691"/>
      <c r="U85" s="691"/>
      <c r="V85" s="691"/>
      <c r="W85" s="691"/>
      <c r="X85" s="691"/>
      <c r="Y85" s="691"/>
      <c r="Z85" s="691"/>
    </row>
    <row r="86" spans="1:26" ht="15">
      <c r="A86" s="537"/>
      <c r="B86" s="669"/>
      <c r="C86" s="537"/>
      <c r="D86" s="848" t="str">
        <f t="shared" si="9"/>
        <v>Caisse-01/1900</v>
      </c>
      <c r="E86" s="670"/>
      <c r="F86" s="671"/>
      <c r="G86" s="540"/>
      <c r="H86" s="930"/>
      <c r="I86" s="931"/>
      <c r="J86" s="930">
        <f t="shared" si="10"/>
        <v>0</v>
      </c>
      <c r="K86" s="930">
        <f t="shared" si="6"/>
        <v>0</v>
      </c>
      <c r="L86" s="705">
        <f t="shared" si="7"/>
        <v>0</v>
      </c>
      <c r="M86" s="537"/>
      <c r="N86" s="706">
        <f>+IF(A86="",0,IF(A86=Table!$A$5,L86,(IF(A86=Table!$A$3,0,IF(A86=Table!$A$4,L86,0)))))</f>
        <v>0</v>
      </c>
      <c r="O86" s="672"/>
      <c r="P86" s="707">
        <f>-IF(A86=Table!$A$5,I86,0)+IF(A86=Table!$A$5,H86,0)</f>
        <v>0</v>
      </c>
      <c r="Q86" s="539" t="str">
        <f t="shared" si="8"/>
        <v>01/1900</v>
      </c>
      <c r="R86" s="475">
        <f t="shared" si="11"/>
        <v>1</v>
      </c>
      <c r="S86" s="691"/>
      <c r="T86" s="691"/>
      <c r="U86" s="691"/>
      <c r="V86" s="691"/>
      <c r="W86" s="691"/>
      <c r="X86" s="691"/>
      <c r="Y86" s="691"/>
      <c r="Z86" s="691"/>
    </row>
    <row r="87" spans="1:26" ht="15">
      <c r="A87" s="537"/>
      <c r="B87" s="669"/>
      <c r="C87" s="537"/>
      <c r="D87" s="848" t="str">
        <f t="shared" si="9"/>
        <v>Caisse-01/1900</v>
      </c>
      <c r="E87" s="670"/>
      <c r="F87" s="671"/>
      <c r="G87" s="540"/>
      <c r="H87" s="930"/>
      <c r="I87" s="931"/>
      <c r="J87" s="930">
        <f t="shared" si="10"/>
        <v>0</v>
      </c>
      <c r="K87" s="930">
        <f t="shared" si="6"/>
        <v>0</v>
      </c>
      <c r="L87" s="705">
        <f t="shared" si="7"/>
        <v>0</v>
      </c>
      <c r="M87" s="537"/>
      <c r="N87" s="706">
        <f>+IF(A87="",0,IF(A87=Table!$A$5,L87,(IF(A87=Table!$A$3,0,IF(A87=Table!$A$4,L87,0)))))</f>
        <v>0</v>
      </c>
      <c r="O87" s="672"/>
      <c r="P87" s="707">
        <f>-IF(A87=Table!$A$5,I87,0)+IF(A87=Table!$A$5,H87,0)</f>
        <v>0</v>
      </c>
      <c r="Q87" s="539" t="str">
        <f t="shared" si="8"/>
        <v>01/1900</v>
      </c>
      <c r="R87" s="475">
        <f t="shared" si="11"/>
        <v>1</v>
      </c>
      <c r="S87" s="691"/>
      <c r="T87" s="691"/>
      <c r="U87" s="691"/>
      <c r="V87" s="691"/>
      <c r="W87" s="691"/>
      <c r="X87" s="691"/>
      <c r="Y87" s="691"/>
      <c r="Z87" s="691"/>
    </row>
    <row r="88" spans="1:26" ht="15">
      <c r="A88" s="537"/>
      <c r="B88" s="669"/>
      <c r="C88" s="537"/>
      <c r="D88" s="848" t="str">
        <f t="shared" si="9"/>
        <v>Caisse-01/1900</v>
      </c>
      <c r="E88" s="674"/>
      <c r="F88" s="676"/>
      <c r="G88" s="673"/>
      <c r="H88" s="933"/>
      <c r="I88" s="931"/>
      <c r="J88" s="930">
        <f t="shared" si="10"/>
        <v>0</v>
      </c>
      <c r="K88" s="930">
        <f t="shared" si="6"/>
        <v>0</v>
      </c>
      <c r="L88" s="705">
        <f t="shared" si="7"/>
        <v>0</v>
      </c>
      <c r="M88" s="537"/>
      <c r="N88" s="706">
        <f>+IF(A88="",0,IF(A88=Table!$A$5,L88,(IF(A88=Table!$A$3,0,IF(A88=Table!$A$4,L88,0)))))</f>
        <v>0</v>
      </c>
      <c r="O88" s="672"/>
      <c r="P88" s="707">
        <f>-IF(A88=Table!$A$5,I88,0)+IF(A88=Table!$A$5,H88,0)</f>
        <v>0</v>
      </c>
      <c r="Q88" s="539" t="str">
        <f t="shared" si="8"/>
        <v>01/1900</v>
      </c>
      <c r="R88" s="475">
        <f t="shared" si="11"/>
        <v>1</v>
      </c>
      <c r="S88" s="691"/>
      <c r="T88" s="691"/>
      <c r="U88" s="691"/>
      <c r="V88" s="691"/>
      <c r="W88" s="691"/>
      <c r="X88" s="691"/>
      <c r="Y88" s="691"/>
      <c r="Z88" s="691"/>
    </row>
    <row r="89" spans="1:26" ht="15">
      <c r="A89" s="537"/>
      <c r="B89" s="669"/>
      <c r="C89" s="537"/>
      <c r="D89" s="848" t="str">
        <f t="shared" si="9"/>
        <v>Caisse-01/1900</v>
      </c>
      <c r="E89" s="541"/>
      <c r="F89" s="677"/>
      <c r="G89" s="673"/>
      <c r="H89" s="931"/>
      <c r="I89" s="933"/>
      <c r="J89" s="930">
        <f t="shared" si="10"/>
        <v>0</v>
      </c>
      <c r="K89" s="930">
        <f t="shared" si="6"/>
        <v>0</v>
      </c>
      <c r="L89" s="705">
        <f t="shared" si="7"/>
        <v>0</v>
      </c>
      <c r="M89" s="537"/>
      <c r="N89" s="706">
        <f>+IF(A89="",0,IF(A89=Table!$A$5,L89,(IF(A89=Table!$A$3,0,IF(A89=Table!$A$4,L89,0)))))</f>
        <v>0</v>
      </c>
      <c r="O89" s="672"/>
      <c r="P89" s="707">
        <f>-IF(A89=Table!$A$5,I89,0)+IF(A89=Table!$A$5,H89,0)</f>
        <v>0</v>
      </c>
      <c r="Q89" s="539" t="str">
        <f t="shared" si="8"/>
        <v>01/1900</v>
      </c>
      <c r="R89" s="475">
        <f t="shared" si="11"/>
        <v>1</v>
      </c>
      <c r="S89" s="691"/>
      <c r="T89" s="691"/>
      <c r="U89" s="691"/>
      <c r="V89" s="691"/>
      <c r="W89" s="691"/>
      <c r="X89" s="691"/>
      <c r="Y89" s="691"/>
      <c r="Z89" s="691"/>
    </row>
    <row r="90" spans="1:26" ht="15">
      <c r="A90" s="537"/>
      <c r="B90" s="669"/>
      <c r="C90" s="537"/>
      <c r="D90" s="848" t="str">
        <f t="shared" si="9"/>
        <v>Caisse-01/1900</v>
      </c>
      <c r="E90" s="670"/>
      <c r="F90" s="675"/>
      <c r="G90" s="540"/>
      <c r="H90" s="930"/>
      <c r="I90" s="931"/>
      <c r="J90" s="930">
        <f t="shared" si="10"/>
        <v>0</v>
      </c>
      <c r="K90" s="930">
        <f t="shared" si="6"/>
        <v>0</v>
      </c>
      <c r="L90" s="705">
        <f t="shared" si="7"/>
        <v>0</v>
      </c>
      <c r="M90" s="537"/>
      <c r="N90" s="706">
        <f>+IF(A90="",0,IF(A90=Table!$A$5,L90,(IF(A90=Table!$A$3,0,IF(A90=Table!$A$4,L90,0)))))</f>
        <v>0</v>
      </c>
      <c r="O90" s="672"/>
      <c r="P90" s="707">
        <f>-IF(A90=Table!$A$5,I90,0)+IF(A90=Table!$A$5,H90,0)</f>
        <v>0</v>
      </c>
      <c r="Q90" s="539" t="str">
        <f t="shared" si="8"/>
        <v>01/1900</v>
      </c>
      <c r="R90" s="475">
        <f t="shared" si="11"/>
        <v>1</v>
      </c>
      <c r="S90" s="691"/>
      <c r="T90" s="691"/>
      <c r="U90" s="691"/>
      <c r="V90" s="691"/>
      <c r="W90" s="691"/>
      <c r="X90" s="691"/>
      <c r="Y90" s="691"/>
      <c r="Z90" s="691"/>
    </row>
    <row r="91" spans="1:26" ht="15">
      <c r="A91" s="537"/>
      <c r="B91" s="669"/>
      <c r="C91" s="537"/>
      <c r="D91" s="848" t="str">
        <f t="shared" si="9"/>
        <v>Caisse-01/1900</v>
      </c>
      <c r="E91" s="670"/>
      <c r="F91" s="675"/>
      <c r="G91" s="540"/>
      <c r="H91" s="930"/>
      <c r="I91" s="931"/>
      <c r="J91" s="930">
        <f t="shared" si="10"/>
        <v>0</v>
      </c>
      <c r="K91" s="930">
        <f t="shared" si="6"/>
        <v>0</v>
      </c>
      <c r="L91" s="705">
        <f t="shared" si="7"/>
        <v>0</v>
      </c>
      <c r="M91" s="537"/>
      <c r="N91" s="706">
        <f>+IF(A91="",0,IF(A91=Table!$A$5,L91,(IF(A91=Table!$A$3,0,IF(A91=Table!$A$4,L91,0)))))</f>
        <v>0</v>
      </c>
      <c r="O91" s="672"/>
      <c r="P91" s="707">
        <f>-IF(A91=Table!$A$5,I91,0)+IF(A91=Table!$A$5,H91,0)</f>
        <v>0</v>
      </c>
      <c r="Q91" s="539" t="str">
        <f t="shared" si="8"/>
        <v>01/1900</v>
      </c>
      <c r="R91" s="475">
        <f t="shared" si="11"/>
        <v>1</v>
      </c>
      <c r="S91" s="691"/>
      <c r="T91" s="691"/>
      <c r="U91" s="691"/>
      <c r="V91" s="691"/>
      <c r="W91" s="691"/>
      <c r="X91" s="691"/>
      <c r="Y91" s="691"/>
      <c r="Z91" s="691"/>
    </row>
    <row r="92" spans="1:26" ht="15">
      <c r="A92" s="537"/>
      <c r="B92" s="669"/>
      <c r="C92" s="537"/>
      <c r="D92" s="848" t="str">
        <f t="shared" si="9"/>
        <v>Caisse-01/1900</v>
      </c>
      <c r="E92" s="670"/>
      <c r="F92" s="675"/>
      <c r="G92" s="540"/>
      <c r="H92" s="930"/>
      <c r="I92" s="931"/>
      <c r="J92" s="930">
        <f t="shared" si="10"/>
        <v>0</v>
      </c>
      <c r="K92" s="930">
        <f t="shared" si="6"/>
        <v>0</v>
      </c>
      <c r="L92" s="705">
        <f t="shared" si="7"/>
        <v>0</v>
      </c>
      <c r="M92" s="537"/>
      <c r="N92" s="706">
        <f>+IF(A92="",0,IF(A92=Table!$A$5,L92,(IF(A92=Table!$A$3,0,IF(A92=Table!$A$4,L92,0)))))</f>
        <v>0</v>
      </c>
      <c r="O92" s="672"/>
      <c r="P92" s="707">
        <f>-IF(A92=Table!$A$5,I92,0)+IF(A92=Table!$A$5,H92,0)</f>
        <v>0</v>
      </c>
      <c r="Q92" s="539" t="str">
        <f t="shared" si="8"/>
        <v>01/1900</v>
      </c>
      <c r="R92" s="475">
        <f t="shared" si="11"/>
        <v>1</v>
      </c>
      <c r="S92" s="691"/>
      <c r="T92" s="691"/>
      <c r="U92" s="691"/>
      <c r="V92" s="691"/>
      <c r="W92" s="691"/>
      <c r="X92" s="691"/>
      <c r="Y92" s="691"/>
      <c r="Z92" s="691"/>
    </row>
    <row r="93" spans="1:26" ht="15">
      <c r="A93" s="537"/>
      <c r="B93" s="669"/>
      <c r="C93" s="537"/>
      <c r="D93" s="848" t="str">
        <f t="shared" si="9"/>
        <v>Caisse-01/1900</v>
      </c>
      <c r="E93" s="670"/>
      <c r="F93" s="671"/>
      <c r="G93" s="540"/>
      <c r="H93" s="930"/>
      <c r="I93" s="931"/>
      <c r="J93" s="930">
        <f t="shared" si="10"/>
        <v>0</v>
      </c>
      <c r="K93" s="930">
        <f t="shared" si="6"/>
        <v>0</v>
      </c>
      <c r="L93" s="705">
        <f t="shared" si="7"/>
        <v>0</v>
      </c>
      <c r="M93" s="537"/>
      <c r="N93" s="706">
        <f>+IF(A93="",0,IF(A93=Table!$A$5,L93,(IF(A93=Table!$A$3,0,IF(A93=Table!$A$4,L93,0)))))</f>
        <v>0</v>
      </c>
      <c r="O93" s="672"/>
      <c r="P93" s="707">
        <f>-IF(A93=Table!$A$5,I93,0)+IF(A93=Table!$A$5,H93,0)</f>
        <v>0</v>
      </c>
      <c r="Q93" s="539" t="str">
        <f t="shared" si="8"/>
        <v>01/1900</v>
      </c>
      <c r="R93" s="475">
        <f t="shared" si="11"/>
        <v>1</v>
      </c>
      <c r="S93" s="691"/>
      <c r="T93" s="691"/>
      <c r="U93" s="691"/>
      <c r="V93" s="691"/>
      <c r="W93" s="691"/>
      <c r="X93" s="691"/>
      <c r="Y93" s="691"/>
      <c r="Z93" s="691"/>
    </row>
    <row r="94" spans="1:26" ht="15">
      <c r="A94" s="537"/>
      <c r="B94" s="669"/>
      <c r="C94" s="537"/>
      <c r="D94" s="848" t="str">
        <f t="shared" si="9"/>
        <v>Caisse-01/1900</v>
      </c>
      <c r="E94" s="670"/>
      <c r="F94" s="675"/>
      <c r="G94" s="540"/>
      <c r="H94" s="930"/>
      <c r="I94" s="931"/>
      <c r="J94" s="930">
        <f t="shared" si="10"/>
        <v>0</v>
      </c>
      <c r="K94" s="930">
        <f t="shared" si="6"/>
        <v>0</v>
      </c>
      <c r="L94" s="705">
        <f t="shared" si="7"/>
        <v>0</v>
      </c>
      <c r="M94" s="537"/>
      <c r="N94" s="706">
        <f>+IF(A94="",0,IF(A94=Table!$A$5,L94,(IF(A94=Table!$A$3,0,IF(A94=Table!$A$4,L94,0)))))</f>
        <v>0</v>
      </c>
      <c r="O94" s="672"/>
      <c r="P94" s="707">
        <f>-IF(A94=Table!$A$5,I94,0)+IF(A94=Table!$A$5,H94,0)</f>
        <v>0</v>
      </c>
      <c r="Q94" s="539" t="str">
        <f t="shared" si="8"/>
        <v>01/1900</v>
      </c>
      <c r="R94" s="475">
        <f t="shared" si="11"/>
        <v>1</v>
      </c>
      <c r="S94" s="691"/>
      <c r="T94" s="691"/>
      <c r="U94" s="691"/>
      <c r="V94" s="691"/>
      <c r="W94" s="691"/>
      <c r="X94" s="691"/>
      <c r="Y94" s="691"/>
      <c r="Z94" s="691"/>
    </row>
    <row r="95" spans="1:26" ht="15">
      <c r="A95" s="537"/>
      <c r="B95" s="669"/>
      <c r="C95" s="537"/>
      <c r="D95" s="848" t="str">
        <f t="shared" si="9"/>
        <v>Caisse-01/1900</v>
      </c>
      <c r="E95" s="670"/>
      <c r="F95" s="675"/>
      <c r="G95" s="540"/>
      <c r="H95" s="930"/>
      <c r="I95" s="931"/>
      <c r="J95" s="930">
        <f t="shared" si="10"/>
        <v>0</v>
      </c>
      <c r="K95" s="930">
        <f t="shared" si="6"/>
        <v>0</v>
      </c>
      <c r="L95" s="705">
        <f t="shared" si="7"/>
        <v>0</v>
      </c>
      <c r="M95" s="537"/>
      <c r="N95" s="706">
        <f>+IF(A95="",0,IF(A95=Table!$A$5,L95,(IF(A95=Table!$A$3,0,IF(A95=Table!$A$4,L95,0)))))</f>
        <v>0</v>
      </c>
      <c r="O95" s="672"/>
      <c r="P95" s="707">
        <f>-IF(A95=Table!$A$5,I95,0)+IF(A95=Table!$A$5,H95,0)</f>
        <v>0</v>
      </c>
      <c r="Q95" s="539" t="str">
        <f t="shared" si="8"/>
        <v>01/1900</v>
      </c>
      <c r="R95" s="475">
        <f t="shared" si="11"/>
        <v>1</v>
      </c>
      <c r="S95" s="691"/>
      <c r="T95" s="691"/>
      <c r="U95" s="691"/>
      <c r="V95" s="691"/>
      <c r="W95" s="691"/>
      <c r="X95" s="691"/>
      <c r="Y95" s="691"/>
      <c r="Z95" s="691"/>
    </row>
    <row r="96" spans="1:26" ht="15">
      <c r="A96" s="537"/>
      <c r="B96" s="669"/>
      <c r="C96" s="537"/>
      <c r="D96" s="848" t="str">
        <f t="shared" si="9"/>
        <v>Caisse-01/1900</v>
      </c>
      <c r="E96" s="670"/>
      <c r="F96" s="671"/>
      <c r="G96" s="540"/>
      <c r="H96" s="930"/>
      <c r="I96" s="931"/>
      <c r="J96" s="930">
        <f t="shared" si="10"/>
        <v>0</v>
      </c>
      <c r="K96" s="930">
        <f t="shared" si="6"/>
        <v>0</v>
      </c>
      <c r="L96" s="705">
        <f t="shared" si="7"/>
        <v>0</v>
      </c>
      <c r="M96" s="537"/>
      <c r="N96" s="706">
        <f>+IF(A96="",0,IF(A96=Table!$A$5,L96,(IF(A96=Table!$A$3,0,IF(A96=Table!$A$4,L96,0)))))</f>
        <v>0</v>
      </c>
      <c r="O96" s="672"/>
      <c r="P96" s="707">
        <f>-IF(A96=Table!$A$5,I96,0)+IF(A96=Table!$A$5,H96,0)</f>
        <v>0</v>
      </c>
      <c r="Q96" s="539" t="str">
        <f t="shared" si="8"/>
        <v>01/1900</v>
      </c>
      <c r="R96" s="475">
        <f t="shared" si="11"/>
        <v>1</v>
      </c>
      <c r="S96" s="691"/>
      <c r="T96" s="691"/>
      <c r="U96" s="691"/>
      <c r="V96" s="691"/>
      <c r="W96" s="691"/>
      <c r="X96" s="691"/>
      <c r="Y96" s="691"/>
      <c r="Z96" s="691"/>
    </row>
    <row r="97" spans="1:26" ht="15">
      <c r="A97" s="537"/>
      <c r="B97" s="669"/>
      <c r="C97" s="537"/>
      <c r="D97" s="848" t="str">
        <f t="shared" si="9"/>
        <v>Caisse-01/1900</v>
      </c>
      <c r="E97" s="670"/>
      <c r="F97" s="675"/>
      <c r="G97" s="540"/>
      <c r="H97" s="930"/>
      <c r="I97" s="931"/>
      <c r="J97" s="930">
        <f t="shared" si="10"/>
        <v>0</v>
      </c>
      <c r="K97" s="930">
        <f t="shared" si="6"/>
        <v>0</v>
      </c>
      <c r="L97" s="705">
        <f t="shared" si="7"/>
        <v>0</v>
      </c>
      <c r="M97" s="537"/>
      <c r="N97" s="706">
        <f>+IF(A97="",0,IF(A97=Table!$A$5,L97,(IF(A97=Table!$A$3,0,IF(A97=Table!$A$4,L97,0)))))</f>
        <v>0</v>
      </c>
      <c r="O97" s="672"/>
      <c r="P97" s="707">
        <f>-IF(A97=Table!$A$5,I97,0)+IF(A97=Table!$A$5,H97,0)</f>
        <v>0</v>
      </c>
      <c r="Q97" s="539" t="str">
        <f t="shared" si="8"/>
        <v>01/1900</v>
      </c>
      <c r="R97" s="475">
        <f t="shared" si="11"/>
        <v>1</v>
      </c>
      <c r="S97" s="691"/>
      <c r="T97" s="691"/>
      <c r="U97" s="691"/>
      <c r="V97" s="691"/>
      <c r="W97" s="691"/>
      <c r="X97" s="691"/>
      <c r="Y97" s="691"/>
      <c r="Z97" s="691"/>
    </row>
    <row r="98" spans="1:26" ht="15">
      <c r="A98" s="537"/>
      <c r="B98" s="669"/>
      <c r="C98" s="537"/>
      <c r="D98" s="848" t="str">
        <f t="shared" si="9"/>
        <v>Caisse-01/1900</v>
      </c>
      <c r="E98" s="670"/>
      <c r="F98" s="675"/>
      <c r="G98" s="540"/>
      <c r="H98" s="930"/>
      <c r="I98" s="931"/>
      <c r="J98" s="930">
        <f t="shared" si="10"/>
        <v>0</v>
      </c>
      <c r="K98" s="930">
        <f t="shared" si="6"/>
        <v>0</v>
      </c>
      <c r="L98" s="705">
        <f t="shared" si="7"/>
        <v>0</v>
      </c>
      <c r="M98" s="537"/>
      <c r="N98" s="706">
        <f>+IF(A98="",0,IF(A98=Table!$A$5,L98,(IF(A98=Table!$A$3,0,IF(A98=Table!$A$4,L98,0)))))</f>
        <v>0</v>
      </c>
      <c r="O98" s="672"/>
      <c r="P98" s="707">
        <f>-IF(A98=Table!$A$5,I98,0)+IF(A98=Table!$A$5,H98,0)</f>
        <v>0</v>
      </c>
      <c r="Q98" s="539" t="str">
        <f t="shared" si="8"/>
        <v>01/1900</v>
      </c>
      <c r="R98" s="475">
        <f t="shared" si="11"/>
        <v>1</v>
      </c>
      <c r="S98" s="691"/>
      <c r="T98" s="691"/>
      <c r="U98" s="691"/>
      <c r="V98" s="691"/>
      <c r="W98" s="691"/>
      <c r="X98" s="691"/>
      <c r="Y98" s="691"/>
      <c r="Z98" s="691"/>
    </row>
    <row r="99" spans="1:26" ht="15">
      <c r="A99" s="537"/>
      <c r="B99" s="669"/>
      <c r="C99" s="537"/>
      <c r="D99" s="848" t="str">
        <f t="shared" si="9"/>
        <v>Caisse-01/1900</v>
      </c>
      <c r="E99" s="670"/>
      <c r="F99" s="671"/>
      <c r="G99" s="540"/>
      <c r="H99" s="930"/>
      <c r="I99" s="931"/>
      <c r="J99" s="930">
        <f t="shared" si="10"/>
        <v>0</v>
      </c>
      <c r="K99" s="930">
        <f t="shared" si="6"/>
        <v>0</v>
      </c>
      <c r="L99" s="705">
        <f t="shared" si="7"/>
        <v>0</v>
      </c>
      <c r="M99" s="537"/>
      <c r="N99" s="706">
        <f>+IF(A99="",0,IF(A99=Table!$A$5,L99,(IF(A99=Table!$A$3,0,IF(A99=Table!$A$4,L99,0)))))</f>
        <v>0</v>
      </c>
      <c r="O99" s="672"/>
      <c r="P99" s="707">
        <f>-IF(A99=Table!$A$5,I99,0)+IF(A99=Table!$A$5,H99,0)</f>
        <v>0</v>
      </c>
      <c r="Q99" s="539" t="str">
        <f t="shared" si="8"/>
        <v>01/1900</v>
      </c>
      <c r="R99" s="475">
        <f t="shared" si="11"/>
        <v>1</v>
      </c>
      <c r="S99" s="691"/>
      <c r="T99" s="691"/>
      <c r="U99" s="691"/>
      <c r="V99" s="691"/>
      <c r="W99" s="691"/>
      <c r="X99" s="691"/>
      <c r="Y99" s="691"/>
      <c r="Z99" s="691"/>
    </row>
    <row r="100" spans="1:26" ht="15">
      <c r="A100" s="537"/>
      <c r="B100" s="669"/>
      <c r="C100" s="537"/>
      <c r="D100" s="848" t="str">
        <f t="shared" si="9"/>
        <v>Caisse-01/1900</v>
      </c>
      <c r="E100" s="670"/>
      <c r="F100" s="671"/>
      <c r="G100" s="540"/>
      <c r="H100" s="930"/>
      <c r="I100" s="931"/>
      <c r="J100" s="930">
        <f t="shared" si="10"/>
        <v>0</v>
      </c>
      <c r="K100" s="930">
        <f t="shared" si="6"/>
        <v>0</v>
      </c>
      <c r="L100" s="705">
        <f t="shared" si="7"/>
        <v>0</v>
      </c>
      <c r="M100" s="537"/>
      <c r="N100" s="706">
        <f>+IF(A100="",0,IF(A100=Table!$A$5,L100,(IF(A100=Table!$A$3,0,IF(A100=Table!$A$4,L100,0)))))</f>
        <v>0</v>
      </c>
      <c r="O100" s="672"/>
      <c r="P100" s="707">
        <f>-IF(A100=Table!$A$5,I100,0)+IF(A100=Table!$A$5,H100,0)</f>
        <v>0</v>
      </c>
      <c r="Q100" s="539" t="str">
        <f t="shared" si="8"/>
        <v>01/1900</v>
      </c>
      <c r="R100" s="475">
        <f t="shared" si="11"/>
        <v>1</v>
      </c>
      <c r="S100" s="691"/>
      <c r="T100" s="691"/>
      <c r="U100" s="691"/>
      <c r="V100" s="691"/>
      <c r="W100" s="691"/>
      <c r="X100" s="691"/>
      <c r="Y100" s="691"/>
      <c r="Z100" s="691"/>
    </row>
    <row r="101" spans="1:26" ht="15">
      <c r="A101" s="537"/>
      <c r="B101" s="669"/>
      <c r="C101" s="537"/>
      <c r="D101" s="848" t="str">
        <f t="shared" si="9"/>
        <v>Caisse-01/1900</v>
      </c>
      <c r="E101" s="670"/>
      <c r="F101" s="671"/>
      <c r="G101" s="540"/>
      <c r="H101" s="930"/>
      <c r="I101" s="931"/>
      <c r="J101" s="930">
        <f t="shared" si="10"/>
        <v>0</v>
      </c>
      <c r="K101" s="930">
        <f t="shared" si="6"/>
        <v>0</v>
      </c>
      <c r="L101" s="705">
        <f t="shared" si="7"/>
        <v>0</v>
      </c>
      <c r="M101" s="537"/>
      <c r="N101" s="706">
        <f>+IF(A101="",0,IF(A101=Table!$A$5,L101,(IF(A101=Table!$A$3,0,IF(A101=Table!$A$4,L101,0)))))</f>
        <v>0</v>
      </c>
      <c r="O101" s="672"/>
      <c r="P101" s="707">
        <f>-IF(A101=Table!$A$5,I101,0)+IF(A101=Table!$A$5,H101,0)</f>
        <v>0</v>
      </c>
      <c r="Q101" s="539" t="str">
        <f t="shared" si="8"/>
        <v>01/1900</v>
      </c>
      <c r="R101" s="475">
        <f t="shared" si="11"/>
        <v>1</v>
      </c>
      <c r="S101" s="691"/>
      <c r="T101" s="691"/>
      <c r="U101" s="691"/>
      <c r="V101" s="691"/>
      <c r="W101" s="691"/>
      <c r="X101" s="691"/>
      <c r="Y101" s="691"/>
      <c r="Z101" s="691"/>
    </row>
    <row r="102" spans="1:26" ht="15">
      <c r="A102" s="537"/>
      <c r="B102" s="669"/>
      <c r="C102" s="537"/>
      <c r="D102" s="848" t="str">
        <f t="shared" si="9"/>
        <v>Caisse-01/1900</v>
      </c>
      <c r="E102" s="670"/>
      <c r="F102" s="671"/>
      <c r="G102" s="540"/>
      <c r="H102" s="930"/>
      <c r="I102" s="931"/>
      <c r="J102" s="930">
        <f t="shared" si="10"/>
        <v>0</v>
      </c>
      <c r="K102" s="930">
        <f t="shared" si="6"/>
        <v>0</v>
      </c>
      <c r="L102" s="705">
        <f t="shared" si="7"/>
        <v>0</v>
      </c>
      <c r="M102" s="537"/>
      <c r="N102" s="706">
        <f>+IF(A102="",0,IF(A102=Table!$A$5,L102,(IF(A102=Table!$A$3,0,IF(A102=Table!$A$4,L102,0)))))</f>
        <v>0</v>
      </c>
      <c r="O102" s="672"/>
      <c r="P102" s="707">
        <f>-IF(A102=Table!$A$5,I102,0)+IF(A102=Table!$A$5,H102,0)</f>
        <v>0</v>
      </c>
      <c r="Q102" s="539" t="str">
        <f t="shared" si="8"/>
        <v>01/1900</v>
      </c>
      <c r="R102" s="475">
        <f t="shared" si="11"/>
        <v>1</v>
      </c>
      <c r="S102" s="691"/>
      <c r="T102" s="691"/>
      <c r="U102" s="691"/>
      <c r="V102" s="691"/>
      <c r="W102" s="691"/>
      <c r="X102" s="691"/>
      <c r="Y102" s="691"/>
      <c r="Z102" s="691"/>
    </row>
    <row r="103" spans="1:26" ht="15">
      <c r="A103" s="537"/>
      <c r="B103" s="669"/>
      <c r="C103" s="537"/>
      <c r="D103" s="848" t="str">
        <f t="shared" si="9"/>
        <v>Caisse-01/1900</v>
      </c>
      <c r="E103" s="670"/>
      <c r="F103" s="671"/>
      <c r="G103" s="540"/>
      <c r="H103" s="930"/>
      <c r="I103" s="931"/>
      <c r="J103" s="930">
        <f t="shared" si="10"/>
        <v>0</v>
      </c>
      <c r="K103" s="930">
        <f t="shared" si="6"/>
        <v>0</v>
      </c>
      <c r="L103" s="705">
        <f t="shared" si="7"/>
        <v>0</v>
      </c>
      <c r="M103" s="537"/>
      <c r="N103" s="706">
        <f>+IF(A103="",0,IF(A103=Table!$A$5,L103,(IF(A103=Table!$A$3,0,IF(A103=Table!$A$4,L103,0)))))</f>
        <v>0</v>
      </c>
      <c r="O103" s="672"/>
      <c r="P103" s="707">
        <f>-IF(A103=Table!$A$5,I103,0)+IF(A103=Table!$A$5,H103,0)</f>
        <v>0</v>
      </c>
      <c r="Q103" s="539" t="str">
        <f t="shared" si="8"/>
        <v>01/1900</v>
      </c>
      <c r="R103" s="475">
        <f t="shared" si="11"/>
        <v>1</v>
      </c>
      <c r="S103" s="691"/>
      <c r="T103" s="691"/>
      <c r="U103" s="691"/>
      <c r="V103" s="691"/>
      <c r="W103" s="691"/>
      <c r="X103" s="691"/>
      <c r="Y103" s="691"/>
      <c r="Z103" s="691"/>
    </row>
    <row r="104" spans="1:26" ht="15">
      <c r="A104" s="537"/>
      <c r="B104" s="669"/>
      <c r="C104" s="537"/>
      <c r="D104" s="848" t="str">
        <f t="shared" si="9"/>
        <v>Caisse-01/1900</v>
      </c>
      <c r="E104" s="670"/>
      <c r="F104" s="671"/>
      <c r="G104" s="540"/>
      <c r="H104" s="930"/>
      <c r="I104" s="931"/>
      <c r="J104" s="930">
        <f t="shared" si="10"/>
        <v>0</v>
      </c>
      <c r="K104" s="930">
        <f t="shared" si="6"/>
        <v>0</v>
      </c>
      <c r="L104" s="705">
        <f t="shared" si="7"/>
        <v>0</v>
      </c>
      <c r="M104" s="537"/>
      <c r="N104" s="706">
        <f>+IF(A104="",0,IF(A104=Table!$A$5,L104,(IF(A104=Table!$A$3,0,IF(A104=Table!$A$4,L104,0)))))</f>
        <v>0</v>
      </c>
      <c r="O104" s="672"/>
      <c r="P104" s="707">
        <f>-IF(A104=Table!$A$5,I104,0)+IF(A104=Table!$A$5,H104,0)</f>
        <v>0</v>
      </c>
      <c r="Q104" s="539" t="str">
        <f t="shared" si="8"/>
        <v>01/1900</v>
      </c>
      <c r="R104" s="475">
        <f t="shared" si="11"/>
        <v>1</v>
      </c>
      <c r="S104" s="691"/>
      <c r="T104" s="691"/>
      <c r="U104" s="691"/>
      <c r="V104" s="691"/>
      <c r="W104" s="691"/>
      <c r="X104" s="691"/>
      <c r="Y104" s="691"/>
      <c r="Z104" s="691"/>
    </row>
    <row r="105" spans="1:26" ht="15">
      <c r="A105" s="537"/>
      <c r="B105" s="669"/>
      <c r="C105" s="537"/>
      <c r="D105" s="848" t="str">
        <f t="shared" si="9"/>
        <v>Caisse-01/1900</v>
      </c>
      <c r="E105" s="670"/>
      <c r="F105" s="671"/>
      <c r="G105" s="540"/>
      <c r="H105" s="931"/>
      <c r="I105" s="931"/>
      <c r="J105" s="930">
        <f t="shared" si="10"/>
        <v>0</v>
      </c>
      <c r="K105" s="930">
        <f t="shared" si="6"/>
        <v>0</v>
      </c>
      <c r="L105" s="705">
        <f t="shared" si="7"/>
        <v>0</v>
      </c>
      <c r="M105" s="537"/>
      <c r="N105" s="706">
        <f>+IF(A105="",0,IF(A105=Table!$A$5,L105,(IF(A105=Table!$A$3,0,IF(A105=Table!$A$4,L105,0)))))</f>
        <v>0</v>
      </c>
      <c r="O105" s="672"/>
      <c r="P105" s="707">
        <f>-IF(A105=Table!$A$5,I105,0)+IF(A105=Table!$A$5,H105,0)</f>
        <v>0</v>
      </c>
      <c r="Q105" s="539" t="str">
        <f t="shared" si="8"/>
        <v>01/1900</v>
      </c>
      <c r="R105" s="475">
        <f t="shared" si="11"/>
        <v>1</v>
      </c>
      <c r="S105" s="691"/>
      <c r="T105" s="691"/>
      <c r="U105" s="691"/>
      <c r="V105" s="691"/>
      <c r="W105" s="691"/>
      <c r="X105" s="691"/>
      <c r="Y105" s="691"/>
      <c r="Z105" s="691"/>
    </row>
    <row r="106" spans="1:26" ht="15">
      <c r="A106" s="537"/>
      <c r="B106" s="669"/>
      <c r="C106" s="537"/>
      <c r="D106" s="848" t="str">
        <f t="shared" si="9"/>
        <v>Caisse-01/1900</v>
      </c>
      <c r="E106" s="670"/>
      <c r="F106" s="671"/>
      <c r="G106" s="540"/>
      <c r="H106" s="931"/>
      <c r="I106" s="931"/>
      <c r="J106" s="930">
        <f t="shared" si="10"/>
        <v>0</v>
      </c>
      <c r="K106" s="930">
        <f t="shared" si="6"/>
        <v>0</v>
      </c>
      <c r="L106" s="705">
        <f t="shared" si="7"/>
        <v>0</v>
      </c>
      <c r="M106" s="537"/>
      <c r="N106" s="706">
        <f>+IF(A106="",0,IF(A106=Table!$A$5,L106,(IF(A106=Table!$A$3,0,IF(A106=Table!$A$4,L106,0)))))</f>
        <v>0</v>
      </c>
      <c r="O106" s="672"/>
      <c r="P106" s="707">
        <f>-IF(A106=Table!$A$5,I106,0)+IF(A106=Table!$A$5,H106,0)</f>
        <v>0</v>
      </c>
      <c r="Q106" s="539" t="str">
        <f t="shared" si="8"/>
        <v>01/1900</v>
      </c>
      <c r="R106" s="475">
        <f t="shared" si="11"/>
        <v>1</v>
      </c>
      <c r="S106" s="691"/>
      <c r="T106" s="691"/>
      <c r="U106" s="691"/>
      <c r="V106" s="691"/>
      <c r="W106" s="691"/>
      <c r="X106" s="691"/>
      <c r="Y106" s="691"/>
      <c r="Z106" s="691"/>
    </row>
    <row r="107" spans="1:26" ht="15">
      <c r="A107" s="537"/>
      <c r="B107" s="669"/>
      <c r="C107" s="537"/>
      <c r="D107" s="848" t="str">
        <f t="shared" si="9"/>
        <v>Caisse-01/1900</v>
      </c>
      <c r="E107" s="670"/>
      <c r="F107" s="671"/>
      <c r="G107" s="673"/>
      <c r="H107" s="933"/>
      <c r="I107" s="931"/>
      <c r="J107" s="930">
        <f t="shared" si="10"/>
        <v>0</v>
      </c>
      <c r="K107" s="930">
        <f t="shared" si="6"/>
        <v>0</v>
      </c>
      <c r="L107" s="705">
        <f t="shared" si="7"/>
        <v>0</v>
      </c>
      <c r="M107" s="537"/>
      <c r="N107" s="706">
        <f>+IF(A107="",0,IF(A107=Table!$A$5,L107,(IF(A107=Table!$A$3,0,IF(A107=Table!$A$4,L107,0)))))</f>
        <v>0</v>
      </c>
      <c r="O107" s="672"/>
      <c r="P107" s="707">
        <f>-IF(A107=Table!$A$5,I107,0)+IF(A107=Table!$A$5,H107,0)</f>
        <v>0</v>
      </c>
      <c r="Q107" s="539" t="str">
        <f t="shared" si="8"/>
        <v>01/1900</v>
      </c>
      <c r="R107" s="475">
        <f t="shared" si="11"/>
        <v>1</v>
      </c>
      <c r="S107" s="691"/>
      <c r="T107" s="691"/>
      <c r="U107" s="691"/>
      <c r="V107" s="691"/>
      <c r="W107" s="691"/>
      <c r="X107" s="691"/>
      <c r="Y107" s="691"/>
      <c r="Z107" s="691"/>
    </row>
    <row r="108" spans="1:26" ht="15">
      <c r="A108" s="537"/>
      <c r="B108" s="669"/>
      <c r="C108" s="537"/>
      <c r="D108" s="848" t="str">
        <f t="shared" si="9"/>
        <v>Caisse-01/1900</v>
      </c>
      <c r="E108" s="670"/>
      <c r="F108" s="671"/>
      <c r="G108" s="673"/>
      <c r="H108" s="933"/>
      <c r="I108" s="931"/>
      <c r="J108" s="930">
        <f t="shared" si="10"/>
        <v>0</v>
      </c>
      <c r="K108" s="930">
        <f t="shared" si="6"/>
        <v>0</v>
      </c>
      <c r="L108" s="705">
        <f t="shared" si="7"/>
        <v>0</v>
      </c>
      <c r="M108" s="537"/>
      <c r="N108" s="706">
        <f>+IF(A108="",0,IF(A108=Table!$A$5,L108,(IF(A108=Table!$A$3,0,IF(A108=Table!$A$4,L108,0)))))</f>
        <v>0</v>
      </c>
      <c r="O108" s="672"/>
      <c r="P108" s="707">
        <f>-IF(A108=Table!$A$5,I108,0)+IF(A108=Table!$A$5,H108,0)</f>
        <v>0</v>
      </c>
      <c r="Q108" s="539" t="str">
        <f t="shared" si="8"/>
        <v>01/1900</v>
      </c>
      <c r="R108" s="475">
        <f t="shared" si="11"/>
        <v>1</v>
      </c>
      <c r="S108" s="691"/>
      <c r="T108" s="691"/>
      <c r="U108" s="691"/>
      <c r="V108" s="691"/>
      <c r="W108" s="691"/>
      <c r="X108" s="691"/>
      <c r="Y108" s="691"/>
      <c r="Z108" s="691"/>
    </row>
    <row r="109" spans="1:26" ht="15">
      <c r="A109" s="537"/>
      <c r="B109" s="669"/>
      <c r="C109" s="537"/>
      <c r="D109" s="848" t="str">
        <f t="shared" si="9"/>
        <v>Caisse-01/1900</v>
      </c>
      <c r="E109" s="670"/>
      <c r="F109" s="671"/>
      <c r="G109" s="673"/>
      <c r="H109" s="933"/>
      <c r="I109" s="931"/>
      <c r="J109" s="930">
        <f t="shared" si="10"/>
        <v>0</v>
      </c>
      <c r="K109" s="930">
        <f t="shared" si="6"/>
        <v>0</v>
      </c>
      <c r="L109" s="705">
        <f t="shared" si="7"/>
        <v>0</v>
      </c>
      <c r="M109" s="537"/>
      <c r="N109" s="706">
        <f>+IF(A109="",0,IF(A109=Table!$A$5,L109,(IF(A109=Table!$A$3,0,IF(A109=Table!$A$4,L109,0)))))</f>
        <v>0</v>
      </c>
      <c r="O109" s="672"/>
      <c r="P109" s="707">
        <f>-IF(A109=Table!$A$5,I109,0)+IF(A109=Table!$A$5,H109,0)</f>
        <v>0</v>
      </c>
      <c r="Q109" s="539" t="str">
        <f t="shared" si="8"/>
        <v>01/1900</v>
      </c>
      <c r="R109" s="475">
        <f t="shared" si="11"/>
        <v>1</v>
      </c>
      <c r="S109" s="691"/>
      <c r="T109" s="691"/>
      <c r="U109" s="691"/>
      <c r="V109" s="691"/>
      <c r="W109" s="691"/>
      <c r="X109" s="691"/>
      <c r="Y109" s="691"/>
      <c r="Z109" s="691"/>
    </row>
    <row r="110" spans="1:26" ht="15">
      <c r="A110" s="537"/>
      <c r="B110" s="669"/>
      <c r="C110" s="537"/>
      <c r="D110" s="848" t="str">
        <f t="shared" si="9"/>
        <v>Caisse-01/1900</v>
      </c>
      <c r="E110" s="670"/>
      <c r="F110" s="671"/>
      <c r="G110" s="673"/>
      <c r="H110" s="933"/>
      <c r="I110" s="931"/>
      <c r="J110" s="930">
        <f t="shared" si="10"/>
        <v>0</v>
      </c>
      <c r="K110" s="930">
        <f t="shared" si="6"/>
        <v>0</v>
      </c>
      <c r="L110" s="705">
        <f t="shared" si="7"/>
        <v>0</v>
      </c>
      <c r="M110" s="537"/>
      <c r="N110" s="706">
        <f>+IF(A110="",0,IF(A110=Table!$A$5,L110,(IF(A110=Table!$A$3,0,IF(A110=Table!$A$4,L110,0)))))</f>
        <v>0</v>
      </c>
      <c r="O110" s="672"/>
      <c r="P110" s="707">
        <f>-IF(A110=Table!$A$5,I110,0)+IF(A110=Table!$A$5,H110,0)</f>
        <v>0</v>
      </c>
      <c r="Q110" s="539" t="str">
        <f t="shared" si="8"/>
        <v>01/1900</v>
      </c>
      <c r="R110" s="475">
        <f t="shared" si="11"/>
        <v>1</v>
      </c>
      <c r="S110" s="691"/>
      <c r="T110" s="691"/>
      <c r="U110" s="691"/>
      <c r="V110" s="691"/>
      <c r="W110" s="691"/>
      <c r="X110" s="691"/>
      <c r="Y110" s="691"/>
      <c r="Z110" s="691"/>
    </row>
    <row r="111" spans="1:26" ht="15">
      <c r="A111" s="537"/>
      <c r="B111" s="669"/>
      <c r="C111" s="537"/>
      <c r="D111" s="848" t="str">
        <f t="shared" si="9"/>
        <v>Caisse-01/1900</v>
      </c>
      <c r="E111" s="670"/>
      <c r="F111" s="671"/>
      <c r="G111" s="673"/>
      <c r="H111" s="933"/>
      <c r="I111" s="931"/>
      <c r="J111" s="930">
        <f t="shared" si="10"/>
        <v>0</v>
      </c>
      <c r="K111" s="930">
        <f t="shared" si="6"/>
        <v>0</v>
      </c>
      <c r="L111" s="705">
        <f t="shared" si="7"/>
        <v>0</v>
      </c>
      <c r="M111" s="537"/>
      <c r="N111" s="706">
        <f>+IF(A111="",0,IF(A111=Table!$A$5,L111,(IF(A111=Table!$A$3,0,IF(A111=Table!$A$4,L111,0)))))</f>
        <v>0</v>
      </c>
      <c r="O111" s="672"/>
      <c r="P111" s="707">
        <f>-IF(A111=Table!$A$5,I111,0)+IF(A111=Table!$A$5,H111,0)</f>
        <v>0</v>
      </c>
      <c r="Q111" s="539" t="str">
        <f t="shared" si="8"/>
        <v>01/1900</v>
      </c>
      <c r="R111" s="475">
        <f t="shared" si="11"/>
        <v>1</v>
      </c>
      <c r="S111" s="691"/>
      <c r="T111" s="691"/>
      <c r="U111" s="691"/>
      <c r="V111" s="691"/>
      <c r="W111" s="691"/>
      <c r="X111" s="691"/>
      <c r="Y111" s="691"/>
      <c r="Z111" s="691"/>
    </row>
    <row r="112" spans="1:26" ht="15">
      <c r="A112" s="537"/>
      <c r="B112" s="669"/>
      <c r="C112" s="537"/>
      <c r="D112" s="848" t="str">
        <f t="shared" si="9"/>
        <v>Caisse-01/1900</v>
      </c>
      <c r="E112" s="670"/>
      <c r="F112" s="675"/>
      <c r="G112" s="673"/>
      <c r="H112" s="933"/>
      <c r="I112" s="931"/>
      <c r="J112" s="930">
        <f t="shared" si="10"/>
        <v>0</v>
      </c>
      <c r="K112" s="930">
        <f t="shared" si="6"/>
        <v>0</v>
      </c>
      <c r="L112" s="705">
        <f t="shared" si="7"/>
        <v>0</v>
      </c>
      <c r="M112" s="537"/>
      <c r="N112" s="706">
        <f>+IF(A112="",0,IF(A112=Table!$A$5,L112,(IF(A112=Table!$A$3,0,IF(A112=Table!$A$4,L112,0)))))</f>
        <v>0</v>
      </c>
      <c r="O112" s="672"/>
      <c r="P112" s="707">
        <f>-IF(A112=Table!$A$5,I112,0)+IF(A112=Table!$A$5,H112,0)</f>
        <v>0</v>
      </c>
      <c r="Q112" s="539" t="str">
        <f t="shared" si="8"/>
        <v>01/1900</v>
      </c>
      <c r="R112" s="475">
        <f t="shared" si="11"/>
        <v>1</v>
      </c>
      <c r="S112" s="691"/>
      <c r="T112" s="691"/>
      <c r="U112" s="691"/>
      <c r="V112" s="691"/>
      <c r="W112" s="691"/>
      <c r="X112" s="691"/>
      <c r="Y112" s="691"/>
      <c r="Z112" s="691"/>
    </row>
    <row r="113" spans="1:26" ht="15">
      <c r="A113" s="537"/>
      <c r="B113" s="669"/>
      <c r="C113" s="537"/>
      <c r="D113" s="848" t="str">
        <f t="shared" si="9"/>
        <v>Caisse-01/1900</v>
      </c>
      <c r="E113" s="541"/>
      <c r="F113" s="671"/>
      <c r="G113" s="673"/>
      <c r="H113" s="933"/>
      <c r="I113" s="931"/>
      <c r="J113" s="930">
        <f t="shared" si="10"/>
        <v>0</v>
      </c>
      <c r="K113" s="930">
        <f t="shared" si="6"/>
        <v>0</v>
      </c>
      <c r="L113" s="705">
        <f t="shared" si="7"/>
        <v>0</v>
      </c>
      <c r="M113" s="537"/>
      <c r="N113" s="706">
        <f>+IF(A113="",0,IF(A113=Table!$A$5,L113,(IF(A113=Table!$A$3,0,IF(A113=Table!$A$4,L113,0)))))</f>
        <v>0</v>
      </c>
      <c r="O113" s="672"/>
      <c r="P113" s="707">
        <f>-IF(A113=Table!$A$5,I113,0)+IF(A113=Table!$A$5,H113,0)</f>
        <v>0</v>
      </c>
      <c r="Q113" s="539" t="str">
        <f t="shared" si="8"/>
        <v>01/1900</v>
      </c>
      <c r="R113" s="475">
        <f t="shared" si="11"/>
        <v>1</v>
      </c>
      <c r="S113" s="691"/>
      <c r="T113" s="691"/>
      <c r="U113" s="691"/>
      <c r="V113" s="691"/>
      <c r="W113" s="691"/>
      <c r="X113" s="691"/>
      <c r="Y113" s="691"/>
      <c r="Z113" s="691"/>
    </row>
    <row r="114" spans="1:26" ht="15">
      <c r="A114" s="537"/>
      <c r="B114" s="669"/>
      <c r="C114" s="537"/>
      <c r="D114" s="848" t="str">
        <f t="shared" si="9"/>
        <v>Caisse-01/1900</v>
      </c>
      <c r="E114" s="674"/>
      <c r="F114" s="671"/>
      <c r="G114" s="673"/>
      <c r="H114" s="933"/>
      <c r="I114" s="931"/>
      <c r="J114" s="930">
        <f t="shared" si="10"/>
        <v>0</v>
      </c>
      <c r="K114" s="930">
        <f t="shared" si="6"/>
        <v>0</v>
      </c>
      <c r="L114" s="705">
        <f t="shared" si="7"/>
        <v>0</v>
      </c>
      <c r="M114" s="537"/>
      <c r="N114" s="706">
        <f>+IF(A114="",0,IF(A114=Table!$A$5,L114,(IF(A114=Table!$A$3,0,IF(A114=Table!$A$4,L114,0)))))</f>
        <v>0</v>
      </c>
      <c r="O114" s="672"/>
      <c r="P114" s="707">
        <f>-IF(A114=Table!$A$5,I114,0)+IF(A114=Table!$A$5,H114,0)</f>
        <v>0</v>
      </c>
      <c r="Q114" s="539" t="str">
        <f t="shared" si="8"/>
        <v>01/1900</v>
      </c>
      <c r="R114" s="475">
        <f t="shared" si="11"/>
        <v>1</v>
      </c>
      <c r="S114" s="691"/>
      <c r="T114" s="691"/>
      <c r="U114" s="691"/>
      <c r="V114" s="691"/>
      <c r="W114" s="691"/>
      <c r="X114" s="691"/>
      <c r="Y114" s="691"/>
      <c r="Z114" s="691"/>
    </row>
    <row r="115" spans="1:26" ht="15">
      <c r="A115" s="537"/>
      <c r="B115" s="669"/>
      <c r="C115" s="537"/>
      <c r="D115" s="848" t="str">
        <f t="shared" si="9"/>
        <v>Caisse-01/1900</v>
      </c>
      <c r="E115" s="540"/>
      <c r="F115" s="671"/>
      <c r="G115" s="673"/>
      <c r="H115" s="931"/>
      <c r="I115" s="933"/>
      <c r="J115" s="930">
        <f t="shared" si="10"/>
        <v>0</v>
      </c>
      <c r="K115" s="930">
        <f t="shared" si="6"/>
        <v>0</v>
      </c>
      <c r="L115" s="705">
        <f t="shared" si="7"/>
        <v>0</v>
      </c>
      <c r="M115" s="537"/>
      <c r="N115" s="706">
        <f>+IF(A115="",0,IF(A115=Table!$A$5,L115,(IF(A115=Table!$A$3,0,IF(A115=Table!$A$4,L115,0)))))</f>
        <v>0</v>
      </c>
      <c r="O115" s="672"/>
      <c r="P115" s="707">
        <f>-IF(A115=Table!$A$5,I115,0)+IF(A115=Table!$A$5,H115,0)</f>
        <v>0</v>
      </c>
      <c r="Q115" s="539" t="str">
        <f t="shared" si="8"/>
        <v>01/1900</v>
      </c>
      <c r="R115" s="475">
        <f t="shared" si="11"/>
        <v>1</v>
      </c>
      <c r="S115" s="691"/>
      <c r="T115" s="691"/>
      <c r="U115" s="691"/>
      <c r="V115" s="691"/>
      <c r="W115" s="691"/>
      <c r="X115" s="691"/>
      <c r="Y115" s="691"/>
      <c r="Z115" s="691"/>
    </row>
    <row r="116" spans="1:26" ht="15">
      <c r="A116" s="537"/>
      <c r="B116" s="669"/>
      <c r="C116" s="537"/>
      <c r="D116" s="848" t="str">
        <f t="shared" si="9"/>
        <v>Caisse-01/1900</v>
      </c>
      <c r="E116" s="670"/>
      <c r="F116" s="675"/>
      <c r="G116" s="673"/>
      <c r="H116" s="933"/>
      <c r="I116" s="931"/>
      <c r="J116" s="930">
        <f t="shared" si="10"/>
        <v>0</v>
      </c>
      <c r="K116" s="930">
        <f t="shared" si="6"/>
        <v>0</v>
      </c>
      <c r="L116" s="705">
        <f t="shared" si="7"/>
        <v>0</v>
      </c>
      <c r="M116" s="537"/>
      <c r="N116" s="706">
        <f>+IF(A116="",0,IF(A116=Table!$A$5,L116,(IF(A116=Table!$A$3,0,IF(A116=Table!$A$4,L116,0)))))</f>
        <v>0</v>
      </c>
      <c r="O116" s="672"/>
      <c r="P116" s="707">
        <f>-IF(A116=Table!$A$5,I116,0)+IF(A116=Table!$A$5,H116,0)</f>
        <v>0</v>
      </c>
      <c r="Q116" s="539" t="str">
        <f t="shared" si="8"/>
        <v>01/1900</v>
      </c>
      <c r="R116" s="475">
        <f t="shared" si="11"/>
        <v>1</v>
      </c>
      <c r="S116" s="691"/>
      <c r="T116" s="691"/>
      <c r="U116" s="691"/>
      <c r="V116" s="691"/>
      <c r="W116" s="691"/>
      <c r="X116" s="691"/>
      <c r="Y116" s="691"/>
      <c r="Z116" s="691"/>
    </row>
    <row r="117" spans="1:26" ht="15">
      <c r="A117" s="537"/>
      <c r="B117" s="669"/>
      <c r="C117" s="537"/>
      <c r="D117" s="848" t="str">
        <f t="shared" si="9"/>
        <v>Caisse-01/1900</v>
      </c>
      <c r="E117" s="670"/>
      <c r="F117" s="671"/>
      <c r="G117" s="673"/>
      <c r="H117" s="933"/>
      <c r="I117" s="931"/>
      <c r="J117" s="930">
        <f t="shared" si="10"/>
        <v>0</v>
      </c>
      <c r="K117" s="930">
        <f t="shared" si="6"/>
        <v>0</v>
      </c>
      <c r="L117" s="705">
        <f t="shared" si="7"/>
        <v>0</v>
      </c>
      <c r="M117" s="537"/>
      <c r="N117" s="706">
        <f>+IF(A117="",0,IF(A117=Table!$A$5,L117,(IF(A117=Table!$A$3,0,IF(A117=Table!$A$4,L117,0)))))</f>
        <v>0</v>
      </c>
      <c r="O117" s="672"/>
      <c r="P117" s="707">
        <f>-IF(A117=Table!$A$5,I117,0)+IF(A117=Table!$A$5,H117,0)</f>
        <v>0</v>
      </c>
      <c r="Q117" s="539" t="str">
        <f t="shared" si="8"/>
        <v>01/1900</v>
      </c>
      <c r="R117" s="475">
        <f t="shared" si="11"/>
        <v>1</v>
      </c>
      <c r="S117" s="691"/>
      <c r="T117" s="691"/>
      <c r="U117" s="691"/>
      <c r="V117" s="691"/>
      <c r="W117" s="691"/>
      <c r="X117" s="691"/>
      <c r="Y117" s="691"/>
      <c r="Z117" s="691"/>
    </row>
    <row r="118" spans="1:26" ht="15">
      <c r="A118" s="537"/>
      <c r="B118" s="669"/>
      <c r="C118" s="537"/>
      <c r="D118" s="848" t="str">
        <f t="shared" si="9"/>
        <v>Caisse-01/1900</v>
      </c>
      <c r="E118" s="670"/>
      <c r="F118" s="671"/>
      <c r="G118" s="673"/>
      <c r="H118" s="933"/>
      <c r="I118" s="931"/>
      <c r="J118" s="930">
        <f t="shared" si="10"/>
        <v>0</v>
      </c>
      <c r="K118" s="930">
        <f t="shared" si="6"/>
        <v>0</v>
      </c>
      <c r="L118" s="705">
        <f t="shared" si="7"/>
        <v>0</v>
      </c>
      <c r="M118" s="537"/>
      <c r="N118" s="706">
        <f>+IF(A118="",0,IF(A118=Table!$A$5,L118,(IF(A118=Table!$A$3,0,IF(A118=Table!$A$4,L118,0)))))</f>
        <v>0</v>
      </c>
      <c r="O118" s="672"/>
      <c r="P118" s="707">
        <f>-IF(A118=Table!$A$5,I118,0)+IF(A118=Table!$A$5,H118,0)</f>
        <v>0</v>
      </c>
      <c r="Q118" s="539" t="str">
        <f t="shared" si="8"/>
        <v>01/1900</v>
      </c>
      <c r="R118" s="475">
        <f t="shared" si="11"/>
        <v>1</v>
      </c>
      <c r="S118" s="691"/>
      <c r="T118" s="691"/>
      <c r="U118" s="691"/>
      <c r="V118" s="691"/>
      <c r="W118" s="691"/>
      <c r="X118" s="691"/>
      <c r="Y118" s="691"/>
      <c r="Z118" s="691"/>
    </row>
    <row r="119" spans="1:26" ht="15">
      <c r="A119" s="537"/>
      <c r="B119" s="669"/>
      <c r="C119" s="537"/>
      <c r="D119" s="848" t="str">
        <f t="shared" si="9"/>
        <v>Caisse-01/1900</v>
      </c>
      <c r="E119" s="670"/>
      <c r="F119" s="671"/>
      <c r="G119" s="673"/>
      <c r="H119" s="933"/>
      <c r="I119" s="931"/>
      <c r="J119" s="930">
        <f t="shared" si="10"/>
        <v>0</v>
      </c>
      <c r="K119" s="930">
        <f t="shared" si="6"/>
        <v>0</v>
      </c>
      <c r="L119" s="705">
        <f t="shared" si="7"/>
        <v>0</v>
      </c>
      <c r="M119" s="537"/>
      <c r="N119" s="706">
        <f>+IF(A119="",0,IF(A119=Table!$A$5,L119,(IF(A119=Table!$A$3,0,IF(A119=Table!$A$4,L119,0)))))</f>
        <v>0</v>
      </c>
      <c r="O119" s="672"/>
      <c r="P119" s="707">
        <f>-IF(A119=Table!$A$5,I119,0)+IF(A119=Table!$A$5,H119,0)</f>
        <v>0</v>
      </c>
      <c r="Q119" s="539" t="str">
        <f t="shared" si="8"/>
        <v>01/1900</v>
      </c>
      <c r="R119" s="475">
        <f t="shared" si="11"/>
        <v>1</v>
      </c>
      <c r="S119" s="691"/>
      <c r="T119" s="691"/>
      <c r="U119" s="691"/>
      <c r="V119" s="691"/>
      <c r="W119" s="691"/>
      <c r="X119" s="691"/>
      <c r="Y119" s="691"/>
      <c r="Z119" s="691"/>
    </row>
    <row r="120" spans="1:26" ht="15">
      <c r="A120" s="537"/>
      <c r="B120" s="669"/>
      <c r="C120" s="537"/>
      <c r="D120" s="848" t="str">
        <f t="shared" si="9"/>
        <v>Caisse-01/1900</v>
      </c>
      <c r="E120" s="670"/>
      <c r="F120" s="671"/>
      <c r="G120" s="673"/>
      <c r="H120" s="933"/>
      <c r="I120" s="931"/>
      <c r="J120" s="930">
        <f t="shared" si="10"/>
        <v>0</v>
      </c>
      <c r="K120" s="930">
        <f t="shared" si="6"/>
        <v>0</v>
      </c>
      <c r="L120" s="705">
        <f t="shared" si="7"/>
        <v>0</v>
      </c>
      <c r="M120" s="537"/>
      <c r="N120" s="706">
        <f>+IF(A120="",0,IF(A120=Table!$A$5,L120,(IF(A120=Table!$A$3,0,IF(A120=Table!$A$4,L120,0)))))</f>
        <v>0</v>
      </c>
      <c r="O120" s="672"/>
      <c r="P120" s="707">
        <f>-IF(A120=Table!$A$5,I120,0)+IF(A120=Table!$A$5,H120,0)</f>
        <v>0</v>
      </c>
      <c r="Q120" s="539" t="str">
        <f t="shared" si="8"/>
        <v>01/1900</v>
      </c>
      <c r="R120" s="475">
        <f t="shared" si="11"/>
        <v>1</v>
      </c>
      <c r="S120" s="691"/>
      <c r="T120" s="691"/>
      <c r="U120" s="691"/>
      <c r="V120" s="691"/>
      <c r="W120" s="691"/>
      <c r="X120" s="691"/>
      <c r="Y120" s="691"/>
      <c r="Z120" s="691"/>
    </row>
    <row r="121" spans="1:26" ht="15">
      <c r="A121" s="537"/>
      <c r="B121" s="669"/>
      <c r="C121" s="537"/>
      <c r="D121" s="848" t="str">
        <f t="shared" si="9"/>
        <v>Caisse-01/1900</v>
      </c>
      <c r="E121" s="670"/>
      <c r="F121" s="671"/>
      <c r="G121" s="673"/>
      <c r="H121" s="933"/>
      <c r="I121" s="931"/>
      <c r="J121" s="930">
        <f t="shared" si="10"/>
        <v>0</v>
      </c>
      <c r="K121" s="930">
        <f t="shared" si="6"/>
        <v>0</v>
      </c>
      <c r="L121" s="705">
        <f t="shared" si="7"/>
        <v>0</v>
      </c>
      <c r="M121" s="537"/>
      <c r="N121" s="706">
        <f>+IF(A121="",0,IF(A121=Table!$A$5,L121,(IF(A121=Table!$A$3,0,IF(A121=Table!$A$4,L121,0)))))</f>
        <v>0</v>
      </c>
      <c r="O121" s="672"/>
      <c r="P121" s="707">
        <f>-IF(A121=Table!$A$5,I121,0)+IF(A121=Table!$A$5,H121,0)</f>
        <v>0</v>
      </c>
      <c r="Q121" s="539" t="str">
        <f t="shared" si="8"/>
        <v>01/1900</v>
      </c>
      <c r="R121" s="475">
        <f t="shared" si="11"/>
        <v>1</v>
      </c>
      <c r="S121" s="691"/>
      <c r="T121" s="691"/>
      <c r="U121" s="691"/>
      <c r="V121" s="691"/>
      <c r="W121" s="691"/>
      <c r="X121" s="691"/>
      <c r="Y121" s="691"/>
      <c r="Z121" s="691"/>
    </row>
    <row r="122" spans="1:26" ht="15">
      <c r="A122" s="537"/>
      <c r="B122" s="669"/>
      <c r="C122" s="537"/>
      <c r="D122" s="848" t="str">
        <f t="shared" si="9"/>
        <v>Caisse-01/1900</v>
      </c>
      <c r="E122" s="674"/>
      <c r="F122" s="676"/>
      <c r="G122" s="673"/>
      <c r="H122" s="933"/>
      <c r="I122" s="931"/>
      <c r="J122" s="930">
        <f t="shared" si="10"/>
        <v>0</v>
      </c>
      <c r="K122" s="930">
        <f t="shared" si="6"/>
        <v>0</v>
      </c>
      <c r="L122" s="705">
        <f t="shared" si="7"/>
        <v>0</v>
      </c>
      <c r="M122" s="537"/>
      <c r="N122" s="706">
        <f>+IF(A122="",0,IF(A122=Table!$A$5,L122,(IF(A122=Table!$A$3,0,IF(A122=Table!$A$4,L122,0)))))</f>
        <v>0</v>
      </c>
      <c r="O122" s="672"/>
      <c r="P122" s="707">
        <f>-IF(A122=Table!$A$5,I122,0)+IF(A122=Table!$A$5,H122,0)</f>
        <v>0</v>
      </c>
      <c r="Q122" s="539" t="str">
        <f t="shared" si="8"/>
        <v>01/1900</v>
      </c>
      <c r="R122" s="475">
        <f t="shared" si="11"/>
        <v>1</v>
      </c>
      <c r="S122" s="691"/>
      <c r="T122" s="691"/>
      <c r="U122" s="691"/>
      <c r="V122" s="691"/>
      <c r="W122" s="691"/>
      <c r="X122" s="691"/>
      <c r="Y122" s="691"/>
      <c r="Z122" s="691"/>
    </row>
    <row r="123" spans="1:26" ht="15">
      <c r="A123" s="537"/>
      <c r="B123" s="669"/>
      <c r="C123" s="537"/>
      <c r="D123" s="848" t="str">
        <f t="shared" si="9"/>
        <v>Caisse-01/1900</v>
      </c>
      <c r="E123" s="674"/>
      <c r="F123" s="676"/>
      <c r="G123" s="673"/>
      <c r="H123" s="933"/>
      <c r="I123" s="931"/>
      <c r="J123" s="930">
        <f t="shared" si="10"/>
        <v>0</v>
      </c>
      <c r="K123" s="930">
        <f t="shared" si="6"/>
        <v>0</v>
      </c>
      <c r="L123" s="705">
        <f t="shared" si="7"/>
        <v>0</v>
      </c>
      <c r="M123" s="537"/>
      <c r="N123" s="706">
        <f>+IF(A123="",0,IF(A123=Table!$A$5,L123,(IF(A123=Table!$A$3,0,IF(A123=Table!$A$4,L123,0)))))</f>
        <v>0</v>
      </c>
      <c r="O123" s="672"/>
      <c r="P123" s="707">
        <f>-IF(A123=Table!$A$5,I123,0)+IF(A123=Table!$A$5,H123,0)</f>
        <v>0</v>
      </c>
      <c r="Q123" s="539" t="str">
        <f t="shared" si="8"/>
        <v>01/1900</v>
      </c>
      <c r="R123" s="475">
        <f t="shared" si="11"/>
        <v>1</v>
      </c>
      <c r="S123" s="691"/>
      <c r="T123" s="691"/>
      <c r="U123" s="691"/>
      <c r="V123" s="691"/>
      <c r="W123" s="691"/>
      <c r="X123" s="691"/>
      <c r="Y123" s="691"/>
      <c r="Z123" s="691"/>
    </row>
    <row r="124" spans="1:26" ht="15">
      <c r="A124" s="537"/>
      <c r="B124" s="669"/>
      <c r="C124" s="537"/>
      <c r="D124" s="848" t="str">
        <f t="shared" si="9"/>
        <v>Caisse-01/1900</v>
      </c>
      <c r="E124" s="541"/>
      <c r="F124" s="677"/>
      <c r="G124" s="673"/>
      <c r="H124" s="932"/>
      <c r="I124" s="933"/>
      <c r="J124" s="930">
        <f t="shared" si="10"/>
        <v>0</v>
      </c>
      <c r="K124" s="930">
        <f t="shared" si="6"/>
        <v>0</v>
      </c>
      <c r="L124" s="705">
        <f t="shared" si="7"/>
        <v>0</v>
      </c>
      <c r="M124" s="537"/>
      <c r="N124" s="706">
        <f>+IF(A124="",0,IF(A124=Table!$A$5,L124,(IF(A124=Table!$A$3,0,IF(A124=Table!$A$4,L124,0)))))</f>
        <v>0</v>
      </c>
      <c r="O124" s="672"/>
      <c r="P124" s="707">
        <f>-IF(A124=Table!$A$5,I124,0)+IF(A124=Table!$A$5,H124,0)</f>
        <v>0</v>
      </c>
      <c r="Q124" s="539" t="str">
        <f t="shared" si="8"/>
        <v>01/1900</v>
      </c>
      <c r="R124" s="475">
        <f t="shared" si="11"/>
        <v>1</v>
      </c>
      <c r="S124" s="691"/>
      <c r="T124" s="691"/>
      <c r="U124" s="691"/>
      <c r="V124" s="691"/>
      <c r="W124" s="691"/>
      <c r="X124" s="691"/>
      <c r="Y124" s="691"/>
      <c r="Z124" s="691"/>
    </row>
    <row r="125" spans="1:26" ht="15">
      <c r="A125" s="537"/>
      <c r="B125" s="669"/>
      <c r="C125" s="537"/>
      <c r="D125" s="848" t="str">
        <f t="shared" si="9"/>
        <v>Caisse-01/1900</v>
      </c>
      <c r="E125" s="540"/>
      <c r="F125" s="677"/>
      <c r="G125" s="673"/>
      <c r="H125" s="931"/>
      <c r="I125" s="933"/>
      <c r="J125" s="930">
        <f t="shared" si="10"/>
        <v>0</v>
      </c>
      <c r="K125" s="930">
        <f t="shared" si="6"/>
        <v>0</v>
      </c>
      <c r="L125" s="705">
        <f t="shared" si="7"/>
        <v>0</v>
      </c>
      <c r="M125" s="537"/>
      <c r="N125" s="706">
        <f>+IF(A125="",0,IF(A125=Table!$A$5,L125,(IF(A125=Table!$A$3,0,IF(A125=Table!$A$4,L125,0)))))</f>
        <v>0</v>
      </c>
      <c r="O125" s="672"/>
      <c r="P125" s="707">
        <f>-IF(A125=Table!$A$5,I125,0)+IF(A125=Table!$A$5,H125,0)</f>
        <v>0</v>
      </c>
      <c r="Q125" s="539" t="str">
        <f t="shared" si="8"/>
        <v>01/1900</v>
      </c>
      <c r="R125" s="475">
        <f t="shared" si="11"/>
        <v>1</v>
      </c>
      <c r="S125" s="691"/>
      <c r="T125" s="691"/>
      <c r="U125" s="691"/>
      <c r="V125" s="691"/>
      <c r="W125" s="691"/>
      <c r="X125" s="691"/>
      <c r="Y125" s="691"/>
      <c r="Z125" s="691"/>
    </row>
    <row r="126" spans="1:26" ht="15">
      <c r="A126" s="537"/>
      <c r="B126" s="669"/>
      <c r="C126" s="537"/>
      <c r="D126" s="848" t="str">
        <f t="shared" si="9"/>
        <v>Caisse-01/1900</v>
      </c>
      <c r="E126" s="540"/>
      <c r="F126" s="677"/>
      <c r="G126" s="673"/>
      <c r="H126" s="931"/>
      <c r="I126" s="933"/>
      <c r="J126" s="930">
        <f t="shared" si="10"/>
        <v>0</v>
      </c>
      <c r="K126" s="930">
        <f t="shared" si="6"/>
        <v>0</v>
      </c>
      <c r="L126" s="705">
        <f t="shared" si="7"/>
        <v>0</v>
      </c>
      <c r="M126" s="537"/>
      <c r="N126" s="706">
        <f>+IF(A126="",0,IF(A126=Table!$A$5,L126,(IF(A126=Table!$A$3,0,IF(A126=Table!$A$4,L126,0)))))</f>
        <v>0</v>
      </c>
      <c r="O126" s="672"/>
      <c r="P126" s="707">
        <f>-IF(A126=Table!$A$5,I126,0)+IF(A126=Table!$A$5,H126,0)</f>
        <v>0</v>
      </c>
      <c r="Q126" s="539" t="str">
        <f t="shared" si="8"/>
        <v>01/1900</v>
      </c>
      <c r="R126" s="475">
        <f t="shared" si="11"/>
        <v>1</v>
      </c>
      <c r="S126" s="691"/>
      <c r="T126" s="691"/>
      <c r="U126" s="691"/>
      <c r="V126" s="691"/>
      <c r="W126" s="691"/>
      <c r="X126" s="691"/>
      <c r="Y126" s="691"/>
      <c r="Z126" s="691"/>
    </row>
    <row r="127" spans="1:26" ht="15">
      <c r="A127" s="537"/>
      <c r="B127" s="669"/>
      <c r="C127" s="537"/>
      <c r="D127" s="848" t="str">
        <f t="shared" si="9"/>
        <v>Caisse-01/1900</v>
      </c>
      <c r="E127" s="670"/>
      <c r="F127" s="540"/>
      <c r="G127" s="540"/>
      <c r="H127" s="930"/>
      <c r="I127" s="930"/>
      <c r="J127" s="930">
        <f t="shared" si="10"/>
        <v>0</v>
      </c>
      <c r="K127" s="930">
        <f t="shared" si="6"/>
        <v>0</v>
      </c>
      <c r="L127" s="705">
        <f t="shared" si="7"/>
        <v>0</v>
      </c>
      <c r="M127" s="537"/>
      <c r="N127" s="706">
        <f>+IF(A127="",0,IF(A127=Table!$A$5,L127,(IF(A127=Table!$A$3,0,IF(A127=Table!$A$4,L127,0)))))</f>
        <v>0</v>
      </c>
      <c r="O127" s="672"/>
      <c r="P127" s="707">
        <f>-IF(A127=Table!$A$5,I127,0)+IF(A127=Table!$A$5,H127,0)</f>
        <v>0</v>
      </c>
      <c r="Q127" s="539" t="str">
        <f t="shared" si="8"/>
        <v>01/1900</v>
      </c>
      <c r="R127" s="475">
        <f t="shared" si="11"/>
        <v>1</v>
      </c>
      <c r="S127" s="691"/>
      <c r="T127" s="691"/>
      <c r="U127" s="691"/>
      <c r="V127" s="691"/>
      <c r="W127" s="691"/>
      <c r="X127" s="691"/>
      <c r="Y127" s="691"/>
      <c r="Z127" s="691"/>
    </row>
    <row r="128" spans="1:26" ht="15">
      <c r="A128" s="537"/>
      <c r="B128" s="669"/>
      <c r="C128" s="537"/>
      <c r="D128" s="848" t="str">
        <f t="shared" si="9"/>
        <v>Caisse-01/1900</v>
      </c>
      <c r="E128" s="679"/>
      <c r="F128" s="680"/>
      <c r="G128" s="673"/>
      <c r="H128" s="933"/>
      <c r="I128" s="931"/>
      <c r="J128" s="930">
        <f t="shared" si="10"/>
        <v>0</v>
      </c>
      <c r="K128" s="930">
        <f t="shared" si="6"/>
        <v>0</v>
      </c>
      <c r="L128" s="705">
        <f t="shared" si="7"/>
        <v>0</v>
      </c>
      <c r="M128" s="537"/>
      <c r="N128" s="706">
        <f>+IF(A128="",0,IF(A128=Table!$A$5,L128,(IF(A128=Table!$A$3,0,IF(A128=Table!$A$4,L128,0)))))</f>
        <v>0</v>
      </c>
      <c r="O128" s="672"/>
      <c r="P128" s="707">
        <f>-IF(A128=Table!$A$5,I128,0)+IF(A128=Table!$A$5,H128,0)</f>
        <v>0</v>
      </c>
      <c r="Q128" s="539" t="str">
        <f t="shared" si="8"/>
        <v>01/1900</v>
      </c>
      <c r="R128" s="475">
        <f t="shared" si="11"/>
        <v>1</v>
      </c>
      <c r="S128" s="691"/>
      <c r="T128" s="691"/>
      <c r="U128" s="691"/>
      <c r="V128" s="691"/>
      <c r="W128" s="691"/>
      <c r="X128" s="691"/>
      <c r="Y128" s="691"/>
      <c r="Z128" s="691"/>
    </row>
    <row r="129" spans="1:26" ht="15">
      <c r="A129" s="537"/>
      <c r="B129" s="669"/>
      <c r="C129" s="537"/>
      <c r="D129" s="848" t="str">
        <f t="shared" si="9"/>
        <v>Caisse-01/1900</v>
      </c>
      <c r="E129" s="679"/>
      <c r="F129" s="680"/>
      <c r="G129" s="673"/>
      <c r="H129" s="933"/>
      <c r="I129" s="930"/>
      <c r="J129" s="930">
        <f t="shared" si="10"/>
        <v>0</v>
      </c>
      <c r="K129" s="930">
        <f t="shared" si="6"/>
        <v>0</v>
      </c>
      <c r="L129" s="705">
        <f t="shared" si="7"/>
        <v>0</v>
      </c>
      <c r="M129" s="537"/>
      <c r="N129" s="706">
        <f>+IF(A129="",0,IF(A129=Table!$A$5,L129,(IF(A129=Table!$A$3,0,IF(A129=Table!$A$4,L129,0)))))</f>
        <v>0</v>
      </c>
      <c r="O129" s="672"/>
      <c r="P129" s="707">
        <f>-IF(A129=Table!$A$5,I129,0)+IF(A129=Table!$A$5,H129,0)</f>
        <v>0</v>
      </c>
      <c r="Q129" s="539" t="str">
        <f t="shared" si="8"/>
        <v>01/1900</v>
      </c>
      <c r="R129" s="475">
        <f t="shared" si="11"/>
        <v>1</v>
      </c>
      <c r="S129" s="691"/>
      <c r="T129" s="691"/>
      <c r="U129" s="691"/>
      <c r="V129" s="691"/>
      <c r="W129" s="691"/>
      <c r="X129" s="691"/>
      <c r="Y129" s="691"/>
      <c r="Z129" s="691"/>
    </row>
    <row r="130" spans="1:26" ht="15">
      <c r="A130" s="537"/>
      <c r="B130" s="669"/>
      <c r="C130" s="537"/>
      <c r="D130" s="848" t="str">
        <f t="shared" si="9"/>
        <v>Caisse-01/1900</v>
      </c>
      <c r="E130" s="679"/>
      <c r="F130" s="680"/>
      <c r="G130" s="673"/>
      <c r="H130" s="933"/>
      <c r="I130" s="930"/>
      <c r="J130" s="930">
        <f t="shared" si="10"/>
        <v>0</v>
      </c>
      <c r="K130" s="930">
        <f t="shared" si="6"/>
        <v>0</v>
      </c>
      <c r="L130" s="705">
        <f t="shared" si="7"/>
        <v>0</v>
      </c>
      <c r="M130" s="537"/>
      <c r="N130" s="706">
        <f>+IF(A130="",0,IF(A130=Table!$A$5,L130,(IF(A130=Table!$A$3,0,IF(A130=Table!$A$4,L130,0)))))</f>
        <v>0</v>
      </c>
      <c r="O130" s="672"/>
      <c r="P130" s="707">
        <f>-IF(A130=Table!$A$5,I130,0)+IF(A130=Table!$A$5,H130,0)</f>
        <v>0</v>
      </c>
      <c r="Q130" s="539" t="str">
        <f t="shared" si="8"/>
        <v>01/1900</v>
      </c>
      <c r="R130" s="475">
        <f t="shared" si="11"/>
        <v>1</v>
      </c>
      <c r="S130" s="691"/>
      <c r="T130" s="691"/>
      <c r="U130" s="691"/>
      <c r="V130" s="691"/>
      <c r="W130" s="691"/>
      <c r="X130" s="691"/>
      <c r="Y130" s="691"/>
      <c r="Z130" s="691"/>
    </row>
    <row r="131" spans="1:26" ht="15">
      <c r="A131" s="537"/>
      <c r="B131" s="669"/>
      <c r="C131" s="537"/>
      <c r="D131" s="848" t="str">
        <f t="shared" si="9"/>
        <v>Caisse-01/1900</v>
      </c>
      <c r="E131" s="679"/>
      <c r="F131" s="680"/>
      <c r="G131" s="681"/>
      <c r="H131" s="933"/>
      <c r="I131" s="930"/>
      <c r="J131" s="930">
        <f t="shared" si="10"/>
        <v>0</v>
      </c>
      <c r="K131" s="930">
        <f t="shared" si="6"/>
        <v>0</v>
      </c>
      <c r="L131" s="705">
        <f t="shared" si="7"/>
        <v>0</v>
      </c>
      <c r="M131" s="537"/>
      <c r="N131" s="706">
        <f>+IF(A131="",0,IF(A131=Table!$A$5,L131,(IF(A131=Table!$A$3,0,IF(A131=Table!$A$4,L131,0)))))</f>
        <v>0</v>
      </c>
      <c r="O131" s="672"/>
      <c r="P131" s="707">
        <f>-IF(A131=Table!$A$5,I131,0)+IF(A131=Table!$A$5,H131,0)</f>
        <v>0</v>
      </c>
      <c r="Q131" s="539" t="str">
        <f t="shared" si="8"/>
        <v>01/1900</v>
      </c>
      <c r="R131" s="475">
        <f t="shared" si="11"/>
        <v>1</v>
      </c>
      <c r="S131" s="691"/>
      <c r="T131" s="691"/>
      <c r="U131" s="691"/>
      <c r="V131" s="691"/>
      <c r="W131" s="691"/>
      <c r="X131" s="691"/>
      <c r="Y131" s="691"/>
      <c r="Z131" s="691"/>
    </row>
    <row r="132" spans="1:26" ht="15">
      <c r="A132" s="537"/>
      <c r="B132" s="669"/>
      <c r="C132" s="537"/>
      <c r="D132" s="848" t="str">
        <f t="shared" si="9"/>
        <v>Caisse-01/1900</v>
      </c>
      <c r="E132" s="679"/>
      <c r="F132" s="680"/>
      <c r="G132" s="681"/>
      <c r="H132" s="933"/>
      <c r="I132" s="931"/>
      <c r="J132" s="930">
        <f t="shared" si="10"/>
        <v>0</v>
      </c>
      <c r="K132" s="930">
        <f t="shared" si="6"/>
        <v>0</v>
      </c>
      <c r="L132" s="705">
        <f t="shared" si="7"/>
        <v>0</v>
      </c>
      <c r="M132" s="537"/>
      <c r="N132" s="706">
        <f>+IF(A132="",0,IF(A132=Table!$A$5,L132,(IF(A132=Table!$A$3,0,IF(A132=Table!$A$4,L132,0)))))</f>
        <v>0</v>
      </c>
      <c r="O132" s="672"/>
      <c r="P132" s="707">
        <f>-IF(A132=Table!$A$5,I132,0)+IF(A132=Table!$A$5,H132,0)</f>
        <v>0</v>
      </c>
      <c r="Q132" s="539" t="str">
        <f t="shared" si="8"/>
        <v>01/1900</v>
      </c>
      <c r="R132" s="475">
        <f t="shared" si="11"/>
        <v>1</v>
      </c>
      <c r="S132" s="691"/>
      <c r="T132" s="691"/>
      <c r="U132" s="691"/>
      <c r="V132" s="691"/>
      <c r="W132" s="691"/>
      <c r="X132" s="691"/>
      <c r="Y132" s="691"/>
      <c r="Z132" s="691"/>
    </row>
    <row r="133" spans="1:26" ht="15">
      <c r="A133" s="537"/>
      <c r="B133" s="669"/>
      <c r="C133" s="537"/>
      <c r="D133" s="848" t="str">
        <f t="shared" si="9"/>
        <v>Caisse-01/1900</v>
      </c>
      <c r="E133" s="679"/>
      <c r="F133" s="680"/>
      <c r="G133" s="681"/>
      <c r="H133" s="933"/>
      <c r="I133" s="930"/>
      <c r="J133" s="930">
        <f t="shared" si="10"/>
        <v>0</v>
      </c>
      <c r="K133" s="930">
        <f t="shared" si="6"/>
        <v>0</v>
      </c>
      <c r="L133" s="705">
        <f t="shared" si="7"/>
        <v>0</v>
      </c>
      <c r="M133" s="537"/>
      <c r="N133" s="706">
        <f>+IF(A133="",0,IF(A133=Table!$A$5,L133,(IF(A133=Table!$A$3,0,IF(A133=Table!$A$4,L133,0)))))</f>
        <v>0</v>
      </c>
      <c r="O133" s="672"/>
      <c r="P133" s="707">
        <f>-IF(A133=Table!$A$5,I133,0)+IF(A133=Table!$A$5,H133,0)</f>
        <v>0</v>
      </c>
      <c r="Q133" s="539" t="str">
        <f t="shared" si="8"/>
        <v>01/1900</v>
      </c>
      <c r="R133" s="475">
        <f t="shared" si="11"/>
        <v>1</v>
      </c>
      <c r="S133" s="691"/>
      <c r="T133" s="691"/>
      <c r="U133" s="691"/>
      <c r="V133" s="691"/>
      <c r="W133" s="691"/>
      <c r="X133" s="691"/>
      <c r="Y133" s="691"/>
      <c r="Z133" s="691"/>
    </row>
    <row r="134" spans="1:26" ht="15">
      <c r="A134" s="537"/>
      <c r="B134" s="669"/>
      <c r="C134" s="537"/>
      <c r="D134" s="848" t="str">
        <f t="shared" si="9"/>
        <v>Caisse-01/1900</v>
      </c>
      <c r="E134" s="679"/>
      <c r="F134" s="680"/>
      <c r="G134" s="681"/>
      <c r="H134" s="933"/>
      <c r="I134" s="931"/>
      <c r="J134" s="930">
        <f t="shared" si="10"/>
        <v>0</v>
      </c>
      <c r="K134" s="930">
        <f t="shared" si="6"/>
        <v>0</v>
      </c>
      <c r="L134" s="705">
        <f t="shared" si="7"/>
        <v>0</v>
      </c>
      <c r="M134" s="537"/>
      <c r="N134" s="706">
        <f>+IF(A134="",0,IF(A134=Table!$A$5,L134,(IF(A134=Table!$A$3,0,IF(A134=Table!$A$4,L134,0)))))</f>
        <v>0</v>
      </c>
      <c r="O134" s="672"/>
      <c r="P134" s="707">
        <f>-IF(A134=Table!$A$5,I134,0)+IF(A134=Table!$A$5,H134,0)</f>
        <v>0</v>
      </c>
      <c r="Q134" s="539" t="str">
        <f t="shared" si="8"/>
        <v>01/1900</v>
      </c>
      <c r="R134" s="475">
        <f t="shared" si="11"/>
        <v>1</v>
      </c>
      <c r="S134" s="691"/>
      <c r="T134" s="691"/>
      <c r="U134" s="691"/>
      <c r="V134" s="691"/>
      <c r="W134" s="691"/>
      <c r="X134" s="691"/>
      <c r="Y134" s="691"/>
      <c r="Z134" s="691"/>
    </row>
    <row r="135" spans="1:26" ht="15">
      <c r="A135" s="537"/>
      <c r="B135" s="669"/>
      <c r="C135" s="537"/>
      <c r="D135" s="848" t="str">
        <f t="shared" si="9"/>
        <v>Caisse-01/1900</v>
      </c>
      <c r="E135" s="679"/>
      <c r="F135" s="680"/>
      <c r="G135" s="681"/>
      <c r="H135" s="933"/>
      <c r="I135" s="930"/>
      <c r="J135" s="930">
        <f t="shared" si="10"/>
        <v>0</v>
      </c>
      <c r="K135" s="930">
        <f t="shared" si="6"/>
        <v>0</v>
      </c>
      <c r="L135" s="705">
        <f t="shared" si="7"/>
        <v>0</v>
      </c>
      <c r="M135" s="537"/>
      <c r="N135" s="706">
        <f>+IF(A135="",0,IF(A135=Table!$A$5,L135,(IF(A135=Table!$A$3,0,IF(A135=Table!$A$4,L135,0)))))</f>
        <v>0</v>
      </c>
      <c r="O135" s="672"/>
      <c r="P135" s="707">
        <f>-IF(A135=Table!$A$5,I135,0)+IF(A135=Table!$A$5,H135,0)</f>
        <v>0</v>
      </c>
      <c r="Q135" s="539" t="str">
        <f t="shared" si="8"/>
        <v>01/1900</v>
      </c>
      <c r="R135" s="475">
        <f t="shared" si="11"/>
        <v>1</v>
      </c>
      <c r="S135" s="691"/>
      <c r="T135" s="691"/>
      <c r="U135" s="691"/>
      <c r="V135" s="691"/>
      <c r="W135" s="691"/>
      <c r="X135" s="691"/>
      <c r="Y135" s="691"/>
      <c r="Z135" s="691"/>
    </row>
    <row r="136" spans="1:26" ht="15">
      <c r="A136" s="537"/>
      <c r="B136" s="669"/>
      <c r="C136" s="537"/>
      <c r="D136" s="848" t="str">
        <f t="shared" si="9"/>
        <v>Caisse-01/1900</v>
      </c>
      <c r="E136" s="679"/>
      <c r="F136" s="680"/>
      <c r="G136" s="681"/>
      <c r="H136" s="933"/>
      <c r="I136" s="930"/>
      <c r="J136" s="930">
        <f t="shared" si="10"/>
        <v>0</v>
      </c>
      <c r="K136" s="930">
        <f t="shared" si="6"/>
        <v>0</v>
      </c>
      <c r="L136" s="705">
        <f t="shared" si="7"/>
        <v>0</v>
      </c>
      <c r="M136" s="537"/>
      <c r="N136" s="706">
        <f>+IF(A136="",0,IF(A136=Table!$A$5,L136,(IF(A136=Table!$A$3,0,IF(A136=Table!$A$4,L136,0)))))</f>
        <v>0</v>
      </c>
      <c r="O136" s="672"/>
      <c r="P136" s="707">
        <f>-IF(A136=Table!$A$5,I136,0)+IF(A136=Table!$A$5,H136,0)</f>
        <v>0</v>
      </c>
      <c r="Q136" s="539" t="str">
        <f t="shared" si="8"/>
        <v>01/1900</v>
      </c>
      <c r="R136" s="475">
        <f t="shared" si="11"/>
        <v>1</v>
      </c>
      <c r="S136" s="691"/>
      <c r="T136" s="691"/>
      <c r="U136" s="691"/>
      <c r="V136" s="691"/>
      <c r="W136" s="691"/>
      <c r="X136" s="691"/>
      <c r="Y136" s="691"/>
      <c r="Z136" s="691"/>
    </row>
    <row r="137" spans="1:26" ht="15">
      <c r="A137" s="537"/>
      <c r="B137" s="669"/>
      <c r="C137" s="537"/>
      <c r="D137" s="848" t="str">
        <f t="shared" si="9"/>
        <v>Caisse-01/1900</v>
      </c>
      <c r="E137" s="679"/>
      <c r="F137" s="673"/>
      <c r="G137" s="540"/>
      <c r="H137" s="930"/>
      <c r="I137" s="930"/>
      <c r="J137" s="930">
        <f t="shared" si="10"/>
        <v>0</v>
      </c>
      <c r="K137" s="930">
        <f t="shared" si="6"/>
        <v>0</v>
      </c>
      <c r="L137" s="705">
        <f t="shared" si="7"/>
        <v>0</v>
      </c>
      <c r="M137" s="537"/>
      <c r="N137" s="706">
        <f>+IF(A137="",0,IF(A137=Table!$A$5,L137,(IF(A137=Table!$A$3,0,IF(A137=Table!$A$4,L137,0)))))</f>
        <v>0</v>
      </c>
      <c r="O137" s="672"/>
      <c r="P137" s="707">
        <f>-IF(A137=Table!$A$5,I137,0)+IF(A137=Table!$A$5,H137,0)</f>
        <v>0</v>
      </c>
      <c r="Q137" s="539" t="str">
        <f t="shared" si="8"/>
        <v>01/1900</v>
      </c>
      <c r="R137" s="475">
        <f t="shared" si="11"/>
        <v>1</v>
      </c>
      <c r="S137" s="691"/>
      <c r="T137" s="691"/>
      <c r="U137" s="691"/>
      <c r="V137" s="691"/>
      <c r="W137" s="691"/>
      <c r="X137" s="691"/>
      <c r="Y137" s="691"/>
      <c r="Z137" s="691"/>
    </row>
    <row r="138" spans="1:26" ht="15">
      <c r="A138" s="537"/>
      <c r="B138" s="669"/>
      <c r="C138" s="537"/>
      <c r="D138" s="848" t="str">
        <f t="shared" si="9"/>
        <v>Caisse-01/1900</v>
      </c>
      <c r="E138" s="673"/>
      <c r="F138" s="673"/>
      <c r="G138" s="540"/>
      <c r="H138" s="932"/>
      <c r="I138" s="930"/>
      <c r="J138" s="930">
        <f t="shared" si="10"/>
        <v>0</v>
      </c>
      <c r="K138" s="930">
        <f t="shared" si="6"/>
        <v>0</v>
      </c>
      <c r="L138" s="705">
        <f t="shared" si="7"/>
        <v>0</v>
      </c>
      <c r="M138" s="537"/>
      <c r="N138" s="706">
        <f>+IF(A138="",0,IF(A138=Table!$A$5,L138,(IF(A138=Table!$A$3,0,IF(A138=Table!$A$4,L138,0)))))</f>
        <v>0</v>
      </c>
      <c r="O138" s="672"/>
      <c r="P138" s="707">
        <f>-IF(A138=Table!$A$5,I138,0)+IF(A138=Table!$A$5,H138,0)</f>
        <v>0</v>
      </c>
      <c r="Q138" s="539" t="str">
        <f t="shared" si="8"/>
        <v>01/1900</v>
      </c>
      <c r="R138" s="475">
        <f t="shared" si="11"/>
        <v>1</v>
      </c>
      <c r="S138" s="691"/>
      <c r="T138" s="691"/>
      <c r="U138" s="691"/>
      <c r="V138" s="691"/>
      <c r="W138" s="691"/>
      <c r="X138" s="691"/>
      <c r="Y138" s="691"/>
      <c r="Z138" s="691"/>
    </row>
    <row r="139" spans="1:26" ht="15">
      <c r="A139" s="537"/>
      <c r="B139" s="669"/>
      <c r="C139" s="537"/>
      <c r="D139" s="848" t="str">
        <f t="shared" si="9"/>
        <v>Caisse-01/1900</v>
      </c>
      <c r="E139" s="679"/>
      <c r="F139" s="680"/>
      <c r="G139" s="681"/>
      <c r="H139" s="933"/>
      <c r="I139" s="930"/>
      <c r="J139" s="930">
        <f t="shared" si="10"/>
        <v>0</v>
      </c>
      <c r="K139" s="930">
        <f t="shared" ref="K139:K202" si="12">+IFERROR((+INDEX($O$4:$Z$4,MATCH(Q139,$O$3:$Z$3,0))),0)</f>
        <v>0</v>
      </c>
      <c r="L139" s="705">
        <f t="shared" ref="L139:L202" si="13">IFERROR((H139/K139-I139/K139),0)</f>
        <v>0</v>
      </c>
      <c r="M139" s="537"/>
      <c r="N139" s="706">
        <f>+IF(A139="",0,IF(A139=Table!$A$5,L139,(IF(A139=Table!$A$3,0,IF(A139=Table!$A$4,L139,0)))))</f>
        <v>0</v>
      </c>
      <c r="O139" s="672"/>
      <c r="P139" s="707">
        <f>-IF(A139=Table!$A$5,I139,0)+IF(A139=Table!$A$5,H139,0)</f>
        <v>0</v>
      </c>
      <c r="Q139" s="539" t="str">
        <f t="shared" ref="Q139:Q202" si="14">+TEXT(B139,"mm/aaaa")</f>
        <v>01/1900</v>
      </c>
      <c r="R139" s="475">
        <f t="shared" si="11"/>
        <v>1</v>
      </c>
      <c r="S139" s="691"/>
      <c r="T139" s="691"/>
      <c r="U139" s="691"/>
      <c r="V139" s="691"/>
      <c r="W139" s="691"/>
      <c r="X139" s="691"/>
      <c r="Y139" s="691"/>
      <c r="Z139" s="691"/>
    </row>
    <row r="140" spans="1:26" ht="15">
      <c r="A140" s="537"/>
      <c r="B140" s="669"/>
      <c r="C140" s="537"/>
      <c r="D140" s="848" t="str">
        <f t="shared" ref="D140:D203" si="15">"Caisse-"&amp;Q140</f>
        <v>Caisse-01/1900</v>
      </c>
      <c r="E140" s="670"/>
      <c r="F140" s="680"/>
      <c r="G140" s="673"/>
      <c r="H140" s="933"/>
      <c r="I140" s="931"/>
      <c r="J140" s="930">
        <f t="shared" ref="J140:J203" si="16">+J139+H140-I140</f>
        <v>0</v>
      </c>
      <c r="K140" s="930">
        <f t="shared" si="12"/>
        <v>0</v>
      </c>
      <c r="L140" s="705">
        <f t="shared" si="13"/>
        <v>0</v>
      </c>
      <c r="M140" s="537"/>
      <c r="N140" s="706">
        <f>+IF(A140="",0,IF(A140=Table!$A$5,L140,(IF(A140=Table!$A$3,0,IF(A140=Table!$A$4,L140,0)))))</f>
        <v>0</v>
      </c>
      <c r="O140" s="672"/>
      <c r="P140" s="707">
        <f>-IF(A140=Table!$A$5,I140,0)+IF(A140=Table!$A$5,H140,0)</f>
        <v>0</v>
      </c>
      <c r="Q140" s="539" t="str">
        <f t="shared" si="14"/>
        <v>01/1900</v>
      </c>
      <c r="R140" s="475">
        <f t="shared" ref="R140:R203" si="17">ROUNDUP(MONTH(Q140)/3,0)</f>
        <v>1</v>
      </c>
      <c r="S140" s="691"/>
      <c r="T140" s="691"/>
      <c r="U140" s="691"/>
      <c r="V140" s="691"/>
      <c r="W140" s="691"/>
      <c r="X140" s="691"/>
      <c r="Y140" s="691"/>
      <c r="Z140" s="691"/>
    </row>
    <row r="141" spans="1:26" ht="15">
      <c r="A141" s="537"/>
      <c r="B141" s="669"/>
      <c r="C141" s="537"/>
      <c r="D141" s="848" t="str">
        <f t="shared" si="15"/>
        <v>Caisse-01/1900</v>
      </c>
      <c r="E141" s="679"/>
      <c r="F141" s="680"/>
      <c r="G141" s="681"/>
      <c r="H141" s="933"/>
      <c r="I141" s="930"/>
      <c r="J141" s="930">
        <f t="shared" si="16"/>
        <v>0</v>
      </c>
      <c r="K141" s="930">
        <f t="shared" si="12"/>
        <v>0</v>
      </c>
      <c r="L141" s="705">
        <f t="shared" si="13"/>
        <v>0</v>
      </c>
      <c r="M141" s="537"/>
      <c r="N141" s="706">
        <f>+IF(A141="",0,IF(A141=Table!$A$5,L141,(IF(A141=Table!$A$3,0,IF(A141=Table!$A$4,L141,0)))))</f>
        <v>0</v>
      </c>
      <c r="O141" s="672"/>
      <c r="P141" s="707">
        <f>-IF(A141=Table!$A$5,I141,0)+IF(A141=Table!$A$5,H141,0)</f>
        <v>0</v>
      </c>
      <c r="Q141" s="539" t="str">
        <f t="shared" si="14"/>
        <v>01/1900</v>
      </c>
      <c r="R141" s="475">
        <f t="shared" si="17"/>
        <v>1</v>
      </c>
      <c r="S141" s="691"/>
      <c r="T141" s="691"/>
      <c r="U141" s="691"/>
      <c r="V141" s="691"/>
      <c r="W141" s="691"/>
      <c r="X141" s="691"/>
      <c r="Y141" s="691"/>
      <c r="Z141" s="691"/>
    </row>
    <row r="142" spans="1:26" ht="15">
      <c r="A142" s="537"/>
      <c r="B142" s="669"/>
      <c r="C142" s="537"/>
      <c r="D142" s="848" t="str">
        <f t="shared" si="15"/>
        <v>Caisse-01/1900</v>
      </c>
      <c r="E142" s="679"/>
      <c r="F142" s="680"/>
      <c r="G142" s="681"/>
      <c r="H142" s="933"/>
      <c r="I142" s="930"/>
      <c r="J142" s="930">
        <f t="shared" si="16"/>
        <v>0</v>
      </c>
      <c r="K142" s="930">
        <f t="shared" si="12"/>
        <v>0</v>
      </c>
      <c r="L142" s="705">
        <f t="shared" si="13"/>
        <v>0</v>
      </c>
      <c r="M142" s="537"/>
      <c r="N142" s="706">
        <f>+IF(A142="",0,IF(A142=Table!$A$5,L142,(IF(A142=Table!$A$3,0,IF(A142=Table!$A$4,L142,0)))))</f>
        <v>0</v>
      </c>
      <c r="O142" s="672"/>
      <c r="P142" s="707">
        <f>-IF(A142=Table!$A$5,I142,0)+IF(A142=Table!$A$5,H142,0)</f>
        <v>0</v>
      </c>
      <c r="Q142" s="539" t="str">
        <f t="shared" si="14"/>
        <v>01/1900</v>
      </c>
      <c r="R142" s="475">
        <f t="shared" si="17"/>
        <v>1</v>
      </c>
      <c r="S142" s="691"/>
      <c r="T142" s="691"/>
      <c r="U142" s="691"/>
      <c r="V142" s="691"/>
      <c r="W142" s="691"/>
      <c r="X142" s="691"/>
      <c r="Y142" s="691"/>
      <c r="Z142" s="691"/>
    </row>
    <row r="143" spans="1:26" ht="15">
      <c r="A143" s="537"/>
      <c r="B143" s="669"/>
      <c r="C143" s="537"/>
      <c r="D143" s="848" t="str">
        <f t="shared" si="15"/>
        <v>Caisse-01/1900</v>
      </c>
      <c r="E143" s="670"/>
      <c r="F143" s="680"/>
      <c r="G143" s="540"/>
      <c r="H143" s="930"/>
      <c r="I143" s="930"/>
      <c r="J143" s="930">
        <f t="shared" si="16"/>
        <v>0</v>
      </c>
      <c r="K143" s="930">
        <f t="shared" si="12"/>
        <v>0</v>
      </c>
      <c r="L143" s="705">
        <f t="shared" si="13"/>
        <v>0</v>
      </c>
      <c r="M143" s="537"/>
      <c r="N143" s="706">
        <f>+IF(A143="",0,IF(A143=Table!$A$5,L143,(IF(A143=Table!$A$3,0,IF(A143=Table!$A$4,L143,0)))))</f>
        <v>0</v>
      </c>
      <c r="O143" s="672"/>
      <c r="P143" s="707">
        <f>-IF(A143=Table!$A$5,I143,0)+IF(A143=Table!$A$5,H143,0)</f>
        <v>0</v>
      </c>
      <c r="Q143" s="539" t="str">
        <f t="shared" si="14"/>
        <v>01/1900</v>
      </c>
      <c r="R143" s="475">
        <f t="shared" si="17"/>
        <v>1</v>
      </c>
      <c r="S143" s="691"/>
      <c r="T143" s="691"/>
      <c r="U143" s="691"/>
      <c r="V143" s="691"/>
      <c r="W143" s="691"/>
      <c r="X143" s="691"/>
      <c r="Y143" s="691"/>
      <c r="Z143" s="691"/>
    </row>
    <row r="144" spans="1:26" ht="15">
      <c r="A144" s="537"/>
      <c r="B144" s="669"/>
      <c r="C144" s="537"/>
      <c r="D144" s="848" t="str">
        <f t="shared" si="15"/>
        <v>Caisse-01/1900</v>
      </c>
      <c r="E144" s="679"/>
      <c r="F144" s="680"/>
      <c r="G144" s="681"/>
      <c r="H144" s="933"/>
      <c r="I144" s="930"/>
      <c r="J144" s="930">
        <f t="shared" si="16"/>
        <v>0</v>
      </c>
      <c r="K144" s="930">
        <f t="shared" si="12"/>
        <v>0</v>
      </c>
      <c r="L144" s="705">
        <f t="shared" si="13"/>
        <v>0</v>
      </c>
      <c r="M144" s="537"/>
      <c r="N144" s="706">
        <f>+IF(A144="",0,IF(A144=Table!$A$5,L144,(IF(A144=Table!$A$3,0,IF(A144=Table!$A$4,L144,0)))))</f>
        <v>0</v>
      </c>
      <c r="O144" s="672"/>
      <c r="P144" s="707">
        <f>-IF(A144=Table!$A$5,I144,0)+IF(A144=Table!$A$5,H144,0)</f>
        <v>0</v>
      </c>
      <c r="Q144" s="539" t="str">
        <f t="shared" si="14"/>
        <v>01/1900</v>
      </c>
      <c r="R144" s="475">
        <f t="shared" si="17"/>
        <v>1</v>
      </c>
      <c r="S144" s="691"/>
      <c r="T144" s="691"/>
      <c r="U144" s="691"/>
      <c r="V144" s="691"/>
      <c r="W144" s="691"/>
      <c r="X144" s="691"/>
      <c r="Y144" s="691"/>
      <c r="Z144" s="691"/>
    </row>
    <row r="145" spans="1:26" ht="15">
      <c r="A145" s="537"/>
      <c r="B145" s="669"/>
      <c r="C145" s="537"/>
      <c r="D145" s="848" t="str">
        <f t="shared" si="15"/>
        <v>Caisse-01/1900</v>
      </c>
      <c r="E145" s="670"/>
      <c r="F145" s="680"/>
      <c r="G145" s="673"/>
      <c r="H145" s="933"/>
      <c r="I145" s="931"/>
      <c r="J145" s="930">
        <f t="shared" si="16"/>
        <v>0</v>
      </c>
      <c r="K145" s="930">
        <f t="shared" si="12"/>
        <v>0</v>
      </c>
      <c r="L145" s="705">
        <f t="shared" si="13"/>
        <v>0</v>
      </c>
      <c r="M145" s="537"/>
      <c r="N145" s="706">
        <f>+IF(A145="",0,IF(A145=Table!$A$5,L145,(IF(A145=Table!$A$3,0,IF(A145=Table!$A$4,L145,0)))))</f>
        <v>0</v>
      </c>
      <c r="O145" s="672"/>
      <c r="P145" s="707">
        <f>-IF(A145=Table!$A$5,I145,0)+IF(A145=Table!$A$5,H145,0)</f>
        <v>0</v>
      </c>
      <c r="Q145" s="539" t="str">
        <f t="shared" si="14"/>
        <v>01/1900</v>
      </c>
      <c r="R145" s="475">
        <f t="shared" si="17"/>
        <v>1</v>
      </c>
      <c r="S145" s="691"/>
      <c r="T145" s="691"/>
      <c r="U145" s="691"/>
      <c r="V145" s="691"/>
      <c r="W145" s="691"/>
      <c r="X145" s="691"/>
      <c r="Y145" s="691"/>
      <c r="Z145" s="691"/>
    </row>
    <row r="146" spans="1:26" ht="15">
      <c r="A146" s="537"/>
      <c r="B146" s="669"/>
      <c r="C146" s="537"/>
      <c r="D146" s="848" t="str">
        <f t="shared" si="15"/>
        <v>Caisse-01/1900</v>
      </c>
      <c r="E146" s="670"/>
      <c r="F146" s="680"/>
      <c r="G146" s="673"/>
      <c r="H146" s="933"/>
      <c r="I146" s="931"/>
      <c r="J146" s="930">
        <f t="shared" si="16"/>
        <v>0</v>
      </c>
      <c r="K146" s="930">
        <f t="shared" si="12"/>
        <v>0</v>
      </c>
      <c r="L146" s="705">
        <f t="shared" si="13"/>
        <v>0</v>
      </c>
      <c r="M146" s="537"/>
      <c r="N146" s="706">
        <f>+IF(A146="",0,IF(A146=Table!$A$5,L146,(IF(A146=Table!$A$3,0,IF(A146=Table!$A$4,L146,0)))))</f>
        <v>0</v>
      </c>
      <c r="O146" s="672"/>
      <c r="P146" s="707">
        <f>-IF(A146=Table!$A$5,I146,0)+IF(A146=Table!$A$5,H146,0)</f>
        <v>0</v>
      </c>
      <c r="Q146" s="539" t="str">
        <f t="shared" si="14"/>
        <v>01/1900</v>
      </c>
      <c r="R146" s="475">
        <f t="shared" si="17"/>
        <v>1</v>
      </c>
      <c r="S146" s="691"/>
      <c r="T146" s="691"/>
      <c r="U146" s="691"/>
      <c r="V146" s="691"/>
      <c r="W146" s="691"/>
      <c r="X146" s="691"/>
      <c r="Y146" s="691"/>
      <c r="Z146" s="691"/>
    </row>
    <row r="147" spans="1:26" ht="15">
      <c r="A147" s="537"/>
      <c r="B147" s="669"/>
      <c r="C147" s="537"/>
      <c r="D147" s="848" t="str">
        <f t="shared" si="15"/>
        <v>Caisse-01/1900</v>
      </c>
      <c r="E147" s="679"/>
      <c r="F147" s="680"/>
      <c r="G147" s="673"/>
      <c r="H147" s="933"/>
      <c r="I147" s="931"/>
      <c r="J147" s="930">
        <f t="shared" si="16"/>
        <v>0</v>
      </c>
      <c r="K147" s="930">
        <f t="shared" si="12"/>
        <v>0</v>
      </c>
      <c r="L147" s="705">
        <f t="shared" si="13"/>
        <v>0</v>
      </c>
      <c r="M147" s="537"/>
      <c r="N147" s="706">
        <f>+IF(A147="",0,IF(A147=Table!$A$5,L147,(IF(A147=Table!$A$3,0,IF(A147=Table!$A$4,L147,0)))))</f>
        <v>0</v>
      </c>
      <c r="O147" s="672"/>
      <c r="P147" s="707">
        <f>-IF(A147=Table!$A$5,I147,0)+IF(A147=Table!$A$5,H147,0)</f>
        <v>0</v>
      </c>
      <c r="Q147" s="539" t="str">
        <f t="shared" si="14"/>
        <v>01/1900</v>
      </c>
      <c r="R147" s="475">
        <f t="shared" si="17"/>
        <v>1</v>
      </c>
      <c r="S147" s="691"/>
      <c r="T147" s="691"/>
      <c r="U147" s="691"/>
      <c r="V147" s="691"/>
      <c r="W147" s="691"/>
      <c r="X147" s="691"/>
      <c r="Y147" s="691"/>
      <c r="Z147" s="691"/>
    </row>
    <row r="148" spans="1:26" ht="15">
      <c r="A148" s="537"/>
      <c r="B148" s="669"/>
      <c r="C148" s="537"/>
      <c r="D148" s="848" t="str">
        <f t="shared" si="15"/>
        <v>Caisse-01/1900</v>
      </c>
      <c r="E148" s="679"/>
      <c r="F148" s="680"/>
      <c r="G148" s="673"/>
      <c r="H148" s="933"/>
      <c r="I148" s="931"/>
      <c r="J148" s="930">
        <f t="shared" si="16"/>
        <v>0</v>
      </c>
      <c r="K148" s="930">
        <f t="shared" si="12"/>
        <v>0</v>
      </c>
      <c r="L148" s="705">
        <f t="shared" si="13"/>
        <v>0</v>
      </c>
      <c r="M148" s="537"/>
      <c r="N148" s="706">
        <f>+IF(A148="",0,IF(A148=Table!$A$5,L148,(IF(A148=Table!$A$3,0,IF(A148=Table!$A$4,L148,0)))))</f>
        <v>0</v>
      </c>
      <c r="O148" s="672"/>
      <c r="P148" s="707">
        <f>-IF(A148=Table!$A$5,I148,0)+IF(A148=Table!$A$5,H148,0)</f>
        <v>0</v>
      </c>
      <c r="Q148" s="539" t="str">
        <f t="shared" si="14"/>
        <v>01/1900</v>
      </c>
      <c r="R148" s="475">
        <f t="shared" si="17"/>
        <v>1</v>
      </c>
      <c r="S148" s="691"/>
      <c r="T148" s="691"/>
      <c r="U148" s="691"/>
      <c r="V148" s="691"/>
      <c r="W148" s="691"/>
      <c r="X148" s="691"/>
      <c r="Y148" s="691"/>
      <c r="Z148" s="691"/>
    </row>
    <row r="149" spans="1:26" ht="15">
      <c r="A149" s="537"/>
      <c r="B149" s="669"/>
      <c r="C149" s="537"/>
      <c r="D149" s="848" t="str">
        <f t="shared" si="15"/>
        <v>Caisse-01/1900</v>
      </c>
      <c r="E149" s="679"/>
      <c r="F149" s="680"/>
      <c r="G149" s="681"/>
      <c r="H149" s="933"/>
      <c r="I149" s="931"/>
      <c r="J149" s="930">
        <f t="shared" si="16"/>
        <v>0</v>
      </c>
      <c r="K149" s="930">
        <f t="shared" si="12"/>
        <v>0</v>
      </c>
      <c r="L149" s="705">
        <f t="shared" si="13"/>
        <v>0</v>
      </c>
      <c r="M149" s="537"/>
      <c r="N149" s="706">
        <f>+IF(A149="",0,IF(A149=Table!$A$5,L149,(IF(A149=Table!$A$3,0,IF(A149=Table!$A$4,L149,0)))))</f>
        <v>0</v>
      </c>
      <c r="O149" s="672"/>
      <c r="P149" s="707">
        <f>-IF(A149=Table!$A$5,I149,0)+IF(A149=Table!$A$5,H149,0)</f>
        <v>0</v>
      </c>
      <c r="Q149" s="539" t="str">
        <f t="shared" si="14"/>
        <v>01/1900</v>
      </c>
      <c r="R149" s="475">
        <f t="shared" si="17"/>
        <v>1</v>
      </c>
      <c r="S149" s="691"/>
      <c r="T149" s="691"/>
      <c r="U149" s="691"/>
      <c r="V149" s="691"/>
      <c r="W149" s="691"/>
      <c r="X149" s="691"/>
      <c r="Y149" s="691"/>
      <c r="Z149" s="691"/>
    </row>
    <row r="150" spans="1:26" ht="15">
      <c r="A150" s="537"/>
      <c r="B150" s="669"/>
      <c r="C150" s="537"/>
      <c r="D150" s="848" t="str">
        <f t="shared" si="15"/>
        <v>Caisse-01/1900</v>
      </c>
      <c r="E150" s="678"/>
      <c r="F150" s="671"/>
      <c r="G150" s="540"/>
      <c r="H150" s="932"/>
      <c r="I150" s="930"/>
      <c r="J150" s="930">
        <f t="shared" si="16"/>
        <v>0</v>
      </c>
      <c r="K150" s="930">
        <f t="shared" si="12"/>
        <v>0</v>
      </c>
      <c r="L150" s="705">
        <f t="shared" si="13"/>
        <v>0</v>
      </c>
      <c r="M150" s="537"/>
      <c r="N150" s="706">
        <f>+IF(A150="",0,IF(A150=Table!$A$5,L150,(IF(A150=Table!$A$3,0,IF(A150=Table!$A$4,L150,0)))))</f>
        <v>0</v>
      </c>
      <c r="O150" s="672"/>
      <c r="P150" s="707">
        <f>-IF(A150=Table!$A$5,I150,0)+IF(A150=Table!$A$5,H150,0)</f>
        <v>0</v>
      </c>
      <c r="Q150" s="539" t="str">
        <f t="shared" si="14"/>
        <v>01/1900</v>
      </c>
      <c r="R150" s="475">
        <f t="shared" si="17"/>
        <v>1</v>
      </c>
      <c r="S150" s="691"/>
      <c r="T150" s="691"/>
      <c r="U150" s="691"/>
      <c r="V150" s="691"/>
      <c r="W150" s="691"/>
      <c r="X150" s="691"/>
      <c r="Y150" s="691"/>
      <c r="Z150" s="691"/>
    </row>
    <row r="151" spans="1:26" ht="15">
      <c r="A151" s="537"/>
      <c r="B151" s="669"/>
      <c r="C151" s="537"/>
      <c r="D151" s="848" t="str">
        <f t="shared" si="15"/>
        <v>Caisse-01/1900</v>
      </c>
      <c r="E151" s="670"/>
      <c r="F151" s="673"/>
      <c r="G151" s="673"/>
      <c r="H151" s="933"/>
      <c r="I151" s="933"/>
      <c r="J151" s="930">
        <f t="shared" si="16"/>
        <v>0</v>
      </c>
      <c r="K151" s="930">
        <f t="shared" si="12"/>
        <v>0</v>
      </c>
      <c r="L151" s="705">
        <f t="shared" si="13"/>
        <v>0</v>
      </c>
      <c r="M151" s="537"/>
      <c r="N151" s="706">
        <f>+IF(A151="",0,IF(A151=Table!$A$5,L151,(IF(A151=Table!$A$3,0,IF(A151=Table!$A$4,L151,0)))))</f>
        <v>0</v>
      </c>
      <c r="O151" s="672"/>
      <c r="P151" s="707">
        <f>-IF(A151=Table!$A$5,I151,0)+IF(A151=Table!$A$5,H151,0)</f>
        <v>0</v>
      </c>
      <c r="Q151" s="539" t="str">
        <f t="shared" si="14"/>
        <v>01/1900</v>
      </c>
      <c r="R151" s="475">
        <f t="shared" si="17"/>
        <v>1</v>
      </c>
      <c r="S151" s="691"/>
      <c r="T151" s="691"/>
      <c r="U151" s="691"/>
      <c r="V151" s="691"/>
      <c r="W151" s="691"/>
      <c r="X151" s="691"/>
      <c r="Y151" s="691"/>
      <c r="Z151" s="691"/>
    </row>
    <row r="152" spans="1:26" ht="15">
      <c r="A152" s="537"/>
      <c r="B152" s="669"/>
      <c r="C152" s="537"/>
      <c r="D152" s="848" t="str">
        <f t="shared" si="15"/>
        <v>Caisse-01/1900</v>
      </c>
      <c r="E152" s="679"/>
      <c r="F152" s="680"/>
      <c r="G152" s="681"/>
      <c r="H152" s="933"/>
      <c r="I152" s="930"/>
      <c r="J152" s="930">
        <f t="shared" si="16"/>
        <v>0</v>
      </c>
      <c r="K152" s="930">
        <f t="shared" si="12"/>
        <v>0</v>
      </c>
      <c r="L152" s="705">
        <f t="shared" si="13"/>
        <v>0</v>
      </c>
      <c r="M152" s="537"/>
      <c r="N152" s="706">
        <f>+IF(A152="",0,IF(A152=Table!$A$5,L152,(IF(A152=Table!$A$3,0,IF(A152=Table!$A$4,L152,0)))))</f>
        <v>0</v>
      </c>
      <c r="O152" s="672"/>
      <c r="P152" s="707">
        <f>-IF(A152=Table!$A$5,I152,0)+IF(A152=Table!$A$5,H152,0)</f>
        <v>0</v>
      </c>
      <c r="Q152" s="539" t="str">
        <f t="shared" si="14"/>
        <v>01/1900</v>
      </c>
      <c r="R152" s="475">
        <f t="shared" si="17"/>
        <v>1</v>
      </c>
      <c r="S152" s="691"/>
      <c r="T152" s="691"/>
      <c r="U152" s="691"/>
      <c r="V152" s="691"/>
      <c r="W152" s="691"/>
      <c r="X152" s="691"/>
      <c r="Y152" s="691"/>
      <c r="Z152" s="691"/>
    </row>
    <row r="153" spans="1:26" ht="15">
      <c r="A153" s="537"/>
      <c r="B153" s="669"/>
      <c r="C153" s="537"/>
      <c r="D153" s="848" t="str">
        <f t="shared" si="15"/>
        <v>Caisse-01/1900</v>
      </c>
      <c r="E153" s="679"/>
      <c r="F153" s="680"/>
      <c r="G153" s="682"/>
      <c r="H153" s="933"/>
      <c r="I153" s="930"/>
      <c r="J153" s="930">
        <f t="shared" si="16"/>
        <v>0</v>
      </c>
      <c r="K153" s="930">
        <f t="shared" si="12"/>
        <v>0</v>
      </c>
      <c r="L153" s="705">
        <f t="shared" si="13"/>
        <v>0</v>
      </c>
      <c r="M153" s="537"/>
      <c r="N153" s="706">
        <f>+IF(A153="",0,IF(A153=Table!$A$5,L153,(IF(A153=Table!$A$3,0,IF(A153=Table!$A$4,L153,0)))))</f>
        <v>0</v>
      </c>
      <c r="O153" s="672"/>
      <c r="P153" s="707">
        <f>-IF(A153=Table!$A$5,I153,0)+IF(A153=Table!$A$5,H153,0)</f>
        <v>0</v>
      </c>
      <c r="Q153" s="539" t="str">
        <f t="shared" si="14"/>
        <v>01/1900</v>
      </c>
      <c r="R153" s="475">
        <f t="shared" si="17"/>
        <v>1</v>
      </c>
      <c r="S153" s="691"/>
      <c r="T153" s="691"/>
      <c r="U153" s="691"/>
      <c r="V153" s="691"/>
      <c r="W153" s="691"/>
      <c r="X153" s="691"/>
      <c r="Y153" s="691"/>
      <c r="Z153" s="691"/>
    </row>
    <row r="154" spans="1:26" ht="15">
      <c r="A154" s="537"/>
      <c r="B154" s="669"/>
      <c r="C154" s="537"/>
      <c r="D154" s="848" t="str">
        <f t="shared" si="15"/>
        <v>Caisse-01/1900</v>
      </c>
      <c r="E154" s="679"/>
      <c r="F154" s="673"/>
      <c r="G154" s="540"/>
      <c r="H154" s="930"/>
      <c r="I154" s="930"/>
      <c r="J154" s="930">
        <f t="shared" si="16"/>
        <v>0</v>
      </c>
      <c r="K154" s="930">
        <f t="shared" si="12"/>
        <v>0</v>
      </c>
      <c r="L154" s="705">
        <f t="shared" si="13"/>
        <v>0</v>
      </c>
      <c r="M154" s="537"/>
      <c r="N154" s="706">
        <f>+IF(A154="",0,IF(A154=Table!$A$5,L154,(IF(A154=Table!$A$3,0,IF(A154=Table!$A$4,L154,0)))))</f>
        <v>0</v>
      </c>
      <c r="O154" s="672"/>
      <c r="P154" s="707">
        <f>-IF(A154=Table!$A$5,I154,0)+IF(A154=Table!$A$5,H154,0)</f>
        <v>0</v>
      </c>
      <c r="Q154" s="539" t="str">
        <f t="shared" si="14"/>
        <v>01/1900</v>
      </c>
      <c r="R154" s="475">
        <f t="shared" si="17"/>
        <v>1</v>
      </c>
      <c r="S154" s="691"/>
      <c r="T154" s="691"/>
      <c r="U154" s="691"/>
      <c r="V154" s="691"/>
      <c r="W154" s="691"/>
      <c r="X154" s="691"/>
      <c r="Y154" s="691"/>
      <c r="Z154" s="691"/>
    </row>
    <row r="155" spans="1:26" ht="15">
      <c r="A155" s="537"/>
      <c r="B155" s="669"/>
      <c r="C155" s="537"/>
      <c r="D155" s="848" t="str">
        <f t="shared" si="15"/>
        <v>Caisse-01/1900</v>
      </c>
      <c r="E155" s="673"/>
      <c r="F155" s="673"/>
      <c r="G155" s="540"/>
      <c r="H155" s="932"/>
      <c r="I155" s="930"/>
      <c r="J155" s="930">
        <f t="shared" si="16"/>
        <v>0</v>
      </c>
      <c r="K155" s="930">
        <f t="shared" si="12"/>
        <v>0</v>
      </c>
      <c r="L155" s="705">
        <f t="shared" si="13"/>
        <v>0</v>
      </c>
      <c r="M155" s="537"/>
      <c r="N155" s="706">
        <f>+IF(A155="",0,IF(A155=Table!$A$5,L155,(IF(A155=Table!$A$3,0,IF(A155=Table!$A$4,L155,0)))))</f>
        <v>0</v>
      </c>
      <c r="O155" s="672"/>
      <c r="P155" s="707">
        <f>-IF(A155=Table!$A$5,I155,0)+IF(A155=Table!$A$5,H155,0)</f>
        <v>0</v>
      </c>
      <c r="Q155" s="539" t="str">
        <f t="shared" si="14"/>
        <v>01/1900</v>
      </c>
      <c r="R155" s="475">
        <f t="shared" si="17"/>
        <v>1</v>
      </c>
      <c r="S155" s="691"/>
      <c r="T155" s="691"/>
      <c r="U155" s="691"/>
      <c r="V155" s="691"/>
      <c r="W155" s="691"/>
      <c r="X155" s="691"/>
      <c r="Y155" s="691"/>
      <c r="Z155" s="691"/>
    </row>
    <row r="156" spans="1:26" ht="15">
      <c r="A156" s="537"/>
      <c r="B156" s="669"/>
      <c r="C156" s="537"/>
      <c r="D156" s="848" t="str">
        <f t="shared" si="15"/>
        <v>Caisse-01/1900</v>
      </c>
      <c r="E156" s="678"/>
      <c r="F156" s="673"/>
      <c r="G156" s="540"/>
      <c r="H156" s="932"/>
      <c r="I156" s="930"/>
      <c r="J156" s="930">
        <f t="shared" si="16"/>
        <v>0</v>
      </c>
      <c r="K156" s="930">
        <f t="shared" si="12"/>
        <v>0</v>
      </c>
      <c r="L156" s="705">
        <f t="shared" si="13"/>
        <v>0</v>
      </c>
      <c r="M156" s="537"/>
      <c r="N156" s="706">
        <f>+IF(A156="",0,IF(A156=Table!$A$5,L156,(IF(A156=Table!$A$3,0,IF(A156=Table!$A$4,L156,0)))))</f>
        <v>0</v>
      </c>
      <c r="O156" s="672"/>
      <c r="P156" s="707">
        <f>-IF(A156=Table!$A$5,I156,0)+IF(A156=Table!$A$5,H156,0)</f>
        <v>0</v>
      </c>
      <c r="Q156" s="539" t="str">
        <f t="shared" si="14"/>
        <v>01/1900</v>
      </c>
      <c r="R156" s="475">
        <f t="shared" si="17"/>
        <v>1</v>
      </c>
      <c r="S156" s="691"/>
      <c r="T156" s="691"/>
      <c r="U156" s="691"/>
      <c r="V156" s="691"/>
      <c r="W156" s="691"/>
      <c r="X156" s="691"/>
      <c r="Y156" s="691"/>
      <c r="Z156" s="691"/>
    </row>
    <row r="157" spans="1:26" ht="15">
      <c r="A157" s="537"/>
      <c r="B157" s="669"/>
      <c r="C157" s="537"/>
      <c r="D157" s="848" t="str">
        <f t="shared" si="15"/>
        <v>Caisse-01/1900</v>
      </c>
      <c r="E157" s="670"/>
      <c r="F157" s="680"/>
      <c r="G157" s="673"/>
      <c r="H157" s="933"/>
      <c r="I157" s="931"/>
      <c r="J157" s="930">
        <f t="shared" si="16"/>
        <v>0</v>
      </c>
      <c r="K157" s="930">
        <f t="shared" si="12"/>
        <v>0</v>
      </c>
      <c r="L157" s="705">
        <f t="shared" si="13"/>
        <v>0</v>
      </c>
      <c r="M157" s="537"/>
      <c r="N157" s="706">
        <f>+IF(A157="",0,IF(A157=Table!$A$5,L157,(IF(A157=Table!$A$3,0,IF(A157=Table!$A$4,L157,0)))))</f>
        <v>0</v>
      </c>
      <c r="O157" s="672"/>
      <c r="P157" s="707">
        <f>-IF(A157=Table!$A$5,I157,0)+IF(A157=Table!$A$5,H157,0)</f>
        <v>0</v>
      </c>
      <c r="Q157" s="539" t="str">
        <f t="shared" si="14"/>
        <v>01/1900</v>
      </c>
      <c r="R157" s="475">
        <f t="shared" si="17"/>
        <v>1</v>
      </c>
      <c r="S157" s="691"/>
      <c r="T157" s="691"/>
      <c r="U157" s="691"/>
      <c r="V157" s="691"/>
      <c r="W157" s="691"/>
      <c r="X157" s="691"/>
      <c r="Y157" s="691"/>
      <c r="Z157" s="691"/>
    </row>
    <row r="158" spans="1:26" ht="15">
      <c r="A158" s="537"/>
      <c r="B158" s="669"/>
      <c r="C158" s="537"/>
      <c r="D158" s="848" t="str">
        <f t="shared" si="15"/>
        <v>Caisse-01/1900</v>
      </c>
      <c r="E158" s="670"/>
      <c r="F158" s="680"/>
      <c r="G158" s="673"/>
      <c r="H158" s="933"/>
      <c r="I158" s="931"/>
      <c r="J158" s="930">
        <f t="shared" si="16"/>
        <v>0</v>
      </c>
      <c r="K158" s="930">
        <f t="shared" si="12"/>
        <v>0</v>
      </c>
      <c r="L158" s="705">
        <f t="shared" si="13"/>
        <v>0</v>
      </c>
      <c r="M158" s="537"/>
      <c r="N158" s="706">
        <f>+IF(A158="",0,IF(A158=Table!$A$5,L158,(IF(A158=Table!$A$3,0,IF(A158=Table!$A$4,L158,0)))))</f>
        <v>0</v>
      </c>
      <c r="O158" s="672"/>
      <c r="P158" s="707">
        <f>-IF(A158=Table!$A$5,I158,0)+IF(A158=Table!$A$5,H158,0)</f>
        <v>0</v>
      </c>
      <c r="Q158" s="539" t="str">
        <f t="shared" si="14"/>
        <v>01/1900</v>
      </c>
      <c r="R158" s="475">
        <f t="shared" si="17"/>
        <v>1</v>
      </c>
      <c r="S158" s="691"/>
      <c r="T158" s="691"/>
      <c r="U158" s="691"/>
      <c r="V158" s="691"/>
      <c r="W158" s="691"/>
      <c r="X158" s="691"/>
      <c r="Y158" s="691"/>
      <c r="Z158" s="691"/>
    </row>
    <row r="159" spans="1:26" ht="15">
      <c r="A159" s="537"/>
      <c r="B159" s="669"/>
      <c r="C159" s="537"/>
      <c r="D159" s="848" t="str">
        <f t="shared" si="15"/>
        <v>Caisse-01/1900</v>
      </c>
      <c r="E159" s="679"/>
      <c r="F159" s="680"/>
      <c r="G159" s="681"/>
      <c r="H159" s="933"/>
      <c r="I159" s="931"/>
      <c r="J159" s="930">
        <f t="shared" si="16"/>
        <v>0</v>
      </c>
      <c r="K159" s="930">
        <f t="shared" si="12"/>
        <v>0</v>
      </c>
      <c r="L159" s="705">
        <f t="shared" si="13"/>
        <v>0</v>
      </c>
      <c r="M159" s="537"/>
      <c r="N159" s="706">
        <f>+IF(A159="",0,IF(A159=Table!$A$5,L159,(IF(A159=Table!$A$3,0,IF(A159=Table!$A$4,L159,0)))))</f>
        <v>0</v>
      </c>
      <c r="O159" s="672"/>
      <c r="P159" s="707">
        <f>-IF(A159=Table!$A$5,I159,0)+IF(A159=Table!$A$5,H159,0)</f>
        <v>0</v>
      </c>
      <c r="Q159" s="539" t="str">
        <f t="shared" si="14"/>
        <v>01/1900</v>
      </c>
      <c r="R159" s="475">
        <f t="shared" si="17"/>
        <v>1</v>
      </c>
      <c r="S159" s="691"/>
      <c r="T159" s="691"/>
      <c r="U159" s="691"/>
      <c r="V159" s="691"/>
      <c r="W159" s="691"/>
      <c r="X159" s="691"/>
      <c r="Y159" s="691"/>
      <c r="Z159" s="691"/>
    </row>
    <row r="160" spans="1:26" ht="15">
      <c r="A160" s="537"/>
      <c r="B160" s="669"/>
      <c r="C160" s="537"/>
      <c r="D160" s="848" t="str">
        <f t="shared" si="15"/>
        <v>Caisse-01/1900</v>
      </c>
      <c r="E160" s="679"/>
      <c r="F160" s="680"/>
      <c r="G160" s="681"/>
      <c r="H160" s="933"/>
      <c r="I160" s="930"/>
      <c r="J160" s="930">
        <f t="shared" si="16"/>
        <v>0</v>
      </c>
      <c r="K160" s="930">
        <f t="shared" si="12"/>
        <v>0</v>
      </c>
      <c r="L160" s="705">
        <f t="shared" si="13"/>
        <v>0</v>
      </c>
      <c r="M160" s="537"/>
      <c r="N160" s="706">
        <f>+IF(A160="",0,IF(A160=Table!$A$5,L160,(IF(A160=Table!$A$3,0,IF(A160=Table!$A$4,L160,0)))))</f>
        <v>0</v>
      </c>
      <c r="O160" s="672"/>
      <c r="P160" s="707">
        <f>-IF(A160=Table!$A$5,I160,0)+IF(A160=Table!$A$5,H160,0)</f>
        <v>0</v>
      </c>
      <c r="Q160" s="539" t="str">
        <f t="shared" si="14"/>
        <v>01/1900</v>
      </c>
      <c r="R160" s="475">
        <f t="shared" si="17"/>
        <v>1</v>
      </c>
      <c r="S160" s="691"/>
      <c r="T160" s="691"/>
      <c r="U160" s="691"/>
      <c r="V160" s="691"/>
      <c r="W160" s="691"/>
      <c r="X160" s="691"/>
      <c r="Y160" s="691"/>
      <c r="Z160" s="691"/>
    </row>
    <row r="161" spans="1:26" ht="15">
      <c r="A161" s="537"/>
      <c r="B161" s="669"/>
      <c r="C161" s="537"/>
      <c r="D161" s="848" t="str">
        <f t="shared" si="15"/>
        <v>Caisse-01/1900</v>
      </c>
      <c r="E161" s="679"/>
      <c r="F161" s="680"/>
      <c r="G161" s="681"/>
      <c r="H161" s="933"/>
      <c r="I161" s="930"/>
      <c r="J161" s="930">
        <f t="shared" si="16"/>
        <v>0</v>
      </c>
      <c r="K161" s="930">
        <f t="shared" si="12"/>
        <v>0</v>
      </c>
      <c r="L161" s="705">
        <f t="shared" si="13"/>
        <v>0</v>
      </c>
      <c r="M161" s="537"/>
      <c r="N161" s="706">
        <f>+IF(A161="",0,IF(A161=Table!$A$5,L161,(IF(A161=Table!$A$3,0,IF(A161=Table!$A$4,L161,0)))))</f>
        <v>0</v>
      </c>
      <c r="O161" s="672"/>
      <c r="P161" s="707">
        <f>-IF(A161=Table!$A$5,I161,0)+IF(A161=Table!$A$5,H161,0)</f>
        <v>0</v>
      </c>
      <c r="Q161" s="539" t="str">
        <f t="shared" si="14"/>
        <v>01/1900</v>
      </c>
      <c r="R161" s="475">
        <f t="shared" si="17"/>
        <v>1</v>
      </c>
      <c r="S161" s="691"/>
      <c r="T161" s="691"/>
      <c r="U161" s="691"/>
      <c r="V161" s="691"/>
      <c r="W161" s="691"/>
      <c r="X161" s="691"/>
      <c r="Y161" s="691"/>
      <c r="Z161" s="691"/>
    </row>
    <row r="162" spans="1:26" ht="15">
      <c r="A162" s="537"/>
      <c r="B162" s="669"/>
      <c r="C162" s="537"/>
      <c r="D162" s="848" t="str">
        <f t="shared" si="15"/>
        <v>Caisse-01/1900</v>
      </c>
      <c r="E162" s="679"/>
      <c r="F162" s="680"/>
      <c r="G162" s="681"/>
      <c r="H162" s="933"/>
      <c r="I162" s="930"/>
      <c r="J162" s="930">
        <f t="shared" si="16"/>
        <v>0</v>
      </c>
      <c r="K162" s="930">
        <f t="shared" si="12"/>
        <v>0</v>
      </c>
      <c r="L162" s="705">
        <f t="shared" si="13"/>
        <v>0</v>
      </c>
      <c r="M162" s="537"/>
      <c r="N162" s="706">
        <f>+IF(A162="",0,IF(A162=Table!$A$5,L162,(IF(A162=Table!$A$3,0,IF(A162=Table!$A$4,L162,0)))))</f>
        <v>0</v>
      </c>
      <c r="O162" s="672"/>
      <c r="P162" s="707">
        <f>-IF(A162=Table!$A$5,I162,0)+IF(A162=Table!$A$5,H162,0)</f>
        <v>0</v>
      </c>
      <c r="Q162" s="539" t="str">
        <f t="shared" si="14"/>
        <v>01/1900</v>
      </c>
      <c r="R162" s="475">
        <f t="shared" si="17"/>
        <v>1</v>
      </c>
      <c r="S162" s="691"/>
      <c r="T162" s="691"/>
      <c r="U162" s="691"/>
      <c r="V162" s="691"/>
      <c r="W162" s="691"/>
      <c r="X162" s="691"/>
      <c r="Y162" s="691"/>
      <c r="Z162" s="691"/>
    </row>
    <row r="163" spans="1:26" ht="15">
      <c r="A163" s="537"/>
      <c r="B163" s="669"/>
      <c r="C163" s="537"/>
      <c r="D163" s="848" t="str">
        <f t="shared" si="15"/>
        <v>Caisse-01/1900</v>
      </c>
      <c r="E163" s="679"/>
      <c r="F163" s="680"/>
      <c r="G163" s="681"/>
      <c r="H163" s="933"/>
      <c r="I163" s="930"/>
      <c r="J163" s="930">
        <f t="shared" si="16"/>
        <v>0</v>
      </c>
      <c r="K163" s="930">
        <f t="shared" si="12"/>
        <v>0</v>
      </c>
      <c r="L163" s="705">
        <f t="shared" si="13"/>
        <v>0</v>
      </c>
      <c r="M163" s="537"/>
      <c r="N163" s="706">
        <f>+IF(A163="",0,IF(A163=Table!$A$5,L163,(IF(A163=Table!$A$3,0,IF(A163=Table!$A$4,L163,0)))))</f>
        <v>0</v>
      </c>
      <c r="O163" s="672"/>
      <c r="P163" s="707">
        <f>-IF(A163=Table!$A$5,I163,0)+IF(A163=Table!$A$5,H163,0)</f>
        <v>0</v>
      </c>
      <c r="Q163" s="539" t="str">
        <f t="shared" si="14"/>
        <v>01/1900</v>
      </c>
      <c r="R163" s="475">
        <f t="shared" si="17"/>
        <v>1</v>
      </c>
      <c r="S163" s="691"/>
      <c r="T163" s="691"/>
      <c r="U163" s="691"/>
      <c r="V163" s="691"/>
      <c r="W163" s="691"/>
      <c r="X163" s="691"/>
      <c r="Y163" s="691"/>
      <c r="Z163" s="691"/>
    </row>
    <row r="164" spans="1:26" ht="15">
      <c r="A164" s="537"/>
      <c r="B164" s="669"/>
      <c r="C164" s="537"/>
      <c r="D164" s="848" t="str">
        <f t="shared" si="15"/>
        <v>Caisse-01/1900</v>
      </c>
      <c r="E164" s="679"/>
      <c r="F164" s="680"/>
      <c r="G164" s="681"/>
      <c r="H164" s="933"/>
      <c r="I164" s="930"/>
      <c r="J164" s="930">
        <f t="shared" si="16"/>
        <v>0</v>
      </c>
      <c r="K164" s="930">
        <f t="shared" si="12"/>
        <v>0</v>
      </c>
      <c r="L164" s="705">
        <f t="shared" si="13"/>
        <v>0</v>
      </c>
      <c r="M164" s="537"/>
      <c r="N164" s="706">
        <f>+IF(A164="",0,IF(A164=Table!$A$5,L164,(IF(A164=Table!$A$3,0,IF(A164=Table!$A$4,L164,0)))))</f>
        <v>0</v>
      </c>
      <c r="O164" s="672"/>
      <c r="P164" s="707">
        <f>-IF(A164=Table!$A$5,I164,0)+IF(A164=Table!$A$5,H164,0)</f>
        <v>0</v>
      </c>
      <c r="Q164" s="539" t="str">
        <f t="shared" si="14"/>
        <v>01/1900</v>
      </c>
      <c r="R164" s="475">
        <f t="shared" si="17"/>
        <v>1</v>
      </c>
      <c r="S164" s="691"/>
      <c r="T164" s="691"/>
      <c r="U164" s="691"/>
      <c r="V164" s="691"/>
      <c r="W164" s="691"/>
      <c r="X164" s="691"/>
      <c r="Y164" s="691"/>
      <c r="Z164" s="691"/>
    </row>
    <row r="165" spans="1:26" ht="15">
      <c r="A165" s="537"/>
      <c r="B165" s="669"/>
      <c r="C165" s="537"/>
      <c r="D165" s="848" t="str">
        <f t="shared" si="15"/>
        <v>Caisse-01/1900</v>
      </c>
      <c r="E165" s="679"/>
      <c r="F165" s="680"/>
      <c r="G165" s="681"/>
      <c r="H165" s="933"/>
      <c r="I165" s="930"/>
      <c r="J165" s="930">
        <f t="shared" si="16"/>
        <v>0</v>
      </c>
      <c r="K165" s="930">
        <f t="shared" si="12"/>
        <v>0</v>
      </c>
      <c r="L165" s="705">
        <f t="shared" si="13"/>
        <v>0</v>
      </c>
      <c r="M165" s="537"/>
      <c r="N165" s="706">
        <f>+IF(A165="",0,IF(A165=Table!$A$5,L165,(IF(A165=Table!$A$3,0,IF(A165=Table!$A$4,L165,0)))))</f>
        <v>0</v>
      </c>
      <c r="O165" s="672"/>
      <c r="P165" s="707">
        <f>-IF(A165=Table!$A$5,I165,0)+IF(A165=Table!$A$5,H165,0)</f>
        <v>0</v>
      </c>
      <c r="Q165" s="539" t="str">
        <f t="shared" si="14"/>
        <v>01/1900</v>
      </c>
      <c r="R165" s="475">
        <f t="shared" si="17"/>
        <v>1</v>
      </c>
      <c r="S165" s="691"/>
      <c r="T165" s="691"/>
      <c r="U165" s="691"/>
      <c r="V165" s="691"/>
      <c r="W165" s="691"/>
      <c r="X165" s="691"/>
      <c r="Y165" s="691"/>
      <c r="Z165" s="691"/>
    </row>
    <row r="166" spans="1:26" ht="15">
      <c r="A166" s="537"/>
      <c r="B166" s="669"/>
      <c r="C166" s="537"/>
      <c r="D166" s="848" t="str">
        <f t="shared" si="15"/>
        <v>Caisse-01/1900</v>
      </c>
      <c r="E166" s="679"/>
      <c r="F166" s="680"/>
      <c r="G166" s="682"/>
      <c r="H166" s="933"/>
      <c r="I166" s="930"/>
      <c r="J166" s="930">
        <f t="shared" si="16"/>
        <v>0</v>
      </c>
      <c r="K166" s="930">
        <f t="shared" si="12"/>
        <v>0</v>
      </c>
      <c r="L166" s="705">
        <f t="shared" si="13"/>
        <v>0</v>
      </c>
      <c r="M166" s="537"/>
      <c r="N166" s="706">
        <f>+IF(A166="",0,IF(A166=Table!$A$5,L166,(IF(A166=Table!$A$3,0,IF(A166=Table!$A$4,L166,0)))))</f>
        <v>0</v>
      </c>
      <c r="O166" s="672"/>
      <c r="P166" s="707">
        <f>-IF(A166=Table!$A$5,I166,0)+IF(A166=Table!$A$5,H166,0)</f>
        <v>0</v>
      </c>
      <c r="Q166" s="539" t="str">
        <f t="shared" si="14"/>
        <v>01/1900</v>
      </c>
      <c r="R166" s="475">
        <f t="shared" si="17"/>
        <v>1</v>
      </c>
      <c r="S166" s="691"/>
      <c r="T166" s="691"/>
      <c r="U166" s="691"/>
      <c r="V166" s="691"/>
      <c r="W166" s="691"/>
      <c r="X166" s="691"/>
      <c r="Y166" s="691"/>
      <c r="Z166" s="691"/>
    </row>
    <row r="167" spans="1:26" ht="15">
      <c r="A167" s="537"/>
      <c r="B167" s="669"/>
      <c r="C167" s="537"/>
      <c r="D167" s="848" t="str">
        <f t="shared" si="15"/>
        <v>Caisse-01/1900</v>
      </c>
      <c r="E167" s="679"/>
      <c r="F167" s="680"/>
      <c r="G167" s="682"/>
      <c r="H167" s="933"/>
      <c r="I167" s="930"/>
      <c r="J167" s="930">
        <f t="shared" si="16"/>
        <v>0</v>
      </c>
      <c r="K167" s="930">
        <f t="shared" si="12"/>
        <v>0</v>
      </c>
      <c r="L167" s="705">
        <f t="shared" si="13"/>
        <v>0</v>
      </c>
      <c r="M167" s="537"/>
      <c r="N167" s="706">
        <f>+IF(A167="",0,IF(A167=Table!$A$5,L167,(IF(A167=Table!$A$3,0,IF(A167=Table!$A$4,L167,0)))))</f>
        <v>0</v>
      </c>
      <c r="O167" s="672"/>
      <c r="P167" s="707">
        <f>-IF(A167=Table!$A$5,I167,0)+IF(A167=Table!$A$5,H167,0)</f>
        <v>0</v>
      </c>
      <c r="Q167" s="539" t="str">
        <f t="shared" si="14"/>
        <v>01/1900</v>
      </c>
      <c r="R167" s="475">
        <f t="shared" si="17"/>
        <v>1</v>
      </c>
      <c r="S167" s="691"/>
      <c r="T167" s="691"/>
      <c r="U167" s="691"/>
      <c r="V167" s="691"/>
      <c r="W167" s="691"/>
      <c r="X167" s="691"/>
      <c r="Y167" s="691"/>
      <c r="Z167" s="691"/>
    </row>
    <row r="168" spans="1:26" ht="15">
      <c r="A168" s="537"/>
      <c r="B168" s="669"/>
      <c r="C168" s="537"/>
      <c r="D168" s="848" t="str">
        <f t="shared" si="15"/>
        <v>Caisse-01/1900</v>
      </c>
      <c r="E168" s="679"/>
      <c r="F168" s="673"/>
      <c r="G168" s="540"/>
      <c r="H168" s="930"/>
      <c r="I168" s="930"/>
      <c r="J168" s="930">
        <f t="shared" si="16"/>
        <v>0</v>
      </c>
      <c r="K168" s="930">
        <f t="shared" si="12"/>
        <v>0</v>
      </c>
      <c r="L168" s="705">
        <f t="shared" si="13"/>
        <v>0</v>
      </c>
      <c r="M168" s="537"/>
      <c r="N168" s="706">
        <f>+IF(A168="",0,IF(A168=Table!$A$5,L168,(IF(A168=Table!$A$3,0,IF(A168=Table!$A$4,L168,0)))))</f>
        <v>0</v>
      </c>
      <c r="O168" s="672"/>
      <c r="P168" s="707">
        <f>-IF(A168=Table!$A$5,I168,0)+IF(A168=Table!$A$5,H168,0)</f>
        <v>0</v>
      </c>
      <c r="Q168" s="539" t="str">
        <f t="shared" si="14"/>
        <v>01/1900</v>
      </c>
      <c r="R168" s="475">
        <f t="shared" si="17"/>
        <v>1</v>
      </c>
      <c r="S168" s="691"/>
      <c r="T168" s="691"/>
      <c r="U168" s="691"/>
      <c r="V168" s="691"/>
      <c r="W168" s="691"/>
      <c r="X168" s="691"/>
      <c r="Y168" s="691"/>
      <c r="Z168" s="691"/>
    </row>
    <row r="169" spans="1:26" ht="15">
      <c r="A169" s="537"/>
      <c r="B169" s="669"/>
      <c r="C169" s="537"/>
      <c r="D169" s="848" t="str">
        <f t="shared" si="15"/>
        <v>Caisse-01/1900</v>
      </c>
      <c r="E169" s="673"/>
      <c r="F169" s="673"/>
      <c r="G169" s="540"/>
      <c r="H169" s="932"/>
      <c r="I169" s="930"/>
      <c r="J169" s="930">
        <f t="shared" si="16"/>
        <v>0</v>
      </c>
      <c r="K169" s="930">
        <f t="shared" si="12"/>
        <v>0</v>
      </c>
      <c r="L169" s="705">
        <f t="shared" si="13"/>
        <v>0</v>
      </c>
      <c r="M169" s="537"/>
      <c r="N169" s="706">
        <f>+IF(A169="",0,IF(A169=Table!$A$5,L169,(IF(A169=Table!$A$3,0,IF(A169=Table!$A$4,L169,0)))))</f>
        <v>0</v>
      </c>
      <c r="O169" s="672"/>
      <c r="P169" s="707">
        <f>-IF(A169=Table!$A$5,I169,0)+IF(A169=Table!$A$5,H169,0)</f>
        <v>0</v>
      </c>
      <c r="Q169" s="539" t="str">
        <f t="shared" si="14"/>
        <v>01/1900</v>
      </c>
      <c r="R169" s="475">
        <f t="shared" si="17"/>
        <v>1</v>
      </c>
      <c r="S169" s="691"/>
      <c r="T169" s="691"/>
      <c r="U169" s="691"/>
      <c r="V169" s="691"/>
      <c r="W169" s="691"/>
      <c r="X169" s="691"/>
      <c r="Y169" s="691"/>
      <c r="Z169" s="691"/>
    </row>
    <row r="170" spans="1:26" ht="15">
      <c r="A170" s="537"/>
      <c r="B170" s="669"/>
      <c r="C170" s="537"/>
      <c r="D170" s="848" t="str">
        <f t="shared" si="15"/>
        <v>Caisse-01/1900</v>
      </c>
      <c r="E170" s="679"/>
      <c r="F170" s="680"/>
      <c r="G170" s="681"/>
      <c r="H170" s="933"/>
      <c r="I170" s="930"/>
      <c r="J170" s="930">
        <f t="shared" si="16"/>
        <v>0</v>
      </c>
      <c r="K170" s="930">
        <f t="shared" si="12"/>
        <v>0</v>
      </c>
      <c r="L170" s="705">
        <f t="shared" si="13"/>
        <v>0</v>
      </c>
      <c r="M170" s="537"/>
      <c r="N170" s="706">
        <f>+IF(A170="",0,IF(A170=Table!$A$5,L170,(IF(A170=Table!$A$3,0,IF(A170=Table!$A$4,L170,0)))))</f>
        <v>0</v>
      </c>
      <c r="O170" s="672"/>
      <c r="P170" s="707">
        <f>-IF(A170=Table!$A$5,I170,0)+IF(A170=Table!$A$5,H170,0)</f>
        <v>0</v>
      </c>
      <c r="Q170" s="539" t="str">
        <f t="shared" si="14"/>
        <v>01/1900</v>
      </c>
      <c r="R170" s="475">
        <f t="shared" si="17"/>
        <v>1</v>
      </c>
      <c r="S170" s="691"/>
      <c r="T170" s="691"/>
      <c r="U170" s="691"/>
      <c r="V170" s="691"/>
      <c r="W170" s="691"/>
      <c r="X170" s="691"/>
      <c r="Y170" s="691"/>
      <c r="Z170" s="691"/>
    </row>
    <row r="171" spans="1:26" ht="15">
      <c r="A171" s="537"/>
      <c r="B171" s="669"/>
      <c r="C171" s="537"/>
      <c r="D171" s="848" t="str">
        <f t="shared" si="15"/>
        <v>Caisse-01/1900</v>
      </c>
      <c r="E171" s="670"/>
      <c r="F171" s="680"/>
      <c r="G171" s="673"/>
      <c r="H171" s="933"/>
      <c r="I171" s="931"/>
      <c r="J171" s="930">
        <f t="shared" si="16"/>
        <v>0</v>
      </c>
      <c r="K171" s="930">
        <f t="shared" si="12"/>
        <v>0</v>
      </c>
      <c r="L171" s="705">
        <f t="shared" si="13"/>
        <v>0</v>
      </c>
      <c r="M171" s="537"/>
      <c r="N171" s="706">
        <f>+IF(A171="",0,IF(A171=Table!$A$5,L171,(IF(A171=Table!$A$3,0,IF(A171=Table!$A$4,L171,0)))))</f>
        <v>0</v>
      </c>
      <c r="O171" s="672"/>
      <c r="P171" s="707">
        <f>-IF(A171=Table!$A$5,I171,0)+IF(A171=Table!$A$5,H171,0)</f>
        <v>0</v>
      </c>
      <c r="Q171" s="539" t="str">
        <f t="shared" si="14"/>
        <v>01/1900</v>
      </c>
      <c r="R171" s="475">
        <f t="shared" si="17"/>
        <v>1</v>
      </c>
      <c r="S171" s="691"/>
      <c r="T171" s="691"/>
      <c r="U171" s="691"/>
      <c r="V171" s="691"/>
      <c r="W171" s="691"/>
      <c r="X171" s="691"/>
      <c r="Y171" s="691"/>
      <c r="Z171" s="691"/>
    </row>
    <row r="172" spans="1:26" ht="15">
      <c r="A172" s="537"/>
      <c r="B172" s="669"/>
      <c r="C172" s="537"/>
      <c r="D172" s="848" t="str">
        <f t="shared" si="15"/>
        <v>Caisse-01/1900</v>
      </c>
      <c r="E172" s="670"/>
      <c r="F172" s="680"/>
      <c r="G172" s="673"/>
      <c r="H172" s="933"/>
      <c r="I172" s="931"/>
      <c r="J172" s="930">
        <f t="shared" si="16"/>
        <v>0</v>
      </c>
      <c r="K172" s="930">
        <f t="shared" si="12"/>
        <v>0</v>
      </c>
      <c r="L172" s="705">
        <f t="shared" si="13"/>
        <v>0</v>
      </c>
      <c r="M172" s="537"/>
      <c r="N172" s="706">
        <f>+IF(A172="",0,IF(A172=Table!$A$5,L172,(IF(A172=Table!$A$3,0,IF(A172=Table!$A$4,L172,0)))))</f>
        <v>0</v>
      </c>
      <c r="O172" s="672"/>
      <c r="P172" s="707">
        <f>-IF(A172=Table!$A$5,I172,0)+IF(A172=Table!$A$5,H172,0)</f>
        <v>0</v>
      </c>
      <c r="Q172" s="539" t="str">
        <f t="shared" si="14"/>
        <v>01/1900</v>
      </c>
      <c r="R172" s="475">
        <f t="shared" si="17"/>
        <v>1</v>
      </c>
      <c r="S172" s="691"/>
      <c r="T172" s="691"/>
      <c r="U172" s="691"/>
      <c r="V172" s="691"/>
      <c r="W172" s="691"/>
      <c r="X172" s="691"/>
      <c r="Y172" s="691"/>
      <c r="Z172" s="691"/>
    </row>
    <row r="173" spans="1:26" ht="15">
      <c r="A173" s="537"/>
      <c r="B173" s="669"/>
      <c r="C173" s="537"/>
      <c r="D173" s="848" t="str">
        <f t="shared" si="15"/>
        <v>Caisse-01/1900</v>
      </c>
      <c r="E173" s="670"/>
      <c r="F173" s="680"/>
      <c r="G173" s="673"/>
      <c r="H173" s="933"/>
      <c r="I173" s="931"/>
      <c r="J173" s="930">
        <f t="shared" si="16"/>
        <v>0</v>
      </c>
      <c r="K173" s="930">
        <f t="shared" si="12"/>
        <v>0</v>
      </c>
      <c r="L173" s="705">
        <f t="shared" si="13"/>
        <v>0</v>
      </c>
      <c r="M173" s="537"/>
      <c r="N173" s="706">
        <f>+IF(A173="",0,IF(A173=Table!$A$5,L173,(IF(A173=Table!$A$3,0,IF(A173=Table!$A$4,L173,0)))))</f>
        <v>0</v>
      </c>
      <c r="O173" s="672"/>
      <c r="P173" s="707">
        <f>-IF(A173=Table!$A$5,I173,0)+IF(A173=Table!$A$5,H173,0)</f>
        <v>0</v>
      </c>
      <c r="Q173" s="539" t="str">
        <f t="shared" si="14"/>
        <v>01/1900</v>
      </c>
      <c r="R173" s="475">
        <f t="shared" si="17"/>
        <v>1</v>
      </c>
      <c r="S173" s="691"/>
      <c r="T173" s="691"/>
      <c r="U173" s="691"/>
      <c r="V173" s="691"/>
      <c r="W173" s="691"/>
      <c r="X173" s="691"/>
      <c r="Y173" s="691"/>
      <c r="Z173" s="691"/>
    </row>
    <row r="174" spans="1:26" ht="15">
      <c r="A174" s="537"/>
      <c r="B174" s="669"/>
      <c r="C174" s="537"/>
      <c r="D174" s="848" t="str">
        <f t="shared" si="15"/>
        <v>Caisse-01/1900</v>
      </c>
      <c r="E174" s="670"/>
      <c r="F174" s="680"/>
      <c r="G174" s="673"/>
      <c r="H174" s="933"/>
      <c r="I174" s="931"/>
      <c r="J174" s="930">
        <f t="shared" si="16"/>
        <v>0</v>
      </c>
      <c r="K174" s="930">
        <f t="shared" si="12"/>
        <v>0</v>
      </c>
      <c r="L174" s="705">
        <f t="shared" si="13"/>
        <v>0</v>
      </c>
      <c r="M174" s="537"/>
      <c r="N174" s="706">
        <f>+IF(A174="",0,IF(A174=Table!$A$5,L174,(IF(A174=Table!$A$3,0,IF(A174=Table!$A$4,L174,0)))))</f>
        <v>0</v>
      </c>
      <c r="O174" s="672"/>
      <c r="P174" s="707">
        <f>-IF(A174=Table!$A$5,I174,0)+IF(A174=Table!$A$5,H174,0)</f>
        <v>0</v>
      </c>
      <c r="Q174" s="539" t="str">
        <f t="shared" si="14"/>
        <v>01/1900</v>
      </c>
      <c r="R174" s="475">
        <f t="shared" si="17"/>
        <v>1</v>
      </c>
      <c r="S174" s="691"/>
      <c r="T174" s="691"/>
      <c r="U174" s="691"/>
      <c r="V174" s="691"/>
      <c r="W174" s="691"/>
      <c r="X174" s="691"/>
      <c r="Y174" s="691"/>
      <c r="Z174" s="691"/>
    </row>
    <row r="175" spans="1:26" ht="15">
      <c r="A175" s="537"/>
      <c r="B175" s="669"/>
      <c r="C175" s="537"/>
      <c r="D175" s="848" t="str">
        <f t="shared" si="15"/>
        <v>Caisse-01/1900</v>
      </c>
      <c r="E175" s="679"/>
      <c r="F175" s="680"/>
      <c r="G175" s="681"/>
      <c r="H175" s="933"/>
      <c r="I175" s="930"/>
      <c r="J175" s="930">
        <f t="shared" si="16"/>
        <v>0</v>
      </c>
      <c r="K175" s="930">
        <f t="shared" si="12"/>
        <v>0</v>
      </c>
      <c r="L175" s="705">
        <f t="shared" si="13"/>
        <v>0</v>
      </c>
      <c r="M175" s="537"/>
      <c r="N175" s="706">
        <f>+IF(A175="",0,IF(A175=Table!$A$5,L175,(IF(A175=Table!$A$3,0,IF(A175=Table!$A$4,L175,0)))))</f>
        <v>0</v>
      </c>
      <c r="O175" s="672"/>
      <c r="P175" s="707">
        <f>-IF(A175=Table!$A$5,I175,0)+IF(A175=Table!$A$5,H175,0)</f>
        <v>0</v>
      </c>
      <c r="Q175" s="539" t="str">
        <f t="shared" si="14"/>
        <v>01/1900</v>
      </c>
      <c r="R175" s="475">
        <f t="shared" si="17"/>
        <v>1</v>
      </c>
      <c r="S175" s="691"/>
      <c r="T175" s="691"/>
      <c r="U175" s="691"/>
      <c r="V175" s="691"/>
      <c r="W175" s="691"/>
      <c r="X175" s="691"/>
      <c r="Y175" s="691"/>
      <c r="Z175" s="691"/>
    </row>
    <row r="176" spans="1:26" ht="15">
      <c r="A176" s="537"/>
      <c r="B176" s="669"/>
      <c r="C176" s="537"/>
      <c r="D176" s="848" t="str">
        <f t="shared" si="15"/>
        <v>Caisse-01/1900</v>
      </c>
      <c r="E176" s="679"/>
      <c r="F176" s="680"/>
      <c r="G176" s="681"/>
      <c r="H176" s="933"/>
      <c r="I176" s="930"/>
      <c r="J176" s="930">
        <f t="shared" si="16"/>
        <v>0</v>
      </c>
      <c r="K176" s="930">
        <f t="shared" si="12"/>
        <v>0</v>
      </c>
      <c r="L176" s="705">
        <f t="shared" si="13"/>
        <v>0</v>
      </c>
      <c r="M176" s="537"/>
      <c r="N176" s="706">
        <f>+IF(A176="",0,IF(A176=Table!$A$5,L176,(IF(A176=Table!$A$3,0,IF(A176=Table!$A$4,L176,0)))))</f>
        <v>0</v>
      </c>
      <c r="O176" s="672"/>
      <c r="P176" s="707">
        <f>-IF(A176=Table!$A$5,I176,0)+IF(A176=Table!$A$5,H176,0)</f>
        <v>0</v>
      </c>
      <c r="Q176" s="539" t="str">
        <f t="shared" si="14"/>
        <v>01/1900</v>
      </c>
      <c r="R176" s="475">
        <f t="shared" si="17"/>
        <v>1</v>
      </c>
      <c r="S176" s="691"/>
      <c r="T176" s="691"/>
      <c r="U176" s="691"/>
      <c r="V176" s="691"/>
      <c r="W176" s="691"/>
      <c r="X176" s="691"/>
      <c r="Y176" s="691"/>
      <c r="Z176" s="691"/>
    </row>
    <row r="177" spans="1:26" ht="15">
      <c r="A177" s="537"/>
      <c r="B177" s="669"/>
      <c r="C177" s="537"/>
      <c r="D177" s="848" t="str">
        <f t="shared" si="15"/>
        <v>Caisse-01/1900</v>
      </c>
      <c r="E177" s="679"/>
      <c r="F177" s="680"/>
      <c r="G177" s="682"/>
      <c r="H177" s="933"/>
      <c r="I177" s="930"/>
      <c r="J177" s="930">
        <f t="shared" si="16"/>
        <v>0</v>
      </c>
      <c r="K177" s="930">
        <f t="shared" si="12"/>
        <v>0</v>
      </c>
      <c r="L177" s="705">
        <f t="shared" si="13"/>
        <v>0</v>
      </c>
      <c r="M177" s="537"/>
      <c r="N177" s="706">
        <f>+IF(A177="",0,IF(A177=Table!$A$5,L177,(IF(A177=Table!$A$3,0,IF(A177=Table!$A$4,L177,0)))))</f>
        <v>0</v>
      </c>
      <c r="O177" s="672"/>
      <c r="P177" s="707">
        <f>-IF(A177=Table!$A$5,I177,0)+IF(A177=Table!$A$5,H177,0)</f>
        <v>0</v>
      </c>
      <c r="Q177" s="539" t="str">
        <f t="shared" si="14"/>
        <v>01/1900</v>
      </c>
      <c r="R177" s="475">
        <f t="shared" si="17"/>
        <v>1</v>
      </c>
      <c r="S177" s="691"/>
      <c r="T177" s="691"/>
      <c r="U177" s="691"/>
      <c r="V177" s="691"/>
      <c r="W177" s="691"/>
      <c r="X177" s="691"/>
      <c r="Y177" s="691"/>
      <c r="Z177" s="691"/>
    </row>
    <row r="178" spans="1:26" ht="15">
      <c r="A178" s="537"/>
      <c r="B178" s="669"/>
      <c r="C178" s="537"/>
      <c r="D178" s="848" t="str">
        <f t="shared" si="15"/>
        <v>Caisse-01/1900</v>
      </c>
      <c r="E178" s="670"/>
      <c r="F178" s="680"/>
      <c r="G178" s="673"/>
      <c r="H178" s="933"/>
      <c r="I178" s="931"/>
      <c r="J178" s="930">
        <f t="shared" si="16"/>
        <v>0</v>
      </c>
      <c r="K178" s="930">
        <f t="shared" si="12"/>
        <v>0</v>
      </c>
      <c r="L178" s="705">
        <f t="shared" si="13"/>
        <v>0</v>
      </c>
      <c r="M178" s="537"/>
      <c r="N178" s="706">
        <f>+IF(A178="",0,IF(A178=Table!$A$5,L178,(IF(A178=Table!$A$3,0,IF(A178=Table!$A$4,L178,0)))))</f>
        <v>0</v>
      </c>
      <c r="O178" s="672"/>
      <c r="P178" s="707">
        <f>-IF(A178=Table!$A$5,I178,0)+IF(A178=Table!$A$5,H178,0)</f>
        <v>0</v>
      </c>
      <c r="Q178" s="539" t="str">
        <f t="shared" si="14"/>
        <v>01/1900</v>
      </c>
      <c r="R178" s="475">
        <f t="shared" si="17"/>
        <v>1</v>
      </c>
      <c r="S178" s="691"/>
      <c r="T178" s="691"/>
      <c r="U178" s="691"/>
      <c r="V178" s="691"/>
      <c r="W178" s="691"/>
      <c r="X178" s="691"/>
      <c r="Y178" s="691"/>
      <c r="Z178" s="691"/>
    </row>
    <row r="179" spans="1:26" ht="15">
      <c r="A179" s="537"/>
      <c r="B179" s="669"/>
      <c r="C179" s="537"/>
      <c r="D179" s="848" t="str">
        <f t="shared" si="15"/>
        <v>Caisse-01/1900</v>
      </c>
      <c r="E179" s="670"/>
      <c r="F179" s="680"/>
      <c r="G179" s="673"/>
      <c r="H179" s="933"/>
      <c r="I179" s="931"/>
      <c r="J179" s="930">
        <f t="shared" si="16"/>
        <v>0</v>
      </c>
      <c r="K179" s="930">
        <f t="shared" si="12"/>
        <v>0</v>
      </c>
      <c r="L179" s="705">
        <f t="shared" si="13"/>
        <v>0</v>
      </c>
      <c r="M179" s="537"/>
      <c r="N179" s="706">
        <f>+IF(A179="",0,IF(A179=Table!$A$5,L179,(IF(A179=Table!$A$3,0,IF(A179=Table!$A$4,L179,0)))))</f>
        <v>0</v>
      </c>
      <c r="O179" s="672"/>
      <c r="P179" s="707">
        <f>-IF(A179=Table!$A$5,I179,0)+IF(A179=Table!$A$5,H179,0)</f>
        <v>0</v>
      </c>
      <c r="Q179" s="539" t="str">
        <f t="shared" si="14"/>
        <v>01/1900</v>
      </c>
      <c r="R179" s="475">
        <f t="shared" si="17"/>
        <v>1</v>
      </c>
      <c r="S179" s="691"/>
      <c r="T179" s="691"/>
      <c r="U179" s="691"/>
      <c r="V179" s="691"/>
      <c r="W179" s="691"/>
      <c r="X179" s="691"/>
      <c r="Y179" s="691"/>
      <c r="Z179" s="691"/>
    </row>
    <row r="180" spans="1:26" ht="15">
      <c r="A180" s="537"/>
      <c r="B180" s="669"/>
      <c r="C180" s="537"/>
      <c r="D180" s="848" t="str">
        <f t="shared" si="15"/>
        <v>Caisse-01/1900</v>
      </c>
      <c r="E180" s="670"/>
      <c r="F180" s="680"/>
      <c r="G180" s="673"/>
      <c r="H180" s="933"/>
      <c r="I180" s="931"/>
      <c r="J180" s="930">
        <f t="shared" si="16"/>
        <v>0</v>
      </c>
      <c r="K180" s="930">
        <f t="shared" si="12"/>
        <v>0</v>
      </c>
      <c r="L180" s="705">
        <f t="shared" si="13"/>
        <v>0</v>
      </c>
      <c r="M180" s="537"/>
      <c r="N180" s="706">
        <f>+IF(A180="",0,IF(A180=Table!$A$5,L180,(IF(A180=Table!$A$3,0,IF(A180=Table!$A$4,L180,0)))))</f>
        <v>0</v>
      </c>
      <c r="O180" s="672"/>
      <c r="P180" s="707">
        <f>-IF(A180=Table!$A$5,I180,0)+IF(A180=Table!$A$5,H180,0)</f>
        <v>0</v>
      </c>
      <c r="Q180" s="539" t="str">
        <f t="shared" si="14"/>
        <v>01/1900</v>
      </c>
      <c r="R180" s="475">
        <f t="shared" si="17"/>
        <v>1</v>
      </c>
      <c r="S180" s="691"/>
      <c r="T180" s="691"/>
      <c r="U180" s="691"/>
      <c r="V180" s="691"/>
      <c r="W180" s="691"/>
      <c r="X180" s="691"/>
      <c r="Y180" s="691"/>
      <c r="Z180" s="691"/>
    </row>
    <row r="181" spans="1:26" ht="15">
      <c r="A181" s="537"/>
      <c r="B181" s="669"/>
      <c r="C181" s="537"/>
      <c r="D181" s="848" t="str">
        <f t="shared" si="15"/>
        <v>Caisse-01/1900</v>
      </c>
      <c r="E181" s="670"/>
      <c r="F181" s="680"/>
      <c r="G181" s="673"/>
      <c r="H181" s="933"/>
      <c r="I181" s="931"/>
      <c r="J181" s="930">
        <f t="shared" si="16"/>
        <v>0</v>
      </c>
      <c r="K181" s="930">
        <f t="shared" si="12"/>
        <v>0</v>
      </c>
      <c r="L181" s="705">
        <f t="shared" si="13"/>
        <v>0</v>
      </c>
      <c r="M181" s="537"/>
      <c r="N181" s="706">
        <f>+IF(A181="",0,IF(A181=Table!$A$5,L181,(IF(A181=Table!$A$3,0,IF(A181=Table!$A$4,L181,0)))))</f>
        <v>0</v>
      </c>
      <c r="O181" s="672"/>
      <c r="P181" s="707">
        <f>-IF(A181=Table!$A$5,I181,0)+IF(A181=Table!$A$5,H181,0)</f>
        <v>0</v>
      </c>
      <c r="Q181" s="539" t="str">
        <f t="shared" si="14"/>
        <v>01/1900</v>
      </c>
      <c r="R181" s="475">
        <f t="shared" si="17"/>
        <v>1</v>
      </c>
      <c r="S181" s="691"/>
      <c r="T181" s="691"/>
      <c r="U181" s="691"/>
      <c r="V181" s="691"/>
      <c r="W181" s="691"/>
      <c r="X181" s="691"/>
      <c r="Y181" s="691"/>
      <c r="Z181" s="691"/>
    </row>
    <row r="182" spans="1:26" ht="15">
      <c r="A182" s="537"/>
      <c r="B182" s="669"/>
      <c r="C182" s="537"/>
      <c r="D182" s="848" t="str">
        <f t="shared" si="15"/>
        <v>Caisse-01/1900</v>
      </c>
      <c r="E182" s="670"/>
      <c r="F182" s="680"/>
      <c r="G182" s="673"/>
      <c r="H182" s="933"/>
      <c r="I182" s="931"/>
      <c r="J182" s="930">
        <f t="shared" si="16"/>
        <v>0</v>
      </c>
      <c r="K182" s="930">
        <f t="shared" si="12"/>
        <v>0</v>
      </c>
      <c r="L182" s="705">
        <f t="shared" si="13"/>
        <v>0</v>
      </c>
      <c r="M182" s="537"/>
      <c r="N182" s="706">
        <f>+IF(A182="",0,IF(A182=Table!$A$5,L182,(IF(A182=Table!$A$3,0,IF(A182=Table!$A$4,L182,0)))))</f>
        <v>0</v>
      </c>
      <c r="O182" s="672"/>
      <c r="P182" s="707">
        <f>-IF(A182=Table!$A$5,I182,0)+IF(A182=Table!$A$5,H182,0)</f>
        <v>0</v>
      </c>
      <c r="Q182" s="539" t="str">
        <f t="shared" si="14"/>
        <v>01/1900</v>
      </c>
      <c r="R182" s="475">
        <f t="shared" si="17"/>
        <v>1</v>
      </c>
      <c r="S182" s="691"/>
      <c r="T182" s="691"/>
      <c r="U182" s="691"/>
      <c r="V182" s="691"/>
      <c r="W182" s="691"/>
      <c r="X182" s="691"/>
      <c r="Y182" s="691"/>
      <c r="Z182" s="691"/>
    </row>
    <row r="183" spans="1:26" ht="15">
      <c r="A183" s="537"/>
      <c r="B183" s="669"/>
      <c r="C183" s="537"/>
      <c r="D183" s="848" t="str">
        <f t="shared" si="15"/>
        <v>Caisse-01/1900</v>
      </c>
      <c r="E183" s="670"/>
      <c r="F183" s="680"/>
      <c r="G183" s="673"/>
      <c r="H183" s="933"/>
      <c r="I183" s="931"/>
      <c r="J183" s="930">
        <f t="shared" si="16"/>
        <v>0</v>
      </c>
      <c r="K183" s="930">
        <f t="shared" si="12"/>
        <v>0</v>
      </c>
      <c r="L183" s="705">
        <f t="shared" si="13"/>
        <v>0</v>
      </c>
      <c r="M183" s="537"/>
      <c r="N183" s="706">
        <f>+IF(A183="",0,IF(A183=Table!$A$5,L183,(IF(A183=Table!$A$3,0,IF(A183=Table!$A$4,L183,0)))))</f>
        <v>0</v>
      </c>
      <c r="O183" s="672"/>
      <c r="P183" s="707">
        <f>-IF(A183=Table!$A$5,I183,0)+IF(A183=Table!$A$5,H183,0)</f>
        <v>0</v>
      </c>
      <c r="Q183" s="539" t="str">
        <f t="shared" si="14"/>
        <v>01/1900</v>
      </c>
      <c r="R183" s="475">
        <f t="shared" si="17"/>
        <v>1</v>
      </c>
      <c r="S183" s="691"/>
      <c r="T183" s="691"/>
      <c r="U183" s="691"/>
      <c r="V183" s="691"/>
      <c r="W183" s="691"/>
      <c r="X183" s="691"/>
      <c r="Y183" s="691"/>
      <c r="Z183" s="691"/>
    </row>
    <row r="184" spans="1:26" ht="15">
      <c r="A184" s="537"/>
      <c r="B184" s="669"/>
      <c r="C184" s="537"/>
      <c r="D184" s="848" t="str">
        <f t="shared" si="15"/>
        <v>Caisse-01/1900</v>
      </c>
      <c r="E184" s="670"/>
      <c r="F184" s="680"/>
      <c r="G184" s="673"/>
      <c r="H184" s="933"/>
      <c r="I184" s="931"/>
      <c r="J184" s="930">
        <f t="shared" si="16"/>
        <v>0</v>
      </c>
      <c r="K184" s="930">
        <f t="shared" si="12"/>
        <v>0</v>
      </c>
      <c r="L184" s="705">
        <f t="shared" si="13"/>
        <v>0</v>
      </c>
      <c r="M184" s="537"/>
      <c r="N184" s="706">
        <f>+IF(A184="",0,IF(A184=Table!$A$5,L184,(IF(A184=Table!$A$3,0,IF(A184=Table!$A$4,L184,0)))))</f>
        <v>0</v>
      </c>
      <c r="O184" s="672"/>
      <c r="P184" s="707">
        <f>-IF(A184=Table!$A$5,I184,0)+IF(A184=Table!$A$5,H184,0)</f>
        <v>0</v>
      </c>
      <c r="Q184" s="539" t="str">
        <f t="shared" si="14"/>
        <v>01/1900</v>
      </c>
      <c r="R184" s="475">
        <f t="shared" si="17"/>
        <v>1</v>
      </c>
      <c r="S184" s="691"/>
      <c r="T184" s="691"/>
      <c r="U184" s="691"/>
      <c r="V184" s="691"/>
      <c r="W184" s="691"/>
      <c r="X184" s="691"/>
      <c r="Y184" s="691"/>
      <c r="Z184" s="691"/>
    </row>
    <row r="185" spans="1:26" ht="15">
      <c r="A185" s="537"/>
      <c r="B185" s="669"/>
      <c r="C185" s="537"/>
      <c r="D185" s="848" t="str">
        <f t="shared" si="15"/>
        <v>Caisse-01/1900</v>
      </c>
      <c r="E185" s="670"/>
      <c r="F185" s="680"/>
      <c r="G185" s="673"/>
      <c r="H185" s="933"/>
      <c r="I185" s="931"/>
      <c r="J185" s="930">
        <f t="shared" si="16"/>
        <v>0</v>
      </c>
      <c r="K185" s="930">
        <f t="shared" si="12"/>
        <v>0</v>
      </c>
      <c r="L185" s="705">
        <f t="shared" si="13"/>
        <v>0</v>
      </c>
      <c r="M185" s="537"/>
      <c r="N185" s="706">
        <f>+IF(A185="",0,IF(A185=Table!$A$5,L185,(IF(A185=Table!$A$3,0,IF(A185=Table!$A$4,L185,0)))))</f>
        <v>0</v>
      </c>
      <c r="O185" s="672"/>
      <c r="P185" s="707">
        <f>-IF(A185=Table!$A$5,I185,0)+IF(A185=Table!$A$5,H185,0)</f>
        <v>0</v>
      </c>
      <c r="Q185" s="539" t="str">
        <f t="shared" si="14"/>
        <v>01/1900</v>
      </c>
      <c r="R185" s="475">
        <f t="shared" si="17"/>
        <v>1</v>
      </c>
      <c r="S185" s="691"/>
      <c r="T185" s="691"/>
      <c r="U185" s="691"/>
      <c r="V185" s="691"/>
      <c r="W185" s="691"/>
      <c r="X185" s="691"/>
      <c r="Y185" s="691"/>
      <c r="Z185" s="691"/>
    </row>
    <row r="186" spans="1:26" ht="15">
      <c r="A186" s="537"/>
      <c r="B186" s="669"/>
      <c r="C186" s="537"/>
      <c r="D186" s="848" t="str">
        <f t="shared" si="15"/>
        <v>Caisse-01/1900</v>
      </c>
      <c r="E186" s="679"/>
      <c r="F186" s="680"/>
      <c r="G186" s="681"/>
      <c r="H186" s="933"/>
      <c r="I186" s="930"/>
      <c r="J186" s="930">
        <f t="shared" si="16"/>
        <v>0</v>
      </c>
      <c r="K186" s="930">
        <f t="shared" si="12"/>
        <v>0</v>
      </c>
      <c r="L186" s="705">
        <f t="shared" si="13"/>
        <v>0</v>
      </c>
      <c r="M186" s="537"/>
      <c r="N186" s="706">
        <f>+IF(A186="",0,IF(A186=Table!$A$5,L186,(IF(A186=Table!$A$3,0,IF(A186=Table!$A$4,L186,0)))))</f>
        <v>0</v>
      </c>
      <c r="O186" s="672"/>
      <c r="P186" s="707">
        <f>-IF(A186=Table!$A$5,I186,0)+IF(A186=Table!$A$5,H186,0)</f>
        <v>0</v>
      </c>
      <c r="Q186" s="539" t="str">
        <f t="shared" si="14"/>
        <v>01/1900</v>
      </c>
      <c r="R186" s="475">
        <f t="shared" si="17"/>
        <v>1</v>
      </c>
      <c r="S186" s="691"/>
      <c r="T186" s="691"/>
      <c r="U186" s="691"/>
      <c r="V186" s="691"/>
      <c r="W186" s="691"/>
      <c r="X186" s="691"/>
      <c r="Y186" s="691"/>
      <c r="Z186" s="691"/>
    </row>
    <row r="187" spans="1:26" ht="15">
      <c r="A187" s="537"/>
      <c r="B187" s="669"/>
      <c r="C187" s="537"/>
      <c r="D187" s="848" t="str">
        <f t="shared" si="15"/>
        <v>Caisse-01/1900</v>
      </c>
      <c r="E187" s="679"/>
      <c r="F187" s="673"/>
      <c r="G187" s="681"/>
      <c r="H187" s="933"/>
      <c r="I187" s="930"/>
      <c r="J187" s="930">
        <f t="shared" si="16"/>
        <v>0</v>
      </c>
      <c r="K187" s="930">
        <f t="shared" si="12"/>
        <v>0</v>
      </c>
      <c r="L187" s="705">
        <f t="shared" si="13"/>
        <v>0</v>
      </c>
      <c r="M187" s="537"/>
      <c r="N187" s="706">
        <f>+IF(A187="",0,IF(A187=Table!$A$5,L187,(IF(A187=Table!$A$3,0,IF(A187=Table!$A$4,L187,0)))))</f>
        <v>0</v>
      </c>
      <c r="O187" s="672"/>
      <c r="P187" s="707">
        <f>-IF(A187=Table!$A$5,I187,0)+IF(A187=Table!$A$5,H187,0)</f>
        <v>0</v>
      </c>
      <c r="Q187" s="539" t="str">
        <f t="shared" si="14"/>
        <v>01/1900</v>
      </c>
      <c r="R187" s="475">
        <f t="shared" si="17"/>
        <v>1</v>
      </c>
      <c r="S187" s="691"/>
      <c r="T187" s="691"/>
      <c r="U187" s="691"/>
      <c r="V187" s="691"/>
      <c r="W187" s="691"/>
      <c r="X187" s="691"/>
      <c r="Y187" s="691"/>
      <c r="Z187" s="691"/>
    </row>
    <row r="188" spans="1:26" ht="15">
      <c r="A188" s="537"/>
      <c r="B188" s="669"/>
      <c r="C188" s="537"/>
      <c r="D188" s="848" t="str">
        <f t="shared" si="15"/>
        <v>Caisse-01/1900</v>
      </c>
      <c r="E188" s="679"/>
      <c r="F188" s="680"/>
      <c r="G188" s="681"/>
      <c r="H188" s="933"/>
      <c r="I188" s="930"/>
      <c r="J188" s="930">
        <f t="shared" si="16"/>
        <v>0</v>
      </c>
      <c r="K188" s="930">
        <f t="shared" si="12"/>
        <v>0</v>
      </c>
      <c r="L188" s="705">
        <f t="shared" si="13"/>
        <v>0</v>
      </c>
      <c r="M188" s="537"/>
      <c r="N188" s="706">
        <f>+IF(A188="",0,IF(A188=Table!$A$5,L188,(IF(A188=Table!$A$3,0,IF(A188=Table!$A$4,L188,0)))))</f>
        <v>0</v>
      </c>
      <c r="O188" s="672"/>
      <c r="P188" s="707">
        <f>-IF(A188=Table!$A$5,I188,0)+IF(A188=Table!$A$5,H188,0)</f>
        <v>0</v>
      </c>
      <c r="Q188" s="539" t="str">
        <f t="shared" si="14"/>
        <v>01/1900</v>
      </c>
      <c r="R188" s="475">
        <f t="shared" si="17"/>
        <v>1</v>
      </c>
      <c r="S188" s="691"/>
      <c r="T188" s="691"/>
      <c r="U188" s="691"/>
      <c r="V188" s="691"/>
      <c r="W188" s="691"/>
      <c r="X188" s="691"/>
      <c r="Y188" s="691"/>
      <c r="Z188" s="691"/>
    </row>
    <row r="189" spans="1:26" ht="15">
      <c r="A189" s="537"/>
      <c r="B189" s="669"/>
      <c r="C189" s="537"/>
      <c r="D189" s="848" t="str">
        <f t="shared" si="15"/>
        <v>Caisse-01/1900</v>
      </c>
      <c r="E189" s="679"/>
      <c r="F189" s="680"/>
      <c r="G189" s="681"/>
      <c r="H189" s="933"/>
      <c r="I189" s="930"/>
      <c r="J189" s="930">
        <f t="shared" si="16"/>
        <v>0</v>
      </c>
      <c r="K189" s="930">
        <f t="shared" si="12"/>
        <v>0</v>
      </c>
      <c r="L189" s="705">
        <f t="shared" si="13"/>
        <v>0</v>
      </c>
      <c r="M189" s="537"/>
      <c r="N189" s="706">
        <f>+IF(A189="",0,IF(A189=Table!$A$5,L189,(IF(A189=Table!$A$3,0,IF(A189=Table!$A$4,L189,0)))))</f>
        <v>0</v>
      </c>
      <c r="O189" s="672"/>
      <c r="P189" s="707">
        <f>-IF(A189=Table!$A$5,I189,0)+IF(A189=Table!$A$5,H189,0)</f>
        <v>0</v>
      </c>
      <c r="Q189" s="539" t="str">
        <f t="shared" si="14"/>
        <v>01/1900</v>
      </c>
      <c r="R189" s="475">
        <f t="shared" si="17"/>
        <v>1</v>
      </c>
      <c r="S189" s="691"/>
      <c r="T189" s="691"/>
      <c r="U189" s="691"/>
      <c r="V189" s="691"/>
      <c r="W189" s="691"/>
      <c r="X189" s="691"/>
      <c r="Y189" s="691"/>
      <c r="Z189" s="691"/>
    </row>
    <row r="190" spans="1:26" ht="15">
      <c r="A190" s="537"/>
      <c r="B190" s="669"/>
      <c r="C190" s="537"/>
      <c r="D190" s="848" t="str">
        <f t="shared" si="15"/>
        <v>Caisse-01/1900</v>
      </c>
      <c r="E190" s="679"/>
      <c r="F190" s="680"/>
      <c r="G190" s="681"/>
      <c r="H190" s="933"/>
      <c r="I190" s="930"/>
      <c r="J190" s="930">
        <f t="shared" si="16"/>
        <v>0</v>
      </c>
      <c r="K190" s="930">
        <f t="shared" si="12"/>
        <v>0</v>
      </c>
      <c r="L190" s="705">
        <f t="shared" si="13"/>
        <v>0</v>
      </c>
      <c r="M190" s="537"/>
      <c r="N190" s="706">
        <f>+IF(A190="",0,IF(A190=Table!$A$5,L190,(IF(A190=Table!$A$3,0,IF(A190=Table!$A$4,L190,0)))))</f>
        <v>0</v>
      </c>
      <c r="O190" s="672"/>
      <c r="P190" s="707">
        <f>-IF(A190=Table!$A$5,I190,0)+IF(A190=Table!$A$5,H190,0)</f>
        <v>0</v>
      </c>
      <c r="Q190" s="539" t="str">
        <f t="shared" si="14"/>
        <v>01/1900</v>
      </c>
      <c r="R190" s="475">
        <f t="shared" si="17"/>
        <v>1</v>
      </c>
      <c r="S190" s="691"/>
      <c r="T190" s="691"/>
      <c r="U190" s="691"/>
      <c r="V190" s="691"/>
      <c r="W190" s="691"/>
      <c r="X190" s="691"/>
      <c r="Y190" s="691"/>
      <c r="Z190" s="691"/>
    </row>
    <row r="191" spans="1:26" ht="15">
      <c r="A191" s="537"/>
      <c r="B191" s="669"/>
      <c r="C191" s="537"/>
      <c r="D191" s="848" t="str">
        <f t="shared" si="15"/>
        <v>Caisse-01/1900</v>
      </c>
      <c r="E191" s="670"/>
      <c r="F191" s="680"/>
      <c r="G191" s="673"/>
      <c r="H191" s="933"/>
      <c r="I191" s="931"/>
      <c r="J191" s="930">
        <f t="shared" si="16"/>
        <v>0</v>
      </c>
      <c r="K191" s="930">
        <f t="shared" si="12"/>
        <v>0</v>
      </c>
      <c r="L191" s="705">
        <f t="shared" si="13"/>
        <v>0</v>
      </c>
      <c r="M191" s="537"/>
      <c r="N191" s="706">
        <f>+IF(A191="",0,IF(A191=Table!$A$5,L191,(IF(A191=Table!$A$3,0,IF(A191=Table!$A$4,L191,0)))))</f>
        <v>0</v>
      </c>
      <c r="O191" s="672"/>
      <c r="P191" s="707">
        <f>-IF(A191=Table!$A$5,I191,0)+IF(A191=Table!$A$5,H191,0)</f>
        <v>0</v>
      </c>
      <c r="Q191" s="539" t="str">
        <f t="shared" si="14"/>
        <v>01/1900</v>
      </c>
      <c r="R191" s="475">
        <f t="shared" si="17"/>
        <v>1</v>
      </c>
      <c r="S191" s="691"/>
      <c r="T191" s="691"/>
      <c r="U191" s="691"/>
      <c r="V191" s="691"/>
      <c r="W191" s="691"/>
      <c r="X191" s="691"/>
      <c r="Y191" s="691"/>
      <c r="Z191" s="691"/>
    </row>
    <row r="192" spans="1:26" ht="15">
      <c r="A192" s="537"/>
      <c r="B192" s="669"/>
      <c r="C192" s="537"/>
      <c r="D192" s="848" t="str">
        <f t="shared" si="15"/>
        <v>Caisse-01/1900</v>
      </c>
      <c r="E192" s="670"/>
      <c r="F192" s="680"/>
      <c r="G192" s="673"/>
      <c r="H192" s="933"/>
      <c r="I192" s="931"/>
      <c r="J192" s="930">
        <f t="shared" si="16"/>
        <v>0</v>
      </c>
      <c r="K192" s="930">
        <f t="shared" si="12"/>
        <v>0</v>
      </c>
      <c r="L192" s="705">
        <f t="shared" si="13"/>
        <v>0</v>
      </c>
      <c r="M192" s="537"/>
      <c r="N192" s="706">
        <f>+IF(A192="",0,IF(A192=Table!$A$5,L192,(IF(A192=Table!$A$3,0,IF(A192=Table!$A$4,L192,0)))))</f>
        <v>0</v>
      </c>
      <c r="O192" s="672"/>
      <c r="P192" s="707">
        <f>-IF(A192=Table!$A$5,I192,0)+IF(A192=Table!$A$5,H192,0)</f>
        <v>0</v>
      </c>
      <c r="Q192" s="539" t="str">
        <f t="shared" si="14"/>
        <v>01/1900</v>
      </c>
      <c r="R192" s="475">
        <f t="shared" si="17"/>
        <v>1</v>
      </c>
      <c r="S192" s="691"/>
      <c r="T192" s="691"/>
      <c r="U192" s="691"/>
      <c r="V192" s="691"/>
      <c r="W192" s="691"/>
      <c r="X192" s="691"/>
      <c r="Y192" s="691"/>
      <c r="Z192" s="691"/>
    </row>
    <row r="193" spans="1:26" ht="15">
      <c r="A193" s="537"/>
      <c r="B193" s="669"/>
      <c r="C193" s="537"/>
      <c r="D193" s="848" t="str">
        <f t="shared" si="15"/>
        <v>Caisse-01/1900</v>
      </c>
      <c r="E193" s="670"/>
      <c r="F193" s="680"/>
      <c r="G193" s="673"/>
      <c r="H193" s="933"/>
      <c r="I193" s="931"/>
      <c r="J193" s="930">
        <f t="shared" si="16"/>
        <v>0</v>
      </c>
      <c r="K193" s="930">
        <f t="shared" si="12"/>
        <v>0</v>
      </c>
      <c r="L193" s="705">
        <f t="shared" si="13"/>
        <v>0</v>
      </c>
      <c r="M193" s="537"/>
      <c r="N193" s="706">
        <f>+IF(A193="",0,IF(A193=Table!$A$5,L193,(IF(A193=Table!$A$3,0,IF(A193=Table!$A$4,L193,0)))))</f>
        <v>0</v>
      </c>
      <c r="O193" s="672"/>
      <c r="P193" s="707">
        <f>-IF(A193=Table!$A$5,I193,0)+IF(A193=Table!$A$5,H193,0)</f>
        <v>0</v>
      </c>
      <c r="Q193" s="539" t="str">
        <f t="shared" si="14"/>
        <v>01/1900</v>
      </c>
      <c r="R193" s="475">
        <f t="shared" si="17"/>
        <v>1</v>
      </c>
      <c r="S193" s="691"/>
      <c r="T193" s="691"/>
      <c r="U193" s="691"/>
      <c r="V193" s="691"/>
      <c r="W193" s="691"/>
      <c r="X193" s="691"/>
      <c r="Y193" s="691"/>
      <c r="Z193" s="691"/>
    </row>
    <row r="194" spans="1:26" ht="15">
      <c r="A194" s="537"/>
      <c r="B194" s="669"/>
      <c r="C194" s="537"/>
      <c r="D194" s="848" t="str">
        <f t="shared" si="15"/>
        <v>Caisse-01/1900</v>
      </c>
      <c r="E194" s="670"/>
      <c r="F194" s="680"/>
      <c r="G194" s="673"/>
      <c r="H194" s="933"/>
      <c r="I194" s="931"/>
      <c r="J194" s="930">
        <f t="shared" si="16"/>
        <v>0</v>
      </c>
      <c r="K194" s="930">
        <f t="shared" si="12"/>
        <v>0</v>
      </c>
      <c r="L194" s="705">
        <f t="shared" si="13"/>
        <v>0</v>
      </c>
      <c r="M194" s="537"/>
      <c r="N194" s="706">
        <f>+IF(A194="",0,IF(A194=Table!$A$5,L194,(IF(A194=Table!$A$3,0,IF(A194=Table!$A$4,L194,0)))))</f>
        <v>0</v>
      </c>
      <c r="O194" s="672"/>
      <c r="P194" s="707">
        <f>-IF(A194=Table!$A$5,I194,0)+IF(A194=Table!$A$5,H194,0)</f>
        <v>0</v>
      </c>
      <c r="Q194" s="539" t="str">
        <f t="shared" si="14"/>
        <v>01/1900</v>
      </c>
      <c r="R194" s="475">
        <f t="shared" si="17"/>
        <v>1</v>
      </c>
      <c r="S194" s="691"/>
      <c r="T194" s="691"/>
      <c r="U194" s="691"/>
      <c r="V194" s="691"/>
      <c r="W194" s="691"/>
      <c r="X194" s="691"/>
      <c r="Y194" s="691"/>
      <c r="Z194" s="691"/>
    </row>
    <row r="195" spans="1:26" ht="15">
      <c r="A195" s="537"/>
      <c r="B195" s="669"/>
      <c r="C195" s="537"/>
      <c r="D195" s="848" t="str">
        <f t="shared" si="15"/>
        <v>Caisse-01/1900</v>
      </c>
      <c r="E195" s="679"/>
      <c r="F195" s="680"/>
      <c r="G195" s="682"/>
      <c r="H195" s="933"/>
      <c r="I195" s="930"/>
      <c r="J195" s="930">
        <f t="shared" si="16"/>
        <v>0</v>
      </c>
      <c r="K195" s="930">
        <f t="shared" si="12"/>
        <v>0</v>
      </c>
      <c r="L195" s="705">
        <f t="shared" si="13"/>
        <v>0</v>
      </c>
      <c r="M195" s="537"/>
      <c r="N195" s="706">
        <f>+IF(A195="",0,IF(A195=Table!$A$5,L195,(IF(A195=Table!$A$3,0,IF(A195=Table!$A$4,L195,0)))))</f>
        <v>0</v>
      </c>
      <c r="O195" s="672"/>
      <c r="P195" s="707">
        <f>-IF(A195=Table!$A$5,I195,0)+IF(A195=Table!$A$5,H195,0)</f>
        <v>0</v>
      </c>
      <c r="Q195" s="539" t="str">
        <f t="shared" si="14"/>
        <v>01/1900</v>
      </c>
      <c r="R195" s="475">
        <f t="shared" si="17"/>
        <v>1</v>
      </c>
      <c r="S195" s="691"/>
      <c r="T195" s="691"/>
      <c r="U195" s="691"/>
      <c r="V195" s="691"/>
      <c r="W195" s="691"/>
      <c r="X195" s="691"/>
      <c r="Y195" s="691"/>
      <c r="Z195" s="691"/>
    </row>
    <row r="196" spans="1:26" ht="15">
      <c r="A196" s="537"/>
      <c r="B196" s="669"/>
      <c r="C196" s="537"/>
      <c r="D196" s="848" t="str">
        <f t="shared" si="15"/>
        <v>Caisse-01/1900</v>
      </c>
      <c r="E196" s="679"/>
      <c r="F196" s="680"/>
      <c r="G196" s="682"/>
      <c r="H196" s="933"/>
      <c r="I196" s="930"/>
      <c r="J196" s="930">
        <f t="shared" si="16"/>
        <v>0</v>
      </c>
      <c r="K196" s="930">
        <f t="shared" si="12"/>
        <v>0</v>
      </c>
      <c r="L196" s="705">
        <f t="shared" si="13"/>
        <v>0</v>
      </c>
      <c r="M196" s="537"/>
      <c r="N196" s="706">
        <f>+IF(A196="",0,IF(A196=Table!$A$5,L196,(IF(A196=Table!$A$3,0,IF(A196=Table!$A$4,L196,0)))))</f>
        <v>0</v>
      </c>
      <c r="O196" s="672"/>
      <c r="P196" s="707">
        <f>-IF(A196=Table!$A$5,I196,0)+IF(A196=Table!$A$5,H196,0)</f>
        <v>0</v>
      </c>
      <c r="Q196" s="539" t="str">
        <f t="shared" si="14"/>
        <v>01/1900</v>
      </c>
      <c r="R196" s="475">
        <f t="shared" si="17"/>
        <v>1</v>
      </c>
      <c r="S196" s="691"/>
      <c r="T196" s="691"/>
      <c r="U196" s="691"/>
      <c r="V196" s="691"/>
      <c r="W196" s="691"/>
      <c r="X196" s="691"/>
      <c r="Y196" s="691"/>
      <c r="Z196" s="691"/>
    </row>
    <row r="197" spans="1:26" ht="15">
      <c r="A197" s="537"/>
      <c r="B197" s="669"/>
      <c r="C197" s="537"/>
      <c r="D197" s="848" t="str">
        <f t="shared" si="15"/>
        <v>Caisse-01/1900</v>
      </c>
      <c r="E197" s="678"/>
      <c r="F197" s="673"/>
      <c r="G197" s="540"/>
      <c r="H197" s="932"/>
      <c r="I197" s="930"/>
      <c r="J197" s="930">
        <f t="shared" si="16"/>
        <v>0</v>
      </c>
      <c r="K197" s="930">
        <f t="shared" si="12"/>
        <v>0</v>
      </c>
      <c r="L197" s="705">
        <f t="shared" si="13"/>
        <v>0</v>
      </c>
      <c r="M197" s="537"/>
      <c r="N197" s="706">
        <f>+IF(A197="",0,IF(A197=Table!$A$5,L197,(IF(A197=Table!$A$3,0,IF(A197=Table!$A$4,L197,0)))))</f>
        <v>0</v>
      </c>
      <c r="O197" s="672"/>
      <c r="P197" s="707">
        <f>-IF(A197=Table!$A$5,I197,0)+IF(A197=Table!$A$5,H197,0)</f>
        <v>0</v>
      </c>
      <c r="Q197" s="539" t="str">
        <f t="shared" si="14"/>
        <v>01/1900</v>
      </c>
      <c r="R197" s="475">
        <f t="shared" si="17"/>
        <v>1</v>
      </c>
      <c r="S197" s="691"/>
      <c r="T197" s="691"/>
      <c r="U197" s="691"/>
      <c r="V197" s="691"/>
      <c r="W197" s="691"/>
      <c r="X197" s="691"/>
      <c r="Y197" s="691"/>
      <c r="Z197" s="691"/>
    </row>
    <row r="198" spans="1:26" ht="15">
      <c r="A198" s="537"/>
      <c r="B198" s="669"/>
      <c r="C198" s="537"/>
      <c r="D198" s="848" t="str">
        <f t="shared" si="15"/>
        <v>Caisse-01/1900</v>
      </c>
      <c r="E198" s="679"/>
      <c r="F198" s="680"/>
      <c r="G198" s="681"/>
      <c r="H198" s="933"/>
      <c r="I198" s="930"/>
      <c r="J198" s="930">
        <f t="shared" si="16"/>
        <v>0</v>
      </c>
      <c r="K198" s="930">
        <f t="shared" si="12"/>
        <v>0</v>
      </c>
      <c r="L198" s="705">
        <f t="shared" si="13"/>
        <v>0</v>
      </c>
      <c r="M198" s="537"/>
      <c r="N198" s="706">
        <f>+IF(A198="",0,IF(A198=Table!$A$5,L198,(IF(A198=Table!$A$3,0,IF(A198=Table!$A$4,L198,0)))))</f>
        <v>0</v>
      </c>
      <c r="O198" s="672"/>
      <c r="P198" s="707">
        <f>-IF(A198=Table!$A$5,I198,0)+IF(A198=Table!$A$5,H198,0)</f>
        <v>0</v>
      </c>
      <c r="Q198" s="539" t="str">
        <f t="shared" si="14"/>
        <v>01/1900</v>
      </c>
      <c r="R198" s="475">
        <f t="shared" si="17"/>
        <v>1</v>
      </c>
      <c r="S198" s="691"/>
      <c r="T198" s="691"/>
      <c r="U198" s="691"/>
      <c r="V198" s="691"/>
      <c r="W198" s="691"/>
      <c r="X198" s="691"/>
      <c r="Y198" s="691"/>
      <c r="Z198" s="691"/>
    </row>
    <row r="199" spans="1:26" ht="15">
      <c r="A199" s="537"/>
      <c r="B199" s="669"/>
      <c r="C199" s="537"/>
      <c r="D199" s="848" t="str">
        <f t="shared" si="15"/>
        <v>Caisse-01/1900</v>
      </c>
      <c r="E199" s="679"/>
      <c r="F199" s="680"/>
      <c r="G199" s="682"/>
      <c r="H199" s="933"/>
      <c r="I199" s="930"/>
      <c r="J199" s="930">
        <f t="shared" si="16"/>
        <v>0</v>
      </c>
      <c r="K199" s="930">
        <f t="shared" si="12"/>
        <v>0</v>
      </c>
      <c r="L199" s="705">
        <f t="shared" si="13"/>
        <v>0</v>
      </c>
      <c r="M199" s="537"/>
      <c r="N199" s="706">
        <f>+IF(A199="",0,IF(A199=Table!$A$5,L199,(IF(A199=Table!$A$3,0,IF(A199=Table!$A$4,L199,0)))))</f>
        <v>0</v>
      </c>
      <c r="O199" s="672"/>
      <c r="P199" s="707">
        <f>-IF(A199=Table!$A$5,I199,0)+IF(A199=Table!$A$5,H199,0)</f>
        <v>0</v>
      </c>
      <c r="Q199" s="539" t="str">
        <f t="shared" si="14"/>
        <v>01/1900</v>
      </c>
      <c r="R199" s="475">
        <f t="shared" si="17"/>
        <v>1</v>
      </c>
      <c r="S199" s="691"/>
      <c r="T199" s="691"/>
      <c r="U199" s="691"/>
      <c r="V199" s="691"/>
      <c r="W199" s="691"/>
      <c r="X199" s="691"/>
      <c r="Y199" s="691"/>
      <c r="Z199" s="691"/>
    </row>
    <row r="200" spans="1:26" ht="15">
      <c r="A200" s="537"/>
      <c r="B200" s="669"/>
      <c r="C200" s="537"/>
      <c r="D200" s="848" t="str">
        <f t="shared" si="15"/>
        <v>Caisse-01/1900</v>
      </c>
      <c r="E200" s="670"/>
      <c r="F200" s="680"/>
      <c r="G200" s="673"/>
      <c r="H200" s="933"/>
      <c r="I200" s="931"/>
      <c r="J200" s="930">
        <f t="shared" si="16"/>
        <v>0</v>
      </c>
      <c r="K200" s="930">
        <f t="shared" si="12"/>
        <v>0</v>
      </c>
      <c r="L200" s="705">
        <f t="shared" si="13"/>
        <v>0</v>
      </c>
      <c r="M200" s="537"/>
      <c r="N200" s="706">
        <f>+IF(A200="",0,IF(A200=Table!$A$5,L200,(IF(A200=Table!$A$3,0,IF(A200=Table!$A$4,L200,0)))))</f>
        <v>0</v>
      </c>
      <c r="O200" s="672"/>
      <c r="P200" s="707">
        <f>-IF(A200=Table!$A$5,I200,0)+IF(A200=Table!$A$5,H200,0)</f>
        <v>0</v>
      </c>
      <c r="Q200" s="539" t="str">
        <f t="shared" si="14"/>
        <v>01/1900</v>
      </c>
      <c r="R200" s="475">
        <f t="shared" si="17"/>
        <v>1</v>
      </c>
      <c r="S200" s="691"/>
      <c r="T200" s="691"/>
      <c r="U200" s="691"/>
      <c r="V200" s="691"/>
      <c r="W200" s="691"/>
      <c r="X200" s="691"/>
      <c r="Y200" s="691"/>
      <c r="Z200" s="691"/>
    </row>
    <row r="201" spans="1:26" ht="15">
      <c r="A201" s="537"/>
      <c r="B201" s="669"/>
      <c r="C201" s="537"/>
      <c r="D201" s="848" t="str">
        <f t="shared" si="15"/>
        <v>Caisse-01/1900</v>
      </c>
      <c r="E201" s="670"/>
      <c r="F201" s="680"/>
      <c r="G201" s="673"/>
      <c r="H201" s="933"/>
      <c r="I201" s="931"/>
      <c r="J201" s="930">
        <f t="shared" si="16"/>
        <v>0</v>
      </c>
      <c r="K201" s="930">
        <f t="shared" si="12"/>
        <v>0</v>
      </c>
      <c r="L201" s="705">
        <f t="shared" si="13"/>
        <v>0</v>
      </c>
      <c r="M201" s="537"/>
      <c r="N201" s="706">
        <f>+IF(A201="",0,IF(A201=Table!$A$5,L201,(IF(A201=Table!$A$3,0,IF(A201=Table!$A$4,L201,0)))))</f>
        <v>0</v>
      </c>
      <c r="O201" s="672"/>
      <c r="P201" s="707">
        <f>-IF(A201=Table!$A$5,I201,0)+IF(A201=Table!$A$5,H201,0)</f>
        <v>0</v>
      </c>
      <c r="Q201" s="539" t="str">
        <f t="shared" si="14"/>
        <v>01/1900</v>
      </c>
      <c r="R201" s="475">
        <f t="shared" si="17"/>
        <v>1</v>
      </c>
      <c r="S201" s="691"/>
      <c r="T201" s="691"/>
      <c r="U201" s="691"/>
      <c r="V201" s="691"/>
      <c r="W201" s="691"/>
      <c r="X201" s="691"/>
      <c r="Y201" s="691"/>
      <c r="Z201" s="691"/>
    </row>
    <row r="202" spans="1:26" ht="15">
      <c r="A202" s="537"/>
      <c r="B202" s="669"/>
      <c r="C202" s="537"/>
      <c r="D202" s="848" t="str">
        <f t="shared" si="15"/>
        <v>Caisse-01/1900</v>
      </c>
      <c r="E202" s="670"/>
      <c r="F202" s="680"/>
      <c r="G202" s="673"/>
      <c r="H202" s="933"/>
      <c r="I202" s="931"/>
      <c r="J202" s="930">
        <f t="shared" si="16"/>
        <v>0</v>
      </c>
      <c r="K202" s="930">
        <f t="shared" si="12"/>
        <v>0</v>
      </c>
      <c r="L202" s="705">
        <f t="shared" si="13"/>
        <v>0</v>
      </c>
      <c r="M202" s="537"/>
      <c r="N202" s="706">
        <f>+IF(A202="",0,IF(A202=Table!$A$5,L202,(IF(A202=Table!$A$3,0,IF(A202=Table!$A$4,L202,0)))))</f>
        <v>0</v>
      </c>
      <c r="O202" s="672"/>
      <c r="P202" s="707">
        <f>-IF(A202=Table!$A$5,I202,0)+IF(A202=Table!$A$5,H202,0)</f>
        <v>0</v>
      </c>
      <c r="Q202" s="539" t="str">
        <f t="shared" si="14"/>
        <v>01/1900</v>
      </c>
      <c r="R202" s="475">
        <f t="shared" si="17"/>
        <v>1</v>
      </c>
      <c r="S202" s="691"/>
      <c r="T202" s="691"/>
      <c r="U202" s="691"/>
      <c r="V202" s="691"/>
      <c r="W202" s="691"/>
      <c r="X202" s="691"/>
      <c r="Y202" s="691"/>
      <c r="Z202" s="691"/>
    </row>
    <row r="203" spans="1:26" ht="15">
      <c r="A203" s="537"/>
      <c r="B203" s="669"/>
      <c r="C203" s="537"/>
      <c r="D203" s="848" t="str">
        <f t="shared" si="15"/>
        <v>Caisse-01/1900</v>
      </c>
      <c r="E203" s="670"/>
      <c r="F203" s="680"/>
      <c r="G203" s="673"/>
      <c r="H203" s="933"/>
      <c r="I203" s="931"/>
      <c r="J203" s="930">
        <f t="shared" si="16"/>
        <v>0</v>
      </c>
      <c r="K203" s="930">
        <f t="shared" ref="K203:K266" si="18">+IFERROR((+INDEX($O$4:$Z$4,MATCH(Q203,$O$3:$Z$3,0))),0)</f>
        <v>0</v>
      </c>
      <c r="L203" s="705">
        <f t="shared" ref="L203:L266" si="19">IFERROR((H203/K203-I203/K203),0)</f>
        <v>0</v>
      </c>
      <c r="M203" s="537"/>
      <c r="N203" s="706">
        <f>+IF(A203="",0,IF(A203=Table!$A$5,L203,(IF(A203=Table!$A$3,0,IF(A203=Table!$A$4,L203,0)))))</f>
        <v>0</v>
      </c>
      <c r="O203" s="672"/>
      <c r="P203" s="707">
        <f>-IF(A203=Table!$A$5,I203,0)+IF(A203=Table!$A$5,H203,0)</f>
        <v>0</v>
      </c>
      <c r="Q203" s="539" t="str">
        <f t="shared" ref="Q203:Q266" si="20">+TEXT(B203,"mm/aaaa")</f>
        <v>01/1900</v>
      </c>
      <c r="R203" s="475">
        <f t="shared" si="17"/>
        <v>1</v>
      </c>
      <c r="S203" s="691"/>
      <c r="T203" s="691"/>
      <c r="U203" s="691"/>
      <c r="V203" s="691"/>
      <c r="W203" s="691"/>
      <c r="X203" s="691"/>
      <c r="Y203" s="691"/>
      <c r="Z203" s="691"/>
    </row>
    <row r="204" spans="1:26" ht="15">
      <c r="A204" s="537"/>
      <c r="B204" s="669"/>
      <c r="C204" s="537"/>
      <c r="D204" s="848" t="str">
        <f t="shared" ref="D204:D267" si="21">"Caisse-"&amp;Q204</f>
        <v>Caisse-01/1900</v>
      </c>
      <c r="E204" s="670"/>
      <c r="F204" s="680"/>
      <c r="G204" s="673"/>
      <c r="H204" s="933"/>
      <c r="I204" s="931"/>
      <c r="J204" s="930">
        <f t="shared" ref="J204:J267" si="22">+J203+H204-I204</f>
        <v>0</v>
      </c>
      <c r="K204" s="930">
        <f t="shared" si="18"/>
        <v>0</v>
      </c>
      <c r="L204" s="705">
        <f t="shared" si="19"/>
        <v>0</v>
      </c>
      <c r="M204" s="537"/>
      <c r="N204" s="706">
        <f>+IF(A204="",0,IF(A204=Table!$A$5,L204,(IF(A204=Table!$A$3,0,IF(A204=Table!$A$4,L204,0)))))</f>
        <v>0</v>
      </c>
      <c r="O204" s="672"/>
      <c r="P204" s="707">
        <f>-IF(A204=Table!$A$5,I204,0)+IF(A204=Table!$A$5,H204,0)</f>
        <v>0</v>
      </c>
      <c r="Q204" s="539" t="str">
        <f t="shared" si="20"/>
        <v>01/1900</v>
      </c>
      <c r="R204" s="475">
        <f t="shared" ref="R204:R267" si="23">ROUNDUP(MONTH(Q204)/3,0)</f>
        <v>1</v>
      </c>
      <c r="S204" s="691"/>
      <c r="T204" s="691"/>
      <c r="U204" s="691"/>
      <c r="V204" s="691"/>
      <c r="W204" s="691"/>
      <c r="X204" s="691"/>
      <c r="Y204" s="691"/>
      <c r="Z204" s="691"/>
    </row>
    <row r="205" spans="1:26" ht="15">
      <c r="A205" s="537"/>
      <c r="B205" s="669"/>
      <c r="C205" s="537"/>
      <c r="D205" s="848" t="str">
        <f t="shared" si="21"/>
        <v>Caisse-01/1900</v>
      </c>
      <c r="E205" s="670"/>
      <c r="F205" s="680"/>
      <c r="G205" s="673"/>
      <c r="H205" s="933"/>
      <c r="I205" s="931"/>
      <c r="J205" s="930">
        <f t="shared" si="22"/>
        <v>0</v>
      </c>
      <c r="K205" s="930">
        <f t="shared" si="18"/>
        <v>0</v>
      </c>
      <c r="L205" s="705">
        <f t="shared" si="19"/>
        <v>0</v>
      </c>
      <c r="M205" s="537"/>
      <c r="N205" s="706">
        <f>+IF(A205="",0,IF(A205=Table!$A$5,L205,(IF(A205=Table!$A$3,0,IF(A205=Table!$A$4,L205,0)))))</f>
        <v>0</v>
      </c>
      <c r="O205" s="672"/>
      <c r="P205" s="707">
        <f>-IF(A205=Table!$A$5,I205,0)+IF(A205=Table!$A$5,H205,0)</f>
        <v>0</v>
      </c>
      <c r="Q205" s="539" t="str">
        <f t="shared" si="20"/>
        <v>01/1900</v>
      </c>
      <c r="R205" s="475">
        <f t="shared" si="23"/>
        <v>1</v>
      </c>
      <c r="S205" s="691"/>
      <c r="T205" s="691"/>
      <c r="U205" s="691"/>
      <c r="V205" s="691"/>
      <c r="W205" s="691"/>
      <c r="X205" s="691"/>
      <c r="Y205" s="691"/>
      <c r="Z205" s="691"/>
    </row>
    <row r="206" spans="1:26" ht="15">
      <c r="A206" s="537"/>
      <c r="B206" s="669"/>
      <c r="C206" s="537"/>
      <c r="D206" s="848" t="str">
        <f t="shared" si="21"/>
        <v>Caisse-01/1900</v>
      </c>
      <c r="E206" s="679"/>
      <c r="F206" s="680"/>
      <c r="G206" s="681"/>
      <c r="H206" s="933"/>
      <c r="I206" s="930"/>
      <c r="J206" s="930">
        <f t="shared" si="22"/>
        <v>0</v>
      </c>
      <c r="K206" s="930">
        <f t="shared" si="18"/>
        <v>0</v>
      </c>
      <c r="L206" s="705">
        <f t="shared" si="19"/>
        <v>0</v>
      </c>
      <c r="M206" s="537"/>
      <c r="N206" s="706">
        <f>+IF(A206="",0,IF(A206=Table!$A$5,L206,(IF(A206=Table!$A$3,0,IF(A206=Table!$A$4,L206,0)))))</f>
        <v>0</v>
      </c>
      <c r="O206" s="672"/>
      <c r="P206" s="707">
        <f>-IF(A206=Table!$A$5,I206,0)+IF(A206=Table!$A$5,H206,0)</f>
        <v>0</v>
      </c>
      <c r="Q206" s="539" t="str">
        <f t="shared" si="20"/>
        <v>01/1900</v>
      </c>
      <c r="R206" s="475">
        <f t="shared" si="23"/>
        <v>1</v>
      </c>
      <c r="S206" s="691"/>
      <c r="T206" s="691"/>
      <c r="U206" s="691"/>
      <c r="V206" s="691"/>
      <c r="W206" s="691"/>
      <c r="X206" s="691"/>
      <c r="Y206" s="691"/>
      <c r="Z206" s="691"/>
    </row>
    <row r="207" spans="1:26" ht="15">
      <c r="A207" s="537"/>
      <c r="B207" s="669"/>
      <c r="C207" s="537"/>
      <c r="D207" s="848" t="str">
        <f t="shared" si="21"/>
        <v>Caisse-01/1900</v>
      </c>
      <c r="E207" s="679"/>
      <c r="F207" s="680"/>
      <c r="G207" s="681"/>
      <c r="H207" s="933"/>
      <c r="I207" s="930"/>
      <c r="J207" s="930">
        <f t="shared" si="22"/>
        <v>0</v>
      </c>
      <c r="K207" s="930">
        <f t="shared" si="18"/>
        <v>0</v>
      </c>
      <c r="L207" s="705">
        <f t="shared" si="19"/>
        <v>0</v>
      </c>
      <c r="M207" s="537"/>
      <c r="N207" s="706">
        <f>+IF(A207="",0,IF(A207=Table!$A$5,L207,(IF(A207=Table!$A$3,0,IF(A207=Table!$A$4,L207,0)))))</f>
        <v>0</v>
      </c>
      <c r="O207" s="672"/>
      <c r="P207" s="707">
        <f>-IF(A207=Table!$A$5,I207,0)+IF(A207=Table!$A$5,H207,0)</f>
        <v>0</v>
      </c>
      <c r="Q207" s="539" t="str">
        <f t="shared" si="20"/>
        <v>01/1900</v>
      </c>
      <c r="R207" s="475">
        <f t="shared" si="23"/>
        <v>1</v>
      </c>
      <c r="S207" s="691"/>
      <c r="T207" s="691"/>
      <c r="U207" s="691"/>
      <c r="V207" s="691"/>
      <c r="W207" s="691"/>
      <c r="X207" s="691"/>
      <c r="Y207" s="691"/>
      <c r="Z207" s="691"/>
    </row>
    <row r="208" spans="1:26" ht="15">
      <c r="A208" s="537"/>
      <c r="B208" s="669"/>
      <c r="C208" s="537"/>
      <c r="D208" s="848" t="str">
        <f t="shared" si="21"/>
        <v>Caisse-01/1900</v>
      </c>
      <c r="E208" s="679"/>
      <c r="F208" s="680"/>
      <c r="G208" s="682"/>
      <c r="H208" s="933"/>
      <c r="I208" s="930"/>
      <c r="J208" s="930">
        <f t="shared" si="22"/>
        <v>0</v>
      </c>
      <c r="K208" s="930">
        <f t="shared" si="18"/>
        <v>0</v>
      </c>
      <c r="L208" s="705">
        <f t="shared" si="19"/>
        <v>0</v>
      </c>
      <c r="M208" s="537"/>
      <c r="N208" s="706">
        <f>+IF(A208="",0,IF(A208=Table!$A$5,L208,(IF(A208=Table!$A$3,0,IF(A208=Table!$A$4,L208,0)))))</f>
        <v>0</v>
      </c>
      <c r="O208" s="672"/>
      <c r="P208" s="707">
        <f>-IF(A208=Table!$A$5,I208,0)+IF(A208=Table!$A$5,H208,0)</f>
        <v>0</v>
      </c>
      <c r="Q208" s="539" t="str">
        <f t="shared" si="20"/>
        <v>01/1900</v>
      </c>
      <c r="R208" s="475">
        <f t="shared" si="23"/>
        <v>1</v>
      </c>
      <c r="S208" s="691"/>
      <c r="T208" s="691"/>
      <c r="U208" s="691"/>
      <c r="V208" s="691"/>
      <c r="W208" s="691"/>
      <c r="X208" s="691"/>
      <c r="Y208" s="691"/>
      <c r="Z208" s="691"/>
    </row>
    <row r="209" spans="1:26" ht="15">
      <c r="A209" s="537"/>
      <c r="B209" s="669"/>
      <c r="C209" s="537"/>
      <c r="D209" s="848" t="str">
        <f t="shared" si="21"/>
        <v>Caisse-01/1900</v>
      </c>
      <c r="E209" s="679"/>
      <c r="F209" s="680"/>
      <c r="G209" s="682"/>
      <c r="H209" s="933"/>
      <c r="I209" s="930"/>
      <c r="J209" s="930">
        <f t="shared" si="22"/>
        <v>0</v>
      </c>
      <c r="K209" s="930">
        <f t="shared" si="18"/>
        <v>0</v>
      </c>
      <c r="L209" s="705">
        <f t="shared" si="19"/>
        <v>0</v>
      </c>
      <c r="M209" s="537"/>
      <c r="N209" s="706">
        <f>+IF(A209="",0,IF(A209=Table!$A$5,L209,(IF(A209=Table!$A$3,0,IF(A209=Table!$A$4,L209,0)))))</f>
        <v>0</v>
      </c>
      <c r="O209" s="672"/>
      <c r="P209" s="707">
        <f>-IF(A209=Table!$A$5,I209,0)+IF(A209=Table!$A$5,H209,0)</f>
        <v>0</v>
      </c>
      <c r="Q209" s="539" t="str">
        <f t="shared" si="20"/>
        <v>01/1900</v>
      </c>
      <c r="R209" s="475">
        <f t="shared" si="23"/>
        <v>1</v>
      </c>
      <c r="S209" s="691"/>
      <c r="T209" s="691"/>
      <c r="U209" s="691"/>
      <c r="V209" s="691"/>
      <c r="W209" s="691"/>
      <c r="X209" s="691"/>
      <c r="Y209" s="691"/>
      <c r="Z209" s="691"/>
    </row>
    <row r="210" spans="1:26" ht="15">
      <c r="A210" s="537"/>
      <c r="B210" s="669"/>
      <c r="C210" s="537"/>
      <c r="D210" s="848" t="str">
        <f t="shared" si="21"/>
        <v>Caisse-01/1900</v>
      </c>
      <c r="E210" s="679"/>
      <c r="F210" s="680"/>
      <c r="G210" s="682"/>
      <c r="H210" s="933"/>
      <c r="I210" s="930"/>
      <c r="J210" s="930">
        <f t="shared" si="22"/>
        <v>0</v>
      </c>
      <c r="K210" s="930">
        <f t="shared" si="18"/>
        <v>0</v>
      </c>
      <c r="L210" s="705">
        <f t="shared" si="19"/>
        <v>0</v>
      </c>
      <c r="M210" s="537"/>
      <c r="N210" s="706">
        <f>+IF(A210="",0,IF(A210=Table!$A$5,L210,(IF(A210=Table!$A$3,0,IF(A210=Table!$A$4,L210,0)))))</f>
        <v>0</v>
      </c>
      <c r="O210" s="672"/>
      <c r="P210" s="707">
        <f>-IF(A210=Table!$A$5,I210,0)+IF(A210=Table!$A$5,H210,0)</f>
        <v>0</v>
      </c>
      <c r="Q210" s="539" t="str">
        <f t="shared" si="20"/>
        <v>01/1900</v>
      </c>
      <c r="R210" s="475">
        <f t="shared" si="23"/>
        <v>1</v>
      </c>
      <c r="S210" s="691"/>
      <c r="T210" s="691"/>
      <c r="U210" s="691"/>
      <c r="V210" s="691"/>
      <c r="W210" s="691"/>
      <c r="X210" s="691"/>
      <c r="Y210" s="691"/>
      <c r="Z210" s="691"/>
    </row>
    <row r="211" spans="1:26" ht="15">
      <c r="A211" s="537"/>
      <c r="B211" s="669"/>
      <c r="C211" s="537"/>
      <c r="D211" s="848" t="str">
        <f t="shared" si="21"/>
        <v>Caisse-01/1900</v>
      </c>
      <c r="E211" s="679"/>
      <c r="F211" s="680"/>
      <c r="G211" s="682"/>
      <c r="H211" s="933"/>
      <c r="I211" s="930"/>
      <c r="J211" s="930">
        <f t="shared" si="22"/>
        <v>0</v>
      </c>
      <c r="K211" s="930">
        <f t="shared" si="18"/>
        <v>0</v>
      </c>
      <c r="L211" s="705">
        <f t="shared" si="19"/>
        <v>0</v>
      </c>
      <c r="M211" s="537"/>
      <c r="N211" s="706">
        <f>+IF(A211="",0,IF(A211=Table!$A$5,L211,(IF(A211=Table!$A$3,0,IF(A211=Table!$A$4,L211,0)))))</f>
        <v>0</v>
      </c>
      <c r="O211" s="672"/>
      <c r="P211" s="707">
        <f>-IF(A211=Table!$A$5,I211,0)+IF(A211=Table!$A$5,H211,0)</f>
        <v>0</v>
      </c>
      <c r="Q211" s="539" t="str">
        <f t="shared" si="20"/>
        <v>01/1900</v>
      </c>
      <c r="R211" s="475">
        <f t="shared" si="23"/>
        <v>1</v>
      </c>
      <c r="S211" s="691"/>
      <c r="T211" s="691"/>
      <c r="U211" s="691"/>
      <c r="V211" s="691"/>
      <c r="W211" s="691"/>
      <c r="X211" s="691"/>
      <c r="Y211" s="691"/>
      <c r="Z211" s="691"/>
    </row>
    <row r="212" spans="1:26" ht="15">
      <c r="A212" s="537"/>
      <c r="B212" s="669"/>
      <c r="C212" s="537"/>
      <c r="D212" s="848" t="str">
        <f t="shared" si="21"/>
        <v>Caisse-01/1900</v>
      </c>
      <c r="E212" s="679"/>
      <c r="F212" s="673"/>
      <c r="G212" s="540"/>
      <c r="H212" s="930"/>
      <c r="I212" s="930"/>
      <c r="J212" s="930">
        <f t="shared" si="22"/>
        <v>0</v>
      </c>
      <c r="K212" s="930">
        <f t="shared" si="18"/>
        <v>0</v>
      </c>
      <c r="L212" s="705">
        <f t="shared" si="19"/>
        <v>0</v>
      </c>
      <c r="M212" s="537"/>
      <c r="N212" s="706">
        <f>+IF(A212="",0,IF(A212=Table!$A$5,L212,(IF(A212=Table!$A$3,0,IF(A212=Table!$A$4,L212,0)))))</f>
        <v>0</v>
      </c>
      <c r="O212" s="672"/>
      <c r="P212" s="707">
        <f>-IF(A212=Table!$A$5,I212,0)+IF(A212=Table!$A$5,H212,0)</f>
        <v>0</v>
      </c>
      <c r="Q212" s="539" t="str">
        <f t="shared" si="20"/>
        <v>01/1900</v>
      </c>
      <c r="R212" s="475">
        <f t="shared" si="23"/>
        <v>1</v>
      </c>
      <c r="S212" s="691"/>
      <c r="T212" s="691"/>
      <c r="U212" s="691"/>
      <c r="V212" s="691"/>
      <c r="W212" s="691"/>
      <c r="X212" s="691"/>
      <c r="Y212" s="691"/>
      <c r="Z212" s="691"/>
    </row>
    <row r="213" spans="1:26" ht="15">
      <c r="A213" s="537"/>
      <c r="B213" s="669"/>
      <c r="C213" s="537"/>
      <c r="D213" s="848" t="str">
        <f t="shared" si="21"/>
        <v>Caisse-01/1900</v>
      </c>
      <c r="E213" s="679"/>
      <c r="F213" s="673"/>
      <c r="G213" s="540"/>
      <c r="H213" s="930"/>
      <c r="I213" s="930"/>
      <c r="J213" s="930">
        <f t="shared" si="22"/>
        <v>0</v>
      </c>
      <c r="K213" s="930">
        <f t="shared" si="18"/>
        <v>0</v>
      </c>
      <c r="L213" s="705">
        <f t="shared" si="19"/>
        <v>0</v>
      </c>
      <c r="M213" s="537"/>
      <c r="N213" s="706">
        <f>+IF(A213="",0,IF(A213=Table!$A$5,L213,(IF(A213=Table!$A$3,0,IF(A213=Table!$A$4,L213,0)))))</f>
        <v>0</v>
      </c>
      <c r="O213" s="672"/>
      <c r="P213" s="707">
        <f>-IF(A213=Table!$A$5,I213,0)+IF(A213=Table!$A$5,H213,0)</f>
        <v>0</v>
      </c>
      <c r="Q213" s="539" t="str">
        <f t="shared" si="20"/>
        <v>01/1900</v>
      </c>
      <c r="R213" s="475">
        <f t="shared" si="23"/>
        <v>1</v>
      </c>
      <c r="S213" s="691"/>
      <c r="T213" s="691"/>
      <c r="U213" s="691"/>
      <c r="V213" s="691"/>
      <c r="W213" s="691"/>
      <c r="X213" s="691"/>
      <c r="Y213" s="691"/>
      <c r="Z213" s="691"/>
    </row>
    <row r="214" spans="1:26" ht="15">
      <c r="A214" s="537"/>
      <c r="B214" s="669"/>
      <c r="C214" s="537"/>
      <c r="D214" s="848" t="str">
        <f t="shared" si="21"/>
        <v>Caisse-01/1900</v>
      </c>
      <c r="E214" s="679"/>
      <c r="F214" s="673"/>
      <c r="G214" s="540"/>
      <c r="H214" s="930"/>
      <c r="I214" s="930"/>
      <c r="J214" s="930">
        <f t="shared" si="22"/>
        <v>0</v>
      </c>
      <c r="K214" s="930">
        <f t="shared" si="18"/>
        <v>0</v>
      </c>
      <c r="L214" s="705">
        <f t="shared" si="19"/>
        <v>0</v>
      </c>
      <c r="M214" s="537"/>
      <c r="N214" s="706">
        <f>+IF(A214="",0,IF(A214=Table!$A$5,L214,(IF(A214=Table!$A$3,0,IF(A214=Table!$A$4,L214,0)))))</f>
        <v>0</v>
      </c>
      <c r="O214" s="672"/>
      <c r="P214" s="707">
        <f>-IF(A214=Table!$A$5,I214,0)+IF(A214=Table!$A$5,H214,0)</f>
        <v>0</v>
      </c>
      <c r="Q214" s="539" t="str">
        <f t="shared" si="20"/>
        <v>01/1900</v>
      </c>
      <c r="R214" s="475">
        <f t="shared" si="23"/>
        <v>1</v>
      </c>
      <c r="S214" s="691"/>
      <c r="T214" s="691"/>
      <c r="U214" s="691"/>
      <c r="V214" s="691"/>
      <c r="W214" s="691"/>
      <c r="X214" s="691"/>
      <c r="Y214" s="691"/>
      <c r="Z214" s="691"/>
    </row>
    <row r="215" spans="1:26" ht="15">
      <c r="A215" s="537"/>
      <c r="B215" s="669"/>
      <c r="C215" s="537"/>
      <c r="D215" s="848" t="str">
        <f t="shared" si="21"/>
        <v>Caisse-01/1900</v>
      </c>
      <c r="E215" s="673"/>
      <c r="F215" s="673"/>
      <c r="G215" s="540"/>
      <c r="H215" s="932"/>
      <c r="I215" s="930"/>
      <c r="J215" s="930">
        <f t="shared" si="22"/>
        <v>0</v>
      </c>
      <c r="K215" s="930">
        <f t="shared" si="18"/>
        <v>0</v>
      </c>
      <c r="L215" s="705">
        <f t="shared" si="19"/>
        <v>0</v>
      </c>
      <c r="M215" s="537"/>
      <c r="N215" s="706">
        <f>+IF(A215="",0,IF(A215=Table!$A$5,L215,(IF(A215=Table!$A$3,0,IF(A215=Table!$A$4,L215,0)))))</f>
        <v>0</v>
      </c>
      <c r="O215" s="672"/>
      <c r="P215" s="707">
        <f>-IF(A215=Table!$A$5,I215,0)+IF(A215=Table!$A$5,H215,0)</f>
        <v>0</v>
      </c>
      <c r="Q215" s="539" t="str">
        <f t="shared" si="20"/>
        <v>01/1900</v>
      </c>
      <c r="R215" s="475">
        <f t="shared" si="23"/>
        <v>1</v>
      </c>
      <c r="S215" s="691"/>
      <c r="T215" s="691"/>
      <c r="U215" s="691"/>
      <c r="V215" s="691"/>
      <c r="W215" s="691"/>
      <c r="X215" s="691"/>
      <c r="Y215" s="691"/>
      <c r="Z215" s="691"/>
    </row>
    <row r="216" spans="1:26" ht="15">
      <c r="A216" s="537"/>
      <c r="B216" s="669"/>
      <c r="C216" s="537"/>
      <c r="D216" s="848" t="str">
        <f t="shared" si="21"/>
        <v>Caisse-01/1900</v>
      </c>
      <c r="E216" s="673"/>
      <c r="F216" s="673"/>
      <c r="G216" s="540"/>
      <c r="H216" s="932"/>
      <c r="I216" s="930"/>
      <c r="J216" s="930">
        <f t="shared" si="22"/>
        <v>0</v>
      </c>
      <c r="K216" s="930">
        <f t="shared" si="18"/>
        <v>0</v>
      </c>
      <c r="L216" s="705">
        <f t="shared" si="19"/>
        <v>0</v>
      </c>
      <c r="M216" s="537"/>
      <c r="N216" s="706">
        <f>+IF(A216="",0,IF(A216=Table!$A$5,L216,(IF(A216=Table!$A$3,0,IF(A216=Table!$A$4,L216,0)))))</f>
        <v>0</v>
      </c>
      <c r="O216" s="672"/>
      <c r="P216" s="707">
        <f>-IF(A216=Table!$A$5,I216,0)+IF(A216=Table!$A$5,H216,0)</f>
        <v>0</v>
      </c>
      <c r="Q216" s="539" t="str">
        <f t="shared" si="20"/>
        <v>01/1900</v>
      </c>
      <c r="R216" s="475">
        <f t="shared" si="23"/>
        <v>1</v>
      </c>
      <c r="S216" s="691"/>
      <c r="T216" s="691"/>
      <c r="U216" s="691"/>
      <c r="V216" s="691"/>
      <c r="W216" s="691"/>
      <c r="X216" s="691"/>
      <c r="Y216" s="691"/>
      <c r="Z216" s="691"/>
    </row>
    <row r="217" spans="1:26" ht="15">
      <c r="A217" s="537"/>
      <c r="B217" s="669"/>
      <c r="C217" s="537"/>
      <c r="D217" s="848" t="str">
        <f t="shared" si="21"/>
        <v>Caisse-01/1900</v>
      </c>
      <c r="E217" s="673"/>
      <c r="F217" s="673"/>
      <c r="G217" s="540"/>
      <c r="H217" s="932"/>
      <c r="I217" s="930"/>
      <c r="J217" s="930">
        <f t="shared" si="22"/>
        <v>0</v>
      </c>
      <c r="K217" s="930">
        <f t="shared" si="18"/>
        <v>0</v>
      </c>
      <c r="L217" s="705">
        <f t="shared" si="19"/>
        <v>0</v>
      </c>
      <c r="M217" s="537"/>
      <c r="N217" s="706">
        <f>+IF(A217="",0,IF(A217=Table!$A$5,L217,(IF(A217=Table!$A$3,0,IF(A217=Table!$A$4,L217,0)))))</f>
        <v>0</v>
      </c>
      <c r="O217" s="672"/>
      <c r="P217" s="707">
        <f>-IF(A217=Table!$A$5,I217,0)+IF(A217=Table!$A$5,H217,0)</f>
        <v>0</v>
      </c>
      <c r="Q217" s="539" t="str">
        <f t="shared" si="20"/>
        <v>01/1900</v>
      </c>
      <c r="R217" s="475">
        <f t="shared" si="23"/>
        <v>1</v>
      </c>
      <c r="S217" s="691"/>
      <c r="T217" s="691"/>
      <c r="U217" s="691"/>
      <c r="V217" s="691"/>
      <c r="W217" s="691"/>
      <c r="X217" s="691"/>
      <c r="Y217" s="691"/>
      <c r="Z217" s="691"/>
    </row>
    <row r="218" spans="1:26" ht="15">
      <c r="A218" s="537"/>
      <c r="B218" s="669"/>
      <c r="C218" s="537"/>
      <c r="D218" s="848" t="str">
        <f t="shared" si="21"/>
        <v>Caisse-01/1900</v>
      </c>
      <c r="E218" s="692"/>
      <c r="F218" s="671"/>
      <c r="G218" s="540"/>
      <c r="H218" s="933"/>
      <c r="I218" s="930"/>
      <c r="J218" s="930">
        <f t="shared" si="22"/>
        <v>0</v>
      </c>
      <c r="K218" s="930">
        <f t="shared" si="18"/>
        <v>0</v>
      </c>
      <c r="L218" s="705">
        <f t="shared" si="19"/>
        <v>0</v>
      </c>
      <c r="M218" s="537"/>
      <c r="N218" s="706">
        <f>+IF(A218="",0,IF(A218=Table!$A$5,L218,(IF(A218=Table!$A$3,0,IF(A218=Table!$A$4,L218,0)))))</f>
        <v>0</v>
      </c>
      <c r="O218" s="672"/>
      <c r="P218" s="707">
        <f>-IF(A218=Table!$A$5,I218,0)+IF(A218=Table!$A$5,H218,0)</f>
        <v>0</v>
      </c>
      <c r="Q218" s="539" t="str">
        <f t="shared" si="20"/>
        <v>01/1900</v>
      </c>
      <c r="R218" s="475">
        <f t="shared" si="23"/>
        <v>1</v>
      </c>
      <c r="S218" s="691"/>
      <c r="T218" s="691"/>
      <c r="U218" s="691"/>
      <c r="V218" s="691"/>
      <c r="W218" s="691"/>
      <c r="X218" s="691"/>
      <c r="Y218" s="691"/>
      <c r="Z218" s="691"/>
    </row>
    <row r="219" spans="1:26" ht="15">
      <c r="A219" s="537"/>
      <c r="B219" s="669"/>
      <c r="C219" s="537"/>
      <c r="D219" s="848" t="str">
        <f t="shared" si="21"/>
        <v>Caisse-01/1900</v>
      </c>
      <c r="E219" s="541"/>
      <c r="F219" s="680"/>
      <c r="G219" s="540"/>
      <c r="H219" s="930"/>
      <c r="I219" s="930"/>
      <c r="J219" s="930">
        <f t="shared" si="22"/>
        <v>0</v>
      </c>
      <c r="K219" s="930">
        <f t="shared" si="18"/>
        <v>0</v>
      </c>
      <c r="L219" s="705">
        <f t="shared" si="19"/>
        <v>0</v>
      </c>
      <c r="M219" s="537"/>
      <c r="N219" s="706">
        <f>+IF(A219="",0,IF(A219=Table!$A$5,L219,(IF(A219=Table!$A$3,0,IF(A219=Table!$A$4,L219,0)))))</f>
        <v>0</v>
      </c>
      <c r="O219" s="672"/>
      <c r="P219" s="707">
        <f>-IF(A219=Table!$A$5,I219,0)+IF(A219=Table!$A$5,H219,0)</f>
        <v>0</v>
      </c>
      <c r="Q219" s="539" t="str">
        <f t="shared" si="20"/>
        <v>01/1900</v>
      </c>
      <c r="R219" s="475">
        <f t="shared" si="23"/>
        <v>1</v>
      </c>
      <c r="S219" s="691"/>
      <c r="T219" s="691"/>
      <c r="U219" s="691"/>
      <c r="V219" s="691"/>
      <c r="W219" s="691"/>
      <c r="X219" s="691"/>
      <c r="Y219" s="691"/>
      <c r="Z219" s="691"/>
    </row>
    <row r="220" spans="1:26" ht="15">
      <c r="A220" s="537"/>
      <c r="B220" s="669"/>
      <c r="C220" s="537"/>
      <c r="D220" s="848" t="str">
        <f t="shared" si="21"/>
        <v>Caisse-01/1900</v>
      </c>
      <c r="E220" s="541"/>
      <c r="F220" s="680"/>
      <c r="G220" s="540"/>
      <c r="H220" s="930"/>
      <c r="I220" s="930"/>
      <c r="J220" s="930">
        <f t="shared" si="22"/>
        <v>0</v>
      </c>
      <c r="K220" s="930">
        <f t="shared" si="18"/>
        <v>0</v>
      </c>
      <c r="L220" s="705">
        <f t="shared" si="19"/>
        <v>0</v>
      </c>
      <c r="M220" s="537"/>
      <c r="N220" s="706">
        <f>+IF(A220="",0,IF(A220=Table!$A$5,L220,(IF(A220=Table!$A$3,0,IF(A220=Table!$A$4,L220,0)))))</f>
        <v>0</v>
      </c>
      <c r="O220" s="672"/>
      <c r="P220" s="707">
        <f>-IF(A220=Table!$A$5,I220,0)+IF(A220=Table!$A$5,H220,0)</f>
        <v>0</v>
      </c>
      <c r="Q220" s="539" t="str">
        <f t="shared" si="20"/>
        <v>01/1900</v>
      </c>
      <c r="R220" s="475">
        <f t="shared" si="23"/>
        <v>1</v>
      </c>
      <c r="S220" s="691"/>
      <c r="T220" s="691"/>
      <c r="U220" s="691"/>
      <c r="V220" s="691"/>
      <c r="W220" s="691"/>
      <c r="X220" s="691"/>
      <c r="Y220" s="691"/>
      <c r="Z220" s="691"/>
    </row>
    <row r="221" spans="1:26" ht="15">
      <c r="A221" s="537"/>
      <c r="B221" s="669"/>
      <c r="C221" s="537"/>
      <c r="D221" s="848" t="str">
        <f t="shared" si="21"/>
        <v>Caisse-01/1900</v>
      </c>
      <c r="E221" s="541"/>
      <c r="F221" s="680"/>
      <c r="G221" s="540"/>
      <c r="H221" s="930"/>
      <c r="I221" s="930"/>
      <c r="J221" s="930">
        <f t="shared" si="22"/>
        <v>0</v>
      </c>
      <c r="K221" s="930">
        <f t="shared" si="18"/>
        <v>0</v>
      </c>
      <c r="L221" s="705">
        <f t="shared" si="19"/>
        <v>0</v>
      </c>
      <c r="M221" s="537"/>
      <c r="N221" s="706">
        <f>+IF(A221="",0,IF(A221=Table!$A$5,L221,(IF(A221=Table!$A$3,0,IF(A221=Table!$A$4,L221,0)))))</f>
        <v>0</v>
      </c>
      <c r="O221" s="672"/>
      <c r="P221" s="707">
        <f>-IF(A221=Table!$A$5,I221,0)+IF(A221=Table!$A$5,H221,0)</f>
        <v>0</v>
      </c>
      <c r="Q221" s="539" t="str">
        <f t="shared" si="20"/>
        <v>01/1900</v>
      </c>
      <c r="R221" s="475">
        <f t="shared" si="23"/>
        <v>1</v>
      </c>
      <c r="S221" s="691"/>
      <c r="T221" s="691"/>
      <c r="U221" s="691"/>
      <c r="V221" s="691"/>
      <c r="W221" s="691"/>
      <c r="X221" s="691"/>
      <c r="Y221" s="691"/>
      <c r="Z221" s="691"/>
    </row>
    <row r="222" spans="1:26" ht="15">
      <c r="A222" s="537"/>
      <c r="B222" s="669"/>
      <c r="C222" s="537"/>
      <c r="D222" s="848" t="str">
        <f t="shared" si="21"/>
        <v>Caisse-01/1900</v>
      </c>
      <c r="E222" s="541"/>
      <c r="F222" s="680"/>
      <c r="G222" s="540"/>
      <c r="H222" s="930"/>
      <c r="I222" s="930"/>
      <c r="J222" s="930">
        <f t="shared" si="22"/>
        <v>0</v>
      </c>
      <c r="K222" s="930">
        <f t="shared" si="18"/>
        <v>0</v>
      </c>
      <c r="L222" s="705">
        <f t="shared" si="19"/>
        <v>0</v>
      </c>
      <c r="M222" s="537"/>
      <c r="N222" s="706">
        <f>+IF(A222="",0,IF(A222=Table!$A$5,L222,(IF(A222=Table!$A$3,0,IF(A222=Table!$A$4,L222,0)))))</f>
        <v>0</v>
      </c>
      <c r="O222" s="672"/>
      <c r="P222" s="707">
        <f>-IF(A222=Table!$A$5,I222,0)+IF(A222=Table!$A$5,H222,0)</f>
        <v>0</v>
      </c>
      <c r="Q222" s="539" t="str">
        <f t="shared" si="20"/>
        <v>01/1900</v>
      </c>
      <c r="R222" s="475">
        <f t="shared" si="23"/>
        <v>1</v>
      </c>
      <c r="S222" s="691"/>
      <c r="T222" s="691"/>
      <c r="U222" s="691"/>
      <c r="V222" s="691"/>
      <c r="W222" s="691"/>
      <c r="X222" s="691"/>
      <c r="Y222" s="691"/>
      <c r="Z222" s="691"/>
    </row>
    <row r="223" spans="1:26" ht="15">
      <c r="A223" s="537"/>
      <c r="B223" s="669"/>
      <c r="C223" s="537"/>
      <c r="D223" s="848" t="str">
        <f t="shared" si="21"/>
        <v>Caisse-01/1900</v>
      </c>
      <c r="E223" s="679"/>
      <c r="F223" s="677"/>
      <c r="G223" s="540"/>
      <c r="H223" s="930"/>
      <c r="I223" s="932"/>
      <c r="J223" s="930">
        <f t="shared" si="22"/>
        <v>0</v>
      </c>
      <c r="K223" s="930">
        <f t="shared" si="18"/>
        <v>0</v>
      </c>
      <c r="L223" s="705">
        <f t="shared" si="19"/>
        <v>0</v>
      </c>
      <c r="M223" s="537"/>
      <c r="N223" s="706">
        <f>+IF(A223="",0,IF(A223=Table!$A$5,L223,(IF(A223=Table!$A$3,0,IF(A223=Table!$A$4,L223,0)))))</f>
        <v>0</v>
      </c>
      <c r="O223" s="672"/>
      <c r="P223" s="707">
        <f>-IF(A223=Table!$A$5,I223,0)+IF(A223=Table!$A$5,H223,0)</f>
        <v>0</v>
      </c>
      <c r="Q223" s="539" t="str">
        <f t="shared" si="20"/>
        <v>01/1900</v>
      </c>
      <c r="R223" s="475">
        <f t="shared" si="23"/>
        <v>1</v>
      </c>
      <c r="S223" s="691"/>
      <c r="T223" s="691"/>
      <c r="U223" s="691"/>
      <c r="V223" s="691"/>
      <c r="W223" s="691"/>
      <c r="X223" s="691"/>
      <c r="Y223" s="691"/>
      <c r="Z223" s="691"/>
    </row>
    <row r="224" spans="1:26" ht="15">
      <c r="A224" s="537"/>
      <c r="B224" s="669"/>
      <c r="C224" s="537"/>
      <c r="D224" s="848" t="str">
        <f t="shared" si="21"/>
        <v>Caisse-01/1900</v>
      </c>
      <c r="E224" s="678"/>
      <c r="F224" s="671"/>
      <c r="G224" s="540"/>
      <c r="H224" s="932"/>
      <c r="I224" s="930"/>
      <c r="J224" s="930">
        <f t="shared" si="22"/>
        <v>0</v>
      </c>
      <c r="K224" s="930">
        <f t="shared" si="18"/>
        <v>0</v>
      </c>
      <c r="L224" s="705">
        <f t="shared" si="19"/>
        <v>0</v>
      </c>
      <c r="M224" s="537"/>
      <c r="N224" s="706">
        <f>+IF(A224="",0,IF(A224=Table!$A$5,L224,(IF(A224=Table!$A$3,0,IF(A224=Table!$A$4,L224,0)))))</f>
        <v>0</v>
      </c>
      <c r="O224" s="672"/>
      <c r="P224" s="707">
        <f>-IF(A224=Table!$A$5,I224,0)+IF(A224=Table!$A$5,H224,0)</f>
        <v>0</v>
      </c>
      <c r="Q224" s="539" t="str">
        <f t="shared" si="20"/>
        <v>01/1900</v>
      </c>
      <c r="R224" s="475">
        <f t="shared" si="23"/>
        <v>1</v>
      </c>
      <c r="S224" s="691"/>
      <c r="T224" s="691"/>
      <c r="U224" s="691"/>
      <c r="V224" s="691"/>
      <c r="W224" s="691"/>
      <c r="X224" s="691"/>
      <c r="Y224" s="691"/>
      <c r="Z224" s="691"/>
    </row>
    <row r="225" spans="1:26" ht="15">
      <c r="A225" s="537"/>
      <c r="B225" s="669"/>
      <c r="C225" s="537"/>
      <c r="D225" s="848" t="str">
        <f t="shared" si="21"/>
        <v>Caisse-01/1900</v>
      </c>
      <c r="E225" s="677"/>
      <c r="F225" s="677"/>
      <c r="G225" s="540"/>
      <c r="H225" s="932"/>
      <c r="I225" s="930"/>
      <c r="J225" s="930">
        <f t="shared" si="22"/>
        <v>0</v>
      </c>
      <c r="K225" s="930">
        <f t="shared" si="18"/>
        <v>0</v>
      </c>
      <c r="L225" s="705">
        <f t="shared" si="19"/>
        <v>0</v>
      </c>
      <c r="M225" s="537"/>
      <c r="N225" s="706">
        <f>+IF(A225="",0,IF(A225=Table!$A$5,L225,(IF(A225=Table!$A$3,0,IF(A225=Table!$A$4,L225,0)))))</f>
        <v>0</v>
      </c>
      <c r="O225" s="672"/>
      <c r="P225" s="707">
        <f>-IF(A225=Table!$A$5,I225,0)+IF(A225=Table!$A$5,H225,0)</f>
        <v>0</v>
      </c>
      <c r="Q225" s="539" t="str">
        <f t="shared" si="20"/>
        <v>01/1900</v>
      </c>
      <c r="R225" s="475">
        <f t="shared" si="23"/>
        <v>1</v>
      </c>
      <c r="S225" s="691"/>
      <c r="T225" s="691"/>
      <c r="U225" s="691"/>
      <c r="V225" s="691"/>
      <c r="W225" s="691"/>
      <c r="X225" s="691"/>
      <c r="Y225" s="691"/>
      <c r="Z225" s="691"/>
    </row>
    <row r="226" spans="1:26" ht="15">
      <c r="A226" s="537"/>
      <c r="B226" s="669"/>
      <c r="C226" s="537"/>
      <c r="D226" s="848" t="str">
        <f t="shared" si="21"/>
        <v>Caisse-01/1900</v>
      </c>
      <c r="E226" s="541"/>
      <c r="F226" s="680"/>
      <c r="G226" s="540"/>
      <c r="H226" s="930"/>
      <c r="I226" s="930"/>
      <c r="J226" s="930">
        <f t="shared" si="22"/>
        <v>0</v>
      </c>
      <c r="K226" s="930">
        <f t="shared" si="18"/>
        <v>0</v>
      </c>
      <c r="L226" s="705">
        <f t="shared" si="19"/>
        <v>0</v>
      </c>
      <c r="M226" s="537"/>
      <c r="N226" s="706">
        <f>+IF(A226="",0,IF(A226=Table!$A$5,L226,(IF(A226=Table!$A$3,0,IF(A226=Table!$A$4,L226,0)))))</f>
        <v>0</v>
      </c>
      <c r="O226" s="672"/>
      <c r="P226" s="707">
        <f>-IF(A226=Table!$A$5,I226,0)+IF(A226=Table!$A$5,H226,0)</f>
        <v>0</v>
      </c>
      <c r="Q226" s="539" t="str">
        <f t="shared" si="20"/>
        <v>01/1900</v>
      </c>
      <c r="R226" s="475">
        <f t="shared" si="23"/>
        <v>1</v>
      </c>
      <c r="S226" s="691"/>
      <c r="T226" s="691"/>
      <c r="U226" s="691"/>
      <c r="V226" s="691"/>
      <c r="W226" s="691"/>
      <c r="X226" s="691"/>
      <c r="Y226" s="691"/>
      <c r="Z226" s="691"/>
    </row>
    <row r="227" spans="1:26" ht="15">
      <c r="A227" s="537"/>
      <c r="B227" s="669"/>
      <c r="C227" s="537"/>
      <c r="D227" s="848" t="str">
        <f t="shared" si="21"/>
        <v>Caisse-01/1900</v>
      </c>
      <c r="E227" s="541"/>
      <c r="F227" s="680"/>
      <c r="G227" s="540"/>
      <c r="H227" s="930"/>
      <c r="I227" s="930"/>
      <c r="J227" s="930">
        <f t="shared" si="22"/>
        <v>0</v>
      </c>
      <c r="K227" s="930">
        <f t="shared" si="18"/>
        <v>0</v>
      </c>
      <c r="L227" s="705">
        <f t="shared" si="19"/>
        <v>0</v>
      </c>
      <c r="M227" s="537"/>
      <c r="N227" s="706">
        <f>+IF(A227="",0,IF(A227=Table!$A$5,L227,(IF(A227=Table!$A$3,0,IF(A227=Table!$A$4,L227,0)))))</f>
        <v>0</v>
      </c>
      <c r="O227" s="672"/>
      <c r="P227" s="707">
        <f>-IF(A227=Table!$A$5,I227,0)+IF(A227=Table!$A$5,H227,0)</f>
        <v>0</v>
      </c>
      <c r="Q227" s="539" t="str">
        <f t="shared" si="20"/>
        <v>01/1900</v>
      </c>
      <c r="R227" s="475">
        <f t="shared" si="23"/>
        <v>1</v>
      </c>
      <c r="S227" s="691"/>
      <c r="T227" s="691"/>
      <c r="U227" s="691"/>
      <c r="V227" s="691"/>
      <c r="W227" s="691"/>
      <c r="X227" s="691"/>
      <c r="Y227" s="691"/>
      <c r="Z227" s="691"/>
    </row>
    <row r="228" spans="1:26" ht="15">
      <c r="A228" s="537"/>
      <c r="B228" s="669"/>
      <c r="C228" s="537"/>
      <c r="D228" s="848" t="str">
        <f t="shared" si="21"/>
        <v>Caisse-01/1900</v>
      </c>
      <c r="E228" s="541"/>
      <c r="F228" s="680"/>
      <c r="G228" s="540"/>
      <c r="H228" s="930"/>
      <c r="I228" s="930"/>
      <c r="J228" s="930">
        <f t="shared" si="22"/>
        <v>0</v>
      </c>
      <c r="K228" s="930">
        <f t="shared" si="18"/>
        <v>0</v>
      </c>
      <c r="L228" s="705">
        <f t="shared" si="19"/>
        <v>0</v>
      </c>
      <c r="M228" s="537"/>
      <c r="N228" s="706">
        <f>+IF(A228="",0,IF(A228=Table!$A$5,L228,(IF(A228=Table!$A$3,0,IF(A228=Table!$A$4,L228,0)))))</f>
        <v>0</v>
      </c>
      <c r="O228" s="672"/>
      <c r="P228" s="707">
        <f>-IF(A228=Table!$A$5,I228,0)+IF(A228=Table!$A$5,H228,0)</f>
        <v>0</v>
      </c>
      <c r="Q228" s="539" t="str">
        <f t="shared" si="20"/>
        <v>01/1900</v>
      </c>
      <c r="R228" s="475">
        <f t="shared" si="23"/>
        <v>1</v>
      </c>
      <c r="S228" s="691"/>
      <c r="T228" s="691"/>
      <c r="U228" s="691"/>
      <c r="V228" s="691"/>
      <c r="W228" s="691"/>
      <c r="X228" s="691"/>
      <c r="Y228" s="691"/>
      <c r="Z228" s="691"/>
    </row>
    <row r="229" spans="1:26" ht="15">
      <c r="A229" s="537"/>
      <c r="B229" s="669"/>
      <c r="C229" s="537"/>
      <c r="D229" s="848" t="str">
        <f t="shared" si="21"/>
        <v>Caisse-01/1900</v>
      </c>
      <c r="E229" s="541"/>
      <c r="F229" s="680"/>
      <c r="G229" s="540"/>
      <c r="H229" s="930"/>
      <c r="I229" s="930"/>
      <c r="J229" s="930">
        <f t="shared" si="22"/>
        <v>0</v>
      </c>
      <c r="K229" s="930">
        <f t="shared" si="18"/>
        <v>0</v>
      </c>
      <c r="L229" s="705">
        <f t="shared" si="19"/>
        <v>0</v>
      </c>
      <c r="M229" s="537"/>
      <c r="N229" s="706">
        <f>+IF(A229="",0,IF(A229=Table!$A$5,L229,(IF(A229=Table!$A$3,0,IF(A229=Table!$A$4,L229,0)))))</f>
        <v>0</v>
      </c>
      <c r="O229" s="672"/>
      <c r="P229" s="707">
        <f>-IF(A229=Table!$A$5,I229,0)+IF(A229=Table!$A$5,H229,0)</f>
        <v>0</v>
      </c>
      <c r="Q229" s="539" t="str">
        <f t="shared" si="20"/>
        <v>01/1900</v>
      </c>
      <c r="R229" s="475">
        <f t="shared" si="23"/>
        <v>1</v>
      </c>
      <c r="S229" s="691"/>
      <c r="T229" s="691"/>
      <c r="U229" s="691"/>
      <c r="V229" s="691"/>
      <c r="W229" s="691"/>
      <c r="X229" s="691"/>
      <c r="Y229" s="691"/>
      <c r="Z229" s="691"/>
    </row>
    <row r="230" spans="1:26" ht="15">
      <c r="A230" s="537"/>
      <c r="B230" s="669"/>
      <c r="C230" s="537"/>
      <c r="D230" s="848" t="str">
        <f t="shared" si="21"/>
        <v>Caisse-01/1900</v>
      </c>
      <c r="E230" s="541"/>
      <c r="F230" s="680"/>
      <c r="G230" s="540"/>
      <c r="H230" s="930"/>
      <c r="I230" s="930"/>
      <c r="J230" s="930">
        <f t="shared" si="22"/>
        <v>0</v>
      </c>
      <c r="K230" s="930">
        <f t="shared" si="18"/>
        <v>0</v>
      </c>
      <c r="L230" s="705">
        <f t="shared" si="19"/>
        <v>0</v>
      </c>
      <c r="M230" s="537"/>
      <c r="N230" s="706">
        <f>+IF(A230="",0,IF(A230=Table!$A$5,L230,(IF(A230=Table!$A$3,0,IF(A230=Table!$A$4,L230,0)))))</f>
        <v>0</v>
      </c>
      <c r="O230" s="672"/>
      <c r="P230" s="707">
        <f>-IF(A230=Table!$A$5,I230,0)+IF(A230=Table!$A$5,H230,0)</f>
        <v>0</v>
      </c>
      <c r="Q230" s="539" t="str">
        <f t="shared" si="20"/>
        <v>01/1900</v>
      </c>
      <c r="R230" s="475">
        <f t="shared" si="23"/>
        <v>1</v>
      </c>
      <c r="S230" s="691"/>
      <c r="T230" s="691"/>
      <c r="U230" s="691"/>
      <c r="V230" s="691"/>
      <c r="W230" s="691"/>
      <c r="X230" s="691"/>
      <c r="Y230" s="691"/>
      <c r="Z230" s="691"/>
    </row>
    <row r="231" spans="1:26" ht="15">
      <c r="A231" s="537"/>
      <c r="B231" s="669"/>
      <c r="C231" s="537"/>
      <c r="D231" s="848" t="str">
        <f t="shared" si="21"/>
        <v>Caisse-01/1900</v>
      </c>
      <c r="E231" s="541"/>
      <c r="F231" s="680"/>
      <c r="G231" s="540"/>
      <c r="H231" s="930"/>
      <c r="I231" s="930"/>
      <c r="J231" s="930">
        <f t="shared" si="22"/>
        <v>0</v>
      </c>
      <c r="K231" s="930">
        <f t="shared" si="18"/>
        <v>0</v>
      </c>
      <c r="L231" s="705">
        <f t="shared" si="19"/>
        <v>0</v>
      </c>
      <c r="M231" s="537"/>
      <c r="N231" s="706">
        <f>+IF(A231="",0,IF(A231=Table!$A$5,L231,(IF(A231=Table!$A$3,0,IF(A231=Table!$A$4,L231,0)))))</f>
        <v>0</v>
      </c>
      <c r="O231" s="672"/>
      <c r="P231" s="707">
        <f>-IF(A231=Table!$A$5,I231,0)+IF(A231=Table!$A$5,H231,0)</f>
        <v>0</v>
      </c>
      <c r="Q231" s="539" t="str">
        <f t="shared" si="20"/>
        <v>01/1900</v>
      </c>
      <c r="R231" s="475">
        <f t="shared" si="23"/>
        <v>1</v>
      </c>
      <c r="S231" s="691"/>
      <c r="T231" s="691"/>
      <c r="U231" s="691"/>
      <c r="V231" s="691"/>
      <c r="W231" s="691"/>
      <c r="X231" s="691"/>
      <c r="Y231" s="691"/>
      <c r="Z231" s="691"/>
    </row>
    <row r="232" spans="1:26" ht="15">
      <c r="A232" s="537"/>
      <c r="B232" s="669"/>
      <c r="C232" s="537"/>
      <c r="D232" s="848" t="str">
        <f t="shared" si="21"/>
        <v>Caisse-01/1900</v>
      </c>
      <c r="E232" s="541"/>
      <c r="F232" s="680"/>
      <c r="G232" s="540"/>
      <c r="H232" s="930"/>
      <c r="I232" s="930"/>
      <c r="J232" s="930">
        <f t="shared" si="22"/>
        <v>0</v>
      </c>
      <c r="K232" s="930">
        <f t="shared" si="18"/>
        <v>0</v>
      </c>
      <c r="L232" s="705">
        <f t="shared" si="19"/>
        <v>0</v>
      </c>
      <c r="M232" s="537"/>
      <c r="N232" s="706">
        <f>+IF(A232="",0,IF(A232=Table!$A$5,L232,(IF(A232=Table!$A$3,0,IF(A232=Table!$A$4,L232,0)))))</f>
        <v>0</v>
      </c>
      <c r="O232" s="672"/>
      <c r="P232" s="707">
        <f>-IF(A232=Table!$A$5,I232,0)+IF(A232=Table!$A$5,H232,0)</f>
        <v>0</v>
      </c>
      <c r="Q232" s="539" t="str">
        <f t="shared" si="20"/>
        <v>01/1900</v>
      </c>
      <c r="R232" s="475">
        <f t="shared" si="23"/>
        <v>1</v>
      </c>
      <c r="S232" s="691"/>
      <c r="T232" s="691"/>
      <c r="U232" s="691"/>
      <c r="V232" s="691"/>
      <c r="W232" s="691"/>
      <c r="X232" s="691"/>
      <c r="Y232" s="691"/>
      <c r="Z232" s="691"/>
    </row>
    <row r="233" spans="1:26" ht="15">
      <c r="A233" s="537"/>
      <c r="B233" s="669"/>
      <c r="C233" s="537"/>
      <c r="D233" s="848" t="str">
        <f t="shared" si="21"/>
        <v>Caisse-01/1900</v>
      </c>
      <c r="E233" s="541"/>
      <c r="F233" s="680"/>
      <c r="G233" s="540"/>
      <c r="H233" s="930"/>
      <c r="I233" s="930"/>
      <c r="J233" s="930">
        <f t="shared" si="22"/>
        <v>0</v>
      </c>
      <c r="K233" s="930">
        <f t="shared" si="18"/>
        <v>0</v>
      </c>
      <c r="L233" s="705">
        <f t="shared" si="19"/>
        <v>0</v>
      </c>
      <c r="M233" s="537"/>
      <c r="N233" s="706">
        <f>+IF(A233="",0,IF(A233=Table!$A$5,L233,(IF(A233=Table!$A$3,0,IF(A233=Table!$A$4,L233,0)))))</f>
        <v>0</v>
      </c>
      <c r="O233" s="672"/>
      <c r="P233" s="707">
        <f>-IF(A233=Table!$A$5,I233,0)+IF(A233=Table!$A$5,H233,0)</f>
        <v>0</v>
      </c>
      <c r="Q233" s="539" t="str">
        <f t="shared" si="20"/>
        <v>01/1900</v>
      </c>
      <c r="R233" s="475">
        <f t="shared" si="23"/>
        <v>1</v>
      </c>
      <c r="S233" s="691"/>
      <c r="T233" s="691"/>
      <c r="U233" s="691"/>
      <c r="V233" s="691"/>
      <c r="W233" s="691"/>
      <c r="X233" s="691"/>
      <c r="Y233" s="691"/>
      <c r="Z233" s="691"/>
    </row>
    <row r="234" spans="1:26" ht="15">
      <c r="A234" s="537"/>
      <c r="B234" s="669"/>
      <c r="C234" s="537"/>
      <c r="D234" s="848" t="str">
        <f t="shared" si="21"/>
        <v>Caisse-01/1900</v>
      </c>
      <c r="E234" s="541"/>
      <c r="F234" s="680"/>
      <c r="G234" s="540"/>
      <c r="H234" s="930"/>
      <c r="I234" s="930"/>
      <c r="J234" s="930">
        <f t="shared" si="22"/>
        <v>0</v>
      </c>
      <c r="K234" s="930">
        <f t="shared" si="18"/>
        <v>0</v>
      </c>
      <c r="L234" s="705">
        <f t="shared" si="19"/>
        <v>0</v>
      </c>
      <c r="M234" s="537"/>
      <c r="N234" s="706">
        <f>+IF(A234="",0,IF(A234=Table!$A$5,L234,(IF(A234=Table!$A$3,0,IF(A234=Table!$A$4,L234,0)))))</f>
        <v>0</v>
      </c>
      <c r="O234" s="672"/>
      <c r="P234" s="707">
        <f>-IF(A234=Table!$A$5,I234,0)+IF(A234=Table!$A$5,H234,0)</f>
        <v>0</v>
      </c>
      <c r="Q234" s="539" t="str">
        <f t="shared" si="20"/>
        <v>01/1900</v>
      </c>
      <c r="R234" s="475">
        <f t="shared" si="23"/>
        <v>1</v>
      </c>
      <c r="S234" s="691"/>
      <c r="T234" s="691"/>
      <c r="U234" s="691"/>
      <c r="V234" s="691"/>
      <c r="W234" s="691"/>
      <c r="X234" s="691"/>
      <c r="Y234" s="691"/>
      <c r="Z234" s="691"/>
    </row>
    <row r="235" spans="1:26" ht="15">
      <c r="A235" s="537"/>
      <c r="B235" s="669"/>
      <c r="C235" s="537"/>
      <c r="D235" s="848" t="str">
        <f t="shared" si="21"/>
        <v>Caisse-01/1900</v>
      </c>
      <c r="E235" s="683"/>
      <c r="F235" s="680"/>
      <c r="G235" s="540"/>
      <c r="H235" s="930"/>
      <c r="I235" s="930"/>
      <c r="J235" s="930">
        <f t="shared" si="22"/>
        <v>0</v>
      </c>
      <c r="K235" s="930">
        <f t="shared" si="18"/>
        <v>0</v>
      </c>
      <c r="L235" s="705">
        <f t="shared" si="19"/>
        <v>0</v>
      </c>
      <c r="M235" s="537"/>
      <c r="N235" s="706">
        <f>+IF(A235="",0,IF(A235=Table!$A$5,L235,(IF(A235=Table!$A$3,0,IF(A235=Table!$A$4,L235,0)))))</f>
        <v>0</v>
      </c>
      <c r="O235" s="672"/>
      <c r="P235" s="707">
        <f>-IF(A235=Table!$A$5,I235,0)+IF(A235=Table!$A$5,H235,0)</f>
        <v>0</v>
      </c>
      <c r="Q235" s="539" t="str">
        <f t="shared" si="20"/>
        <v>01/1900</v>
      </c>
      <c r="R235" s="475">
        <f t="shared" si="23"/>
        <v>1</v>
      </c>
      <c r="S235" s="691"/>
      <c r="T235" s="691"/>
      <c r="U235" s="691"/>
      <c r="V235" s="691"/>
      <c r="W235" s="691"/>
      <c r="X235" s="691"/>
      <c r="Y235" s="691"/>
      <c r="Z235" s="691"/>
    </row>
    <row r="236" spans="1:26" ht="15">
      <c r="A236" s="537"/>
      <c r="B236" s="669"/>
      <c r="C236" s="537"/>
      <c r="D236" s="848" t="str">
        <f t="shared" si="21"/>
        <v>Caisse-01/1900</v>
      </c>
      <c r="E236" s="683"/>
      <c r="F236" s="680"/>
      <c r="G236" s="540"/>
      <c r="H236" s="930"/>
      <c r="I236" s="930"/>
      <c r="J236" s="930">
        <f t="shared" si="22"/>
        <v>0</v>
      </c>
      <c r="K236" s="930">
        <f t="shared" si="18"/>
        <v>0</v>
      </c>
      <c r="L236" s="705">
        <f t="shared" si="19"/>
        <v>0</v>
      </c>
      <c r="M236" s="537"/>
      <c r="N236" s="706">
        <f>+IF(A236="",0,IF(A236=Table!$A$5,L236,(IF(A236=Table!$A$3,0,IF(A236=Table!$A$4,L236,0)))))</f>
        <v>0</v>
      </c>
      <c r="O236" s="672"/>
      <c r="P236" s="707">
        <f>-IF(A236=Table!$A$5,I236,0)+IF(A236=Table!$A$5,H236,0)</f>
        <v>0</v>
      </c>
      <c r="Q236" s="539" t="str">
        <f t="shared" si="20"/>
        <v>01/1900</v>
      </c>
      <c r="R236" s="475">
        <f t="shared" si="23"/>
        <v>1</v>
      </c>
      <c r="S236" s="691"/>
      <c r="T236" s="691"/>
      <c r="U236" s="691"/>
      <c r="V236" s="691"/>
      <c r="W236" s="691"/>
      <c r="X236" s="691"/>
      <c r="Y236" s="691"/>
      <c r="Z236" s="691"/>
    </row>
    <row r="237" spans="1:26" ht="15">
      <c r="A237" s="537"/>
      <c r="B237" s="669"/>
      <c r="C237" s="537"/>
      <c r="D237" s="848" t="str">
        <f t="shared" si="21"/>
        <v>Caisse-01/1900</v>
      </c>
      <c r="E237" s="541"/>
      <c r="F237" s="680"/>
      <c r="G237" s="540"/>
      <c r="H237" s="930"/>
      <c r="I237" s="930"/>
      <c r="J237" s="930">
        <f t="shared" si="22"/>
        <v>0</v>
      </c>
      <c r="K237" s="930">
        <f t="shared" si="18"/>
        <v>0</v>
      </c>
      <c r="L237" s="705">
        <f t="shared" si="19"/>
        <v>0</v>
      </c>
      <c r="M237" s="537"/>
      <c r="N237" s="706">
        <f>+IF(A237="",0,IF(A237=Table!$A$5,L237,(IF(A237=Table!$A$3,0,IF(A237=Table!$A$4,L237,0)))))</f>
        <v>0</v>
      </c>
      <c r="O237" s="672"/>
      <c r="P237" s="707">
        <f>-IF(A237=Table!$A$5,I237,0)+IF(A237=Table!$A$5,H237,0)</f>
        <v>0</v>
      </c>
      <c r="Q237" s="539" t="str">
        <f t="shared" si="20"/>
        <v>01/1900</v>
      </c>
      <c r="R237" s="475">
        <f t="shared" si="23"/>
        <v>1</v>
      </c>
      <c r="S237" s="691"/>
      <c r="T237" s="691"/>
      <c r="U237" s="691"/>
      <c r="V237" s="691"/>
      <c r="W237" s="691"/>
      <c r="X237" s="691"/>
      <c r="Y237" s="691"/>
      <c r="Z237" s="691"/>
    </row>
    <row r="238" spans="1:26" ht="15">
      <c r="A238" s="537"/>
      <c r="B238" s="669"/>
      <c r="C238" s="537"/>
      <c r="D238" s="848" t="str">
        <f t="shared" si="21"/>
        <v>Caisse-01/1900</v>
      </c>
      <c r="E238" s="541"/>
      <c r="F238" s="680"/>
      <c r="G238" s="540"/>
      <c r="H238" s="930"/>
      <c r="I238" s="930"/>
      <c r="J238" s="930">
        <f t="shared" si="22"/>
        <v>0</v>
      </c>
      <c r="K238" s="930">
        <f t="shared" si="18"/>
        <v>0</v>
      </c>
      <c r="L238" s="705">
        <f t="shared" si="19"/>
        <v>0</v>
      </c>
      <c r="M238" s="537"/>
      <c r="N238" s="706">
        <f>+IF(A238="",0,IF(A238=Table!$A$5,L238,(IF(A238=Table!$A$3,0,IF(A238=Table!$A$4,L238,0)))))</f>
        <v>0</v>
      </c>
      <c r="O238" s="672"/>
      <c r="P238" s="707">
        <f>-IF(A238=Table!$A$5,I238,0)+IF(A238=Table!$A$5,H238,0)</f>
        <v>0</v>
      </c>
      <c r="Q238" s="539" t="str">
        <f t="shared" si="20"/>
        <v>01/1900</v>
      </c>
      <c r="R238" s="475">
        <f t="shared" si="23"/>
        <v>1</v>
      </c>
      <c r="S238" s="691"/>
      <c r="T238" s="691"/>
      <c r="U238" s="691"/>
      <c r="V238" s="691"/>
      <c r="W238" s="691"/>
      <c r="X238" s="691"/>
      <c r="Y238" s="691"/>
      <c r="Z238" s="691"/>
    </row>
    <row r="239" spans="1:26" ht="15">
      <c r="A239" s="537"/>
      <c r="B239" s="669"/>
      <c r="C239" s="537"/>
      <c r="D239" s="848" t="str">
        <f t="shared" si="21"/>
        <v>Caisse-01/1900</v>
      </c>
      <c r="E239" s="541"/>
      <c r="F239" s="680"/>
      <c r="G239" s="540"/>
      <c r="H239" s="930"/>
      <c r="I239" s="930"/>
      <c r="J239" s="930">
        <f t="shared" si="22"/>
        <v>0</v>
      </c>
      <c r="K239" s="930">
        <f t="shared" si="18"/>
        <v>0</v>
      </c>
      <c r="L239" s="705">
        <f t="shared" si="19"/>
        <v>0</v>
      </c>
      <c r="M239" s="537"/>
      <c r="N239" s="706">
        <f>+IF(A239="",0,IF(A239=Table!$A$5,L239,(IF(A239=Table!$A$3,0,IF(A239=Table!$A$4,L239,0)))))</f>
        <v>0</v>
      </c>
      <c r="O239" s="672"/>
      <c r="P239" s="707">
        <f>-IF(A239=Table!$A$5,I239,0)+IF(A239=Table!$A$5,H239,0)</f>
        <v>0</v>
      </c>
      <c r="Q239" s="539" t="str">
        <f t="shared" si="20"/>
        <v>01/1900</v>
      </c>
      <c r="R239" s="475">
        <f t="shared" si="23"/>
        <v>1</v>
      </c>
      <c r="S239" s="691"/>
      <c r="T239" s="691"/>
      <c r="U239" s="691"/>
      <c r="V239" s="691"/>
      <c r="W239" s="691"/>
      <c r="X239" s="691"/>
      <c r="Y239" s="691"/>
      <c r="Z239" s="691"/>
    </row>
    <row r="240" spans="1:26" ht="15">
      <c r="A240" s="537"/>
      <c r="B240" s="669"/>
      <c r="C240" s="537"/>
      <c r="D240" s="848" t="str">
        <f t="shared" si="21"/>
        <v>Caisse-01/1900</v>
      </c>
      <c r="E240" s="683"/>
      <c r="F240" s="680"/>
      <c r="G240" s="540"/>
      <c r="H240" s="930"/>
      <c r="I240" s="930"/>
      <c r="J240" s="930">
        <f t="shared" si="22"/>
        <v>0</v>
      </c>
      <c r="K240" s="930">
        <f t="shared" si="18"/>
        <v>0</v>
      </c>
      <c r="L240" s="705">
        <f t="shared" si="19"/>
        <v>0</v>
      </c>
      <c r="M240" s="537"/>
      <c r="N240" s="706">
        <f>+IF(A240="",0,IF(A240=Table!$A$5,L240,(IF(A240=Table!$A$3,0,IF(A240=Table!$A$4,L240,0)))))</f>
        <v>0</v>
      </c>
      <c r="O240" s="672"/>
      <c r="P240" s="707">
        <f>-IF(A240=Table!$A$5,I240,0)+IF(A240=Table!$A$5,H240,0)</f>
        <v>0</v>
      </c>
      <c r="Q240" s="539" t="str">
        <f t="shared" si="20"/>
        <v>01/1900</v>
      </c>
      <c r="R240" s="475">
        <f t="shared" si="23"/>
        <v>1</v>
      </c>
      <c r="S240" s="691"/>
      <c r="T240" s="691"/>
      <c r="U240" s="691"/>
      <c r="V240" s="691"/>
      <c r="W240" s="691"/>
      <c r="X240" s="691"/>
      <c r="Y240" s="691"/>
      <c r="Z240" s="691"/>
    </row>
    <row r="241" spans="1:26" ht="15">
      <c r="A241" s="537"/>
      <c r="B241" s="669"/>
      <c r="C241" s="537"/>
      <c r="D241" s="848" t="str">
        <f t="shared" si="21"/>
        <v>Caisse-01/1900</v>
      </c>
      <c r="E241" s="541"/>
      <c r="F241" s="680"/>
      <c r="G241" s="540"/>
      <c r="H241" s="930"/>
      <c r="I241" s="930"/>
      <c r="J241" s="930">
        <f t="shared" si="22"/>
        <v>0</v>
      </c>
      <c r="K241" s="930">
        <f t="shared" si="18"/>
        <v>0</v>
      </c>
      <c r="L241" s="705">
        <f t="shared" si="19"/>
        <v>0</v>
      </c>
      <c r="M241" s="537"/>
      <c r="N241" s="706">
        <f>+IF(A241="",0,IF(A241=Table!$A$5,L241,(IF(A241=Table!$A$3,0,IF(A241=Table!$A$4,L241,0)))))</f>
        <v>0</v>
      </c>
      <c r="O241" s="672"/>
      <c r="P241" s="707">
        <f>-IF(A241=Table!$A$5,I241,0)+IF(A241=Table!$A$5,H241,0)</f>
        <v>0</v>
      </c>
      <c r="Q241" s="539" t="str">
        <f t="shared" si="20"/>
        <v>01/1900</v>
      </c>
      <c r="R241" s="475">
        <f t="shared" si="23"/>
        <v>1</v>
      </c>
      <c r="S241" s="691"/>
      <c r="T241" s="691"/>
      <c r="U241" s="691"/>
      <c r="V241" s="691"/>
      <c r="W241" s="691"/>
      <c r="X241" s="691"/>
      <c r="Y241" s="691"/>
      <c r="Z241" s="691"/>
    </row>
    <row r="242" spans="1:26" ht="15">
      <c r="A242" s="537"/>
      <c r="B242" s="669"/>
      <c r="C242" s="537"/>
      <c r="D242" s="848" t="str">
        <f t="shared" si="21"/>
        <v>Caisse-01/1900</v>
      </c>
      <c r="E242" s="683"/>
      <c r="F242" s="680"/>
      <c r="G242" s="540"/>
      <c r="H242" s="930"/>
      <c r="I242" s="930"/>
      <c r="J242" s="930">
        <f t="shared" si="22"/>
        <v>0</v>
      </c>
      <c r="K242" s="930">
        <f t="shared" si="18"/>
        <v>0</v>
      </c>
      <c r="L242" s="705">
        <f t="shared" si="19"/>
        <v>0</v>
      </c>
      <c r="M242" s="537"/>
      <c r="N242" s="706">
        <f>+IF(A242="",0,IF(A242=Table!$A$5,L242,(IF(A242=Table!$A$3,0,IF(A242=Table!$A$4,L242,0)))))</f>
        <v>0</v>
      </c>
      <c r="O242" s="672"/>
      <c r="P242" s="707">
        <f>-IF(A242=Table!$A$5,I242,0)+IF(A242=Table!$A$5,H242,0)</f>
        <v>0</v>
      </c>
      <c r="Q242" s="539" t="str">
        <f t="shared" si="20"/>
        <v>01/1900</v>
      </c>
      <c r="R242" s="475">
        <f t="shared" si="23"/>
        <v>1</v>
      </c>
      <c r="S242" s="691"/>
      <c r="T242" s="691"/>
      <c r="U242" s="691"/>
      <c r="V242" s="691"/>
      <c r="W242" s="691"/>
      <c r="X242" s="691"/>
      <c r="Y242" s="691"/>
      <c r="Z242" s="691"/>
    </row>
    <row r="243" spans="1:26" ht="15">
      <c r="A243" s="537"/>
      <c r="B243" s="669"/>
      <c r="C243" s="537"/>
      <c r="D243" s="848" t="str">
        <f t="shared" si="21"/>
        <v>Caisse-01/1900</v>
      </c>
      <c r="E243" s="541"/>
      <c r="F243" s="680"/>
      <c r="G243" s="540"/>
      <c r="H243" s="930"/>
      <c r="I243" s="930"/>
      <c r="J243" s="930">
        <f t="shared" si="22"/>
        <v>0</v>
      </c>
      <c r="K243" s="930">
        <f t="shared" si="18"/>
        <v>0</v>
      </c>
      <c r="L243" s="705">
        <f t="shared" si="19"/>
        <v>0</v>
      </c>
      <c r="M243" s="537"/>
      <c r="N243" s="706">
        <f>+IF(A243="",0,IF(A243=Table!$A$5,L243,(IF(A243=Table!$A$3,0,IF(A243=Table!$A$4,L243,0)))))</f>
        <v>0</v>
      </c>
      <c r="O243" s="672"/>
      <c r="P243" s="707">
        <f>-IF(A243=Table!$A$5,I243,0)+IF(A243=Table!$A$5,H243,0)</f>
        <v>0</v>
      </c>
      <c r="Q243" s="539" t="str">
        <f t="shared" si="20"/>
        <v>01/1900</v>
      </c>
      <c r="R243" s="475">
        <f t="shared" si="23"/>
        <v>1</v>
      </c>
      <c r="S243" s="691"/>
      <c r="T243" s="691"/>
      <c r="U243" s="691"/>
      <c r="V243" s="691"/>
      <c r="W243" s="691"/>
      <c r="X243" s="691"/>
      <c r="Y243" s="691"/>
      <c r="Z243" s="691"/>
    </row>
    <row r="244" spans="1:26" ht="15">
      <c r="A244" s="537"/>
      <c r="B244" s="669"/>
      <c r="C244" s="537"/>
      <c r="D244" s="848" t="str">
        <f t="shared" si="21"/>
        <v>Caisse-01/1900</v>
      </c>
      <c r="E244" s="541"/>
      <c r="F244" s="680"/>
      <c r="G244" s="540"/>
      <c r="H244" s="930"/>
      <c r="I244" s="930"/>
      <c r="J244" s="930">
        <f t="shared" si="22"/>
        <v>0</v>
      </c>
      <c r="K244" s="930">
        <f t="shared" si="18"/>
        <v>0</v>
      </c>
      <c r="L244" s="705">
        <f t="shared" si="19"/>
        <v>0</v>
      </c>
      <c r="M244" s="537"/>
      <c r="N244" s="706">
        <f>+IF(A244="",0,IF(A244=Table!$A$5,L244,(IF(A244=Table!$A$3,0,IF(A244=Table!$A$4,L244,0)))))</f>
        <v>0</v>
      </c>
      <c r="O244" s="672"/>
      <c r="P244" s="707">
        <f>-IF(A244=Table!$A$5,I244,0)+IF(A244=Table!$A$5,H244,0)</f>
        <v>0</v>
      </c>
      <c r="Q244" s="539" t="str">
        <f t="shared" si="20"/>
        <v>01/1900</v>
      </c>
      <c r="R244" s="475">
        <f t="shared" si="23"/>
        <v>1</v>
      </c>
      <c r="S244" s="691"/>
      <c r="T244" s="691"/>
      <c r="U244" s="691"/>
      <c r="V244" s="691"/>
      <c r="W244" s="691"/>
      <c r="X244" s="691"/>
      <c r="Y244" s="691"/>
      <c r="Z244" s="691"/>
    </row>
    <row r="245" spans="1:26" ht="15">
      <c r="A245" s="537"/>
      <c r="B245" s="669"/>
      <c r="C245" s="537"/>
      <c r="D245" s="848" t="str">
        <f t="shared" si="21"/>
        <v>Caisse-01/1900</v>
      </c>
      <c r="E245" s="683"/>
      <c r="F245" s="680"/>
      <c r="G245" s="540"/>
      <c r="H245" s="930"/>
      <c r="I245" s="930"/>
      <c r="J245" s="930">
        <f t="shared" si="22"/>
        <v>0</v>
      </c>
      <c r="K245" s="930">
        <f t="shared" si="18"/>
        <v>0</v>
      </c>
      <c r="L245" s="705">
        <f t="shared" si="19"/>
        <v>0</v>
      </c>
      <c r="M245" s="537"/>
      <c r="N245" s="706">
        <f>+IF(A245="",0,IF(A245=Table!$A$5,L245,(IF(A245=Table!$A$3,0,IF(A245=Table!$A$4,L245,0)))))</f>
        <v>0</v>
      </c>
      <c r="O245" s="672"/>
      <c r="P245" s="707">
        <f>-IF(A245=Table!$A$5,I245,0)+IF(A245=Table!$A$5,H245,0)</f>
        <v>0</v>
      </c>
      <c r="Q245" s="539" t="str">
        <f t="shared" si="20"/>
        <v>01/1900</v>
      </c>
      <c r="R245" s="475">
        <f t="shared" si="23"/>
        <v>1</v>
      </c>
      <c r="S245" s="691"/>
      <c r="T245" s="691"/>
      <c r="U245" s="691"/>
      <c r="V245" s="691"/>
      <c r="W245" s="691"/>
      <c r="X245" s="691"/>
      <c r="Y245" s="691"/>
      <c r="Z245" s="691"/>
    </row>
    <row r="246" spans="1:26" ht="15">
      <c r="A246" s="537"/>
      <c r="B246" s="669"/>
      <c r="C246" s="537"/>
      <c r="D246" s="848" t="str">
        <f t="shared" si="21"/>
        <v>Caisse-01/1900</v>
      </c>
      <c r="E246" s="541"/>
      <c r="F246" s="680"/>
      <c r="G246" s="540"/>
      <c r="H246" s="930"/>
      <c r="I246" s="930"/>
      <c r="J246" s="930">
        <f t="shared" si="22"/>
        <v>0</v>
      </c>
      <c r="K246" s="930">
        <f t="shared" si="18"/>
        <v>0</v>
      </c>
      <c r="L246" s="705">
        <f t="shared" si="19"/>
        <v>0</v>
      </c>
      <c r="M246" s="537"/>
      <c r="N246" s="706">
        <f>+IF(A246="",0,IF(A246=Table!$A$5,L246,(IF(A246=Table!$A$3,0,IF(A246=Table!$A$4,L246,0)))))</f>
        <v>0</v>
      </c>
      <c r="O246" s="672"/>
      <c r="P246" s="707">
        <f>-IF(A246=Table!$A$5,I246,0)+IF(A246=Table!$A$5,H246,0)</f>
        <v>0</v>
      </c>
      <c r="Q246" s="539" t="str">
        <f t="shared" si="20"/>
        <v>01/1900</v>
      </c>
      <c r="R246" s="475">
        <f t="shared" si="23"/>
        <v>1</v>
      </c>
      <c r="S246" s="691"/>
      <c r="T246" s="691"/>
      <c r="U246" s="691"/>
      <c r="V246" s="691"/>
      <c r="W246" s="691"/>
      <c r="X246" s="691"/>
      <c r="Y246" s="691"/>
      <c r="Z246" s="691"/>
    </row>
    <row r="247" spans="1:26" ht="15">
      <c r="A247" s="537"/>
      <c r="B247" s="669"/>
      <c r="C247" s="537"/>
      <c r="D247" s="848" t="str">
        <f t="shared" si="21"/>
        <v>Caisse-01/1900</v>
      </c>
      <c r="E247" s="541"/>
      <c r="F247" s="680"/>
      <c r="G247" s="540"/>
      <c r="H247" s="930"/>
      <c r="I247" s="930"/>
      <c r="J247" s="930">
        <f t="shared" si="22"/>
        <v>0</v>
      </c>
      <c r="K247" s="930">
        <f t="shared" si="18"/>
        <v>0</v>
      </c>
      <c r="L247" s="705">
        <f t="shared" si="19"/>
        <v>0</v>
      </c>
      <c r="M247" s="537"/>
      <c r="N247" s="706">
        <f>+IF(A247="",0,IF(A247=Table!$A$5,L247,(IF(A247=Table!$A$3,0,IF(A247=Table!$A$4,L247,0)))))</f>
        <v>0</v>
      </c>
      <c r="O247" s="672"/>
      <c r="P247" s="707">
        <f>-IF(A247=Table!$A$5,I247,0)+IF(A247=Table!$A$5,H247,0)</f>
        <v>0</v>
      </c>
      <c r="Q247" s="539" t="str">
        <f t="shared" si="20"/>
        <v>01/1900</v>
      </c>
      <c r="R247" s="475">
        <f t="shared" si="23"/>
        <v>1</v>
      </c>
      <c r="S247" s="691"/>
      <c r="T247" s="691"/>
      <c r="U247" s="691"/>
      <c r="V247" s="691"/>
      <c r="W247" s="691"/>
      <c r="X247" s="691"/>
      <c r="Y247" s="691"/>
      <c r="Z247" s="691"/>
    </row>
    <row r="248" spans="1:26" ht="15">
      <c r="A248" s="537"/>
      <c r="B248" s="669"/>
      <c r="C248" s="537"/>
      <c r="D248" s="848" t="str">
        <f t="shared" si="21"/>
        <v>Caisse-01/1900</v>
      </c>
      <c r="E248" s="541"/>
      <c r="F248" s="680"/>
      <c r="G248" s="540"/>
      <c r="H248" s="930"/>
      <c r="I248" s="930"/>
      <c r="J248" s="930">
        <f t="shared" si="22"/>
        <v>0</v>
      </c>
      <c r="K248" s="930">
        <f t="shared" si="18"/>
        <v>0</v>
      </c>
      <c r="L248" s="705">
        <f t="shared" si="19"/>
        <v>0</v>
      </c>
      <c r="M248" s="537"/>
      <c r="N248" s="706">
        <f>+IF(A248="",0,IF(A248=Table!$A$5,L248,(IF(A248=Table!$A$3,0,IF(A248=Table!$A$4,L248,0)))))</f>
        <v>0</v>
      </c>
      <c r="O248" s="672"/>
      <c r="P248" s="707">
        <f>-IF(A248=Table!$A$5,I248,0)+IF(A248=Table!$A$5,H248,0)</f>
        <v>0</v>
      </c>
      <c r="Q248" s="539" t="str">
        <f t="shared" si="20"/>
        <v>01/1900</v>
      </c>
      <c r="R248" s="475">
        <f t="shared" si="23"/>
        <v>1</v>
      </c>
      <c r="S248" s="691"/>
      <c r="T248" s="691"/>
      <c r="U248" s="691"/>
      <c r="V248" s="691"/>
      <c r="W248" s="691"/>
      <c r="X248" s="691"/>
      <c r="Y248" s="691"/>
      <c r="Z248" s="691"/>
    </row>
    <row r="249" spans="1:26" ht="15">
      <c r="A249" s="537"/>
      <c r="B249" s="669"/>
      <c r="C249" s="537"/>
      <c r="D249" s="848" t="str">
        <f t="shared" si="21"/>
        <v>Caisse-01/1900</v>
      </c>
      <c r="E249" s="683"/>
      <c r="F249" s="680"/>
      <c r="G249" s="540"/>
      <c r="H249" s="930"/>
      <c r="I249" s="930"/>
      <c r="J249" s="930">
        <f t="shared" si="22"/>
        <v>0</v>
      </c>
      <c r="K249" s="930">
        <f t="shared" si="18"/>
        <v>0</v>
      </c>
      <c r="L249" s="705">
        <f t="shared" si="19"/>
        <v>0</v>
      </c>
      <c r="M249" s="537"/>
      <c r="N249" s="706">
        <f>+IF(A249="",0,IF(A249=Table!$A$5,L249,(IF(A249=Table!$A$3,0,IF(A249=Table!$A$4,L249,0)))))</f>
        <v>0</v>
      </c>
      <c r="O249" s="672"/>
      <c r="P249" s="707">
        <f>-IF(A249=Table!$A$5,I249,0)+IF(A249=Table!$A$5,H249,0)</f>
        <v>0</v>
      </c>
      <c r="Q249" s="539" t="str">
        <f t="shared" si="20"/>
        <v>01/1900</v>
      </c>
      <c r="R249" s="475">
        <f t="shared" si="23"/>
        <v>1</v>
      </c>
      <c r="S249" s="691"/>
      <c r="T249" s="691"/>
      <c r="U249" s="691"/>
      <c r="V249" s="691"/>
      <c r="W249" s="691"/>
      <c r="X249" s="691"/>
      <c r="Y249" s="691"/>
      <c r="Z249" s="691"/>
    </row>
    <row r="250" spans="1:26" ht="15">
      <c r="A250" s="537"/>
      <c r="B250" s="669"/>
      <c r="C250" s="537"/>
      <c r="D250" s="848" t="str">
        <f t="shared" si="21"/>
        <v>Caisse-01/1900</v>
      </c>
      <c r="E250" s="541"/>
      <c r="F250" s="680"/>
      <c r="G250" s="540"/>
      <c r="H250" s="930"/>
      <c r="I250" s="930"/>
      <c r="J250" s="930">
        <f t="shared" si="22"/>
        <v>0</v>
      </c>
      <c r="K250" s="930">
        <f t="shared" si="18"/>
        <v>0</v>
      </c>
      <c r="L250" s="705">
        <f t="shared" si="19"/>
        <v>0</v>
      </c>
      <c r="M250" s="537"/>
      <c r="N250" s="706">
        <f>+IF(A250="",0,IF(A250=Table!$A$5,L250,(IF(A250=Table!$A$3,0,IF(A250=Table!$A$4,L250,0)))))</f>
        <v>0</v>
      </c>
      <c r="O250" s="672"/>
      <c r="P250" s="707">
        <f>-IF(A250=Table!$A$5,I250,0)+IF(A250=Table!$A$5,H250,0)</f>
        <v>0</v>
      </c>
      <c r="Q250" s="539" t="str">
        <f t="shared" si="20"/>
        <v>01/1900</v>
      </c>
      <c r="R250" s="475">
        <f t="shared" si="23"/>
        <v>1</v>
      </c>
      <c r="S250" s="691"/>
      <c r="T250" s="691"/>
      <c r="U250" s="691"/>
      <c r="V250" s="691"/>
      <c r="W250" s="691"/>
      <c r="X250" s="691"/>
      <c r="Y250" s="691"/>
      <c r="Z250" s="691"/>
    </row>
    <row r="251" spans="1:26" ht="15">
      <c r="A251" s="537"/>
      <c r="B251" s="669"/>
      <c r="C251" s="537"/>
      <c r="D251" s="848" t="str">
        <f t="shared" si="21"/>
        <v>Caisse-01/1900</v>
      </c>
      <c r="E251" s="541"/>
      <c r="F251" s="680"/>
      <c r="G251" s="540"/>
      <c r="H251" s="930"/>
      <c r="I251" s="930"/>
      <c r="J251" s="930">
        <f t="shared" si="22"/>
        <v>0</v>
      </c>
      <c r="K251" s="930">
        <f t="shared" si="18"/>
        <v>0</v>
      </c>
      <c r="L251" s="705">
        <f t="shared" si="19"/>
        <v>0</v>
      </c>
      <c r="M251" s="537"/>
      <c r="N251" s="706">
        <f>+IF(A251="",0,IF(A251=Table!$A$5,L251,(IF(A251=Table!$A$3,0,IF(A251=Table!$A$4,L251,0)))))</f>
        <v>0</v>
      </c>
      <c r="O251" s="672"/>
      <c r="P251" s="707">
        <f>-IF(A251=Table!$A$5,I251,0)+IF(A251=Table!$A$5,H251,0)</f>
        <v>0</v>
      </c>
      <c r="Q251" s="539" t="str">
        <f t="shared" si="20"/>
        <v>01/1900</v>
      </c>
      <c r="R251" s="475">
        <f t="shared" si="23"/>
        <v>1</v>
      </c>
      <c r="S251" s="691"/>
      <c r="T251" s="691"/>
      <c r="U251" s="691"/>
      <c r="V251" s="691"/>
      <c r="W251" s="691"/>
      <c r="X251" s="691"/>
      <c r="Y251" s="691"/>
      <c r="Z251" s="691"/>
    </row>
    <row r="252" spans="1:26" ht="15">
      <c r="A252" s="537"/>
      <c r="B252" s="669"/>
      <c r="C252" s="537"/>
      <c r="D252" s="848" t="str">
        <f t="shared" si="21"/>
        <v>Caisse-01/1900</v>
      </c>
      <c r="E252" s="541"/>
      <c r="F252" s="680"/>
      <c r="G252" s="540"/>
      <c r="H252" s="930"/>
      <c r="I252" s="930"/>
      <c r="J252" s="930">
        <f t="shared" si="22"/>
        <v>0</v>
      </c>
      <c r="K252" s="930">
        <f t="shared" si="18"/>
        <v>0</v>
      </c>
      <c r="L252" s="705">
        <f t="shared" si="19"/>
        <v>0</v>
      </c>
      <c r="M252" s="537"/>
      <c r="N252" s="706">
        <f>+IF(A252="",0,IF(A252=Table!$A$5,L252,(IF(A252=Table!$A$3,0,IF(A252=Table!$A$4,L252,0)))))</f>
        <v>0</v>
      </c>
      <c r="O252" s="672"/>
      <c r="P252" s="707">
        <f>-IF(A252=Table!$A$5,I252,0)+IF(A252=Table!$A$5,H252,0)</f>
        <v>0</v>
      </c>
      <c r="Q252" s="539" t="str">
        <f t="shared" si="20"/>
        <v>01/1900</v>
      </c>
      <c r="R252" s="475">
        <f t="shared" si="23"/>
        <v>1</v>
      </c>
      <c r="S252" s="691"/>
      <c r="T252" s="691"/>
      <c r="U252" s="691"/>
      <c r="V252" s="691"/>
      <c r="W252" s="691"/>
      <c r="X252" s="691"/>
      <c r="Y252" s="691"/>
      <c r="Z252" s="691"/>
    </row>
    <row r="253" spans="1:26" ht="15">
      <c r="A253" s="537"/>
      <c r="B253" s="669"/>
      <c r="C253" s="537"/>
      <c r="D253" s="848" t="str">
        <f t="shared" si="21"/>
        <v>Caisse-01/1900</v>
      </c>
      <c r="E253" s="541"/>
      <c r="F253" s="680"/>
      <c r="G253" s="540"/>
      <c r="H253" s="930"/>
      <c r="I253" s="930"/>
      <c r="J253" s="930">
        <f t="shared" si="22"/>
        <v>0</v>
      </c>
      <c r="K253" s="930">
        <f t="shared" si="18"/>
        <v>0</v>
      </c>
      <c r="L253" s="705">
        <f t="shared" si="19"/>
        <v>0</v>
      </c>
      <c r="M253" s="537"/>
      <c r="N253" s="706">
        <f>+IF(A253="",0,IF(A253=Table!$A$5,L253,(IF(A253=Table!$A$3,0,IF(A253=Table!$A$4,L253,0)))))</f>
        <v>0</v>
      </c>
      <c r="O253" s="672"/>
      <c r="P253" s="707">
        <f>-IF(A253=Table!$A$5,I253,0)+IF(A253=Table!$A$5,H253,0)</f>
        <v>0</v>
      </c>
      <c r="Q253" s="539" t="str">
        <f t="shared" si="20"/>
        <v>01/1900</v>
      </c>
      <c r="R253" s="475">
        <f t="shared" si="23"/>
        <v>1</v>
      </c>
      <c r="S253" s="691"/>
      <c r="T253" s="691"/>
      <c r="U253" s="691"/>
      <c r="V253" s="691"/>
      <c r="W253" s="691"/>
      <c r="X253" s="691"/>
      <c r="Y253" s="691"/>
      <c r="Z253" s="691"/>
    </row>
    <row r="254" spans="1:26" ht="15">
      <c r="A254" s="537"/>
      <c r="B254" s="669"/>
      <c r="C254" s="537"/>
      <c r="D254" s="848" t="str">
        <f t="shared" si="21"/>
        <v>Caisse-01/1900</v>
      </c>
      <c r="E254" s="541"/>
      <c r="F254" s="680"/>
      <c r="G254" s="540"/>
      <c r="H254" s="930"/>
      <c r="I254" s="930"/>
      <c r="J254" s="930">
        <f t="shared" si="22"/>
        <v>0</v>
      </c>
      <c r="K254" s="930">
        <f t="shared" si="18"/>
        <v>0</v>
      </c>
      <c r="L254" s="705">
        <f t="shared" si="19"/>
        <v>0</v>
      </c>
      <c r="M254" s="537"/>
      <c r="N254" s="706">
        <f>+IF(A254="",0,IF(A254=Table!$A$5,L254,(IF(A254=Table!$A$3,0,IF(A254=Table!$A$4,L254,0)))))</f>
        <v>0</v>
      </c>
      <c r="O254" s="672"/>
      <c r="P254" s="707">
        <f>-IF(A254=Table!$A$5,I254,0)+IF(A254=Table!$A$5,H254,0)</f>
        <v>0</v>
      </c>
      <c r="Q254" s="539" t="str">
        <f t="shared" si="20"/>
        <v>01/1900</v>
      </c>
      <c r="R254" s="475">
        <f t="shared" si="23"/>
        <v>1</v>
      </c>
      <c r="S254" s="691"/>
      <c r="T254" s="691"/>
      <c r="U254" s="691"/>
      <c r="V254" s="691"/>
      <c r="W254" s="691"/>
      <c r="X254" s="691"/>
      <c r="Y254" s="691"/>
      <c r="Z254" s="691"/>
    </row>
    <row r="255" spans="1:26" ht="15">
      <c r="A255" s="537"/>
      <c r="B255" s="669"/>
      <c r="C255" s="537"/>
      <c r="D255" s="848" t="str">
        <f t="shared" si="21"/>
        <v>Caisse-01/1900</v>
      </c>
      <c r="E255" s="541"/>
      <c r="F255" s="680"/>
      <c r="G255" s="540"/>
      <c r="H255" s="930"/>
      <c r="I255" s="930"/>
      <c r="J255" s="930">
        <f t="shared" si="22"/>
        <v>0</v>
      </c>
      <c r="K255" s="930">
        <f t="shared" si="18"/>
        <v>0</v>
      </c>
      <c r="L255" s="705">
        <f t="shared" si="19"/>
        <v>0</v>
      </c>
      <c r="M255" s="537"/>
      <c r="N255" s="706">
        <f>+IF(A255="",0,IF(A255=Table!$A$5,L255,(IF(A255=Table!$A$3,0,IF(A255=Table!$A$4,L255,0)))))</f>
        <v>0</v>
      </c>
      <c r="O255" s="672"/>
      <c r="P255" s="707">
        <f>-IF(A255=Table!$A$5,I255,0)+IF(A255=Table!$A$5,H255,0)</f>
        <v>0</v>
      </c>
      <c r="Q255" s="539" t="str">
        <f t="shared" si="20"/>
        <v>01/1900</v>
      </c>
      <c r="R255" s="475">
        <f t="shared" si="23"/>
        <v>1</v>
      </c>
      <c r="S255" s="691"/>
      <c r="T255" s="691"/>
      <c r="U255" s="691"/>
      <c r="V255" s="691"/>
      <c r="W255" s="691"/>
      <c r="X255" s="691"/>
      <c r="Y255" s="691"/>
      <c r="Z255" s="691"/>
    </row>
    <row r="256" spans="1:26" ht="15">
      <c r="A256" s="537"/>
      <c r="B256" s="669"/>
      <c r="C256" s="537"/>
      <c r="D256" s="848" t="str">
        <f t="shared" si="21"/>
        <v>Caisse-01/1900</v>
      </c>
      <c r="E256" s="679"/>
      <c r="F256" s="677"/>
      <c r="G256" s="540"/>
      <c r="H256" s="930"/>
      <c r="I256" s="932"/>
      <c r="J256" s="930">
        <f t="shared" si="22"/>
        <v>0</v>
      </c>
      <c r="K256" s="930">
        <f t="shared" si="18"/>
        <v>0</v>
      </c>
      <c r="L256" s="705">
        <f t="shared" si="19"/>
        <v>0</v>
      </c>
      <c r="M256" s="537"/>
      <c r="N256" s="706">
        <f>+IF(A256="",0,IF(A256=Table!$A$5,L256,(IF(A256=Table!$A$3,0,IF(A256=Table!$A$4,L256,0)))))</f>
        <v>0</v>
      </c>
      <c r="O256" s="672"/>
      <c r="P256" s="707">
        <f>-IF(A256=Table!$A$5,I256,0)+IF(A256=Table!$A$5,H256,0)</f>
        <v>0</v>
      </c>
      <c r="Q256" s="539" t="str">
        <f t="shared" si="20"/>
        <v>01/1900</v>
      </c>
      <c r="R256" s="475">
        <f t="shared" si="23"/>
        <v>1</v>
      </c>
      <c r="S256" s="691"/>
      <c r="T256" s="691"/>
      <c r="U256" s="691"/>
      <c r="V256" s="691"/>
      <c r="W256" s="691"/>
      <c r="X256" s="691"/>
      <c r="Y256" s="691"/>
      <c r="Z256" s="691"/>
    </row>
    <row r="257" spans="1:26" ht="15">
      <c r="A257" s="537"/>
      <c r="B257" s="669"/>
      <c r="C257" s="537"/>
      <c r="D257" s="848" t="str">
        <f t="shared" si="21"/>
        <v>Caisse-01/1900</v>
      </c>
      <c r="E257" s="677"/>
      <c r="F257" s="677"/>
      <c r="G257" s="540"/>
      <c r="H257" s="932"/>
      <c r="I257" s="930"/>
      <c r="J257" s="930">
        <f t="shared" si="22"/>
        <v>0</v>
      </c>
      <c r="K257" s="930">
        <f t="shared" si="18"/>
        <v>0</v>
      </c>
      <c r="L257" s="705">
        <f t="shared" si="19"/>
        <v>0</v>
      </c>
      <c r="M257" s="537"/>
      <c r="N257" s="706">
        <f>+IF(A257="",0,IF(A257=Table!$A$5,L257,(IF(A257=Table!$A$3,0,IF(A257=Table!$A$4,L257,0)))))</f>
        <v>0</v>
      </c>
      <c r="O257" s="672"/>
      <c r="P257" s="707">
        <f>-IF(A257=Table!$A$5,I257,0)+IF(A257=Table!$A$5,H257,0)</f>
        <v>0</v>
      </c>
      <c r="Q257" s="539" t="str">
        <f t="shared" si="20"/>
        <v>01/1900</v>
      </c>
      <c r="R257" s="475">
        <f t="shared" si="23"/>
        <v>1</v>
      </c>
      <c r="S257" s="691"/>
      <c r="T257" s="691"/>
      <c r="U257" s="691"/>
      <c r="V257" s="691"/>
      <c r="W257" s="691"/>
      <c r="X257" s="691"/>
      <c r="Y257" s="691"/>
      <c r="Z257" s="691"/>
    </row>
    <row r="258" spans="1:26" ht="15">
      <c r="A258" s="537"/>
      <c r="B258" s="669"/>
      <c r="C258" s="537"/>
      <c r="D258" s="848" t="str">
        <f t="shared" si="21"/>
        <v>Caisse-01/1900</v>
      </c>
      <c r="E258" s="541"/>
      <c r="F258" s="680"/>
      <c r="G258" s="540"/>
      <c r="H258" s="930"/>
      <c r="I258" s="930"/>
      <c r="J258" s="930">
        <f t="shared" si="22"/>
        <v>0</v>
      </c>
      <c r="K258" s="930">
        <f t="shared" si="18"/>
        <v>0</v>
      </c>
      <c r="L258" s="705">
        <f t="shared" si="19"/>
        <v>0</v>
      </c>
      <c r="M258" s="537"/>
      <c r="N258" s="706">
        <f>+IF(A258="",0,IF(A258=Table!$A$5,L258,(IF(A258=Table!$A$3,0,IF(A258=Table!$A$4,L258,0)))))</f>
        <v>0</v>
      </c>
      <c r="O258" s="672"/>
      <c r="P258" s="707">
        <f>-IF(A258=Table!$A$5,I258,0)+IF(A258=Table!$A$5,H258,0)</f>
        <v>0</v>
      </c>
      <c r="Q258" s="539" t="str">
        <f t="shared" si="20"/>
        <v>01/1900</v>
      </c>
      <c r="R258" s="475">
        <f t="shared" si="23"/>
        <v>1</v>
      </c>
      <c r="S258" s="691"/>
      <c r="T258" s="691"/>
      <c r="U258" s="691"/>
      <c r="V258" s="691"/>
      <c r="W258" s="691"/>
      <c r="X258" s="691"/>
      <c r="Y258" s="691"/>
      <c r="Z258" s="691"/>
    </row>
    <row r="259" spans="1:26" ht="15">
      <c r="A259" s="537"/>
      <c r="B259" s="669"/>
      <c r="C259" s="537"/>
      <c r="D259" s="848" t="str">
        <f t="shared" si="21"/>
        <v>Caisse-01/1900</v>
      </c>
      <c r="E259" s="541"/>
      <c r="F259" s="680"/>
      <c r="G259" s="540"/>
      <c r="H259" s="930"/>
      <c r="I259" s="930"/>
      <c r="J259" s="930">
        <f t="shared" si="22"/>
        <v>0</v>
      </c>
      <c r="K259" s="930">
        <f t="shared" si="18"/>
        <v>0</v>
      </c>
      <c r="L259" s="705">
        <f t="shared" si="19"/>
        <v>0</v>
      </c>
      <c r="M259" s="537"/>
      <c r="N259" s="706">
        <f>+IF(A259="",0,IF(A259=Table!$A$5,L259,(IF(A259=Table!$A$3,0,IF(A259=Table!$A$4,L259,0)))))</f>
        <v>0</v>
      </c>
      <c r="O259" s="672"/>
      <c r="P259" s="707">
        <f>-IF(A259=Table!$A$5,I259,0)+IF(A259=Table!$A$5,H259,0)</f>
        <v>0</v>
      </c>
      <c r="Q259" s="539" t="str">
        <f t="shared" si="20"/>
        <v>01/1900</v>
      </c>
      <c r="R259" s="475">
        <f t="shared" si="23"/>
        <v>1</v>
      </c>
      <c r="S259" s="691"/>
      <c r="T259" s="691"/>
      <c r="U259" s="691"/>
      <c r="V259" s="691"/>
      <c r="W259" s="691"/>
      <c r="X259" s="691"/>
      <c r="Y259" s="691"/>
      <c r="Z259" s="691"/>
    </row>
    <row r="260" spans="1:26" ht="15">
      <c r="A260" s="537"/>
      <c r="B260" s="669"/>
      <c r="C260" s="537"/>
      <c r="D260" s="848" t="str">
        <f t="shared" si="21"/>
        <v>Caisse-01/1900</v>
      </c>
      <c r="E260" s="679"/>
      <c r="F260" s="677"/>
      <c r="G260" s="540"/>
      <c r="H260" s="930"/>
      <c r="I260" s="932"/>
      <c r="J260" s="930">
        <f t="shared" si="22"/>
        <v>0</v>
      </c>
      <c r="K260" s="930">
        <f t="shared" si="18"/>
        <v>0</v>
      </c>
      <c r="L260" s="705">
        <f t="shared" si="19"/>
        <v>0</v>
      </c>
      <c r="M260" s="537"/>
      <c r="N260" s="706">
        <f>+IF(A260="",0,IF(A260=Table!$A$5,L260,(IF(A260=Table!$A$3,0,IF(A260=Table!$A$4,L260,0)))))</f>
        <v>0</v>
      </c>
      <c r="O260" s="672"/>
      <c r="P260" s="707">
        <f>-IF(A260=Table!$A$5,I260,0)+IF(A260=Table!$A$5,H260,0)</f>
        <v>0</v>
      </c>
      <c r="Q260" s="539" t="str">
        <f t="shared" si="20"/>
        <v>01/1900</v>
      </c>
      <c r="R260" s="475">
        <f t="shared" si="23"/>
        <v>1</v>
      </c>
      <c r="S260" s="691"/>
      <c r="T260" s="691"/>
      <c r="U260" s="691"/>
      <c r="V260" s="691"/>
      <c r="W260" s="691"/>
      <c r="X260" s="691"/>
      <c r="Y260" s="691"/>
      <c r="Z260" s="691"/>
    </row>
    <row r="261" spans="1:26" ht="15">
      <c r="A261" s="537"/>
      <c r="B261" s="669"/>
      <c r="C261" s="537"/>
      <c r="D261" s="848" t="str">
        <f t="shared" si="21"/>
        <v>Caisse-01/1900</v>
      </c>
      <c r="E261" s="677"/>
      <c r="F261" s="677"/>
      <c r="G261" s="540"/>
      <c r="H261" s="932"/>
      <c r="I261" s="930"/>
      <c r="J261" s="930">
        <f t="shared" si="22"/>
        <v>0</v>
      </c>
      <c r="K261" s="930">
        <f t="shared" si="18"/>
        <v>0</v>
      </c>
      <c r="L261" s="705">
        <f t="shared" si="19"/>
        <v>0</v>
      </c>
      <c r="M261" s="537"/>
      <c r="N261" s="706">
        <f>+IF(A261="",0,IF(A261=Table!$A$5,L261,(IF(A261=Table!$A$3,0,IF(A261=Table!$A$4,L261,0)))))</f>
        <v>0</v>
      </c>
      <c r="O261" s="672"/>
      <c r="P261" s="707">
        <f>-IF(A261=Table!$A$5,I261,0)+IF(A261=Table!$A$5,H261,0)</f>
        <v>0</v>
      </c>
      <c r="Q261" s="539" t="str">
        <f t="shared" si="20"/>
        <v>01/1900</v>
      </c>
      <c r="R261" s="475">
        <f t="shared" si="23"/>
        <v>1</v>
      </c>
      <c r="S261" s="691"/>
      <c r="T261" s="691"/>
      <c r="U261" s="691"/>
      <c r="V261" s="691"/>
      <c r="W261" s="691"/>
      <c r="X261" s="691"/>
      <c r="Y261" s="691"/>
      <c r="Z261" s="691"/>
    </row>
    <row r="262" spans="1:26" ht="15">
      <c r="A262" s="537"/>
      <c r="B262" s="669"/>
      <c r="C262" s="537"/>
      <c r="D262" s="848" t="str">
        <f t="shared" si="21"/>
        <v>Caisse-01/1900</v>
      </c>
      <c r="E262" s="541"/>
      <c r="F262" s="680"/>
      <c r="G262" s="540"/>
      <c r="H262" s="930"/>
      <c r="I262" s="930"/>
      <c r="J262" s="930">
        <f t="shared" si="22"/>
        <v>0</v>
      </c>
      <c r="K262" s="930">
        <f t="shared" si="18"/>
        <v>0</v>
      </c>
      <c r="L262" s="705">
        <f t="shared" si="19"/>
        <v>0</v>
      </c>
      <c r="M262" s="537"/>
      <c r="N262" s="706">
        <f>+IF(A262="",0,IF(A262=Table!$A$5,L262,(IF(A262=Table!$A$3,0,IF(A262=Table!$A$4,L262,0)))))</f>
        <v>0</v>
      </c>
      <c r="O262" s="672"/>
      <c r="P262" s="707">
        <f>-IF(A262=Table!$A$5,I262,0)+IF(A262=Table!$A$5,H262,0)</f>
        <v>0</v>
      </c>
      <c r="Q262" s="539" t="str">
        <f t="shared" si="20"/>
        <v>01/1900</v>
      </c>
      <c r="R262" s="475">
        <f t="shared" si="23"/>
        <v>1</v>
      </c>
      <c r="S262" s="691"/>
      <c r="T262" s="691"/>
      <c r="U262" s="691"/>
      <c r="V262" s="691"/>
      <c r="W262" s="691"/>
      <c r="X262" s="691"/>
      <c r="Y262" s="691"/>
      <c r="Z262" s="691"/>
    </row>
    <row r="263" spans="1:26" ht="15">
      <c r="A263" s="537"/>
      <c r="B263" s="669"/>
      <c r="C263" s="537"/>
      <c r="D263" s="848" t="str">
        <f t="shared" si="21"/>
        <v>Caisse-01/1900</v>
      </c>
      <c r="E263" s="541"/>
      <c r="F263" s="680"/>
      <c r="G263" s="540"/>
      <c r="H263" s="930"/>
      <c r="I263" s="930"/>
      <c r="J263" s="930">
        <f t="shared" si="22"/>
        <v>0</v>
      </c>
      <c r="K263" s="930">
        <f t="shared" si="18"/>
        <v>0</v>
      </c>
      <c r="L263" s="705">
        <f t="shared" si="19"/>
        <v>0</v>
      </c>
      <c r="M263" s="537"/>
      <c r="N263" s="706">
        <f>+IF(A263="",0,IF(A263=Table!$A$5,L263,(IF(A263=Table!$A$3,0,IF(A263=Table!$A$4,L263,0)))))</f>
        <v>0</v>
      </c>
      <c r="O263" s="672"/>
      <c r="P263" s="707">
        <f>-IF(A263=Table!$A$5,I263,0)+IF(A263=Table!$A$5,H263,0)</f>
        <v>0</v>
      </c>
      <c r="Q263" s="539" t="str">
        <f t="shared" si="20"/>
        <v>01/1900</v>
      </c>
      <c r="R263" s="475">
        <f t="shared" si="23"/>
        <v>1</v>
      </c>
      <c r="S263" s="691"/>
      <c r="T263" s="691"/>
      <c r="U263" s="691"/>
      <c r="V263" s="691"/>
      <c r="W263" s="691"/>
      <c r="X263" s="691"/>
      <c r="Y263" s="691"/>
      <c r="Z263" s="691"/>
    </row>
    <row r="264" spans="1:26" ht="15">
      <c r="A264" s="537"/>
      <c r="B264" s="669"/>
      <c r="C264" s="537"/>
      <c r="D264" s="848" t="str">
        <f t="shared" si="21"/>
        <v>Caisse-01/1900</v>
      </c>
      <c r="E264" s="541"/>
      <c r="F264" s="680"/>
      <c r="G264" s="540"/>
      <c r="H264" s="930"/>
      <c r="I264" s="930"/>
      <c r="J264" s="930">
        <f t="shared" si="22"/>
        <v>0</v>
      </c>
      <c r="K264" s="930">
        <f t="shared" si="18"/>
        <v>0</v>
      </c>
      <c r="L264" s="705">
        <f t="shared" si="19"/>
        <v>0</v>
      </c>
      <c r="M264" s="537"/>
      <c r="N264" s="706">
        <f>+IF(A264="",0,IF(A264=Table!$A$5,L264,(IF(A264=Table!$A$3,0,IF(A264=Table!$A$4,L264,0)))))</f>
        <v>0</v>
      </c>
      <c r="O264" s="672"/>
      <c r="P264" s="707">
        <f>-IF(A264=Table!$A$5,I264,0)+IF(A264=Table!$A$5,H264,0)</f>
        <v>0</v>
      </c>
      <c r="Q264" s="539" t="str">
        <f t="shared" si="20"/>
        <v>01/1900</v>
      </c>
      <c r="R264" s="475">
        <f t="shared" si="23"/>
        <v>1</v>
      </c>
      <c r="S264" s="691"/>
      <c r="T264" s="691"/>
      <c r="U264" s="691"/>
      <c r="V264" s="691"/>
      <c r="W264" s="691"/>
      <c r="X264" s="691"/>
      <c r="Y264" s="691"/>
      <c r="Z264" s="691"/>
    </row>
    <row r="265" spans="1:26" ht="15">
      <c r="A265" s="537"/>
      <c r="B265" s="669"/>
      <c r="C265" s="537"/>
      <c r="D265" s="848" t="str">
        <f t="shared" si="21"/>
        <v>Caisse-01/1900</v>
      </c>
      <c r="E265" s="541"/>
      <c r="F265" s="680"/>
      <c r="G265" s="540"/>
      <c r="H265" s="930"/>
      <c r="I265" s="930"/>
      <c r="J265" s="930">
        <f t="shared" si="22"/>
        <v>0</v>
      </c>
      <c r="K265" s="930">
        <f t="shared" si="18"/>
        <v>0</v>
      </c>
      <c r="L265" s="705">
        <f t="shared" si="19"/>
        <v>0</v>
      </c>
      <c r="M265" s="537"/>
      <c r="N265" s="706">
        <f>+IF(A265="",0,IF(A265=Table!$A$5,L265,(IF(A265=Table!$A$3,0,IF(A265=Table!$A$4,L265,0)))))</f>
        <v>0</v>
      </c>
      <c r="O265" s="672"/>
      <c r="P265" s="707">
        <f>-IF(A265=Table!$A$5,I265,0)+IF(A265=Table!$A$5,H265,0)</f>
        <v>0</v>
      </c>
      <c r="Q265" s="539" t="str">
        <f t="shared" si="20"/>
        <v>01/1900</v>
      </c>
      <c r="R265" s="475">
        <f t="shared" si="23"/>
        <v>1</v>
      </c>
      <c r="S265" s="691"/>
      <c r="T265" s="691"/>
      <c r="U265" s="691"/>
      <c r="V265" s="691"/>
      <c r="W265" s="691"/>
      <c r="X265" s="691"/>
      <c r="Y265" s="691"/>
      <c r="Z265" s="691"/>
    </row>
    <row r="266" spans="1:26" ht="15">
      <c r="A266" s="537"/>
      <c r="B266" s="669"/>
      <c r="C266" s="537"/>
      <c r="D266" s="848" t="str">
        <f t="shared" si="21"/>
        <v>Caisse-01/1900</v>
      </c>
      <c r="E266" s="541"/>
      <c r="F266" s="680"/>
      <c r="G266" s="540"/>
      <c r="H266" s="930"/>
      <c r="I266" s="930"/>
      <c r="J266" s="930">
        <f t="shared" si="22"/>
        <v>0</v>
      </c>
      <c r="K266" s="930">
        <f t="shared" si="18"/>
        <v>0</v>
      </c>
      <c r="L266" s="705">
        <f t="shared" si="19"/>
        <v>0</v>
      </c>
      <c r="M266" s="537"/>
      <c r="N266" s="706">
        <f>+IF(A266="",0,IF(A266=Table!$A$5,L266,(IF(A266=Table!$A$3,0,IF(A266=Table!$A$4,L266,0)))))</f>
        <v>0</v>
      </c>
      <c r="O266" s="672"/>
      <c r="P266" s="707">
        <f>-IF(A266=Table!$A$5,I266,0)+IF(A266=Table!$A$5,H266,0)</f>
        <v>0</v>
      </c>
      <c r="Q266" s="539" t="str">
        <f t="shared" si="20"/>
        <v>01/1900</v>
      </c>
      <c r="R266" s="475">
        <f t="shared" si="23"/>
        <v>1</v>
      </c>
      <c r="S266" s="691"/>
      <c r="T266" s="691"/>
      <c r="U266" s="691"/>
      <c r="V266" s="691"/>
      <c r="W266" s="691"/>
      <c r="X266" s="691"/>
      <c r="Y266" s="691"/>
      <c r="Z266" s="691"/>
    </row>
    <row r="267" spans="1:26" ht="15">
      <c r="A267" s="537"/>
      <c r="B267" s="669"/>
      <c r="C267" s="537"/>
      <c r="D267" s="848" t="str">
        <f t="shared" si="21"/>
        <v>Caisse-01/1900</v>
      </c>
      <c r="E267" s="541"/>
      <c r="F267" s="680"/>
      <c r="G267" s="540"/>
      <c r="H267" s="930"/>
      <c r="I267" s="930"/>
      <c r="J267" s="930">
        <f t="shared" si="22"/>
        <v>0</v>
      </c>
      <c r="K267" s="930">
        <f t="shared" ref="K267:K330" si="24">+IFERROR((+INDEX($O$4:$Z$4,MATCH(Q267,$O$3:$Z$3,0))),0)</f>
        <v>0</v>
      </c>
      <c r="L267" s="705">
        <f t="shared" ref="L267:L330" si="25">IFERROR((H267/K267-I267/K267),0)</f>
        <v>0</v>
      </c>
      <c r="M267" s="537"/>
      <c r="N267" s="706">
        <f>+IF(A267="",0,IF(A267=Table!$A$5,L267,(IF(A267=Table!$A$3,0,IF(A267=Table!$A$4,L267,0)))))</f>
        <v>0</v>
      </c>
      <c r="O267" s="672"/>
      <c r="P267" s="707">
        <f>-IF(A267=Table!$A$5,I267,0)+IF(A267=Table!$A$5,H267,0)</f>
        <v>0</v>
      </c>
      <c r="Q267" s="539" t="str">
        <f t="shared" ref="Q267:Q330" si="26">+TEXT(B267,"mm/aaaa")</f>
        <v>01/1900</v>
      </c>
      <c r="R267" s="475">
        <f t="shared" si="23"/>
        <v>1</v>
      </c>
      <c r="S267" s="691"/>
      <c r="T267" s="691"/>
      <c r="U267" s="691"/>
      <c r="V267" s="691"/>
      <c r="W267" s="691"/>
      <c r="X267" s="691"/>
      <c r="Y267" s="691"/>
      <c r="Z267" s="691"/>
    </row>
    <row r="268" spans="1:26" ht="15">
      <c r="A268" s="537"/>
      <c r="B268" s="669"/>
      <c r="C268" s="537"/>
      <c r="D268" s="848" t="str">
        <f t="shared" ref="D268:D331" si="27">"Caisse-"&amp;Q268</f>
        <v>Caisse-01/1900</v>
      </c>
      <c r="E268" s="541"/>
      <c r="F268" s="680"/>
      <c r="G268" s="540"/>
      <c r="H268" s="930"/>
      <c r="I268" s="930"/>
      <c r="J268" s="930">
        <f t="shared" ref="J268:J331" si="28">+J267+H268-I268</f>
        <v>0</v>
      </c>
      <c r="K268" s="930">
        <f t="shared" si="24"/>
        <v>0</v>
      </c>
      <c r="L268" s="705">
        <f t="shared" si="25"/>
        <v>0</v>
      </c>
      <c r="M268" s="537"/>
      <c r="N268" s="706">
        <f>+IF(A268="",0,IF(A268=Table!$A$5,L268,(IF(A268=Table!$A$3,0,IF(A268=Table!$A$4,L268,0)))))</f>
        <v>0</v>
      </c>
      <c r="O268" s="672"/>
      <c r="P268" s="707">
        <f>-IF(A268=Table!$A$5,I268,0)+IF(A268=Table!$A$5,H268,0)</f>
        <v>0</v>
      </c>
      <c r="Q268" s="539" t="str">
        <f t="shared" si="26"/>
        <v>01/1900</v>
      </c>
      <c r="R268" s="475">
        <f t="shared" ref="R268:R331" si="29">ROUNDUP(MONTH(Q268)/3,0)</f>
        <v>1</v>
      </c>
      <c r="S268" s="691"/>
      <c r="T268" s="691"/>
      <c r="U268" s="691"/>
      <c r="V268" s="691"/>
      <c r="W268" s="691"/>
      <c r="X268" s="691"/>
      <c r="Y268" s="691"/>
      <c r="Z268" s="691"/>
    </row>
    <row r="269" spans="1:26" ht="15">
      <c r="A269" s="537"/>
      <c r="B269" s="669"/>
      <c r="C269" s="537"/>
      <c r="D269" s="848" t="str">
        <f t="shared" si="27"/>
        <v>Caisse-01/1900</v>
      </c>
      <c r="E269" s="541"/>
      <c r="F269" s="684"/>
      <c r="G269" s="540"/>
      <c r="H269" s="930"/>
      <c r="I269" s="930"/>
      <c r="J269" s="930">
        <f t="shared" si="28"/>
        <v>0</v>
      </c>
      <c r="K269" s="930">
        <f t="shared" si="24"/>
        <v>0</v>
      </c>
      <c r="L269" s="705">
        <f t="shared" si="25"/>
        <v>0</v>
      </c>
      <c r="M269" s="537"/>
      <c r="N269" s="706">
        <f>+IF(A269="",0,IF(A269=Table!$A$5,L269,(IF(A269=Table!$A$3,0,IF(A269=Table!$A$4,L269,0)))))</f>
        <v>0</v>
      </c>
      <c r="O269" s="672"/>
      <c r="P269" s="707">
        <f>-IF(A269=Table!$A$5,I269,0)+IF(A269=Table!$A$5,H269,0)</f>
        <v>0</v>
      </c>
      <c r="Q269" s="539" t="str">
        <f t="shared" si="26"/>
        <v>01/1900</v>
      </c>
      <c r="R269" s="475">
        <f t="shared" si="29"/>
        <v>1</v>
      </c>
      <c r="S269" s="691"/>
      <c r="T269" s="691"/>
      <c r="U269" s="691"/>
      <c r="V269" s="691"/>
      <c r="W269" s="691"/>
      <c r="X269" s="691"/>
      <c r="Y269" s="691"/>
      <c r="Z269" s="691"/>
    </row>
    <row r="270" spans="1:26" ht="15">
      <c r="A270" s="537"/>
      <c r="B270" s="669"/>
      <c r="C270" s="537"/>
      <c r="D270" s="848" t="str">
        <f t="shared" si="27"/>
        <v>Caisse-01/1900</v>
      </c>
      <c r="E270" s="541"/>
      <c r="F270" s="680"/>
      <c r="G270" s="540"/>
      <c r="H270" s="930"/>
      <c r="I270" s="930"/>
      <c r="J270" s="930">
        <f t="shared" si="28"/>
        <v>0</v>
      </c>
      <c r="K270" s="930">
        <f t="shared" si="24"/>
        <v>0</v>
      </c>
      <c r="L270" s="705">
        <f t="shared" si="25"/>
        <v>0</v>
      </c>
      <c r="M270" s="537"/>
      <c r="N270" s="706">
        <f>+IF(A270="",0,IF(A270=Table!$A$5,L270,(IF(A270=Table!$A$3,0,IF(A270=Table!$A$4,L270,0)))))</f>
        <v>0</v>
      </c>
      <c r="O270" s="672"/>
      <c r="P270" s="707">
        <f>-IF(A270=Table!$A$5,I270,0)+IF(A270=Table!$A$5,H270,0)</f>
        <v>0</v>
      </c>
      <c r="Q270" s="539" t="str">
        <f t="shared" si="26"/>
        <v>01/1900</v>
      </c>
      <c r="R270" s="475">
        <f t="shared" si="29"/>
        <v>1</v>
      </c>
      <c r="S270" s="691"/>
      <c r="T270" s="691"/>
      <c r="U270" s="691"/>
      <c r="V270" s="691"/>
      <c r="W270" s="691"/>
      <c r="X270" s="691"/>
      <c r="Y270" s="691"/>
      <c r="Z270" s="691"/>
    </row>
    <row r="271" spans="1:26" ht="15">
      <c r="A271" s="537"/>
      <c r="B271" s="669"/>
      <c r="C271" s="537"/>
      <c r="D271" s="848" t="str">
        <f t="shared" si="27"/>
        <v>Caisse-01/1900</v>
      </c>
      <c r="E271" s="541"/>
      <c r="F271" s="680"/>
      <c r="G271" s="540"/>
      <c r="H271" s="930"/>
      <c r="I271" s="930"/>
      <c r="J271" s="930">
        <f t="shared" si="28"/>
        <v>0</v>
      </c>
      <c r="K271" s="930">
        <f t="shared" si="24"/>
        <v>0</v>
      </c>
      <c r="L271" s="705">
        <f t="shared" si="25"/>
        <v>0</v>
      </c>
      <c r="M271" s="537"/>
      <c r="N271" s="706">
        <f>+IF(A271="",0,IF(A271=Table!$A$5,L271,(IF(A271=Table!$A$3,0,IF(A271=Table!$A$4,L271,0)))))</f>
        <v>0</v>
      </c>
      <c r="O271" s="672"/>
      <c r="P271" s="707">
        <f>-IF(A271=Table!$A$5,I271,0)+IF(A271=Table!$A$5,H271,0)</f>
        <v>0</v>
      </c>
      <c r="Q271" s="539" t="str">
        <f t="shared" si="26"/>
        <v>01/1900</v>
      </c>
      <c r="R271" s="475">
        <f t="shared" si="29"/>
        <v>1</v>
      </c>
      <c r="S271" s="691"/>
      <c r="T271" s="691"/>
      <c r="U271" s="691"/>
      <c r="V271" s="691"/>
      <c r="W271" s="691"/>
      <c r="X271" s="691"/>
      <c r="Y271" s="691"/>
      <c r="Z271" s="691"/>
    </row>
    <row r="272" spans="1:26" ht="15">
      <c r="A272" s="537"/>
      <c r="B272" s="669"/>
      <c r="C272" s="537"/>
      <c r="D272" s="848" t="str">
        <f t="shared" si="27"/>
        <v>Caisse-01/1900</v>
      </c>
      <c r="E272" s="541"/>
      <c r="F272" s="680"/>
      <c r="G272" s="540"/>
      <c r="H272" s="930"/>
      <c r="I272" s="930"/>
      <c r="J272" s="930">
        <f t="shared" si="28"/>
        <v>0</v>
      </c>
      <c r="K272" s="930">
        <f t="shared" si="24"/>
        <v>0</v>
      </c>
      <c r="L272" s="705">
        <f t="shared" si="25"/>
        <v>0</v>
      </c>
      <c r="M272" s="537"/>
      <c r="N272" s="706">
        <f>+IF(A272="",0,IF(A272=Table!$A$5,L272,(IF(A272=Table!$A$3,0,IF(A272=Table!$A$4,L272,0)))))</f>
        <v>0</v>
      </c>
      <c r="O272" s="672"/>
      <c r="P272" s="707">
        <f>-IF(A272=Table!$A$5,I272,0)+IF(A272=Table!$A$5,H272,0)</f>
        <v>0</v>
      </c>
      <c r="Q272" s="539" t="str">
        <f t="shared" si="26"/>
        <v>01/1900</v>
      </c>
      <c r="R272" s="475">
        <f t="shared" si="29"/>
        <v>1</v>
      </c>
      <c r="S272" s="691"/>
      <c r="T272" s="691"/>
      <c r="U272" s="691"/>
      <c r="V272" s="691"/>
      <c r="W272" s="691"/>
      <c r="X272" s="691"/>
      <c r="Y272" s="691"/>
      <c r="Z272" s="691"/>
    </row>
    <row r="273" spans="1:26" ht="15">
      <c r="A273" s="537"/>
      <c r="B273" s="669"/>
      <c r="C273" s="537"/>
      <c r="D273" s="848" t="str">
        <f t="shared" si="27"/>
        <v>Caisse-01/1900</v>
      </c>
      <c r="E273" s="541"/>
      <c r="F273" s="680"/>
      <c r="G273" s="540"/>
      <c r="H273" s="930"/>
      <c r="I273" s="930"/>
      <c r="J273" s="930">
        <f t="shared" si="28"/>
        <v>0</v>
      </c>
      <c r="K273" s="930">
        <f t="shared" si="24"/>
        <v>0</v>
      </c>
      <c r="L273" s="705">
        <f t="shared" si="25"/>
        <v>0</v>
      </c>
      <c r="M273" s="537"/>
      <c r="N273" s="706">
        <f>+IF(A273="",0,IF(A273=Table!$A$5,L273,(IF(A273=Table!$A$3,0,IF(A273=Table!$A$4,L273,0)))))</f>
        <v>0</v>
      </c>
      <c r="O273" s="672"/>
      <c r="P273" s="707">
        <f>-IF(A273=Table!$A$5,I273,0)+IF(A273=Table!$A$5,H273,0)</f>
        <v>0</v>
      </c>
      <c r="Q273" s="539" t="str">
        <f t="shared" si="26"/>
        <v>01/1900</v>
      </c>
      <c r="R273" s="475">
        <f t="shared" si="29"/>
        <v>1</v>
      </c>
      <c r="S273" s="691"/>
      <c r="T273" s="691"/>
      <c r="U273" s="691"/>
      <c r="V273" s="691"/>
      <c r="W273" s="691"/>
      <c r="X273" s="691"/>
      <c r="Y273" s="691"/>
      <c r="Z273" s="691"/>
    </row>
    <row r="274" spans="1:26" ht="15">
      <c r="A274" s="537"/>
      <c r="B274" s="669"/>
      <c r="C274" s="537"/>
      <c r="D274" s="848" t="str">
        <f t="shared" si="27"/>
        <v>Caisse-01/1900</v>
      </c>
      <c r="E274" s="541"/>
      <c r="F274" s="680"/>
      <c r="G274" s="540"/>
      <c r="H274" s="930"/>
      <c r="I274" s="930"/>
      <c r="J274" s="930">
        <f t="shared" si="28"/>
        <v>0</v>
      </c>
      <c r="K274" s="930">
        <f t="shared" si="24"/>
        <v>0</v>
      </c>
      <c r="L274" s="705">
        <f t="shared" si="25"/>
        <v>0</v>
      </c>
      <c r="M274" s="537"/>
      <c r="N274" s="706">
        <f>+IF(A274="",0,IF(A274=Table!$A$5,L274,(IF(A274=Table!$A$3,0,IF(A274=Table!$A$4,L274,0)))))</f>
        <v>0</v>
      </c>
      <c r="O274" s="672"/>
      <c r="P274" s="707">
        <f>-IF(A274=Table!$A$5,I274,0)+IF(A274=Table!$A$5,H274,0)</f>
        <v>0</v>
      </c>
      <c r="Q274" s="539" t="str">
        <f t="shared" si="26"/>
        <v>01/1900</v>
      </c>
      <c r="R274" s="475">
        <f t="shared" si="29"/>
        <v>1</v>
      </c>
      <c r="S274" s="691"/>
      <c r="T274" s="691"/>
      <c r="U274" s="691"/>
      <c r="V274" s="691"/>
      <c r="W274" s="691"/>
      <c r="X274" s="691"/>
      <c r="Y274" s="691"/>
      <c r="Z274" s="691"/>
    </row>
    <row r="275" spans="1:26" ht="15">
      <c r="A275" s="537"/>
      <c r="B275" s="669"/>
      <c r="C275" s="537"/>
      <c r="D275" s="848" t="str">
        <f t="shared" si="27"/>
        <v>Caisse-01/1900</v>
      </c>
      <c r="E275" s="541"/>
      <c r="F275" s="680"/>
      <c r="G275" s="540"/>
      <c r="H275" s="930"/>
      <c r="I275" s="930"/>
      <c r="J275" s="930">
        <f t="shared" si="28"/>
        <v>0</v>
      </c>
      <c r="K275" s="930">
        <f t="shared" si="24"/>
        <v>0</v>
      </c>
      <c r="L275" s="705">
        <f t="shared" si="25"/>
        <v>0</v>
      </c>
      <c r="M275" s="537"/>
      <c r="N275" s="706">
        <f>+IF(A275="",0,IF(A275=Table!$A$5,L275,(IF(A275=Table!$A$3,0,IF(A275=Table!$A$4,L275,0)))))</f>
        <v>0</v>
      </c>
      <c r="O275" s="672"/>
      <c r="P275" s="707">
        <f>-IF(A275=Table!$A$5,I275,0)+IF(A275=Table!$A$5,H275,0)</f>
        <v>0</v>
      </c>
      <c r="Q275" s="539" t="str">
        <f t="shared" si="26"/>
        <v>01/1900</v>
      </c>
      <c r="R275" s="475">
        <f t="shared" si="29"/>
        <v>1</v>
      </c>
      <c r="S275" s="691"/>
      <c r="T275" s="691"/>
      <c r="U275" s="691"/>
      <c r="V275" s="691"/>
      <c r="W275" s="691"/>
      <c r="X275" s="691"/>
      <c r="Y275" s="691"/>
      <c r="Z275" s="691"/>
    </row>
    <row r="276" spans="1:26" ht="15">
      <c r="A276" s="537"/>
      <c r="B276" s="669"/>
      <c r="C276" s="537"/>
      <c r="D276" s="848" t="str">
        <f t="shared" si="27"/>
        <v>Caisse-01/1900</v>
      </c>
      <c r="E276" s="541"/>
      <c r="F276" s="680"/>
      <c r="G276" s="540"/>
      <c r="H276" s="930"/>
      <c r="I276" s="930"/>
      <c r="J276" s="930">
        <f t="shared" si="28"/>
        <v>0</v>
      </c>
      <c r="K276" s="930">
        <f t="shared" si="24"/>
        <v>0</v>
      </c>
      <c r="L276" s="705">
        <f t="shared" si="25"/>
        <v>0</v>
      </c>
      <c r="M276" s="537"/>
      <c r="N276" s="706">
        <f>+IF(A276="",0,IF(A276=Table!$A$5,L276,(IF(A276=Table!$A$3,0,IF(A276=Table!$A$4,L276,0)))))</f>
        <v>0</v>
      </c>
      <c r="O276" s="672"/>
      <c r="P276" s="707">
        <f>-IF(A276=Table!$A$5,I276,0)+IF(A276=Table!$A$5,H276,0)</f>
        <v>0</v>
      </c>
      <c r="Q276" s="539" t="str">
        <f t="shared" si="26"/>
        <v>01/1900</v>
      </c>
      <c r="R276" s="475">
        <f t="shared" si="29"/>
        <v>1</v>
      </c>
      <c r="S276" s="691"/>
      <c r="T276" s="691"/>
      <c r="U276" s="691"/>
      <c r="V276" s="691"/>
      <c r="W276" s="691"/>
      <c r="X276" s="691"/>
      <c r="Y276" s="691"/>
      <c r="Z276" s="691"/>
    </row>
    <row r="277" spans="1:26" ht="15">
      <c r="A277" s="537"/>
      <c r="B277" s="669"/>
      <c r="C277" s="537"/>
      <c r="D277" s="848" t="str">
        <f t="shared" si="27"/>
        <v>Caisse-01/1900</v>
      </c>
      <c r="E277" s="541"/>
      <c r="F277" s="680"/>
      <c r="G277" s="540"/>
      <c r="H277" s="930"/>
      <c r="I277" s="930"/>
      <c r="J277" s="930">
        <f t="shared" si="28"/>
        <v>0</v>
      </c>
      <c r="K277" s="930">
        <f t="shared" si="24"/>
        <v>0</v>
      </c>
      <c r="L277" s="705">
        <f t="shared" si="25"/>
        <v>0</v>
      </c>
      <c r="M277" s="537"/>
      <c r="N277" s="706">
        <f>+IF(A277="",0,IF(A277=Table!$A$5,L277,(IF(A277=Table!$A$3,0,IF(A277=Table!$A$4,L277,0)))))</f>
        <v>0</v>
      </c>
      <c r="O277" s="672"/>
      <c r="P277" s="707">
        <f>-IF(A277=Table!$A$5,I277,0)+IF(A277=Table!$A$5,H277,0)</f>
        <v>0</v>
      </c>
      <c r="Q277" s="539" t="str">
        <f t="shared" si="26"/>
        <v>01/1900</v>
      </c>
      <c r="R277" s="475">
        <f t="shared" si="29"/>
        <v>1</v>
      </c>
      <c r="S277" s="691"/>
      <c r="T277" s="691"/>
      <c r="U277" s="691"/>
      <c r="V277" s="691"/>
      <c r="W277" s="691"/>
      <c r="X277" s="691"/>
      <c r="Y277" s="691"/>
      <c r="Z277" s="691"/>
    </row>
    <row r="278" spans="1:26" ht="15">
      <c r="A278" s="537"/>
      <c r="B278" s="669"/>
      <c r="C278" s="537"/>
      <c r="D278" s="848" t="str">
        <f t="shared" si="27"/>
        <v>Caisse-01/1900</v>
      </c>
      <c r="E278" s="541"/>
      <c r="F278" s="680"/>
      <c r="G278" s="540"/>
      <c r="H278" s="930"/>
      <c r="I278" s="930"/>
      <c r="J278" s="930">
        <f t="shared" si="28"/>
        <v>0</v>
      </c>
      <c r="K278" s="930">
        <f t="shared" si="24"/>
        <v>0</v>
      </c>
      <c r="L278" s="705">
        <f t="shared" si="25"/>
        <v>0</v>
      </c>
      <c r="M278" s="537"/>
      <c r="N278" s="706">
        <f>+IF(A278="",0,IF(A278=Table!$A$5,L278,(IF(A278=Table!$A$3,0,IF(A278=Table!$A$4,L278,0)))))</f>
        <v>0</v>
      </c>
      <c r="O278" s="672"/>
      <c r="P278" s="707">
        <f>-IF(A278=Table!$A$5,I278,0)+IF(A278=Table!$A$5,H278,0)</f>
        <v>0</v>
      </c>
      <c r="Q278" s="539" t="str">
        <f t="shared" si="26"/>
        <v>01/1900</v>
      </c>
      <c r="R278" s="475">
        <f t="shared" si="29"/>
        <v>1</v>
      </c>
      <c r="S278" s="691"/>
      <c r="T278" s="691"/>
      <c r="U278" s="691"/>
      <c r="V278" s="691"/>
      <c r="W278" s="691"/>
      <c r="X278" s="691"/>
      <c r="Y278" s="691"/>
      <c r="Z278" s="691"/>
    </row>
    <row r="279" spans="1:26" ht="15">
      <c r="A279" s="537"/>
      <c r="B279" s="669"/>
      <c r="C279" s="537"/>
      <c r="D279" s="848" t="str">
        <f t="shared" si="27"/>
        <v>Caisse-01/1900</v>
      </c>
      <c r="E279" s="541"/>
      <c r="F279" s="680"/>
      <c r="G279" s="540"/>
      <c r="H279" s="930"/>
      <c r="I279" s="930"/>
      <c r="J279" s="930">
        <f t="shared" si="28"/>
        <v>0</v>
      </c>
      <c r="K279" s="930">
        <f t="shared" si="24"/>
        <v>0</v>
      </c>
      <c r="L279" s="705">
        <f t="shared" si="25"/>
        <v>0</v>
      </c>
      <c r="M279" s="537"/>
      <c r="N279" s="706">
        <f>+IF(A279="",0,IF(A279=Table!$A$5,L279,(IF(A279=Table!$A$3,0,IF(A279=Table!$A$4,L279,0)))))</f>
        <v>0</v>
      </c>
      <c r="O279" s="672"/>
      <c r="P279" s="707">
        <f>-IF(A279=Table!$A$5,I279,0)+IF(A279=Table!$A$5,H279,0)</f>
        <v>0</v>
      </c>
      <c r="Q279" s="539" t="str">
        <f t="shared" si="26"/>
        <v>01/1900</v>
      </c>
      <c r="R279" s="475">
        <f t="shared" si="29"/>
        <v>1</v>
      </c>
      <c r="S279" s="691"/>
      <c r="T279" s="691"/>
      <c r="U279" s="691"/>
      <c r="V279" s="691"/>
      <c r="W279" s="691"/>
      <c r="X279" s="691"/>
      <c r="Y279" s="691"/>
      <c r="Z279" s="691"/>
    </row>
    <row r="280" spans="1:26" ht="15">
      <c r="A280" s="537"/>
      <c r="B280" s="669"/>
      <c r="C280" s="537"/>
      <c r="D280" s="848" t="str">
        <f t="shared" si="27"/>
        <v>Caisse-01/1900</v>
      </c>
      <c r="E280" s="541"/>
      <c r="F280" s="680"/>
      <c r="G280" s="540"/>
      <c r="H280" s="930"/>
      <c r="I280" s="930"/>
      <c r="J280" s="930">
        <f t="shared" si="28"/>
        <v>0</v>
      </c>
      <c r="K280" s="930">
        <f t="shared" si="24"/>
        <v>0</v>
      </c>
      <c r="L280" s="705">
        <f t="shared" si="25"/>
        <v>0</v>
      </c>
      <c r="M280" s="537"/>
      <c r="N280" s="706">
        <f>+IF(A280="",0,IF(A280=Table!$A$5,L280,(IF(A280=Table!$A$3,0,IF(A280=Table!$A$4,L280,0)))))</f>
        <v>0</v>
      </c>
      <c r="O280" s="672"/>
      <c r="P280" s="707">
        <f>-IF(A280=Table!$A$5,I280,0)+IF(A280=Table!$A$5,H280,0)</f>
        <v>0</v>
      </c>
      <c r="Q280" s="539" t="str">
        <f t="shared" si="26"/>
        <v>01/1900</v>
      </c>
      <c r="R280" s="475">
        <f t="shared" si="29"/>
        <v>1</v>
      </c>
      <c r="S280" s="691"/>
      <c r="T280" s="691"/>
      <c r="U280" s="691"/>
      <c r="V280" s="691"/>
      <c r="W280" s="691"/>
      <c r="X280" s="691"/>
      <c r="Y280" s="691"/>
      <c r="Z280" s="691"/>
    </row>
    <row r="281" spans="1:26" ht="15">
      <c r="A281" s="537"/>
      <c r="B281" s="669"/>
      <c r="C281" s="537"/>
      <c r="D281" s="848" t="str">
        <f t="shared" si="27"/>
        <v>Caisse-01/1900</v>
      </c>
      <c r="E281" s="541"/>
      <c r="F281" s="680"/>
      <c r="G281" s="540"/>
      <c r="H281" s="930"/>
      <c r="I281" s="930"/>
      <c r="J281" s="930">
        <f t="shared" si="28"/>
        <v>0</v>
      </c>
      <c r="K281" s="930">
        <f t="shared" si="24"/>
        <v>0</v>
      </c>
      <c r="L281" s="705">
        <f t="shared" si="25"/>
        <v>0</v>
      </c>
      <c r="M281" s="537"/>
      <c r="N281" s="706">
        <f>+IF(A281="",0,IF(A281=Table!$A$5,L281,(IF(A281=Table!$A$3,0,IF(A281=Table!$A$4,L281,0)))))</f>
        <v>0</v>
      </c>
      <c r="O281" s="672"/>
      <c r="P281" s="707">
        <f>-IF(A281=Table!$A$5,I281,0)+IF(A281=Table!$A$5,H281,0)</f>
        <v>0</v>
      </c>
      <c r="Q281" s="539" t="str">
        <f t="shared" si="26"/>
        <v>01/1900</v>
      </c>
      <c r="R281" s="475">
        <f t="shared" si="29"/>
        <v>1</v>
      </c>
      <c r="S281" s="691"/>
      <c r="T281" s="691"/>
      <c r="U281" s="691"/>
      <c r="V281" s="691"/>
      <c r="W281" s="691"/>
      <c r="X281" s="691"/>
      <c r="Y281" s="691"/>
      <c r="Z281" s="691"/>
    </row>
    <row r="282" spans="1:26" ht="15">
      <c r="A282" s="537"/>
      <c r="B282" s="669"/>
      <c r="C282" s="537"/>
      <c r="D282" s="848" t="str">
        <f t="shared" si="27"/>
        <v>Caisse-01/1900</v>
      </c>
      <c r="E282" s="678"/>
      <c r="F282" s="671"/>
      <c r="G282" s="540"/>
      <c r="H282" s="932"/>
      <c r="I282" s="930"/>
      <c r="J282" s="930">
        <f t="shared" si="28"/>
        <v>0</v>
      </c>
      <c r="K282" s="930">
        <f t="shared" si="24"/>
        <v>0</v>
      </c>
      <c r="L282" s="705">
        <f t="shared" si="25"/>
        <v>0</v>
      </c>
      <c r="M282" s="537"/>
      <c r="N282" s="706">
        <f>+IF(A282="",0,IF(A282=Table!$A$5,L282,(IF(A282=Table!$A$3,0,IF(A282=Table!$A$4,L282,0)))))</f>
        <v>0</v>
      </c>
      <c r="O282" s="672"/>
      <c r="P282" s="707">
        <f>-IF(A282=Table!$A$5,I282,0)+IF(A282=Table!$A$5,H282,0)</f>
        <v>0</v>
      </c>
      <c r="Q282" s="539" t="str">
        <f t="shared" si="26"/>
        <v>01/1900</v>
      </c>
      <c r="R282" s="475">
        <f t="shared" si="29"/>
        <v>1</v>
      </c>
      <c r="S282" s="691"/>
      <c r="T282" s="691"/>
      <c r="U282" s="691"/>
      <c r="V282" s="691"/>
      <c r="W282" s="691"/>
      <c r="X282" s="691"/>
      <c r="Y282" s="691"/>
      <c r="Z282" s="691"/>
    </row>
    <row r="283" spans="1:26" ht="15">
      <c r="A283" s="537"/>
      <c r="B283" s="669"/>
      <c r="C283" s="537"/>
      <c r="D283" s="848" t="str">
        <f t="shared" si="27"/>
        <v>Caisse-01/1900</v>
      </c>
      <c r="E283" s="541"/>
      <c r="F283" s="680"/>
      <c r="G283" s="540"/>
      <c r="H283" s="930"/>
      <c r="I283" s="930"/>
      <c r="J283" s="930">
        <f t="shared" si="28"/>
        <v>0</v>
      </c>
      <c r="K283" s="930">
        <f t="shared" si="24"/>
        <v>0</v>
      </c>
      <c r="L283" s="705">
        <f t="shared" si="25"/>
        <v>0</v>
      </c>
      <c r="M283" s="537"/>
      <c r="N283" s="706">
        <f>+IF(A283="",0,IF(A283=Table!$A$5,L283,(IF(A283=Table!$A$3,0,IF(A283=Table!$A$4,L283,0)))))</f>
        <v>0</v>
      </c>
      <c r="O283" s="672"/>
      <c r="P283" s="707">
        <f>-IF(A283=Table!$A$5,I283,0)+IF(A283=Table!$A$5,H283,0)</f>
        <v>0</v>
      </c>
      <c r="Q283" s="539" t="str">
        <f t="shared" si="26"/>
        <v>01/1900</v>
      </c>
      <c r="R283" s="475">
        <f t="shared" si="29"/>
        <v>1</v>
      </c>
      <c r="S283" s="691"/>
      <c r="T283" s="691"/>
      <c r="U283" s="691"/>
      <c r="V283" s="691"/>
      <c r="W283" s="691"/>
      <c r="X283" s="691"/>
      <c r="Y283" s="691"/>
      <c r="Z283" s="691"/>
    </row>
    <row r="284" spans="1:26" ht="15">
      <c r="A284" s="537"/>
      <c r="B284" s="669"/>
      <c r="C284" s="537"/>
      <c r="D284" s="848" t="str">
        <f t="shared" si="27"/>
        <v>Caisse-01/1900</v>
      </c>
      <c r="E284" s="541"/>
      <c r="F284" s="680"/>
      <c r="G284" s="540"/>
      <c r="H284" s="930"/>
      <c r="I284" s="930"/>
      <c r="J284" s="930">
        <f t="shared" si="28"/>
        <v>0</v>
      </c>
      <c r="K284" s="930">
        <f t="shared" si="24"/>
        <v>0</v>
      </c>
      <c r="L284" s="705">
        <f t="shared" si="25"/>
        <v>0</v>
      </c>
      <c r="M284" s="537"/>
      <c r="N284" s="706">
        <f>+IF(A284="",0,IF(A284=Table!$A$5,L284,(IF(A284=Table!$A$3,0,IF(A284=Table!$A$4,L284,0)))))</f>
        <v>0</v>
      </c>
      <c r="O284" s="672"/>
      <c r="P284" s="707">
        <f>-IF(A284=Table!$A$5,I284,0)+IF(A284=Table!$A$5,H284,0)</f>
        <v>0</v>
      </c>
      <c r="Q284" s="539" t="str">
        <f t="shared" si="26"/>
        <v>01/1900</v>
      </c>
      <c r="R284" s="475">
        <f t="shared" si="29"/>
        <v>1</v>
      </c>
      <c r="S284" s="691"/>
      <c r="T284" s="691"/>
      <c r="U284" s="691"/>
      <c r="V284" s="691"/>
      <c r="W284" s="691"/>
      <c r="X284" s="691"/>
      <c r="Y284" s="691"/>
      <c r="Z284" s="691"/>
    </row>
    <row r="285" spans="1:26" ht="15">
      <c r="A285" s="537"/>
      <c r="B285" s="669"/>
      <c r="C285" s="537"/>
      <c r="D285" s="848" t="str">
        <f t="shared" si="27"/>
        <v>Caisse-01/1900</v>
      </c>
      <c r="E285" s="541"/>
      <c r="F285" s="680"/>
      <c r="G285" s="540"/>
      <c r="H285" s="930"/>
      <c r="I285" s="930"/>
      <c r="J285" s="930">
        <f t="shared" si="28"/>
        <v>0</v>
      </c>
      <c r="K285" s="930">
        <f t="shared" si="24"/>
        <v>0</v>
      </c>
      <c r="L285" s="705">
        <f t="shared" si="25"/>
        <v>0</v>
      </c>
      <c r="M285" s="537"/>
      <c r="N285" s="706">
        <f>+IF(A285="",0,IF(A285=Table!$A$5,L285,(IF(A285=Table!$A$3,0,IF(A285=Table!$A$4,L285,0)))))</f>
        <v>0</v>
      </c>
      <c r="O285" s="672"/>
      <c r="P285" s="707">
        <f>-IF(A285=Table!$A$5,I285,0)+IF(A285=Table!$A$5,H285,0)</f>
        <v>0</v>
      </c>
      <c r="Q285" s="539" t="str">
        <f t="shared" si="26"/>
        <v>01/1900</v>
      </c>
      <c r="R285" s="475">
        <f t="shared" si="29"/>
        <v>1</v>
      </c>
      <c r="S285" s="691"/>
      <c r="T285" s="691"/>
      <c r="U285" s="691"/>
      <c r="V285" s="691"/>
      <c r="W285" s="691"/>
      <c r="X285" s="691"/>
      <c r="Y285" s="691"/>
      <c r="Z285" s="691"/>
    </row>
    <row r="286" spans="1:26" ht="15">
      <c r="A286" s="537"/>
      <c r="B286" s="669"/>
      <c r="C286" s="537"/>
      <c r="D286" s="848" t="str">
        <f t="shared" si="27"/>
        <v>Caisse-01/1900</v>
      </c>
      <c r="E286" s="541"/>
      <c r="F286" s="680"/>
      <c r="G286" s="540"/>
      <c r="H286" s="930"/>
      <c r="I286" s="930"/>
      <c r="J286" s="930">
        <f t="shared" si="28"/>
        <v>0</v>
      </c>
      <c r="K286" s="930">
        <f t="shared" si="24"/>
        <v>0</v>
      </c>
      <c r="L286" s="705">
        <f t="shared" si="25"/>
        <v>0</v>
      </c>
      <c r="M286" s="537"/>
      <c r="N286" s="706">
        <f>+IF(A286="",0,IF(A286=Table!$A$5,L286,(IF(A286=Table!$A$3,0,IF(A286=Table!$A$4,L286,0)))))</f>
        <v>0</v>
      </c>
      <c r="O286" s="672"/>
      <c r="P286" s="707">
        <f>-IF(A286=Table!$A$5,I286,0)+IF(A286=Table!$A$5,H286,0)</f>
        <v>0</v>
      </c>
      <c r="Q286" s="539" t="str">
        <f t="shared" si="26"/>
        <v>01/1900</v>
      </c>
      <c r="R286" s="475">
        <f t="shared" si="29"/>
        <v>1</v>
      </c>
      <c r="S286" s="691"/>
      <c r="T286" s="691"/>
      <c r="U286" s="691"/>
      <c r="V286" s="691"/>
      <c r="W286" s="691"/>
      <c r="X286" s="691"/>
      <c r="Y286" s="691"/>
      <c r="Z286" s="691"/>
    </row>
    <row r="287" spans="1:26" ht="15">
      <c r="A287" s="537"/>
      <c r="B287" s="669"/>
      <c r="C287" s="537"/>
      <c r="D287" s="848" t="str">
        <f t="shared" si="27"/>
        <v>Caisse-01/1900</v>
      </c>
      <c r="E287" s="541"/>
      <c r="F287" s="680"/>
      <c r="G287" s="540"/>
      <c r="H287" s="930"/>
      <c r="I287" s="930"/>
      <c r="J287" s="930">
        <f t="shared" si="28"/>
        <v>0</v>
      </c>
      <c r="K287" s="930">
        <f t="shared" si="24"/>
        <v>0</v>
      </c>
      <c r="L287" s="705">
        <f t="shared" si="25"/>
        <v>0</v>
      </c>
      <c r="M287" s="537"/>
      <c r="N287" s="706">
        <f>+IF(A287="",0,IF(A287=Table!$A$5,L287,(IF(A287=Table!$A$3,0,IF(A287=Table!$A$4,L287,0)))))</f>
        <v>0</v>
      </c>
      <c r="O287" s="672"/>
      <c r="P287" s="707">
        <f>-IF(A287=Table!$A$5,I287,0)+IF(A287=Table!$A$5,H287,0)</f>
        <v>0</v>
      </c>
      <c r="Q287" s="539" t="str">
        <f t="shared" si="26"/>
        <v>01/1900</v>
      </c>
      <c r="R287" s="475">
        <f t="shared" si="29"/>
        <v>1</v>
      </c>
      <c r="S287" s="691"/>
      <c r="T287" s="691"/>
      <c r="U287" s="691"/>
      <c r="V287" s="691"/>
      <c r="W287" s="691"/>
      <c r="X287" s="691"/>
      <c r="Y287" s="691"/>
      <c r="Z287" s="691"/>
    </row>
    <row r="288" spans="1:26" ht="15">
      <c r="A288" s="537"/>
      <c r="B288" s="669"/>
      <c r="C288" s="537"/>
      <c r="D288" s="848" t="str">
        <f t="shared" si="27"/>
        <v>Caisse-01/1900</v>
      </c>
      <c r="E288" s="541"/>
      <c r="F288" s="680"/>
      <c r="G288" s="540"/>
      <c r="H288" s="930"/>
      <c r="I288" s="930"/>
      <c r="J288" s="930">
        <f t="shared" si="28"/>
        <v>0</v>
      </c>
      <c r="K288" s="930">
        <f t="shared" si="24"/>
        <v>0</v>
      </c>
      <c r="L288" s="705">
        <f t="shared" si="25"/>
        <v>0</v>
      </c>
      <c r="M288" s="537"/>
      <c r="N288" s="706">
        <f>+IF(A288="",0,IF(A288=Table!$A$5,L288,(IF(A288=Table!$A$3,0,IF(A288=Table!$A$4,L288,0)))))</f>
        <v>0</v>
      </c>
      <c r="O288" s="672"/>
      <c r="P288" s="707">
        <f>-IF(A288=Table!$A$5,I288,0)+IF(A288=Table!$A$5,H288,0)</f>
        <v>0</v>
      </c>
      <c r="Q288" s="539" t="str">
        <f t="shared" si="26"/>
        <v>01/1900</v>
      </c>
      <c r="R288" s="475">
        <f t="shared" si="29"/>
        <v>1</v>
      </c>
      <c r="S288" s="691"/>
      <c r="T288" s="691"/>
      <c r="U288" s="691"/>
      <c r="V288" s="691"/>
      <c r="W288" s="691"/>
      <c r="X288" s="691"/>
      <c r="Y288" s="691"/>
      <c r="Z288" s="691"/>
    </row>
    <row r="289" spans="1:26" ht="15">
      <c r="A289" s="537"/>
      <c r="B289" s="669"/>
      <c r="C289" s="537"/>
      <c r="D289" s="848" t="str">
        <f t="shared" si="27"/>
        <v>Caisse-01/1900</v>
      </c>
      <c r="E289" s="541"/>
      <c r="F289" s="680"/>
      <c r="G289" s="540"/>
      <c r="H289" s="930"/>
      <c r="I289" s="930"/>
      <c r="J289" s="930">
        <f t="shared" si="28"/>
        <v>0</v>
      </c>
      <c r="K289" s="930">
        <f t="shared" si="24"/>
        <v>0</v>
      </c>
      <c r="L289" s="705">
        <f t="shared" si="25"/>
        <v>0</v>
      </c>
      <c r="M289" s="537"/>
      <c r="N289" s="706">
        <f>+IF(A289="",0,IF(A289=Table!$A$5,L289,(IF(A289=Table!$A$3,0,IF(A289=Table!$A$4,L289,0)))))</f>
        <v>0</v>
      </c>
      <c r="O289" s="672"/>
      <c r="P289" s="707">
        <f>-IF(A289=Table!$A$5,I289,0)+IF(A289=Table!$A$5,H289,0)</f>
        <v>0</v>
      </c>
      <c r="Q289" s="539" t="str">
        <f t="shared" si="26"/>
        <v>01/1900</v>
      </c>
      <c r="R289" s="475">
        <f t="shared" si="29"/>
        <v>1</v>
      </c>
      <c r="S289" s="691"/>
      <c r="T289" s="691"/>
      <c r="U289" s="691"/>
      <c r="V289" s="691"/>
      <c r="W289" s="691"/>
      <c r="X289" s="691"/>
      <c r="Y289" s="691"/>
      <c r="Z289" s="691"/>
    </row>
    <row r="290" spans="1:26" ht="15">
      <c r="A290" s="537"/>
      <c r="B290" s="669"/>
      <c r="C290" s="537"/>
      <c r="D290" s="848" t="str">
        <f t="shared" si="27"/>
        <v>Caisse-01/1900</v>
      </c>
      <c r="E290" s="541"/>
      <c r="F290" s="680"/>
      <c r="G290" s="540"/>
      <c r="H290" s="930"/>
      <c r="I290" s="930"/>
      <c r="J290" s="930">
        <f t="shared" si="28"/>
        <v>0</v>
      </c>
      <c r="K290" s="930">
        <f t="shared" si="24"/>
        <v>0</v>
      </c>
      <c r="L290" s="705">
        <f t="shared" si="25"/>
        <v>0</v>
      </c>
      <c r="M290" s="537"/>
      <c r="N290" s="706">
        <f>+IF(A290="",0,IF(A290=Table!$A$5,L290,(IF(A290=Table!$A$3,0,IF(A290=Table!$A$4,L290,0)))))</f>
        <v>0</v>
      </c>
      <c r="O290" s="672"/>
      <c r="P290" s="707">
        <f>-IF(A290=Table!$A$5,I290,0)+IF(A290=Table!$A$5,H290,0)</f>
        <v>0</v>
      </c>
      <c r="Q290" s="539" t="str">
        <f t="shared" si="26"/>
        <v>01/1900</v>
      </c>
      <c r="R290" s="475">
        <f t="shared" si="29"/>
        <v>1</v>
      </c>
      <c r="S290" s="691"/>
      <c r="T290" s="691"/>
      <c r="U290" s="691"/>
      <c r="V290" s="691"/>
      <c r="W290" s="691"/>
      <c r="X290" s="691"/>
      <c r="Y290" s="691"/>
      <c r="Z290" s="691"/>
    </row>
    <row r="291" spans="1:26" ht="15">
      <c r="A291" s="537"/>
      <c r="B291" s="669"/>
      <c r="C291" s="537"/>
      <c r="D291" s="848" t="str">
        <f t="shared" si="27"/>
        <v>Caisse-01/1900</v>
      </c>
      <c r="E291" s="541"/>
      <c r="F291" s="680"/>
      <c r="G291" s="540"/>
      <c r="H291" s="930"/>
      <c r="I291" s="930"/>
      <c r="J291" s="930">
        <f t="shared" si="28"/>
        <v>0</v>
      </c>
      <c r="K291" s="930">
        <f t="shared" si="24"/>
        <v>0</v>
      </c>
      <c r="L291" s="705">
        <f t="shared" si="25"/>
        <v>0</v>
      </c>
      <c r="M291" s="537"/>
      <c r="N291" s="706">
        <f>+IF(A291="",0,IF(A291=Table!$A$5,L291,(IF(A291=Table!$A$3,0,IF(A291=Table!$A$4,L291,0)))))</f>
        <v>0</v>
      </c>
      <c r="O291" s="672"/>
      <c r="P291" s="707">
        <f>-IF(A291=Table!$A$5,I291,0)+IF(A291=Table!$A$5,H291,0)</f>
        <v>0</v>
      </c>
      <c r="Q291" s="539" t="str">
        <f t="shared" si="26"/>
        <v>01/1900</v>
      </c>
      <c r="R291" s="475">
        <f t="shared" si="29"/>
        <v>1</v>
      </c>
      <c r="S291" s="691"/>
      <c r="T291" s="691"/>
      <c r="U291" s="691"/>
      <c r="V291" s="691"/>
      <c r="W291" s="691"/>
      <c r="X291" s="691"/>
      <c r="Y291" s="691"/>
      <c r="Z291" s="691"/>
    </row>
    <row r="292" spans="1:26" ht="15">
      <c r="A292" s="537"/>
      <c r="B292" s="669"/>
      <c r="C292" s="537"/>
      <c r="D292" s="848" t="str">
        <f t="shared" si="27"/>
        <v>Caisse-01/1900</v>
      </c>
      <c r="E292" s="541"/>
      <c r="F292" s="680"/>
      <c r="G292" s="540"/>
      <c r="H292" s="930"/>
      <c r="I292" s="930"/>
      <c r="J292" s="930">
        <f t="shared" si="28"/>
        <v>0</v>
      </c>
      <c r="K292" s="930">
        <f t="shared" si="24"/>
        <v>0</v>
      </c>
      <c r="L292" s="705">
        <f t="shared" si="25"/>
        <v>0</v>
      </c>
      <c r="M292" s="537"/>
      <c r="N292" s="706">
        <f>+IF(A292="",0,IF(A292=Table!$A$5,L292,(IF(A292=Table!$A$3,0,IF(A292=Table!$A$4,L292,0)))))</f>
        <v>0</v>
      </c>
      <c r="O292" s="672"/>
      <c r="P292" s="707">
        <f>-IF(A292=Table!$A$5,I292,0)+IF(A292=Table!$A$5,H292,0)</f>
        <v>0</v>
      </c>
      <c r="Q292" s="539" t="str">
        <f t="shared" si="26"/>
        <v>01/1900</v>
      </c>
      <c r="R292" s="475">
        <f t="shared" si="29"/>
        <v>1</v>
      </c>
      <c r="S292" s="691"/>
      <c r="T292" s="691"/>
      <c r="U292" s="691"/>
      <c r="V292" s="691"/>
      <c r="W292" s="691"/>
      <c r="X292" s="691"/>
      <c r="Y292" s="691"/>
      <c r="Z292" s="691"/>
    </row>
    <row r="293" spans="1:26" ht="15">
      <c r="A293" s="537"/>
      <c r="B293" s="669"/>
      <c r="C293" s="537"/>
      <c r="D293" s="848" t="str">
        <f t="shared" si="27"/>
        <v>Caisse-01/1900</v>
      </c>
      <c r="E293" s="541"/>
      <c r="F293" s="680"/>
      <c r="G293" s="540"/>
      <c r="H293" s="930"/>
      <c r="I293" s="930"/>
      <c r="J293" s="930">
        <f t="shared" si="28"/>
        <v>0</v>
      </c>
      <c r="K293" s="930">
        <f t="shared" si="24"/>
        <v>0</v>
      </c>
      <c r="L293" s="705">
        <f t="shared" si="25"/>
        <v>0</v>
      </c>
      <c r="M293" s="537"/>
      <c r="N293" s="706">
        <f>+IF(A293="",0,IF(A293=Table!$A$5,L293,(IF(A293=Table!$A$3,0,IF(A293=Table!$A$4,L293,0)))))</f>
        <v>0</v>
      </c>
      <c r="O293" s="672"/>
      <c r="P293" s="707">
        <f>-IF(A293=Table!$A$5,I293,0)+IF(A293=Table!$A$5,H293,0)</f>
        <v>0</v>
      </c>
      <c r="Q293" s="539" t="str">
        <f t="shared" si="26"/>
        <v>01/1900</v>
      </c>
      <c r="R293" s="475">
        <f t="shared" si="29"/>
        <v>1</v>
      </c>
      <c r="S293" s="691"/>
      <c r="T293" s="691"/>
      <c r="U293" s="691"/>
      <c r="V293" s="691"/>
      <c r="W293" s="691"/>
      <c r="X293" s="691"/>
      <c r="Y293" s="691"/>
      <c r="Z293" s="691"/>
    </row>
    <row r="294" spans="1:26" ht="15">
      <c r="A294" s="537"/>
      <c r="B294" s="669"/>
      <c r="C294" s="537"/>
      <c r="D294" s="848" t="str">
        <f t="shared" si="27"/>
        <v>Caisse-01/1900</v>
      </c>
      <c r="E294" s="541"/>
      <c r="F294" s="680"/>
      <c r="G294" s="540"/>
      <c r="H294" s="930"/>
      <c r="I294" s="930"/>
      <c r="J294" s="930">
        <f t="shared" si="28"/>
        <v>0</v>
      </c>
      <c r="K294" s="930">
        <f t="shared" si="24"/>
        <v>0</v>
      </c>
      <c r="L294" s="705">
        <f t="shared" si="25"/>
        <v>0</v>
      </c>
      <c r="M294" s="537"/>
      <c r="N294" s="706">
        <f>+IF(A294="",0,IF(A294=Table!$A$5,L294,(IF(A294=Table!$A$3,0,IF(A294=Table!$A$4,L294,0)))))</f>
        <v>0</v>
      </c>
      <c r="O294" s="672"/>
      <c r="P294" s="707">
        <f>-IF(A294=Table!$A$5,I294,0)+IF(A294=Table!$A$5,H294,0)</f>
        <v>0</v>
      </c>
      <c r="Q294" s="539" t="str">
        <f t="shared" si="26"/>
        <v>01/1900</v>
      </c>
      <c r="R294" s="475">
        <f t="shared" si="29"/>
        <v>1</v>
      </c>
      <c r="S294" s="691"/>
      <c r="T294" s="691"/>
      <c r="U294" s="691"/>
      <c r="V294" s="691"/>
      <c r="W294" s="691"/>
      <c r="X294" s="691"/>
      <c r="Y294" s="691"/>
      <c r="Z294" s="691"/>
    </row>
    <row r="295" spans="1:26" ht="15">
      <c r="A295" s="537"/>
      <c r="B295" s="669"/>
      <c r="C295" s="537"/>
      <c r="D295" s="848" t="str">
        <f t="shared" si="27"/>
        <v>Caisse-01/1900</v>
      </c>
      <c r="E295" s="541"/>
      <c r="F295" s="680"/>
      <c r="G295" s="540"/>
      <c r="H295" s="930"/>
      <c r="I295" s="930"/>
      <c r="J295" s="930">
        <f t="shared" si="28"/>
        <v>0</v>
      </c>
      <c r="K295" s="930">
        <f t="shared" si="24"/>
        <v>0</v>
      </c>
      <c r="L295" s="705">
        <f t="shared" si="25"/>
        <v>0</v>
      </c>
      <c r="M295" s="537"/>
      <c r="N295" s="706">
        <f>+IF(A295="",0,IF(A295=Table!$A$5,L295,(IF(A295=Table!$A$3,0,IF(A295=Table!$A$4,L295,0)))))</f>
        <v>0</v>
      </c>
      <c r="O295" s="672"/>
      <c r="P295" s="707">
        <f>-IF(A295=Table!$A$5,I295,0)+IF(A295=Table!$A$5,H295,0)</f>
        <v>0</v>
      </c>
      <c r="Q295" s="539" t="str">
        <f t="shared" si="26"/>
        <v>01/1900</v>
      </c>
      <c r="R295" s="475">
        <f t="shared" si="29"/>
        <v>1</v>
      </c>
      <c r="S295" s="691"/>
      <c r="T295" s="691"/>
      <c r="U295" s="691"/>
      <c r="V295" s="691"/>
      <c r="W295" s="691"/>
      <c r="X295" s="691"/>
      <c r="Y295" s="691"/>
      <c r="Z295" s="691"/>
    </row>
    <row r="296" spans="1:26" ht="15">
      <c r="A296" s="537"/>
      <c r="B296" s="669"/>
      <c r="C296" s="537"/>
      <c r="D296" s="848" t="str">
        <f t="shared" si="27"/>
        <v>Caisse-01/1900</v>
      </c>
      <c r="E296" s="541"/>
      <c r="F296" s="680"/>
      <c r="G296" s="540"/>
      <c r="H296" s="930"/>
      <c r="I296" s="930"/>
      <c r="J296" s="930">
        <f t="shared" si="28"/>
        <v>0</v>
      </c>
      <c r="K296" s="930">
        <f t="shared" si="24"/>
        <v>0</v>
      </c>
      <c r="L296" s="705">
        <f t="shared" si="25"/>
        <v>0</v>
      </c>
      <c r="M296" s="537"/>
      <c r="N296" s="706">
        <f>+IF(A296="",0,IF(A296=Table!$A$5,L296,(IF(A296=Table!$A$3,0,IF(A296=Table!$A$4,L296,0)))))</f>
        <v>0</v>
      </c>
      <c r="O296" s="672"/>
      <c r="P296" s="707">
        <f>-IF(A296=Table!$A$5,I296,0)+IF(A296=Table!$A$5,H296,0)</f>
        <v>0</v>
      </c>
      <c r="Q296" s="539" t="str">
        <f t="shared" si="26"/>
        <v>01/1900</v>
      </c>
      <c r="R296" s="475">
        <f t="shared" si="29"/>
        <v>1</v>
      </c>
      <c r="S296" s="691"/>
      <c r="T296" s="691"/>
      <c r="U296" s="691"/>
      <c r="V296" s="691"/>
      <c r="W296" s="691"/>
      <c r="X296" s="691"/>
      <c r="Y296" s="691"/>
      <c r="Z296" s="691"/>
    </row>
    <row r="297" spans="1:26" ht="15">
      <c r="A297" s="537"/>
      <c r="B297" s="669"/>
      <c r="C297" s="537"/>
      <c r="D297" s="848" t="str">
        <f t="shared" si="27"/>
        <v>Caisse-01/1900</v>
      </c>
      <c r="E297" s="541"/>
      <c r="F297" s="680"/>
      <c r="G297" s="540"/>
      <c r="H297" s="930"/>
      <c r="I297" s="930"/>
      <c r="J297" s="930">
        <f t="shared" si="28"/>
        <v>0</v>
      </c>
      <c r="K297" s="930">
        <f t="shared" si="24"/>
        <v>0</v>
      </c>
      <c r="L297" s="705">
        <f t="shared" si="25"/>
        <v>0</v>
      </c>
      <c r="M297" s="537"/>
      <c r="N297" s="706">
        <f>+IF(A297="",0,IF(A297=Table!$A$5,L297,(IF(A297=Table!$A$3,0,IF(A297=Table!$A$4,L297,0)))))</f>
        <v>0</v>
      </c>
      <c r="O297" s="672"/>
      <c r="P297" s="707">
        <f>-IF(A297=Table!$A$5,I297,0)+IF(A297=Table!$A$5,H297,0)</f>
        <v>0</v>
      </c>
      <c r="Q297" s="539" t="str">
        <f t="shared" si="26"/>
        <v>01/1900</v>
      </c>
      <c r="R297" s="475">
        <f t="shared" si="29"/>
        <v>1</v>
      </c>
      <c r="S297" s="691"/>
      <c r="T297" s="691"/>
      <c r="U297" s="691"/>
      <c r="V297" s="691"/>
      <c r="W297" s="691"/>
      <c r="X297" s="691"/>
      <c r="Y297" s="691"/>
      <c r="Z297" s="691"/>
    </row>
    <row r="298" spans="1:26" ht="15">
      <c r="A298" s="537"/>
      <c r="B298" s="669"/>
      <c r="C298" s="537"/>
      <c r="D298" s="848" t="str">
        <f t="shared" si="27"/>
        <v>Caisse-01/1900</v>
      </c>
      <c r="E298" s="541"/>
      <c r="F298" s="680"/>
      <c r="G298" s="540"/>
      <c r="H298" s="930"/>
      <c r="I298" s="930"/>
      <c r="J298" s="930">
        <f t="shared" si="28"/>
        <v>0</v>
      </c>
      <c r="K298" s="930">
        <f t="shared" si="24"/>
        <v>0</v>
      </c>
      <c r="L298" s="705">
        <f t="shared" si="25"/>
        <v>0</v>
      </c>
      <c r="M298" s="537"/>
      <c r="N298" s="706">
        <f>+IF(A298="",0,IF(A298=Table!$A$5,L298,(IF(A298=Table!$A$3,0,IF(A298=Table!$A$4,L298,0)))))</f>
        <v>0</v>
      </c>
      <c r="O298" s="672"/>
      <c r="P298" s="707">
        <f>-IF(A298=Table!$A$5,I298,0)+IF(A298=Table!$A$5,H298,0)</f>
        <v>0</v>
      </c>
      <c r="Q298" s="539" t="str">
        <f t="shared" si="26"/>
        <v>01/1900</v>
      </c>
      <c r="R298" s="475">
        <f t="shared" si="29"/>
        <v>1</v>
      </c>
      <c r="S298" s="691"/>
      <c r="T298" s="691"/>
      <c r="U298" s="691"/>
      <c r="V298" s="691"/>
      <c r="W298" s="691"/>
      <c r="X298" s="691"/>
      <c r="Y298" s="691"/>
      <c r="Z298" s="691"/>
    </row>
    <row r="299" spans="1:26" ht="15">
      <c r="A299" s="537"/>
      <c r="B299" s="669"/>
      <c r="C299" s="537"/>
      <c r="D299" s="848" t="str">
        <f t="shared" si="27"/>
        <v>Caisse-01/1900</v>
      </c>
      <c r="E299" s="541"/>
      <c r="F299" s="680"/>
      <c r="G299" s="540"/>
      <c r="H299" s="930"/>
      <c r="I299" s="930"/>
      <c r="J299" s="930">
        <f t="shared" si="28"/>
        <v>0</v>
      </c>
      <c r="K299" s="930">
        <f t="shared" si="24"/>
        <v>0</v>
      </c>
      <c r="L299" s="705">
        <f t="shared" si="25"/>
        <v>0</v>
      </c>
      <c r="M299" s="537"/>
      <c r="N299" s="706">
        <f>+IF(A299="",0,IF(A299=Table!$A$5,L299,(IF(A299=Table!$A$3,0,IF(A299=Table!$A$4,L299,0)))))</f>
        <v>0</v>
      </c>
      <c r="O299" s="672"/>
      <c r="P299" s="707">
        <f>-IF(A299=Table!$A$5,I299,0)+IF(A299=Table!$A$5,H299,0)</f>
        <v>0</v>
      </c>
      <c r="Q299" s="539" t="str">
        <f t="shared" si="26"/>
        <v>01/1900</v>
      </c>
      <c r="R299" s="475">
        <f t="shared" si="29"/>
        <v>1</v>
      </c>
      <c r="S299" s="691"/>
      <c r="T299" s="691"/>
      <c r="U299" s="691"/>
      <c r="V299" s="691"/>
      <c r="W299" s="691"/>
      <c r="X299" s="691"/>
      <c r="Y299" s="691"/>
      <c r="Z299" s="691"/>
    </row>
    <row r="300" spans="1:26" ht="15">
      <c r="A300" s="537"/>
      <c r="B300" s="669"/>
      <c r="C300" s="537"/>
      <c r="D300" s="848" t="str">
        <f t="shared" si="27"/>
        <v>Caisse-01/1900</v>
      </c>
      <c r="E300" s="541"/>
      <c r="F300" s="680"/>
      <c r="G300" s="540"/>
      <c r="H300" s="930"/>
      <c r="I300" s="930"/>
      <c r="J300" s="930">
        <f t="shared" si="28"/>
        <v>0</v>
      </c>
      <c r="K300" s="930">
        <f t="shared" si="24"/>
        <v>0</v>
      </c>
      <c r="L300" s="705">
        <f t="shared" si="25"/>
        <v>0</v>
      </c>
      <c r="M300" s="537"/>
      <c r="N300" s="706">
        <f>+IF(A300="",0,IF(A300=Table!$A$5,L300,(IF(A300=Table!$A$3,0,IF(A300=Table!$A$4,L300,0)))))</f>
        <v>0</v>
      </c>
      <c r="O300" s="672"/>
      <c r="P300" s="707">
        <f>-IF(A300=Table!$A$5,I300,0)+IF(A300=Table!$A$5,H300,0)</f>
        <v>0</v>
      </c>
      <c r="Q300" s="539" t="str">
        <f t="shared" si="26"/>
        <v>01/1900</v>
      </c>
      <c r="R300" s="475">
        <f t="shared" si="29"/>
        <v>1</v>
      </c>
      <c r="S300" s="691"/>
      <c r="T300" s="691"/>
      <c r="U300" s="691"/>
      <c r="V300" s="691"/>
      <c r="W300" s="691"/>
      <c r="X300" s="691"/>
      <c r="Y300" s="691"/>
      <c r="Z300" s="691"/>
    </row>
    <row r="301" spans="1:26" ht="15">
      <c r="A301" s="537"/>
      <c r="B301" s="669"/>
      <c r="C301" s="537"/>
      <c r="D301" s="848" t="str">
        <f t="shared" si="27"/>
        <v>Caisse-01/1900</v>
      </c>
      <c r="E301" s="541"/>
      <c r="F301" s="680"/>
      <c r="G301" s="540"/>
      <c r="H301" s="930"/>
      <c r="I301" s="930"/>
      <c r="J301" s="930">
        <f t="shared" si="28"/>
        <v>0</v>
      </c>
      <c r="K301" s="930">
        <f t="shared" si="24"/>
        <v>0</v>
      </c>
      <c r="L301" s="705">
        <f t="shared" si="25"/>
        <v>0</v>
      </c>
      <c r="M301" s="537"/>
      <c r="N301" s="706">
        <f>+IF(A301="",0,IF(A301=Table!$A$5,L301,(IF(A301=Table!$A$3,0,IF(A301=Table!$A$4,L301,0)))))</f>
        <v>0</v>
      </c>
      <c r="O301" s="672"/>
      <c r="P301" s="707">
        <f>-IF(A301=Table!$A$5,I301,0)+IF(A301=Table!$A$5,H301,0)</f>
        <v>0</v>
      </c>
      <c r="Q301" s="539" t="str">
        <f t="shared" si="26"/>
        <v>01/1900</v>
      </c>
      <c r="R301" s="475">
        <f t="shared" si="29"/>
        <v>1</v>
      </c>
      <c r="S301" s="691"/>
      <c r="T301" s="691"/>
      <c r="U301" s="691"/>
      <c r="V301" s="691"/>
      <c r="W301" s="691"/>
      <c r="X301" s="691"/>
      <c r="Y301" s="691"/>
      <c r="Z301" s="691"/>
    </row>
    <row r="302" spans="1:26" ht="15">
      <c r="A302" s="537"/>
      <c r="B302" s="669"/>
      <c r="C302" s="537"/>
      <c r="D302" s="848" t="str">
        <f t="shared" si="27"/>
        <v>Caisse-01/1900</v>
      </c>
      <c r="E302" s="679"/>
      <c r="F302" s="677"/>
      <c r="G302" s="540"/>
      <c r="H302" s="930"/>
      <c r="I302" s="932"/>
      <c r="J302" s="930">
        <f t="shared" si="28"/>
        <v>0</v>
      </c>
      <c r="K302" s="930">
        <f t="shared" si="24"/>
        <v>0</v>
      </c>
      <c r="L302" s="705">
        <f t="shared" si="25"/>
        <v>0</v>
      </c>
      <c r="M302" s="537"/>
      <c r="N302" s="706">
        <f>+IF(A302="",0,IF(A302=Table!$A$5,L302,(IF(A302=Table!$A$3,0,IF(A302=Table!$A$4,L302,0)))))</f>
        <v>0</v>
      </c>
      <c r="O302" s="672"/>
      <c r="P302" s="707">
        <f>-IF(A302=Table!$A$5,I302,0)+IF(A302=Table!$A$5,H302,0)</f>
        <v>0</v>
      </c>
      <c r="Q302" s="539" t="str">
        <f t="shared" si="26"/>
        <v>01/1900</v>
      </c>
      <c r="R302" s="475">
        <f t="shared" si="29"/>
        <v>1</v>
      </c>
      <c r="S302" s="691"/>
      <c r="T302" s="691"/>
      <c r="U302" s="691"/>
      <c r="V302" s="691"/>
      <c r="W302" s="691"/>
      <c r="X302" s="691"/>
      <c r="Y302" s="691"/>
      <c r="Z302" s="691"/>
    </row>
    <row r="303" spans="1:26" ht="15">
      <c r="A303" s="537"/>
      <c r="B303" s="669"/>
      <c r="C303" s="537"/>
      <c r="D303" s="848" t="str">
        <f t="shared" si="27"/>
        <v>Caisse-01/1900</v>
      </c>
      <c r="E303" s="679"/>
      <c r="F303" s="677"/>
      <c r="G303" s="540"/>
      <c r="H303" s="930"/>
      <c r="I303" s="932"/>
      <c r="J303" s="930">
        <f t="shared" si="28"/>
        <v>0</v>
      </c>
      <c r="K303" s="930">
        <f t="shared" si="24"/>
        <v>0</v>
      </c>
      <c r="L303" s="705">
        <f t="shared" si="25"/>
        <v>0</v>
      </c>
      <c r="M303" s="537"/>
      <c r="N303" s="706">
        <f>+IF(A303="",0,IF(A303=Table!$A$5,L303,(IF(A303=Table!$A$3,0,IF(A303=Table!$A$4,L303,0)))))</f>
        <v>0</v>
      </c>
      <c r="O303" s="672"/>
      <c r="P303" s="707">
        <f>-IF(A303=Table!$A$5,I303,0)+IF(A303=Table!$A$5,H303,0)</f>
        <v>0</v>
      </c>
      <c r="Q303" s="539" t="str">
        <f t="shared" si="26"/>
        <v>01/1900</v>
      </c>
      <c r="R303" s="475">
        <f t="shared" si="29"/>
        <v>1</v>
      </c>
      <c r="S303" s="691"/>
      <c r="T303" s="691"/>
      <c r="U303" s="691"/>
      <c r="V303" s="691"/>
      <c r="W303" s="691"/>
      <c r="X303" s="691"/>
      <c r="Y303" s="691"/>
      <c r="Z303" s="691"/>
    </row>
    <row r="304" spans="1:26" ht="15">
      <c r="A304" s="537"/>
      <c r="B304" s="669"/>
      <c r="C304" s="537"/>
      <c r="D304" s="848" t="str">
        <f t="shared" si="27"/>
        <v>Caisse-01/1900</v>
      </c>
      <c r="E304" s="677"/>
      <c r="F304" s="677"/>
      <c r="G304" s="540"/>
      <c r="H304" s="932"/>
      <c r="I304" s="930"/>
      <c r="J304" s="930">
        <f t="shared" si="28"/>
        <v>0</v>
      </c>
      <c r="K304" s="930">
        <f t="shared" si="24"/>
        <v>0</v>
      </c>
      <c r="L304" s="705">
        <f t="shared" si="25"/>
        <v>0</v>
      </c>
      <c r="M304" s="537"/>
      <c r="N304" s="706">
        <f>+IF(A304="",0,IF(A304=Table!$A$5,L304,(IF(A304=Table!$A$3,0,IF(A304=Table!$A$4,L304,0)))))</f>
        <v>0</v>
      </c>
      <c r="O304" s="672"/>
      <c r="P304" s="707">
        <f>-IF(A304=Table!$A$5,I304,0)+IF(A304=Table!$A$5,H304,0)</f>
        <v>0</v>
      </c>
      <c r="Q304" s="539" t="str">
        <f t="shared" si="26"/>
        <v>01/1900</v>
      </c>
      <c r="R304" s="475">
        <f t="shared" si="29"/>
        <v>1</v>
      </c>
      <c r="S304" s="691"/>
      <c r="T304" s="691"/>
      <c r="U304" s="691"/>
      <c r="V304" s="691"/>
      <c r="W304" s="691"/>
      <c r="X304" s="691"/>
      <c r="Y304" s="691"/>
      <c r="Z304" s="691"/>
    </row>
    <row r="305" spans="1:26" ht="15">
      <c r="A305" s="537"/>
      <c r="B305" s="669"/>
      <c r="C305" s="537"/>
      <c r="D305" s="848" t="str">
        <f t="shared" si="27"/>
        <v>Caisse-01/1900</v>
      </c>
      <c r="E305" s="677"/>
      <c r="F305" s="677"/>
      <c r="G305" s="540"/>
      <c r="H305" s="932"/>
      <c r="I305" s="930"/>
      <c r="J305" s="930">
        <f t="shared" si="28"/>
        <v>0</v>
      </c>
      <c r="K305" s="930">
        <f t="shared" si="24"/>
        <v>0</v>
      </c>
      <c r="L305" s="705">
        <f t="shared" si="25"/>
        <v>0</v>
      </c>
      <c r="M305" s="537"/>
      <c r="N305" s="706">
        <f>+IF(A305="",0,IF(A305=Table!$A$5,L305,(IF(A305=Table!$A$3,0,IF(A305=Table!$A$4,L305,0)))))</f>
        <v>0</v>
      </c>
      <c r="O305" s="672"/>
      <c r="P305" s="707">
        <f>-IF(A305=Table!$A$5,I305,0)+IF(A305=Table!$A$5,H305,0)</f>
        <v>0</v>
      </c>
      <c r="Q305" s="539" t="str">
        <f t="shared" si="26"/>
        <v>01/1900</v>
      </c>
      <c r="R305" s="475">
        <f t="shared" si="29"/>
        <v>1</v>
      </c>
      <c r="S305" s="691"/>
      <c r="T305" s="691"/>
      <c r="U305" s="691"/>
      <c r="V305" s="691"/>
      <c r="W305" s="691"/>
      <c r="X305" s="691"/>
      <c r="Y305" s="691"/>
      <c r="Z305" s="691"/>
    </row>
    <row r="306" spans="1:26" ht="15">
      <c r="A306" s="537"/>
      <c r="B306" s="669"/>
      <c r="C306" s="537"/>
      <c r="D306" s="848" t="str">
        <f t="shared" si="27"/>
        <v>Caisse-01/1900</v>
      </c>
      <c r="E306" s="541"/>
      <c r="F306" s="673"/>
      <c r="G306" s="540"/>
      <c r="H306" s="930"/>
      <c r="I306" s="932"/>
      <c r="J306" s="930">
        <f t="shared" si="28"/>
        <v>0</v>
      </c>
      <c r="K306" s="930">
        <f t="shared" si="24"/>
        <v>0</v>
      </c>
      <c r="L306" s="705">
        <f t="shared" si="25"/>
        <v>0</v>
      </c>
      <c r="M306" s="537"/>
      <c r="N306" s="706">
        <f>+IF(A306="",0,IF(A306=Table!$A$5,L306,(IF(A306=Table!$A$3,0,IF(A306=Table!$A$4,L306,0)))))</f>
        <v>0</v>
      </c>
      <c r="O306" s="672"/>
      <c r="P306" s="707">
        <f>-IF(A306=Table!$A$5,I306,0)+IF(A306=Table!$A$5,H306,0)</f>
        <v>0</v>
      </c>
      <c r="Q306" s="539" t="str">
        <f t="shared" si="26"/>
        <v>01/1900</v>
      </c>
      <c r="R306" s="475">
        <f t="shared" si="29"/>
        <v>1</v>
      </c>
      <c r="S306" s="691"/>
      <c r="T306" s="691"/>
      <c r="U306" s="691"/>
      <c r="V306" s="691"/>
      <c r="W306" s="691"/>
      <c r="X306" s="691"/>
      <c r="Y306" s="691"/>
      <c r="Z306" s="691"/>
    </row>
    <row r="307" spans="1:26" ht="15">
      <c r="A307" s="537"/>
      <c r="B307" s="669"/>
      <c r="C307" s="537"/>
      <c r="D307" s="848" t="str">
        <f t="shared" si="27"/>
        <v>Caisse-01/1900</v>
      </c>
      <c r="E307" s="678"/>
      <c r="F307" s="685"/>
      <c r="G307" s="540"/>
      <c r="H307" s="930"/>
      <c r="I307" s="960"/>
      <c r="J307" s="930">
        <f t="shared" si="28"/>
        <v>0</v>
      </c>
      <c r="K307" s="930">
        <f t="shared" si="24"/>
        <v>0</v>
      </c>
      <c r="L307" s="705">
        <f t="shared" si="25"/>
        <v>0</v>
      </c>
      <c r="M307" s="537"/>
      <c r="N307" s="706">
        <f>+IF(A307="",0,IF(A307=Table!$A$5,L307,(IF(A307=Table!$A$3,0,IF(A307=Table!$A$4,L307,0)))))</f>
        <v>0</v>
      </c>
      <c r="O307" s="672"/>
      <c r="P307" s="707">
        <f>-IF(A307=Table!$A$5,I307,0)+IF(A307=Table!$A$5,H307,0)</f>
        <v>0</v>
      </c>
      <c r="Q307" s="539" t="str">
        <f t="shared" si="26"/>
        <v>01/1900</v>
      </c>
      <c r="R307" s="475">
        <f t="shared" si="29"/>
        <v>1</v>
      </c>
      <c r="S307" s="691"/>
      <c r="T307" s="691"/>
      <c r="U307" s="691"/>
      <c r="V307" s="691"/>
      <c r="W307" s="691"/>
      <c r="X307" s="691"/>
      <c r="Y307" s="691"/>
      <c r="Z307" s="691"/>
    </row>
    <row r="308" spans="1:26" ht="15">
      <c r="A308" s="537"/>
      <c r="B308" s="669"/>
      <c r="C308" s="537"/>
      <c r="D308" s="848" t="str">
        <f t="shared" si="27"/>
        <v>Caisse-01/1900</v>
      </c>
      <c r="E308" s="678"/>
      <c r="F308" s="685"/>
      <c r="G308" s="540"/>
      <c r="H308" s="930"/>
      <c r="I308" s="960"/>
      <c r="J308" s="930">
        <f t="shared" si="28"/>
        <v>0</v>
      </c>
      <c r="K308" s="930">
        <f t="shared" si="24"/>
        <v>0</v>
      </c>
      <c r="L308" s="705">
        <f t="shared" si="25"/>
        <v>0</v>
      </c>
      <c r="M308" s="537"/>
      <c r="N308" s="706">
        <f>+IF(A308="",0,IF(A308=Table!$A$5,L308,(IF(A308=Table!$A$3,0,IF(A308=Table!$A$4,L308,0)))))</f>
        <v>0</v>
      </c>
      <c r="O308" s="672"/>
      <c r="P308" s="707">
        <f>-IF(A308=Table!$A$5,I308,0)+IF(A308=Table!$A$5,H308,0)</f>
        <v>0</v>
      </c>
      <c r="Q308" s="539" t="str">
        <f t="shared" si="26"/>
        <v>01/1900</v>
      </c>
      <c r="R308" s="475">
        <f t="shared" si="29"/>
        <v>1</v>
      </c>
      <c r="S308" s="691"/>
      <c r="T308" s="691"/>
      <c r="U308" s="691"/>
      <c r="V308" s="691"/>
      <c r="W308" s="691"/>
      <c r="X308" s="691"/>
      <c r="Y308" s="691"/>
      <c r="Z308" s="691"/>
    </row>
    <row r="309" spans="1:26" ht="15">
      <c r="A309" s="537"/>
      <c r="B309" s="669"/>
      <c r="C309" s="537"/>
      <c r="D309" s="848" t="str">
        <f t="shared" si="27"/>
        <v>Caisse-01/1900</v>
      </c>
      <c r="E309" s="679"/>
      <c r="F309" s="673"/>
      <c r="G309" s="540"/>
      <c r="H309" s="930"/>
      <c r="I309" s="932"/>
      <c r="J309" s="930">
        <f t="shared" si="28"/>
        <v>0</v>
      </c>
      <c r="K309" s="930">
        <f t="shared" si="24"/>
        <v>0</v>
      </c>
      <c r="L309" s="705">
        <f t="shared" si="25"/>
        <v>0</v>
      </c>
      <c r="M309" s="537"/>
      <c r="N309" s="706">
        <f>+IF(A309="",0,IF(A309=Table!$A$5,L309,(IF(A309=Table!$A$3,0,IF(A309=Table!$A$4,L309,0)))))</f>
        <v>0</v>
      </c>
      <c r="O309" s="672"/>
      <c r="P309" s="707">
        <f>-IF(A309=Table!$A$5,I309,0)+IF(A309=Table!$A$5,H309,0)</f>
        <v>0</v>
      </c>
      <c r="Q309" s="539" t="str">
        <f t="shared" si="26"/>
        <v>01/1900</v>
      </c>
      <c r="R309" s="475">
        <f t="shared" si="29"/>
        <v>1</v>
      </c>
      <c r="S309" s="691"/>
      <c r="T309" s="691"/>
      <c r="U309" s="691"/>
      <c r="V309" s="691"/>
      <c r="W309" s="691"/>
      <c r="X309" s="691"/>
      <c r="Y309" s="691"/>
      <c r="Z309" s="691"/>
    </row>
    <row r="310" spans="1:26" ht="15">
      <c r="A310" s="537"/>
      <c r="B310" s="669"/>
      <c r="C310" s="537"/>
      <c r="D310" s="848" t="str">
        <f t="shared" si="27"/>
        <v>Caisse-01/1900</v>
      </c>
      <c r="E310" s="679"/>
      <c r="F310" s="673"/>
      <c r="G310" s="540"/>
      <c r="H310" s="930"/>
      <c r="I310" s="932"/>
      <c r="J310" s="930">
        <f t="shared" si="28"/>
        <v>0</v>
      </c>
      <c r="K310" s="930">
        <f t="shared" si="24"/>
        <v>0</v>
      </c>
      <c r="L310" s="705">
        <f t="shared" si="25"/>
        <v>0</v>
      </c>
      <c r="M310" s="537"/>
      <c r="N310" s="706">
        <f>+IF(A310="",0,IF(A310=Table!$A$5,L310,(IF(A310=Table!$A$3,0,IF(A310=Table!$A$4,L310,0)))))</f>
        <v>0</v>
      </c>
      <c r="O310" s="672"/>
      <c r="P310" s="707">
        <f>-IF(A310=Table!$A$5,I310,0)+IF(A310=Table!$A$5,H310,0)</f>
        <v>0</v>
      </c>
      <c r="Q310" s="539" t="str">
        <f t="shared" si="26"/>
        <v>01/1900</v>
      </c>
      <c r="R310" s="475">
        <f t="shared" si="29"/>
        <v>1</v>
      </c>
      <c r="S310" s="691"/>
      <c r="T310" s="691"/>
      <c r="U310" s="691"/>
      <c r="V310" s="691"/>
      <c r="W310" s="691"/>
      <c r="X310" s="691"/>
      <c r="Y310" s="691"/>
      <c r="Z310" s="691"/>
    </row>
    <row r="311" spans="1:26" ht="15">
      <c r="A311" s="537"/>
      <c r="B311" s="669"/>
      <c r="C311" s="537"/>
      <c r="D311" s="848" t="str">
        <f t="shared" si="27"/>
        <v>Caisse-01/1900</v>
      </c>
      <c r="E311" s="679"/>
      <c r="F311" s="673"/>
      <c r="G311" s="540"/>
      <c r="H311" s="930"/>
      <c r="I311" s="932"/>
      <c r="J311" s="930">
        <f t="shared" si="28"/>
        <v>0</v>
      </c>
      <c r="K311" s="930">
        <f t="shared" si="24"/>
        <v>0</v>
      </c>
      <c r="L311" s="705">
        <f t="shared" si="25"/>
        <v>0</v>
      </c>
      <c r="M311" s="537"/>
      <c r="N311" s="706">
        <f>+IF(A311="",0,IF(A311=Table!$A$5,L311,(IF(A311=Table!$A$3,0,IF(A311=Table!$A$4,L311,0)))))</f>
        <v>0</v>
      </c>
      <c r="O311" s="672"/>
      <c r="P311" s="707">
        <f>-IF(A311=Table!$A$5,I311,0)+IF(A311=Table!$A$5,H311,0)</f>
        <v>0</v>
      </c>
      <c r="Q311" s="539" t="str">
        <f t="shared" si="26"/>
        <v>01/1900</v>
      </c>
      <c r="R311" s="475">
        <f t="shared" si="29"/>
        <v>1</v>
      </c>
      <c r="S311" s="691"/>
      <c r="T311" s="691"/>
      <c r="U311" s="691"/>
      <c r="V311" s="691"/>
      <c r="W311" s="691"/>
      <c r="X311" s="691"/>
      <c r="Y311" s="691"/>
      <c r="Z311" s="691"/>
    </row>
    <row r="312" spans="1:26" ht="15">
      <c r="A312" s="537"/>
      <c r="B312" s="669"/>
      <c r="C312" s="537"/>
      <c r="D312" s="848" t="str">
        <f t="shared" si="27"/>
        <v>Caisse-01/1900</v>
      </c>
      <c r="E312" s="678"/>
      <c r="F312" s="673"/>
      <c r="G312" s="540"/>
      <c r="H312" s="930"/>
      <c r="I312" s="932"/>
      <c r="J312" s="930">
        <f t="shared" si="28"/>
        <v>0</v>
      </c>
      <c r="K312" s="930">
        <f t="shared" si="24"/>
        <v>0</v>
      </c>
      <c r="L312" s="705">
        <f t="shared" si="25"/>
        <v>0</v>
      </c>
      <c r="M312" s="537"/>
      <c r="N312" s="706">
        <f>+IF(A312="",0,IF(A312=Table!$A$5,L312,(IF(A312=Table!$A$3,0,IF(A312=Table!$A$4,L312,0)))))</f>
        <v>0</v>
      </c>
      <c r="O312" s="672"/>
      <c r="P312" s="707">
        <f>-IF(A312=Table!$A$5,I312,0)+IF(A312=Table!$A$5,H312,0)</f>
        <v>0</v>
      </c>
      <c r="Q312" s="539" t="str">
        <f t="shared" si="26"/>
        <v>01/1900</v>
      </c>
      <c r="R312" s="475">
        <f t="shared" si="29"/>
        <v>1</v>
      </c>
      <c r="S312" s="691"/>
      <c r="T312" s="691"/>
      <c r="U312" s="691"/>
      <c r="V312" s="691"/>
      <c r="W312" s="691"/>
      <c r="X312" s="691"/>
      <c r="Y312" s="691"/>
      <c r="Z312" s="691"/>
    </row>
    <row r="313" spans="1:26" ht="15">
      <c r="A313" s="537"/>
      <c r="B313" s="669"/>
      <c r="C313" s="537"/>
      <c r="D313" s="848" t="str">
        <f t="shared" si="27"/>
        <v>Caisse-01/1900</v>
      </c>
      <c r="E313" s="678"/>
      <c r="F313" s="673"/>
      <c r="G313" s="540"/>
      <c r="H313" s="930"/>
      <c r="I313" s="932"/>
      <c r="J313" s="930">
        <f t="shared" si="28"/>
        <v>0</v>
      </c>
      <c r="K313" s="930">
        <f t="shared" si="24"/>
        <v>0</v>
      </c>
      <c r="L313" s="705">
        <f t="shared" si="25"/>
        <v>0</v>
      </c>
      <c r="M313" s="537"/>
      <c r="N313" s="706">
        <f>+IF(A313="",0,IF(A313=Table!$A$5,L313,(IF(A313=Table!$A$3,0,IF(A313=Table!$A$4,L313,0)))))</f>
        <v>0</v>
      </c>
      <c r="O313" s="672"/>
      <c r="P313" s="707">
        <f>-IF(A313=Table!$A$5,I313,0)+IF(A313=Table!$A$5,H313,0)</f>
        <v>0</v>
      </c>
      <c r="Q313" s="539" t="str">
        <f t="shared" si="26"/>
        <v>01/1900</v>
      </c>
      <c r="R313" s="475">
        <f t="shared" si="29"/>
        <v>1</v>
      </c>
      <c r="S313" s="691"/>
      <c r="T313" s="691"/>
      <c r="U313" s="691"/>
      <c r="V313" s="691"/>
      <c r="W313" s="691"/>
      <c r="X313" s="691"/>
      <c r="Y313" s="691"/>
      <c r="Z313" s="691"/>
    </row>
    <row r="314" spans="1:26" ht="15">
      <c r="A314" s="537"/>
      <c r="B314" s="669"/>
      <c r="C314" s="537"/>
      <c r="D314" s="848" t="str">
        <f t="shared" si="27"/>
        <v>Caisse-01/1900</v>
      </c>
      <c r="E314" s="679"/>
      <c r="F314" s="673"/>
      <c r="G314" s="540"/>
      <c r="H314" s="930"/>
      <c r="I314" s="932"/>
      <c r="J314" s="930">
        <f t="shared" si="28"/>
        <v>0</v>
      </c>
      <c r="K314" s="930">
        <f t="shared" si="24"/>
        <v>0</v>
      </c>
      <c r="L314" s="705">
        <f t="shared" si="25"/>
        <v>0</v>
      </c>
      <c r="M314" s="537"/>
      <c r="N314" s="706">
        <f>+IF(A314="",0,IF(A314=Table!$A$5,L314,(IF(A314=Table!$A$3,0,IF(A314=Table!$A$4,L314,0)))))</f>
        <v>0</v>
      </c>
      <c r="O314" s="672"/>
      <c r="P314" s="707">
        <f>-IF(A314=Table!$A$5,I314,0)+IF(A314=Table!$A$5,H314,0)</f>
        <v>0</v>
      </c>
      <c r="Q314" s="539" t="str">
        <f t="shared" si="26"/>
        <v>01/1900</v>
      </c>
      <c r="R314" s="475">
        <f t="shared" si="29"/>
        <v>1</v>
      </c>
      <c r="S314" s="691"/>
      <c r="T314" s="691"/>
      <c r="U314" s="691"/>
      <c r="V314" s="691"/>
      <c r="W314" s="691"/>
      <c r="X314" s="691"/>
      <c r="Y314" s="691"/>
      <c r="Z314" s="691"/>
    </row>
    <row r="315" spans="1:26" ht="15">
      <c r="A315" s="537"/>
      <c r="B315" s="669"/>
      <c r="C315" s="537"/>
      <c r="D315" s="848" t="str">
        <f t="shared" si="27"/>
        <v>Caisse-01/1900</v>
      </c>
      <c r="E315" s="679"/>
      <c r="F315" s="673"/>
      <c r="G315" s="540"/>
      <c r="H315" s="930"/>
      <c r="I315" s="932"/>
      <c r="J315" s="930">
        <f t="shared" si="28"/>
        <v>0</v>
      </c>
      <c r="K315" s="930">
        <f t="shared" si="24"/>
        <v>0</v>
      </c>
      <c r="L315" s="705">
        <f t="shared" si="25"/>
        <v>0</v>
      </c>
      <c r="M315" s="537"/>
      <c r="N315" s="706">
        <f>+IF(A315="",0,IF(A315=Table!$A$5,L315,(IF(A315=Table!$A$3,0,IF(A315=Table!$A$4,L315,0)))))</f>
        <v>0</v>
      </c>
      <c r="O315" s="672"/>
      <c r="P315" s="707">
        <f>-IF(A315=Table!$A$5,I315,0)+IF(A315=Table!$A$5,H315,0)</f>
        <v>0</v>
      </c>
      <c r="Q315" s="539" t="str">
        <f t="shared" si="26"/>
        <v>01/1900</v>
      </c>
      <c r="R315" s="475">
        <f t="shared" si="29"/>
        <v>1</v>
      </c>
      <c r="S315" s="691"/>
      <c r="T315" s="691"/>
      <c r="U315" s="691"/>
      <c r="V315" s="691"/>
      <c r="W315" s="691"/>
      <c r="X315" s="691"/>
      <c r="Y315" s="691"/>
      <c r="Z315" s="691"/>
    </row>
    <row r="316" spans="1:26" ht="15">
      <c r="A316" s="537"/>
      <c r="B316" s="669"/>
      <c r="C316" s="537"/>
      <c r="D316" s="848" t="str">
        <f t="shared" si="27"/>
        <v>Caisse-01/1900</v>
      </c>
      <c r="E316" s="679"/>
      <c r="F316" s="673"/>
      <c r="G316" s="540"/>
      <c r="H316" s="930"/>
      <c r="I316" s="932"/>
      <c r="J316" s="930">
        <f t="shared" si="28"/>
        <v>0</v>
      </c>
      <c r="K316" s="930">
        <f t="shared" si="24"/>
        <v>0</v>
      </c>
      <c r="L316" s="705">
        <f t="shared" si="25"/>
        <v>0</v>
      </c>
      <c r="M316" s="537"/>
      <c r="N316" s="706">
        <f>+IF(A316="",0,IF(A316=Table!$A$5,L316,(IF(A316=Table!$A$3,0,IF(A316=Table!$A$4,L316,0)))))</f>
        <v>0</v>
      </c>
      <c r="O316" s="672"/>
      <c r="P316" s="707">
        <f>-IF(A316=Table!$A$5,I316,0)+IF(A316=Table!$A$5,H316,0)</f>
        <v>0</v>
      </c>
      <c r="Q316" s="539" t="str">
        <f t="shared" si="26"/>
        <v>01/1900</v>
      </c>
      <c r="R316" s="475">
        <f t="shared" si="29"/>
        <v>1</v>
      </c>
      <c r="S316" s="691"/>
      <c r="T316" s="691"/>
      <c r="U316" s="691"/>
      <c r="V316" s="691"/>
      <c r="W316" s="691"/>
      <c r="X316" s="691"/>
      <c r="Y316" s="691"/>
      <c r="Z316" s="691"/>
    </row>
    <row r="317" spans="1:26" ht="15">
      <c r="A317" s="537"/>
      <c r="B317" s="669"/>
      <c r="C317" s="537"/>
      <c r="D317" s="848" t="str">
        <f t="shared" si="27"/>
        <v>Caisse-01/1900</v>
      </c>
      <c r="E317" s="679"/>
      <c r="F317" s="673"/>
      <c r="G317" s="540"/>
      <c r="H317" s="930"/>
      <c r="I317" s="932"/>
      <c r="J317" s="930">
        <f t="shared" si="28"/>
        <v>0</v>
      </c>
      <c r="K317" s="930">
        <f t="shared" si="24"/>
        <v>0</v>
      </c>
      <c r="L317" s="705">
        <f t="shared" si="25"/>
        <v>0</v>
      </c>
      <c r="M317" s="537"/>
      <c r="N317" s="706">
        <f>+IF(A317="",0,IF(A317=Table!$A$5,L317,(IF(A317=Table!$A$3,0,IF(A317=Table!$A$4,L317,0)))))</f>
        <v>0</v>
      </c>
      <c r="O317" s="672"/>
      <c r="P317" s="707">
        <f>-IF(A317=Table!$A$5,I317,0)+IF(A317=Table!$A$5,H317,0)</f>
        <v>0</v>
      </c>
      <c r="Q317" s="539" t="str">
        <f t="shared" si="26"/>
        <v>01/1900</v>
      </c>
      <c r="R317" s="475">
        <f t="shared" si="29"/>
        <v>1</v>
      </c>
      <c r="S317" s="691"/>
      <c r="T317" s="691"/>
      <c r="U317" s="691"/>
      <c r="V317" s="691"/>
      <c r="W317" s="691"/>
      <c r="X317" s="691"/>
      <c r="Y317" s="691"/>
      <c r="Z317" s="691"/>
    </row>
    <row r="318" spans="1:26" ht="15">
      <c r="A318" s="537"/>
      <c r="B318" s="669"/>
      <c r="C318" s="537"/>
      <c r="D318" s="848" t="str">
        <f t="shared" si="27"/>
        <v>Caisse-01/1900</v>
      </c>
      <c r="E318" s="679"/>
      <c r="F318" s="673"/>
      <c r="G318" s="540"/>
      <c r="H318" s="930"/>
      <c r="I318" s="932"/>
      <c r="J318" s="930">
        <f t="shared" si="28"/>
        <v>0</v>
      </c>
      <c r="K318" s="930">
        <f t="shared" si="24"/>
        <v>0</v>
      </c>
      <c r="L318" s="705">
        <f t="shared" si="25"/>
        <v>0</v>
      </c>
      <c r="M318" s="537"/>
      <c r="N318" s="706">
        <f>+IF(A318="",0,IF(A318=Table!$A$5,L318,(IF(A318=Table!$A$3,0,IF(A318=Table!$A$4,L318,0)))))</f>
        <v>0</v>
      </c>
      <c r="O318" s="672"/>
      <c r="P318" s="707">
        <f>-IF(A318=Table!$A$5,I318,0)+IF(A318=Table!$A$5,H318,0)</f>
        <v>0</v>
      </c>
      <c r="Q318" s="539" t="str">
        <f t="shared" si="26"/>
        <v>01/1900</v>
      </c>
      <c r="R318" s="475">
        <f t="shared" si="29"/>
        <v>1</v>
      </c>
      <c r="S318" s="691"/>
      <c r="T318" s="691"/>
      <c r="U318" s="691"/>
      <c r="V318" s="691"/>
      <c r="W318" s="691"/>
      <c r="X318" s="691"/>
      <c r="Y318" s="691"/>
      <c r="Z318" s="691"/>
    </row>
    <row r="319" spans="1:26" ht="15">
      <c r="A319" s="537"/>
      <c r="B319" s="669"/>
      <c r="C319" s="537"/>
      <c r="D319" s="848" t="str">
        <f t="shared" si="27"/>
        <v>Caisse-01/1900</v>
      </c>
      <c r="E319" s="679"/>
      <c r="F319" s="673"/>
      <c r="G319" s="540"/>
      <c r="H319" s="930"/>
      <c r="I319" s="932"/>
      <c r="J319" s="930">
        <f t="shared" si="28"/>
        <v>0</v>
      </c>
      <c r="K319" s="930">
        <f t="shared" si="24"/>
        <v>0</v>
      </c>
      <c r="L319" s="705">
        <f t="shared" si="25"/>
        <v>0</v>
      </c>
      <c r="M319" s="537"/>
      <c r="N319" s="706">
        <f>+IF(A319="",0,IF(A319=Table!$A$5,L319,(IF(A319=Table!$A$3,0,IF(A319=Table!$A$4,L319,0)))))</f>
        <v>0</v>
      </c>
      <c r="O319" s="672"/>
      <c r="P319" s="707">
        <f>-IF(A319=Table!$A$5,I319,0)+IF(A319=Table!$A$5,H319,0)</f>
        <v>0</v>
      </c>
      <c r="Q319" s="539" t="str">
        <f t="shared" si="26"/>
        <v>01/1900</v>
      </c>
      <c r="R319" s="475">
        <f t="shared" si="29"/>
        <v>1</v>
      </c>
      <c r="S319" s="691"/>
      <c r="T319" s="691"/>
      <c r="U319" s="691"/>
      <c r="V319" s="691"/>
      <c r="W319" s="691"/>
      <c r="X319" s="691"/>
      <c r="Y319" s="691"/>
      <c r="Z319" s="691"/>
    </row>
    <row r="320" spans="1:26" ht="15">
      <c r="A320" s="537"/>
      <c r="B320" s="669"/>
      <c r="C320" s="537"/>
      <c r="D320" s="848" t="str">
        <f t="shared" si="27"/>
        <v>Caisse-01/1900</v>
      </c>
      <c r="E320" s="679"/>
      <c r="F320" s="673"/>
      <c r="G320" s="540"/>
      <c r="H320" s="930"/>
      <c r="I320" s="932"/>
      <c r="J320" s="930">
        <f t="shared" si="28"/>
        <v>0</v>
      </c>
      <c r="K320" s="930">
        <f t="shared" si="24"/>
        <v>0</v>
      </c>
      <c r="L320" s="705">
        <f t="shared" si="25"/>
        <v>0</v>
      </c>
      <c r="M320" s="537"/>
      <c r="N320" s="706">
        <f>+IF(A320="",0,IF(A320=Table!$A$5,L320,(IF(A320=Table!$A$3,0,IF(A320=Table!$A$4,L320,0)))))</f>
        <v>0</v>
      </c>
      <c r="O320" s="672"/>
      <c r="P320" s="707">
        <f>-IF(A320=Table!$A$5,I320,0)+IF(A320=Table!$A$5,H320,0)</f>
        <v>0</v>
      </c>
      <c r="Q320" s="539" t="str">
        <f t="shared" si="26"/>
        <v>01/1900</v>
      </c>
      <c r="R320" s="475">
        <f t="shared" si="29"/>
        <v>1</v>
      </c>
      <c r="S320" s="691"/>
      <c r="T320" s="691"/>
      <c r="U320" s="691"/>
      <c r="V320" s="691"/>
      <c r="W320" s="691"/>
      <c r="X320" s="691"/>
      <c r="Y320" s="691"/>
      <c r="Z320" s="691"/>
    </row>
    <row r="321" spans="1:26" ht="15">
      <c r="A321" s="537"/>
      <c r="B321" s="669"/>
      <c r="C321" s="537"/>
      <c r="D321" s="848" t="str">
        <f t="shared" si="27"/>
        <v>Caisse-01/1900</v>
      </c>
      <c r="E321" s="678"/>
      <c r="F321" s="673"/>
      <c r="G321" s="540"/>
      <c r="H321" s="930"/>
      <c r="I321" s="932"/>
      <c r="J321" s="930">
        <f t="shared" si="28"/>
        <v>0</v>
      </c>
      <c r="K321" s="930">
        <f t="shared" si="24"/>
        <v>0</v>
      </c>
      <c r="L321" s="705">
        <f t="shared" si="25"/>
        <v>0</v>
      </c>
      <c r="M321" s="537"/>
      <c r="N321" s="706">
        <f>+IF(A321="",0,IF(A321=Table!$A$5,L321,(IF(A321=Table!$A$3,0,IF(A321=Table!$A$4,L321,0)))))</f>
        <v>0</v>
      </c>
      <c r="O321" s="672"/>
      <c r="P321" s="707">
        <f>-IF(A321=Table!$A$5,I321,0)+IF(A321=Table!$A$5,H321,0)</f>
        <v>0</v>
      </c>
      <c r="Q321" s="539" t="str">
        <f t="shared" si="26"/>
        <v>01/1900</v>
      </c>
      <c r="R321" s="475">
        <f t="shared" si="29"/>
        <v>1</v>
      </c>
      <c r="S321" s="691"/>
      <c r="T321" s="691"/>
      <c r="U321" s="691"/>
      <c r="V321" s="691"/>
      <c r="W321" s="691"/>
      <c r="X321" s="691"/>
      <c r="Y321" s="691"/>
      <c r="Z321" s="691"/>
    </row>
    <row r="322" spans="1:26" ht="15">
      <c r="A322" s="537"/>
      <c r="B322" s="669"/>
      <c r="C322" s="537"/>
      <c r="D322" s="848" t="str">
        <f t="shared" si="27"/>
        <v>Caisse-01/1900</v>
      </c>
      <c r="E322" s="679"/>
      <c r="F322" s="684"/>
      <c r="G322" s="540"/>
      <c r="H322" s="930"/>
      <c r="I322" s="932"/>
      <c r="J322" s="930">
        <f t="shared" si="28"/>
        <v>0</v>
      </c>
      <c r="K322" s="930">
        <f t="shared" si="24"/>
        <v>0</v>
      </c>
      <c r="L322" s="705">
        <f t="shared" si="25"/>
        <v>0</v>
      </c>
      <c r="M322" s="537"/>
      <c r="N322" s="706">
        <f>+IF(A322="",0,IF(A322=Table!$A$5,L322,(IF(A322=Table!$A$3,0,IF(A322=Table!$A$4,L322,0)))))</f>
        <v>0</v>
      </c>
      <c r="O322" s="672"/>
      <c r="P322" s="707">
        <f>-IF(A322=Table!$A$5,I322,0)+IF(A322=Table!$A$5,H322,0)</f>
        <v>0</v>
      </c>
      <c r="Q322" s="539" t="str">
        <f t="shared" si="26"/>
        <v>01/1900</v>
      </c>
      <c r="R322" s="475">
        <f t="shared" si="29"/>
        <v>1</v>
      </c>
      <c r="S322" s="691"/>
      <c r="T322" s="691"/>
      <c r="U322" s="691"/>
      <c r="V322" s="691"/>
      <c r="W322" s="691"/>
      <c r="X322" s="691"/>
      <c r="Y322" s="691"/>
      <c r="Z322" s="691"/>
    </row>
    <row r="323" spans="1:26" ht="15">
      <c r="A323" s="537"/>
      <c r="B323" s="669"/>
      <c r="C323" s="537"/>
      <c r="D323" s="848" t="str">
        <f t="shared" si="27"/>
        <v>Caisse-01/1900</v>
      </c>
      <c r="E323" s="679"/>
      <c r="F323" s="684"/>
      <c r="G323" s="540"/>
      <c r="H323" s="930"/>
      <c r="I323" s="932"/>
      <c r="J323" s="930">
        <f t="shared" si="28"/>
        <v>0</v>
      </c>
      <c r="K323" s="930">
        <f t="shared" si="24"/>
        <v>0</v>
      </c>
      <c r="L323" s="705">
        <f t="shared" si="25"/>
        <v>0</v>
      </c>
      <c r="M323" s="537"/>
      <c r="N323" s="706">
        <f>+IF(A323="",0,IF(A323=Table!$A$5,L323,(IF(A323=Table!$A$3,0,IF(A323=Table!$A$4,L323,0)))))</f>
        <v>0</v>
      </c>
      <c r="O323" s="672"/>
      <c r="P323" s="707">
        <f>-IF(A323=Table!$A$5,I323,0)+IF(A323=Table!$A$5,H323,0)</f>
        <v>0</v>
      </c>
      <c r="Q323" s="539" t="str">
        <f t="shared" si="26"/>
        <v>01/1900</v>
      </c>
      <c r="R323" s="475">
        <f t="shared" si="29"/>
        <v>1</v>
      </c>
      <c r="S323" s="691"/>
      <c r="T323" s="691"/>
      <c r="U323" s="691"/>
      <c r="V323" s="691"/>
      <c r="W323" s="691"/>
      <c r="X323" s="691"/>
      <c r="Y323" s="691"/>
      <c r="Z323" s="691"/>
    </row>
    <row r="324" spans="1:26" ht="15">
      <c r="A324" s="537"/>
      <c r="B324" s="669"/>
      <c r="C324" s="537"/>
      <c r="D324" s="848" t="str">
        <f t="shared" si="27"/>
        <v>Caisse-01/1900</v>
      </c>
      <c r="E324" s="678"/>
      <c r="F324" s="671"/>
      <c r="G324" s="540"/>
      <c r="H324" s="932"/>
      <c r="I324" s="930"/>
      <c r="J324" s="930">
        <f t="shared" si="28"/>
        <v>0</v>
      </c>
      <c r="K324" s="930">
        <f t="shared" si="24"/>
        <v>0</v>
      </c>
      <c r="L324" s="705">
        <f t="shared" si="25"/>
        <v>0</v>
      </c>
      <c r="M324" s="537"/>
      <c r="N324" s="706">
        <f>+IF(A324="",0,IF(A324=Table!$A$5,L324,(IF(A324=Table!$A$3,0,IF(A324=Table!$A$4,L324,0)))))</f>
        <v>0</v>
      </c>
      <c r="O324" s="672"/>
      <c r="P324" s="707">
        <f>-IF(A324=Table!$A$5,I324,0)+IF(A324=Table!$A$5,H324,0)</f>
        <v>0</v>
      </c>
      <c r="Q324" s="539" t="str">
        <f t="shared" si="26"/>
        <v>01/1900</v>
      </c>
      <c r="R324" s="475">
        <f t="shared" si="29"/>
        <v>1</v>
      </c>
      <c r="S324" s="691"/>
      <c r="T324" s="691"/>
      <c r="U324" s="691"/>
      <c r="V324" s="691"/>
      <c r="W324" s="691"/>
      <c r="X324" s="691"/>
      <c r="Y324" s="691"/>
      <c r="Z324" s="691"/>
    </row>
    <row r="325" spans="1:26" ht="15">
      <c r="A325" s="537"/>
      <c r="B325" s="669"/>
      <c r="C325" s="537"/>
      <c r="D325" s="848" t="str">
        <f t="shared" si="27"/>
        <v>Caisse-01/1900</v>
      </c>
      <c r="E325" s="679"/>
      <c r="F325" s="673"/>
      <c r="G325" s="540"/>
      <c r="H325" s="930"/>
      <c r="I325" s="932"/>
      <c r="J325" s="930">
        <f t="shared" si="28"/>
        <v>0</v>
      </c>
      <c r="K325" s="930">
        <f t="shared" si="24"/>
        <v>0</v>
      </c>
      <c r="L325" s="705">
        <f t="shared" si="25"/>
        <v>0</v>
      </c>
      <c r="M325" s="537"/>
      <c r="N325" s="706">
        <f>+IF(A325="",0,IF(A325=Table!$A$5,L325,(IF(A325=Table!$A$3,0,IF(A325=Table!$A$4,L325,0)))))</f>
        <v>0</v>
      </c>
      <c r="O325" s="672"/>
      <c r="P325" s="707">
        <f>-IF(A325=Table!$A$5,I325,0)+IF(A325=Table!$A$5,H325,0)</f>
        <v>0</v>
      </c>
      <c r="Q325" s="539" t="str">
        <f t="shared" si="26"/>
        <v>01/1900</v>
      </c>
      <c r="R325" s="475">
        <f t="shared" si="29"/>
        <v>1</v>
      </c>
      <c r="S325" s="691"/>
      <c r="T325" s="691"/>
      <c r="U325" s="691"/>
      <c r="V325" s="691"/>
      <c r="W325" s="691"/>
      <c r="X325" s="691"/>
      <c r="Y325" s="691"/>
      <c r="Z325" s="691"/>
    </row>
    <row r="326" spans="1:26" ht="15">
      <c r="A326" s="537"/>
      <c r="B326" s="669"/>
      <c r="C326" s="537"/>
      <c r="D326" s="848" t="str">
        <f t="shared" si="27"/>
        <v>Caisse-01/1900</v>
      </c>
      <c r="E326" s="678"/>
      <c r="F326" s="686"/>
      <c r="G326" s="540"/>
      <c r="H326" s="930"/>
      <c r="I326" s="932"/>
      <c r="J326" s="930">
        <f t="shared" si="28"/>
        <v>0</v>
      </c>
      <c r="K326" s="930">
        <f t="shared" si="24"/>
        <v>0</v>
      </c>
      <c r="L326" s="705">
        <f t="shared" si="25"/>
        <v>0</v>
      </c>
      <c r="M326" s="537"/>
      <c r="N326" s="706">
        <f>+IF(A326="",0,IF(A326=Table!$A$5,L326,(IF(A326=Table!$A$3,0,IF(A326=Table!$A$4,L326,0)))))</f>
        <v>0</v>
      </c>
      <c r="O326" s="672"/>
      <c r="P326" s="707">
        <f>-IF(A326=Table!$A$5,I326,0)+IF(A326=Table!$A$5,H326,0)</f>
        <v>0</v>
      </c>
      <c r="Q326" s="539" t="str">
        <f t="shared" si="26"/>
        <v>01/1900</v>
      </c>
      <c r="R326" s="475">
        <f t="shared" si="29"/>
        <v>1</v>
      </c>
      <c r="S326" s="691"/>
      <c r="T326" s="691"/>
      <c r="U326" s="691"/>
      <c r="V326" s="691"/>
      <c r="W326" s="691"/>
      <c r="X326" s="691"/>
      <c r="Y326" s="691"/>
      <c r="Z326" s="691"/>
    </row>
    <row r="327" spans="1:26" ht="15">
      <c r="A327" s="537"/>
      <c r="B327" s="669"/>
      <c r="C327" s="537"/>
      <c r="D327" s="848" t="str">
        <f t="shared" si="27"/>
        <v>Caisse-01/1900</v>
      </c>
      <c r="E327" s="678"/>
      <c r="F327" s="673"/>
      <c r="G327" s="540"/>
      <c r="H327" s="930"/>
      <c r="I327" s="932"/>
      <c r="J327" s="930">
        <f t="shared" si="28"/>
        <v>0</v>
      </c>
      <c r="K327" s="930">
        <f t="shared" si="24"/>
        <v>0</v>
      </c>
      <c r="L327" s="705">
        <f t="shared" si="25"/>
        <v>0</v>
      </c>
      <c r="M327" s="537"/>
      <c r="N327" s="706">
        <f>+IF(A327="",0,IF(A327=Table!$A$5,L327,(IF(A327=Table!$A$3,0,IF(A327=Table!$A$4,L327,0)))))</f>
        <v>0</v>
      </c>
      <c r="O327" s="672"/>
      <c r="P327" s="707">
        <f>-IF(A327=Table!$A$5,I327,0)+IF(A327=Table!$A$5,H327,0)</f>
        <v>0</v>
      </c>
      <c r="Q327" s="539" t="str">
        <f t="shared" si="26"/>
        <v>01/1900</v>
      </c>
      <c r="R327" s="475">
        <f t="shared" si="29"/>
        <v>1</v>
      </c>
      <c r="S327" s="691"/>
      <c r="T327" s="691"/>
      <c r="U327" s="691"/>
      <c r="V327" s="691"/>
      <c r="W327" s="691"/>
      <c r="X327" s="691"/>
      <c r="Y327" s="691"/>
      <c r="Z327" s="691"/>
    </row>
    <row r="328" spans="1:26" ht="15">
      <c r="A328" s="537"/>
      <c r="B328" s="669"/>
      <c r="C328" s="537"/>
      <c r="D328" s="848" t="str">
        <f t="shared" si="27"/>
        <v>Caisse-01/1900</v>
      </c>
      <c r="E328" s="678"/>
      <c r="F328" s="673"/>
      <c r="G328" s="540"/>
      <c r="H328" s="930"/>
      <c r="I328" s="932"/>
      <c r="J328" s="930">
        <f t="shared" si="28"/>
        <v>0</v>
      </c>
      <c r="K328" s="930">
        <f t="shared" si="24"/>
        <v>0</v>
      </c>
      <c r="L328" s="705">
        <f t="shared" si="25"/>
        <v>0</v>
      </c>
      <c r="M328" s="537"/>
      <c r="N328" s="706">
        <f>+IF(A328="",0,IF(A328=Table!$A$5,L328,(IF(A328=Table!$A$3,0,IF(A328=Table!$A$4,L328,0)))))</f>
        <v>0</v>
      </c>
      <c r="O328" s="672"/>
      <c r="P328" s="707">
        <f>-IF(A328=Table!$A$5,I328,0)+IF(A328=Table!$A$5,H328,0)</f>
        <v>0</v>
      </c>
      <c r="Q328" s="539" t="str">
        <f t="shared" si="26"/>
        <v>01/1900</v>
      </c>
      <c r="R328" s="475">
        <f t="shared" si="29"/>
        <v>1</v>
      </c>
      <c r="S328" s="691"/>
      <c r="T328" s="691"/>
      <c r="U328" s="691"/>
      <c r="V328" s="691"/>
      <c r="W328" s="691"/>
      <c r="X328" s="691"/>
      <c r="Y328" s="691"/>
      <c r="Z328" s="691"/>
    </row>
    <row r="329" spans="1:26" ht="15">
      <c r="A329" s="537"/>
      <c r="B329" s="669"/>
      <c r="C329" s="537"/>
      <c r="D329" s="848" t="str">
        <f t="shared" si="27"/>
        <v>Caisse-01/1900</v>
      </c>
      <c r="E329" s="679"/>
      <c r="F329" s="684"/>
      <c r="G329" s="540"/>
      <c r="H329" s="930"/>
      <c r="I329" s="932"/>
      <c r="J329" s="930">
        <f t="shared" si="28"/>
        <v>0</v>
      </c>
      <c r="K329" s="930">
        <f t="shared" si="24"/>
        <v>0</v>
      </c>
      <c r="L329" s="705">
        <f t="shared" si="25"/>
        <v>0</v>
      </c>
      <c r="M329" s="537"/>
      <c r="N329" s="706">
        <f>+IF(A329="",0,IF(A329=Table!$A$5,L329,(IF(A329=Table!$A$3,0,IF(A329=Table!$A$4,L329,0)))))</f>
        <v>0</v>
      </c>
      <c r="O329" s="672"/>
      <c r="P329" s="707">
        <f>-IF(A329=Table!$A$5,I329,0)+IF(A329=Table!$A$5,H329,0)</f>
        <v>0</v>
      </c>
      <c r="Q329" s="539" t="str">
        <f t="shared" si="26"/>
        <v>01/1900</v>
      </c>
      <c r="R329" s="475">
        <f t="shared" si="29"/>
        <v>1</v>
      </c>
      <c r="S329" s="691"/>
      <c r="T329" s="691"/>
      <c r="U329" s="691"/>
      <c r="V329" s="691"/>
      <c r="W329" s="691"/>
      <c r="X329" s="691"/>
      <c r="Y329" s="691"/>
      <c r="Z329" s="691"/>
    </row>
    <row r="330" spans="1:26" ht="15">
      <c r="A330" s="537"/>
      <c r="B330" s="669"/>
      <c r="C330" s="537"/>
      <c r="D330" s="848" t="str">
        <f t="shared" si="27"/>
        <v>Caisse-01/1900</v>
      </c>
      <c r="E330" s="679"/>
      <c r="F330" s="684"/>
      <c r="G330" s="540"/>
      <c r="H330" s="930"/>
      <c r="I330" s="932"/>
      <c r="J330" s="930">
        <f t="shared" si="28"/>
        <v>0</v>
      </c>
      <c r="K330" s="930">
        <f t="shared" si="24"/>
        <v>0</v>
      </c>
      <c r="L330" s="705">
        <f t="shared" si="25"/>
        <v>0</v>
      </c>
      <c r="M330" s="537"/>
      <c r="N330" s="706">
        <f>+IF(A330="",0,IF(A330=Table!$A$5,L330,(IF(A330=Table!$A$3,0,IF(A330=Table!$A$4,L330,0)))))</f>
        <v>0</v>
      </c>
      <c r="O330" s="672"/>
      <c r="P330" s="707">
        <f>-IF(A330=Table!$A$5,I330,0)+IF(A330=Table!$A$5,H330,0)</f>
        <v>0</v>
      </c>
      <c r="Q330" s="539" t="str">
        <f t="shared" si="26"/>
        <v>01/1900</v>
      </c>
      <c r="R330" s="475">
        <f t="shared" si="29"/>
        <v>1</v>
      </c>
      <c r="S330" s="691"/>
      <c r="T330" s="691"/>
      <c r="U330" s="691"/>
      <c r="V330" s="691"/>
      <c r="W330" s="691"/>
      <c r="X330" s="691"/>
      <c r="Y330" s="691"/>
      <c r="Z330" s="691"/>
    </row>
    <row r="331" spans="1:26" ht="15">
      <c r="A331" s="537"/>
      <c r="B331" s="669"/>
      <c r="C331" s="537"/>
      <c r="D331" s="848" t="str">
        <f t="shared" si="27"/>
        <v>Caisse-01/1900</v>
      </c>
      <c r="E331" s="670"/>
      <c r="F331" s="677"/>
      <c r="G331" s="540"/>
      <c r="H331" s="930"/>
      <c r="I331" s="932"/>
      <c r="J331" s="930">
        <f t="shared" si="28"/>
        <v>0</v>
      </c>
      <c r="K331" s="930">
        <f t="shared" ref="K331:K394" si="30">+IFERROR((+INDEX($O$4:$Z$4,MATCH(Q331,$O$3:$Z$3,0))),0)</f>
        <v>0</v>
      </c>
      <c r="L331" s="705">
        <f t="shared" ref="L331:L394" si="31">IFERROR((H331/K331-I331/K331),0)</f>
        <v>0</v>
      </c>
      <c r="M331" s="537"/>
      <c r="N331" s="706">
        <f>+IF(A331="",0,IF(A331=Table!$A$5,L331,(IF(A331=Table!$A$3,0,IF(A331=Table!$A$4,L331,0)))))</f>
        <v>0</v>
      </c>
      <c r="O331" s="672"/>
      <c r="P331" s="707">
        <f>-IF(A331=Table!$A$5,I331,0)+IF(A331=Table!$A$5,H331,0)</f>
        <v>0</v>
      </c>
      <c r="Q331" s="539" t="str">
        <f t="shared" ref="Q331:Q388" si="32">+TEXT(B331,"mm/aaaa")</f>
        <v>01/1900</v>
      </c>
      <c r="R331" s="475">
        <f t="shared" si="29"/>
        <v>1</v>
      </c>
      <c r="S331" s="691"/>
      <c r="T331" s="691"/>
      <c r="U331" s="691"/>
      <c r="V331" s="691"/>
      <c r="W331" s="691"/>
      <c r="X331" s="691"/>
      <c r="Y331" s="691"/>
      <c r="Z331" s="691"/>
    </row>
    <row r="332" spans="1:26" ht="15">
      <c r="A332" s="537"/>
      <c r="B332" s="669"/>
      <c r="C332" s="537"/>
      <c r="D332" s="848" t="str">
        <f t="shared" ref="D332:D395" si="33">"Caisse-"&amp;Q332</f>
        <v>Caisse-01/1900</v>
      </c>
      <c r="E332" s="676"/>
      <c r="F332" s="677"/>
      <c r="G332" s="540"/>
      <c r="H332" s="932"/>
      <c r="I332" s="930"/>
      <c r="J332" s="930">
        <f t="shared" ref="J332:J395" si="34">+J331+H332-I332</f>
        <v>0</v>
      </c>
      <c r="K332" s="930">
        <f t="shared" si="30"/>
        <v>0</v>
      </c>
      <c r="L332" s="705">
        <f t="shared" si="31"/>
        <v>0</v>
      </c>
      <c r="M332" s="537"/>
      <c r="N332" s="706">
        <f>+IF(A332="",0,IF(A332=Table!$A$5,L332,(IF(A332=Table!$A$3,0,IF(A332=Table!$A$4,L332,0)))))</f>
        <v>0</v>
      </c>
      <c r="O332" s="672"/>
      <c r="P332" s="707">
        <f>-IF(A332=Table!$A$5,I332,0)+IF(A332=Table!$A$5,H332,0)</f>
        <v>0</v>
      </c>
      <c r="Q332" s="539" t="str">
        <f t="shared" si="32"/>
        <v>01/1900</v>
      </c>
      <c r="R332" s="475">
        <f t="shared" ref="R332:R395" si="35">ROUNDUP(MONTH(Q332)/3,0)</f>
        <v>1</v>
      </c>
      <c r="S332" s="691"/>
      <c r="T332" s="691"/>
      <c r="U332" s="691"/>
      <c r="V332" s="691"/>
      <c r="W332" s="691"/>
      <c r="X332" s="691"/>
      <c r="Y332" s="691"/>
      <c r="Z332" s="691"/>
    </row>
    <row r="333" spans="1:26" ht="15">
      <c r="A333" s="537"/>
      <c r="B333" s="669"/>
      <c r="C333" s="537"/>
      <c r="D333" s="848" t="str">
        <f t="shared" si="33"/>
        <v>Caisse-01/1900</v>
      </c>
      <c r="E333" s="678"/>
      <c r="F333" s="673"/>
      <c r="G333" s="540"/>
      <c r="H333" s="930"/>
      <c r="I333" s="932"/>
      <c r="J333" s="930">
        <f t="shared" si="34"/>
        <v>0</v>
      </c>
      <c r="K333" s="930">
        <f t="shared" si="30"/>
        <v>0</v>
      </c>
      <c r="L333" s="705">
        <f t="shared" si="31"/>
        <v>0</v>
      </c>
      <c r="M333" s="537"/>
      <c r="N333" s="706">
        <f>+IF(A333="",0,IF(A333=Table!$A$5,L333,(IF(A333=Table!$A$3,0,IF(A333=Table!$A$4,L333,0)))))</f>
        <v>0</v>
      </c>
      <c r="O333" s="672"/>
      <c r="P333" s="707">
        <f>-IF(A333=Table!$A$5,I333,0)+IF(A333=Table!$A$5,H333,0)</f>
        <v>0</v>
      </c>
      <c r="Q333" s="539" t="str">
        <f t="shared" si="32"/>
        <v>01/1900</v>
      </c>
      <c r="R333" s="475">
        <f t="shared" si="35"/>
        <v>1</v>
      </c>
      <c r="S333" s="691"/>
      <c r="T333" s="691"/>
      <c r="U333" s="691"/>
      <c r="V333" s="691"/>
      <c r="W333" s="691"/>
      <c r="X333" s="691"/>
      <c r="Y333" s="691"/>
      <c r="Z333" s="691"/>
    </row>
    <row r="334" spans="1:26" ht="15">
      <c r="A334" s="537"/>
      <c r="B334" s="669"/>
      <c r="C334" s="537"/>
      <c r="D334" s="848" t="str">
        <f t="shared" si="33"/>
        <v>Caisse-01/1900</v>
      </c>
      <c r="E334" s="670"/>
      <c r="F334" s="677"/>
      <c r="G334" s="540"/>
      <c r="H334" s="930"/>
      <c r="I334" s="932"/>
      <c r="J334" s="930">
        <f t="shared" si="34"/>
        <v>0</v>
      </c>
      <c r="K334" s="930">
        <f t="shared" si="30"/>
        <v>0</v>
      </c>
      <c r="L334" s="705">
        <f t="shared" si="31"/>
        <v>0</v>
      </c>
      <c r="M334" s="537"/>
      <c r="N334" s="706">
        <f>+IF(A334="",0,IF(A334=Table!$A$5,L334,(IF(A334=Table!$A$3,0,IF(A334=Table!$A$4,L334,0)))))</f>
        <v>0</v>
      </c>
      <c r="O334" s="672"/>
      <c r="P334" s="707">
        <f>-IF(A334=Table!$A$5,I334,0)+IF(A334=Table!$A$5,H334,0)</f>
        <v>0</v>
      </c>
      <c r="Q334" s="539" t="str">
        <f t="shared" si="32"/>
        <v>01/1900</v>
      </c>
      <c r="R334" s="475">
        <f t="shared" si="35"/>
        <v>1</v>
      </c>
      <c r="S334" s="691"/>
      <c r="T334" s="691"/>
      <c r="U334" s="691"/>
      <c r="V334" s="691"/>
      <c r="W334" s="691"/>
      <c r="X334" s="691"/>
      <c r="Y334" s="691"/>
      <c r="Z334" s="691"/>
    </row>
    <row r="335" spans="1:26" ht="15">
      <c r="A335" s="537"/>
      <c r="B335" s="669"/>
      <c r="C335" s="537"/>
      <c r="D335" s="848" t="str">
        <f t="shared" si="33"/>
        <v>Caisse-01/1900</v>
      </c>
      <c r="E335" s="678"/>
      <c r="F335" s="677"/>
      <c r="G335" s="540"/>
      <c r="H335" s="932"/>
      <c r="I335" s="930"/>
      <c r="J335" s="930">
        <f t="shared" si="34"/>
        <v>0</v>
      </c>
      <c r="K335" s="930">
        <f t="shared" si="30"/>
        <v>0</v>
      </c>
      <c r="L335" s="705">
        <f t="shared" si="31"/>
        <v>0</v>
      </c>
      <c r="M335" s="537"/>
      <c r="N335" s="706">
        <f>+IF(A335="",0,IF(A335=Table!$A$5,L335,(IF(A335=Table!$A$3,0,IF(A335=Table!$A$4,L335,0)))))</f>
        <v>0</v>
      </c>
      <c r="O335" s="672"/>
      <c r="P335" s="707">
        <f>-IF(A335=Table!$A$5,I335,0)+IF(A335=Table!$A$5,H335,0)</f>
        <v>0</v>
      </c>
      <c r="Q335" s="539" t="str">
        <f t="shared" si="32"/>
        <v>01/1900</v>
      </c>
      <c r="R335" s="475">
        <f t="shared" si="35"/>
        <v>1</v>
      </c>
      <c r="S335" s="691"/>
      <c r="T335" s="691"/>
      <c r="U335" s="691"/>
      <c r="V335" s="691"/>
      <c r="W335" s="691"/>
      <c r="X335" s="691"/>
      <c r="Y335" s="691"/>
      <c r="Z335" s="691"/>
    </row>
    <row r="336" spans="1:26" ht="15">
      <c r="A336" s="537"/>
      <c r="B336" s="669"/>
      <c r="C336" s="537"/>
      <c r="D336" s="848" t="str">
        <f t="shared" si="33"/>
        <v>Caisse-01/1900</v>
      </c>
      <c r="E336" s="679"/>
      <c r="F336" s="673"/>
      <c r="G336" s="540"/>
      <c r="H336" s="930"/>
      <c r="I336" s="932"/>
      <c r="J336" s="930">
        <f t="shared" si="34"/>
        <v>0</v>
      </c>
      <c r="K336" s="930">
        <f t="shared" si="30"/>
        <v>0</v>
      </c>
      <c r="L336" s="705">
        <f t="shared" si="31"/>
        <v>0</v>
      </c>
      <c r="M336" s="537"/>
      <c r="N336" s="706">
        <f>+IF(A336="",0,IF(A336=Table!$A$5,L336,(IF(A336=Table!$A$3,0,IF(A336=Table!$A$4,L336,0)))))</f>
        <v>0</v>
      </c>
      <c r="O336" s="672"/>
      <c r="P336" s="707">
        <f>-IF(A336=Table!$A$5,I336,0)+IF(A336=Table!$A$5,H336,0)</f>
        <v>0</v>
      </c>
      <c r="Q336" s="539" t="str">
        <f t="shared" si="32"/>
        <v>01/1900</v>
      </c>
      <c r="R336" s="475">
        <f t="shared" si="35"/>
        <v>1</v>
      </c>
      <c r="S336" s="691"/>
      <c r="T336" s="691"/>
      <c r="U336" s="691"/>
      <c r="V336" s="691"/>
      <c r="W336" s="691"/>
      <c r="X336" s="691"/>
      <c r="Y336" s="691"/>
      <c r="Z336" s="691"/>
    </row>
    <row r="337" spans="1:26" ht="15">
      <c r="A337" s="537"/>
      <c r="B337" s="669"/>
      <c r="C337" s="537"/>
      <c r="D337" s="848" t="str">
        <f t="shared" si="33"/>
        <v>Caisse-01/1900</v>
      </c>
      <c r="E337" s="679"/>
      <c r="F337" s="673"/>
      <c r="G337" s="540"/>
      <c r="H337" s="930"/>
      <c r="I337" s="932"/>
      <c r="J337" s="930">
        <f t="shared" si="34"/>
        <v>0</v>
      </c>
      <c r="K337" s="930">
        <f t="shared" si="30"/>
        <v>0</v>
      </c>
      <c r="L337" s="705">
        <f t="shared" si="31"/>
        <v>0</v>
      </c>
      <c r="M337" s="537"/>
      <c r="N337" s="706">
        <f>+IF(A337="",0,IF(A337=Table!$A$5,L337,(IF(A337=Table!$A$3,0,IF(A337=Table!$A$4,L337,0)))))</f>
        <v>0</v>
      </c>
      <c r="O337" s="672"/>
      <c r="P337" s="707">
        <f>-IF(A337=Table!$A$5,I337,0)+IF(A337=Table!$A$5,H337,0)</f>
        <v>0</v>
      </c>
      <c r="Q337" s="539" t="str">
        <f t="shared" si="32"/>
        <v>01/1900</v>
      </c>
      <c r="R337" s="475">
        <f t="shared" si="35"/>
        <v>1</v>
      </c>
      <c r="S337" s="691"/>
      <c r="T337" s="691"/>
      <c r="U337" s="691"/>
      <c r="V337" s="691"/>
      <c r="W337" s="691"/>
      <c r="X337" s="691"/>
      <c r="Y337" s="691"/>
      <c r="Z337" s="691"/>
    </row>
    <row r="338" spans="1:26" ht="15">
      <c r="A338" s="537"/>
      <c r="B338" s="669"/>
      <c r="C338" s="537"/>
      <c r="D338" s="848" t="str">
        <f t="shared" si="33"/>
        <v>Caisse-01/1900</v>
      </c>
      <c r="E338" s="679"/>
      <c r="F338" s="673"/>
      <c r="G338" s="540"/>
      <c r="H338" s="930"/>
      <c r="I338" s="932"/>
      <c r="J338" s="930">
        <f t="shared" si="34"/>
        <v>0</v>
      </c>
      <c r="K338" s="930">
        <f t="shared" si="30"/>
        <v>0</v>
      </c>
      <c r="L338" s="705">
        <f t="shared" si="31"/>
        <v>0</v>
      </c>
      <c r="M338" s="537"/>
      <c r="N338" s="706">
        <f>+IF(A338="",0,IF(A338=Table!$A$5,L338,(IF(A338=Table!$A$3,0,IF(A338=Table!$A$4,L338,0)))))</f>
        <v>0</v>
      </c>
      <c r="O338" s="672"/>
      <c r="P338" s="707">
        <f>-IF(A338=Table!$A$5,I338,0)+IF(A338=Table!$A$5,H338,0)</f>
        <v>0</v>
      </c>
      <c r="Q338" s="539" t="str">
        <f t="shared" si="32"/>
        <v>01/1900</v>
      </c>
      <c r="R338" s="475">
        <f t="shared" si="35"/>
        <v>1</v>
      </c>
      <c r="S338" s="691"/>
      <c r="T338" s="691"/>
      <c r="U338" s="691"/>
      <c r="V338" s="691"/>
      <c r="W338" s="691"/>
      <c r="X338" s="691"/>
      <c r="Y338" s="691"/>
      <c r="Z338" s="691"/>
    </row>
    <row r="339" spans="1:26" ht="15">
      <c r="A339" s="537"/>
      <c r="B339" s="669"/>
      <c r="C339" s="537"/>
      <c r="D339" s="848" t="str">
        <f t="shared" si="33"/>
        <v>Caisse-01/1900</v>
      </c>
      <c r="E339" s="678"/>
      <c r="F339" s="673"/>
      <c r="G339" s="540"/>
      <c r="H339" s="930"/>
      <c r="I339" s="932"/>
      <c r="J339" s="930">
        <f t="shared" si="34"/>
        <v>0</v>
      </c>
      <c r="K339" s="930">
        <f t="shared" si="30"/>
        <v>0</v>
      </c>
      <c r="L339" s="705">
        <f t="shared" si="31"/>
        <v>0</v>
      </c>
      <c r="M339" s="537"/>
      <c r="N339" s="706">
        <f>+IF(A339="",0,IF(A339=Table!$A$5,L339,(IF(A339=Table!$A$3,0,IF(A339=Table!$A$4,L339,0)))))</f>
        <v>0</v>
      </c>
      <c r="O339" s="672"/>
      <c r="P339" s="707">
        <f>-IF(A339=Table!$A$5,I339,0)+IF(A339=Table!$A$5,H339,0)</f>
        <v>0</v>
      </c>
      <c r="Q339" s="539" t="str">
        <f t="shared" si="32"/>
        <v>01/1900</v>
      </c>
      <c r="R339" s="475">
        <f t="shared" si="35"/>
        <v>1</v>
      </c>
      <c r="S339" s="691"/>
      <c r="T339" s="691"/>
      <c r="U339" s="691"/>
      <c r="V339" s="691"/>
      <c r="W339" s="691"/>
      <c r="X339" s="691"/>
      <c r="Y339" s="691"/>
      <c r="Z339" s="691"/>
    </row>
    <row r="340" spans="1:26" ht="15">
      <c r="A340" s="537"/>
      <c r="B340" s="669"/>
      <c r="C340" s="537"/>
      <c r="D340" s="848" t="str">
        <f t="shared" si="33"/>
        <v>Caisse-01/1900</v>
      </c>
      <c r="E340" s="678"/>
      <c r="F340" s="673"/>
      <c r="G340" s="540"/>
      <c r="H340" s="930"/>
      <c r="I340" s="932"/>
      <c r="J340" s="930">
        <f t="shared" si="34"/>
        <v>0</v>
      </c>
      <c r="K340" s="930">
        <f t="shared" si="30"/>
        <v>0</v>
      </c>
      <c r="L340" s="705">
        <f t="shared" si="31"/>
        <v>0</v>
      </c>
      <c r="M340" s="537"/>
      <c r="N340" s="706">
        <f>+IF(A340="",0,IF(A340=Table!$A$5,L340,(IF(A340=Table!$A$3,0,IF(A340=Table!$A$4,L340,0)))))</f>
        <v>0</v>
      </c>
      <c r="O340" s="672"/>
      <c r="P340" s="707">
        <f>-IF(A340=Table!$A$5,I340,0)+IF(A340=Table!$A$5,H340,0)</f>
        <v>0</v>
      </c>
      <c r="Q340" s="539" t="str">
        <f t="shared" si="32"/>
        <v>01/1900</v>
      </c>
      <c r="R340" s="475">
        <f t="shared" si="35"/>
        <v>1</v>
      </c>
      <c r="S340" s="691"/>
      <c r="T340" s="691"/>
      <c r="U340" s="691"/>
      <c r="V340" s="691"/>
      <c r="W340" s="691"/>
      <c r="X340" s="691"/>
      <c r="Y340" s="691"/>
      <c r="Z340" s="691"/>
    </row>
    <row r="341" spans="1:26" ht="15">
      <c r="A341" s="537"/>
      <c r="B341" s="669"/>
      <c r="C341" s="537"/>
      <c r="D341" s="848" t="str">
        <f t="shared" si="33"/>
        <v>Caisse-01/1900</v>
      </c>
      <c r="E341" s="678"/>
      <c r="F341" s="673"/>
      <c r="G341" s="540"/>
      <c r="H341" s="930"/>
      <c r="I341" s="932"/>
      <c r="J341" s="930">
        <f t="shared" si="34"/>
        <v>0</v>
      </c>
      <c r="K341" s="930">
        <f t="shared" si="30"/>
        <v>0</v>
      </c>
      <c r="L341" s="705">
        <f t="shared" si="31"/>
        <v>0</v>
      </c>
      <c r="M341" s="537"/>
      <c r="N341" s="706">
        <f>+IF(A341="",0,IF(A341=Table!$A$5,L341,(IF(A341=Table!$A$3,0,IF(A341=Table!$A$4,L341,0)))))</f>
        <v>0</v>
      </c>
      <c r="O341" s="672"/>
      <c r="P341" s="707">
        <f>-IF(A341=Table!$A$5,I341,0)+IF(A341=Table!$A$5,H341,0)</f>
        <v>0</v>
      </c>
      <c r="Q341" s="539" t="str">
        <f t="shared" si="32"/>
        <v>01/1900</v>
      </c>
      <c r="R341" s="475">
        <f t="shared" si="35"/>
        <v>1</v>
      </c>
      <c r="S341" s="691"/>
      <c r="T341" s="691"/>
      <c r="U341" s="691"/>
      <c r="V341" s="691"/>
      <c r="W341" s="691"/>
      <c r="X341" s="691"/>
      <c r="Y341" s="691"/>
      <c r="Z341" s="691"/>
    </row>
    <row r="342" spans="1:26" ht="15">
      <c r="A342" s="537"/>
      <c r="B342" s="669"/>
      <c r="C342" s="537"/>
      <c r="D342" s="848" t="str">
        <f t="shared" si="33"/>
        <v>Caisse-01/1900</v>
      </c>
      <c r="E342" s="679"/>
      <c r="F342" s="673"/>
      <c r="G342" s="540"/>
      <c r="H342" s="930"/>
      <c r="I342" s="932"/>
      <c r="J342" s="930">
        <f t="shared" si="34"/>
        <v>0</v>
      </c>
      <c r="K342" s="930">
        <f t="shared" si="30"/>
        <v>0</v>
      </c>
      <c r="L342" s="705">
        <f t="shared" si="31"/>
        <v>0</v>
      </c>
      <c r="M342" s="537"/>
      <c r="N342" s="706">
        <f>+IF(A342="",0,IF(A342=Table!$A$5,L342,(IF(A342=Table!$A$3,0,IF(A342=Table!$A$4,L342,0)))))</f>
        <v>0</v>
      </c>
      <c r="O342" s="672"/>
      <c r="P342" s="707">
        <f>-IF(A342=Table!$A$5,I342,0)+IF(A342=Table!$A$5,H342,0)</f>
        <v>0</v>
      </c>
      <c r="Q342" s="539" t="str">
        <f t="shared" si="32"/>
        <v>01/1900</v>
      </c>
      <c r="R342" s="475">
        <f t="shared" si="35"/>
        <v>1</v>
      </c>
      <c r="S342" s="691"/>
      <c r="T342" s="691"/>
      <c r="U342" s="691"/>
      <c r="V342" s="691"/>
      <c r="W342" s="691"/>
      <c r="X342" s="691"/>
      <c r="Y342" s="691"/>
      <c r="Z342" s="691"/>
    </row>
    <row r="343" spans="1:26" ht="15">
      <c r="A343" s="537"/>
      <c r="B343" s="669"/>
      <c r="C343" s="537"/>
      <c r="D343" s="848" t="str">
        <f t="shared" si="33"/>
        <v>Caisse-01/1900</v>
      </c>
      <c r="E343" s="679"/>
      <c r="F343" s="673"/>
      <c r="G343" s="540"/>
      <c r="H343" s="930"/>
      <c r="I343" s="932"/>
      <c r="J343" s="930">
        <f t="shared" si="34"/>
        <v>0</v>
      </c>
      <c r="K343" s="930">
        <f t="shared" si="30"/>
        <v>0</v>
      </c>
      <c r="L343" s="705">
        <f t="shared" si="31"/>
        <v>0</v>
      </c>
      <c r="M343" s="537"/>
      <c r="N343" s="706">
        <f>+IF(A343="",0,IF(A343=Table!$A$5,L343,(IF(A343=Table!$A$3,0,IF(A343=Table!$A$4,L343,0)))))</f>
        <v>0</v>
      </c>
      <c r="O343" s="672"/>
      <c r="P343" s="707">
        <f>-IF(A343=Table!$A$5,I343,0)+IF(A343=Table!$A$5,H343,0)</f>
        <v>0</v>
      </c>
      <c r="Q343" s="539" t="str">
        <f t="shared" si="32"/>
        <v>01/1900</v>
      </c>
      <c r="R343" s="475">
        <f t="shared" si="35"/>
        <v>1</v>
      </c>
      <c r="S343" s="691"/>
      <c r="T343" s="691"/>
      <c r="U343" s="691"/>
      <c r="V343" s="691"/>
      <c r="W343" s="691"/>
      <c r="X343" s="691"/>
      <c r="Y343" s="691"/>
      <c r="Z343" s="691"/>
    </row>
    <row r="344" spans="1:26" ht="15">
      <c r="A344" s="537"/>
      <c r="B344" s="669"/>
      <c r="C344" s="537"/>
      <c r="D344" s="848" t="str">
        <f t="shared" si="33"/>
        <v>Caisse-01/1900</v>
      </c>
      <c r="E344" s="679"/>
      <c r="F344" s="673"/>
      <c r="G344" s="540"/>
      <c r="H344" s="930"/>
      <c r="I344" s="932"/>
      <c r="J344" s="930">
        <f t="shared" si="34"/>
        <v>0</v>
      </c>
      <c r="K344" s="930">
        <f t="shared" si="30"/>
        <v>0</v>
      </c>
      <c r="L344" s="705">
        <f t="shared" si="31"/>
        <v>0</v>
      </c>
      <c r="M344" s="537"/>
      <c r="N344" s="706">
        <f>+IF(A344="",0,IF(A344=Table!$A$5,L344,(IF(A344=Table!$A$3,0,IF(A344=Table!$A$4,L344,0)))))</f>
        <v>0</v>
      </c>
      <c r="O344" s="672"/>
      <c r="P344" s="707">
        <f>-IF(A344=Table!$A$5,I344,0)+IF(A344=Table!$A$5,H344,0)</f>
        <v>0</v>
      </c>
      <c r="Q344" s="539" t="str">
        <f t="shared" si="32"/>
        <v>01/1900</v>
      </c>
      <c r="R344" s="475">
        <f t="shared" si="35"/>
        <v>1</v>
      </c>
      <c r="S344" s="691"/>
      <c r="T344" s="691"/>
      <c r="U344" s="691"/>
      <c r="V344" s="691"/>
      <c r="W344" s="691"/>
      <c r="X344" s="691"/>
      <c r="Y344" s="691"/>
      <c r="Z344" s="691"/>
    </row>
    <row r="345" spans="1:26" ht="15">
      <c r="A345" s="537"/>
      <c r="B345" s="669"/>
      <c r="C345" s="537"/>
      <c r="D345" s="848" t="str">
        <f t="shared" si="33"/>
        <v>Caisse-01/1900</v>
      </c>
      <c r="E345" s="679"/>
      <c r="F345" s="673"/>
      <c r="G345" s="540"/>
      <c r="H345" s="930"/>
      <c r="I345" s="932"/>
      <c r="J345" s="930">
        <f t="shared" si="34"/>
        <v>0</v>
      </c>
      <c r="K345" s="930">
        <f t="shared" si="30"/>
        <v>0</v>
      </c>
      <c r="L345" s="705">
        <f t="shared" si="31"/>
        <v>0</v>
      </c>
      <c r="M345" s="537"/>
      <c r="N345" s="706">
        <f>+IF(A345="",0,IF(A345=Table!$A$5,L345,(IF(A345=Table!$A$3,0,IF(A345=Table!$A$4,L345,0)))))</f>
        <v>0</v>
      </c>
      <c r="O345" s="672"/>
      <c r="P345" s="707">
        <f>-IF(A345=Table!$A$5,I345,0)+IF(A345=Table!$A$5,H345,0)</f>
        <v>0</v>
      </c>
      <c r="Q345" s="539" t="str">
        <f t="shared" si="32"/>
        <v>01/1900</v>
      </c>
      <c r="R345" s="475">
        <f t="shared" si="35"/>
        <v>1</v>
      </c>
      <c r="S345" s="691"/>
      <c r="T345" s="691"/>
      <c r="U345" s="691"/>
      <c r="V345" s="691"/>
      <c r="W345" s="691"/>
      <c r="X345" s="691"/>
      <c r="Y345" s="691"/>
      <c r="Z345" s="691"/>
    </row>
    <row r="346" spans="1:26" ht="15">
      <c r="A346" s="537"/>
      <c r="B346" s="669"/>
      <c r="C346" s="537"/>
      <c r="D346" s="848" t="str">
        <f t="shared" si="33"/>
        <v>Caisse-01/1900</v>
      </c>
      <c r="E346" s="678"/>
      <c r="F346" s="673"/>
      <c r="G346" s="540"/>
      <c r="H346" s="930"/>
      <c r="I346" s="932"/>
      <c r="J346" s="930">
        <f t="shared" si="34"/>
        <v>0</v>
      </c>
      <c r="K346" s="930">
        <f t="shared" si="30"/>
        <v>0</v>
      </c>
      <c r="L346" s="705">
        <f t="shared" si="31"/>
        <v>0</v>
      </c>
      <c r="M346" s="537"/>
      <c r="N346" s="706">
        <f>+IF(A346="",0,IF(A346=Table!$A$5,L346,(IF(A346=Table!$A$3,0,IF(A346=Table!$A$4,L346,0)))))</f>
        <v>0</v>
      </c>
      <c r="O346" s="672"/>
      <c r="P346" s="707">
        <f>-IF(A346=Table!$A$5,I346,0)+IF(A346=Table!$A$5,H346,0)</f>
        <v>0</v>
      </c>
      <c r="Q346" s="539" t="str">
        <f t="shared" si="32"/>
        <v>01/1900</v>
      </c>
      <c r="R346" s="475">
        <f t="shared" si="35"/>
        <v>1</v>
      </c>
      <c r="S346" s="691"/>
      <c r="T346" s="691"/>
      <c r="U346" s="691"/>
      <c r="V346" s="691"/>
      <c r="W346" s="691"/>
      <c r="X346" s="691"/>
      <c r="Y346" s="691"/>
      <c r="Z346" s="691"/>
    </row>
    <row r="347" spans="1:26" ht="15">
      <c r="A347" s="537"/>
      <c r="B347" s="669"/>
      <c r="C347" s="537"/>
      <c r="D347" s="848" t="str">
        <f t="shared" si="33"/>
        <v>Caisse-01/1900</v>
      </c>
      <c r="E347" s="678"/>
      <c r="F347" s="673"/>
      <c r="G347" s="540"/>
      <c r="H347" s="930"/>
      <c r="I347" s="932"/>
      <c r="J347" s="930">
        <f t="shared" si="34"/>
        <v>0</v>
      </c>
      <c r="K347" s="930">
        <f t="shared" si="30"/>
        <v>0</v>
      </c>
      <c r="L347" s="705">
        <f t="shared" si="31"/>
        <v>0</v>
      </c>
      <c r="M347" s="537"/>
      <c r="N347" s="706">
        <f>+IF(A347="",0,IF(A347=Table!$A$5,L347,(IF(A347=Table!$A$3,0,IF(A347=Table!$A$4,L347,0)))))</f>
        <v>0</v>
      </c>
      <c r="O347" s="672"/>
      <c r="P347" s="707">
        <f>-IF(A347=Table!$A$5,I347,0)+IF(A347=Table!$A$5,H347,0)</f>
        <v>0</v>
      </c>
      <c r="Q347" s="539" t="str">
        <f t="shared" si="32"/>
        <v>01/1900</v>
      </c>
      <c r="R347" s="475">
        <f t="shared" si="35"/>
        <v>1</v>
      </c>
      <c r="S347" s="691"/>
      <c r="T347" s="691"/>
      <c r="U347" s="691"/>
      <c r="V347" s="691"/>
      <c r="W347" s="691"/>
      <c r="X347" s="691"/>
      <c r="Y347" s="691"/>
      <c r="Z347" s="691"/>
    </row>
    <row r="348" spans="1:26" ht="15">
      <c r="A348" s="537"/>
      <c r="B348" s="669"/>
      <c r="C348" s="537"/>
      <c r="D348" s="848" t="str">
        <f t="shared" si="33"/>
        <v>Caisse-01/1900</v>
      </c>
      <c r="E348" s="679"/>
      <c r="F348" s="673"/>
      <c r="G348" s="540"/>
      <c r="H348" s="930"/>
      <c r="I348" s="932"/>
      <c r="J348" s="930">
        <f t="shared" si="34"/>
        <v>0</v>
      </c>
      <c r="K348" s="930">
        <f t="shared" si="30"/>
        <v>0</v>
      </c>
      <c r="L348" s="705">
        <f t="shared" si="31"/>
        <v>0</v>
      </c>
      <c r="M348" s="537"/>
      <c r="N348" s="706">
        <f>+IF(A348="",0,IF(A348=Table!$A$5,L348,(IF(A348=Table!$A$3,0,IF(A348=Table!$A$4,L348,0)))))</f>
        <v>0</v>
      </c>
      <c r="O348" s="672"/>
      <c r="P348" s="707">
        <f>-IF(A348=Table!$A$5,I348,0)+IF(A348=Table!$A$5,H348,0)</f>
        <v>0</v>
      </c>
      <c r="Q348" s="539" t="str">
        <f t="shared" si="32"/>
        <v>01/1900</v>
      </c>
      <c r="R348" s="475">
        <f t="shared" si="35"/>
        <v>1</v>
      </c>
      <c r="S348" s="691"/>
      <c r="T348" s="691"/>
      <c r="U348" s="691"/>
      <c r="V348" s="691"/>
      <c r="W348" s="691"/>
      <c r="X348" s="691"/>
      <c r="Y348" s="691"/>
      <c r="Z348" s="691"/>
    </row>
    <row r="349" spans="1:26" ht="15">
      <c r="A349" s="537"/>
      <c r="B349" s="669"/>
      <c r="C349" s="537"/>
      <c r="D349" s="848" t="str">
        <f t="shared" si="33"/>
        <v>Caisse-01/1900</v>
      </c>
      <c r="E349" s="679"/>
      <c r="F349" s="673"/>
      <c r="G349" s="540"/>
      <c r="H349" s="930"/>
      <c r="I349" s="932"/>
      <c r="J349" s="930">
        <f t="shared" si="34"/>
        <v>0</v>
      </c>
      <c r="K349" s="930">
        <f t="shared" si="30"/>
        <v>0</v>
      </c>
      <c r="L349" s="705">
        <f t="shared" si="31"/>
        <v>0</v>
      </c>
      <c r="M349" s="537"/>
      <c r="N349" s="706">
        <f>+IF(A349="",0,IF(A349=Table!$A$5,L349,(IF(A349=Table!$A$3,0,IF(A349=Table!$A$4,L349,0)))))</f>
        <v>0</v>
      </c>
      <c r="O349" s="672"/>
      <c r="P349" s="707">
        <f>-IF(A349=Table!$A$5,I349,0)+IF(A349=Table!$A$5,H349,0)</f>
        <v>0</v>
      </c>
      <c r="Q349" s="539" t="str">
        <f t="shared" si="32"/>
        <v>01/1900</v>
      </c>
      <c r="R349" s="475">
        <f t="shared" si="35"/>
        <v>1</v>
      </c>
      <c r="S349" s="691"/>
      <c r="T349" s="691"/>
      <c r="U349" s="691"/>
      <c r="V349" s="691"/>
      <c r="W349" s="691"/>
      <c r="X349" s="691"/>
      <c r="Y349" s="691"/>
      <c r="Z349" s="691"/>
    </row>
    <row r="350" spans="1:26" ht="15">
      <c r="A350" s="537"/>
      <c r="B350" s="669"/>
      <c r="C350" s="537"/>
      <c r="D350" s="848" t="str">
        <f t="shared" si="33"/>
        <v>Caisse-01/1900</v>
      </c>
      <c r="E350" s="679"/>
      <c r="F350" s="673"/>
      <c r="G350" s="540"/>
      <c r="H350" s="930"/>
      <c r="I350" s="932"/>
      <c r="J350" s="930">
        <f t="shared" si="34"/>
        <v>0</v>
      </c>
      <c r="K350" s="930">
        <f t="shared" si="30"/>
        <v>0</v>
      </c>
      <c r="L350" s="705">
        <f t="shared" si="31"/>
        <v>0</v>
      </c>
      <c r="M350" s="537"/>
      <c r="N350" s="706">
        <f>+IF(A350="",0,IF(A350=Table!$A$5,L350,(IF(A350=Table!$A$3,0,IF(A350=Table!$A$4,L350,0)))))</f>
        <v>0</v>
      </c>
      <c r="O350" s="672"/>
      <c r="P350" s="707">
        <f>-IF(A350=Table!$A$5,I350,0)+IF(A350=Table!$A$5,H350,0)</f>
        <v>0</v>
      </c>
      <c r="Q350" s="539" t="str">
        <f t="shared" si="32"/>
        <v>01/1900</v>
      </c>
      <c r="R350" s="475">
        <f t="shared" si="35"/>
        <v>1</v>
      </c>
      <c r="S350" s="691"/>
      <c r="T350" s="691"/>
      <c r="U350" s="691"/>
      <c r="V350" s="691"/>
      <c r="W350" s="691"/>
      <c r="X350" s="691"/>
      <c r="Y350" s="691"/>
      <c r="Z350" s="691"/>
    </row>
    <row r="351" spans="1:26" ht="15">
      <c r="A351" s="537"/>
      <c r="B351" s="669"/>
      <c r="C351" s="537"/>
      <c r="D351" s="848" t="str">
        <f t="shared" si="33"/>
        <v>Caisse-01/1900</v>
      </c>
      <c r="E351" s="679"/>
      <c r="F351" s="673"/>
      <c r="G351" s="540"/>
      <c r="H351" s="930"/>
      <c r="I351" s="932"/>
      <c r="J351" s="930">
        <f t="shared" si="34"/>
        <v>0</v>
      </c>
      <c r="K351" s="930">
        <f t="shared" si="30"/>
        <v>0</v>
      </c>
      <c r="L351" s="705">
        <f t="shared" si="31"/>
        <v>0</v>
      </c>
      <c r="M351" s="537"/>
      <c r="N351" s="706">
        <f>+IF(A351="",0,IF(A351=Table!$A$5,L351,(IF(A351=Table!$A$3,0,IF(A351=Table!$A$4,L351,0)))))</f>
        <v>0</v>
      </c>
      <c r="O351" s="672"/>
      <c r="P351" s="707">
        <f>-IF(A351=Table!$A$5,I351,0)+IF(A351=Table!$A$5,H351,0)</f>
        <v>0</v>
      </c>
      <c r="Q351" s="539" t="str">
        <f t="shared" si="32"/>
        <v>01/1900</v>
      </c>
      <c r="R351" s="475">
        <f t="shared" si="35"/>
        <v>1</v>
      </c>
      <c r="S351" s="691"/>
      <c r="T351" s="691"/>
      <c r="U351" s="691"/>
      <c r="V351" s="691"/>
      <c r="W351" s="691"/>
      <c r="X351" s="691"/>
      <c r="Y351" s="691"/>
      <c r="Z351" s="691"/>
    </row>
    <row r="352" spans="1:26" ht="15">
      <c r="A352" s="537"/>
      <c r="B352" s="669"/>
      <c r="C352" s="537"/>
      <c r="D352" s="848" t="str">
        <f t="shared" si="33"/>
        <v>Caisse-01/1900</v>
      </c>
      <c r="E352" s="679"/>
      <c r="F352" s="673"/>
      <c r="G352" s="540"/>
      <c r="H352" s="930"/>
      <c r="I352" s="932"/>
      <c r="J352" s="930">
        <f t="shared" si="34"/>
        <v>0</v>
      </c>
      <c r="K352" s="930">
        <f t="shared" si="30"/>
        <v>0</v>
      </c>
      <c r="L352" s="705">
        <f t="shared" si="31"/>
        <v>0</v>
      </c>
      <c r="M352" s="537"/>
      <c r="N352" s="706">
        <f>+IF(A352="",0,IF(A352=Table!$A$5,L352,(IF(A352=Table!$A$3,0,IF(A352=Table!$A$4,L352,0)))))</f>
        <v>0</v>
      </c>
      <c r="O352" s="672"/>
      <c r="P352" s="707">
        <f>-IF(A352=Table!$A$5,I352,0)+IF(A352=Table!$A$5,H352,0)</f>
        <v>0</v>
      </c>
      <c r="Q352" s="539" t="str">
        <f t="shared" si="32"/>
        <v>01/1900</v>
      </c>
      <c r="R352" s="475">
        <f t="shared" si="35"/>
        <v>1</v>
      </c>
      <c r="S352" s="691"/>
      <c r="T352" s="691"/>
      <c r="U352" s="691"/>
      <c r="V352" s="691"/>
      <c r="W352" s="691"/>
      <c r="X352" s="691"/>
      <c r="Y352" s="691"/>
      <c r="Z352" s="691"/>
    </row>
    <row r="353" spans="1:26" ht="15">
      <c r="A353" s="537"/>
      <c r="B353" s="669"/>
      <c r="C353" s="537"/>
      <c r="D353" s="848" t="str">
        <f t="shared" si="33"/>
        <v>Caisse-01/1900</v>
      </c>
      <c r="E353" s="678"/>
      <c r="F353" s="673"/>
      <c r="G353" s="540"/>
      <c r="H353" s="930"/>
      <c r="I353" s="932"/>
      <c r="J353" s="930">
        <f t="shared" si="34"/>
        <v>0</v>
      </c>
      <c r="K353" s="930">
        <f t="shared" si="30"/>
        <v>0</v>
      </c>
      <c r="L353" s="705">
        <f t="shared" si="31"/>
        <v>0</v>
      </c>
      <c r="M353" s="537"/>
      <c r="N353" s="706">
        <f>+IF(A353="",0,IF(A353=Table!$A$5,L353,(IF(A353=Table!$A$3,0,IF(A353=Table!$A$4,L353,0)))))</f>
        <v>0</v>
      </c>
      <c r="O353" s="672"/>
      <c r="P353" s="707">
        <f>-IF(A353=Table!$A$5,I353,0)+IF(A353=Table!$A$5,H353,0)</f>
        <v>0</v>
      </c>
      <c r="Q353" s="539" t="str">
        <f t="shared" si="32"/>
        <v>01/1900</v>
      </c>
      <c r="R353" s="475">
        <f t="shared" si="35"/>
        <v>1</v>
      </c>
      <c r="S353" s="691"/>
      <c r="T353" s="691"/>
      <c r="U353" s="691"/>
      <c r="V353" s="691"/>
      <c r="W353" s="691"/>
      <c r="X353" s="691"/>
      <c r="Y353" s="691"/>
      <c r="Z353" s="691"/>
    </row>
    <row r="354" spans="1:26" ht="15">
      <c r="A354" s="537"/>
      <c r="B354" s="669"/>
      <c r="C354" s="537"/>
      <c r="D354" s="848" t="str">
        <f t="shared" si="33"/>
        <v>Caisse-01/1900</v>
      </c>
      <c r="E354" s="678"/>
      <c r="F354" s="673"/>
      <c r="G354" s="540"/>
      <c r="H354" s="930"/>
      <c r="I354" s="932"/>
      <c r="J354" s="930">
        <f t="shared" si="34"/>
        <v>0</v>
      </c>
      <c r="K354" s="930">
        <f t="shared" si="30"/>
        <v>0</v>
      </c>
      <c r="L354" s="705">
        <f t="shared" si="31"/>
        <v>0</v>
      </c>
      <c r="M354" s="537"/>
      <c r="N354" s="706">
        <f>+IF(A354="",0,IF(A354=Table!$A$5,L354,(IF(A354=Table!$A$3,0,IF(A354=Table!$A$4,L354,0)))))</f>
        <v>0</v>
      </c>
      <c r="O354" s="672"/>
      <c r="P354" s="707">
        <f>-IF(A354=Table!$A$5,I354,0)+IF(A354=Table!$A$5,H354,0)</f>
        <v>0</v>
      </c>
      <c r="Q354" s="539" t="str">
        <f t="shared" si="32"/>
        <v>01/1900</v>
      </c>
      <c r="R354" s="475">
        <f t="shared" si="35"/>
        <v>1</v>
      </c>
      <c r="S354" s="691"/>
      <c r="T354" s="691"/>
      <c r="U354" s="691"/>
      <c r="V354" s="691"/>
      <c r="W354" s="691"/>
      <c r="X354" s="691"/>
      <c r="Y354" s="691"/>
      <c r="Z354" s="691"/>
    </row>
    <row r="355" spans="1:26" ht="15">
      <c r="A355" s="537"/>
      <c r="B355" s="669"/>
      <c r="C355" s="537"/>
      <c r="D355" s="848" t="str">
        <f t="shared" si="33"/>
        <v>Caisse-01/1900</v>
      </c>
      <c r="E355" s="678"/>
      <c r="F355" s="673"/>
      <c r="G355" s="540"/>
      <c r="H355" s="930"/>
      <c r="I355" s="932"/>
      <c r="J355" s="930">
        <f t="shared" si="34"/>
        <v>0</v>
      </c>
      <c r="K355" s="930">
        <f t="shared" si="30"/>
        <v>0</v>
      </c>
      <c r="L355" s="705">
        <f t="shared" si="31"/>
        <v>0</v>
      </c>
      <c r="M355" s="537"/>
      <c r="N355" s="706">
        <f>+IF(A355="",0,IF(A355=Table!$A$5,L355,(IF(A355=Table!$A$3,0,IF(A355=Table!$A$4,L355,0)))))</f>
        <v>0</v>
      </c>
      <c r="O355" s="672"/>
      <c r="P355" s="707">
        <f>-IF(A355=Table!$A$5,I355,0)+IF(A355=Table!$A$5,H355,0)</f>
        <v>0</v>
      </c>
      <c r="Q355" s="539" t="str">
        <f t="shared" si="32"/>
        <v>01/1900</v>
      </c>
      <c r="R355" s="475">
        <f t="shared" si="35"/>
        <v>1</v>
      </c>
      <c r="S355" s="691"/>
      <c r="T355" s="691"/>
      <c r="U355" s="691"/>
      <c r="V355" s="691"/>
      <c r="W355" s="691"/>
      <c r="X355" s="691"/>
      <c r="Y355" s="691"/>
      <c r="Z355" s="691"/>
    </row>
    <row r="356" spans="1:26" ht="15">
      <c r="A356" s="537"/>
      <c r="B356" s="669"/>
      <c r="C356" s="537"/>
      <c r="D356" s="848" t="str">
        <f t="shared" si="33"/>
        <v>Caisse-01/1900</v>
      </c>
      <c r="E356" s="678"/>
      <c r="F356" s="673"/>
      <c r="G356" s="540"/>
      <c r="H356" s="930"/>
      <c r="I356" s="932"/>
      <c r="J356" s="930">
        <f t="shared" si="34"/>
        <v>0</v>
      </c>
      <c r="K356" s="930">
        <f t="shared" si="30"/>
        <v>0</v>
      </c>
      <c r="L356" s="705">
        <f t="shared" si="31"/>
        <v>0</v>
      </c>
      <c r="M356" s="537"/>
      <c r="N356" s="706">
        <f>+IF(A356="",0,IF(A356=Table!$A$5,L356,(IF(A356=Table!$A$3,0,IF(A356=Table!$A$4,L356,0)))))</f>
        <v>0</v>
      </c>
      <c r="O356" s="672"/>
      <c r="P356" s="707">
        <f>-IF(A356=Table!$A$5,I356,0)+IF(A356=Table!$A$5,H356,0)</f>
        <v>0</v>
      </c>
      <c r="Q356" s="539" t="str">
        <f t="shared" si="32"/>
        <v>01/1900</v>
      </c>
      <c r="R356" s="475">
        <f t="shared" si="35"/>
        <v>1</v>
      </c>
      <c r="S356" s="691"/>
      <c r="T356" s="691"/>
      <c r="U356" s="691"/>
      <c r="V356" s="691"/>
      <c r="W356" s="691"/>
      <c r="X356" s="691"/>
      <c r="Y356" s="691"/>
      <c r="Z356" s="691"/>
    </row>
    <row r="357" spans="1:26" ht="15">
      <c r="A357" s="537"/>
      <c r="B357" s="669"/>
      <c r="C357" s="537"/>
      <c r="D357" s="848" t="str">
        <f t="shared" si="33"/>
        <v>Caisse-01/1900</v>
      </c>
      <c r="E357" s="678"/>
      <c r="F357" s="673"/>
      <c r="G357" s="540"/>
      <c r="H357" s="930"/>
      <c r="I357" s="932"/>
      <c r="J357" s="930">
        <f t="shared" si="34"/>
        <v>0</v>
      </c>
      <c r="K357" s="930">
        <f t="shared" si="30"/>
        <v>0</v>
      </c>
      <c r="L357" s="705">
        <f t="shared" si="31"/>
        <v>0</v>
      </c>
      <c r="M357" s="537"/>
      <c r="N357" s="706">
        <f>+IF(A357="",0,IF(A357=Table!$A$5,L357,(IF(A357=Table!$A$3,0,IF(A357=Table!$A$4,L357,0)))))</f>
        <v>0</v>
      </c>
      <c r="O357" s="672"/>
      <c r="P357" s="707">
        <f>-IF(A357=Table!$A$5,I357,0)+IF(A357=Table!$A$5,H357,0)</f>
        <v>0</v>
      </c>
      <c r="Q357" s="539" t="str">
        <f t="shared" si="32"/>
        <v>01/1900</v>
      </c>
      <c r="R357" s="475">
        <f t="shared" si="35"/>
        <v>1</v>
      </c>
      <c r="S357" s="691"/>
      <c r="T357" s="691"/>
      <c r="U357" s="691"/>
      <c r="V357" s="691"/>
      <c r="W357" s="691"/>
      <c r="X357" s="691"/>
      <c r="Y357" s="691"/>
      <c r="Z357" s="691"/>
    </row>
    <row r="358" spans="1:26" ht="15">
      <c r="A358" s="537"/>
      <c r="B358" s="669"/>
      <c r="C358" s="537"/>
      <c r="D358" s="848" t="str">
        <f t="shared" si="33"/>
        <v>Caisse-01/1900</v>
      </c>
      <c r="E358" s="678"/>
      <c r="F358" s="673"/>
      <c r="G358" s="540"/>
      <c r="H358" s="930"/>
      <c r="I358" s="932"/>
      <c r="J358" s="930">
        <f t="shared" si="34"/>
        <v>0</v>
      </c>
      <c r="K358" s="930">
        <f t="shared" si="30"/>
        <v>0</v>
      </c>
      <c r="L358" s="705">
        <f t="shared" si="31"/>
        <v>0</v>
      </c>
      <c r="M358" s="537"/>
      <c r="N358" s="706">
        <f>+IF(A358="",0,IF(A358=Table!$A$5,L358,(IF(A358=Table!$A$3,0,IF(A358=Table!$A$4,L358,0)))))</f>
        <v>0</v>
      </c>
      <c r="O358" s="672"/>
      <c r="P358" s="707">
        <f>-IF(A358=Table!$A$5,I358,0)+IF(A358=Table!$A$5,H358,0)</f>
        <v>0</v>
      </c>
      <c r="Q358" s="539" t="str">
        <f t="shared" si="32"/>
        <v>01/1900</v>
      </c>
      <c r="R358" s="475">
        <f t="shared" si="35"/>
        <v>1</v>
      </c>
      <c r="S358" s="691"/>
      <c r="T358" s="691"/>
      <c r="U358" s="691"/>
      <c r="V358" s="691"/>
      <c r="W358" s="691"/>
      <c r="X358" s="691"/>
      <c r="Y358" s="691"/>
      <c r="Z358" s="691"/>
    </row>
    <row r="359" spans="1:26" ht="15">
      <c r="A359" s="537"/>
      <c r="B359" s="669"/>
      <c r="C359" s="537"/>
      <c r="D359" s="848" t="str">
        <f t="shared" si="33"/>
        <v>Caisse-01/1900</v>
      </c>
      <c r="E359" s="678"/>
      <c r="F359" s="673"/>
      <c r="G359" s="540"/>
      <c r="H359" s="930"/>
      <c r="I359" s="932"/>
      <c r="J359" s="930">
        <f t="shared" si="34"/>
        <v>0</v>
      </c>
      <c r="K359" s="930">
        <f t="shared" si="30"/>
        <v>0</v>
      </c>
      <c r="L359" s="705">
        <f t="shared" si="31"/>
        <v>0</v>
      </c>
      <c r="M359" s="537"/>
      <c r="N359" s="706">
        <f>+IF(A359="",0,IF(A359=Table!$A$5,L359,(IF(A359=Table!$A$3,0,IF(A359=Table!$A$4,L359,0)))))</f>
        <v>0</v>
      </c>
      <c r="O359" s="672"/>
      <c r="P359" s="707">
        <f>-IF(A359=Table!$A$5,I359,0)+IF(A359=Table!$A$5,H359,0)</f>
        <v>0</v>
      </c>
      <c r="Q359" s="539" t="str">
        <f t="shared" si="32"/>
        <v>01/1900</v>
      </c>
      <c r="R359" s="475">
        <f t="shared" si="35"/>
        <v>1</v>
      </c>
      <c r="S359" s="691"/>
      <c r="T359" s="691"/>
      <c r="U359" s="691"/>
      <c r="V359" s="691"/>
      <c r="W359" s="691"/>
      <c r="X359" s="691"/>
      <c r="Y359" s="691"/>
      <c r="Z359" s="691"/>
    </row>
    <row r="360" spans="1:26" ht="15">
      <c r="A360" s="537"/>
      <c r="B360" s="669"/>
      <c r="C360" s="537"/>
      <c r="D360" s="848" t="str">
        <f t="shared" si="33"/>
        <v>Caisse-01/1900</v>
      </c>
      <c r="E360" s="678"/>
      <c r="F360" s="673"/>
      <c r="G360" s="540"/>
      <c r="H360" s="930"/>
      <c r="I360" s="932"/>
      <c r="J360" s="930">
        <f t="shared" si="34"/>
        <v>0</v>
      </c>
      <c r="K360" s="930">
        <f t="shared" si="30"/>
        <v>0</v>
      </c>
      <c r="L360" s="705">
        <f t="shared" si="31"/>
        <v>0</v>
      </c>
      <c r="M360" s="537"/>
      <c r="N360" s="706">
        <f>+IF(A360="",0,IF(A360=Table!$A$5,L360,(IF(A360=Table!$A$3,0,IF(A360=Table!$A$4,L360,0)))))</f>
        <v>0</v>
      </c>
      <c r="O360" s="672"/>
      <c r="P360" s="707">
        <f>-IF(A360=Table!$A$5,I360,0)+IF(A360=Table!$A$5,H360,0)</f>
        <v>0</v>
      </c>
      <c r="Q360" s="539" t="str">
        <f t="shared" si="32"/>
        <v>01/1900</v>
      </c>
      <c r="R360" s="475">
        <f t="shared" si="35"/>
        <v>1</v>
      </c>
      <c r="S360" s="691"/>
      <c r="T360" s="691"/>
      <c r="U360" s="691"/>
      <c r="V360" s="691"/>
      <c r="W360" s="691"/>
      <c r="X360" s="691"/>
      <c r="Y360" s="691"/>
      <c r="Z360" s="691"/>
    </row>
    <row r="361" spans="1:26" ht="15">
      <c r="A361" s="537"/>
      <c r="B361" s="669"/>
      <c r="C361" s="537"/>
      <c r="D361" s="848" t="str">
        <f t="shared" si="33"/>
        <v>Caisse-01/1900</v>
      </c>
      <c r="E361" s="678"/>
      <c r="F361" s="673"/>
      <c r="G361" s="540"/>
      <c r="H361" s="930"/>
      <c r="I361" s="932"/>
      <c r="J361" s="930">
        <f t="shared" si="34"/>
        <v>0</v>
      </c>
      <c r="K361" s="930">
        <f t="shared" si="30"/>
        <v>0</v>
      </c>
      <c r="L361" s="705">
        <f t="shared" si="31"/>
        <v>0</v>
      </c>
      <c r="M361" s="537"/>
      <c r="N361" s="706">
        <f>+IF(A361="",0,IF(A361=Table!$A$5,L361,(IF(A361=Table!$A$3,0,IF(A361=Table!$A$4,L361,0)))))</f>
        <v>0</v>
      </c>
      <c r="O361" s="672"/>
      <c r="P361" s="707">
        <f>-IF(A361=Table!$A$5,I361,0)+IF(A361=Table!$A$5,H361,0)</f>
        <v>0</v>
      </c>
      <c r="Q361" s="539" t="str">
        <f t="shared" si="32"/>
        <v>01/1900</v>
      </c>
      <c r="R361" s="475">
        <f t="shared" si="35"/>
        <v>1</v>
      </c>
      <c r="S361" s="691"/>
      <c r="T361" s="691"/>
      <c r="U361" s="691"/>
      <c r="V361" s="691"/>
      <c r="W361" s="691"/>
      <c r="X361" s="691"/>
      <c r="Y361" s="691"/>
      <c r="Z361" s="691"/>
    </row>
    <row r="362" spans="1:26" ht="15">
      <c r="A362" s="537"/>
      <c r="B362" s="669"/>
      <c r="C362" s="537"/>
      <c r="D362" s="848" t="str">
        <f t="shared" si="33"/>
        <v>Caisse-01/1900</v>
      </c>
      <c r="E362" s="678"/>
      <c r="F362" s="673"/>
      <c r="G362" s="540"/>
      <c r="H362" s="930"/>
      <c r="I362" s="932"/>
      <c r="J362" s="930">
        <f t="shared" si="34"/>
        <v>0</v>
      </c>
      <c r="K362" s="930">
        <f t="shared" si="30"/>
        <v>0</v>
      </c>
      <c r="L362" s="705">
        <f t="shared" si="31"/>
        <v>0</v>
      </c>
      <c r="M362" s="537"/>
      <c r="N362" s="706">
        <f>+IF(A362="",0,IF(A362=Table!$A$5,L362,(IF(A362=Table!$A$3,0,IF(A362=Table!$A$4,L362,0)))))</f>
        <v>0</v>
      </c>
      <c r="O362" s="672"/>
      <c r="P362" s="707">
        <f>-IF(A362=Table!$A$5,I362,0)+IF(A362=Table!$A$5,H362,0)</f>
        <v>0</v>
      </c>
      <c r="Q362" s="539" t="str">
        <f t="shared" si="32"/>
        <v>01/1900</v>
      </c>
      <c r="R362" s="475">
        <f t="shared" si="35"/>
        <v>1</v>
      </c>
      <c r="S362" s="691"/>
      <c r="T362" s="691"/>
      <c r="U362" s="691"/>
      <c r="V362" s="691"/>
      <c r="W362" s="691"/>
      <c r="X362" s="691"/>
      <c r="Y362" s="691"/>
      <c r="Z362" s="691"/>
    </row>
    <row r="363" spans="1:26" ht="15">
      <c r="A363" s="537"/>
      <c r="B363" s="669"/>
      <c r="C363" s="537"/>
      <c r="D363" s="848" t="str">
        <f t="shared" si="33"/>
        <v>Caisse-01/1900</v>
      </c>
      <c r="E363" s="679"/>
      <c r="F363" s="684"/>
      <c r="G363" s="540"/>
      <c r="H363" s="930"/>
      <c r="I363" s="932"/>
      <c r="J363" s="930">
        <f t="shared" si="34"/>
        <v>0</v>
      </c>
      <c r="K363" s="930">
        <f t="shared" si="30"/>
        <v>0</v>
      </c>
      <c r="L363" s="705">
        <f t="shared" si="31"/>
        <v>0</v>
      </c>
      <c r="M363" s="537"/>
      <c r="N363" s="706">
        <f>+IF(A363="",0,IF(A363=Table!$A$5,L363,(IF(A363=Table!$A$3,0,IF(A363=Table!$A$4,L363,0)))))</f>
        <v>0</v>
      </c>
      <c r="O363" s="672"/>
      <c r="P363" s="707">
        <f>-IF(A363=Table!$A$5,I363,0)+IF(A363=Table!$A$5,H363,0)</f>
        <v>0</v>
      </c>
      <c r="Q363" s="539" t="str">
        <f t="shared" si="32"/>
        <v>01/1900</v>
      </c>
      <c r="R363" s="475">
        <f t="shared" si="35"/>
        <v>1</v>
      </c>
      <c r="S363" s="691"/>
      <c r="T363" s="691"/>
      <c r="U363" s="691"/>
      <c r="V363" s="691"/>
      <c r="W363" s="691"/>
      <c r="X363" s="691"/>
      <c r="Y363" s="691"/>
      <c r="Z363" s="691"/>
    </row>
    <row r="364" spans="1:26" ht="15">
      <c r="A364" s="537"/>
      <c r="B364" s="669"/>
      <c r="C364" s="537"/>
      <c r="D364" s="848" t="str">
        <f t="shared" si="33"/>
        <v>Caisse-01/1900</v>
      </c>
      <c r="E364" s="670"/>
      <c r="F364" s="677"/>
      <c r="G364" s="540"/>
      <c r="H364" s="930"/>
      <c r="I364" s="932"/>
      <c r="J364" s="930">
        <f t="shared" si="34"/>
        <v>0</v>
      </c>
      <c r="K364" s="930">
        <f t="shared" si="30"/>
        <v>0</v>
      </c>
      <c r="L364" s="705">
        <f t="shared" si="31"/>
        <v>0</v>
      </c>
      <c r="M364" s="537"/>
      <c r="N364" s="706">
        <f>+IF(A364="",0,IF(A364=Table!$A$5,L364,(IF(A364=Table!$A$3,0,IF(A364=Table!$A$4,L364,0)))))</f>
        <v>0</v>
      </c>
      <c r="O364" s="672"/>
      <c r="P364" s="707">
        <f>-IF(A364=Table!$A$5,I364,0)+IF(A364=Table!$A$5,H364,0)</f>
        <v>0</v>
      </c>
      <c r="Q364" s="539" t="str">
        <f t="shared" si="32"/>
        <v>01/1900</v>
      </c>
      <c r="R364" s="475">
        <f t="shared" si="35"/>
        <v>1</v>
      </c>
      <c r="S364" s="691"/>
      <c r="T364" s="691"/>
      <c r="U364" s="691"/>
      <c r="V364" s="691"/>
      <c r="W364" s="691"/>
      <c r="X364" s="691"/>
      <c r="Y364" s="691"/>
      <c r="Z364" s="691"/>
    </row>
    <row r="365" spans="1:26" ht="15">
      <c r="A365" s="537"/>
      <c r="B365" s="669"/>
      <c r="C365" s="537"/>
      <c r="D365" s="848" t="str">
        <f t="shared" si="33"/>
        <v>Caisse-01/1900</v>
      </c>
      <c r="E365" s="678"/>
      <c r="F365" s="677"/>
      <c r="G365" s="540"/>
      <c r="H365" s="932"/>
      <c r="I365" s="930"/>
      <c r="J365" s="930">
        <f t="shared" si="34"/>
        <v>0</v>
      </c>
      <c r="K365" s="930">
        <f t="shared" si="30"/>
        <v>0</v>
      </c>
      <c r="L365" s="705">
        <f t="shared" si="31"/>
        <v>0</v>
      </c>
      <c r="M365" s="537"/>
      <c r="N365" s="706">
        <f>+IF(A365="",0,IF(A365=Table!$A$5,L365,(IF(A365=Table!$A$3,0,IF(A365=Table!$A$4,L365,0)))))</f>
        <v>0</v>
      </c>
      <c r="O365" s="672"/>
      <c r="P365" s="707">
        <f>-IF(A365=Table!$A$5,I365,0)+IF(A365=Table!$A$5,H365,0)</f>
        <v>0</v>
      </c>
      <c r="Q365" s="539" t="str">
        <f t="shared" si="32"/>
        <v>01/1900</v>
      </c>
      <c r="R365" s="475">
        <f t="shared" si="35"/>
        <v>1</v>
      </c>
      <c r="S365" s="691"/>
      <c r="T365" s="691"/>
      <c r="U365" s="691"/>
      <c r="V365" s="691"/>
      <c r="W365" s="691"/>
      <c r="X365" s="691"/>
      <c r="Y365" s="691"/>
      <c r="Z365" s="691"/>
    </row>
    <row r="366" spans="1:26" ht="15">
      <c r="A366" s="537"/>
      <c r="B366" s="669"/>
      <c r="C366" s="537"/>
      <c r="D366" s="848" t="str">
        <f t="shared" si="33"/>
        <v>Caisse-01/1900</v>
      </c>
      <c r="E366" s="678"/>
      <c r="F366" s="673"/>
      <c r="G366" s="540"/>
      <c r="H366" s="930"/>
      <c r="I366" s="932"/>
      <c r="J366" s="930">
        <f t="shared" si="34"/>
        <v>0</v>
      </c>
      <c r="K366" s="930">
        <f t="shared" si="30"/>
        <v>0</v>
      </c>
      <c r="L366" s="705">
        <f t="shared" si="31"/>
        <v>0</v>
      </c>
      <c r="M366" s="537"/>
      <c r="N366" s="706">
        <f>+IF(A366="",0,IF(A366=Table!$A$5,L366,(IF(A366=Table!$A$3,0,IF(A366=Table!$A$4,L366,0)))))</f>
        <v>0</v>
      </c>
      <c r="O366" s="672"/>
      <c r="P366" s="707">
        <f>-IF(A366=Table!$A$5,I366,0)+IF(A366=Table!$A$5,H366,0)</f>
        <v>0</v>
      </c>
      <c r="Q366" s="539" t="str">
        <f t="shared" si="32"/>
        <v>01/1900</v>
      </c>
      <c r="R366" s="475">
        <f t="shared" si="35"/>
        <v>1</v>
      </c>
      <c r="S366" s="691"/>
      <c r="T366" s="691"/>
      <c r="U366" s="691"/>
      <c r="V366" s="691"/>
      <c r="W366" s="691"/>
      <c r="X366" s="691"/>
      <c r="Y366" s="691"/>
      <c r="Z366" s="691"/>
    </row>
    <row r="367" spans="1:26" ht="15">
      <c r="A367" s="537"/>
      <c r="B367" s="669"/>
      <c r="C367" s="537"/>
      <c r="D367" s="848" t="str">
        <f t="shared" si="33"/>
        <v>Caisse-01/1900</v>
      </c>
      <c r="E367" s="679"/>
      <c r="F367" s="673"/>
      <c r="G367" s="540"/>
      <c r="H367" s="930"/>
      <c r="I367" s="932"/>
      <c r="J367" s="930">
        <f t="shared" si="34"/>
        <v>0</v>
      </c>
      <c r="K367" s="930">
        <f t="shared" si="30"/>
        <v>0</v>
      </c>
      <c r="L367" s="705">
        <f t="shared" si="31"/>
        <v>0</v>
      </c>
      <c r="M367" s="537"/>
      <c r="N367" s="706">
        <f>+IF(A367="",0,IF(A367=Table!$A$5,L367,(IF(A367=Table!$A$3,0,IF(A367=Table!$A$4,L367,0)))))</f>
        <v>0</v>
      </c>
      <c r="O367" s="672"/>
      <c r="P367" s="707">
        <f>-IF(A367=Table!$A$5,I367,0)+IF(A367=Table!$A$5,H367,0)</f>
        <v>0</v>
      </c>
      <c r="Q367" s="539" t="str">
        <f t="shared" si="32"/>
        <v>01/1900</v>
      </c>
      <c r="R367" s="475">
        <f t="shared" si="35"/>
        <v>1</v>
      </c>
      <c r="S367" s="691"/>
      <c r="T367" s="691"/>
      <c r="U367" s="691"/>
      <c r="V367" s="691"/>
      <c r="W367" s="691"/>
      <c r="X367" s="691"/>
      <c r="Y367" s="691"/>
      <c r="Z367" s="691"/>
    </row>
    <row r="368" spans="1:26" ht="15">
      <c r="A368" s="537"/>
      <c r="B368" s="669"/>
      <c r="C368" s="537"/>
      <c r="D368" s="848" t="str">
        <f t="shared" si="33"/>
        <v>Caisse-01/1900</v>
      </c>
      <c r="E368" s="679"/>
      <c r="F368" s="673"/>
      <c r="G368" s="540"/>
      <c r="H368" s="930"/>
      <c r="I368" s="932"/>
      <c r="J368" s="930">
        <f t="shared" si="34"/>
        <v>0</v>
      </c>
      <c r="K368" s="930">
        <f t="shared" si="30"/>
        <v>0</v>
      </c>
      <c r="L368" s="705">
        <f t="shared" si="31"/>
        <v>0</v>
      </c>
      <c r="M368" s="537"/>
      <c r="N368" s="706">
        <f>+IF(A368="",0,IF(A368=Table!$A$5,L368,(IF(A368=Table!$A$3,0,IF(A368=Table!$A$4,L368,0)))))</f>
        <v>0</v>
      </c>
      <c r="O368" s="672"/>
      <c r="P368" s="707">
        <f>-IF(A368=Table!$A$5,I368,0)+IF(A368=Table!$A$5,H368,0)</f>
        <v>0</v>
      </c>
      <c r="Q368" s="539" t="str">
        <f t="shared" si="32"/>
        <v>01/1900</v>
      </c>
      <c r="R368" s="475">
        <f t="shared" si="35"/>
        <v>1</v>
      </c>
      <c r="S368" s="691"/>
      <c r="T368" s="691"/>
      <c r="U368" s="691"/>
      <c r="V368" s="691"/>
      <c r="W368" s="691"/>
      <c r="X368" s="691"/>
      <c r="Y368" s="691"/>
      <c r="Z368" s="691"/>
    </row>
    <row r="369" spans="1:26" ht="15">
      <c r="A369" s="537"/>
      <c r="B369" s="669"/>
      <c r="C369" s="537"/>
      <c r="D369" s="848" t="str">
        <f t="shared" si="33"/>
        <v>Caisse-01/1900</v>
      </c>
      <c r="E369" s="678"/>
      <c r="F369" s="673"/>
      <c r="G369" s="540"/>
      <c r="H369" s="930"/>
      <c r="I369" s="932"/>
      <c r="J369" s="930">
        <f t="shared" si="34"/>
        <v>0</v>
      </c>
      <c r="K369" s="930">
        <f t="shared" si="30"/>
        <v>0</v>
      </c>
      <c r="L369" s="705">
        <f t="shared" si="31"/>
        <v>0</v>
      </c>
      <c r="M369" s="537"/>
      <c r="N369" s="706">
        <f>+IF(A369="",0,IF(A369=Table!$A$5,L369,(IF(A369=Table!$A$3,0,IF(A369=Table!$A$4,L369,0)))))</f>
        <v>0</v>
      </c>
      <c r="O369" s="672"/>
      <c r="P369" s="707">
        <f>-IF(A369=Table!$A$5,I369,0)+IF(A369=Table!$A$5,H369,0)</f>
        <v>0</v>
      </c>
      <c r="Q369" s="539" t="str">
        <f t="shared" si="32"/>
        <v>01/1900</v>
      </c>
      <c r="R369" s="475">
        <f t="shared" si="35"/>
        <v>1</v>
      </c>
      <c r="S369" s="691"/>
      <c r="T369" s="691"/>
      <c r="U369" s="691"/>
      <c r="V369" s="691"/>
      <c r="W369" s="691"/>
      <c r="X369" s="691"/>
      <c r="Y369" s="691"/>
      <c r="Z369" s="691"/>
    </row>
    <row r="370" spans="1:26" ht="15">
      <c r="A370" s="537"/>
      <c r="B370" s="669"/>
      <c r="C370" s="537"/>
      <c r="D370" s="848" t="str">
        <f t="shared" si="33"/>
        <v>Caisse-01/1900</v>
      </c>
      <c r="E370" s="678"/>
      <c r="F370" s="673"/>
      <c r="G370" s="540"/>
      <c r="H370" s="930"/>
      <c r="I370" s="932"/>
      <c r="J370" s="930">
        <f t="shared" si="34"/>
        <v>0</v>
      </c>
      <c r="K370" s="930">
        <f t="shared" si="30"/>
        <v>0</v>
      </c>
      <c r="L370" s="705">
        <f t="shared" si="31"/>
        <v>0</v>
      </c>
      <c r="M370" s="537"/>
      <c r="N370" s="706">
        <f>+IF(A370="",0,IF(A370=Table!$A$5,L370,(IF(A370=Table!$A$3,0,IF(A370=Table!$A$4,L370,0)))))</f>
        <v>0</v>
      </c>
      <c r="O370" s="672"/>
      <c r="P370" s="707">
        <f>-IF(A370=Table!$A$5,I370,0)+IF(A370=Table!$A$5,H370,0)</f>
        <v>0</v>
      </c>
      <c r="Q370" s="539" t="str">
        <f t="shared" si="32"/>
        <v>01/1900</v>
      </c>
      <c r="R370" s="475">
        <f t="shared" si="35"/>
        <v>1</v>
      </c>
      <c r="S370" s="691"/>
      <c r="T370" s="691"/>
      <c r="U370" s="691"/>
      <c r="V370" s="691"/>
      <c r="W370" s="691"/>
      <c r="X370" s="691"/>
      <c r="Y370" s="691"/>
      <c r="Z370" s="691"/>
    </row>
    <row r="371" spans="1:26" ht="15">
      <c r="A371" s="537"/>
      <c r="B371" s="669"/>
      <c r="C371" s="537"/>
      <c r="D371" s="848" t="str">
        <f t="shared" si="33"/>
        <v>Caisse-01/1900</v>
      </c>
      <c r="E371" s="678"/>
      <c r="F371" s="673"/>
      <c r="G371" s="540"/>
      <c r="H371" s="930"/>
      <c r="I371" s="932"/>
      <c r="J371" s="930">
        <f t="shared" si="34"/>
        <v>0</v>
      </c>
      <c r="K371" s="930">
        <f t="shared" si="30"/>
        <v>0</v>
      </c>
      <c r="L371" s="705">
        <f t="shared" si="31"/>
        <v>0</v>
      </c>
      <c r="M371" s="537"/>
      <c r="N371" s="706">
        <f>+IF(A371="",0,IF(A371=Table!$A$5,L371,(IF(A371=Table!$A$3,0,IF(A371=Table!$A$4,L371,0)))))</f>
        <v>0</v>
      </c>
      <c r="O371" s="672"/>
      <c r="P371" s="707">
        <f>-IF(A371=Table!$A$5,I371,0)+IF(A371=Table!$A$5,H371,0)</f>
        <v>0</v>
      </c>
      <c r="Q371" s="539" t="str">
        <f t="shared" si="32"/>
        <v>01/1900</v>
      </c>
      <c r="R371" s="475">
        <f t="shared" si="35"/>
        <v>1</v>
      </c>
      <c r="S371" s="691"/>
      <c r="T371" s="691"/>
      <c r="U371" s="691"/>
      <c r="V371" s="691"/>
      <c r="W371" s="691"/>
      <c r="X371" s="691"/>
      <c r="Y371" s="691"/>
      <c r="Z371" s="691"/>
    </row>
    <row r="372" spans="1:26" ht="15">
      <c r="A372" s="537"/>
      <c r="B372" s="669"/>
      <c r="C372" s="537"/>
      <c r="D372" s="848" t="str">
        <f t="shared" si="33"/>
        <v>Caisse-01/1900</v>
      </c>
      <c r="E372" s="678"/>
      <c r="F372" s="673"/>
      <c r="G372" s="540"/>
      <c r="H372" s="930"/>
      <c r="I372" s="932"/>
      <c r="J372" s="930">
        <f t="shared" si="34"/>
        <v>0</v>
      </c>
      <c r="K372" s="930">
        <f t="shared" si="30"/>
        <v>0</v>
      </c>
      <c r="L372" s="705">
        <f t="shared" si="31"/>
        <v>0</v>
      </c>
      <c r="M372" s="537"/>
      <c r="N372" s="706">
        <f>+IF(A372="",0,IF(A372=Table!$A$5,L372,(IF(A372=Table!$A$3,0,IF(A372=Table!$A$4,L372,0)))))</f>
        <v>0</v>
      </c>
      <c r="O372" s="672"/>
      <c r="P372" s="707">
        <f>-IF(A372=Table!$A$5,I372,0)+IF(A372=Table!$A$5,H372,0)</f>
        <v>0</v>
      </c>
      <c r="Q372" s="539" t="str">
        <f t="shared" si="32"/>
        <v>01/1900</v>
      </c>
      <c r="R372" s="475">
        <f t="shared" si="35"/>
        <v>1</v>
      </c>
      <c r="S372" s="691"/>
      <c r="T372" s="691"/>
      <c r="U372" s="691"/>
      <c r="V372" s="691"/>
      <c r="W372" s="691"/>
      <c r="X372" s="691"/>
      <c r="Y372" s="691"/>
      <c r="Z372" s="691"/>
    </row>
    <row r="373" spans="1:26" ht="15">
      <c r="A373" s="537"/>
      <c r="B373" s="669"/>
      <c r="C373" s="537"/>
      <c r="D373" s="848" t="str">
        <f t="shared" si="33"/>
        <v>Caisse-01/1900</v>
      </c>
      <c r="E373" s="678"/>
      <c r="F373" s="673"/>
      <c r="G373" s="540"/>
      <c r="H373" s="930"/>
      <c r="I373" s="932"/>
      <c r="J373" s="930">
        <f t="shared" si="34"/>
        <v>0</v>
      </c>
      <c r="K373" s="930">
        <f t="shared" si="30"/>
        <v>0</v>
      </c>
      <c r="L373" s="705">
        <f t="shared" si="31"/>
        <v>0</v>
      </c>
      <c r="M373" s="537"/>
      <c r="N373" s="706">
        <f>+IF(A373="",0,IF(A373=Table!$A$5,L373,(IF(A373=Table!$A$3,0,IF(A373=Table!$A$4,L373,0)))))</f>
        <v>0</v>
      </c>
      <c r="O373" s="672"/>
      <c r="P373" s="707">
        <f>-IF(A373=Table!$A$5,I373,0)+IF(A373=Table!$A$5,H373,0)</f>
        <v>0</v>
      </c>
      <c r="Q373" s="539" t="str">
        <f t="shared" si="32"/>
        <v>01/1900</v>
      </c>
      <c r="R373" s="475">
        <f t="shared" si="35"/>
        <v>1</v>
      </c>
      <c r="S373" s="691"/>
      <c r="T373" s="691"/>
      <c r="U373" s="691"/>
      <c r="V373" s="691"/>
      <c r="W373" s="691"/>
      <c r="X373" s="691"/>
      <c r="Y373" s="691"/>
      <c r="Z373" s="691"/>
    </row>
    <row r="374" spans="1:26" ht="15">
      <c r="A374" s="537"/>
      <c r="B374" s="669"/>
      <c r="C374" s="537"/>
      <c r="D374" s="848" t="str">
        <f t="shared" si="33"/>
        <v>Caisse-01/1900</v>
      </c>
      <c r="E374" s="670"/>
      <c r="F374" s="671"/>
      <c r="G374" s="540"/>
      <c r="H374" s="930"/>
      <c r="I374" s="932"/>
      <c r="J374" s="930">
        <f t="shared" si="34"/>
        <v>0</v>
      </c>
      <c r="K374" s="930">
        <f t="shared" si="30"/>
        <v>0</v>
      </c>
      <c r="L374" s="705">
        <f t="shared" si="31"/>
        <v>0</v>
      </c>
      <c r="M374" s="537"/>
      <c r="N374" s="706">
        <f>+IF(A374="",0,IF(A374=Table!$A$5,L374,(IF(A374=Table!$A$3,0,IF(A374=Table!$A$4,L374,0)))))</f>
        <v>0</v>
      </c>
      <c r="O374" s="672"/>
      <c r="P374" s="707">
        <f>-IF(A374=Table!$A$5,I374,0)+IF(A374=Table!$A$5,H374,0)</f>
        <v>0</v>
      </c>
      <c r="Q374" s="539" t="str">
        <f t="shared" si="32"/>
        <v>01/1900</v>
      </c>
      <c r="R374" s="475">
        <f t="shared" si="35"/>
        <v>1</v>
      </c>
      <c r="S374" s="691"/>
      <c r="T374" s="691"/>
      <c r="U374" s="691"/>
      <c r="V374" s="691"/>
      <c r="W374" s="691"/>
      <c r="X374" s="691"/>
      <c r="Y374" s="691"/>
      <c r="Z374" s="691"/>
    </row>
    <row r="375" spans="1:26" ht="15">
      <c r="A375" s="537"/>
      <c r="B375" s="669"/>
      <c r="C375" s="537"/>
      <c r="D375" s="848" t="str">
        <f t="shared" si="33"/>
        <v>Caisse-01/1900</v>
      </c>
      <c r="E375" s="678"/>
      <c r="F375" s="671"/>
      <c r="G375" s="540"/>
      <c r="H375" s="932"/>
      <c r="I375" s="930"/>
      <c r="J375" s="930">
        <f t="shared" si="34"/>
        <v>0</v>
      </c>
      <c r="K375" s="930">
        <f t="shared" si="30"/>
        <v>0</v>
      </c>
      <c r="L375" s="705">
        <f t="shared" si="31"/>
        <v>0</v>
      </c>
      <c r="M375" s="537"/>
      <c r="N375" s="706">
        <f>+IF(A375="",0,IF(A375=Table!$A$5,L375,(IF(A375=Table!$A$3,0,IF(A375=Table!$A$4,L375,0)))))</f>
        <v>0</v>
      </c>
      <c r="O375" s="672"/>
      <c r="P375" s="707">
        <f>-IF(A375=Table!$A$5,I375,0)+IF(A375=Table!$A$5,H375,0)</f>
        <v>0</v>
      </c>
      <c r="Q375" s="539" t="str">
        <f t="shared" si="32"/>
        <v>01/1900</v>
      </c>
      <c r="R375" s="475">
        <f t="shared" si="35"/>
        <v>1</v>
      </c>
      <c r="S375" s="691"/>
      <c r="T375" s="691"/>
      <c r="U375" s="691"/>
      <c r="V375" s="691"/>
      <c r="W375" s="691"/>
      <c r="X375" s="691"/>
      <c r="Y375" s="691"/>
      <c r="Z375" s="691"/>
    </row>
    <row r="376" spans="1:26" ht="15">
      <c r="A376" s="537"/>
      <c r="B376" s="669"/>
      <c r="C376" s="537"/>
      <c r="D376" s="848" t="str">
        <f t="shared" si="33"/>
        <v>Caisse-01/1900</v>
      </c>
      <c r="E376" s="678"/>
      <c r="F376" s="673"/>
      <c r="G376" s="540"/>
      <c r="H376" s="930"/>
      <c r="I376" s="932"/>
      <c r="J376" s="930">
        <f t="shared" si="34"/>
        <v>0</v>
      </c>
      <c r="K376" s="930">
        <f t="shared" si="30"/>
        <v>0</v>
      </c>
      <c r="L376" s="705">
        <f t="shared" si="31"/>
        <v>0</v>
      </c>
      <c r="M376" s="537"/>
      <c r="N376" s="706">
        <f>+IF(A376="",0,IF(A376=Table!$A$5,L376,(IF(A376=Table!$A$3,0,IF(A376=Table!$A$4,L376,0)))))</f>
        <v>0</v>
      </c>
      <c r="O376" s="672"/>
      <c r="P376" s="707">
        <f>-IF(A376=Table!$A$5,I376,0)+IF(A376=Table!$A$5,H376,0)</f>
        <v>0</v>
      </c>
      <c r="Q376" s="539" t="str">
        <f t="shared" si="32"/>
        <v>01/1900</v>
      </c>
      <c r="R376" s="475">
        <f t="shared" si="35"/>
        <v>1</v>
      </c>
      <c r="S376" s="691"/>
      <c r="T376" s="691"/>
      <c r="U376" s="691"/>
      <c r="V376" s="691"/>
      <c r="W376" s="691"/>
      <c r="X376" s="691"/>
      <c r="Y376" s="691"/>
      <c r="Z376" s="691"/>
    </row>
    <row r="377" spans="1:26" ht="15">
      <c r="A377" s="537"/>
      <c r="B377" s="669"/>
      <c r="C377" s="537"/>
      <c r="D377" s="848" t="str">
        <f t="shared" si="33"/>
        <v>Caisse-01/1900</v>
      </c>
      <c r="E377" s="679"/>
      <c r="F377" s="673"/>
      <c r="G377" s="540"/>
      <c r="H377" s="930"/>
      <c r="I377" s="932"/>
      <c r="J377" s="930">
        <f t="shared" si="34"/>
        <v>0</v>
      </c>
      <c r="K377" s="930">
        <f t="shared" si="30"/>
        <v>0</v>
      </c>
      <c r="L377" s="705">
        <f t="shared" si="31"/>
        <v>0</v>
      </c>
      <c r="M377" s="537"/>
      <c r="N377" s="706">
        <f>+IF(A377="",0,IF(A377=Table!$A$5,L377,(IF(A377=Table!$A$3,0,IF(A377=Table!$A$4,L377,0)))))</f>
        <v>0</v>
      </c>
      <c r="O377" s="672"/>
      <c r="P377" s="707">
        <f>-IF(A377=Table!$A$5,I377,0)+IF(A377=Table!$A$5,H377,0)</f>
        <v>0</v>
      </c>
      <c r="Q377" s="539" t="str">
        <f t="shared" si="32"/>
        <v>01/1900</v>
      </c>
      <c r="R377" s="475">
        <f t="shared" si="35"/>
        <v>1</v>
      </c>
      <c r="S377" s="691"/>
      <c r="T377" s="691"/>
      <c r="U377" s="691"/>
      <c r="V377" s="691"/>
      <c r="W377" s="691"/>
      <c r="X377" s="691"/>
      <c r="Y377" s="691"/>
      <c r="Z377" s="691"/>
    </row>
    <row r="378" spans="1:26" ht="15">
      <c r="A378" s="537"/>
      <c r="B378" s="669"/>
      <c r="C378" s="537"/>
      <c r="D378" s="848" t="str">
        <f t="shared" si="33"/>
        <v>Caisse-01/1900</v>
      </c>
      <c r="E378" s="679"/>
      <c r="F378" s="673"/>
      <c r="G378" s="540"/>
      <c r="H378" s="930"/>
      <c r="I378" s="932"/>
      <c r="J378" s="930">
        <f t="shared" si="34"/>
        <v>0</v>
      </c>
      <c r="K378" s="930">
        <f t="shared" si="30"/>
        <v>0</v>
      </c>
      <c r="L378" s="705">
        <f t="shared" si="31"/>
        <v>0</v>
      </c>
      <c r="M378" s="537"/>
      <c r="N378" s="706">
        <f>+IF(A378="",0,IF(A378=Table!$A$5,L378,(IF(A378=Table!$A$3,0,IF(A378=Table!$A$4,L378,0)))))</f>
        <v>0</v>
      </c>
      <c r="O378" s="672"/>
      <c r="P378" s="707">
        <f>-IF(A378=Table!$A$5,I378,0)+IF(A378=Table!$A$5,H378,0)</f>
        <v>0</v>
      </c>
      <c r="Q378" s="539" t="str">
        <f t="shared" si="32"/>
        <v>01/1900</v>
      </c>
      <c r="R378" s="475">
        <f t="shared" si="35"/>
        <v>1</v>
      </c>
      <c r="S378" s="691"/>
      <c r="T378" s="691"/>
      <c r="U378" s="691"/>
      <c r="V378" s="691"/>
      <c r="W378" s="691"/>
      <c r="X378" s="691"/>
      <c r="Y378" s="691"/>
      <c r="Z378" s="691"/>
    </row>
    <row r="379" spans="1:26" ht="15">
      <c r="A379" s="537"/>
      <c r="B379" s="669"/>
      <c r="C379" s="537"/>
      <c r="D379" s="848" t="str">
        <f t="shared" si="33"/>
        <v>Caisse-01/1900</v>
      </c>
      <c r="E379" s="679"/>
      <c r="F379" s="673"/>
      <c r="G379" s="540"/>
      <c r="H379" s="930"/>
      <c r="I379" s="932"/>
      <c r="J379" s="930">
        <f t="shared" si="34"/>
        <v>0</v>
      </c>
      <c r="K379" s="930">
        <f t="shared" si="30"/>
        <v>0</v>
      </c>
      <c r="L379" s="705">
        <f t="shared" si="31"/>
        <v>0</v>
      </c>
      <c r="M379" s="537"/>
      <c r="N379" s="706">
        <f>+IF(A379="",0,IF(A379=Table!$A$5,L379,(IF(A379=Table!$A$3,0,IF(A379=Table!$A$4,L379,0)))))</f>
        <v>0</v>
      </c>
      <c r="O379" s="672"/>
      <c r="P379" s="707">
        <f>-IF(A379=Table!$A$5,I379,0)+IF(A379=Table!$A$5,H379,0)</f>
        <v>0</v>
      </c>
      <c r="Q379" s="539" t="str">
        <f t="shared" si="32"/>
        <v>01/1900</v>
      </c>
      <c r="R379" s="475">
        <f t="shared" si="35"/>
        <v>1</v>
      </c>
      <c r="S379" s="691"/>
      <c r="T379" s="691"/>
      <c r="U379" s="691"/>
      <c r="V379" s="691"/>
      <c r="W379" s="691"/>
      <c r="X379" s="691"/>
      <c r="Y379" s="691"/>
      <c r="Z379" s="691"/>
    </row>
    <row r="380" spans="1:26" ht="15">
      <c r="A380" s="537"/>
      <c r="B380" s="669"/>
      <c r="C380" s="537"/>
      <c r="D380" s="848" t="str">
        <f t="shared" si="33"/>
        <v>Caisse-01/1900</v>
      </c>
      <c r="E380" s="679"/>
      <c r="F380" s="673"/>
      <c r="G380" s="540"/>
      <c r="H380" s="930"/>
      <c r="I380" s="932"/>
      <c r="J380" s="930">
        <f t="shared" si="34"/>
        <v>0</v>
      </c>
      <c r="K380" s="930">
        <f t="shared" si="30"/>
        <v>0</v>
      </c>
      <c r="L380" s="705">
        <f t="shared" si="31"/>
        <v>0</v>
      </c>
      <c r="M380" s="537"/>
      <c r="N380" s="706">
        <f>+IF(A380="",0,IF(A380=Table!$A$5,L380,(IF(A380=Table!$A$3,0,IF(A380=Table!$A$4,L380,0)))))</f>
        <v>0</v>
      </c>
      <c r="O380" s="672"/>
      <c r="P380" s="707">
        <f>-IF(A380=Table!$A$5,I380,0)+IF(A380=Table!$A$5,H380,0)</f>
        <v>0</v>
      </c>
      <c r="Q380" s="539" t="str">
        <f t="shared" si="32"/>
        <v>01/1900</v>
      </c>
      <c r="R380" s="475">
        <f t="shared" si="35"/>
        <v>1</v>
      </c>
      <c r="S380" s="691"/>
      <c r="T380" s="691"/>
      <c r="U380" s="691"/>
      <c r="V380" s="691"/>
      <c r="W380" s="691"/>
      <c r="X380" s="691"/>
      <c r="Y380" s="691"/>
      <c r="Z380" s="691"/>
    </row>
    <row r="381" spans="1:26" ht="15">
      <c r="A381" s="537"/>
      <c r="B381" s="669"/>
      <c r="C381" s="537"/>
      <c r="D381" s="848" t="str">
        <f t="shared" si="33"/>
        <v>Caisse-01/1900</v>
      </c>
      <c r="E381" s="679"/>
      <c r="F381" s="673"/>
      <c r="G381" s="540"/>
      <c r="H381" s="930"/>
      <c r="I381" s="932"/>
      <c r="J381" s="930">
        <f t="shared" si="34"/>
        <v>0</v>
      </c>
      <c r="K381" s="930">
        <f t="shared" si="30"/>
        <v>0</v>
      </c>
      <c r="L381" s="705">
        <f t="shared" si="31"/>
        <v>0</v>
      </c>
      <c r="M381" s="537"/>
      <c r="N381" s="706">
        <f>+IF(A381="",0,IF(A381=Table!$A$5,L381,(IF(A381=Table!$A$3,0,IF(A381=Table!$A$4,L381,0)))))</f>
        <v>0</v>
      </c>
      <c r="O381" s="672"/>
      <c r="P381" s="707">
        <f>-IF(A381=Table!$A$5,I381,0)+IF(A381=Table!$A$5,H381,0)</f>
        <v>0</v>
      </c>
      <c r="Q381" s="539" t="str">
        <f t="shared" si="32"/>
        <v>01/1900</v>
      </c>
      <c r="R381" s="475">
        <f t="shared" si="35"/>
        <v>1</v>
      </c>
      <c r="S381" s="691"/>
      <c r="T381" s="691"/>
      <c r="U381" s="691"/>
      <c r="V381" s="691"/>
      <c r="W381" s="691"/>
      <c r="X381" s="691"/>
      <c r="Y381" s="691"/>
      <c r="Z381" s="691"/>
    </row>
    <row r="382" spans="1:26" ht="15">
      <c r="A382" s="537"/>
      <c r="B382" s="669"/>
      <c r="C382" s="537"/>
      <c r="D382" s="848" t="str">
        <f t="shared" si="33"/>
        <v>Caisse-01/1900</v>
      </c>
      <c r="E382" s="679"/>
      <c r="F382" s="673"/>
      <c r="G382" s="540"/>
      <c r="H382" s="930"/>
      <c r="I382" s="932"/>
      <c r="J382" s="930">
        <f t="shared" si="34"/>
        <v>0</v>
      </c>
      <c r="K382" s="930">
        <f t="shared" si="30"/>
        <v>0</v>
      </c>
      <c r="L382" s="705">
        <f t="shared" si="31"/>
        <v>0</v>
      </c>
      <c r="M382" s="537"/>
      <c r="N382" s="706">
        <f>+IF(A382="",0,IF(A382=Table!$A$5,L382,(IF(A382=Table!$A$3,0,IF(A382=Table!$A$4,L382,0)))))</f>
        <v>0</v>
      </c>
      <c r="O382" s="672"/>
      <c r="P382" s="707">
        <f>-IF(A382=Table!$A$5,I382,0)+IF(A382=Table!$A$5,H382,0)</f>
        <v>0</v>
      </c>
      <c r="Q382" s="539" t="str">
        <f t="shared" si="32"/>
        <v>01/1900</v>
      </c>
      <c r="R382" s="475">
        <f t="shared" si="35"/>
        <v>1</v>
      </c>
      <c r="S382" s="691"/>
      <c r="T382" s="691"/>
      <c r="U382" s="691"/>
      <c r="V382" s="691"/>
      <c r="W382" s="691"/>
      <c r="X382" s="691"/>
      <c r="Y382" s="691"/>
      <c r="Z382" s="691"/>
    </row>
    <row r="383" spans="1:26" ht="15">
      <c r="A383" s="537"/>
      <c r="B383" s="669"/>
      <c r="C383" s="537"/>
      <c r="D383" s="848" t="str">
        <f t="shared" si="33"/>
        <v>Caisse-01/1900</v>
      </c>
      <c r="E383" s="679"/>
      <c r="F383" s="673"/>
      <c r="G383" s="540"/>
      <c r="H383" s="930"/>
      <c r="I383" s="932"/>
      <c r="J383" s="930">
        <f t="shared" si="34"/>
        <v>0</v>
      </c>
      <c r="K383" s="930">
        <f t="shared" si="30"/>
        <v>0</v>
      </c>
      <c r="L383" s="705">
        <f t="shared" si="31"/>
        <v>0</v>
      </c>
      <c r="M383" s="537"/>
      <c r="N383" s="706">
        <f>+IF(A383="",0,IF(A383=Table!$A$5,L383,(IF(A383=Table!$A$3,0,IF(A383=Table!$A$4,L383,0)))))</f>
        <v>0</v>
      </c>
      <c r="O383" s="672"/>
      <c r="P383" s="707">
        <f>-IF(A383=Table!$A$5,I383,0)+IF(A383=Table!$A$5,H383,0)</f>
        <v>0</v>
      </c>
      <c r="Q383" s="539" t="str">
        <f t="shared" si="32"/>
        <v>01/1900</v>
      </c>
      <c r="R383" s="475">
        <f t="shared" si="35"/>
        <v>1</v>
      </c>
      <c r="S383" s="691"/>
      <c r="T383" s="691"/>
      <c r="U383" s="691"/>
      <c r="V383" s="691"/>
      <c r="W383" s="691"/>
      <c r="X383" s="691"/>
      <c r="Y383" s="691"/>
      <c r="Z383" s="691"/>
    </row>
    <row r="384" spans="1:26" ht="15">
      <c r="A384" s="537"/>
      <c r="B384" s="669"/>
      <c r="C384" s="537"/>
      <c r="D384" s="848" t="str">
        <f t="shared" si="33"/>
        <v>Caisse-01/1900</v>
      </c>
      <c r="E384" s="679"/>
      <c r="F384" s="680"/>
      <c r="G384" s="540"/>
      <c r="H384" s="930"/>
      <c r="I384" s="930"/>
      <c r="J384" s="930">
        <f t="shared" si="34"/>
        <v>0</v>
      </c>
      <c r="K384" s="930">
        <f t="shared" si="30"/>
        <v>0</v>
      </c>
      <c r="L384" s="705">
        <f t="shared" si="31"/>
        <v>0</v>
      </c>
      <c r="M384" s="537"/>
      <c r="N384" s="706">
        <f>+IF(A384="",0,IF(A384=Table!$A$5,L384,(IF(A384=Table!$A$3,0,IF(A384=Table!$A$4,L384,0)))))</f>
        <v>0</v>
      </c>
      <c r="O384" s="672"/>
      <c r="P384" s="707">
        <f>-IF(A384=Table!$A$5,I384,0)+IF(A384=Table!$A$5,H384,0)</f>
        <v>0</v>
      </c>
      <c r="Q384" s="539" t="str">
        <f t="shared" si="32"/>
        <v>01/1900</v>
      </c>
      <c r="R384" s="475">
        <f t="shared" si="35"/>
        <v>1</v>
      </c>
      <c r="S384" s="691"/>
      <c r="T384" s="691"/>
      <c r="U384" s="691"/>
      <c r="V384" s="691"/>
      <c r="W384" s="691"/>
      <c r="X384" s="691"/>
      <c r="Y384" s="691"/>
      <c r="Z384" s="691"/>
    </row>
    <row r="385" spans="1:26" ht="15">
      <c r="A385" s="537"/>
      <c r="B385" s="669"/>
      <c r="C385" s="537"/>
      <c r="D385" s="848" t="str">
        <f t="shared" si="33"/>
        <v>Caisse-01/1900</v>
      </c>
      <c r="E385" s="678"/>
      <c r="F385" s="673"/>
      <c r="G385" s="540"/>
      <c r="H385" s="930"/>
      <c r="I385" s="932"/>
      <c r="J385" s="930">
        <f t="shared" si="34"/>
        <v>0</v>
      </c>
      <c r="K385" s="930">
        <f t="shared" si="30"/>
        <v>0</v>
      </c>
      <c r="L385" s="705">
        <f t="shared" si="31"/>
        <v>0</v>
      </c>
      <c r="M385" s="537"/>
      <c r="N385" s="706">
        <f>+IF(A385="",0,IF(A385=Table!$A$5,L385,(IF(A385=Table!$A$3,0,IF(A385=Table!$A$4,L385,0)))))</f>
        <v>0</v>
      </c>
      <c r="O385" s="672"/>
      <c r="P385" s="707">
        <f>-IF(A385=Table!$A$5,I385,0)+IF(A385=Table!$A$5,H385,0)</f>
        <v>0</v>
      </c>
      <c r="Q385" s="539" t="str">
        <f t="shared" si="32"/>
        <v>01/1900</v>
      </c>
      <c r="R385" s="475">
        <f t="shared" si="35"/>
        <v>1</v>
      </c>
      <c r="S385" s="691"/>
      <c r="T385" s="691"/>
      <c r="U385" s="691"/>
      <c r="V385" s="691"/>
      <c r="W385" s="691"/>
      <c r="X385" s="691"/>
      <c r="Y385" s="691"/>
      <c r="Z385" s="691"/>
    </row>
    <row r="386" spans="1:26" ht="15">
      <c r="A386" s="537"/>
      <c r="B386" s="669"/>
      <c r="C386" s="537"/>
      <c r="D386" s="848" t="str">
        <f t="shared" si="33"/>
        <v>Caisse-01/1900</v>
      </c>
      <c r="E386" s="670"/>
      <c r="F386" s="673"/>
      <c r="G386" s="540"/>
      <c r="H386" s="930"/>
      <c r="I386" s="932"/>
      <c r="J386" s="930">
        <f t="shared" si="34"/>
        <v>0</v>
      </c>
      <c r="K386" s="930">
        <f t="shared" si="30"/>
        <v>0</v>
      </c>
      <c r="L386" s="705">
        <f t="shared" si="31"/>
        <v>0</v>
      </c>
      <c r="M386" s="537"/>
      <c r="N386" s="706">
        <f>+IF(A386="",0,IF(A386=Table!$A$5,L386,(IF(A386=Table!$A$3,0,IF(A386=Table!$A$4,L386,0)))))</f>
        <v>0</v>
      </c>
      <c r="O386" s="672"/>
      <c r="P386" s="707">
        <f>-IF(A386=Table!$A$5,I386,0)+IF(A386=Table!$A$5,H386,0)</f>
        <v>0</v>
      </c>
      <c r="Q386" s="539" t="str">
        <f t="shared" si="32"/>
        <v>01/1900</v>
      </c>
      <c r="R386" s="475">
        <f t="shared" si="35"/>
        <v>1</v>
      </c>
      <c r="S386" s="691"/>
      <c r="T386" s="691"/>
      <c r="U386" s="691"/>
      <c r="V386" s="691"/>
      <c r="W386" s="691"/>
      <c r="X386" s="691"/>
      <c r="Y386" s="691"/>
      <c r="Z386" s="691"/>
    </row>
    <row r="387" spans="1:26" ht="15">
      <c r="A387" s="537"/>
      <c r="B387" s="669"/>
      <c r="C387" s="537"/>
      <c r="D387" s="848" t="str">
        <f t="shared" si="33"/>
        <v>Caisse-01/1900</v>
      </c>
      <c r="E387" s="678"/>
      <c r="F387" s="671"/>
      <c r="G387" s="540"/>
      <c r="H387" s="932"/>
      <c r="I387" s="930"/>
      <c r="J387" s="930">
        <f t="shared" si="34"/>
        <v>0</v>
      </c>
      <c r="K387" s="930">
        <f t="shared" si="30"/>
        <v>0</v>
      </c>
      <c r="L387" s="705">
        <f t="shared" si="31"/>
        <v>0</v>
      </c>
      <c r="M387" s="537"/>
      <c r="N387" s="706">
        <f>+IF(A387="",0,IF(A387=Table!$A$5,L387,(IF(A387=Table!$A$3,0,IF(A387=Table!$A$4,L387,0)))))</f>
        <v>0</v>
      </c>
      <c r="O387" s="672"/>
      <c r="P387" s="707">
        <f>-IF(A387=Table!$A$5,I387,0)+IF(A387=Table!$A$5,H387,0)</f>
        <v>0</v>
      </c>
      <c r="Q387" s="539" t="str">
        <f t="shared" si="32"/>
        <v>01/1900</v>
      </c>
      <c r="R387" s="475">
        <f t="shared" si="35"/>
        <v>1</v>
      </c>
      <c r="S387" s="691"/>
      <c r="T387" s="691"/>
      <c r="U387" s="691"/>
      <c r="V387" s="691"/>
      <c r="W387" s="691"/>
      <c r="X387" s="691"/>
      <c r="Y387" s="691"/>
      <c r="Z387" s="691"/>
    </row>
    <row r="388" spans="1:26" ht="15">
      <c r="A388" s="537"/>
      <c r="B388" s="669"/>
      <c r="C388" s="537"/>
      <c r="D388" s="848" t="str">
        <f t="shared" si="33"/>
        <v>Caisse-01/1900</v>
      </c>
      <c r="E388" s="670"/>
      <c r="F388" s="675"/>
      <c r="G388" s="540"/>
      <c r="H388" s="930"/>
      <c r="I388" s="931"/>
      <c r="J388" s="930">
        <f t="shared" si="34"/>
        <v>0</v>
      </c>
      <c r="K388" s="930">
        <f t="shared" si="30"/>
        <v>0</v>
      </c>
      <c r="L388" s="705">
        <f t="shared" si="31"/>
        <v>0</v>
      </c>
      <c r="M388" s="537"/>
      <c r="N388" s="706">
        <f>+IF(A388="",0,IF(A388=Table!$A$5,L388,(IF(A388=Table!$A$3,0,IF(A388=Table!$A$4,L388,0)))))</f>
        <v>0</v>
      </c>
      <c r="O388" s="672"/>
      <c r="P388" s="707">
        <f>-IF(A388=Table!$A$5,I388,0)+IF(A388=Table!$A$5,H388,0)</f>
        <v>0</v>
      </c>
      <c r="Q388" s="539" t="str">
        <f t="shared" si="32"/>
        <v>01/1900</v>
      </c>
      <c r="R388" s="475">
        <f t="shared" si="35"/>
        <v>1</v>
      </c>
      <c r="S388" s="691"/>
      <c r="T388" s="691"/>
      <c r="U388" s="691"/>
      <c r="V388" s="691"/>
      <c r="W388" s="691"/>
      <c r="X388" s="691"/>
      <c r="Y388" s="691"/>
      <c r="Z388" s="691"/>
    </row>
    <row r="389" spans="1:26" ht="15">
      <c r="A389" s="537"/>
      <c r="B389" s="669"/>
      <c r="C389" s="537"/>
      <c r="D389" s="848" t="str">
        <f t="shared" si="33"/>
        <v>Caisse-</v>
      </c>
      <c r="E389" s="670"/>
      <c r="F389" s="675"/>
      <c r="G389" s="540"/>
      <c r="H389" s="930"/>
      <c r="I389" s="931"/>
      <c r="J389" s="930">
        <f t="shared" si="34"/>
        <v>0</v>
      </c>
      <c r="K389" s="930">
        <f t="shared" si="30"/>
        <v>0</v>
      </c>
      <c r="L389" s="705">
        <f t="shared" si="31"/>
        <v>0</v>
      </c>
      <c r="M389" s="537"/>
      <c r="N389" s="706">
        <f>+IF(A389="",0,IF(A389=Table!$A$5,L389,(IF(A389=Table!$A$3,0,IF(A389=Table!$A$4,L389,0)))))</f>
        <v>0</v>
      </c>
      <c r="O389" s="672"/>
      <c r="P389" s="707">
        <f>-IF(A389=Table!$A$5,I389,0)+IF(A389=Table!$A$5,H389,0)</f>
        <v>0</v>
      </c>
      <c r="Q389" s="539"/>
      <c r="R389" s="475">
        <f t="shared" si="35"/>
        <v>1</v>
      </c>
      <c r="S389" s="691"/>
      <c r="T389" s="691"/>
      <c r="U389" s="691"/>
      <c r="V389" s="691"/>
      <c r="W389" s="691"/>
      <c r="X389" s="691"/>
      <c r="Y389" s="691"/>
      <c r="Z389" s="691"/>
    </row>
    <row r="390" spans="1:26" ht="15">
      <c r="A390" s="537"/>
      <c r="B390" s="669"/>
      <c r="C390" s="537"/>
      <c r="D390" s="848" t="str">
        <f t="shared" si="33"/>
        <v>Caisse-</v>
      </c>
      <c r="E390" s="541"/>
      <c r="F390" s="540"/>
      <c r="G390" s="540"/>
      <c r="H390" s="930"/>
      <c r="I390" s="930"/>
      <c r="J390" s="930">
        <f t="shared" si="34"/>
        <v>0</v>
      </c>
      <c r="K390" s="930">
        <f t="shared" si="30"/>
        <v>0</v>
      </c>
      <c r="L390" s="705">
        <f t="shared" si="31"/>
        <v>0</v>
      </c>
      <c r="M390" s="537"/>
      <c r="N390" s="706">
        <f>+IF(A390="",0,IF(A390=Table!$A$5,L390,(IF(A390=Table!$A$3,0,IF(A390=Table!$A$4,L390,0)))))</f>
        <v>0</v>
      </c>
      <c r="O390" s="672"/>
      <c r="P390" s="707">
        <f>-IF(A390=Table!$A$5,I390,0)+IF(A390=Table!$A$5,H390,0)</f>
        <v>0</v>
      </c>
      <c r="Q390" s="539"/>
      <c r="R390" s="475">
        <f t="shared" si="35"/>
        <v>1</v>
      </c>
      <c r="S390" s="691"/>
      <c r="T390" s="691"/>
      <c r="U390" s="691"/>
      <c r="V390" s="691"/>
      <c r="W390" s="691"/>
      <c r="X390" s="691"/>
      <c r="Y390" s="691"/>
      <c r="Z390" s="691"/>
    </row>
    <row r="391" spans="1:26" ht="15">
      <c r="A391" s="537"/>
      <c r="B391" s="669"/>
      <c r="C391" s="537"/>
      <c r="D391" s="848" t="str">
        <f t="shared" si="33"/>
        <v>Caisse-01/1900</v>
      </c>
      <c r="E391" s="541"/>
      <c r="F391" s="680"/>
      <c r="G391" s="540"/>
      <c r="H391" s="930"/>
      <c r="I391" s="930"/>
      <c r="J391" s="930">
        <f t="shared" si="34"/>
        <v>0</v>
      </c>
      <c r="K391" s="930">
        <f t="shared" si="30"/>
        <v>0</v>
      </c>
      <c r="L391" s="705">
        <f t="shared" si="31"/>
        <v>0</v>
      </c>
      <c r="M391" s="537"/>
      <c r="N391" s="706">
        <f>+IF(A391="",0,IF(A391=Table!$A$5,L391,(IF(A391=Table!$A$3,0,IF(A391=Table!$A$4,L391,0)))))</f>
        <v>0</v>
      </c>
      <c r="O391" s="672"/>
      <c r="P391" s="707">
        <f>-IF(A391=Table!$A$5,I391,0)+IF(A391=Table!$A$5,H391,0)</f>
        <v>0</v>
      </c>
      <c r="Q391" s="539" t="str">
        <f t="shared" ref="Q391:Q454" si="36">+TEXT(B391,"mm/aaaa")</f>
        <v>01/1900</v>
      </c>
      <c r="R391" s="475">
        <f t="shared" si="35"/>
        <v>1</v>
      </c>
      <c r="S391" s="691"/>
      <c r="T391" s="691"/>
      <c r="U391" s="691"/>
      <c r="V391" s="691"/>
      <c r="W391" s="691"/>
      <c r="X391" s="691"/>
      <c r="Y391" s="691"/>
      <c r="Z391" s="691"/>
    </row>
    <row r="392" spans="1:26" ht="15">
      <c r="A392" s="537"/>
      <c r="B392" s="669"/>
      <c r="C392" s="537"/>
      <c r="D392" s="848" t="str">
        <f t="shared" si="33"/>
        <v>Caisse-01/1900</v>
      </c>
      <c r="E392" s="541"/>
      <c r="F392" s="680"/>
      <c r="G392" s="540"/>
      <c r="H392" s="930"/>
      <c r="I392" s="961"/>
      <c r="J392" s="930">
        <f t="shared" si="34"/>
        <v>0</v>
      </c>
      <c r="K392" s="930">
        <f t="shared" si="30"/>
        <v>0</v>
      </c>
      <c r="L392" s="705">
        <f t="shared" si="31"/>
        <v>0</v>
      </c>
      <c r="M392" s="537"/>
      <c r="N392" s="706">
        <f>+IF(A392="",0,IF(A392=Table!$A$5,L392,(IF(A392=Table!$A$3,0,IF(A392=Table!$A$4,L392,0)))))</f>
        <v>0</v>
      </c>
      <c r="O392" s="672"/>
      <c r="P392" s="707">
        <f>-IF(A392=Table!$A$5,I392,0)+IF(A392=Table!$A$5,H392,0)</f>
        <v>0</v>
      </c>
      <c r="Q392" s="539" t="str">
        <f t="shared" si="36"/>
        <v>01/1900</v>
      </c>
      <c r="R392" s="475">
        <f t="shared" si="35"/>
        <v>1</v>
      </c>
      <c r="S392" s="691"/>
      <c r="T392" s="691"/>
      <c r="U392" s="691"/>
      <c r="V392" s="691"/>
      <c r="W392" s="691"/>
      <c r="X392" s="691"/>
      <c r="Y392" s="691"/>
      <c r="Z392" s="691"/>
    </row>
    <row r="393" spans="1:26" ht="15">
      <c r="A393" s="537"/>
      <c r="B393" s="669"/>
      <c r="C393" s="537"/>
      <c r="D393" s="848" t="str">
        <f t="shared" si="33"/>
        <v>Caisse-01/1900</v>
      </c>
      <c r="E393" s="541"/>
      <c r="F393" s="680"/>
      <c r="G393" s="540"/>
      <c r="H393" s="930"/>
      <c r="I393" s="961"/>
      <c r="J393" s="930">
        <f t="shared" si="34"/>
        <v>0</v>
      </c>
      <c r="K393" s="930">
        <f t="shared" si="30"/>
        <v>0</v>
      </c>
      <c r="L393" s="705">
        <f t="shared" si="31"/>
        <v>0</v>
      </c>
      <c r="M393" s="537"/>
      <c r="N393" s="706">
        <f>+IF(A393="",0,IF(A393=Table!$A$5,L393,(IF(A393=Table!$A$3,0,IF(A393=Table!$A$4,L393,0)))))</f>
        <v>0</v>
      </c>
      <c r="O393" s="672"/>
      <c r="P393" s="707">
        <f>-IF(A393=Table!$A$5,I393,0)+IF(A393=Table!$A$5,H393,0)</f>
        <v>0</v>
      </c>
      <c r="Q393" s="539" t="str">
        <f t="shared" si="36"/>
        <v>01/1900</v>
      </c>
      <c r="R393" s="475">
        <f t="shared" si="35"/>
        <v>1</v>
      </c>
      <c r="S393" s="691"/>
      <c r="T393" s="691"/>
      <c r="U393" s="691"/>
      <c r="V393" s="691"/>
      <c r="W393" s="691"/>
      <c r="X393" s="691"/>
      <c r="Y393" s="691"/>
      <c r="Z393" s="691"/>
    </row>
    <row r="394" spans="1:26" ht="15">
      <c r="A394" s="537"/>
      <c r="B394" s="669"/>
      <c r="C394" s="537"/>
      <c r="D394" s="848" t="str">
        <f t="shared" si="33"/>
        <v>Caisse-01/1900</v>
      </c>
      <c r="E394" s="687"/>
      <c r="F394" s="680"/>
      <c r="G394" s="540"/>
      <c r="H394" s="930"/>
      <c r="I394" s="930"/>
      <c r="J394" s="930">
        <f t="shared" si="34"/>
        <v>0</v>
      </c>
      <c r="K394" s="930">
        <f t="shared" si="30"/>
        <v>0</v>
      </c>
      <c r="L394" s="705">
        <f t="shared" si="31"/>
        <v>0</v>
      </c>
      <c r="M394" s="537"/>
      <c r="N394" s="706">
        <f>+IF(A394="",0,IF(A394=Table!$A$5,L394,(IF(A394=Table!$A$3,0,IF(A394=Table!$A$4,L394,0)))))</f>
        <v>0</v>
      </c>
      <c r="O394" s="672"/>
      <c r="P394" s="707">
        <f>-IF(A394=Table!$A$5,I394,0)+IF(A394=Table!$A$5,H394,0)</f>
        <v>0</v>
      </c>
      <c r="Q394" s="539" t="str">
        <f t="shared" si="36"/>
        <v>01/1900</v>
      </c>
      <c r="R394" s="475">
        <f t="shared" si="35"/>
        <v>1</v>
      </c>
      <c r="S394" s="691"/>
      <c r="T394" s="691"/>
      <c r="U394" s="691"/>
      <c r="V394" s="691"/>
      <c r="W394" s="691"/>
      <c r="X394" s="691"/>
      <c r="Y394" s="691"/>
      <c r="Z394" s="691"/>
    </row>
    <row r="395" spans="1:26" ht="15">
      <c r="A395" s="537"/>
      <c r="B395" s="669"/>
      <c r="C395" s="537"/>
      <c r="D395" s="848" t="str">
        <f t="shared" si="33"/>
        <v>Caisse-01/1900</v>
      </c>
      <c r="E395" s="541"/>
      <c r="F395" s="680"/>
      <c r="G395" s="540"/>
      <c r="H395" s="930"/>
      <c r="I395" s="961"/>
      <c r="J395" s="930">
        <f t="shared" si="34"/>
        <v>0</v>
      </c>
      <c r="K395" s="930">
        <f t="shared" ref="K395:K458" si="37">+IFERROR((+INDEX($O$4:$Z$4,MATCH(Q395,$O$3:$Z$3,0))),0)</f>
        <v>0</v>
      </c>
      <c r="L395" s="705">
        <f t="shared" ref="L395:L458" si="38">IFERROR((H395/K395-I395/K395),0)</f>
        <v>0</v>
      </c>
      <c r="M395" s="537"/>
      <c r="N395" s="706">
        <f>+IF(A395="",0,IF(A395=Table!$A$5,L395,(IF(A395=Table!$A$3,0,IF(A395=Table!$A$4,L395,0)))))</f>
        <v>0</v>
      </c>
      <c r="O395" s="672"/>
      <c r="P395" s="707">
        <f>-IF(A395=Table!$A$5,I395,0)+IF(A395=Table!$A$5,H395,0)</f>
        <v>0</v>
      </c>
      <c r="Q395" s="539" t="str">
        <f t="shared" si="36"/>
        <v>01/1900</v>
      </c>
      <c r="R395" s="475">
        <f t="shared" si="35"/>
        <v>1</v>
      </c>
      <c r="S395" s="691"/>
      <c r="T395" s="691"/>
      <c r="U395" s="691"/>
      <c r="V395" s="691"/>
      <c r="W395" s="691"/>
      <c r="X395" s="691"/>
      <c r="Y395" s="691"/>
      <c r="Z395" s="691"/>
    </row>
    <row r="396" spans="1:26" ht="15">
      <c r="A396" s="537"/>
      <c r="B396" s="669"/>
      <c r="C396" s="537"/>
      <c r="D396" s="848" t="str">
        <f t="shared" ref="D396:D459" si="39">"Caisse-"&amp;Q396</f>
        <v>Caisse-01/1900</v>
      </c>
      <c r="E396" s="541"/>
      <c r="F396" s="680"/>
      <c r="G396" s="540"/>
      <c r="H396" s="930"/>
      <c r="I396" s="930"/>
      <c r="J396" s="930">
        <f t="shared" ref="J396:J459" si="40">+J395+H396-I396</f>
        <v>0</v>
      </c>
      <c r="K396" s="930">
        <f t="shared" si="37"/>
        <v>0</v>
      </c>
      <c r="L396" s="705">
        <f t="shared" si="38"/>
        <v>0</v>
      </c>
      <c r="M396" s="537"/>
      <c r="N396" s="706">
        <f>+IF(A396="",0,IF(A396=Table!$A$5,L396,(IF(A396=Table!$A$3,0,IF(A396=Table!$A$4,L396,0)))))</f>
        <v>0</v>
      </c>
      <c r="O396" s="672"/>
      <c r="P396" s="707">
        <f>-IF(A396=Table!$A$5,I396,0)+IF(A396=Table!$A$5,H396,0)</f>
        <v>0</v>
      </c>
      <c r="Q396" s="539" t="str">
        <f t="shared" si="36"/>
        <v>01/1900</v>
      </c>
      <c r="R396" s="475">
        <f t="shared" ref="R396:R459" si="41">ROUNDUP(MONTH(Q396)/3,0)</f>
        <v>1</v>
      </c>
      <c r="S396" s="691"/>
      <c r="T396" s="691"/>
      <c r="U396" s="691"/>
      <c r="V396" s="691"/>
      <c r="W396" s="691"/>
      <c r="X396" s="691"/>
      <c r="Y396" s="691"/>
      <c r="Z396" s="691"/>
    </row>
    <row r="397" spans="1:26" ht="15">
      <c r="A397" s="537"/>
      <c r="B397" s="669"/>
      <c r="C397" s="537"/>
      <c r="D397" s="848" t="str">
        <f t="shared" si="39"/>
        <v>Caisse-01/1900</v>
      </c>
      <c r="E397" s="541"/>
      <c r="F397" s="680"/>
      <c r="G397" s="540"/>
      <c r="H397" s="930"/>
      <c r="I397" s="930"/>
      <c r="J397" s="930">
        <f t="shared" si="40"/>
        <v>0</v>
      </c>
      <c r="K397" s="930">
        <f t="shared" si="37"/>
        <v>0</v>
      </c>
      <c r="L397" s="705">
        <f t="shared" si="38"/>
        <v>0</v>
      </c>
      <c r="M397" s="537"/>
      <c r="N397" s="706">
        <f>+IF(A397="",0,IF(A397=Table!$A$5,L397,(IF(A397=Table!$A$3,0,IF(A397=Table!$A$4,L397,0)))))</f>
        <v>0</v>
      </c>
      <c r="O397" s="672"/>
      <c r="P397" s="707">
        <f>-IF(A397=Table!$A$5,I397,0)+IF(A397=Table!$A$5,H397,0)</f>
        <v>0</v>
      </c>
      <c r="Q397" s="539" t="str">
        <f t="shared" si="36"/>
        <v>01/1900</v>
      </c>
      <c r="R397" s="475">
        <f t="shared" si="41"/>
        <v>1</v>
      </c>
      <c r="S397" s="691"/>
      <c r="T397" s="691"/>
      <c r="U397" s="691"/>
      <c r="V397" s="691"/>
      <c r="W397" s="691"/>
      <c r="X397" s="691"/>
      <c r="Y397" s="691"/>
      <c r="Z397" s="691"/>
    </row>
    <row r="398" spans="1:26" ht="15">
      <c r="A398" s="537"/>
      <c r="B398" s="669"/>
      <c r="C398" s="537"/>
      <c r="D398" s="848" t="str">
        <f t="shared" si="39"/>
        <v>Caisse-01/1900</v>
      </c>
      <c r="E398" s="687"/>
      <c r="F398" s="680"/>
      <c r="G398" s="540"/>
      <c r="H398" s="930"/>
      <c r="I398" s="930"/>
      <c r="J398" s="930">
        <f t="shared" si="40"/>
        <v>0</v>
      </c>
      <c r="K398" s="930">
        <f t="shared" si="37"/>
        <v>0</v>
      </c>
      <c r="L398" s="705">
        <f t="shared" si="38"/>
        <v>0</v>
      </c>
      <c r="M398" s="537"/>
      <c r="N398" s="706">
        <f>+IF(A398="",0,IF(A398=Table!$A$5,L398,(IF(A398=Table!$A$3,0,IF(A398=Table!$A$4,L398,0)))))</f>
        <v>0</v>
      </c>
      <c r="O398" s="672"/>
      <c r="P398" s="707">
        <f>-IF(A398=Table!$A$5,I398,0)+IF(A398=Table!$A$5,H398,0)</f>
        <v>0</v>
      </c>
      <c r="Q398" s="539" t="str">
        <f t="shared" si="36"/>
        <v>01/1900</v>
      </c>
      <c r="R398" s="475">
        <f t="shared" si="41"/>
        <v>1</v>
      </c>
      <c r="S398" s="691"/>
      <c r="T398" s="691"/>
      <c r="U398" s="691"/>
      <c r="V398" s="691"/>
      <c r="W398" s="691"/>
      <c r="X398" s="691"/>
      <c r="Y398" s="691"/>
      <c r="Z398" s="691"/>
    </row>
    <row r="399" spans="1:26" ht="15">
      <c r="A399" s="537"/>
      <c r="B399" s="669"/>
      <c r="C399" s="537"/>
      <c r="D399" s="848" t="str">
        <f t="shared" si="39"/>
        <v>Caisse-01/1900</v>
      </c>
      <c r="E399" s="687"/>
      <c r="F399" s="680"/>
      <c r="G399" s="540"/>
      <c r="H399" s="930"/>
      <c r="I399" s="930"/>
      <c r="J399" s="930">
        <f t="shared" si="40"/>
        <v>0</v>
      </c>
      <c r="K399" s="930">
        <f t="shared" si="37"/>
        <v>0</v>
      </c>
      <c r="L399" s="705">
        <f t="shared" si="38"/>
        <v>0</v>
      </c>
      <c r="M399" s="537"/>
      <c r="N399" s="706">
        <f>+IF(A399="",0,IF(A399=Table!$A$5,L399,(IF(A399=Table!$A$3,0,IF(A399=Table!$A$4,L399,0)))))</f>
        <v>0</v>
      </c>
      <c r="O399" s="672"/>
      <c r="P399" s="707">
        <f>-IF(A399=Table!$A$5,I399,0)+IF(A399=Table!$A$5,H399,0)</f>
        <v>0</v>
      </c>
      <c r="Q399" s="539" t="str">
        <f t="shared" si="36"/>
        <v>01/1900</v>
      </c>
      <c r="R399" s="475">
        <f t="shared" si="41"/>
        <v>1</v>
      </c>
      <c r="S399" s="691"/>
      <c r="T399" s="691"/>
      <c r="U399" s="691"/>
      <c r="V399" s="691"/>
      <c r="W399" s="691"/>
      <c r="X399" s="691"/>
      <c r="Y399" s="691"/>
      <c r="Z399" s="691"/>
    </row>
    <row r="400" spans="1:26" ht="15">
      <c r="A400" s="537"/>
      <c r="B400" s="669"/>
      <c r="C400" s="537"/>
      <c r="D400" s="848" t="str">
        <f t="shared" si="39"/>
        <v>Caisse-01/1900</v>
      </c>
      <c r="E400" s="687"/>
      <c r="F400" s="680"/>
      <c r="G400" s="540"/>
      <c r="H400" s="930"/>
      <c r="I400" s="930"/>
      <c r="J400" s="930">
        <f t="shared" si="40"/>
        <v>0</v>
      </c>
      <c r="K400" s="930">
        <f t="shared" si="37"/>
        <v>0</v>
      </c>
      <c r="L400" s="705">
        <f t="shared" si="38"/>
        <v>0</v>
      </c>
      <c r="M400" s="537"/>
      <c r="N400" s="706">
        <f>+IF(A400="",0,IF(A400=Table!$A$5,L400,(IF(A400=Table!$A$3,0,IF(A400=Table!$A$4,L400,0)))))</f>
        <v>0</v>
      </c>
      <c r="O400" s="672"/>
      <c r="P400" s="707">
        <f>-IF(A400=Table!$A$5,I400,0)+IF(A400=Table!$A$5,H400,0)</f>
        <v>0</v>
      </c>
      <c r="Q400" s="539" t="str">
        <f t="shared" si="36"/>
        <v>01/1900</v>
      </c>
      <c r="R400" s="475">
        <f t="shared" si="41"/>
        <v>1</v>
      </c>
      <c r="S400" s="691"/>
      <c r="T400" s="691"/>
      <c r="U400" s="691"/>
      <c r="V400" s="691"/>
      <c r="W400" s="691"/>
      <c r="X400" s="691"/>
      <c r="Y400" s="691"/>
      <c r="Z400" s="691"/>
    </row>
    <row r="401" spans="1:26" ht="15">
      <c r="A401" s="537"/>
      <c r="B401" s="669"/>
      <c r="C401" s="537"/>
      <c r="D401" s="848" t="str">
        <f t="shared" si="39"/>
        <v>Caisse-01/1900</v>
      </c>
      <c r="E401" s="687"/>
      <c r="F401" s="680"/>
      <c r="G401" s="540"/>
      <c r="H401" s="930"/>
      <c r="I401" s="930"/>
      <c r="J401" s="930">
        <f t="shared" si="40"/>
        <v>0</v>
      </c>
      <c r="K401" s="930">
        <f t="shared" si="37"/>
        <v>0</v>
      </c>
      <c r="L401" s="705">
        <f t="shared" si="38"/>
        <v>0</v>
      </c>
      <c r="M401" s="537"/>
      <c r="N401" s="706">
        <f>+IF(A401="",0,IF(A401=Table!$A$5,L401,(IF(A401=Table!$A$3,0,IF(A401=Table!$A$4,L401,0)))))</f>
        <v>0</v>
      </c>
      <c r="O401" s="672"/>
      <c r="P401" s="707">
        <f>-IF(A401=Table!$A$5,I401,0)+IF(A401=Table!$A$5,H401,0)</f>
        <v>0</v>
      </c>
      <c r="Q401" s="539" t="str">
        <f t="shared" si="36"/>
        <v>01/1900</v>
      </c>
      <c r="R401" s="475">
        <f t="shared" si="41"/>
        <v>1</v>
      </c>
      <c r="S401" s="691"/>
      <c r="T401" s="691"/>
      <c r="U401" s="691"/>
      <c r="V401" s="691"/>
      <c r="W401" s="691"/>
      <c r="X401" s="691"/>
      <c r="Y401" s="691"/>
      <c r="Z401" s="691"/>
    </row>
    <row r="402" spans="1:26" ht="15">
      <c r="A402" s="537"/>
      <c r="B402" s="669"/>
      <c r="C402" s="537"/>
      <c r="D402" s="848" t="str">
        <f t="shared" si="39"/>
        <v>Caisse-01/1900</v>
      </c>
      <c r="E402" s="687"/>
      <c r="F402" s="680"/>
      <c r="G402" s="540"/>
      <c r="H402" s="930"/>
      <c r="I402" s="930"/>
      <c r="J402" s="930">
        <f t="shared" si="40"/>
        <v>0</v>
      </c>
      <c r="K402" s="930">
        <f t="shared" si="37"/>
        <v>0</v>
      </c>
      <c r="L402" s="705">
        <f t="shared" si="38"/>
        <v>0</v>
      </c>
      <c r="M402" s="537"/>
      <c r="N402" s="706">
        <f>+IF(A402="",0,IF(A402=Table!$A$5,L402,(IF(A402=Table!$A$3,0,IF(A402=Table!$A$4,L402,0)))))</f>
        <v>0</v>
      </c>
      <c r="O402" s="672"/>
      <c r="P402" s="707">
        <f>-IF(A402=Table!$A$5,I402,0)+IF(A402=Table!$A$5,H402,0)</f>
        <v>0</v>
      </c>
      <c r="Q402" s="539" t="str">
        <f t="shared" si="36"/>
        <v>01/1900</v>
      </c>
      <c r="R402" s="475">
        <f t="shared" si="41"/>
        <v>1</v>
      </c>
      <c r="S402" s="691"/>
      <c r="T402" s="691"/>
      <c r="U402" s="691"/>
      <c r="V402" s="691"/>
      <c r="W402" s="691"/>
      <c r="X402" s="691"/>
      <c r="Y402" s="691"/>
      <c r="Z402" s="691"/>
    </row>
    <row r="403" spans="1:26" ht="15">
      <c r="A403" s="537"/>
      <c r="B403" s="669"/>
      <c r="C403" s="537"/>
      <c r="D403" s="848" t="str">
        <f t="shared" si="39"/>
        <v>Caisse-01/1900</v>
      </c>
      <c r="E403" s="687"/>
      <c r="F403" s="680"/>
      <c r="G403" s="540"/>
      <c r="H403" s="930"/>
      <c r="I403" s="930"/>
      <c r="J403" s="930">
        <f t="shared" si="40"/>
        <v>0</v>
      </c>
      <c r="K403" s="930">
        <f t="shared" si="37"/>
        <v>0</v>
      </c>
      <c r="L403" s="705">
        <f t="shared" si="38"/>
        <v>0</v>
      </c>
      <c r="M403" s="537"/>
      <c r="N403" s="706">
        <f>+IF(A403="",0,IF(A403=Table!$A$5,L403,(IF(A403=Table!$A$3,0,IF(A403=Table!$A$4,L403,0)))))</f>
        <v>0</v>
      </c>
      <c r="O403" s="672"/>
      <c r="P403" s="707">
        <f>-IF(A403=Table!$A$5,I403,0)+IF(A403=Table!$A$5,H403,0)</f>
        <v>0</v>
      </c>
      <c r="Q403" s="539" t="str">
        <f t="shared" si="36"/>
        <v>01/1900</v>
      </c>
      <c r="R403" s="475">
        <f t="shared" si="41"/>
        <v>1</v>
      </c>
      <c r="S403" s="691"/>
      <c r="T403" s="691"/>
      <c r="U403" s="691"/>
      <c r="V403" s="691"/>
      <c r="W403" s="691"/>
      <c r="X403" s="691"/>
      <c r="Y403" s="691"/>
      <c r="Z403" s="691"/>
    </row>
    <row r="404" spans="1:26" ht="15">
      <c r="A404" s="537"/>
      <c r="B404" s="669"/>
      <c r="C404" s="537"/>
      <c r="D404" s="848" t="str">
        <f t="shared" si="39"/>
        <v>Caisse-01/1900</v>
      </c>
      <c r="E404" s="541"/>
      <c r="F404" s="680"/>
      <c r="G404" s="540"/>
      <c r="H404" s="930"/>
      <c r="I404" s="930"/>
      <c r="J404" s="930">
        <f t="shared" si="40"/>
        <v>0</v>
      </c>
      <c r="K404" s="930">
        <f t="shared" si="37"/>
        <v>0</v>
      </c>
      <c r="L404" s="705">
        <f t="shared" si="38"/>
        <v>0</v>
      </c>
      <c r="M404" s="537"/>
      <c r="N404" s="706">
        <f>+IF(A404="",0,IF(A404=Table!$A$5,L404,(IF(A404=Table!$A$3,0,IF(A404=Table!$A$4,L404,0)))))</f>
        <v>0</v>
      </c>
      <c r="O404" s="672"/>
      <c r="P404" s="707">
        <f>-IF(A404=Table!$A$5,I404,0)+IF(A404=Table!$A$5,H404,0)</f>
        <v>0</v>
      </c>
      <c r="Q404" s="539" t="str">
        <f t="shared" si="36"/>
        <v>01/1900</v>
      </c>
      <c r="R404" s="475">
        <f t="shared" si="41"/>
        <v>1</v>
      </c>
      <c r="S404" s="691"/>
      <c r="T404" s="691"/>
      <c r="U404" s="691"/>
      <c r="V404" s="691"/>
      <c r="W404" s="691"/>
      <c r="X404" s="691"/>
      <c r="Y404" s="691"/>
      <c r="Z404" s="691"/>
    </row>
    <row r="405" spans="1:26" ht="15">
      <c r="A405" s="537"/>
      <c r="B405" s="669"/>
      <c r="C405" s="537"/>
      <c r="D405" s="848" t="str">
        <f t="shared" si="39"/>
        <v>Caisse-01/1900</v>
      </c>
      <c r="E405" s="687"/>
      <c r="F405" s="680"/>
      <c r="G405" s="540"/>
      <c r="H405" s="930"/>
      <c r="I405" s="930"/>
      <c r="J405" s="930">
        <f t="shared" si="40"/>
        <v>0</v>
      </c>
      <c r="K405" s="930">
        <f t="shared" si="37"/>
        <v>0</v>
      </c>
      <c r="L405" s="705">
        <f t="shared" si="38"/>
        <v>0</v>
      </c>
      <c r="M405" s="537"/>
      <c r="N405" s="706">
        <f>+IF(A405="",0,IF(A405=Table!$A$5,L405,(IF(A405=Table!$A$3,0,IF(A405=Table!$A$4,L405,0)))))</f>
        <v>0</v>
      </c>
      <c r="O405" s="672"/>
      <c r="P405" s="707">
        <f>-IF(A405=Table!$A$5,I405,0)+IF(A405=Table!$A$5,H405,0)</f>
        <v>0</v>
      </c>
      <c r="Q405" s="539" t="str">
        <f t="shared" si="36"/>
        <v>01/1900</v>
      </c>
      <c r="R405" s="475">
        <f t="shared" si="41"/>
        <v>1</v>
      </c>
      <c r="S405" s="691"/>
      <c r="T405" s="691"/>
      <c r="U405" s="691"/>
      <c r="V405" s="691"/>
      <c r="W405" s="691"/>
      <c r="X405" s="691"/>
      <c r="Y405" s="691"/>
      <c r="Z405" s="691"/>
    </row>
    <row r="406" spans="1:26" ht="15">
      <c r="A406" s="537"/>
      <c r="B406" s="669"/>
      <c r="C406" s="537"/>
      <c r="D406" s="848" t="str">
        <f t="shared" si="39"/>
        <v>Caisse-01/1900</v>
      </c>
      <c r="E406" s="541"/>
      <c r="F406" s="680"/>
      <c r="G406" s="540"/>
      <c r="H406" s="930"/>
      <c r="I406" s="930"/>
      <c r="J406" s="930">
        <f t="shared" si="40"/>
        <v>0</v>
      </c>
      <c r="K406" s="930">
        <f t="shared" si="37"/>
        <v>0</v>
      </c>
      <c r="L406" s="705">
        <f t="shared" si="38"/>
        <v>0</v>
      </c>
      <c r="M406" s="537"/>
      <c r="N406" s="706">
        <f>+IF(A406="",0,IF(A406=Table!$A$5,L406,(IF(A406=Table!$A$3,0,IF(A406=Table!$A$4,L406,0)))))</f>
        <v>0</v>
      </c>
      <c r="O406" s="672"/>
      <c r="P406" s="707">
        <f>-IF(A406=Table!$A$5,I406,0)+IF(A406=Table!$A$5,H406,0)</f>
        <v>0</v>
      </c>
      <c r="Q406" s="539" t="str">
        <f t="shared" si="36"/>
        <v>01/1900</v>
      </c>
      <c r="R406" s="475">
        <f t="shared" si="41"/>
        <v>1</v>
      </c>
      <c r="S406" s="691"/>
      <c r="T406" s="691"/>
      <c r="U406" s="691"/>
      <c r="V406" s="691"/>
      <c r="W406" s="691"/>
      <c r="X406" s="691"/>
      <c r="Y406" s="691"/>
      <c r="Z406" s="691"/>
    </row>
    <row r="407" spans="1:26" ht="15">
      <c r="A407" s="537"/>
      <c r="B407" s="669"/>
      <c r="C407" s="537"/>
      <c r="D407" s="848" t="str">
        <f t="shared" si="39"/>
        <v>Caisse-01/1900</v>
      </c>
      <c r="E407" s="541"/>
      <c r="F407" s="680"/>
      <c r="G407" s="540"/>
      <c r="H407" s="930"/>
      <c r="I407" s="930"/>
      <c r="J407" s="930">
        <f t="shared" si="40"/>
        <v>0</v>
      </c>
      <c r="K407" s="930">
        <f t="shared" si="37"/>
        <v>0</v>
      </c>
      <c r="L407" s="705">
        <f t="shared" si="38"/>
        <v>0</v>
      </c>
      <c r="M407" s="537"/>
      <c r="N407" s="706">
        <f>+IF(A407="",0,IF(A407=Table!$A$5,L407,(IF(A407=Table!$A$3,0,IF(A407=Table!$A$4,L407,0)))))</f>
        <v>0</v>
      </c>
      <c r="O407" s="672"/>
      <c r="P407" s="707">
        <f>-IF(A407=Table!$A$5,I407,0)+IF(A407=Table!$A$5,H407,0)</f>
        <v>0</v>
      </c>
      <c r="Q407" s="539" t="str">
        <f t="shared" si="36"/>
        <v>01/1900</v>
      </c>
      <c r="R407" s="475">
        <f t="shared" si="41"/>
        <v>1</v>
      </c>
      <c r="S407" s="691"/>
      <c r="T407" s="691"/>
      <c r="U407" s="691"/>
      <c r="V407" s="691"/>
      <c r="W407" s="691"/>
      <c r="X407" s="691"/>
      <c r="Y407" s="691"/>
      <c r="Z407" s="691"/>
    </row>
    <row r="408" spans="1:26" ht="15">
      <c r="A408" s="537"/>
      <c r="B408" s="669"/>
      <c r="C408" s="537"/>
      <c r="D408" s="848" t="str">
        <f t="shared" si="39"/>
        <v>Caisse-01/1900</v>
      </c>
      <c r="E408" s="683"/>
      <c r="F408" s="680"/>
      <c r="G408" s="540"/>
      <c r="H408" s="930"/>
      <c r="I408" s="930"/>
      <c r="J408" s="930">
        <f t="shared" si="40"/>
        <v>0</v>
      </c>
      <c r="K408" s="930">
        <f t="shared" si="37"/>
        <v>0</v>
      </c>
      <c r="L408" s="705">
        <f t="shared" si="38"/>
        <v>0</v>
      </c>
      <c r="M408" s="537"/>
      <c r="N408" s="706">
        <f>+IF(A408="",0,IF(A408=Table!$A$5,L408,(IF(A408=Table!$A$3,0,IF(A408=Table!$A$4,L408,0)))))</f>
        <v>0</v>
      </c>
      <c r="O408" s="672"/>
      <c r="P408" s="707">
        <f>-IF(A408=Table!$A$5,I408,0)+IF(A408=Table!$A$5,H408,0)</f>
        <v>0</v>
      </c>
      <c r="Q408" s="539" t="str">
        <f t="shared" si="36"/>
        <v>01/1900</v>
      </c>
      <c r="R408" s="475">
        <f t="shared" si="41"/>
        <v>1</v>
      </c>
      <c r="S408" s="691"/>
      <c r="T408" s="691"/>
      <c r="U408" s="691"/>
      <c r="V408" s="691"/>
      <c r="W408" s="691"/>
      <c r="X408" s="691"/>
      <c r="Y408" s="691"/>
      <c r="Z408" s="691"/>
    </row>
    <row r="409" spans="1:26" ht="15">
      <c r="A409" s="537"/>
      <c r="B409" s="669"/>
      <c r="C409" s="537"/>
      <c r="D409" s="848" t="str">
        <f t="shared" si="39"/>
        <v>Caisse-01/1900</v>
      </c>
      <c r="E409" s="687"/>
      <c r="F409" s="680"/>
      <c r="G409" s="540"/>
      <c r="H409" s="930"/>
      <c r="I409" s="930"/>
      <c r="J409" s="930">
        <f t="shared" si="40"/>
        <v>0</v>
      </c>
      <c r="K409" s="930">
        <f t="shared" si="37"/>
        <v>0</v>
      </c>
      <c r="L409" s="705">
        <f t="shared" si="38"/>
        <v>0</v>
      </c>
      <c r="M409" s="537"/>
      <c r="N409" s="706">
        <f>+IF(A409="",0,IF(A409=Table!$A$5,L409,(IF(A409=Table!$A$3,0,IF(A409=Table!$A$4,L409,0)))))</f>
        <v>0</v>
      </c>
      <c r="O409" s="672"/>
      <c r="P409" s="707">
        <f>-IF(A409=Table!$A$5,I409,0)+IF(A409=Table!$A$5,H409,0)</f>
        <v>0</v>
      </c>
      <c r="Q409" s="539" t="str">
        <f t="shared" si="36"/>
        <v>01/1900</v>
      </c>
      <c r="R409" s="475">
        <f t="shared" si="41"/>
        <v>1</v>
      </c>
      <c r="S409" s="691"/>
      <c r="T409" s="691"/>
      <c r="U409" s="691"/>
      <c r="V409" s="691"/>
      <c r="W409" s="691"/>
      <c r="X409" s="691"/>
      <c r="Y409" s="691"/>
      <c r="Z409" s="691"/>
    </row>
    <row r="410" spans="1:26" ht="15">
      <c r="A410" s="537"/>
      <c r="B410" s="669"/>
      <c r="C410" s="537"/>
      <c r="D410" s="848" t="str">
        <f t="shared" si="39"/>
        <v>Caisse-01/1900</v>
      </c>
      <c r="E410" s="687"/>
      <c r="F410" s="680"/>
      <c r="G410" s="540"/>
      <c r="H410" s="930"/>
      <c r="I410" s="930"/>
      <c r="J410" s="930">
        <f t="shared" si="40"/>
        <v>0</v>
      </c>
      <c r="K410" s="930">
        <f t="shared" si="37"/>
        <v>0</v>
      </c>
      <c r="L410" s="705">
        <f t="shared" si="38"/>
        <v>0</v>
      </c>
      <c r="M410" s="537"/>
      <c r="N410" s="706">
        <f>+IF(A410="",0,IF(A410=Table!$A$5,L410,(IF(A410=Table!$A$3,0,IF(A410=Table!$A$4,L410,0)))))</f>
        <v>0</v>
      </c>
      <c r="O410" s="672"/>
      <c r="P410" s="707">
        <f>-IF(A410=Table!$A$5,I410,0)+IF(A410=Table!$A$5,H410,0)</f>
        <v>0</v>
      </c>
      <c r="Q410" s="539" t="str">
        <f t="shared" si="36"/>
        <v>01/1900</v>
      </c>
      <c r="R410" s="475">
        <f t="shared" si="41"/>
        <v>1</v>
      </c>
      <c r="S410" s="691"/>
      <c r="T410" s="691"/>
      <c r="U410" s="691"/>
      <c r="V410" s="691"/>
      <c r="W410" s="691"/>
      <c r="X410" s="691"/>
      <c r="Y410" s="691"/>
      <c r="Z410" s="691"/>
    </row>
    <row r="411" spans="1:26" ht="15">
      <c r="A411" s="537"/>
      <c r="B411" s="669"/>
      <c r="C411" s="537"/>
      <c r="D411" s="848" t="str">
        <f t="shared" si="39"/>
        <v>Caisse-01/1900</v>
      </c>
      <c r="E411" s="687"/>
      <c r="F411" s="680"/>
      <c r="G411" s="540"/>
      <c r="H411" s="930"/>
      <c r="I411" s="930"/>
      <c r="J411" s="930">
        <f t="shared" si="40"/>
        <v>0</v>
      </c>
      <c r="K411" s="930">
        <f t="shared" si="37"/>
        <v>0</v>
      </c>
      <c r="L411" s="705">
        <f t="shared" si="38"/>
        <v>0</v>
      </c>
      <c r="M411" s="537"/>
      <c r="N411" s="706">
        <f>+IF(A411="",0,IF(A411=Table!$A$5,L411,(IF(A411=Table!$A$3,0,IF(A411=Table!$A$4,L411,0)))))</f>
        <v>0</v>
      </c>
      <c r="O411" s="672"/>
      <c r="P411" s="707">
        <f>-IF(A411=Table!$A$5,I411,0)+IF(A411=Table!$A$5,H411,0)</f>
        <v>0</v>
      </c>
      <c r="Q411" s="539" t="str">
        <f t="shared" si="36"/>
        <v>01/1900</v>
      </c>
      <c r="R411" s="475">
        <f t="shared" si="41"/>
        <v>1</v>
      </c>
      <c r="S411" s="691"/>
      <c r="T411" s="691"/>
      <c r="U411" s="691"/>
      <c r="V411" s="691"/>
      <c r="W411" s="691"/>
      <c r="X411" s="691"/>
      <c r="Y411" s="691"/>
      <c r="Z411" s="691"/>
    </row>
    <row r="412" spans="1:26" ht="15">
      <c r="A412" s="537"/>
      <c r="B412" s="669"/>
      <c r="C412" s="537"/>
      <c r="D412" s="848" t="str">
        <f t="shared" si="39"/>
        <v>Caisse-01/1900</v>
      </c>
      <c r="E412" s="687"/>
      <c r="F412" s="680"/>
      <c r="G412" s="540"/>
      <c r="H412" s="930"/>
      <c r="I412" s="930"/>
      <c r="J412" s="930">
        <f t="shared" si="40"/>
        <v>0</v>
      </c>
      <c r="K412" s="930">
        <f t="shared" si="37"/>
        <v>0</v>
      </c>
      <c r="L412" s="705">
        <f t="shared" si="38"/>
        <v>0</v>
      </c>
      <c r="M412" s="537"/>
      <c r="N412" s="706">
        <f>+IF(A412="",0,IF(A412=Table!$A$5,L412,(IF(A412=Table!$A$3,0,IF(A412=Table!$A$4,L412,0)))))</f>
        <v>0</v>
      </c>
      <c r="O412" s="672"/>
      <c r="P412" s="707">
        <f>-IF(A412=Table!$A$5,I412,0)+IF(A412=Table!$A$5,H412,0)</f>
        <v>0</v>
      </c>
      <c r="Q412" s="539" t="str">
        <f t="shared" si="36"/>
        <v>01/1900</v>
      </c>
      <c r="R412" s="475">
        <f t="shared" si="41"/>
        <v>1</v>
      </c>
      <c r="S412" s="691"/>
      <c r="T412" s="691"/>
      <c r="U412" s="691"/>
      <c r="V412" s="691"/>
      <c r="W412" s="691"/>
      <c r="X412" s="691"/>
      <c r="Y412" s="691"/>
      <c r="Z412" s="691"/>
    </row>
    <row r="413" spans="1:26" ht="15">
      <c r="A413" s="537"/>
      <c r="B413" s="669"/>
      <c r="C413" s="537"/>
      <c r="D413" s="848" t="str">
        <f t="shared" si="39"/>
        <v>Caisse-01/1900</v>
      </c>
      <c r="E413" s="687"/>
      <c r="F413" s="680"/>
      <c r="G413" s="540"/>
      <c r="H413" s="930"/>
      <c r="I413" s="930"/>
      <c r="J413" s="930">
        <f t="shared" si="40"/>
        <v>0</v>
      </c>
      <c r="K413" s="930">
        <f t="shared" si="37"/>
        <v>0</v>
      </c>
      <c r="L413" s="705">
        <f t="shared" si="38"/>
        <v>0</v>
      </c>
      <c r="M413" s="537"/>
      <c r="N413" s="706">
        <f>+IF(A413="",0,IF(A413=Table!$A$5,L413,(IF(A413=Table!$A$3,0,IF(A413=Table!$A$4,L413,0)))))</f>
        <v>0</v>
      </c>
      <c r="O413" s="672"/>
      <c r="P413" s="707">
        <f>-IF(A413=Table!$A$5,I413,0)+IF(A413=Table!$A$5,H413,0)</f>
        <v>0</v>
      </c>
      <c r="Q413" s="539" t="str">
        <f t="shared" si="36"/>
        <v>01/1900</v>
      </c>
      <c r="R413" s="475">
        <f t="shared" si="41"/>
        <v>1</v>
      </c>
      <c r="S413" s="691"/>
      <c r="T413" s="691"/>
      <c r="U413" s="691"/>
      <c r="V413" s="691"/>
      <c r="W413" s="691"/>
      <c r="X413" s="691"/>
      <c r="Y413" s="691"/>
      <c r="Z413" s="691"/>
    </row>
    <row r="414" spans="1:26" ht="15">
      <c r="A414" s="537"/>
      <c r="B414" s="669"/>
      <c r="C414" s="537"/>
      <c r="D414" s="848" t="str">
        <f t="shared" si="39"/>
        <v>Caisse-01/1900</v>
      </c>
      <c r="E414" s="687"/>
      <c r="F414" s="680"/>
      <c r="G414" s="540"/>
      <c r="H414" s="930"/>
      <c r="I414" s="930"/>
      <c r="J414" s="930">
        <f t="shared" si="40"/>
        <v>0</v>
      </c>
      <c r="K414" s="930">
        <f t="shared" si="37"/>
        <v>0</v>
      </c>
      <c r="L414" s="705">
        <f t="shared" si="38"/>
        <v>0</v>
      </c>
      <c r="M414" s="537"/>
      <c r="N414" s="706">
        <f>+IF(A414="",0,IF(A414=Table!$A$5,L414,(IF(A414=Table!$A$3,0,IF(A414=Table!$A$4,L414,0)))))</f>
        <v>0</v>
      </c>
      <c r="O414" s="672"/>
      <c r="P414" s="707">
        <f>-IF(A414=Table!$A$5,I414,0)+IF(A414=Table!$A$5,H414,0)</f>
        <v>0</v>
      </c>
      <c r="Q414" s="539" t="str">
        <f t="shared" si="36"/>
        <v>01/1900</v>
      </c>
      <c r="R414" s="475">
        <f t="shared" si="41"/>
        <v>1</v>
      </c>
      <c r="S414" s="691"/>
      <c r="T414" s="691"/>
      <c r="U414" s="691"/>
      <c r="V414" s="691"/>
      <c r="W414" s="691"/>
      <c r="X414" s="691"/>
      <c r="Y414" s="691"/>
      <c r="Z414" s="691"/>
    </row>
    <row r="415" spans="1:26" ht="15">
      <c r="A415" s="537"/>
      <c r="B415" s="669"/>
      <c r="C415" s="537"/>
      <c r="D415" s="848" t="str">
        <f t="shared" si="39"/>
        <v>Caisse-01/1900</v>
      </c>
      <c r="E415" s="687"/>
      <c r="F415" s="680"/>
      <c r="G415" s="540"/>
      <c r="H415" s="930"/>
      <c r="I415" s="930"/>
      <c r="J415" s="930">
        <f t="shared" si="40"/>
        <v>0</v>
      </c>
      <c r="K415" s="930">
        <f t="shared" si="37"/>
        <v>0</v>
      </c>
      <c r="L415" s="705">
        <f t="shared" si="38"/>
        <v>0</v>
      </c>
      <c r="M415" s="537"/>
      <c r="N415" s="706">
        <f>+IF(A415="",0,IF(A415=Table!$A$5,L415,(IF(A415=Table!$A$3,0,IF(A415=Table!$A$4,L415,0)))))</f>
        <v>0</v>
      </c>
      <c r="O415" s="672"/>
      <c r="P415" s="707">
        <f>-IF(A415=Table!$A$5,I415,0)+IF(A415=Table!$A$5,H415,0)</f>
        <v>0</v>
      </c>
      <c r="Q415" s="539" t="str">
        <f t="shared" si="36"/>
        <v>01/1900</v>
      </c>
      <c r="R415" s="475">
        <f t="shared" si="41"/>
        <v>1</v>
      </c>
      <c r="S415" s="691"/>
      <c r="T415" s="691"/>
      <c r="U415" s="691"/>
      <c r="V415" s="691"/>
      <c r="W415" s="691"/>
      <c r="X415" s="691"/>
      <c r="Y415" s="691"/>
      <c r="Z415" s="691"/>
    </row>
    <row r="416" spans="1:26" ht="15">
      <c r="A416" s="537"/>
      <c r="B416" s="669"/>
      <c r="C416" s="537"/>
      <c r="D416" s="848" t="str">
        <f t="shared" si="39"/>
        <v>Caisse-01/1900</v>
      </c>
      <c r="E416" s="687"/>
      <c r="F416" s="680"/>
      <c r="G416" s="540"/>
      <c r="H416" s="930"/>
      <c r="I416" s="930"/>
      <c r="J416" s="930">
        <f t="shared" si="40"/>
        <v>0</v>
      </c>
      <c r="K416" s="930">
        <f t="shared" si="37"/>
        <v>0</v>
      </c>
      <c r="L416" s="705">
        <f t="shared" si="38"/>
        <v>0</v>
      </c>
      <c r="M416" s="537"/>
      <c r="N416" s="706">
        <f>+IF(A416="",0,IF(A416=Table!$A$5,L416,(IF(A416=Table!$A$3,0,IF(A416=Table!$A$4,L416,0)))))</f>
        <v>0</v>
      </c>
      <c r="O416" s="672"/>
      <c r="P416" s="707">
        <f>-IF(A416=Table!$A$5,I416,0)+IF(A416=Table!$A$5,H416,0)</f>
        <v>0</v>
      </c>
      <c r="Q416" s="539" t="str">
        <f t="shared" si="36"/>
        <v>01/1900</v>
      </c>
      <c r="R416" s="475">
        <f t="shared" si="41"/>
        <v>1</v>
      </c>
      <c r="S416" s="691"/>
      <c r="T416" s="691"/>
      <c r="U416" s="691"/>
      <c r="V416" s="691"/>
      <c r="W416" s="691"/>
      <c r="X416" s="691"/>
      <c r="Y416" s="691"/>
      <c r="Z416" s="691"/>
    </row>
    <row r="417" spans="1:26" ht="15">
      <c r="A417" s="537"/>
      <c r="B417" s="669"/>
      <c r="C417" s="537"/>
      <c r="D417" s="848" t="str">
        <f t="shared" si="39"/>
        <v>Caisse-01/1900</v>
      </c>
      <c r="E417" s="687"/>
      <c r="F417" s="680"/>
      <c r="G417" s="540"/>
      <c r="H417" s="930"/>
      <c r="I417" s="930"/>
      <c r="J417" s="930">
        <f t="shared" si="40"/>
        <v>0</v>
      </c>
      <c r="K417" s="930">
        <f t="shared" si="37"/>
        <v>0</v>
      </c>
      <c r="L417" s="705">
        <f t="shared" si="38"/>
        <v>0</v>
      </c>
      <c r="M417" s="537"/>
      <c r="N417" s="706">
        <f>+IF(A417="",0,IF(A417=Table!$A$5,L417,(IF(A417=Table!$A$3,0,IF(A417=Table!$A$4,L417,0)))))</f>
        <v>0</v>
      </c>
      <c r="O417" s="672"/>
      <c r="P417" s="707">
        <f>-IF(A417=Table!$A$5,I417,0)+IF(A417=Table!$A$5,H417,0)</f>
        <v>0</v>
      </c>
      <c r="Q417" s="539" t="str">
        <f t="shared" si="36"/>
        <v>01/1900</v>
      </c>
      <c r="R417" s="475">
        <f t="shared" si="41"/>
        <v>1</v>
      </c>
      <c r="S417" s="691"/>
      <c r="T417" s="691"/>
      <c r="U417" s="691"/>
      <c r="V417" s="691"/>
      <c r="W417" s="691"/>
      <c r="X417" s="691"/>
      <c r="Y417" s="691"/>
      <c r="Z417" s="691"/>
    </row>
    <row r="418" spans="1:26" ht="15">
      <c r="A418" s="537"/>
      <c r="B418" s="669"/>
      <c r="C418" s="537"/>
      <c r="D418" s="848" t="str">
        <f t="shared" si="39"/>
        <v>Caisse-01/1900</v>
      </c>
      <c r="E418" s="687"/>
      <c r="F418" s="680"/>
      <c r="G418" s="540"/>
      <c r="H418" s="930"/>
      <c r="I418" s="930"/>
      <c r="J418" s="930">
        <f t="shared" si="40"/>
        <v>0</v>
      </c>
      <c r="K418" s="930">
        <f t="shared" si="37"/>
        <v>0</v>
      </c>
      <c r="L418" s="705">
        <f t="shared" si="38"/>
        <v>0</v>
      </c>
      <c r="M418" s="537"/>
      <c r="N418" s="706">
        <f>+IF(A418="",0,IF(A418=Table!$A$5,L418,(IF(A418=Table!$A$3,0,IF(A418=Table!$A$4,L418,0)))))</f>
        <v>0</v>
      </c>
      <c r="O418" s="672"/>
      <c r="P418" s="707">
        <f>-IF(A418=Table!$A$5,I418,0)+IF(A418=Table!$A$5,H418,0)</f>
        <v>0</v>
      </c>
      <c r="Q418" s="539" t="str">
        <f t="shared" si="36"/>
        <v>01/1900</v>
      </c>
      <c r="R418" s="475">
        <f t="shared" si="41"/>
        <v>1</v>
      </c>
      <c r="S418" s="691"/>
      <c r="T418" s="691"/>
      <c r="U418" s="691"/>
      <c r="V418" s="691"/>
      <c r="W418" s="691"/>
      <c r="X418" s="691"/>
      <c r="Y418" s="691"/>
      <c r="Z418" s="691"/>
    </row>
    <row r="419" spans="1:26" ht="15">
      <c r="A419" s="537"/>
      <c r="B419" s="669"/>
      <c r="C419" s="537"/>
      <c r="D419" s="848" t="str">
        <f t="shared" si="39"/>
        <v>Caisse-01/1900</v>
      </c>
      <c r="E419" s="687"/>
      <c r="F419" s="673"/>
      <c r="G419" s="540"/>
      <c r="H419" s="930"/>
      <c r="I419" s="933"/>
      <c r="J419" s="930">
        <f t="shared" si="40"/>
        <v>0</v>
      </c>
      <c r="K419" s="930">
        <f t="shared" si="37"/>
        <v>0</v>
      </c>
      <c r="L419" s="705">
        <f t="shared" si="38"/>
        <v>0</v>
      </c>
      <c r="M419" s="537"/>
      <c r="N419" s="706">
        <f>+IF(A419="",0,IF(A419=Table!$A$5,L419,(IF(A419=Table!$A$3,0,IF(A419=Table!$A$4,L419,0)))))</f>
        <v>0</v>
      </c>
      <c r="O419" s="672"/>
      <c r="P419" s="707">
        <f>-IF(A419=Table!$A$5,I419,0)+IF(A419=Table!$A$5,H419,0)</f>
        <v>0</v>
      </c>
      <c r="Q419" s="539" t="str">
        <f t="shared" si="36"/>
        <v>01/1900</v>
      </c>
      <c r="R419" s="475">
        <f t="shared" si="41"/>
        <v>1</v>
      </c>
      <c r="S419" s="691"/>
      <c r="T419" s="691"/>
      <c r="U419" s="691"/>
      <c r="V419" s="691"/>
      <c r="W419" s="691"/>
      <c r="X419" s="691"/>
      <c r="Y419" s="691"/>
      <c r="Z419" s="691"/>
    </row>
    <row r="420" spans="1:26" ht="15">
      <c r="A420" s="537"/>
      <c r="B420" s="669"/>
      <c r="C420" s="537"/>
      <c r="D420" s="848" t="str">
        <f t="shared" si="39"/>
        <v>Caisse-01/1900</v>
      </c>
      <c r="E420" s="675"/>
      <c r="F420" s="673"/>
      <c r="G420" s="540"/>
      <c r="H420" s="933"/>
      <c r="I420" s="930"/>
      <c r="J420" s="930">
        <f t="shared" si="40"/>
        <v>0</v>
      </c>
      <c r="K420" s="930">
        <f t="shared" si="37"/>
        <v>0</v>
      </c>
      <c r="L420" s="705">
        <f t="shared" si="38"/>
        <v>0</v>
      </c>
      <c r="M420" s="537"/>
      <c r="N420" s="706">
        <f>+IF(A420="",0,IF(A420=Table!$A$5,L420,(IF(A420=Table!$A$3,0,IF(A420=Table!$A$4,L420,0)))))</f>
        <v>0</v>
      </c>
      <c r="O420" s="672"/>
      <c r="P420" s="707">
        <f>-IF(A420=Table!$A$5,I420,0)+IF(A420=Table!$A$5,H420,0)</f>
        <v>0</v>
      </c>
      <c r="Q420" s="539" t="str">
        <f t="shared" si="36"/>
        <v>01/1900</v>
      </c>
      <c r="R420" s="475">
        <f t="shared" si="41"/>
        <v>1</v>
      </c>
      <c r="S420" s="691"/>
      <c r="T420" s="691"/>
      <c r="U420" s="691"/>
      <c r="V420" s="691"/>
      <c r="W420" s="691"/>
      <c r="X420" s="691"/>
      <c r="Y420" s="691"/>
      <c r="Z420" s="691"/>
    </row>
    <row r="421" spans="1:26" ht="15">
      <c r="A421" s="537"/>
      <c r="B421" s="669"/>
      <c r="C421" s="537"/>
      <c r="D421" s="848" t="str">
        <f t="shared" si="39"/>
        <v>Caisse-01/1900</v>
      </c>
      <c r="E421" s="687"/>
      <c r="F421" s="680"/>
      <c r="G421" s="540"/>
      <c r="H421" s="930"/>
      <c r="I421" s="930"/>
      <c r="J421" s="930">
        <f t="shared" si="40"/>
        <v>0</v>
      </c>
      <c r="K421" s="930">
        <f t="shared" si="37"/>
        <v>0</v>
      </c>
      <c r="L421" s="705">
        <f t="shared" si="38"/>
        <v>0</v>
      </c>
      <c r="M421" s="537"/>
      <c r="N421" s="706">
        <f>+IF(A421="",0,IF(A421=Table!$A$5,L421,(IF(A421=Table!$A$3,0,IF(A421=Table!$A$4,L421,0)))))</f>
        <v>0</v>
      </c>
      <c r="O421" s="672"/>
      <c r="P421" s="707">
        <f>-IF(A421=Table!$A$5,I421,0)+IF(A421=Table!$A$5,H421,0)</f>
        <v>0</v>
      </c>
      <c r="Q421" s="539" t="str">
        <f t="shared" si="36"/>
        <v>01/1900</v>
      </c>
      <c r="R421" s="475">
        <f t="shared" si="41"/>
        <v>1</v>
      </c>
      <c r="S421" s="691"/>
      <c r="T421" s="691"/>
      <c r="U421" s="691"/>
      <c r="V421" s="691"/>
      <c r="W421" s="691"/>
      <c r="X421" s="691"/>
      <c r="Y421" s="691"/>
      <c r="Z421" s="691"/>
    </row>
    <row r="422" spans="1:26" ht="15">
      <c r="A422" s="537"/>
      <c r="B422" s="669"/>
      <c r="C422" s="537"/>
      <c r="D422" s="848" t="str">
        <f t="shared" si="39"/>
        <v>Caisse-01/1900</v>
      </c>
      <c r="E422" s="687"/>
      <c r="F422" s="680"/>
      <c r="G422" s="540"/>
      <c r="H422" s="930"/>
      <c r="I422" s="930"/>
      <c r="J422" s="930">
        <f t="shared" si="40"/>
        <v>0</v>
      </c>
      <c r="K422" s="930">
        <f t="shared" si="37"/>
        <v>0</v>
      </c>
      <c r="L422" s="705">
        <f t="shared" si="38"/>
        <v>0</v>
      </c>
      <c r="M422" s="537"/>
      <c r="N422" s="706">
        <f>+IF(A422="",0,IF(A422=Table!$A$5,L422,(IF(A422=Table!$A$3,0,IF(A422=Table!$A$4,L422,0)))))</f>
        <v>0</v>
      </c>
      <c r="O422" s="672"/>
      <c r="P422" s="707">
        <f>-IF(A422=Table!$A$5,I422,0)+IF(A422=Table!$A$5,H422,0)</f>
        <v>0</v>
      </c>
      <c r="Q422" s="539" t="str">
        <f t="shared" si="36"/>
        <v>01/1900</v>
      </c>
      <c r="R422" s="475">
        <f t="shared" si="41"/>
        <v>1</v>
      </c>
      <c r="S422" s="691"/>
      <c r="T422" s="691"/>
      <c r="U422" s="691"/>
      <c r="V422" s="691"/>
      <c r="W422" s="691"/>
      <c r="X422" s="691"/>
      <c r="Y422" s="691"/>
      <c r="Z422" s="691"/>
    </row>
    <row r="423" spans="1:26" ht="15">
      <c r="A423" s="537"/>
      <c r="B423" s="669"/>
      <c r="C423" s="537"/>
      <c r="D423" s="848" t="str">
        <f t="shared" si="39"/>
        <v>Caisse-01/1900</v>
      </c>
      <c r="E423" s="687"/>
      <c r="F423" s="682"/>
      <c r="G423" s="540"/>
      <c r="H423" s="930"/>
      <c r="I423" s="933"/>
      <c r="J423" s="930">
        <f t="shared" si="40"/>
        <v>0</v>
      </c>
      <c r="K423" s="930">
        <f t="shared" si="37"/>
        <v>0</v>
      </c>
      <c r="L423" s="705">
        <f t="shared" si="38"/>
        <v>0</v>
      </c>
      <c r="M423" s="537"/>
      <c r="N423" s="706">
        <f>+IF(A423="",0,IF(A423=Table!$A$5,L423,(IF(A423=Table!$A$3,0,IF(A423=Table!$A$4,L423,0)))))</f>
        <v>0</v>
      </c>
      <c r="O423" s="672"/>
      <c r="P423" s="707">
        <f>-IF(A423=Table!$A$5,I423,0)+IF(A423=Table!$A$5,H423,0)</f>
        <v>0</v>
      </c>
      <c r="Q423" s="539" t="str">
        <f t="shared" si="36"/>
        <v>01/1900</v>
      </c>
      <c r="R423" s="475">
        <f t="shared" si="41"/>
        <v>1</v>
      </c>
      <c r="S423" s="691"/>
      <c r="T423" s="691"/>
      <c r="U423" s="691"/>
      <c r="V423" s="691"/>
      <c r="W423" s="691"/>
      <c r="X423" s="691"/>
      <c r="Y423" s="691"/>
      <c r="Z423" s="691"/>
    </row>
    <row r="424" spans="1:26" ht="15">
      <c r="A424" s="537"/>
      <c r="B424" s="669"/>
      <c r="C424" s="537"/>
      <c r="D424" s="848" t="str">
        <f t="shared" si="39"/>
        <v>Caisse-01/1900</v>
      </c>
      <c r="E424" s="678"/>
      <c r="F424" s="682"/>
      <c r="G424" s="540"/>
      <c r="H424" s="933"/>
      <c r="I424" s="930"/>
      <c r="J424" s="930">
        <f t="shared" si="40"/>
        <v>0</v>
      </c>
      <c r="K424" s="930">
        <f t="shared" si="37"/>
        <v>0</v>
      </c>
      <c r="L424" s="705">
        <f t="shared" si="38"/>
        <v>0</v>
      </c>
      <c r="M424" s="537"/>
      <c r="N424" s="706">
        <f>+IF(A424="",0,IF(A424=Table!$A$5,L424,(IF(A424=Table!$A$3,0,IF(A424=Table!$A$4,L424,0)))))</f>
        <v>0</v>
      </c>
      <c r="O424" s="672"/>
      <c r="P424" s="707">
        <f>-IF(A424=Table!$A$5,I424,0)+IF(A424=Table!$A$5,H424,0)</f>
        <v>0</v>
      </c>
      <c r="Q424" s="539" t="str">
        <f t="shared" si="36"/>
        <v>01/1900</v>
      </c>
      <c r="R424" s="475">
        <f t="shared" si="41"/>
        <v>1</v>
      </c>
      <c r="S424" s="691"/>
      <c r="T424" s="691"/>
      <c r="U424" s="691"/>
      <c r="V424" s="691"/>
      <c r="W424" s="691"/>
      <c r="X424" s="691"/>
      <c r="Y424" s="691"/>
      <c r="Z424" s="691"/>
    </row>
    <row r="425" spans="1:26" ht="15">
      <c r="A425" s="537"/>
      <c r="B425" s="669"/>
      <c r="C425" s="537"/>
      <c r="D425" s="848" t="str">
        <f t="shared" si="39"/>
        <v>Caisse-01/1900</v>
      </c>
      <c r="E425" s="541"/>
      <c r="F425" s="680"/>
      <c r="G425" s="540"/>
      <c r="H425" s="930"/>
      <c r="I425" s="961"/>
      <c r="J425" s="930">
        <f t="shared" si="40"/>
        <v>0</v>
      </c>
      <c r="K425" s="930">
        <f t="shared" si="37"/>
        <v>0</v>
      </c>
      <c r="L425" s="705">
        <f t="shared" si="38"/>
        <v>0</v>
      </c>
      <c r="M425" s="537"/>
      <c r="N425" s="706">
        <f>+IF(A425="",0,IF(A425=Table!$A$5,L425,(IF(A425=Table!$A$3,0,IF(A425=Table!$A$4,L425,0)))))</f>
        <v>0</v>
      </c>
      <c r="O425" s="672"/>
      <c r="P425" s="707">
        <f>-IF(A425=Table!$A$5,I425,0)+IF(A425=Table!$A$5,H425,0)</f>
        <v>0</v>
      </c>
      <c r="Q425" s="539" t="str">
        <f t="shared" si="36"/>
        <v>01/1900</v>
      </c>
      <c r="R425" s="475">
        <f t="shared" si="41"/>
        <v>1</v>
      </c>
      <c r="S425" s="691"/>
      <c r="T425" s="691"/>
      <c r="U425" s="691"/>
      <c r="V425" s="691"/>
      <c r="W425" s="691"/>
      <c r="X425" s="691"/>
      <c r="Y425" s="691"/>
      <c r="Z425" s="691"/>
    </row>
    <row r="426" spans="1:26" ht="15">
      <c r="A426" s="537"/>
      <c r="B426" s="669"/>
      <c r="C426" s="537"/>
      <c r="D426" s="848" t="str">
        <f t="shared" si="39"/>
        <v>Caisse-01/1900</v>
      </c>
      <c r="E426" s="541"/>
      <c r="F426" s="680"/>
      <c r="G426" s="540"/>
      <c r="H426" s="930"/>
      <c r="I426" s="961"/>
      <c r="J426" s="930">
        <f t="shared" si="40"/>
        <v>0</v>
      </c>
      <c r="K426" s="930">
        <f t="shared" si="37"/>
        <v>0</v>
      </c>
      <c r="L426" s="705">
        <f t="shared" si="38"/>
        <v>0</v>
      </c>
      <c r="M426" s="537"/>
      <c r="N426" s="706">
        <f>+IF(A426="",0,IF(A426=Table!$A$5,L426,(IF(A426=Table!$A$3,0,IF(A426=Table!$A$4,L426,0)))))</f>
        <v>0</v>
      </c>
      <c r="O426" s="672"/>
      <c r="P426" s="707">
        <f>-IF(A426=Table!$A$5,I426,0)+IF(A426=Table!$A$5,H426,0)</f>
        <v>0</v>
      </c>
      <c r="Q426" s="539" t="str">
        <f t="shared" si="36"/>
        <v>01/1900</v>
      </c>
      <c r="R426" s="475">
        <f t="shared" si="41"/>
        <v>1</v>
      </c>
      <c r="S426" s="691"/>
      <c r="T426" s="691"/>
      <c r="U426" s="691"/>
      <c r="V426" s="691"/>
      <c r="W426" s="691"/>
      <c r="X426" s="691"/>
      <c r="Y426" s="691"/>
      <c r="Z426" s="691"/>
    </row>
    <row r="427" spans="1:26" ht="15">
      <c r="A427" s="537"/>
      <c r="B427" s="669"/>
      <c r="C427" s="537"/>
      <c r="D427" s="848" t="str">
        <f t="shared" si="39"/>
        <v>Caisse-01/1900</v>
      </c>
      <c r="E427" s="541"/>
      <c r="F427" s="680"/>
      <c r="G427" s="540"/>
      <c r="H427" s="930"/>
      <c r="I427" s="961"/>
      <c r="J427" s="930">
        <f t="shared" si="40"/>
        <v>0</v>
      </c>
      <c r="K427" s="930">
        <f t="shared" si="37"/>
        <v>0</v>
      </c>
      <c r="L427" s="705">
        <f t="shared" si="38"/>
        <v>0</v>
      </c>
      <c r="M427" s="537"/>
      <c r="N427" s="706">
        <f>+IF(A427="",0,IF(A427=Table!$A$5,L427,(IF(A427=Table!$A$3,0,IF(A427=Table!$A$4,L427,0)))))</f>
        <v>0</v>
      </c>
      <c r="O427" s="672"/>
      <c r="P427" s="707">
        <f>-IF(A427=Table!$A$5,I427,0)+IF(A427=Table!$A$5,H427,0)</f>
        <v>0</v>
      </c>
      <c r="Q427" s="539" t="str">
        <f t="shared" si="36"/>
        <v>01/1900</v>
      </c>
      <c r="R427" s="475">
        <f t="shared" si="41"/>
        <v>1</v>
      </c>
      <c r="S427" s="691"/>
      <c r="T427" s="691"/>
      <c r="U427" s="691"/>
      <c r="V427" s="691"/>
      <c r="W427" s="691"/>
      <c r="X427" s="691"/>
      <c r="Y427" s="691"/>
      <c r="Z427" s="691"/>
    </row>
    <row r="428" spans="1:26" ht="15">
      <c r="A428" s="537"/>
      <c r="B428" s="669"/>
      <c r="C428" s="537"/>
      <c r="D428" s="848" t="str">
        <f t="shared" si="39"/>
        <v>Caisse-01/1900</v>
      </c>
      <c r="E428" s="541"/>
      <c r="F428" s="680"/>
      <c r="G428" s="540"/>
      <c r="H428" s="930"/>
      <c r="I428" s="961"/>
      <c r="J428" s="930">
        <f t="shared" si="40"/>
        <v>0</v>
      </c>
      <c r="K428" s="930">
        <f t="shared" si="37"/>
        <v>0</v>
      </c>
      <c r="L428" s="705">
        <f t="shared" si="38"/>
        <v>0</v>
      </c>
      <c r="M428" s="537"/>
      <c r="N428" s="706">
        <f>+IF(A428="",0,IF(A428=Table!$A$5,L428,(IF(A428=Table!$A$3,0,IF(A428=Table!$A$4,L428,0)))))</f>
        <v>0</v>
      </c>
      <c r="O428" s="672"/>
      <c r="P428" s="707">
        <f>-IF(A428=Table!$A$5,I428,0)+IF(A428=Table!$A$5,H428,0)</f>
        <v>0</v>
      </c>
      <c r="Q428" s="539" t="str">
        <f t="shared" si="36"/>
        <v>01/1900</v>
      </c>
      <c r="R428" s="475">
        <f t="shared" si="41"/>
        <v>1</v>
      </c>
      <c r="S428" s="691"/>
      <c r="T428" s="691"/>
      <c r="U428" s="691"/>
      <c r="V428" s="691"/>
      <c r="W428" s="691"/>
      <c r="X428" s="691"/>
      <c r="Y428" s="691"/>
      <c r="Z428" s="691"/>
    </row>
    <row r="429" spans="1:26" ht="15">
      <c r="A429" s="537"/>
      <c r="B429" s="669"/>
      <c r="C429" s="537"/>
      <c r="D429" s="848" t="str">
        <f t="shared" si="39"/>
        <v>Caisse-01/1900</v>
      </c>
      <c r="E429" s="687"/>
      <c r="F429" s="680"/>
      <c r="G429" s="540"/>
      <c r="H429" s="930"/>
      <c r="I429" s="930"/>
      <c r="J429" s="930">
        <f t="shared" si="40"/>
        <v>0</v>
      </c>
      <c r="K429" s="930">
        <f t="shared" si="37"/>
        <v>0</v>
      </c>
      <c r="L429" s="705">
        <f t="shared" si="38"/>
        <v>0</v>
      </c>
      <c r="M429" s="537"/>
      <c r="N429" s="706">
        <f>+IF(A429="",0,IF(A429=Table!$A$5,L429,(IF(A429=Table!$A$3,0,IF(A429=Table!$A$4,L429,0)))))</f>
        <v>0</v>
      </c>
      <c r="O429" s="672"/>
      <c r="P429" s="707">
        <f>-IF(A429=Table!$A$5,I429,0)+IF(A429=Table!$A$5,H429,0)</f>
        <v>0</v>
      </c>
      <c r="Q429" s="539" t="str">
        <f t="shared" si="36"/>
        <v>01/1900</v>
      </c>
      <c r="R429" s="475">
        <f t="shared" si="41"/>
        <v>1</v>
      </c>
      <c r="S429" s="691"/>
      <c r="T429" s="691"/>
      <c r="U429" s="691"/>
      <c r="V429" s="691"/>
      <c r="W429" s="691"/>
      <c r="X429" s="691"/>
      <c r="Y429" s="691"/>
      <c r="Z429" s="691"/>
    </row>
    <row r="430" spans="1:26" ht="15">
      <c r="A430" s="537"/>
      <c r="B430" s="669"/>
      <c r="C430" s="537"/>
      <c r="D430" s="848" t="str">
        <f t="shared" si="39"/>
        <v>Caisse-01/1900</v>
      </c>
      <c r="E430" s="687"/>
      <c r="F430" s="680"/>
      <c r="G430" s="540"/>
      <c r="H430" s="930"/>
      <c r="I430" s="930"/>
      <c r="J430" s="930">
        <f t="shared" si="40"/>
        <v>0</v>
      </c>
      <c r="K430" s="930">
        <f t="shared" si="37"/>
        <v>0</v>
      </c>
      <c r="L430" s="705">
        <f t="shared" si="38"/>
        <v>0</v>
      </c>
      <c r="M430" s="537"/>
      <c r="N430" s="706">
        <f>+IF(A430="",0,IF(A430=Table!$A$5,L430,(IF(A430=Table!$A$3,0,IF(A430=Table!$A$4,L430,0)))))</f>
        <v>0</v>
      </c>
      <c r="O430" s="672"/>
      <c r="P430" s="707">
        <f>-IF(A430=Table!$A$5,I430,0)+IF(A430=Table!$A$5,H430,0)</f>
        <v>0</v>
      </c>
      <c r="Q430" s="539" t="str">
        <f t="shared" si="36"/>
        <v>01/1900</v>
      </c>
      <c r="R430" s="475">
        <f t="shared" si="41"/>
        <v>1</v>
      </c>
      <c r="S430" s="691"/>
      <c r="T430" s="691"/>
      <c r="U430" s="691"/>
      <c r="V430" s="691"/>
      <c r="W430" s="691"/>
      <c r="X430" s="691"/>
      <c r="Y430" s="691"/>
      <c r="Z430" s="691"/>
    </row>
    <row r="431" spans="1:26" ht="15">
      <c r="A431" s="537"/>
      <c r="B431" s="669"/>
      <c r="C431" s="537"/>
      <c r="D431" s="848" t="str">
        <f t="shared" si="39"/>
        <v>Caisse-01/1900</v>
      </c>
      <c r="E431" s="687"/>
      <c r="F431" s="680"/>
      <c r="G431" s="540"/>
      <c r="H431" s="930"/>
      <c r="I431" s="930"/>
      <c r="J431" s="930">
        <f t="shared" si="40"/>
        <v>0</v>
      </c>
      <c r="K431" s="930">
        <f t="shared" si="37"/>
        <v>0</v>
      </c>
      <c r="L431" s="705">
        <f t="shared" si="38"/>
        <v>0</v>
      </c>
      <c r="M431" s="537"/>
      <c r="N431" s="706">
        <f>+IF(A431="",0,IF(A431=Table!$A$5,L431,(IF(A431=Table!$A$3,0,IF(A431=Table!$A$4,L431,0)))))</f>
        <v>0</v>
      </c>
      <c r="O431" s="672"/>
      <c r="P431" s="707">
        <f>-IF(A431=Table!$A$5,I431,0)+IF(A431=Table!$A$5,H431,0)</f>
        <v>0</v>
      </c>
      <c r="Q431" s="539" t="str">
        <f t="shared" si="36"/>
        <v>01/1900</v>
      </c>
      <c r="R431" s="475">
        <f t="shared" si="41"/>
        <v>1</v>
      </c>
      <c r="S431" s="691"/>
      <c r="T431" s="691"/>
      <c r="U431" s="691"/>
      <c r="V431" s="691"/>
      <c r="W431" s="691"/>
      <c r="X431" s="691"/>
      <c r="Y431" s="691"/>
      <c r="Z431" s="691"/>
    </row>
    <row r="432" spans="1:26" ht="15">
      <c r="A432" s="537"/>
      <c r="B432" s="669"/>
      <c r="C432" s="537"/>
      <c r="D432" s="848" t="str">
        <f t="shared" si="39"/>
        <v>Caisse-01/1900</v>
      </c>
      <c r="E432" s="541"/>
      <c r="F432" s="680"/>
      <c r="G432" s="540"/>
      <c r="H432" s="930"/>
      <c r="I432" s="961"/>
      <c r="J432" s="930">
        <f t="shared" si="40"/>
        <v>0</v>
      </c>
      <c r="K432" s="930">
        <f t="shared" si="37"/>
        <v>0</v>
      </c>
      <c r="L432" s="705">
        <f t="shared" si="38"/>
        <v>0</v>
      </c>
      <c r="M432" s="537"/>
      <c r="N432" s="706">
        <f>+IF(A432="",0,IF(A432=Table!$A$5,L432,(IF(A432=Table!$A$3,0,IF(A432=Table!$A$4,L432,0)))))</f>
        <v>0</v>
      </c>
      <c r="O432" s="672"/>
      <c r="P432" s="707">
        <f>-IF(A432=Table!$A$5,I432,0)+IF(A432=Table!$A$5,H432,0)</f>
        <v>0</v>
      </c>
      <c r="Q432" s="539" t="str">
        <f t="shared" si="36"/>
        <v>01/1900</v>
      </c>
      <c r="R432" s="475">
        <f t="shared" si="41"/>
        <v>1</v>
      </c>
      <c r="S432" s="691"/>
      <c r="T432" s="691"/>
      <c r="U432" s="691"/>
      <c r="V432" s="691"/>
      <c r="W432" s="691"/>
      <c r="X432" s="691"/>
      <c r="Y432" s="691"/>
      <c r="Z432" s="691"/>
    </row>
    <row r="433" spans="1:26" ht="15">
      <c r="A433" s="537"/>
      <c r="B433" s="669"/>
      <c r="C433" s="537"/>
      <c r="D433" s="848" t="str">
        <f t="shared" si="39"/>
        <v>Caisse-01/1900</v>
      </c>
      <c r="E433" s="541"/>
      <c r="F433" s="680"/>
      <c r="G433" s="540"/>
      <c r="H433" s="930"/>
      <c r="I433" s="961"/>
      <c r="J433" s="930">
        <f t="shared" si="40"/>
        <v>0</v>
      </c>
      <c r="K433" s="930">
        <f t="shared" si="37"/>
        <v>0</v>
      </c>
      <c r="L433" s="705">
        <f t="shared" si="38"/>
        <v>0</v>
      </c>
      <c r="M433" s="537"/>
      <c r="N433" s="706">
        <f>+IF(A433="",0,IF(A433=Table!$A$5,L433,(IF(A433=Table!$A$3,0,IF(A433=Table!$A$4,L433,0)))))</f>
        <v>0</v>
      </c>
      <c r="O433" s="672"/>
      <c r="P433" s="707">
        <f>-IF(A433=Table!$A$5,I433,0)+IF(A433=Table!$A$5,H433,0)</f>
        <v>0</v>
      </c>
      <c r="Q433" s="539" t="str">
        <f t="shared" si="36"/>
        <v>01/1900</v>
      </c>
      <c r="R433" s="475">
        <f t="shared" si="41"/>
        <v>1</v>
      </c>
      <c r="S433" s="691"/>
      <c r="T433" s="691"/>
      <c r="U433" s="691"/>
      <c r="V433" s="691"/>
      <c r="W433" s="691"/>
      <c r="X433" s="691"/>
      <c r="Y433" s="691"/>
      <c r="Z433" s="691"/>
    </row>
    <row r="434" spans="1:26" ht="15">
      <c r="A434" s="537"/>
      <c r="B434" s="669"/>
      <c r="C434" s="537"/>
      <c r="D434" s="848" t="str">
        <f t="shared" si="39"/>
        <v>Caisse-01/1900</v>
      </c>
      <c r="E434" s="541"/>
      <c r="F434" s="680"/>
      <c r="G434" s="540"/>
      <c r="H434" s="930"/>
      <c r="I434" s="961"/>
      <c r="J434" s="930">
        <f t="shared" si="40"/>
        <v>0</v>
      </c>
      <c r="K434" s="930">
        <f t="shared" si="37"/>
        <v>0</v>
      </c>
      <c r="L434" s="705">
        <f t="shared" si="38"/>
        <v>0</v>
      </c>
      <c r="M434" s="537"/>
      <c r="N434" s="706">
        <f>+IF(A434="",0,IF(A434=Table!$A$5,L434,(IF(A434=Table!$A$3,0,IF(A434=Table!$A$4,L434,0)))))</f>
        <v>0</v>
      </c>
      <c r="O434" s="672"/>
      <c r="P434" s="707">
        <f>-IF(A434=Table!$A$5,I434,0)+IF(A434=Table!$A$5,H434,0)</f>
        <v>0</v>
      </c>
      <c r="Q434" s="539" t="str">
        <f t="shared" si="36"/>
        <v>01/1900</v>
      </c>
      <c r="R434" s="475">
        <f t="shared" si="41"/>
        <v>1</v>
      </c>
      <c r="S434" s="691"/>
      <c r="T434" s="691"/>
      <c r="U434" s="691"/>
      <c r="V434" s="691"/>
      <c r="W434" s="691"/>
      <c r="X434" s="691"/>
      <c r="Y434" s="691"/>
      <c r="Z434" s="691"/>
    </row>
    <row r="435" spans="1:26" ht="15">
      <c r="A435" s="537"/>
      <c r="B435" s="669"/>
      <c r="C435" s="537"/>
      <c r="D435" s="848" t="str">
        <f t="shared" si="39"/>
        <v>Caisse-01/1900</v>
      </c>
      <c r="E435" s="683"/>
      <c r="F435" s="680"/>
      <c r="G435" s="540"/>
      <c r="H435" s="930"/>
      <c r="I435" s="930"/>
      <c r="J435" s="930">
        <f t="shared" si="40"/>
        <v>0</v>
      </c>
      <c r="K435" s="930">
        <f t="shared" si="37"/>
        <v>0</v>
      </c>
      <c r="L435" s="705">
        <f t="shared" si="38"/>
        <v>0</v>
      </c>
      <c r="M435" s="537"/>
      <c r="N435" s="706">
        <f>+IF(A435="",0,IF(A435=Table!$A$5,L435,(IF(A435=Table!$A$3,0,IF(A435=Table!$A$4,L435,0)))))</f>
        <v>0</v>
      </c>
      <c r="O435" s="672"/>
      <c r="P435" s="707">
        <f>-IF(A435=Table!$A$5,I435,0)+IF(A435=Table!$A$5,H435,0)</f>
        <v>0</v>
      </c>
      <c r="Q435" s="539" t="str">
        <f t="shared" si="36"/>
        <v>01/1900</v>
      </c>
      <c r="R435" s="475">
        <f t="shared" si="41"/>
        <v>1</v>
      </c>
      <c r="S435" s="691"/>
      <c r="T435" s="691"/>
      <c r="U435" s="691"/>
      <c r="V435" s="691"/>
      <c r="W435" s="691"/>
      <c r="X435" s="691"/>
      <c r="Y435" s="691"/>
      <c r="Z435" s="691"/>
    </row>
    <row r="436" spans="1:26" ht="15">
      <c r="A436" s="537"/>
      <c r="B436" s="669"/>
      <c r="C436" s="537"/>
      <c r="D436" s="848" t="str">
        <f t="shared" si="39"/>
        <v>Caisse-01/1900</v>
      </c>
      <c r="E436" s="687"/>
      <c r="F436" s="680"/>
      <c r="G436" s="540"/>
      <c r="H436" s="930"/>
      <c r="I436" s="930"/>
      <c r="J436" s="930">
        <f t="shared" si="40"/>
        <v>0</v>
      </c>
      <c r="K436" s="930">
        <f t="shared" si="37"/>
        <v>0</v>
      </c>
      <c r="L436" s="705">
        <f t="shared" si="38"/>
        <v>0</v>
      </c>
      <c r="M436" s="537"/>
      <c r="N436" s="706">
        <f>+IF(A436="",0,IF(A436=Table!$A$5,L436,(IF(A436=Table!$A$3,0,IF(A436=Table!$A$4,L436,0)))))</f>
        <v>0</v>
      </c>
      <c r="O436" s="672"/>
      <c r="P436" s="707">
        <f>-IF(A436=Table!$A$5,I436,0)+IF(A436=Table!$A$5,H436,0)</f>
        <v>0</v>
      </c>
      <c r="Q436" s="539" t="str">
        <f t="shared" si="36"/>
        <v>01/1900</v>
      </c>
      <c r="R436" s="475">
        <f t="shared" si="41"/>
        <v>1</v>
      </c>
      <c r="S436" s="691"/>
      <c r="T436" s="691"/>
      <c r="U436" s="691"/>
      <c r="V436" s="691"/>
      <c r="W436" s="691"/>
      <c r="X436" s="691"/>
      <c r="Y436" s="691"/>
      <c r="Z436" s="691"/>
    </row>
    <row r="437" spans="1:26" ht="15">
      <c r="A437" s="537"/>
      <c r="B437" s="669"/>
      <c r="C437" s="537"/>
      <c r="D437" s="848" t="str">
        <f t="shared" si="39"/>
        <v>Caisse-01/1900</v>
      </c>
      <c r="E437" s="687"/>
      <c r="F437" s="680"/>
      <c r="G437" s="540"/>
      <c r="H437" s="930"/>
      <c r="I437" s="930"/>
      <c r="J437" s="930">
        <f t="shared" si="40"/>
        <v>0</v>
      </c>
      <c r="K437" s="930">
        <f t="shared" si="37"/>
        <v>0</v>
      </c>
      <c r="L437" s="705">
        <f t="shared" si="38"/>
        <v>0</v>
      </c>
      <c r="M437" s="537"/>
      <c r="N437" s="706">
        <f>+IF(A437="",0,IF(A437=Table!$A$5,L437,(IF(A437=Table!$A$3,0,IF(A437=Table!$A$4,L437,0)))))</f>
        <v>0</v>
      </c>
      <c r="O437" s="672"/>
      <c r="P437" s="707">
        <f>-IF(A437=Table!$A$5,I437,0)+IF(A437=Table!$A$5,H437,0)</f>
        <v>0</v>
      </c>
      <c r="Q437" s="539" t="str">
        <f t="shared" si="36"/>
        <v>01/1900</v>
      </c>
      <c r="R437" s="475">
        <f t="shared" si="41"/>
        <v>1</v>
      </c>
      <c r="S437" s="691"/>
      <c r="T437" s="691"/>
      <c r="U437" s="691"/>
      <c r="V437" s="691"/>
      <c r="W437" s="691"/>
      <c r="X437" s="691"/>
      <c r="Y437" s="691"/>
      <c r="Z437" s="691"/>
    </row>
    <row r="438" spans="1:26" ht="15">
      <c r="A438" s="537"/>
      <c r="B438" s="669"/>
      <c r="C438" s="537"/>
      <c r="D438" s="848" t="str">
        <f t="shared" si="39"/>
        <v>Caisse-01/1900</v>
      </c>
      <c r="E438" s="679"/>
      <c r="F438" s="680"/>
      <c r="G438" s="540"/>
      <c r="H438" s="930"/>
      <c r="I438" s="932"/>
      <c r="J438" s="930">
        <f t="shared" si="40"/>
        <v>0</v>
      </c>
      <c r="K438" s="930">
        <f t="shared" si="37"/>
        <v>0</v>
      </c>
      <c r="L438" s="705">
        <f t="shared" si="38"/>
        <v>0</v>
      </c>
      <c r="M438" s="537"/>
      <c r="N438" s="706">
        <f>+IF(A438="",0,IF(A438=Table!$A$5,L438,(IF(A438=Table!$A$3,0,IF(A438=Table!$A$4,L438,0)))))</f>
        <v>0</v>
      </c>
      <c r="O438" s="672"/>
      <c r="P438" s="707">
        <f>-IF(A438=Table!$A$5,I438,0)+IF(A438=Table!$A$5,H438,0)</f>
        <v>0</v>
      </c>
      <c r="Q438" s="539" t="str">
        <f t="shared" si="36"/>
        <v>01/1900</v>
      </c>
      <c r="R438" s="475">
        <f t="shared" si="41"/>
        <v>1</v>
      </c>
      <c r="S438" s="691"/>
      <c r="T438" s="691"/>
      <c r="U438" s="691"/>
      <c r="V438" s="691"/>
      <c r="W438" s="691"/>
      <c r="X438" s="691"/>
      <c r="Y438" s="691"/>
      <c r="Z438" s="691"/>
    </row>
    <row r="439" spans="1:26" ht="15">
      <c r="A439" s="537"/>
      <c r="B439" s="669"/>
      <c r="C439" s="537"/>
      <c r="D439" s="848" t="str">
        <f t="shared" si="39"/>
        <v>Caisse-01/1900</v>
      </c>
      <c r="E439" s="541"/>
      <c r="F439" s="680"/>
      <c r="G439" s="540"/>
      <c r="H439" s="930"/>
      <c r="I439" s="961"/>
      <c r="J439" s="930">
        <f t="shared" si="40"/>
        <v>0</v>
      </c>
      <c r="K439" s="930">
        <f t="shared" si="37"/>
        <v>0</v>
      </c>
      <c r="L439" s="705">
        <f t="shared" si="38"/>
        <v>0</v>
      </c>
      <c r="M439" s="537"/>
      <c r="N439" s="706">
        <f>+IF(A439="",0,IF(A439=Table!$A$5,L439,(IF(A439=Table!$A$3,0,IF(A439=Table!$A$4,L439,0)))))</f>
        <v>0</v>
      </c>
      <c r="O439" s="672"/>
      <c r="P439" s="707">
        <f>-IF(A439=Table!$A$5,I439,0)+IF(A439=Table!$A$5,H439,0)</f>
        <v>0</v>
      </c>
      <c r="Q439" s="539" t="str">
        <f t="shared" si="36"/>
        <v>01/1900</v>
      </c>
      <c r="R439" s="475">
        <f t="shared" si="41"/>
        <v>1</v>
      </c>
      <c r="S439" s="691"/>
      <c r="T439" s="691"/>
      <c r="U439" s="691"/>
      <c r="V439" s="691"/>
      <c r="W439" s="691"/>
      <c r="X439" s="691"/>
      <c r="Y439" s="691"/>
      <c r="Z439" s="691"/>
    </row>
    <row r="440" spans="1:26" ht="15">
      <c r="A440" s="537"/>
      <c r="B440" s="669"/>
      <c r="C440" s="537"/>
      <c r="D440" s="848" t="str">
        <f t="shared" si="39"/>
        <v>Caisse-01/1900</v>
      </c>
      <c r="E440" s="541"/>
      <c r="F440" s="680"/>
      <c r="G440" s="540"/>
      <c r="H440" s="930"/>
      <c r="I440" s="961"/>
      <c r="J440" s="930">
        <f t="shared" si="40"/>
        <v>0</v>
      </c>
      <c r="K440" s="930">
        <f t="shared" si="37"/>
        <v>0</v>
      </c>
      <c r="L440" s="705">
        <f t="shared" si="38"/>
        <v>0</v>
      </c>
      <c r="M440" s="537"/>
      <c r="N440" s="706">
        <f>+IF(A440="",0,IF(A440=Table!$A$5,L440,(IF(A440=Table!$A$3,0,IF(A440=Table!$A$4,L440,0)))))</f>
        <v>0</v>
      </c>
      <c r="O440" s="672"/>
      <c r="P440" s="707">
        <f>-IF(A440=Table!$A$5,I440,0)+IF(A440=Table!$A$5,H440,0)</f>
        <v>0</v>
      </c>
      <c r="Q440" s="539" t="str">
        <f t="shared" si="36"/>
        <v>01/1900</v>
      </c>
      <c r="R440" s="475">
        <f t="shared" si="41"/>
        <v>1</v>
      </c>
      <c r="S440" s="691"/>
      <c r="T440" s="691"/>
      <c r="U440" s="691"/>
      <c r="V440" s="691"/>
      <c r="W440" s="691"/>
      <c r="X440" s="691"/>
      <c r="Y440" s="691"/>
      <c r="Z440" s="691"/>
    </row>
    <row r="441" spans="1:26" ht="15">
      <c r="A441" s="537"/>
      <c r="B441" s="669"/>
      <c r="C441" s="537"/>
      <c r="D441" s="848" t="str">
        <f t="shared" si="39"/>
        <v>Caisse-01/1900</v>
      </c>
      <c r="E441" s="541"/>
      <c r="F441" s="680"/>
      <c r="G441" s="540"/>
      <c r="H441" s="930"/>
      <c r="I441" s="961"/>
      <c r="J441" s="930">
        <f t="shared" si="40"/>
        <v>0</v>
      </c>
      <c r="K441" s="930">
        <f t="shared" si="37"/>
        <v>0</v>
      </c>
      <c r="L441" s="705">
        <f t="shared" si="38"/>
        <v>0</v>
      </c>
      <c r="M441" s="537"/>
      <c r="N441" s="706">
        <f>+IF(A441="",0,IF(A441=Table!$A$5,L441,(IF(A441=Table!$A$3,0,IF(A441=Table!$A$4,L441,0)))))</f>
        <v>0</v>
      </c>
      <c r="O441" s="672"/>
      <c r="P441" s="707">
        <f>-IF(A441=Table!$A$5,I441,0)+IF(A441=Table!$A$5,H441,0)</f>
        <v>0</v>
      </c>
      <c r="Q441" s="539" t="str">
        <f t="shared" si="36"/>
        <v>01/1900</v>
      </c>
      <c r="R441" s="475">
        <f t="shared" si="41"/>
        <v>1</v>
      </c>
      <c r="S441" s="691"/>
      <c r="T441" s="691"/>
      <c r="U441" s="691"/>
      <c r="V441" s="691"/>
      <c r="W441" s="691"/>
      <c r="X441" s="691"/>
      <c r="Y441" s="691"/>
      <c r="Z441" s="691"/>
    </row>
    <row r="442" spans="1:26" ht="15">
      <c r="A442" s="537"/>
      <c r="B442" s="669"/>
      <c r="C442" s="537"/>
      <c r="D442" s="848" t="str">
        <f t="shared" si="39"/>
        <v>Caisse-01/1900</v>
      </c>
      <c r="E442" s="541"/>
      <c r="F442" s="680"/>
      <c r="G442" s="540"/>
      <c r="H442" s="930"/>
      <c r="I442" s="961"/>
      <c r="J442" s="930">
        <f t="shared" si="40"/>
        <v>0</v>
      </c>
      <c r="K442" s="930">
        <f t="shared" si="37"/>
        <v>0</v>
      </c>
      <c r="L442" s="705">
        <f t="shared" si="38"/>
        <v>0</v>
      </c>
      <c r="M442" s="537"/>
      <c r="N442" s="706">
        <f>+IF(A442="",0,IF(A442=Table!$A$5,L442,(IF(A442=Table!$A$3,0,IF(A442=Table!$A$4,L442,0)))))</f>
        <v>0</v>
      </c>
      <c r="O442" s="672"/>
      <c r="P442" s="707">
        <f>-IF(A442=Table!$A$5,I442,0)+IF(A442=Table!$A$5,H442,0)</f>
        <v>0</v>
      </c>
      <c r="Q442" s="539" t="str">
        <f t="shared" si="36"/>
        <v>01/1900</v>
      </c>
      <c r="R442" s="475">
        <f t="shared" si="41"/>
        <v>1</v>
      </c>
      <c r="S442" s="691"/>
      <c r="T442" s="691"/>
      <c r="U442" s="691"/>
      <c r="V442" s="691"/>
      <c r="W442" s="691"/>
      <c r="X442" s="691"/>
      <c r="Y442" s="691"/>
      <c r="Z442" s="691"/>
    </row>
    <row r="443" spans="1:26" ht="15">
      <c r="A443" s="537"/>
      <c r="B443" s="669"/>
      <c r="C443" s="537"/>
      <c r="D443" s="848" t="str">
        <f t="shared" si="39"/>
        <v>Caisse-01/1900</v>
      </c>
      <c r="E443" s="541"/>
      <c r="F443" s="680"/>
      <c r="G443" s="540"/>
      <c r="H443" s="930"/>
      <c r="I443" s="961"/>
      <c r="J443" s="930">
        <f t="shared" si="40"/>
        <v>0</v>
      </c>
      <c r="K443" s="930">
        <f t="shared" si="37"/>
        <v>0</v>
      </c>
      <c r="L443" s="705">
        <f t="shared" si="38"/>
        <v>0</v>
      </c>
      <c r="M443" s="537"/>
      <c r="N443" s="706">
        <f>+IF(A443="",0,IF(A443=Table!$A$5,L443,(IF(A443=Table!$A$3,0,IF(A443=Table!$A$4,L443,0)))))</f>
        <v>0</v>
      </c>
      <c r="O443" s="672"/>
      <c r="P443" s="707">
        <f>-IF(A443=Table!$A$5,I443,0)+IF(A443=Table!$A$5,H443,0)</f>
        <v>0</v>
      </c>
      <c r="Q443" s="539" t="str">
        <f t="shared" si="36"/>
        <v>01/1900</v>
      </c>
      <c r="R443" s="475">
        <f t="shared" si="41"/>
        <v>1</v>
      </c>
      <c r="S443" s="691"/>
      <c r="T443" s="691"/>
      <c r="U443" s="691"/>
      <c r="V443" s="691"/>
      <c r="W443" s="691"/>
      <c r="X443" s="691"/>
      <c r="Y443" s="691"/>
      <c r="Z443" s="691"/>
    </row>
    <row r="444" spans="1:26" ht="15">
      <c r="A444" s="537"/>
      <c r="B444" s="669"/>
      <c r="C444" s="537"/>
      <c r="D444" s="848" t="str">
        <f t="shared" si="39"/>
        <v>Caisse-01/1900</v>
      </c>
      <c r="E444" s="687"/>
      <c r="F444" s="680"/>
      <c r="G444" s="540"/>
      <c r="H444" s="930"/>
      <c r="I444" s="930"/>
      <c r="J444" s="930">
        <f t="shared" si="40"/>
        <v>0</v>
      </c>
      <c r="K444" s="930">
        <f t="shared" si="37"/>
        <v>0</v>
      </c>
      <c r="L444" s="705">
        <f t="shared" si="38"/>
        <v>0</v>
      </c>
      <c r="M444" s="537"/>
      <c r="N444" s="706">
        <f>+IF(A444="",0,IF(A444=Table!$A$5,L444,(IF(A444=Table!$A$3,0,IF(A444=Table!$A$4,L444,0)))))</f>
        <v>0</v>
      </c>
      <c r="O444" s="672"/>
      <c r="P444" s="707">
        <f>-IF(A444=Table!$A$5,I444,0)+IF(A444=Table!$A$5,H444,0)</f>
        <v>0</v>
      </c>
      <c r="Q444" s="539" t="str">
        <f t="shared" si="36"/>
        <v>01/1900</v>
      </c>
      <c r="R444" s="475">
        <f t="shared" si="41"/>
        <v>1</v>
      </c>
      <c r="S444" s="691"/>
      <c r="T444" s="691"/>
      <c r="U444" s="691"/>
      <c r="V444" s="691"/>
      <c r="W444" s="691"/>
      <c r="X444" s="691"/>
      <c r="Y444" s="691"/>
      <c r="Z444" s="691"/>
    </row>
    <row r="445" spans="1:26" ht="15">
      <c r="A445" s="537"/>
      <c r="B445" s="669"/>
      <c r="C445" s="537"/>
      <c r="D445" s="848" t="str">
        <f t="shared" si="39"/>
        <v>Caisse-01/1900</v>
      </c>
      <c r="E445" s="687"/>
      <c r="F445" s="680"/>
      <c r="G445" s="540"/>
      <c r="H445" s="930"/>
      <c r="I445" s="930"/>
      <c r="J445" s="930">
        <f t="shared" si="40"/>
        <v>0</v>
      </c>
      <c r="K445" s="930">
        <f t="shared" si="37"/>
        <v>0</v>
      </c>
      <c r="L445" s="705">
        <f t="shared" si="38"/>
        <v>0</v>
      </c>
      <c r="M445" s="537"/>
      <c r="N445" s="706">
        <f>+IF(A445="",0,IF(A445=Table!$A$5,L445,(IF(A445=Table!$A$3,0,IF(A445=Table!$A$4,L445,0)))))</f>
        <v>0</v>
      </c>
      <c r="O445" s="672"/>
      <c r="P445" s="707">
        <f>-IF(A445=Table!$A$5,I445,0)+IF(A445=Table!$A$5,H445,0)</f>
        <v>0</v>
      </c>
      <c r="Q445" s="539" t="str">
        <f t="shared" si="36"/>
        <v>01/1900</v>
      </c>
      <c r="R445" s="475">
        <f t="shared" si="41"/>
        <v>1</v>
      </c>
      <c r="S445" s="691"/>
      <c r="T445" s="691"/>
      <c r="U445" s="691"/>
      <c r="V445" s="691"/>
      <c r="W445" s="691"/>
      <c r="X445" s="691"/>
      <c r="Y445" s="691"/>
      <c r="Z445" s="691"/>
    </row>
    <row r="446" spans="1:26" ht="15">
      <c r="A446" s="537"/>
      <c r="B446" s="669"/>
      <c r="C446" s="537"/>
      <c r="D446" s="848" t="str">
        <f t="shared" si="39"/>
        <v>Caisse-01/1900</v>
      </c>
      <c r="E446" s="687"/>
      <c r="F446" s="680"/>
      <c r="G446" s="540"/>
      <c r="H446" s="930"/>
      <c r="I446" s="930"/>
      <c r="J446" s="930">
        <f t="shared" si="40"/>
        <v>0</v>
      </c>
      <c r="K446" s="930">
        <f t="shared" si="37"/>
        <v>0</v>
      </c>
      <c r="L446" s="705">
        <f t="shared" si="38"/>
        <v>0</v>
      </c>
      <c r="M446" s="537"/>
      <c r="N446" s="706">
        <f>+IF(A446="",0,IF(A446=Table!$A$5,L446,(IF(A446=Table!$A$3,0,IF(A446=Table!$A$4,L446,0)))))</f>
        <v>0</v>
      </c>
      <c r="O446" s="672"/>
      <c r="P446" s="707">
        <f>-IF(A446=Table!$A$5,I446,0)+IF(A446=Table!$A$5,H446,0)</f>
        <v>0</v>
      </c>
      <c r="Q446" s="539" t="str">
        <f t="shared" si="36"/>
        <v>01/1900</v>
      </c>
      <c r="R446" s="475">
        <f t="shared" si="41"/>
        <v>1</v>
      </c>
      <c r="S446" s="691"/>
      <c r="T446" s="691"/>
      <c r="U446" s="691"/>
      <c r="V446" s="691"/>
      <c r="W446" s="691"/>
      <c r="X446" s="691"/>
      <c r="Y446" s="691"/>
      <c r="Z446" s="691"/>
    </row>
    <row r="447" spans="1:26" ht="15">
      <c r="A447" s="537"/>
      <c r="B447" s="669"/>
      <c r="C447" s="537"/>
      <c r="D447" s="848" t="str">
        <f t="shared" si="39"/>
        <v>Caisse-01/1900</v>
      </c>
      <c r="E447" s="687"/>
      <c r="F447" s="680"/>
      <c r="G447" s="540"/>
      <c r="H447" s="930"/>
      <c r="I447" s="930"/>
      <c r="J447" s="930">
        <f t="shared" si="40"/>
        <v>0</v>
      </c>
      <c r="K447" s="930">
        <f t="shared" si="37"/>
        <v>0</v>
      </c>
      <c r="L447" s="705">
        <f t="shared" si="38"/>
        <v>0</v>
      </c>
      <c r="M447" s="537"/>
      <c r="N447" s="706">
        <f>+IF(A447="",0,IF(A447=Table!$A$5,L447,(IF(A447=Table!$A$3,0,IF(A447=Table!$A$4,L447,0)))))</f>
        <v>0</v>
      </c>
      <c r="O447" s="672"/>
      <c r="P447" s="707">
        <f>-IF(A447=Table!$A$5,I447,0)+IF(A447=Table!$A$5,H447,0)</f>
        <v>0</v>
      </c>
      <c r="Q447" s="539" t="str">
        <f t="shared" si="36"/>
        <v>01/1900</v>
      </c>
      <c r="R447" s="475">
        <f t="shared" si="41"/>
        <v>1</v>
      </c>
      <c r="S447" s="691"/>
      <c r="T447" s="691"/>
      <c r="U447" s="691"/>
      <c r="V447" s="691"/>
      <c r="W447" s="691"/>
      <c r="X447" s="691"/>
      <c r="Y447" s="691"/>
      <c r="Z447" s="691"/>
    </row>
    <row r="448" spans="1:26" ht="15">
      <c r="A448" s="537"/>
      <c r="B448" s="669"/>
      <c r="C448" s="537"/>
      <c r="D448" s="848" t="str">
        <f t="shared" si="39"/>
        <v>Caisse-01/1900</v>
      </c>
      <c r="E448" s="683"/>
      <c r="F448" s="680"/>
      <c r="G448" s="540"/>
      <c r="H448" s="930"/>
      <c r="I448" s="930"/>
      <c r="J448" s="930">
        <f t="shared" si="40"/>
        <v>0</v>
      </c>
      <c r="K448" s="930">
        <f t="shared" si="37"/>
        <v>0</v>
      </c>
      <c r="L448" s="705">
        <f t="shared" si="38"/>
        <v>0</v>
      </c>
      <c r="M448" s="537"/>
      <c r="N448" s="706">
        <f>+IF(A448="",0,IF(A448=Table!$A$5,L448,(IF(A448=Table!$A$3,0,IF(A448=Table!$A$4,L448,0)))))</f>
        <v>0</v>
      </c>
      <c r="O448" s="672"/>
      <c r="P448" s="707">
        <f>-IF(A448=Table!$A$5,I448,0)+IF(A448=Table!$A$5,H448,0)</f>
        <v>0</v>
      </c>
      <c r="Q448" s="539" t="str">
        <f t="shared" si="36"/>
        <v>01/1900</v>
      </c>
      <c r="R448" s="475">
        <f t="shared" si="41"/>
        <v>1</v>
      </c>
      <c r="S448" s="691"/>
      <c r="T448" s="691"/>
      <c r="U448" s="691"/>
      <c r="V448" s="691"/>
      <c r="W448" s="691"/>
      <c r="X448" s="691"/>
      <c r="Y448" s="691"/>
      <c r="Z448" s="691"/>
    </row>
    <row r="449" spans="1:26" ht="15">
      <c r="A449" s="537"/>
      <c r="B449" s="669"/>
      <c r="C449" s="537"/>
      <c r="D449" s="848" t="str">
        <f t="shared" si="39"/>
        <v>Caisse-01/1900</v>
      </c>
      <c r="E449" s="687"/>
      <c r="F449" s="680"/>
      <c r="G449" s="540"/>
      <c r="H449" s="930"/>
      <c r="I449" s="930"/>
      <c r="J449" s="930">
        <f t="shared" si="40"/>
        <v>0</v>
      </c>
      <c r="K449" s="930">
        <f t="shared" si="37"/>
        <v>0</v>
      </c>
      <c r="L449" s="705">
        <f t="shared" si="38"/>
        <v>0</v>
      </c>
      <c r="M449" s="537"/>
      <c r="N449" s="706">
        <f>+IF(A449="",0,IF(A449=Table!$A$5,L449,(IF(A449=Table!$A$3,0,IF(A449=Table!$A$4,L449,0)))))</f>
        <v>0</v>
      </c>
      <c r="O449" s="672"/>
      <c r="P449" s="707">
        <f>-IF(A449=Table!$A$5,I449,0)+IF(A449=Table!$A$5,H449,0)</f>
        <v>0</v>
      </c>
      <c r="Q449" s="539" t="str">
        <f t="shared" si="36"/>
        <v>01/1900</v>
      </c>
      <c r="R449" s="475">
        <f t="shared" si="41"/>
        <v>1</v>
      </c>
      <c r="S449" s="691"/>
      <c r="T449" s="691"/>
      <c r="U449" s="691"/>
      <c r="V449" s="691"/>
      <c r="W449" s="691"/>
      <c r="X449" s="691"/>
      <c r="Y449" s="691"/>
      <c r="Z449" s="691"/>
    </row>
    <row r="450" spans="1:26" ht="15">
      <c r="A450" s="537"/>
      <c r="B450" s="669"/>
      <c r="C450" s="537"/>
      <c r="D450" s="848" t="str">
        <f t="shared" si="39"/>
        <v>Caisse-01/1900</v>
      </c>
      <c r="E450" s="541"/>
      <c r="F450" s="680"/>
      <c r="G450" s="540"/>
      <c r="H450" s="930"/>
      <c r="I450" s="961"/>
      <c r="J450" s="930">
        <f t="shared" si="40"/>
        <v>0</v>
      </c>
      <c r="K450" s="930">
        <f t="shared" si="37"/>
        <v>0</v>
      </c>
      <c r="L450" s="705">
        <f t="shared" si="38"/>
        <v>0</v>
      </c>
      <c r="M450" s="537"/>
      <c r="N450" s="706">
        <f>+IF(A450="",0,IF(A450=Table!$A$5,L450,(IF(A450=Table!$A$3,0,IF(A450=Table!$A$4,L450,0)))))</f>
        <v>0</v>
      </c>
      <c r="O450" s="672"/>
      <c r="P450" s="707">
        <f>-IF(A450=Table!$A$5,I450,0)+IF(A450=Table!$A$5,H450,0)</f>
        <v>0</v>
      </c>
      <c r="Q450" s="539" t="str">
        <f t="shared" si="36"/>
        <v>01/1900</v>
      </c>
      <c r="R450" s="475">
        <f t="shared" si="41"/>
        <v>1</v>
      </c>
      <c r="S450" s="691"/>
      <c r="T450" s="691"/>
      <c r="U450" s="691"/>
      <c r="V450" s="691"/>
      <c r="W450" s="691"/>
      <c r="X450" s="691"/>
      <c r="Y450" s="691"/>
      <c r="Z450" s="691"/>
    </row>
    <row r="451" spans="1:26" ht="15">
      <c r="A451" s="537"/>
      <c r="B451" s="669"/>
      <c r="C451" s="537"/>
      <c r="D451" s="848" t="str">
        <f t="shared" si="39"/>
        <v>Caisse-01/1900</v>
      </c>
      <c r="E451" s="687"/>
      <c r="F451" s="680"/>
      <c r="G451" s="540"/>
      <c r="H451" s="930"/>
      <c r="I451" s="930"/>
      <c r="J451" s="930">
        <f t="shared" si="40"/>
        <v>0</v>
      </c>
      <c r="K451" s="930">
        <f t="shared" si="37"/>
        <v>0</v>
      </c>
      <c r="L451" s="705">
        <f t="shared" si="38"/>
        <v>0</v>
      </c>
      <c r="M451" s="537"/>
      <c r="N451" s="706">
        <f>+IF(A451="",0,IF(A451=Table!$A$5,L451,(IF(A451=Table!$A$3,0,IF(A451=Table!$A$4,L451,0)))))</f>
        <v>0</v>
      </c>
      <c r="O451" s="672"/>
      <c r="P451" s="707">
        <f>-IF(A451=Table!$A$5,I451,0)+IF(A451=Table!$A$5,H451,0)</f>
        <v>0</v>
      </c>
      <c r="Q451" s="539" t="str">
        <f t="shared" si="36"/>
        <v>01/1900</v>
      </c>
      <c r="R451" s="475">
        <f t="shared" si="41"/>
        <v>1</v>
      </c>
      <c r="S451" s="691"/>
      <c r="T451" s="691"/>
      <c r="U451" s="691"/>
      <c r="V451" s="691"/>
      <c r="W451" s="691"/>
      <c r="X451" s="691"/>
      <c r="Y451" s="691"/>
      <c r="Z451" s="691"/>
    </row>
    <row r="452" spans="1:26" ht="15">
      <c r="A452" s="537"/>
      <c r="B452" s="669"/>
      <c r="C452" s="537"/>
      <c r="D452" s="848" t="str">
        <f t="shared" si="39"/>
        <v>Caisse-01/1900</v>
      </c>
      <c r="E452" s="683"/>
      <c r="F452" s="680"/>
      <c r="G452" s="540"/>
      <c r="H452" s="930"/>
      <c r="I452" s="930"/>
      <c r="J452" s="930">
        <f t="shared" si="40"/>
        <v>0</v>
      </c>
      <c r="K452" s="930">
        <f t="shared" si="37"/>
        <v>0</v>
      </c>
      <c r="L452" s="705">
        <f t="shared" si="38"/>
        <v>0</v>
      </c>
      <c r="M452" s="537"/>
      <c r="N452" s="706">
        <f>+IF(A452="",0,IF(A452=Table!$A$5,L452,(IF(A452=Table!$A$3,0,IF(A452=Table!$A$4,L452,0)))))</f>
        <v>0</v>
      </c>
      <c r="O452" s="672"/>
      <c r="P452" s="707">
        <f>-IF(A452=Table!$A$5,I452,0)+IF(A452=Table!$A$5,H452,0)</f>
        <v>0</v>
      </c>
      <c r="Q452" s="539" t="str">
        <f t="shared" si="36"/>
        <v>01/1900</v>
      </c>
      <c r="R452" s="475">
        <f t="shared" si="41"/>
        <v>1</v>
      </c>
      <c r="S452" s="691"/>
      <c r="T452" s="691"/>
      <c r="U452" s="691"/>
      <c r="V452" s="691"/>
      <c r="W452" s="691"/>
      <c r="X452" s="691"/>
      <c r="Y452" s="691"/>
      <c r="Z452" s="691"/>
    </row>
    <row r="453" spans="1:26" ht="15">
      <c r="A453" s="537"/>
      <c r="B453" s="669"/>
      <c r="C453" s="537"/>
      <c r="D453" s="848" t="str">
        <f t="shared" si="39"/>
        <v>Caisse-01/1900</v>
      </c>
      <c r="E453" s="683"/>
      <c r="F453" s="680"/>
      <c r="G453" s="540"/>
      <c r="H453" s="930"/>
      <c r="I453" s="930"/>
      <c r="J453" s="930">
        <f t="shared" si="40"/>
        <v>0</v>
      </c>
      <c r="K453" s="930">
        <f t="shared" si="37"/>
        <v>0</v>
      </c>
      <c r="L453" s="705">
        <f t="shared" si="38"/>
        <v>0</v>
      </c>
      <c r="M453" s="537"/>
      <c r="N453" s="706">
        <f>+IF(A453="",0,IF(A453=Table!$A$5,L453,(IF(A453=Table!$A$3,0,IF(A453=Table!$A$4,L453,0)))))</f>
        <v>0</v>
      </c>
      <c r="O453" s="672"/>
      <c r="P453" s="707">
        <f>-IF(A453=Table!$A$5,I453,0)+IF(A453=Table!$A$5,H453,0)</f>
        <v>0</v>
      </c>
      <c r="Q453" s="539" t="str">
        <f t="shared" si="36"/>
        <v>01/1900</v>
      </c>
      <c r="R453" s="475">
        <f t="shared" si="41"/>
        <v>1</v>
      </c>
      <c r="S453" s="691"/>
      <c r="T453" s="691"/>
      <c r="U453" s="691"/>
      <c r="V453" s="691"/>
      <c r="W453" s="691"/>
      <c r="X453" s="691"/>
      <c r="Y453" s="691"/>
      <c r="Z453" s="691"/>
    </row>
    <row r="454" spans="1:26" ht="15">
      <c r="A454" s="537"/>
      <c r="B454" s="669"/>
      <c r="C454" s="537"/>
      <c r="D454" s="848" t="str">
        <f t="shared" si="39"/>
        <v>Caisse-01/1900</v>
      </c>
      <c r="E454" s="683"/>
      <c r="F454" s="680"/>
      <c r="G454" s="540"/>
      <c r="H454" s="930"/>
      <c r="I454" s="930"/>
      <c r="J454" s="930">
        <f t="shared" si="40"/>
        <v>0</v>
      </c>
      <c r="K454" s="930">
        <f t="shared" si="37"/>
        <v>0</v>
      </c>
      <c r="L454" s="705">
        <f t="shared" si="38"/>
        <v>0</v>
      </c>
      <c r="M454" s="537"/>
      <c r="N454" s="706">
        <f>+IF(A454="",0,IF(A454=Table!$A$5,L454,(IF(A454=Table!$A$3,0,IF(A454=Table!$A$4,L454,0)))))</f>
        <v>0</v>
      </c>
      <c r="O454" s="672"/>
      <c r="P454" s="707">
        <f>-IF(A454=Table!$A$5,I454,0)+IF(A454=Table!$A$5,H454,0)</f>
        <v>0</v>
      </c>
      <c r="Q454" s="539" t="str">
        <f t="shared" si="36"/>
        <v>01/1900</v>
      </c>
      <c r="R454" s="475">
        <f t="shared" si="41"/>
        <v>1</v>
      </c>
      <c r="S454" s="691"/>
      <c r="T454" s="691"/>
      <c r="U454" s="691"/>
      <c r="V454" s="691"/>
      <c r="W454" s="691"/>
      <c r="X454" s="691"/>
      <c r="Y454" s="691"/>
      <c r="Z454" s="691"/>
    </row>
    <row r="455" spans="1:26" ht="15">
      <c r="A455" s="537"/>
      <c r="B455" s="669"/>
      <c r="C455" s="537"/>
      <c r="D455" s="848" t="str">
        <f t="shared" si="39"/>
        <v>Caisse-01/1900</v>
      </c>
      <c r="E455" s="541"/>
      <c r="F455" s="680"/>
      <c r="G455" s="540"/>
      <c r="H455" s="930"/>
      <c r="I455" s="930"/>
      <c r="J455" s="930">
        <f t="shared" si="40"/>
        <v>0</v>
      </c>
      <c r="K455" s="930">
        <f t="shared" si="37"/>
        <v>0</v>
      </c>
      <c r="L455" s="705">
        <f t="shared" si="38"/>
        <v>0</v>
      </c>
      <c r="M455" s="537"/>
      <c r="N455" s="706">
        <f>+IF(A455="",0,IF(A455=Table!$A$5,L455,(IF(A455=Table!$A$3,0,IF(A455=Table!$A$4,L455,0)))))</f>
        <v>0</v>
      </c>
      <c r="O455" s="672"/>
      <c r="P455" s="707">
        <f>-IF(A455=Table!$A$5,I455,0)+IF(A455=Table!$A$5,H455,0)</f>
        <v>0</v>
      </c>
      <c r="Q455" s="539" t="str">
        <f t="shared" ref="Q455:Q518" si="42">+TEXT(B455,"mm/aaaa")</f>
        <v>01/1900</v>
      </c>
      <c r="R455" s="475">
        <f t="shared" si="41"/>
        <v>1</v>
      </c>
      <c r="S455" s="691"/>
      <c r="T455" s="691"/>
      <c r="U455" s="691"/>
      <c r="V455" s="691"/>
      <c r="W455" s="691"/>
      <c r="X455" s="691"/>
      <c r="Y455" s="691"/>
      <c r="Z455" s="691"/>
    </row>
    <row r="456" spans="1:26" ht="15">
      <c r="A456" s="537"/>
      <c r="B456" s="669"/>
      <c r="C456" s="537"/>
      <c r="D456" s="848" t="str">
        <f t="shared" si="39"/>
        <v>Caisse-01/1900</v>
      </c>
      <c r="E456" s="541"/>
      <c r="F456" s="680"/>
      <c r="G456" s="540"/>
      <c r="H456" s="930"/>
      <c r="I456" s="930"/>
      <c r="J456" s="930">
        <f t="shared" si="40"/>
        <v>0</v>
      </c>
      <c r="K456" s="930">
        <f t="shared" si="37"/>
        <v>0</v>
      </c>
      <c r="L456" s="705">
        <f t="shared" si="38"/>
        <v>0</v>
      </c>
      <c r="M456" s="537"/>
      <c r="N456" s="706">
        <f>+IF(A456="",0,IF(A456=Table!$A$5,L456,(IF(A456=Table!$A$3,0,IF(A456=Table!$A$4,L456,0)))))</f>
        <v>0</v>
      </c>
      <c r="O456" s="672"/>
      <c r="P456" s="707">
        <f>-IF(A456=Table!$A$5,I456,0)+IF(A456=Table!$A$5,H456,0)</f>
        <v>0</v>
      </c>
      <c r="Q456" s="539" t="str">
        <f t="shared" si="42"/>
        <v>01/1900</v>
      </c>
      <c r="R456" s="475">
        <f t="shared" si="41"/>
        <v>1</v>
      </c>
      <c r="S456" s="691"/>
      <c r="T456" s="691"/>
      <c r="U456" s="691"/>
      <c r="V456" s="691"/>
      <c r="W456" s="691"/>
      <c r="X456" s="691"/>
      <c r="Y456" s="691"/>
      <c r="Z456" s="691"/>
    </row>
    <row r="457" spans="1:26" ht="15">
      <c r="A457" s="537"/>
      <c r="B457" s="669"/>
      <c r="C457" s="537"/>
      <c r="D457" s="848" t="str">
        <f t="shared" si="39"/>
        <v>Caisse-01/1900</v>
      </c>
      <c r="E457" s="541"/>
      <c r="F457" s="680"/>
      <c r="G457" s="540"/>
      <c r="H457" s="930"/>
      <c r="I457" s="961"/>
      <c r="J457" s="930">
        <f t="shared" si="40"/>
        <v>0</v>
      </c>
      <c r="K457" s="930">
        <f t="shared" si="37"/>
        <v>0</v>
      </c>
      <c r="L457" s="705">
        <f t="shared" si="38"/>
        <v>0</v>
      </c>
      <c r="M457" s="537"/>
      <c r="N457" s="706">
        <f>+IF(A457="",0,IF(A457=Table!$A$5,L457,(IF(A457=Table!$A$3,0,IF(A457=Table!$A$4,L457,0)))))</f>
        <v>0</v>
      </c>
      <c r="O457" s="672"/>
      <c r="P457" s="707">
        <f>-IF(A457=Table!$A$5,I457,0)+IF(A457=Table!$A$5,H457,0)</f>
        <v>0</v>
      </c>
      <c r="Q457" s="539" t="str">
        <f t="shared" si="42"/>
        <v>01/1900</v>
      </c>
      <c r="R457" s="475">
        <f t="shared" si="41"/>
        <v>1</v>
      </c>
      <c r="S457" s="691"/>
      <c r="T457" s="691"/>
      <c r="U457" s="691"/>
      <c r="V457" s="691"/>
      <c r="W457" s="691"/>
      <c r="X457" s="691"/>
      <c r="Y457" s="691"/>
      <c r="Z457" s="691"/>
    </row>
    <row r="458" spans="1:26" ht="15">
      <c r="A458" s="537"/>
      <c r="B458" s="669"/>
      <c r="C458" s="537"/>
      <c r="D458" s="848" t="str">
        <f t="shared" si="39"/>
        <v>Caisse-01/1900</v>
      </c>
      <c r="E458" s="541"/>
      <c r="F458" s="680"/>
      <c r="G458" s="540"/>
      <c r="H458" s="930"/>
      <c r="I458" s="961"/>
      <c r="J458" s="930">
        <f t="shared" si="40"/>
        <v>0</v>
      </c>
      <c r="K458" s="930">
        <f t="shared" si="37"/>
        <v>0</v>
      </c>
      <c r="L458" s="705">
        <f t="shared" si="38"/>
        <v>0</v>
      </c>
      <c r="M458" s="537"/>
      <c r="N458" s="706">
        <f>+IF(A458="",0,IF(A458=Table!$A$5,L458,(IF(A458=Table!$A$3,0,IF(A458=Table!$A$4,L458,0)))))</f>
        <v>0</v>
      </c>
      <c r="O458" s="672"/>
      <c r="P458" s="707">
        <f>-IF(A458=Table!$A$5,I458,0)+IF(A458=Table!$A$5,H458,0)</f>
        <v>0</v>
      </c>
      <c r="Q458" s="539" t="str">
        <f t="shared" si="42"/>
        <v>01/1900</v>
      </c>
      <c r="R458" s="475">
        <f t="shared" si="41"/>
        <v>1</v>
      </c>
      <c r="S458" s="691"/>
      <c r="T458" s="691"/>
      <c r="U458" s="691"/>
      <c r="V458" s="691"/>
      <c r="W458" s="691"/>
      <c r="X458" s="691"/>
      <c r="Y458" s="691"/>
      <c r="Z458" s="691"/>
    </row>
    <row r="459" spans="1:26" ht="15">
      <c r="A459" s="537"/>
      <c r="B459" s="669"/>
      <c r="C459" s="537"/>
      <c r="D459" s="848" t="str">
        <f t="shared" si="39"/>
        <v>Caisse-01/1900</v>
      </c>
      <c r="E459" s="541"/>
      <c r="F459" s="680"/>
      <c r="G459" s="540"/>
      <c r="H459" s="930"/>
      <c r="I459" s="961"/>
      <c r="J459" s="930">
        <f t="shared" si="40"/>
        <v>0</v>
      </c>
      <c r="K459" s="930">
        <f t="shared" ref="K459:K522" si="43">+IFERROR((+INDEX($O$4:$Z$4,MATCH(Q459,$O$3:$Z$3,0))),0)</f>
        <v>0</v>
      </c>
      <c r="L459" s="705">
        <f t="shared" ref="L459:L522" si="44">IFERROR((H459/K459-I459/K459),0)</f>
        <v>0</v>
      </c>
      <c r="M459" s="537"/>
      <c r="N459" s="706">
        <f>+IF(A459="",0,IF(A459=Table!$A$5,L459,(IF(A459=Table!$A$3,0,IF(A459=Table!$A$4,L459,0)))))</f>
        <v>0</v>
      </c>
      <c r="O459" s="672"/>
      <c r="P459" s="707">
        <f>-IF(A459=Table!$A$5,I459,0)+IF(A459=Table!$A$5,H459,0)</f>
        <v>0</v>
      </c>
      <c r="Q459" s="539" t="str">
        <f t="shared" si="42"/>
        <v>01/1900</v>
      </c>
      <c r="R459" s="475">
        <f t="shared" si="41"/>
        <v>1</v>
      </c>
      <c r="S459" s="691"/>
      <c r="T459" s="691"/>
      <c r="U459" s="691"/>
      <c r="V459" s="691"/>
      <c r="W459" s="691"/>
      <c r="X459" s="691"/>
      <c r="Y459" s="691"/>
      <c r="Z459" s="691"/>
    </row>
    <row r="460" spans="1:26" ht="15">
      <c r="A460" s="537"/>
      <c r="B460" s="669"/>
      <c r="C460" s="537"/>
      <c r="D460" s="848" t="str">
        <f t="shared" ref="D460:D523" si="45">"Caisse-"&amp;Q460</f>
        <v>Caisse-01/1900</v>
      </c>
      <c r="E460" s="541"/>
      <c r="F460" s="680"/>
      <c r="G460" s="540"/>
      <c r="H460" s="930"/>
      <c r="I460" s="961"/>
      <c r="J460" s="930">
        <f t="shared" ref="J460:J523" si="46">+J459+H460-I460</f>
        <v>0</v>
      </c>
      <c r="K460" s="930">
        <f t="shared" si="43"/>
        <v>0</v>
      </c>
      <c r="L460" s="705">
        <f t="shared" si="44"/>
        <v>0</v>
      </c>
      <c r="M460" s="537"/>
      <c r="N460" s="706">
        <f>+IF(A460="",0,IF(A460=Table!$A$5,L460,(IF(A460=Table!$A$3,0,IF(A460=Table!$A$4,L460,0)))))</f>
        <v>0</v>
      </c>
      <c r="O460" s="672"/>
      <c r="P460" s="707">
        <f>-IF(A460=Table!$A$5,I460,0)+IF(A460=Table!$A$5,H460,0)</f>
        <v>0</v>
      </c>
      <c r="Q460" s="539" t="str">
        <f t="shared" si="42"/>
        <v>01/1900</v>
      </c>
      <c r="R460" s="475">
        <f t="shared" ref="R460:R523" si="47">ROUNDUP(MONTH(Q460)/3,0)</f>
        <v>1</v>
      </c>
      <c r="S460" s="691"/>
      <c r="T460" s="691"/>
      <c r="U460" s="691"/>
      <c r="V460" s="691"/>
      <c r="W460" s="691"/>
      <c r="X460" s="691"/>
      <c r="Y460" s="691"/>
      <c r="Z460" s="691"/>
    </row>
    <row r="461" spans="1:26" ht="15">
      <c r="A461" s="537"/>
      <c r="B461" s="669"/>
      <c r="C461" s="537"/>
      <c r="D461" s="848" t="str">
        <f t="shared" si="45"/>
        <v>Caisse-01/1900</v>
      </c>
      <c r="E461" s="541"/>
      <c r="F461" s="680"/>
      <c r="G461" s="540"/>
      <c r="H461" s="930"/>
      <c r="I461" s="961"/>
      <c r="J461" s="930">
        <f t="shared" si="46"/>
        <v>0</v>
      </c>
      <c r="K461" s="930">
        <f t="shared" si="43"/>
        <v>0</v>
      </c>
      <c r="L461" s="705">
        <f t="shared" si="44"/>
        <v>0</v>
      </c>
      <c r="M461" s="537"/>
      <c r="N461" s="706">
        <f>+IF(A461="",0,IF(A461=Table!$A$5,L461,(IF(A461=Table!$A$3,0,IF(A461=Table!$A$4,L461,0)))))</f>
        <v>0</v>
      </c>
      <c r="O461" s="672"/>
      <c r="P461" s="707">
        <f>-IF(A461=Table!$A$5,I461,0)+IF(A461=Table!$A$5,H461,0)</f>
        <v>0</v>
      </c>
      <c r="Q461" s="539" t="str">
        <f t="shared" si="42"/>
        <v>01/1900</v>
      </c>
      <c r="R461" s="475">
        <f t="shared" si="47"/>
        <v>1</v>
      </c>
      <c r="S461" s="691"/>
      <c r="T461" s="691"/>
      <c r="U461" s="691"/>
      <c r="V461" s="691"/>
      <c r="W461" s="691"/>
      <c r="X461" s="691"/>
      <c r="Y461" s="691"/>
      <c r="Z461" s="691"/>
    </row>
    <row r="462" spans="1:26" ht="15">
      <c r="A462" s="537"/>
      <c r="B462" s="669"/>
      <c r="C462" s="537"/>
      <c r="D462" s="848" t="str">
        <f t="shared" si="45"/>
        <v>Caisse-01/1900</v>
      </c>
      <c r="E462" s="541"/>
      <c r="F462" s="680"/>
      <c r="G462" s="540"/>
      <c r="H462" s="930"/>
      <c r="I462" s="961"/>
      <c r="J462" s="930">
        <f t="shared" si="46"/>
        <v>0</v>
      </c>
      <c r="K462" s="930">
        <f t="shared" si="43"/>
        <v>0</v>
      </c>
      <c r="L462" s="705">
        <f t="shared" si="44"/>
        <v>0</v>
      </c>
      <c r="M462" s="537"/>
      <c r="N462" s="706">
        <f>+IF(A462="",0,IF(A462=Table!$A$5,L462,(IF(A462=Table!$A$3,0,IF(A462=Table!$A$4,L462,0)))))</f>
        <v>0</v>
      </c>
      <c r="O462" s="672"/>
      <c r="P462" s="707">
        <f>-IF(A462=Table!$A$5,I462,0)+IF(A462=Table!$A$5,H462,0)</f>
        <v>0</v>
      </c>
      <c r="Q462" s="539" t="str">
        <f t="shared" si="42"/>
        <v>01/1900</v>
      </c>
      <c r="R462" s="475">
        <f t="shared" si="47"/>
        <v>1</v>
      </c>
      <c r="S462" s="691"/>
      <c r="T462" s="691"/>
      <c r="U462" s="691"/>
      <c r="V462" s="691"/>
      <c r="W462" s="691"/>
      <c r="X462" s="691"/>
      <c r="Y462" s="691"/>
      <c r="Z462" s="691"/>
    </row>
    <row r="463" spans="1:26" ht="15">
      <c r="A463" s="537"/>
      <c r="B463" s="669"/>
      <c r="C463" s="537"/>
      <c r="D463" s="848" t="str">
        <f t="shared" si="45"/>
        <v>Caisse-01/1900</v>
      </c>
      <c r="E463" s="541"/>
      <c r="F463" s="680"/>
      <c r="G463" s="540"/>
      <c r="H463" s="930"/>
      <c r="I463" s="961"/>
      <c r="J463" s="930">
        <f t="shared" si="46"/>
        <v>0</v>
      </c>
      <c r="K463" s="930">
        <f t="shared" si="43"/>
        <v>0</v>
      </c>
      <c r="L463" s="705">
        <f t="shared" si="44"/>
        <v>0</v>
      </c>
      <c r="M463" s="537"/>
      <c r="N463" s="706">
        <f>+IF(A463="",0,IF(A463=Table!$A$5,L463,(IF(A463=Table!$A$3,0,IF(A463=Table!$A$4,L463,0)))))</f>
        <v>0</v>
      </c>
      <c r="O463" s="672"/>
      <c r="P463" s="707">
        <f>-IF(A463=Table!$A$5,I463,0)+IF(A463=Table!$A$5,H463,0)</f>
        <v>0</v>
      </c>
      <c r="Q463" s="539" t="str">
        <f t="shared" si="42"/>
        <v>01/1900</v>
      </c>
      <c r="R463" s="475">
        <f t="shared" si="47"/>
        <v>1</v>
      </c>
      <c r="S463" s="691"/>
      <c r="T463" s="691"/>
      <c r="U463" s="691"/>
      <c r="V463" s="691"/>
      <c r="W463" s="691"/>
      <c r="X463" s="691"/>
      <c r="Y463" s="691"/>
      <c r="Z463" s="691"/>
    </row>
    <row r="464" spans="1:26" ht="15">
      <c r="A464" s="537"/>
      <c r="B464" s="669"/>
      <c r="C464" s="537"/>
      <c r="D464" s="848" t="str">
        <f t="shared" si="45"/>
        <v>Caisse-01/1900</v>
      </c>
      <c r="E464" s="687"/>
      <c r="F464" s="680"/>
      <c r="G464" s="540"/>
      <c r="H464" s="930"/>
      <c r="I464" s="930"/>
      <c r="J464" s="930">
        <f t="shared" si="46"/>
        <v>0</v>
      </c>
      <c r="K464" s="930">
        <f t="shared" si="43"/>
        <v>0</v>
      </c>
      <c r="L464" s="705">
        <f t="shared" si="44"/>
        <v>0</v>
      </c>
      <c r="M464" s="537"/>
      <c r="N464" s="706">
        <f>+IF(A464="",0,IF(A464=Table!$A$5,L464,(IF(A464=Table!$A$3,0,IF(A464=Table!$A$4,L464,0)))))</f>
        <v>0</v>
      </c>
      <c r="O464" s="672"/>
      <c r="P464" s="707">
        <f>-IF(A464=Table!$A$5,I464,0)+IF(A464=Table!$A$5,H464,0)</f>
        <v>0</v>
      </c>
      <c r="Q464" s="539" t="str">
        <f t="shared" si="42"/>
        <v>01/1900</v>
      </c>
      <c r="R464" s="475">
        <f t="shared" si="47"/>
        <v>1</v>
      </c>
      <c r="S464" s="691"/>
      <c r="T464" s="691"/>
      <c r="U464" s="691"/>
      <c r="V464" s="691"/>
      <c r="W464" s="691"/>
      <c r="X464" s="691"/>
      <c r="Y464" s="691"/>
      <c r="Z464" s="691"/>
    </row>
    <row r="465" spans="1:26" ht="15">
      <c r="A465" s="537"/>
      <c r="B465" s="669"/>
      <c r="C465" s="537"/>
      <c r="D465" s="848" t="str">
        <f t="shared" si="45"/>
        <v>Caisse-01/1900</v>
      </c>
      <c r="E465" s="678"/>
      <c r="F465" s="671"/>
      <c r="G465" s="540"/>
      <c r="H465" s="932"/>
      <c r="I465" s="930"/>
      <c r="J465" s="930">
        <f t="shared" si="46"/>
        <v>0</v>
      </c>
      <c r="K465" s="930">
        <f t="shared" si="43"/>
        <v>0</v>
      </c>
      <c r="L465" s="705">
        <f t="shared" si="44"/>
        <v>0</v>
      </c>
      <c r="M465" s="537"/>
      <c r="N465" s="706">
        <f>+IF(A465="",0,IF(A465=Table!$A$5,L465,(IF(A465=Table!$A$3,0,IF(A465=Table!$A$4,L465,0)))))</f>
        <v>0</v>
      </c>
      <c r="O465" s="672"/>
      <c r="P465" s="707">
        <f>-IF(A465=Table!$A$5,I465,0)+IF(A465=Table!$A$5,H465,0)</f>
        <v>0</v>
      </c>
      <c r="Q465" s="539" t="str">
        <f t="shared" si="42"/>
        <v>01/1900</v>
      </c>
      <c r="R465" s="475">
        <f t="shared" si="47"/>
        <v>1</v>
      </c>
      <c r="S465" s="691"/>
      <c r="T465" s="691"/>
      <c r="U465" s="691"/>
      <c r="V465" s="691"/>
      <c r="W465" s="691"/>
      <c r="X465" s="691"/>
      <c r="Y465" s="691"/>
      <c r="Z465" s="691"/>
    </row>
    <row r="466" spans="1:26" ht="15">
      <c r="A466" s="537"/>
      <c r="B466" s="669"/>
      <c r="C466" s="537"/>
      <c r="D466" s="848" t="str">
        <f t="shared" si="45"/>
        <v>Caisse-01/1900</v>
      </c>
      <c r="E466" s="678"/>
      <c r="F466" s="671"/>
      <c r="G466" s="540"/>
      <c r="H466" s="932"/>
      <c r="I466" s="930"/>
      <c r="J466" s="930">
        <f t="shared" si="46"/>
        <v>0</v>
      </c>
      <c r="K466" s="930">
        <f t="shared" si="43"/>
        <v>0</v>
      </c>
      <c r="L466" s="705">
        <f t="shared" si="44"/>
        <v>0</v>
      </c>
      <c r="M466" s="537"/>
      <c r="N466" s="706">
        <f>+IF(A466="",0,IF(A466=Table!$A$5,L466,(IF(A466=Table!$A$3,0,IF(A466=Table!$A$4,L466,0)))))</f>
        <v>0</v>
      </c>
      <c r="O466" s="672"/>
      <c r="P466" s="707">
        <f>-IF(A466=Table!$A$5,I466,0)+IF(A466=Table!$A$5,H466,0)</f>
        <v>0</v>
      </c>
      <c r="Q466" s="539" t="str">
        <f t="shared" si="42"/>
        <v>01/1900</v>
      </c>
      <c r="R466" s="475">
        <f t="shared" si="47"/>
        <v>1</v>
      </c>
      <c r="S466" s="691"/>
      <c r="T466" s="691"/>
      <c r="U466" s="691"/>
      <c r="V466" s="691"/>
      <c r="W466" s="691"/>
      <c r="X466" s="691"/>
      <c r="Y466" s="691"/>
      <c r="Z466" s="691"/>
    </row>
    <row r="467" spans="1:26" ht="15">
      <c r="A467" s="537"/>
      <c r="B467" s="669"/>
      <c r="C467" s="537"/>
      <c r="D467" s="848" t="str">
        <f t="shared" si="45"/>
        <v>Caisse-01/1900</v>
      </c>
      <c r="E467" s="678"/>
      <c r="F467" s="671"/>
      <c r="G467" s="540"/>
      <c r="H467" s="932"/>
      <c r="I467" s="930"/>
      <c r="J467" s="930">
        <f t="shared" si="46"/>
        <v>0</v>
      </c>
      <c r="K467" s="930">
        <f t="shared" si="43"/>
        <v>0</v>
      </c>
      <c r="L467" s="705">
        <f t="shared" si="44"/>
        <v>0</v>
      </c>
      <c r="M467" s="537"/>
      <c r="N467" s="706">
        <f>+IF(A467="",0,IF(A467=Table!$A$5,L467,(IF(A467=Table!$A$3,0,IF(A467=Table!$A$4,L467,0)))))</f>
        <v>0</v>
      </c>
      <c r="O467" s="672"/>
      <c r="P467" s="707">
        <f>-IF(A467=Table!$A$5,I467,0)+IF(A467=Table!$A$5,H467,0)</f>
        <v>0</v>
      </c>
      <c r="Q467" s="539" t="str">
        <f t="shared" si="42"/>
        <v>01/1900</v>
      </c>
      <c r="R467" s="475">
        <f t="shared" si="47"/>
        <v>1</v>
      </c>
      <c r="S467" s="691"/>
      <c r="T467" s="691"/>
      <c r="U467" s="691"/>
      <c r="V467" s="691"/>
      <c r="W467" s="691"/>
      <c r="X467" s="691"/>
      <c r="Y467" s="691"/>
      <c r="Z467" s="691"/>
    </row>
    <row r="468" spans="1:26" ht="15">
      <c r="A468" s="537"/>
      <c r="B468" s="669"/>
      <c r="C468" s="537"/>
      <c r="D468" s="848" t="str">
        <f t="shared" si="45"/>
        <v>Caisse-01/1900</v>
      </c>
      <c r="E468" s="541"/>
      <c r="F468" s="680"/>
      <c r="G468" s="540"/>
      <c r="H468" s="930"/>
      <c r="I468" s="961"/>
      <c r="J468" s="930">
        <f t="shared" si="46"/>
        <v>0</v>
      </c>
      <c r="K468" s="930">
        <f t="shared" si="43"/>
        <v>0</v>
      </c>
      <c r="L468" s="705">
        <f t="shared" si="44"/>
        <v>0</v>
      </c>
      <c r="M468" s="537"/>
      <c r="N468" s="706">
        <f>+IF(A468="",0,IF(A468=Table!$A$5,L468,(IF(A468=Table!$A$3,0,IF(A468=Table!$A$4,L468,0)))))</f>
        <v>0</v>
      </c>
      <c r="O468" s="672"/>
      <c r="P468" s="707">
        <f>-IF(A468=Table!$A$5,I468,0)+IF(A468=Table!$A$5,H468,0)</f>
        <v>0</v>
      </c>
      <c r="Q468" s="539" t="str">
        <f t="shared" si="42"/>
        <v>01/1900</v>
      </c>
      <c r="R468" s="475">
        <f t="shared" si="47"/>
        <v>1</v>
      </c>
      <c r="S468" s="691"/>
      <c r="T468" s="691"/>
      <c r="U468" s="691"/>
      <c r="V468" s="691"/>
      <c r="W468" s="691"/>
      <c r="X468" s="691"/>
      <c r="Y468" s="691"/>
      <c r="Z468" s="691"/>
    </row>
    <row r="469" spans="1:26" ht="15">
      <c r="A469" s="537"/>
      <c r="B469" s="669"/>
      <c r="C469" s="537"/>
      <c r="D469" s="848" t="str">
        <f t="shared" si="45"/>
        <v>Caisse-01/1900</v>
      </c>
      <c r="E469" s="541"/>
      <c r="F469" s="680"/>
      <c r="G469" s="540"/>
      <c r="H469" s="930"/>
      <c r="I469" s="961"/>
      <c r="J469" s="930">
        <f t="shared" si="46"/>
        <v>0</v>
      </c>
      <c r="K469" s="930">
        <f t="shared" si="43"/>
        <v>0</v>
      </c>
      <c r="L469" s="705">
        <f t="shared" si="44"/>
        <v>0</v>
      </c>
      <c r="M469" s="537"/>
      <c r="N469" s="706">
        <f>+IF(A469="",0,IF(A469=Table!$A$5,L469,(IF(A469=Table!$A$3,0,IF(A469=Table!$A$4,L469,0)))))</f>
        <v>0</v>
      </c>
      <c r="O469" s="672"/>
      <c r="P469" s="707">
        <f>-IF(A469=Table!$A$5,I469,0)+IF(A469=Table!$A$5,H469,0)</f>
        <v>0</v>
      </c>
      <c r="Q469" s="539" t="str">
        <f t="shared" si="42"/>
        <v>01/1900</v>
      </c>
      <c r="R469" s="475">
        <f t="shared" si="47"/>
        <v>1</v>
      </c>
      <c r="S469" s="691"/>
      <c r="T469" s="691"/>
      <c r="U469" s="691"/>
      <c r="V469" s="691"/>
      <c r="W469" s="691"/>
      <c r="X469" s="691"/>
      <c r="Y469" s="691"/>
      <c r="Z469" s="691"/>
    </row>
    <row r="470" spans="1:26" ht="15">
      <c r="A470" s="537"/>
      <c r="B470" s="669"/>
      <c r="C470" s="537"/>
      <c r="D470" s="848" t="str">
        <f t="shared" si="45"/>
        <v>Caisse-01/1900</v>
      </c>
      <c r="E470" s="687"/>
      <c r="F470" s="680"/>
      <c r="G470" s="540"/>
      <c r="H470" s="930"/>
      <c r="I470" s="930"/>
      <c r="J470" s="930">
        <f t="shared" si="46"/>
        <v>0</v>
      </c>
      <c r="K470" s="930">
        <f t="shared" si="43"/>
        <v>0</v>
      </c>
      <c r="L470" s="705">
        <f t="shared" si="44"/>
        <v>0</v>
      </c>
      <c r="M470" s="537"/>
      <c r="N470" s="706">
        <f>+IF(A470="",0,IF(A470=Table!$A$5,L470,(IF(A470=Table!$A$3,0,IF(A470=Table!$A$4,L470,0)))))</f>
        <v>0</v>
      </c>
      <c r="O470" s="672"/>
      <c r="P470" s="707">
        <f>-IF(A470=Table!$A$5,I470,0)+IF(A470=Table!$A$5,H470,0)</f>
        <v>0</v>
      </c>
      <c r="Q470" s="539" t="str">
        <f t="shared" si="42"/>
        <v>01/1900</v>
      </c>
      <c r="R470" s="475">
        <f t="shared" si="47"/>
        <v>1</v>
      </c>
      <c r="S470" s="691"/>
      <c r="T470" s="691"/>
      <c r="U470" s="691"/>
      <c r="V470" s="691"/>
      <c r="W470" s="691"/>
      <c r="X470" s="691"/>
      <c r="Y470" s="691"/>
      <c r="Z470" s="691"/>
    </row>
    <row r="471" spans="1:26" ht="15">
      <c r="A471" s="537"/>
      <c r="B471" s="669"/>
      <c r="C471" s="537"/>
      <c r="D471" s="848" t="str">
        <f t="shared" si="45"/>
        <v>Caisse-01/1900</v>
      </c>
      <c r="E471" s="687"/>
      <c r="F471" s="680"/>
      <c r="G471" s="540"/>
      <c r="H471" s="930"/>
      <c r="I471" s="930"/>
      <c r="J471" s="930">
        <f t="shared" si="46"/>
        <v>0</v>
      </c>
      <c r="K471" s="930">
        <f t="shared" si="43"/>
        <v>0</v>
      </c>
      <c r="L471" s="705">
        <f t="shared" si="44"/>
        <v>0</v>
      </c>
      <c r="M471" s="537"/>
      <c r="N471" s="706">
        <f>+IF(A471="",0,IF(A471=Table!$A$5,L471,(IF(A471=Table!$A$3,0,IF(A471=Table!$A$4,L471,0)))))</f>
        <v>0</v>
      </c>
      <c r="O471" s="672"/>
      <c r="P471" s="707">
        <f>-IF(A471=Table!$A$5,I471,0)+IF(A471=Table!$A$5,H471,0)</f>
        <v>0</v>
      </c>
      <c r="Q471" s="539" t="str">
        <f t="shared" si="42"/>
        <v>01/1900</v>
      </c>
      <c r="R471" s="475">
        <f t="shared" si="47"/>
        <v>1</v>
      </c>
      <c r="S471" s="691"/>
      <c r="T471" s="691"/>
      <c r="U471" s="691"/>
      <c r="V471" s="691"/>
      <c r="W471" s="691"/>
      <c r="X471" s="691"/>
      <c r="Y471" s="691"/>
      <c r="Z471" s="691"/>
    </row>
    <row r="472" spans="1:26" ht="15">
      <c r="A472" s="537"/>
      <c r="B472" s="669"/>
      <c r="C472" s="537"/>
      <c r="D472" s="848" t="str">
        <f t="shared" si="45"/>
        <v>Caisse-01/1900</v>
      </c>
      <c r="E472" s="687"/>
      <c r="F472" s="680"/>
      <c r="G472" s="540"/>
      <c r="H472" s="930"/>
      <c r="I472" s="930"/>
      <c r="J472" s="930">
        <f t="shared" si="46"/>
        <v>0</v>
      </c>
      <c r="K472" s="930">
        <f t="shared" si="43"/>
        <v>0</v>
      </c>
      <c r="L472" s="705">
        <f t="shared" si="44"/>
        <v>0</v>
      </c>
      <c r="M472" s="537"/>
      <c r="N472" s="706">
        <f>+IF(A472="",0,IF(A472=Table!$A$5,L472,(IF(A472=Table!$A$3,0,IF(A472=Table!$A$4,L472,0)))))</f>
        <v>0</v>
      </c>
      <c r="O472" s="672"/>
      <c r="P472" s="707">
        <f>-IF(A472=Table!$A$5,I472,0)+IF(A472=Table!$A$5,H472,0)</f>
        <v>0</v>
      </c>
      <c r="Q472" s="539" t="str">
        <f t="shared" si="42"/>
        <v>01/1900</v>
      </c>
      <c r="R472" s="475">
        <f t="shared" si="47"/>
        <v>1</v>
      </c>
      <c r="S472" s="691"/>
      <c r="T472" s="691"/>
      <c r="U472" s="691"/>
      <c r="V472" s="691"/>
      <c r="W472" s="691"/>
      <c r="X472" s="691"/>
      <c r="Y472" s="691"/>
      <c r="Z472" s="691"/>
    </row>
    <row r="473" spans="1:26" ht="15">
      <c r="A473" s="537"/>
      <c r="B473" s="669"/>
      <c r="C473" s="537"/>
      <c r="D473" s="848" t="str">
        <f t="shared" si="45"/>
        <v>Caisse-01/1900</v>
      </c>
      <c r="E473" s="687"/>
      <c r="F473" s="680"/>
      <c r="G473" s="540"/>
      <c r="H473" s="930"/>
      <c r="I473" s="930"/>
      <c r="J473" s="930">
        <f t="shared" si="46"/>
        <v>0</v>
      </c>
      <c r="K473" s="930">
        <f t="shared" si="43"/>
        <v>0</v>
      </c>
      <c r="L473" s="705">
        <f t="shared" si="44"/>
        <v>0</v>
      </c>
      <c r="M473" s="537"/>
      <c r="N473" s="706">
        <f>+IF(A473="",0,IF(A473=Table!$A$5,L473,(IF(A473=Table!$A$3,0,IF(A473=Table!$A$4,L473,0)))))</f>
        <v>0</v>
      </c>
      <c r="O473" s="672"/>
      <c r="P473" s="707">
        <f>-IF(A473=Table!$A$5,I473,0)+IF(A473=Table!$A$5,H473,0)</f>
        <v>0</v>
      </c>
      <c r="Q473" s="539" t="str">
        <f t="shared" si="42"/>
        <v>01/1900</v>
      </c>
      <c r="R473" s="475">
        <f t="shared" si="47"/>
        <v>1</v>
      </c>
      <c r="S473" s="691"/>
      <c r="T473" s="691"/>
      <c r="U473" s="691"/>
      <c r="V473" s="691"/>
      <c r="W473" s="691"/>
      <c r="X473" s="691"/>
      <c r="Y473" s="691"/>
      <c r="Z473" s="691"/>
    </row>
    <row r="474" spans="1:26" ht="15">
      <c r="A474" s="537"/>
      <c r="B474" s="669"/>
      <c r="C474" s="537"/>
      <c r="D474" s="848" t="str">
        <f t="shared" si="45"/>
        <v>Caisse-01/1900</v>
      </c>
      <c r="E474" s="687"/>
      <c r="F474" s="680"/>
      <c r="G474" s="540"/>
      <c r="H474" s="930"/>
      <c r="I474" s="930"/>
      <c r="J474" s="930">
        <f t="shared" si="46"/>
        <v>0</v>
      </c>
      <c r="K474" s="930">
        <f t="shared" si="43"/>
        <v>0</v>
      </c>
      <c r="L474" s="705">
        <f t="shared" si="44"/>
        <v>0</v>
      </c>
      <c r="M474" s="537"/>
      <c r="N474" s="706">
        <f>+IF(A474="",0,IF(A474=Table!$A$5,L474,(IF(A474=Table!$A$3,0,IF(A474=Table!$A$4,L474,0)))))</f>
        <v>0</v>
      </c>
      <c r="O474" s="672"/>
      <c r="P474" s="707">
        <f>-IF(A474=Table!$A$5,I474,0)+IF(A474=Table!$A$5,H474,0)</f>
        <v>0</v>
      </c>
      <c r="Q474" s="539" t="str">
        <f t="shared" si="42"/>
        <v>01/1900</v>
      </c>
      <c r="R474" s="475">
        <f t="shared" si="47"/>
        <v>1</v>
      </c>
      <c r="S474" s="691"/>
      <c r="T474" s="691"/>
      <c r="U474" s="691"/>
      <c r="V474" s="691"/>
      <c r="W474" s="691"/>
      <c r="X474" s="691"/>
      <c r="Y474" s="691"/>
      <c r="Z474" s="691"/>
    </row>
    <row r="475" spans="1:26" ht="15">
      <c r="A475" s="537"/>
      <c r="B475" s="669"/>
      <c r="C475" s="537"/>
      <c r="D475" s="848" t="str">
        <f t="shared" si="45"/>
        <v>Caisse-01/1900</v>
      </c>
      <c r="E475" s="687"/>
      <c r="F475" s="680"/>
      <c r="G475" s="540"/>
      <c r="H475" s="930"/>
      <c r="I475" s="930"/>
      <c r="J475" s="930">
        <f t="shared" si="46"/>
        <v>0</v>
      </c>
      <c r="K475" s="930">
        <f t="shared" si="43"/>
        <v>0</v>
      </c>
      <c r="L475" s="705">
        <f t="shared" si="44"/>
        <v>0</v>
      </c>
      <c r="M475" s="537"/>
      <c r="N475" s="706">
        <f>+IF(A475="",0,IF(A475=Table!$A$5,L475,(IF(A475=Table!$A$3,0,IF(A475=Table!$A$4,L475,0)))))</f>
        <v>0</v>
      </c>
      <c r="O475" s="672"/>
      <c r="P475" s="707">
        <f>-IF(A475=Table!$A$5,I475,0)+IF(A475=Table!$A$5,H475,0)</f>
        <v>0</v>
      </c>
      <c r="Q475" s="539" t="str">
        <f t="shared" si="42"/>
        <v>01/1900</v>
      </c>
      <c r="R475" s="475">
        <f t="shared" si="47"/>
        <v>1</v>
      </c>
      <c r="S475" s="691"/>
      <c r="T475" s="691"/>
      <c r="U475" s="691"/>
      <c r="V475" s="691"/>
      <c r="W475" s="691"/>
      <c r="X475" s="691"/>
      <c r="Y475" s="691"/>
      <c r="Z475" s="691"/>
    </row>
    <row r="476" spans="1:26" ht="15">
      <c r="A476" s="537"/>
      <c r="B476" s="669"/>
      <c r="C476" s="537"/>
      <c r="D476" s="848" t="str">
        <f t="shared" si="45"/>
        <v>Caisse-01/1900</v>
      </c>
      <c r="E476" s="679"/>
      <c r="F476" s="680"/>
      <c r="G476" s="540"/>
      <c r="H476" s="930"/>
      <c r="I476" s="932"/>
      <c r="J476" s="930">
        <f t="shared" si="46"/>
        <v>0</v>
      </c>
      <c r="K476" s="930">
        <f t="shared" si="43"/>
        <v>0</v>
      </c>
      <c r="L476" s="705">
        <f t="shared" si="44"/>
        <v>0</v>
      </c>
      <c r="M476" s="537"/>
      <c r="N476" s="706">
        <f>+IF(A476="",0,IF(A476=Table!$A$5,L476,(IF(A476=Table!$A$3,0,IF(A476=Table!$A$4,L476,0)))))</f>
        <v>0</v>
      </c>
      <c r="O476" s="672"/>
      <c r="P476" s="707">
        <f>-IF(A476=Table!$A$5,I476,0)+IF(A476=Table!$A$5,H476,0)</f>
        <v>0</v>
      </c>
      <c r="Q476" s="539" t="str">
        <f t="shared" si="42"/>
        <v>01/1900</v>
      </c>
      <c r="R476" s="475">
        <f t="shared" si="47"/>
        <v>1</v>
      </c>
      <c r="S476" s="691"/>
      <c r="T476" s="691"/>
      <c r="U476" s="691"/>
      <c r="V476" s="691"/>
      <c r="W476" s="691"/>
      <c r="X476" s="691"/>
      <c r="Y476" s="691"/>
      <c r="Z476" s="691"/>
    </row>
    <row r="477" spans="1:26" ht="15">
      <c r="A477" s="537"/>
      <c r="B477" s="669"/>
      <c r="C477" s="537"/>
      <c r="D477" s="848" t="str">
        <f t="shared" si="45"/>
        <v>Caisse-01/1900</v>
      </c>
      <c r="E477" s="687"/>
      <c r="F477" s="682"/>
      <c r="G477" s="540"/>
      <c r="H477" s="930"/>
      <c r="I477" s="933"/>
      <c r="J477" s="930">
        <f t="shared" si="46"/>
        <v>0</v>
      </c>
      <c r="K477" s="930">
        <f t="shared" si="43"/>
        <v>0</v>
      </c>
      <c r="L477" s="705">
        <f t="shared" si="44"/>
        <v>0</v>
      </c>
      <c r="M477" s="537"/>
      <c r="N477" s="706">
        <f>+IF(A477="",0,IF(A477=Table!$A$5,L477,(IF(A477=Table!$A$3,0,IF(A477=Table!$A$4,L477,0)))))</f>
        <v>0</v>
      </c>
      <c r="O477" s="672"/>
      <c r="P477" s="707">
        <f>-IF(A477=Table!$A$5,I477,0)+IF(A477=Table!$A$5,H477,0)</f>
        <v>0</v>
      </c>
      <c r="Q477" s="539" t="str">
        <f t="shared" si="42"/>
        <v>01/1900</v>
      </c>
      <c r="R477" s="475">
        <f t="shared" si="47"/>
        <v>1</v>
      </c>
      <c r="S477" s="691"/>
      <c r="T477" s="691"/>
      <c r="U477" s="691"/>
      <c r="V477" s="691"/>
      <c r="W477" s="691"/>
      <c r="X477" s="691"/>
      <c r="Y477" s="691"/>
      <c r="Z477" s="691"/>
    </row>
    <row r="478" spans="1:26" ht="15">
      <c r="A478" s="537"/>
      <c r="B478" s="669"/>
      <c r="C478" s="537"/>
      <c r="D478" s="848" t="str">
        <f t="shared" si="45"/>
        <v>Caisse-01/1900</v>
      </c>
      <c r="E478" s="678"/>
      <c r="F478" s="671"/>
      <c r="G478" s="540"/>
      <c r="H478" s="932"/>
      <c r="I478" s="930"/>
      <c r="J478" s="930">
        <f t="shared" si="46"/>
        <v>0</v>
      </c>
      <c r="K478" s="930">
        <f t="shared" si="43"/>
        <v>0</v>
      </c>
      <c r="L478" s="705">
        <f t="shared" si="44"/>
        <v>0</v>
      </c>
      <c r="M478" s="537"/>
      <c r="N478" s="706">
        <f>+IF(A478="",0,IF(A478=Table!$A$5,L478,(IF(A478=Table!$A$3,0,IF(A478=Table!$A$4,L478,0)))))</f>
        <v>0</v>
      </c>
      <c r="O478" s="672"/>
      <c r="P478" s="707">
        <f>-IF(A478=Table!$A$5,I478,0)+IF(A478=Table!$A$5,H478,0)</f>
        <v>0</v>
      </c>
      <c r="Q478" s="539" t="str">
        <f t="shared" si="42"/>
        <v>01/1900</v>
      </c>
      <c r="R478" s="475">
        <f t="shared" si="47"/>
        <v>1</v>
      </c>
      <c r="S478" s="691"/>
      <c r="T478" s="691"/>
      <c r="U478" s="691"/>
      <c r="V478" s="691"/>
      <c r="W478" s="691"/>
      <c r="X478" s="691"/>
      <c r="Y478" s="691"/>
      <c r="Z478" s="691"/>
    </row>
    <row r="479" spans="1:26" ht="15">
      <c r="A479" s="537"/>
      <c r="B479" s="669"/>
      <c r="C479" s="537"/>
      <c r="D479" s="848" t="str">
        <f t="shared" si="45"/>
        <v>Caisse-01/1900</v>
      </c>
      <c r="E479" s="678"/>
      <c r="F479" s="671"/>
      <c r="G479" s="540"/>
      <c r="H479" s="933"/>
      <c r="I479" s="930"/>
      <c r="J479" s="930">
        <f t="shared" si="46"/>
        <v>0</v>
      </c>
      <c r="K479" s="930">
        <f t="shared" si="43"/>
        <v>0</v>
      </c>
      <c r="L479" s="705">
        <f t="shared" si="44"/>
        <v>0</v>
      </c>
      <c r="M479" s="537"/>
      <c r="N479" s="706">
        <f>+IF(A479="",0,IF(A479=Table!$A$5,L479,(IF(A479=Table!$A$3,0,IF(A479=Table!$A$4,L479,0)))))</f>
        <v>0</v>
      </c>
      <c r="O479" s="672"/>
      <c r="P479" s="707">
        <f>-IF(A479=Table!$A$5,I479,0)+IF(A479=Table!$A$5,H479,0)</f>
        <v>0</v>
      </c>
      <c r="Q479" s="539" t="str">
        <f t="shared" si="42"/>
        <v>01/1900</v>
      </c>
      <c r="R479" s="475">
        <f t="shared" si="47"/>
        <v>1</v>
      </c>
      <c r="S479" s="691"/>
      <c r="T479" s="691"/>
      <c r="U479" s="691"/>
      <c r="V479" s="691"/>
      <c r="W479" s="691"/>
      <c r="X479" s="691"/>
      <c r="Y479" s="691"/>
      <c r="Z479" s="691"/>
    </row>
    <row r="480" spans="1:26" ht="15">
      <c r="A480" s="537"/>
      <c r="B480" s="669"/>
      <c r="C480" s="537"/>
      <c r="D480" s="848" t="str">
        <f t="shared" si="45"/>
        <v>Caisse-01/1900</v>
      </c>
      <c r="E480" s="541"/>
      <c r="F480" s="680"/>
      <c r="G480" s="540"/>
      <c r="H480" s="930"/>
      <c r="I480" s="962"/>
      <c r="J480" s="930">
        <f t="shared" si="46"/>
        <v>0</v>
      </c>
      <c r="K480" s="930">
        <f t="shared" si="43"/>
        <v>0</v>
      </c>
      <c r="L480" s="705">
        <f t="shared" si="44"/>
        <v>0</v>
      </c>
      <c r="M480" s="537"/>
      <c r="N480" s="706">
        <f>+IF(A480="",0,IF(A480=Table!$A$5,L480,(IF(A480=Table!$A$3,0,IF(A480=Table!$A$4,L480,0)))))</f>
        <v>0</v>
      </c>
      <c r="O480" s="672"/>
      <c r="P480" s="707">
        <f>-IF(A480=Table!$A$5,I480,0)+IF(A480=Table!$A$5,H480,0)</f>
        <v>0</v>
      </c>
      <c r="Q480" s="539" t="str">
        <f t="shared" si="42"/>
        <v>01/1900</v>
      </c>
      <c r="R480" s="475">
        <f t="shared" si="47"/>
        <v>1</v>
      </c>
      <c r="S480" s="691"/>
      <c r="T480" s="691"/>
      <c r="U480" s="691"/>
      <c r="V480" s="691"/>
      <c r="W480" s="691"/>
      <c r="X480" s="691"/>
      <c r="Y480" s="691"/>
      <c r="Z480" s="691"/>
    </row>
    <row r="481" spans="1:26" ht="15">
      <c r="A481" s="537"/>
      <c r="B481" s="669"/>
      <c r="C481" s="537"/>
      <c r="D481" s="848" t="str">
        <f t="shared" si="45"/>
        <v>Caisse-01/1900</v>
      </c>
      <c r="E481" s="541"/>
      <c r="F481" s="680"/>
      <c r="G481" s="540"/>
      <c r="H481" s="930"/>
      <c r="I481" s="962"/>
      <c r="J481" s="930">
        <f t="shared" si="46"/>
        <v>0</v>
      </c>
      <c r="K481" s="930">
        <f t="shared" si="43"/>
        <v>0</v>
      </c>
      <c r="L481" s="705">
        <f t="shared" si="44"/>
        <v>0</v>
      </c>
      <c r="M481" s="537"/>
      <c r="N481" s="706">
        <f>+IF(A481="",0,IF(A481=Table!$A$5,L481,(IF(A481=Table!$A$3,0,IF(A481=Table!$A$4,L481,0)))))</f>
        <v>0</v>
      </c>
      <c r="O481" s="672"/>
      <c r="P481" s="707">
        <f>-IF(A481=Table!$A$5,I481,0)+IF(A481=Table!$A$5,H481,0)</f>
        <v>0</v>
      </c>
      <c r="Q481" s="539" t="str">
        <f t="shared" si="42"/>
        <v>01/1900</v>
      </c>
      <c r="R481" s="475">
        <f t="shared" si="47"/>
        <v>1</v>
      </c>
      <c r="S481" s="691"/>
      <c r="T481" s="691"/>
      <c r="U481" s="691"/>
      <c r="V481" s="691"/>
      <c r="W481" s="691"/>
      <c r="X481" s="691"/>
      <c r="Y481" s="691"/>
      <c r="Z481" s="691"/>
    </row>
    <row r="482" spans="1:26" ht="15">
      <c r="A482" s="537"/>
      <c r="B482" s="669"/>
      <c r="C482" s="537"/>
      <c r="D482" s="848" t="str">
        <f t="shared" si="45"/>
        <v>Caisse-01/1900</v>
      </c>
      <c r="E482" s="687"/>
      <c r="F482" s="680"/>
      <c r="G482" s="540"/>
      <c r="H482" s="930"/>
      <c r="I482" s="961"/>
      <c r="J482" s="930">
        <f t="shared" si="46"/>
        <v>0</v>
      </c>
      <c r="K482" s="930">
        <f t="shared" si="43"/>
        <v>0</v>
      </c>
      <c r="L482" s="705">
        <f t="shared" si="44"/>
        <v>0</v>
      </c>
      <c r="M482" s="537"/>
      <c r="N482" s="706">
        <f>+IF(A482="",0,IF(A482=Table!$A$5,L482,(IF(A482=Table!$A$3,0,IF(A482=Table!$A$4,L482,0)))))</f>
        <v>0</v>
      </c>
      <c r="O482" s="672"/>
      <c r="P482" s="707">
        <f>-IF(A482=Table!$A$5,I482,0)+IF(A482=Table!$A$5,H482,0)</f>
        <v>0</v>
      </c>
      <c r="Q482" s="539" t="str">
        <f t="shared" si="42"/>
        <v>01/1900</v>
      </c>
      <c r="R482" s="475">
        <f t="shared" si="47"/>
        <v>1</v>
      </c>
      <c r="S482" s="691"/>
      <c r="T482" s="691"/>
      <c r="U482" s="691"/>
      <c r="V482" s="691"/>
      <c r="W482" s="691"/>
      <c r="X482" s="691"/>
      <c r="Y482" s="691"/>
      <c r="Z482" s="691"/>
    </row>
    <row r="483" spans="1:26" ht="15">
      <c r="A483" s="537"/>
      <c r="B483" s="669"/>
      <c r="C483" s="537"/>
      <c r="D483" s="848" t="str">
        <f t="shared" si="45"/>
        <v>Caisse-01/1900</v>
      </c>
      <c r="E483" s="687"/>
      <c r="F483" s="680"/>
      <c r="G483" s="540"/>
      <c r="H483" s="930"/>
      <c r="I483" s="962"/>
      <c r="J483" s="930">
        <f t="shared" si="46"/>
        <v>0</v>
      </c>
      <c r="K483" s="930">
        <f t="shared" si="43"/>
        <v>0</v>
      </c>
      <c r="L483" s="705">
        <f t="shared" si="44"/>
        <v>0</v>
      </c>
      <c r="M483" s="537"/>
      <c r="N483" s="706">
        <f>+IF(A483="",0,IF(A483=Table!$A$5,L483,(IF(A483=Table!$A$3,0,IF(A483=Table!$A$4,L483,0)))))</f>
        <v>0</v>
      </c>
      <c r="O483" s="672"/>
      <c r="P483" s="707">
        <f>-IF(A483=Table!$A$5,I483,0)+IF(A483=Table!$A$5,H483,0)</f>
        <v>0</v>
      </c>
      <c r="Q483" s="539" t="str">
        <f t="shared" si="42"/>
        <v>01/1900</v>
      </c>
      <c r="R483" s="475">
        <f t="shared" si="47"/>
        <v>1</v>
      </c>
      <c r="S483" s="691"/>
      <c r="T483" s="691"/>
      <c r="U483" s="691"/>
      <c r="V483" s="691"/>
      <c r="W483" s="691"/>
      <c r="X483" s="691"/>
      <c r="Y483" s="691"/>
      <c r="Z483" s="691"/>
    </row>
    <row r="484" spans="1:26" ht="15">
      <c r="A484" s="537"/>
      <c r="B484" s="669"/>
      <c r="C484" s="537"/>
      <c r="D484" s="848" t="str">
        <f t="shared" si="45"/>
        <v>Caisse-01/1900</v>
      </c>
      <c r="E484" s="687"/>
      <c r="F484" s="680"/>
      <c r="G484" s="540"/>
      <c r="H484" s="930"/>
      <c r="I484" s="962"/>
      <c r="J484" s="930">
        <f t="shared" si="46"/>
        <v>0</v>
      </c>
      <c r="K484" s="930">
        <f t="shared" si="43"/>
        <v>0</v>
      </c>
      <c r="L484" s="705">
        <f t="shared" si="44"/>
        <v>0</v>
      </c>
      <c r="M484" s="537"/>
      <c r="N484" s="706">
        <f>+IF(A484="",0,IF(A484=Table!$A$5,L484,(IF(A484=Table!$A$3,0,IF(A484=Table!$A$4,L484,0)))))</f>
        <v>0</v>
      </c>
      <c r="O484" s="672"/>
      <c r="P484" s="707">
        <f>-IF(A484=Table!$A$5,I484,0)+IF(A484=Table!$A$5,H484,0)</f>
        <v>0</v>
      </c>
      <c r="Q484" s="539" t="str">
        <f t="shared" si="42"/>
        <v>01/1900</v>
      </c>
      <c r="R484" s="475">
        <f t="shared" si="47"/>
        <v>1</v>
      </c>
      <c r="S484" s="691"/>
      <c r="T484" s="691"/>
      <c r="U484" s="691"/>
      <c r="V484" s="691"/>
      <c r="W484" s="691"/>
      <c r="X484" s="691"/>
      <c r="Y484" s="691"/>
      <c r="Z484" s="691"/>
    </row>
    <row r="485" spans="1:26" ht="15">
      <c r="A485" s="537"/>
      <c r="B485" s="669"/>
      <c r="C485" s="537"/>
      <c r="D485" s="848" t="str">
        <f t="shared" si="45"/>
        <v>Caisse-01/1900</v>
      </c>
      <c r="E485" s="687"/>
      <c r="F485" s="680"/>
      <c r="G485" s="540"/>
      <c r="H485" s="930"/>
      <c r="I485" s="961"/>
      <c r="J485" s="930">
        <f t="shared" si="46"/>
        <v>0</v>
      </c>
      <c r="K485" s="930">
        <f t="shared" si="43"/>
        <v>0</v>
      </c>
      <c r="L485" s="705">
        <f t="shared" si="44"/>
        <v>0</v>
      </c>
      <c r="M485" s="537"/>
      <c r="N485" s="706">
        <f>+IF(A485="",0,IF(A485=Table!$A$5,L485,(IF(A485=Table!$A$3,0,IF(A485=Table!$A$4,L485,0)))))</f>
        <v>0</v>
      </c>
      <c r="O485" s="672"/>
      <c r="P485" s="707">
        <f>-IF(A485=Table!$A$5,I485,0)+IF(A485=Table!$A$5,H485,0)</f>
        <v>0</v>
      </c>
      <c r="Q485" s="539" t="str">
        <f t="shared" si="42"/>
        <v>01/1900</v>
      </c>
      <c r="R485" s="475">
        <f t="shared" si="47"/>
        <v>1</v>
      </c>
      <c r="S485" s="691"/>
      <c r="T485" s="691"/>
      <c r="U485" s="691"/>
      <c r="V485" s="691"/>
      <c r="W485" s="691"/>
      <c r="X485" s="691"/>
      <c r="Y485" s="691"/>
      <c r="Z485" s="691"/>
    </row>
    <row r="486" spans="1:26" ht="15">
      <c r="A486" s="537"/>
      <c r="B486" s="669"/>
      <c r="C486" s="537"/>
      <c r="D486" s="848" t="str">
        <f t="shared" si="45"/>
        <v>Caisse-01/1900</v>
      </c>
      <c r="E486" s="687"/>
      <c r="F486" s="680"/>
      <c r="G486" s="540"/>
      <c r="H486" s="930"/>
      <c r="I486" s="962"/>
      <c r="J486" s="930">
        <f t="shared" si="46"/>
        <v>0</v>
      </c>
      <c r="K486" s="930">
        <f t="shared" si="43"/>
        <v>0</v>
      </c>
      <c r="L486" s="705">
        <f t="shared" si="44"/>
        <v>0</v>
      </c>
      <c r="M486" s="537"/>
      <c r="N486" s="706">
        <f>+IF(A486="",0,IF(A486=Table!$A$5,L486,(IF(A486=Table!$A$3,0,IF(A486=Table!$A$4,L486,0)))))</f>
        <v>0</v>
      </c>
      <c r="O486" s="672"/>
      <c r="P486" s="707">
        <f>-IF(A486=Table!$A$5,I486,0)+IF(A486=Table!$A$5,H486,0)</f>
        <v>0</v>
      </c>
      <c r="Q486" s="539" t="str">
        <f t="shared" si="42"/>
        <v>01/1900</v>
      </c>
      <c r="R486" s="475">
        <f t="shared" si="47"/>
        <v>1</v>
      </c>
      <c r="S486" s="691"/>
      <c r="T486" s="691"/>
      <c r="U486" s="691"/>
      <c r="V486" s="691"/>
      <c r="W486" s="691"/>
      <c r="X486" s="691"/>
      <c r="Y486" s="691"/>
      <c r="Z486" s="691"/>
    </row>
    <row r="487" spans="1:26" ht="15">
      <c r="A487" s="537"/>
      <c r="B487" s="669"/>
      <c r="C487" s="537"/>
      <c r="D487" s="848" t="str">
        <f t="shared" si="45"/>
        <v>Caisse-01/1900</v>
      </c>
      <c r="E487" s="541"/>
      <c r="F487" s="680"/>
      <c r="G487" s="540"/>
      <c r="H487" s="930"/>
      <c r="I487" s="962"/>
      <c r="J487" s="930">
        <f t="shared" si="46"/>
        <v>0</v>
      </c>
      <c r="K487" s="930">
        <f t="shared" si="43"/>
        <v>0</v>
      </c>
      <c r="L487" s="705">
        <f t="shared" si="44"/>
        <v>0</v>
      </c>
      <c r="M487" s="537"/>
      <c r="N487" s="706">
        <f>+IF(A487="",0,IF(A487=Table!$A$5,L487,(IF(A487=Table!$A$3,0,IF(A487=Table!$A$4,L487,0)))))</f>
        <v>0</v>
      </c>
      <c r="O487" s="672"/>
      <c r="P487" s="707">
        <f>-IF(A487=Table!$A$5,I487,0)+IF(A487=Table!$A$5,H487,0)</f>
        <v>0</v>
      </c>
      <c r="Q487" s="539" t="str">
        <f t="shared" si="42"/>
        <v>01/1900</v>
      </c>
      <c r="R487" s="475">
        <f t="shared" si="47"/>
        <v>1</v>
      </c>
      <c r="S487" s="691"/>
      <c r="T487" s="691"/>
      <c r="U487" s="691"/>
      <c r="V487" s="691"/>
      <c r="W487" s="691"/>
      <c r="X487" s="691"/>
      <c r="Y487" s="691"/>
      <c r="Z487" s="691"/>
    </row>
    <row r="488" spans="1:26" ht="15">
      <c r="A488" s="537"/>
      <c r="B488" s="669"/>
      <c r="C488" s="537"/>
      <c r="D488" s="848" t="str">
        <f t="shared" si="45"/>
        <v>Caisse-01/1900</v>
      </c>
      <c r="E488" s="541"/>
      <c r="F488" s="680"/>
      <c r="G488" s="540"/>
      <c r="H488" s="930"/>
      <c r="I488" s="961"/>
      <c r="J488" s="930">
        <f t="shared" si="46"/>
        <v>0</v>
      </c>
      <c r="K488" s="930">
        <f t="shared" si="43"/>
        <v>0</v>
      </c>
      <c r="L488" s="705">
        <f t="shared" si="44"/>
        <v>0</v>
      </c>
      <c r="M488" s="537"/>
      <c r="N488" s="706">
        <f>+IF(A488="",0,IF(A488=Table!$A$5,L488,(IF(A488=Table!$A$3,0,IF(A488=Table!$A$4,L488,0)))))</f>
        <v>0</v>
      </c>
      <c r="O488" s="672"/>
      <c r="P488" s="707">
        <f>-IF(A488=Table!$A$5,I488,0)+IF(A488=Table!$A$5,H488,0)</f>
        <v>0</v>
      </c>
      <c r="Q488" s="539" t="str">
        <f t="shared" si="42"/>
        <v>01/1900</v>
      </c>
      <c r="R488" s="475">
        <f t="shared" si="47"/>
        <v>1</v>
      </c>
      <c r="S488" s="691"/>
      <c r="T488" s="691"/>
      <c r="U488" s="691"/>
      <c r="V488" s="691"/>
      <c r="W488" s="691"/>
      <c r="X488" s="691"/>
      <c r="Y488" s="691"/>
      <c r="Z488" s="691"/>
    </row>
    <row r="489" spans="1:26" ht="15">
      <c r="A489" s="537"/>
      <c r="B489" s="669"/>
      <c r="C489" s="537"/>
      <c r="D489" s="848" t="str">
        <f t="shared" si="45"/>
        <v>Caisse-01/1900</v>
      </c>
      <c r="E489" s="687"/>
      <c r="F489" s="680"/>
      <c r="G489" s="540"/>
      <c r="H489" s="930"/>
      <c r="I489" s="962"/>
      <c r="J489" s="930">
        <f t="shared" si="46"/>
        <v>0</v>
      </c>
      <c r="K489" s="930">
        <f t="shared" si="43"/>
        <v>0</v>
      </c>
      <c r="L489" s="705">
        <f t="shared" si="44"/>
        <v>0</v>
      </c>
      <c r="M489" s="537"/>
      <c r="N489" s="706">
        <f>+IF(A489="",0,IF(A489=Table!$A$5,L489,(IF(A489=Table!$A$3,0,IF(A489=Table!$A$4,L489,0)))))</f>
        <v>0</v>
      </c>
      <c r="O489" s="672"/>
      <c r="P489" s="707">
        <f>-IF(A489=Table!$A$5,I489,0)+IF(A489=Table!$A$5,H489,0)</f>
        <v>0</v>
      </c>
      <c r="Q489" s="539" t="str">
        <f t="shared" si="42"/>
        <v>01/1900</v>
      </c>
      <c r="R489" s="475">
        <f t="shared" si="47"/>
        <v>1</v>
      </c>
      <c r="S489" s="691"/>
      <c r="T489" s="691"/>
      <c r="U489" s="691"/>
      <c r="V489" s="691"/>
      <c r="W489" s="691"/>
      <c r="X489" s="691"/>
      <c r="Y489" s="691"/>
      <c r="Z489" s="691"/>
    </row>
    <row r="490" spans="1:26" ht="15">
      <c r="A490" s="537"/>
      <c r="B490" s="669"/>
      <c r="C490" s="537"/>
      <c r="D490" s="848" t="str">
        <f t="shared" si="45"/>
        <v>Caisse-01/1900</v>
      </c>
      <c r="E490" s="687"/>
      <c r="F490" s="673"/>
      <c r="G490" s="540"/>
      <c r="H490" s="930"/>
      <c r="I490" s="962"/>
      <c r="J490" s="930">
        <f t="shared" si="46"/>
        <v>0</v>
      </c>
      <c r="K490" s="930">
        <f t="shared" si="43"/>
        <v>0</v>
      </c>
      <c r="L490" s="705">
        <f t="shared" si="44"/>
        <v>0</v>
      </c>
      <c r="M490" s="537"/>
      <c r="N490" s="706">
        <f>+IF(A490="",0,IF(A490=Table!$A$5,L490,(IF(A490=Table!$A$3,0,IF(A490=Table!$A$4,L490,0)))))</f>
        <v>0</v>
      </c>
      <c r="O490" s="672"/>
      <c r="P490" s="707">
        <f>-IF(A490=Table!$A$5,I490,0)+IF(A490=Table!$A$5,H490,0)</f>
        <v>0</v>
      </c>
      <c r="Q490" s="539" t="str">
        <f t="shared" si="42"/>
        <v>01/1900</v>
      </c>
      <c r="R490" s="475">
        <f t="shared" si="47"/>
        <v>1</v>
      </c>
      <c r="S490" s="691"/>
      <c r="T490" s="691"/>
      <c r="U490" s="691"/>
      <c r="V490" s="691"/>
      <c r="W490" s="691"/>
      <c r="X490" s="691"/>
      <c r="Y490" s="691"/>
      <c r="Z490" s="691"/>
    </row>
    <row r="491" spans="1:26" ht="15">
      <c r="A491" s="537"/>
      <c r="B491" s="669"/>
      <c r="C491" s="537"/>
      <c r="D491" s="848" t="str">
        <f t="shared" si="45"/>
        <v>Caisse-01/1900</v>
      </c>
      <c r="E491" s="541"/>
      <c r="F491" s="680"/>
      <c r="G491" s="540"/>
      <c r="H491" s="930"/>
      <c r="I491" s="962"/>
      <c r="J491" s="930">
        <f t="shared" si="46"/>
        <v>0</v>
      </c>
      <c r="K491" s="930">
        <f t="shared" si="43"/>
        <v>0</v>
      </c>
      <c r="L491" s="705">
        <f t="shared" si="44"/>
        <v>0</v>
      </c>
      <c r="M491" s="537"/>
      <c r="N491" s="706">
        <f>+IF(A491="",0,IF(A491=Table!$A$5,L491,(IF(A491=Table!$A$3,0,IF(A491=Table!$A$4,L491,0)))))</f>
        <v>0</v>
      </c>
      <c r="O491" s="672"/>
      <c r="P491" s="707">
        <f>-IF(A491=Table!$A$5,I491,0)+IF(A491=Table!$A$5,H491,0)</f>
        <v>0</v>
      </c>
      <c r="Q491" s="539" t="str">
        <f t="shared" si="42"/>
        <v>01/1900</v>
      </c>
      <c r="R491" s="475">
        <f t="shared" si="47"/>
        <v>1</v>
      </c>
      <c r="S491" s="691"/>
      <c r="T491" s="691"/>
      <c r="U491" s="691"/>
      <c r="V491" s="691"/>
      <c r="W491" s="691"/>
      <c r="X491" s="691"/>
      <c r="Y491" s="691"/>
      <c r="Z491" s="691"/>
    </row>
    <row r="492" spans="1:26" ht="15">
      <c r="A492" s="537"/>
      <c r="B492" s="669"/>
      <c r="C492" s="537"/>
      <c r="D492" s="848" t="str">
        <f t="shared" si="45"/>
        <v>Caisse-01/1900</v>
      </c>
      <c r="E492" s="687"/>
      <c r="F492" s="680"/>
      <c r="G492" s="540"/>
      <c r="H492" s="930"/>
      <c r="I492" s="962"/>
      <c r="J492" s="930">
        <f t="shared" si="46"/>
        <v>0</v>
      </c>
      <c r="K492" s="930">
        <f t="shared" si="43"/>
        <v>0</v>
      </c>
      <c r="L492" s="705">
        <f t="shared" si="44"/>
        <v>0</v>
      </c>
      <c r="M492" s="537"/>
      <c r="N492" s="706">
        <f>+IF(A492="",0,IF(A492=Table!$A$5,L492,(IF(A492=Table!$A$3,0,IF(A492=Table!$A$4,L492,0)))))</f>
        <v>0</v>
      </c>
      <c r="O492" s="672"/>
      <c r="P492" s="707">
        <f>-IF(A492=Table!$A$5,I492,0)+IF(A492=Table!$A$5,H492,0)</f>
        <v>0</v>
      </c>
      <c r="Q492" s="539" t="str">
        <f t="shared" si="42"/>
        <v>01/1900</v>
      </c>
      <c r="R492" s="475">
        <f t="shared" si="47"/>
        <v>1</v>
      </c>
      <c r="S492" s="691"/>
      <c r="T492" s="691"/>
      <c r="U492" s="691"/>
      <c r="V492" s="691"/>
      <c r="W492" s="691"/>
      <c r="X492" s="691"/>
      <c r="Y492" s="691"/>
      <c r="Z492" s="691"/>
    </row>
    <row r="493" spans="1:26" ht="15">
      <c r="A493" s="537"/>
      <c r="B493" s="669"/>
      <c r="C493" s="537"/>
      <c r="D493" s="848" t="str">
        <f t="shared" si="45"/>
        <v>Caisse-01/1900</v>
      </c>
      <c r="E493" s="687"/>
      <c r="F493" s="680"/>
      <c r="G493" s="540"/>
      <c r="H493" s="930"/>
      <c r="I493" s="962"/>
      <c r="J493" s="930">
        <f t="shared" si="46"/>
        <v>0</v>
      </c>
      <c r="K493" s="930">
        <f t="shared" si="43"/>
        <v>0</v>
      </c>
      <c r="L493" s="705">
        <f t="shared" si="44"/>
        <v>0</v>
      </c>
      <c r="M493" s="537"/>
      <c r="N493" s="706">
        <f>+IF(A493="",0,IF(A493=Table!$A$5,L493,(IF(A493=Table!$A$3,0,IF(A493=Table!$A$4,L493,0)))))</f>
        <v>0</v>
      </c>
      <c r="O493" s="672"/>
      <c r="P493" s="707">
        <f>-IF(A493=Table!$A$5,I493,0)+IF(A493=Table!$A$5,H493,0)</f>
        <v>0</v>
      </c>
      <c r="Q493" s="539" t="str">
        <f t="shared" si="42"/>
        <v>01/1900</v>
      </c>
      <c r="R493" s="475">
        <f t="shared" si="47"/>
        <v>1</v>
      </c>
      <c r="S493" s="691"/>
      <c r="T493" s="691"/>
      <c r="U493" s="691"/>
      <c r="V493" s="691"/>
      <c r="W493" s="691"/>
      <c r="X493" s="691"/>
      <c r="Y493" s="691"/>
      <c r="Z493" s="691"/>
    </row>
    <row r="494" spans="1:26" ht="15">
      <c r="A494" s="537"/>
      <c r="B494" s="669"/>
      <c r="C494" s="537"/>
      <c r="D494" s="848" t="str">
        <f t="shared" si="45"/>
        <v>Caisse-01/1900</v>
      </c>
      <c r="E494" s="687"/>
      <c r="F494" s="680"/>
      <c r="G494" s="540"/>
      <c r="H494" s="930"/>
      <c r="I494" s="962"/>
      <c r="J494" s="930">
        <f t="shared" si="46"/>
        <v>0</v>
      </c>
      <c r="K494" s="930">
        <f t="shared" si="43"/>
        <v>0</v>
      </c>
      <c r="L494" s="705">
        <f t="shared" si="44"/>
        <v>0</v>
      </c>
      <c r="M494" s="537"/>
      <c r="N494" s="706">
        <f>+IF(A494="",0,IF(A494=Table!$A$5,L494,(IF(A494=Table!$A$3,0,IF(A494=Table!$A$4,L494,0)))))</f>
        <v>0</v>
      </c>
      <c r="O494" s="672"/>
      <c r="P494" s="707">
        <f>-IF(A494=Table!$A$5,I494,0)+IF(A494=Table!$A$5,H494,0)</f>
        <v>0</v>
      </c>
      <c r="Q494" s="539" t="str">
        <f t="shared" si="42"/>
        <v>01/1900</v>
      </c>
      <c r="R494" s="475">
        <f t="shared" si="47"/>
        <v>1</v>
      </c>
      <c r="S494" s="691"/>
      <c r="T494" s="691"/>
      <c r="U494" s="691"/>
      <c r="V494" s="691"/>
      <c r="W494" s="691"/>
      <c r="X494" s="691"/>
      <c r="Y494" s="691"/>
      <c r="Z494" s="691"/>
    </row>
    <row r="495" spans="1:26" ht="15">
      <c r="A495" s="537"/>
      <c r="B495" s="669"/>
      <c r="C495" s="537"/>
      <c r="D495" s="848" t="str">
        <f t="shared" si="45"/>
        <v>Caisse-01/1900</v>
      </c>
      <c r="E495" s="687"/>
      <c r="F495" s="680"/>
      <c r="G495" s="540"/>
      <c r="H495" s="930"/>
      <c r="I495" s="962"/>
      <c r="J495" s="930">
        <f t="shared" si="46"/>
        <v>0</v>
      </c>
      <c r="K495" s="930">
        <f t="shared" si="43"/>
        <v>0</v>
      </c>
      <c r="L495" s="705">
        <f t="shared" si="44"/>
        <v>0</v>
      </c>
      <c r="M495" s="537"/>
      <c r="N495" s="706">
        <f>+IF(A495="",0,IF(A495=Table!$A$5,L495,(IF(A495=Table!$A$3,0,IF(A495=Table!$A$4,L495,0)))))</f>
        <v>0</v>
      </c>
      <c r="O495" s="672"/>
      <c r="P495" s="707">
        <f>-IF(A495=Table!$A$5,I495,0)+IF(A495=Table!$A$5,H495,0)</f>
        <v>0</v>
      </c>
      <c r="Q495" s="539" t="str">
        <f t="shared" si="42"/>
        <v>01/1900</v>
      </c>
      <c r="R495" s="475">
        <f t="shared" si="47"/>
        <v>1</v>
      </c>
      <c r="S495" s="691"/>
      <c r="T495" s="691"/>
      <c r="U495" s="691"/>
      <c r="V495" s="691"/>
      <c r="W495" s="691"/>
      <c r="X495" s="691"/>
      <c r="Y495" s="691"/>
      <c r="Z495" s="691"/>
    </row>
    <row r="496" spans="1:26" ht="15">
      <c r="A496" s="537"/>
      <c r="B496" s="669"/>
      <c r="C496" s="537"/>
      <c r="D496" s="848" t="str">
        <f t="shared" si="45"/>
        <v>Caisse-01/1900</v>
      </c>
      <c r="E496" s="541"/>
      <c r="F496" s="680"/>
      <c r="G496" s="540"/>
      <c r="H496" s="930"/>
      <c r="I496" s="962"/>
      <c r="J496" s="930">
        <f t="shared" si="46"/>
        <v>0</v>
      </c>
      <c r="K496" s="930">
        <f t="shared" si="43"/>
        <v>0</v>
      </c>
      <c r="L496" s="705">
        <f t="shared" si="44"/>
        <v>0</v>
      </c>
      <c r="M496" s="537"/>
      <c r="N496" s="706">
        <f>+IF(A496="",0,IF(A496=Table!$A$5,L496,(IF(A496=Table!$A$3,0,IF(A496=Table!$A$4,L496,0)))))</f>
        <v>0</v>
      </c>
      <c r="O496" s="672"/>
      <c r="P496" s="707">
        <f>-IF(A496=Table!$A$5,I496,0)+IF(A496=Table!$A$5,H496,0)</f>
        <v>0</v>
      </c>
      <c r="Q496" s="539" t="str">
        <f t="shared" si="42"/>
        <v>01/1900</v>
      </c>
      <c r="R496" s="475">
        <f t="shared" si="47"/>
        <v>1</v>
      </c>
      <c r="S496" s="691"/>
      <c r="T496" s="691"/>
      <c r="U496" s="691"/>
      <c r="V496" s="691"/>
      <c r="W496" s="691"/>
      <c r="X496" s="691"/>
      <c r="Y496" s="691"/>
      <c r="Z496" s="691"/>
    </row>
    <row r="497" spans="1:26" ht="15">
      <c r="A497" s="537"/>
      <c r="B497" s="669"/>
      <c r="C497" s="537"/>
      <c r="D497" s="848" t="str">
        <f t="shared" si="45"/>
        <v>Caisse-01/1900</v>
      </c>
      <c r="E497" s="687"/>
      <c r="F497" s="680"/>
      <c r="G497" s="540"/>
      <c r="H497" s="930"/>
      <c r="I497" s="962"/>
      <c r="J497" s="930">
        <f t="shared" si="46"/>
        <v>0</v>
      </c>
      <c r="K497" s="930">
        <f t="shared" si="43"/>
        <v>0</v>
      </c>
      <c r="L497" s="705">
        <f t="shared" si="44"/>
        <v>0</v>
      </c>
      <c r="M497" s="537"/>
      <c r="N497" s="706">
        <f>+IF(A497="",0,IF(A497=Table!$A$5,L497,(IF(A497=Table!$A$3,0,IF(A497=Table!$A$4,L497,0)))))</f>
        <v>0</v>
      </c>
      <c r="O497" s="672"/>
      <c r="P497" s="707">
        <f>-IF(A497=Table!$A$5,I497,0)+IF(A497=Table!$A$5,H497,0)</f>
        <v>0</v>
      </c>
      <c r="Q497" s="539" t="str">
        <f t="shared" si="42"/>
        <v>01/1900</v>
      </c>
      <c r="R497" s="475">
        <f t="shared" si="47"/>
        <v>1</v>
      </c>
      <c r="S497" s="691"/>
      <c r="T497" s="691"/>
      <c r="U497" s="691"/>
      <c r="V497" s="691"/>
      <c r="W497" s="691"/>
      <c r="X497" s="691"/>
      <c r="Y497" s="691"/>
      <c r="Z497" s="691"/>
    </row>
    <row r="498" spans="1:26" ht="15">
      <c r="A498" s="537"/>
      <c r="B498" s="669"/>
      <c r="C498" s="537"/>
      <c r="D498" s="848" t="str">
        <f t="shared" si="45"/>
        <v>Caisse-01/1900</v>
      </c>
      <c r="E498" s="687"/>
      <c r="F498" s="680"/>
      <c r="G498" s="540"/>
      <c r="H498" s="930"/>
      <c r="I498" s="962"/>
      <c r="J498" s="930">
        <f t="shared" si="46"/>
        <v>0</v>
      </c>
      <c r="K498" s="930">
        <f t="shared" si="43"/>
        <v>0</v>
      </c>
      <c r="L498" s="705">
        <f t="shared" si="44"/>
        <v>0</v>
      </c>
      <c r="M498" s="537"/>
      <c r="N498" s="706">
        <f>+IF(A498="",0,IF(A498=Table!$A$5,L498,(IF(A498=Table!$A$3,0,IF(A498=Table!$A$4,L498,0)))))</f>
        <v>0</v>
      </c>
      <c r="O498" s="672"/>
      <c r="P498" s="707">
        <f>-IF(A498=Table!$A$5,I498,0)+IF(A498=Table!$A$5,H498,0)</f>
        <v>0</v>
      </c>
      <c r="Q498" s="539" t="str">
        <f t="shared" si="42"/>
        <v>01/1900</v>
      </c>
      <c r="R498" s="475">
        <f t="shared" si="47"/>
        <v>1</v>
      </c>
      <c r="S498" s="691"/>
      <c r="T498" s="691"/>
      <c r="U498" s="691"/>
      <c r="V498" s="691"/>
      <c r="W498" s="691"/>
      <c r="X498" s="691"/>
      <c r="Y498" s="691"/>
      <c r="Z498" s="691"/>
    </row>
    <row r="499" spans="1:26" ht="15">
      <c r="A499" s="537"/>
      <c r="B499" s="669"/>
      <c r="C499" s="537"/>
      <c r="D499" s="848" t="str">
        <f t="shared" si="45"/>
        <v>Caisse-01/1900</v>
      </c>
      <c r="E499" s="687"/>
      <c r="F499" s="680"/>
      <c r="G499" s="540"/>
      <c r="H499" s="930"/>
      <c r="I499" s="962"/>
      <c r="J499" s="930">
        <f t="shared" si="46"/>
        <v>0</v>
      </c>
      <c r="K499" s="930">
        <f t="shared" si="43"/>
        <v>0</v>
      </c>
      <c r="L499" s="705">
        <f t="shared" si="44"/>
        <v>0</v>
      </c>
      <c r="M499" s="537"/>
      <c r="N499" s="706">
        <f>+IF(A499="",0,IF(A499=Table!$A$5,L499,(IF(A499=Table!$A$3,0,IF(A499=Table!$A$4,L499,0)))))</f>
        <v>0</v>
      </c>
      <c r="O499" s="672"/>
      <c r="P499" s="707">
        <f>-IF(A499=Table!$A$5,I499,0)+IF(A499=Table!$A$5,H499,0)</f>
        <v>0</v>
      </c>
      <c r="Q499" s="539" t="str">
        <f t="shared" si="42"/>
        <v>01/1900</v>
      </c>
      <c r="R499" s="475">
        <f t="shared" si="47"/>
        <v>1</v>
      </c>
      <c r="S499" s="691"/>
      <c r="T499" s="691"/>
      <c r="U499" s="691"/>
      <c r="V499" s="691"/>
      <c r="W499" s="691"/>
      <c r="X499" s="691"/>
      <c r="Y499" s="691"/>
      <c r="Z499" s="691"/>
    </row>
    <row r="500" spans="1:26" ht="15">
      <c r="A500" s="537"/>
      <c r="B500" s="669"/>
      <c r="C500" s="537"/>
      <c r="D500" s="848" t="str">
        <f t="shared" si="45"/>
        <v>Caisse-01/1900</v>
      </c>
      <c r="E500" s="687"/>
      <c r="F500" s="680"/>
      <c r="G500" s="540"/>
      <c r="H500" s="930"/>
      <c r="I500" s="962"/>
      <c r="J500" s="930">
        <f t="shared" si="46"/>
        <v>0</v>
      </c>
      <c r="K500" s="930">
        <f t="shared" si="43"/>
        <v>0</v>
      </c>
      <c r="L500" s="705">
        <f t="shared" si="44"/>
        <v>0</v>
      </c>
      <c r="M500" s="537"/>
      <c r="N500" s="706">
        <f>+IF(A500="",0,IF(A500=Table!$A$5,L500,(IF(A500=Table!$A$3,0,IF(A500=Table!$A$4,L500,0)))))</f>
        <v>0</v>
      </c>
      <c r="O500" s="672"/>
      <c r="P500" s="707">
        <f>-IF(A500=Table!$A$5,I500,0)+IF(A500=Table!$A$5,H500,0)</f>
        <v>0</v>
      </c>
      <c r="Q500" s="539" t="str">
        <f t="shared" si="42"/>
        <v>01/1900</v>
      </c>
      <c r="R500" s="475">
        <f t="shared" si="47"/>
        <v>1</v>
      </c>
      <c r="S500" s="691"/>
      <c r="T500" s="691"/>
      <c r="U500" s="691"/>
      <c r="V500" s="691"/>
      <c r="W500" s="691"/>
      <c r="X500" s="691"/>
      <c r="Y500" s="691"/>
      <c r="Z500" s="691"/>
    </row>
    <row r="501" spans="1:26" ht="15">
      <c r="A501" s="537"/>
      <c r="B501" s="669"/>
      <c r="C501" s="537"/>
      <c r="D501" s="848" t="str">
        <f t="shared" si="45"/>
        <v>Caisse-01/1900</v>
      </c>
      <c r="E501" s="687"/>
      <c r="F501" s="680"/>
      <c r="G501" s="540"/>
      <c r="H501" s="930"/>
      <c r="I501" s="962"/>
      <c r="J501" s="930">
        <f t="shared" si="46"/>
        <v>0</v>
      </c>
      <c r="K501" s="930">
        <f t="shared" si="43"/>
        <v>0</v>
      </c>
      <c r="L501" s="705">
        <f t="shared" si="44"/>
        <v>0</v>
      </c>
      <c r="M501" s="537"/>
      <c r="N501" s="706">
        <f>+IF(A501="",0,IF(A501=Table!$A$5,L501,(IF(A501=Table!$A$3,0,IF(A501=Table!$A$4,L501,0)))))</f>
        <v>0</v>
      </c>
      <c r="O501" s="672"/>
      <c r="P501" s="707">
        <f>-IF(A501=Table!$A$5,I501,0)+IF(A501=Table!$A$5,H501,0)</f>
        <v>0</v>
      </c>
      <c r="Q501" s="539" t="str">
        <f t="shared" si="42"/>
        <v>01/1900</v>
      </c>
      <c r="R501" s="475">
        <f t="shared" si="47"/>
        <v>1</v>
      </c>
      <c r="S501" s="691"/>
      <c r="T501" s="691"/>
      <c r="U501" s="691"/>
      <c r="V501" s="691"/>
      <c r="W501" s="691"/>
      <c r="X501" s="691"/>
      <c r="Y501" s="691"/>
      <c r="Z501" s="691"/>
    </row>
    <row r="502" spans="1:26" ht="15">
      <c r="A502" s="537"/>
      <c r="B502" s="669"/>
      <c r="C502" s="537"/>
      <c r="D502" s="848" t="str">
        <f t="shared" si="45"/>
        <v>Caisse-01/1900</v>
      </c>
      <c r="E502" s="687"/>
      <c r="F502" s="680"/>
      <c r="G502" s="540"/>
      <c r="H502" s="930"/>
      <c r="I502" s="962"/>
      <c r="J502" s="930">
        <f t="shared" si="46"/>
        <v>0</v>
      </c>
      <c r="K502" s="930">
        <f t="shared" si="43"/>
        <v>0</v>
      </c>
      <c r="L502" s="705">
        <f t="shared" si="44"/>
        <v>0</v>
      </c>
      <c r="M502" s="537"/>
      <c r="N502" s="706">
        <f>+IF(A502="",0,IF(A502=Table!$A$5,L502,(IF(A502=Table!$A$3,0,IF(A502=Table!$A$4,L502,0)))))</f>
        <v>0</v>
      </c>
      <c r="O502" s="672"/>
      <c r="P502" s="707">
        <f>-IF(A502=Table!$A$5,I502,0)+IF(A502=Table!$A$5,H502,0)</f>
        <v>0</v>
      </c>
      <c r="Q502" s="539" t="str">
        <f t="shared" si="42"/>
        <v>01/1900</v>
      </c>
      <c r="R502" s="475">
        <f t="shared" si="47"/>
        <v>1</v>
      </c>
      <c r="S502" s="691"/>
      <c r="T502" s="691"/>
      <c r="U502" s="691"/>
      <c r="V502" s="691"/>
      <c r="W502" s="691"/>
      <c r="X502" s="691"/>
      <c r="Y502" s="691"/>
      <c r="Z502" s="691"/>
    </row>
    <row r="503" spans="1:26" ht="15">
      <c r="A503" s="537"/>
      <c r="B503" s="669"/>
      <c r="C503" s="537"/>
      <c r="D503" s="848" t="str">
        <f t="shared" si="45"/>
        <v>Caisse-01/1900</v>
      </c>
      <c r="E503" s="687"/>
      <c r="F503" s="673"/>
      <c r="G503" s="540"/>
      <c r="H503" s="930"/>
      <c r="I503" s="962"/>
      <c r="J503" s="930">
        <f t="shared" si="46"/>
        <v>0</v>
      </c>
      <c r="K503" s="930">
        <f t="shared" si="43"/>
        <v>0</v>
      </c>
      <c r="L503" s="705">
        <f t="shared" si="44"/>
        <v>0</v>
      </c>
      <c r="M503" s="537"/>
      <c r="N503" s="706">
        <f>+IF(A503="",0,IF(A503=Table!$A$5,L503,(IF(A503=Table!$A$3,0,IF(A503=Table!$A$4,L503,0)))))</f>
        <v>0</v>
      </c>
      <c r="O503" s="672"/>
      <c r="P503" s="707">
        <f>-IF(A503=Table!$A$5,I503,0)+IF(A503=Table!$A$5,H503,0)</f>
        <v>0</v>
      </c>
      <c r="Q503" s="539" t="str">
        <f t="shared" si="42"/>
        <v>01/1900</v>
      </c>
      <c r="R503" s="475">
        <f t="shared" si="47"/>
        <v>1</v>
      </c>
      <c r="S503" s="691"/>
      <c r="T503" s="691"/>
      <c r="U503" s="691"/>
      <c r="V503" s="691"/>
      <c r="W503" s="691"/>
      <c r="X503" s="691"/>
      <c r="Y503" s="691"/>
      <c r="Z503" s="691"/>
    </row>
    <row r="504" spans="1:26" ht="15">
      <c r="A504" s="537"/>
      <c r="B504" s="669"/>
      <c r="C504" s="537"/>
      <c r="D504" s="848" t="str">
        <f t="shared" si="45"/>
        <v>Caisse-01/1900</v>
      </c>
      <c r="E504" s="687"/>
      <c r="F504" s="680"/>
      <c r="G504" s="540"/>
      <c r="H504" s="930"/>
      <c r="I504" s="962"/>
      <c r="J504" s="930">
        <f t="shared" si="46"/>
        <v>0</v>
      </c>
      <c r="K504" s="930">
        <f t="shared" si="43"/>
        <v>0</v>
      </c>
      <c r="L504" s="705">
        <f t="shared" si="44"/>
        <v>0</v>
      </c>
      <c r="M504" s="537"/>
      <c r="N504" s="706">
        <f>+IF(A504="",0,IF(A504=Table!$A$5,L504,(IF(A504=Table!$A$3,0,IF(A504=Table!$A$4,L504,0)))))</f>
        <v>0</v>
      </c>
      <c r="O504" s="672"/>
      <c r="P504" s="707">
        <f>-IF(A504=Table!$A$5,I504,0)+IF(A504=Table!$A$5,H504,0)</f>
        <v>0</v>
      </c>
      <c r="Q504" s="539" t="str">
        <f t="shared" si="42"/>
        <v>01/1900</v>
      </c>
      <c r="R504" s="475">
        <f t="shared" si="47"/>
        <v>1</v>
      </c>
      <c r="S504" s="691"/>
      <c r="T504" s="691"/>
      <c r="U504" s="691"/>
      <c r="V504" s="691"/>
      <c r="W504" s="691"/>
      <c r="X504" s="691"/>
      <c r="Y504" s="691"/>
      <c r="Z504" s="691"/>
    </row>
    <row r="505" spans="1:26" ht="15">
      <c r="A505" s="537"/>
      <c r="B505" s="669"/>
      <c r="C505" s="537"/>
      <c r="D505" s="848" t="str">
        <f t="shared" si="45"/>
        <v>Caisse-01/1900</v>
      </c>
      <c r="E505" s="687"/>
      <c r="F505" s="682"/>
      <c r="G505" s="540"/>
      <c r="H505" s="930"/>
      <c r="I505" s="933"/>
      <c r="J505" s="930">
        <f t="shared" si="46"/>
        <v>0</v>
      </c>
      <c r="K505" s="930">
        <f t="shared" si="43"/>
        <v>0</v>
      </c>
      <c r="L505" s="705">
        <f t="shared" si="44"/>
        <v>0</v>
      </c>
      <c r="M505" s="537"/>
      <c r="N505" s="706">
        <f>+IF(A505="",0,IF(A505=Table!$A$5,L505,(IF(A505=Table!$A$3,0,IF(A505=Table!$A$4,L505,0)))))</f>
        <v>0</v>
      </c>
      <c r="O505" s="672"/>
      <c r="P505" s="707">
        <f>-IF(A505=Table!$A$5,I505,0)+IF(A505=Table!$A$5,H505,0)</f>
        <v>0</v>
      </c>
      <c r="Q505" s="539" t="str">
        <f t="shared" si="42"/>
        <v>01/1900</v>
      </c>
      <c r="R505" s="475">
        <f t="shared" si="47"/>
        <v>1</v>
      </c>
      <c r="S505" s="691"/>
      <c r="T505" s="691"/>
      <c r="U505" s="691"/>
      <c r="V505" s="691"/>
      <c r="W505" s="691"/>
      <c r="X505" s="691"/>
      <c r="Y505" s="691"/>
      <c r="Z505" s="691"/>
    </row>
    <row r="506" spans="1:26" ht="15">
      <c r="A506" s="537"/>
      <c r="B506" s="669"/>
      <c r="C506" s="537"/>
      <c r="D506" s="848" t="str">
        <f t="shared" si="45"/>
        <v>Caisse-01/1900</v>
      </c>
      <c r="E506" s="678"/>
      <c r="F506" s="671"/>
      <c r="G506" s="540"/>
      <c r="H506" s="933"/>
      <c r="I506" s="930"/>
      <c r="J506" s="930">
        <f t="shared" si="46"/>
        <v>0</v>
      </c>
      <c r="K506" s="930">
        <f t="shared" si="43"/>
        <v>0</v>
      </c>
      <c r="L506" s="705">
        <f t="shared" si="44"/>
        <v>0</v>
      </c>
      <c r="M506" s="537"/>
      <c r="N506" s="706">
        <f>+IF(A506="",0,IF(A506=Table!$A$5,L506,(IF(A506=Table!$A$3,0,IF(A506=Table!$A$4,L506,0)))))</f>
        <v>0</v>
      </c>
      <c r="O506" s="672"/>
      <c r="P506" s="707">
        <f>-IF(A506=Table!$A$5,I506,0)+IF(A506=Table!$A$5,H506,0)</f>
        <v>0</v>
      </c>
      <c r="Q506" s="539" t="str">
        <f t="shared" si="42"/>
        <v>01/1900</v>
      </c>
      <c r="R506" s="475">
        <f t="shared" si="47"/>
        <v>1</v>
      </c>
      <c r="S506" s="691"/>
      <c r="T506" s="691"/>
      <c r="U506" s="691"/>
      <c r="V506" s="691"/>
      <c r="W506" s="691"/>
      <c r="X506" s="691"/>
      <c r="Y506" s="691"/>
      <c r="Z506" s="691"/>
    </row>
    <row r="507" spans="1:26" ht="15">
      <c r="A507" s="537"/>
      <c r="B507" s="669"/>
      <c r="C507" s="537"/>
      <c r="D507" s="848" t="str">
        <f t="shared" si="45"/>
        <v>Caisse-01/1900</v>
      </c>
      <c r="E507" s="541"/>
      <c r="F507" s="680"/>
      <c r="G507" s="540"/>
      <c r="H507" s="930"/>
      <c r="I507" s="961"/>
      <c r="J507" s="930">
        <f t="shared" si="46"/>
        <v>0</v>
      </c>
      <c r="K507" s="930">
        <f t="shared" si="43"/>
        <v>0</v>
      </c>
      <c r="L507" s="705">
        <f t="shared" si="44"/>
        <v>0</v>
      </c>
      <c r="M507" s="537"/>
      <c r="N507" s="706">
        <f>+IF(A507="",0,IF(A507=Table!$A$5,L507,(IF(A507=Table!$A$3,0,IF(A507=Table!$A$4,L507,0)))))</f>
        <v>0</v>
      </c>
      <c r="O507" s="672"/>
      <c r="P507" s="707">
        <f>-IF(A507=Table!$A$5,I507,0)+IF(A507=Table!$A$5,H507,0)</f>
        <v>0</v>
      </c>
      <c r="Q507" s="539" t="str">
        <f t="shared" si="42"/>
        <v>01/1900</v>
      </c>
      <c r="R507" s="475">
        <f t="shared" si="47"/>
        <v>1</v>
      </c>
      <c r="S507" s="691"/>
      <c r="T507" s="691"/>
      <c r="U507" s="691"/>
      <c r="V507" s="691"/>
      <c r="W507" s="691"/>
      <c r="X507" s="691"/>
      <c r="Y507" s="691"/>
      <c r="Z507" s="691"/>
    </row>
    <row r="508" spans="1:26" ht="15">
      <c r="A508" s="537"/>
      <c r="B508" s="669"/>
      <c r="C508" s="537"/>
      <c r="D508" s="848" t="str">
        <f t="shared" si="45"/>
        <v>Caisse-01/1900</v>
      </c>
      <c r="E508" s="541"/>
      <c r="F508" s="680"/>
      <c r="G508" s="540"/>
      <c r="H508" s="930"/>
      <c r="I508" s="962"/>
      <c r="J508" s="930">
        <f t="shared" si="46"/>
        <v>0</v>
      </c>
      <c r="K508" s="930">
        <f t="shared" si="43"/>
        <v>0</v>
      </c>
      <c r="L508" s="705">
        <f t="shared" si="44"/>
        <v>0</v>
      </c>
      <c r="M508" s="537"/>
      <c r="N508" s="706">
        <f>+IF(A508="",0,IF(A508=Table!$A$5,L508,(IF(A508=Table!$A$3,0,IF(A508=Table!$A$4,L508,0)))))</f>
        <v>0</v>
      </c>
      <c r="O508" s="672"/>
      <c r="P508" s="707">
        <f>-IF(A508=Table!$A$5,I508,0)+IF(A508=Table!$A$5,H508,0)</f>
        <v>0</v>
      </c>
      <c r="Q508" s="539" t="str">
        <f t="shared" si="42"/>
        <v>01/1900</v>
      </c>
      <c r="R508" s="475">
        <f t="shared" si="47"/>
        <v>1</v>
      </c>
      <c r="S508" s="691"/>
      <c r="T508" s="691"/>
      <c r="U508" s="691"/>
      <c r="V508" s="691"/>
      <c r="W508" s="691"/>
      <c r="X508" s="691"/>
      <c r="Y508" s="691"/>
      <c r="Z508" s="691"/>
    </row>
    <row r="509" spans="1:26" ht="15">
      <c r="A509" s="537"/>
      <c r="B509" s="669"/>
      <c r="C509" s="537"/>
      <c r="D509" s="848" t="str">
        <f t="shared" si="45"/>
        <v>Caisse-01/1900</v>
      </c>
      <c r="E509" s="687"/>
      <c r="F509" s="680"/>
      <c r="G509" s="540"/>
      <c r="H509" s="930"/>
      <c r="I509" s="962"/>
      <c r="J509" s="930">
        <f t="shared" si="46"/>
        <v>0</v>
      </c>
      <c r="K509" s="930">
        <f t="shared" si="43"/>
        <v>0</v>
      </c>
      <c r="L509" s="705">
        <f t="shared" si="44"/>
        <v>0</v>
      </c>
      <c r="M509" s="537"/>
      <c r="N509" s="706">
        <f>+IF(A509="",0,IF(A509=Table!$A$5,L509,(IF(A509=Table!$A$3,0,IF(A509=Table!$A$4,L509,0)))))</f>
        <v>0</v>
      </c>
      <c r="O509" s="672"/>
      <c r="P509" s="707">
        <f>-IF(A509=Table!$A$5,I509,0)+IF(A509=Table!$A$5,H509,0)</f>
        <v>0</v>
      </c>
      <c r="Q509" s="539" t="str">
        <f t="shared" si="42"/>
        <v>01/1900</v>
      </c>
      <c r="R509" s="475">
        <f t="shared" si="47"/>
        <v>1</v>
      </c>
      <c r="S509" s="691"/>
      <c r="T509" s="691"/>
      <c r="U509" s="691"/>
      <c r="V509" s="691"/>
      <c r="W509" s="691"/>
      <c r="X509" s="691"/>
      <c r="Y509" s="691"/>
      <c r="Z509" s="691"/>
    </row>
    <row r="510" spans="1:26" ht="15">
      <c r="A510" s="537"/>
      <c r="B510" s="669"/>
      <c r="C510" s="537"/>
      <c r="D510" s="848" t="str">
        <f t="shared" si="45"/>
        <v>Caisse-01/1900</v>
      </c>
      <c r="E510" s="687"/>
      <c r="F510" s="680"/>
      <c r="G510" s="540"/>
      <c r="H510" s="930"/>
      <c r="I510" s="962"/>
      <c r="J510" s="930">
        <f t="shared" si="46"/>
        <v>0</v>
      </c>
      <c r="K510" s="930">
        <f t="shared" si="43"/>
        <v>0</v>
      </c>
      <c r="L510" s="705">
        <f t="shared" si="44"/>
        <v>0</v>
      </c>
      <c r="M510" s="537"/>
      <c r="N510" s="706">
        <f>+IF(A510="",0,IF(A510=Table!$A$5,L510,(IF(A510=Table!$A$3,0,IF(A510=Table!$A$4,L510,0)))))</f>
        <v>0</v>
      </c>
      <c r="O510" s="672"/>
      <c r="P510" s="707">
        <f>-IF(A510=Table!$A$5,I510,0)+IF(A510=Table!$A$5,H510,0)</f>
        <v>0</v>
      </c>
      <c r="Q510" s="539" t="str">
        <f t="shared" si="42"/>
        <v>01/1900</v>
      </c>
      <c r="R510" s="475">
        <f t="shared" si="47"/>
        <v>1</v>
      </c>
      <c r="S510" s="691"/>
      <c r="T510" s="691"/>
      <c r="U510" s="691"/>
      <c r="V510" s="691"/>
      <c r="W510" s="691"/>
      <c r="X510" s="691"/>
      <c r="Y510" s="691"/>
      <c r="Z510" s="691"/>
    </row>
    <row r="511" spans="1:26" ht="15">
      <c r="A511" s="537"/>
      <c r="B511" s="669"/>
      <c r="C511" s="537"/>
      <c r="D511" s="848" t="str">
        <f t="shared" si="45"/>
        <v>Caisse-01/1900</v>
      </c>
      <c r="E511" s="687"/>
      <c r="F511" s="680"/>
      <c r="G511" s="540"/>
      <c r="H511" s="930"/>
      <c r="I511" s="962"/>
      <c r="J511" s="930">
        <f t="shared" si="46"/>
        <v>0</v>
      </c>
      <c r="K511" s="930">
        <f t="shared" si="43"/>
        <v>0</v>
      </c>
      <c r="L511" s="705">
        <f t="shared" si="44"/>
        <v>0</v>
      </c>
      <c r="M511" s="537"/>
      <c r="N511" s="706">
        <f>+IF(A511="",0,IF(A511=Table!$A$5,L511,(IF(A511=Table!$A$3,0,IF(A511=Table!$A$4,L511,0)))))</f>
        <v>0</v>
      </c>
      <c r="O511" s="672"/>
      <c r="P511" s="707">
        <f>-IF(A511=Table!$A$5,I511,0)+IF(A511=Table!$A$5,H511,0)</f>
        <v>0</v>
      </c>
      <c r="Q511" s="539" t="str">
        <f t="shared" si="42"/>
        <v>01/1900</v>
      </c>
      <c r="R511" s="475">
        <f t="shared" si="47"/>
        <v>1</v>
      </c>
      <c r="S511" s="691"/>
      <c r="T511" s="691"/>
      <c r="U511" s="691"/>
      <c r="V511" s="691"/>
      <c r="W511" s="691"/>
      <c r="X511" s="691"/>
      <c r="Y511" s="691"/>
      <c r="Z511" s="691"/>
    </row>
    <row r="512" spans="1:26" ht="15">
      <c r="A512" s="537"/>
      <c r="B512" s="669"/>
      <c r="C512" s="537"/>
      <c r="D512" s="848" t="str">
        <f t="shared" si="45"/>
        <v>Caisse-01/1900</v>
      </c>
      <c r="E512" s="541"/>
      <c r="F512" s="680"/>
      <c r="G512" s="540"/>
      <c r="H512" s="930"/>
      <c r="I512" s="962"/>
      <c r="J512" s="930">
        <f t="shared" si="46"/>
        <v>0</v>
      </c>
      <c r="K512" s="930">
        <f t="shared" si="43"/>
        <v>0</v>
      </c>
      <c r="L512" s="705">
        <f t="shared" si="44"/>
        <v>0</v>
      </c>
      <c r="M512" s="537"/>
      <c r="N512" s="706">
        <f>+IF(A512="",0,IF(A512=Table!$A$5,L512,(IF(A512=Table!$A$3,0,IF(A512=Table!$A$4,L512,0)))))</f>
        <v>0</v>
      </c>
      <c r="O512" s="672"/>
      <c r="P512" s="707">
        <f>-IF(A512=Table!$A$5,I512,0)+IF(A512=Table!$A$5,H512,0)</f>
        <v>0</v>
      </c>
      <c r="Q512" s="539" t="str">
        <f t="shared" si="42"/>
        <v>01/1900</v>
      </c>
      <c r="R512" s="475">
        <f t="shared" si="47"/>
        <v>1</v>
      </c>
      <c r="S512" s="691"/>
      <c r="T512" s="691"/>
      <c r="U512" s="691"/>
      <c r="V512" s="691"/>
      <c r="W512" s="691"/>
      <c r="X512" s="691"/>
      <c r="Y512" s="691"/>
      <c r="Z512" s="691"/>
    </row>
    <row r="513" spans="1:26" ht="15">
      <c r="A513" s="537"/>
      <c r="B513" s="669"/>
      <c r="C513" s="537"/>
      <c r="D513" s="848" t="str">
        <f t="shared" si="45"/>
        <v>Caisse-01/1900</v>
      </c>
      <c r="E513" s="541"/>
      <c r="F513" s="680"/>
      <c r="G513" s="540"/>
      <c r="H513" s="930"/>
      <c r="I513" s="962"/>
      <c r="J513" s="930">
        <f t="shared" si="46"/>
        <v>0</v>
      </c>
      <c r="K513" s="930">
        <f t="shared" si="43"/>
        <v>0</v>
      </c>
      <c r="L513" s="705">
        <f t="shared" si="44"/>
        <v>0</v>
      </c>
      <c r="M513" s="537"/>
      <c r="N513" s="706">
        <f>+IF(A513="",0,IF(A513=Table!$A$5,L513,(IF(A513=Table!$A$3,0,IF(A513=Table!$A$4,L513,0)))))</f>
        <v>0</v>
      </c>
      <c r="O513" s="672"/>
      <c r="P513" s="707">
        <f>-IF(A513=Table!$A$5,I513,0)+IF(A513=Table!$A$5,H513,0)</f>
        <v>0</v>
      </c>
      <c r="Q513" s="539" t="str">
        <f t="shared" si="42"/>
        <v>01/1900</v>
      </c>
      <c r="R513" s="475">
        <f t="shared" si="47"/>
        <v>1</v>
      </c>
      <c r="S513" s="691"/>
      <c r="T513" s="691"/>
      <c r="U513" s="691"/>
      <c r="V513" s="691"/>
      <c r="W513" s="691"/>
      <c r="X513" s="691"/>
      <c r="Y513" s="691"/>
      <c r="Z513" s="691"/>
    </row>
    <row r="514" spans="1:26" ht="15">
      <c r="A514" s="537"/>
      <c r="B514" s="669"/>
      <c r="C514" s="537"/>
      <c r="D514" s="848" t="str">
        <f t="shared" si="45"/>
        <v>Caisse-01/1900</v>
      </c>
      <c r="E514" s="687"/>
      <c r="F514" s="680"/>
      <c r="G514" s="540"/>
      <c r="H514" s="930"/>
      <c r="I514" s="962"/>
      <c r="J514" s="930">
        <f t="shared" si="46"/>
        <v>0</v>
      </c>
      <c r="K514" s="930">
        <f t="shared" si="43"/>
        <v>0</v>
      </c>
      <c r="L514" s="705">
        <f t="shared" si="44"/>
        <v>0</v>
      </c>
      <c r="M514" s="537"/>
      <c r="N514" s="706">
        <f>+IF(A514="",0,IF(A514=Table!$A$5,L514,(IF(A514=Table!$A$3,0,IF(A514=Table!$A$4,L514,0)))))</f>
        <v>0</v>
      </c>
      <c r="O514" s="672"/>
      <c r="P514" s="707">
        <f>-IF(A514=Table!$A$5,I514,0)+IF(A514=Table!$A$5,H514,0)</f>
        <v>0</v>
      </c>
      <c r="Q514" s="539" t="str">
        <f t="shared" si="42"/>
        <v>01/1900</v>
      </c>
      <c r="R514" s="475">
        <f t="shared" si="47"/>
        <v>1</v>
      </c>
      <c r="S514" s="691"/>
      <c r="T514" s="691"/>
      <c r="U514" s="691"/>
      <c r="V514" s="691"/>
      <c r="W514" s="691"/>
      <c r="X514" s="691"/>
      <c r="Y514" s="691"/>
      <c r="Z514" s="691"/>
    </row>
    <row r="515" spans="1:26" ht="15">
      <c r="A515" s="537"/>
      <c r="B515" s="669"/>
      <c r="C515" s="537"/>
      <c r="D515" s="848" t="str">
        <f t="shared" si="45"/>
        <v>Caisse-01/1900</v>
      </c>
      <c r="E515" s="687"/>
      <c r="F515" s="680"/>
      <c r="G515" s="540"/>
      <c r="H515" s="930"/>
      <c r="I515" s="962"/>
      <c r="J515" s="930">
        <f t="shared" si="46"/>
        <v>0</v>
      </c>
      <c r="K515" s="930">
        <f t="shared" si="43"/>
        <v>0</v>
      </c>
      <c r="L515" s="705">
        <f t="shared" si="44"/>
        <v>0</v>
      </c>
      <c r="M515" s="537"/>
      <c r="N515" s="706">
        <f>+IF(A515="",0,IF(A515=Table!$A$5,L515,(IF(A515=Table!$A$3,0,IF(A515=Table!$A$4,L515,0)))))</f>
        <v>0</v>
      </c>
      <c r="O515" s="672"/>
      <c r="P515" s="707">
        <f>-IF(A515=Table!$A$5,I515,0)+IF(A515=Table!$A$5,H515,0)</f>
        <v>0</v>
      </c>
      <c r="Q515" s="539" t="str">
        <f t="shared" si="42"/>
        <v>01/1900</v>
      </c>
      <c r="R515" s="475">
        <f t="shared" si="47"/>
        <v>1</v>
      </c>
      <c r="S515" s="691"/>
      <c r="T515" s="691"/>
      <c r="U515" s="691"/>
      <c r="V515" s="691"/>
      <c r="W515" s="691"/>
      <c r="X515" s="691"/>
      <c r="Y515" s="691"/>
      <c r="Z515" s="691"/>
    </row>
    <row r="516" spans="1:26" ht="15">
      <c r="A516" s="537"/>
      <c r="B516" s="669"/>
      <c r="C516" s="537"/>
      <c r="D516" s="848" t="str">
        <f t="shared" si="45"/>
        <v>Caisse-01/1900</v>
      </c>
      <c r="E516" s="687"/>
      <c r="F516" s="680"/>
      <c r="G516" s="540"/>
      <c r="H516" s="930"/>
      <c r="I516" s="962"/>
      <c r="J516" s="930">
        <f t="shared" si="46"/>
        <v>0</v>
      </c>
      <c r="K516" s="930">
        <f t="shared" si="43"/>
        <v>0</v>
      </c>
      <c r="L516" s="705">
        <f t="shared" si="44"/>
        <v>0</v>
      </c>
      <c r="M516" s="537"/>
      <c r="N516" s="706">
        <f>+IF(A516="",0,IF(A516=Table!$A$5,L516,(IF(A516=Table!$A$3,0,IF(A516=Table!$A$4,L516,0)))))</f>
        <v>0</v>
      </c>
      <c r="O516" s="672"/>
      <c r="P516" s="707">
        <f>-IF(A516=Table!$A$5,I516,0)+IF(A516=Table!$A$5,H516,0)</f>
        <v>0</v>
      </c>
      <c r="Q516" s="539" t="str">
        <f t="shared" si="42"/>
        <v>01/1900</v>
      </c>
      <c r="R516" s="475">
        <f t="shared" si="47"/>
        <v>1</v>
      </c>
      <c r="S516" s="691"/>
      <c r="T516" s="691"/>
      <c r="U516" s="691"/>
      <c r="V516" s="691"/>
      <c r="W516" s="691"/>
      <c r="X516" s="691"/>
      <c r="Y516" s="691"/>
      <c r="Z516" s="691"/>
    </row>
    <row r="517" spans="1:26" ht="15">
      <c r="A517" s="537"/>
      <c r="B517" s="669"/>
      <c r="C517" s="537"/>
      <c r="D517" s="848" t="str">
        <f t="shared" si="45"/>
        <v>Caisse-01/1900</v>
      </c>
      <c r="E517" s="687"/>
      <c r="F517" s="680"/>
      <c r="G517" s="540"/>
      <c r="H517" s="930"/>
      <c r="I517" s="962"/>
      <c r="J517" s="930">
        <f t="shared" si="46"/>
        <v>0</v>
      </c>
      <c r="K517" s="930">
        <f t="shared" si="43"/>
        <v>0</v>
      </c>
      <c r="L517" s="705">
        <f t="shared" si="44"/>
        <v>0</v>
      </c>
      <c r="M517" s="537"/>
      <c r="N517" s="706">
        <f>+IF(A517="",0,IF(A517=Table!$A$5,L517,(IF(A517=Table!$A$3,0,IF(A517=Table!$A$4,L517,0)))))</f>
        <v>0</v>
      </c>
      <c r="O517" s="672"/>
      <c r="P517" s="707">
        <f>-IF(A517=Table!$A$5,I517,0)+IF(A517=Table!$A$5,H517,0)</f>
        <v>0</v>
      </c>
      <c r="Q517" s="539" t="str">
        <f t="shared" si="42"/>
        <v>01/1900</v>
      </c>
      <c r="R517" s="475">
        <f t="shared" si="47"/>
        <v>1</v>
      </c>
      <c r="S517" s="691"/>
      <c r="T517" s="691"/>
      <c r="U517" s="691"/>
      <c r="V517" s="691"/>
      <c r="W517" s="691"/>
      <c r="X517" s="691"/>
      <c r="Y517" s="691"/>
      <c r="Z517" s="691"/>
    </row>
    <row r="518" spans="1:26" ht="15">
      <c r="A518" s="537"/>
      <c r="B518" s="669"/>
      <c r="C518" s="537"/>
      <c r="D518" s="848" t="str">
        <f t="shared" si="45"/>
        <v>Caisse-01/1900</v>
      </c>
      <c r="E518" s="687"/>
      <c r="F518" s="680"/>
      <c r="G518" s="540"/>
      <c r="H518" s="930"/>
      <c r="I518" s="962"/>
      <c r="J518" s="930">
        <f t="shared" si="46"/>
        <v>0</v>
      </c>
      <c r="K518" s="930">
        <f t="shared" si="43"/>
        <v>0</v>
      </c>
      <c r="L518" s="705">
        <f t="shared" si="44"/>
        <v>0</v>
      </c>
      <c r="M518" s="537"/>
      <c r="N518" s="706">
        <f>+IF(A518="",0,IF(A518=Table!$A$5,L518,(IF(A518=Table!$A$3,0,IF(A518=Table!$A$4,L518,0)))))</f>
        <v>0</v>
      </c>
      <c r="O518" s="672"/>
      <c r="P518" s="707">
        <f>-IF(A518=Table!$A$5,I518,0)+IF(A518=Table!$A$5,H518,0)</f>
        <v>0</v>
      </c>
      <c r="Q518" s="539" t="str">
        <f t="shared" si="42"/>
        <v>01/1900</v>
      </c>
      <c r="R518" s="475">
        <f t="shared" si="47"/>
        <v>1</v>
      </c>
      <c r="S518" s="691"/>
      <c r="T518" s="691"/>
      <c r="U518" s="691"/>
      <c r="V518" s="691"/>
      <c r="W518" s="691"/>
      <c r="X518" s="691"/>
      <c r="Y518" s="691"/>
      <c r="Z518" s="691"/>
    </row>
    <row r="519" spans="1:26" ht="15">
      <c r="A519" s="537"/>
      <c r="B519" s="669"/>
      <c r="C519" s="537"/>
      <c r="D519" s="848" t="str">
        <f t="shared" si="45"/>
        <v>Caisse-01/1900</v>
      </c>
      <c r="E519" s="687"/>
      <c r="F519" s="680"/>
      <c r="G519" s="540"/>
      <c r="H519" s="930"/>
      <c r="I519" s="962"/>
      <c r="J519" s="930">
        <f t="shared" si="46"/>
        <v>0</v>
      </c>
      <c r="K519" s="930">
        <f t="shared" si="43"/>
        <v>0</v>
      </c>
      <c r="L519" s="705">
        <f t="shared" si="44"/>
        <v>0</v>
      </c>
      <c r="M519" s="537"/>
      <c r="N519" s="706">
        <f>+IF(A519="",0,IF(A519=Table!$A$5,L519,(IF(A519=Table!$A$3,0,IF(A519=Table!$A$4,L519,0)))))</f>
        <v>0</v>
      </c>
      <c r="O519" s="672"/>
      <c r="P519" s="707">
        <f>-IF(A519=Table!$A$5,I519,0)+IF(A519=Table!$A$5,H519,0)</f>
        <v>0</v>
      </c>
      <c r="Q519" s="539" t="str">
        <f t="shared" ref="Q519:Q582" si="48">+TEXT(B519,"mm/aaaa")</f>
        <v>01/1900</v>
      </c>
      <c r="R519" s="475">
        <f t="shared" si="47"/>
        <v>1</v>
      </c>
      <c r="S519" s="691"/>
      <c r="T519" s="691"/>
      <c r="U519" s="691"/>
      <c r="V519" s="691"/>
      <c r="W519" s="691"/>
      <c r="X519" s="691"/>
      <c r="Y519" s="691"/>
      <c r="Z519" s="691"/>
    </row>
    <row r="520" spans="1:26" ht="15">
      <c r="A520" s="537"/>
      <c r="B520" s="669"/>
      <c r="C520" s="537"/>
      <c r="D520" s="848" t="str">
        <f t="shared" si="45"/>
        <v>Caisse-01/1900</v>
      </c>
      <c r="E520" s="687"/>
      <c r="F520" s="680"/>
      <c r="G520" s="540"/>
      <c r="H520" s="930"/>
      <c r="I520" s="962"/>
      <c r="J520" s="930">
        <f t="shared" si="46"/>
        <v>0</v>
      </c>
      <c r="K520" s="930">
        <f t="shared" si="43"/>
        <v>0</v>
      </c>
      <c r="L520" s="705">
        <f t="shared" si="44"/>
        <v>0</v>
      </c>
      <c r="M520" s="537"/>
      <c r="N520" s="706">
        <f>+IF(A520="",0,IF(A520=Table!$A$5,L520,(IF(A520=Table!$A$3,0,IF(A520=Table!$A$4,L520,0)))))</f>
        <v>0</v>
      </c>
      <c r="O520" s="672"/>
      <c r="P520" s="707">
        <f>-IF(A520=Table!$A$5,I520,0)+IF(A520=Table!$A$5,H520,0)</f>
        <v>0</v>
      </c>
      <c r="Q520" s="539" t="str">
        <f t="shared" si="48"/>
        <v>01/1900</v>
      </c>
      <c r="R520" s="475">
        <f t="shared" si="47"/>
        <v>1</v>
      </c>
      <c r="S520" s="691"/>
      <c r="T520" s="691"/>
      <c r="U520" s="691"/>
      <c r="V520" s="691"/>
      <c r="W520" s="691"/>
      <c r="X520" s="691"/>
      <c r="Y520" s="691"/>
      <c r="Z520" s="691"/>
    </row>
    <row r="521" spans="1:26" ht="15">
      <c r="A521" s="537"/>
      <c r="B521" s="669"/>
      <c r="C521" s="537"/>
      <c r="D521" s="848" t="str">
        <f t="shared" si="45"/>
        <v>Caisse-01/1900</v>
      </c>
      <c r="E521" s="541"/>
      <c r="F521" s="680"/>
      <c r="G521" s="540"/>
      <c r="H521" s="930"/>
      <c r="I521" s="962"/>
      <c r="J521" s="930">
        <f t="shared" si="46"/>
        <v>0</v>
      </c>
      <c r="K521" s="930">
        <f t="shared" si="43"/>
        <v>0</v>
      </c>
      <c r="L521" s="705">
        <f t="shared" si="44"/>
        <v>0</v>
      </c>
      <c r="M521" s="537"/>
      <c r="N521" s="706">
        <f>+IF(A521="",0,IF(A521=Table!$A$5,L521,(IF(A521=Table!$A$3,0,IF(A521=Table!$A$4,L521,0)))))</f>
        <v>0</v>
      </c>
      <c r="O521" s="672"/>
      <c r="P521" s="707">
        <f>-IF(A521=Table!$A$5,I521,0)+IF(A521=Table!$A$5,H521,0)</f>
        <v>0</v>
      </c>
      <c r="Q521" s="539" t="str">
        <f t="shared" si="48"/>
        <v>01/1900</v>
      </c>
      <c r="R521" s="475">
        <f t="shared" si="47"/>
        <v>1</v>
      </c>
      <c r="S521" s="691"/>
      <c r="T521" s="691"/>
      <c r="U521" s="691"/>
      <c r="V521" s="691"/>
      <c r="W521" s="691"/>
      <c r="X521" s="691"/>
      <c r="Y521" s="691"/>
      <c r="Z521" s="691"/>
    </row>
    <row r="522" spans="1:26" ht="15">
      <c r="A522" s="537"/>
      <c r="B522" s="669"/>
      <c r="C522" s="537"/>
      <c r="D522" s="848" t="str">
        <f t="shared" si="45"/>
        <v>Caisse-01/1900</v>
      </c>
      <c r="E522" s="541"/>
      <c r="F522" s="680"/>
      <c r="G522" s="540"/>
      <c r="H522" s="930"/>
      <c r="I522" s="962"/>
      <c r="J522" s="930">
        <f t="shared" si="46"/>
        <v>0</v>
      </c>
      <c r="K522" s="930">
        <f t="shared" si="43"/>
        <v>0</v>
      </c>
      <c r="L522" s="705">
        <f t="shared" si="44"/>
        <v>0</v>
      </c>
      <c r="M522" s="537"/>
      <c r="N522" s="706">
        <f>+IF(A522="",0,IF(A522=Table!$A$5,L522,(IF(A522=Table!$A$3,0,IF(A522=Table!$A$4,L522,0)))))</f>
        <v>0</v>
      </c>
      <c r="O522" s="672"/>
      <c r="P522" s="707">
        <f>-IF(A522=Table!$A$5,I522,0)+IF(A522=Table!$A$5,H522,0)</f>
        <v>0</v>
      </c>
      <c r="Q522" s="539" t="str">
        <f t="shared" si="48"/>
        <v>01/1900</v>
      </c>
      <c r="R522" s="475">
        <f t="shared" si="47"/>
        <v>1</v>
      </c>
      <c r="S522" s="691"/>
      <c r="T522" s="691"/>
      <c r="U522" s="691"/>
      <c r="V522" s="691"/>
      <c r="W522" s="691"/>
      <c r="X522" s="691"/>
      <c r="Y522" s="691"/>
      <c r="Z522" s="691"/>
    </row>
    <row r="523" spans="1:26" ht="15">
      <c r="A523" s="537"/>
      <c r="B523" s="669"/>
      <c r="C523" s="537"/>
      <c r="D523" s="848" t="str">
        <f t="shared" si="45"/>
        <v>Caisse-01/1900</v>
      </c>
      <c r="E523" s="687"/>
      <c r="F523" s="680"/>
      <c r="G523" s="540"/>
      <c r="H523" s="930"/>
      <c r="I523" s="962"/>
      <c r="J523" s="930">
        <f t="shared" si="46"/>
        <v>0</v>
      </c>
      <c r="K523" s="930">
        <f t="shared" ref="K523:K586" si="49">+IFERROR((+INDEX($O$4:$Z$4,MATCH(Q523,$O$3:$Z$3,0))),0)</f>
        <v>0</v>
      </c>
      <c r="L523" s="705">
        <f t="shared" ref="L523:L586" si="50">IFERROR((H523/K523-I523/K523),0)</f>
        <v>0</v>
      </c>
      <c r="M523" s="537"/>
      <c r="N523" s="706">
        <f>+IF(A523="",0,IF(A523=Table!$A$5,L523,(IF(A523=Table!$A$3,0,IF(A523=Table!$A$4,L523,0)))))</f>
        <v>0</v>
      </c>
      <c r="O523" s="672"/>
      <c r="P523" s="707">
        <f>-IF(A523=Table!$A$5,I523,0)+IF(A523=Table!$A$5,H523,0)</f>
        <v>0</v>
      </c>
      <c r="Q523" s="539" t="str">
        <f t="shared" si="48"/>
        <v>01/1900</v>
      </c>
      <c r="R523" s="475">
        <f t="shared" si="47"/>
        <v>1</v>
      </c>
      <c r="S523" s="691"/>
      <c r="T523" s="691"/>
      <c r="U523" s="691"/>
      <c r="V523" s="691"/>
      <c r="W523" s="691"/>
      <c r="X523" s="691"/>
      <c r="Y523" s="691"/>
      <c r="Z523" s="691"/>
    </row>
    <row r="524" spans="1:26" ht="15">
      <c r="A524" s="537"/>
      <c r="B524" s="669"/>
      <c r="C524" s="537"/>
      <c r="D524" s="848" t="str">
        <f t="shared" ref="D524:D587" si="51">"Caisse-"&amp;Q524</f>
        <v>Caisse-01/1900</v>
      </c>
      <c r="E524" s="687"/>
      <c r="F524" s="680"/>
      <c r="G524" s="540"/>
      <c r="H524" s="930"/>
      <c r="I524" s="962"/>
      <c r="J524" s="930">
        <f t="shared" ref="J524:J587" si="52">+J523+H524-I524</f>
        <v>0</v>
      </c>
      <c r="K524" s="930">
        <f t="shared" si="49"/>
        <v>0</v>
      </c>
      <c r="L524" s="705">
        <f t="shared" si="50"/>
        <v>0</v>
      </c>
      <c r="M524" s="537"/>
      <c r="N524" s="706">
        <f>+IF(A524="",0,IF(A524=Table!$A$5,L524,(IF(A524=Table!$A$3,0,IF(A524=Table!$A$4,L524,0)))))</f>
        <v>0</v>
      </c>
      <c r="O524" s="672"/>
      <c r="P524" s="707">
        <f>-IF(A524=Table!$A$5,I524,0)+IF(A524=Table!$A$5,H524,0)</f>
        <v>0</v>
      </c>
      <c r="Q524" s="539" t="str">
        <f t="shared" si="48"/>
        <v>01/1900</v>
      </c>
      <c r="R524" s="475">
        <f t="shared" ref="R524:R587" si="53">ROUNDUP(MONTH(Q524)/3,0)</f>
        <v>1</v>
      </c>
      <c r="S524" s="691"/>
      <c r="T524" s="691"/>
      <c r="U524" s="691"/>
      <c r="V524" s="691"/>
      <c r="W524" s="691"/>
      <c r="X524" s="691"/>
      <c r="Y524" s="691"/>
      <c r="Z524" s="691"/>
    </row>
    <row r="525" spans="1:26" ht="15">
      <c r="A525" s="537"/>
      <c r="B525" s="669"/>
      <c r="C525" s="537"/>
      <c r="D525" s="848" t="str">
        <f t="shared" si="51"/>
        <v>Caisse-01/1900</v>
      </c>
      <c r="E525" s="541"/>
      <c r="F525" s="680"/>
      <c r="G525" s="540"/>
      <c r="H525" s="930"/>
      <c r="I525" s="962"/>
      <c r="J525" s="930">
        <f t="shared" si="52"/>
        <v>0</v>
      </c>
      <c r="K525" s="930">
        <f t="shared" si="49"/>
        <v>0</v>
      </c>
      <c r="L525" s="705">
        <f t="shared" si="50"/>
        <v>0</v>
      </c>
      <c r="M525" s="537"/>
      <c r="N525" s="706">
        <f>+IF(A525="",0,IF(A525=Table!$A$5,L525,(IF(A525=Table!$A$3,0,IF(A525=Table!$A$4,L525,0)))))</f>
        <v>0</v>
      </c>
      <c r="O525" s="672"/>
      <c r="P525" s="707">
        <f>-IF(A525=Table!$A$5,I525,0)+IF(A525=Table!$A$5,H525,0)</f>
        <v>0</v>
      </c>
      <c r="Q525" s="539" t="str">
        <f t="shared" si="48"/>
        <v>01/1900</v>
      </c>
      <c r="R525" s="475">
        <f t="shared" si="53"/>
        <v>1</v>
      </c>
      <c r="S525" s="691"/>
      <c r="T525" s="691"/>
      <c r="U525" s="691"/>
      <c r="V525" s="691"/>
      <c r="W525" s="691"/>
      <c r="X525" s="691"/>
      <c r="Y525" s="691"/>
      <c r="Z525" s="691"/>
    </row>
    <row r="526" spans="1:26" ht="15">
      <c r="A526" s="537"/>
      <c r="B526" s="669"/>
      <c r="C526" s="537"/>
      <c r="D526" s="848" t="str">
        <f t="shared" si="51"/>
        <v>Caisse-01/1900</v>
      </c>
      <c r="E526" s="541"/>
      <c r="F526" s="680"/>
      <c r="G526" s="540"/>
      <c r="H526" s="930"/>
      <c r="I526" s="962"/>
      <c r="J526" s="930">
        <f t="shared" si="52"/>
        <v>0</v>
      </c>
      <c r="K526" s="930">
        <f t="shared" si="49"/>
        <v>0</v>
      </c>
      <c r="L526" s="705">
        <f t="shared" si="50"/>
        <v>0</v>
      </c>
      <c r="M526" s="537"/>
      <c r="N526" s="706">
        <f>+IF(A526="",0,IF(A526=Table!$A$5,L526,(IF(A526=Table!$A$3,0,IF(A526=Table!$A$4,L526,0)))))</f>
        <v>0</v>
      </c>
      <c r="O526" s="672"/>
      <c r="P526" s="707">
        <f>-IF(A526=Table!$A$5,I526,0)+IF(A526=Table!$A$5,H526,0)</f>
        <v>0</v>
      </c>
      <c r="Q526" s="539" t="str">
        <f t="shared" si="48"/>
        <v>01/1900</v>
      </c>
      <c r="R526" s="475">
        <f t="shared" si="53"/>
        <v>1</v>
      </c>
      <c r="S526" s="691"/>
      <c r="T526" s="691"/>
      <c r="U526" s="691"/>
      <c r="V526" s="691"/>
      <c r="W526" s="691"/>
      <c r="X526" s="691"/>
      <c r="Y526" s="691"/>
      <c r="Z526" s="691"/>
    </row>
    <row r="527" spans="1:26" ht="15">
      <c r="A527" s="537"/>
      <c r="B527" s="669"/>
      <c r="C527" s="537"/>
      <c r="D527" s="848" t="str">
        <f t="shared" si="51"/>
        <v>Caisse-01/1900</v>
      </c>
      <c r="E527" s="541"/>
      <c r="F527" s="680"/>
      <c r="G527" s="540"/>
      <c r="H527" s="930"/>
      <c r="I527" s="962"/>
      <c r="J527" s="930">
        <f t="shared" si="52"/>
        <v>0</v>
      </c>
      <c r="K527" s="930">
        <f t="shared" si="49"/>
        <v>0</v>
      </c>
      <c r="L527" s="705">
        <f t="shared" si="50"/>
        <v>0</v>
      </c>
      <c r="M527" s="537"/>
      <c r="N527" s="706">
        <f>+IF(A527="",0,IF(A527=Table!$A$5,L527,(IF(A527=Table!$A$3,0,IF(A527=Table!$A$4,L527,0)))))</f>
        <v>0</v>
      </c>
      <c r="O527" s="672"/>
      <c r="P527" s="707">
        <f>-IF(A527=Table!$A$5,I527,0)+IF(A527=Table!$A$5,H527,0)</f>
        <v>0</v>
      </c>
      <c r="Q527" s="539" t="str">
        <f t="shared" si="48"/>
        <v>01/1900</v>
      </c>
      <c r="R527" s="475">
        <f t="shared" si="53"/>
        <v>1</v>
      </c>
      <c r="S527" s="691"/>
      <c r="T527" s="691"/>
      <c r="U527" s="691"/>
      <c r="V527" s="691"/>
      <c r="W527" s="691"/>
      <c r="X527" s="691"/>
      <c r="Y527" s="691"/>
      <c r="Z527" s="691"/>
    </row>
    <row r="528" spans="1:26" ht="15">
      <c r="A528" s="537"/>
      <c r="B528" s="669"/>
      <c r="C528" s="537"/>
      <c r="D528" s="848" t="str">
        <f t="shared" si="51"/>
        <v>Caisse-01/1900</v>
      </c>
      <c r="E528" s="687"/>
      <c r="F528" s="680"/>
      <c r="G528" s="540"/>
      <c r="H528" s="930"/>
      <c r="I528" s="962"/>
      <c r="J528" s="930">
        <f t="shared" si="52"/>
        <v>0</v>
      </c>
      <c r="K528" s="930">
        <f t="shared" si="49"/>
        <v>0</v>
      </c>
      <c r="L528" s="705">
        <f t="shared" si="50"/>
        <v>0</v>
      </c>
      <c r="M528" s="537"/>
      <c r="N528" s="706">
        <f>+IF(A528="",0,IF(A528=Table!$A$5,L528,(IF(A528=Table!$A$3,0,IF(A528=Table!$A$4,L528,0)))))</f>
        <v>0</v>
      </c>
      <c r="O528" s="672"/>
      <c r="P528" s="707">
        <f>-IF(A528=Table!$A$5,I528,0)+IF(A528=Table!$A$5,H528,0)</f>
        <v>0</v>
      </c>
      <c r="Q528" s="539" t="str">
        <f t="shared" si="48"/>
        <v>01/1900</v>
      </c>
      <c r="R528" s="475">
        <f t="shared" si="53"/>
        <v>1</v>
      </c>
      <c r="S528" s="691"/>
      <c r="T528" s="691"/>
      <c r="U528" s="691"/>
      <c r="V528" s="691"/>
      <c r="W528" s="691"/>
      <c r="X528" s="691"/>
      <c r="Y528" s="691"/>
      <c r="Z528" s="691"/>
    </row>
    <row r="529" spans="1:26" ht="15">
      <c r="A529" s="537"/>
      <c r="B529" s="669"/>
      <c r="C529" s="537"/>
      <c r="D529" s="848" t="str">
        <f t="shared" si="51"/>
        <v>Caisse-01/1900</v>
      </c>
      <c r="E529" s="541"/>
      <c r="F529" s="680"/>
      <c r="G529" s="540"/>
      <c r="H529" s="930"/>
      <c r="I529" s="962"/>
      <c r="J529" s="930">
        <f t="shared" si="52"/>
        <v>0</v>
      </c>
      <c r="K529" s="930">
        <f t="shared" si="49"/>
        <v>0</v>
      </c>
      <c r="L529" s="705">
        <f t="shared" si="50"/>
        <v>0</v>
      </c>
      <c r="M529" s="537"/>
      <c r="N529" s="706">
        <f>+IF(A529="",0,IF(A529=Table!$A$5,L529,(IF(A529=Table!$A$3,0,IF(A529=Table!$A$4,L529,0)))))</f>
        <v>0</v>
      </c>
      <c r="O529" s="672"/>
      <c r="P529" s="707">
        <f>-IF(A529=Table!$A$5,I529,0)+IF(A529=Table!$A$5,H529,0)</f>
        <v>0</v>
      </c>
      <c r="Q529" s="539" t="str">
        <f t="shared" si="48"/>
        <v>01/1900</v>
      </c>
      <c r="R529" s="475">
        <f t="shared" si="53"/>
        <v>1</v>
      </c>
      <c r="S529" s="691"/>
      <c r="T529" s="691"/>
      <c r="U529" s="691"/>
      <c r="V529" s="691"/>
      <c r="W529" s="691"/>
      <c r="X529" s="691"/>
      <c r="Y529" s="691"/>
      <c r="Z529" s="691"/>
    </row>
    <row r="530" spans="1:26" ht="15">
      <c r="A530" s="537"/>
      <c r="B530" s="669"/>
      <c r="C530" s="537"/>
      <c r="D530" s="848" t="str">
        <f t="shared" si="51"/>
        <v>Caisse-01/1900</v>
      </c>
      <c r="E530" s="687"/>
      <c r="F530" s="680"/>
      <c r="G530" s="540"/>
      <c r="H530" s="930"/>
      <c r="I530" s="962"/>
      <c r="J530" s="930">
        <f t="shared" si="52"/>
        <v>0</v>
      </c>
      <c r="K530" s="930">
        <f t="shared" si="49"/>
        <v>0</v>
      </c>
      <c r="L530" s="705">
        <f t="shared" si="50"/>
        <v>0</v>
      </c>
      <c r="M530" s="537"/>
      <c r="N530" s="706">
        <f>+IF(A530="",0,IF(A530=Table!$A$5,L530,(IF(A530=Table!$A$3,0,IF(A530=Table!$A$4,L530,0)))))</f>
        <v>0</v>
      </c>
      <c r="O530" s="672"/>
      <c r="P530" s="707">
        <f>-IF(A530=Table!$A$5,I530,0)+IF(A530=Table!$A$5,H530,0)</f>
        <v>0</v>
      </c>
      <c r="Q530" s="539" t="str">
        <f t="shared" si="48"/>
        <v>01/1900</v>
      </c>
      <c r="R530" s="475">
        <f t="shared" si="53"/>
        <v>1</v>
      </c>
      <c r="S530" s="691"/>
      <c r="T530" s="691"/>
      <c r="U530" s="691"/>
      <c r="V530" s="691"/>
      <c r="W530" s="691"/>
      <c r="X530" s="691"/>
      <c r="Y530" s="691"/>
      <c r="Z530" s="691"/>
    </row>
    <row r="531" spans="1:26" ht="15">
      <c r="A531" s="537"/>
      <c r="B531" s="669"/>
      <c r="C531" s="537"/>
      <c r="D531" s="848" t="str">
        <f t="shared" si="51"/>
        <v>Caisse-01/1900</v>
      </c>
      <c r="E531" s="687"/>
      <c r="F531" s="673"/>
      <c r="G531" s="540"/>
      <c r="H531" s="930"/>
      <c r="I531" s="962"/>
      <c r="J531" s="930">
        <f t="shared" si="52"/>
        <v>0</v>
      </c>
      <c r="K531" s="930">
        <f t="shared" si="49"/>
        <v>0</v>
      </c>
      <c r="L531" s="705">
        <f t="shared" si="50"/>
        <v>0</v>
      </c>
      <c r="M531" s="537"/>
      <c r="N531" s="706">
        <f>+IF(A531="",0,IF(A531=Table!$A$5,L531,(IF(A531=Table!$A$3,0,IF(A531=Table!$A$4,L531,0)))))</f>
        <v>0</v>
      </c>
      <c r="O531" s="672"/>
      <c r="P531" s="707">
        <f>-IF(A531=Table!$A$5,I531,0)+IF(A531=Table!$A$5,H531,0)</f>
        <v>0</v>
      </c>
      <c r="Q531" s="539" t="str">
        <f t="shared" si="48"/>
        <v>01/1900</v>
      </c>
      <c r="R531" s="475">
        <f t="shared" si="53"/>
        <v>1</v>
      </c>
      <c r="S531" s="691"/>
      <c r="T531" s="691"/>
      <c r="U531" s="691"/>
      <c r="V531" s="691"/>
      <c r="W531" s="691"/>
      <c r="X531" s="691"/>
      <c r="Y531" s="691"/>
      <c r="Z531" s="691"/>
    </row>
    <row r="532" spans="1:26" ht="15">
      <c r="A532" s="537"/>
      <c r="B532" s="669"/>
      <c r="C532" s="537"/>
      <c r="D532" s="848" t="str">
        <f t="shared" si="51"/>
        <v>Caisse-01/1900</v>
      </c>
      <c r="E532" s="541"/>
      <c r="F532" s="680"/>
      <c r="G532" s="540"/>
      <c r="H532" s="930"/>
      <c r="I532" s="962"/>
      <c r="J532" s="930">
        <f t="shared" si="52"/>
        <v>0</v>
      </c>
      <c r="K532" s="930">
        <f t="shared" si="49"/>
        <v>0</v>
      </c>
      <c r="L532" s="705">
        <f t="shared" si="50"/>
        <v>0</v>
      </c>
      <c r="M532" s="537"/>
      <c r="N532" s="706">
        <f>+IF(A532="",0,IF(A532=Table!$A$5,L532,(IF(A532=Table!$A$3,0,IF(A532=Table!$A$4,L532,0)))))</f>
        <v>0</v>
      </c>
      <c r="O532" s="672"/>
      <c r="P532" s="707">
        <f>-IF(A532=Table!$A$5,I532,0)+IF(A532=Table!$A$5,H532,0)</f>
        <v>0</v>
      </c>
      <c r="Q532" s="539" t="str">
        <f t="shared" si="48"/>
        <v>01/1900</v>
      </c>
      <c r="R532" s="475">
        <f t="shared" si="53"/>
        <v>1</v>
      </c>
      <c r="S532" s="691"/>
      <c r="T532" s="691"/>
      <c r="U532" s="691"/>
      <c r="V532" s="691"/>
      <c r="W532" s="691"/>
      <c r="X532" s="691"/>
      <c r="Y532" s="691"/>
      <c r="Z532" s="691"/>
    </row>
    <row r="533" spans="1:26" ht="15">
      <c r="A533" s="537"/>
      <c r="B533" s="669"/>
      <c r="C533" s="537"/>
      <c r="D533" s="848" t="str">
        <f t="shared" si="51"/>
        <v>Caisse-01/1900</v>
      </c>
      <c r="E533" s="687"/>
      <c r="F533" s="680"/>
      <c r="G533" s="540"/>
      <c r="H533" s="930"/>
      <c r="I533" s="962"/>
      <c r="J533" s="930">
        <f t="shared" si="52"/>
        <v>0</v>
      </c>
      <c r="K533" s="930">
        <f t="shared" si="49"/>
        <v>0</v>
      </c>
      <c r="L533" s="705">
        <f t="shared" si="50"/>
        <v>0</v>
      </c>
      <c r="M533" s="537"/>
      <c r="N533" s="706">
        <f>+IF(A533="",0,IF(A533=Table!$A$5,L533,(IF(A533=Table!$A$3,0,IF(A533=Table!$A$4,L533,0)))))</f>
        <v>0</v>
      </c>
      <c r="O533" s="672"/>
      <c r="P533" s="707">
        <f>-IF(A533=Table!$A$5,I533,0)+IF(A533=Table!$A$5,H533,0)</f>
        <v>0</v>
      </c>
      <c r="Q533" s="539" t="str">
        <f t="shared" si="48"/>
        <v>01/1900</v>
      </c>
      <c r="R533" s="475">
        <f t="shared" si="53"/>
        <v>1</v>
      </c>
      <c r="S533" s="691"/>
      <c r="T533" s="691"/>
      <c r="U533" s="691"/>
      <c r="V533" s="691"/>
      <c r="W533" s="691"/>
      <c r="X533" s="691"/>
      <c r="Y533" s="691"/>
      <c r="Z533" s="691"/>
    </row>
    <row r="534" spans="1:26" ht="15">
      <c r="A534" s="537"/>
      <c r="B534" s="669"/>
      <c r="C534" s="537"/>
      <c r="D534" s="848" t="str">
        <f t="shared" si="51"/>
        <v>Caisse-01/1900</v>
      </c>
      <c r="E534" s="687"/>
      <c r="F534" s="680"/>
      <c r="G534" s="540"/>
      <c r="H534" s="930"/>
      <c r="I534" s="962"/>
      <c r="J534" s="930">
        <f t="shared" si="52"/>
        <v>0</v>
      </c>
      <c r="K534" s="930">
        <f t="shared" si="49"/>
        <v>0</v>
      </c>
      <c r="L534" s="705">
        <f t="shared" si="50"/>
        <v>0</v>
      </c>
      <c r="M534" s="537"/>
      <c r="N534" s="706">
        <f>+IF(A534="",0,IF(A534=Table!$A$5,L534,(IF(A534=Table!$A$3,0,IF(A534=Table!$A$4,L534,0)))))</f>
        <v>0</v>
      </c>
      <c r="O534" s="672"/>
      <c r="P534" s="707">
        <f>-IF(A534=Table!$A$5,I534,0)+IF(A534=Table!$A$5,H534,0)</f>
        <v>0</v>
      </c>
      <c r="Q534" s="539" t="str">
        <f t="shared" si="48"/>
        <v>01/1900</v>
      </c>
      <c r="R534" s="475">
        <f t="shared" si="53"/>
        <v>1</v>
      </c>
      <c r="S534" s="691"/>
      <c r="T534" s="691"/>
      <c r="U534" s="691"/>
      <c r="V534" s="691"/>
      <c r="W534" s="691"/>
      <c r="X534" s="691"/>
      <c r="Y534" s="691"/>
      <c r="Z534" s="691"/>
    </row>
    <row r="535" spans="1:26" ht="15">
      <c r="A535" s="537"/>
      <c r="B535" s="669"/>
      <c r="C535" s="537"/>
      <c r="D535" s="848" t="str">
        <f t="shared" si="51"/>
        <v>Caisse-01/1900</v>
      </c>
      <c r="E535" s="687"/>
      <c r="F535" s="680"/>
      <c r="G535" s="540"/>
      <c r="H535" s="930"/>
      <c r="I535" s="962"/>
      <c r="J535" s="930">
        <f t="shared" si="52"/>
        <v>0</v>
      </c>
      <c r="K535" s="930">
        <f t="shared" si="49"/>
        <v>0</v>
      </c>
      <c r="L535" s="705">
        <f t="shared" si="50"/>
        <v>0</v>
      </c>
      <c r="M535" s="537"/>
      <c r="N535" s="706">
        <f>+IF(A535="",0,IF(A535=Table!$A$5,L535,(IF(A535=Table!$A$3,0,IF(A535=Table!$A$4,L535,0)))))</f>
        <v>0</v>
      </c>
      <c r="O535" s="672"/>
      <c r="P535" s="707">
        <f>-IF(A535=Table!$A$5,I535,0)+IF(A535=Table!$A$5,H535,0)</f>
        <v>0</v>
      </c>
      <c r="Q535" s="539" t="str">
        <f t="shared" si="48"/>
        <v>01/1900</v>
      </c>
      <c r="R535" s="475">
        <f t="shared" si="53"/>
        <v>1</v>
      </c>
      <c r="S535" s="691"/>
      <c r="T535" s="691"/>
      <c r="U535" s="691"/>
      <c r="V535" s="691"/>
      <c r="W535" s="691"/>
      <c r="X535" s="691"/>
      <c r="Y535" s="691"/>
      <c r="Z535" s="691"/>
    </row>
    <row r="536" spans="1:26" ht="15">
      <c r="A536" s="537"/>
      <c r="B536" s="669"/>
      <c r="C536" s="537"/>
      <c r="D536" s="848" t="str">
        <f t="shared" si="51"/>
        <v>Caisse-01/1900</v>
      </c>
      <c r="E536" s="687"/>
      <c r="F536" s="680"/>
      <c r="G536" s="540"/>
      <c r="H536" s="930"/>
      <c r="I536" s="962"/>
      <c r="J536" s="930">
        <f t="shared" si="52"/>
        <v>0</v>
      </c>
      <c r="K536" s="930">
        <f t="shared" si="49"/>
        <v>0</v>
      </c>
      <c r="L536" s="705">
        <f t="shared" si="50"/>
        <v>0</v>
      </c>
      <c r="M536" s="537"/>
      <c r="N536" s="706">
        <f>+IF(A536="",0,IF(A536=Table!$A$5,L536,(IF(A536=Table!$A$3,0,IF(A536=Table!$A$4,L536,0)))))</f>
        <v>0</v>
      </c>
      <c r="O536" s="672"/>
      <c r="P536" s="707">
        <f>-IF(A536=Table!$A$5,I536,0)+IF(A536=Table!$A$5,H536,0)</f>
        <v>0</v>
      </c>
      <c r="Q536" s="539" t="str">
        <f t="shared" si="48"/>
        <v>01/1900</v>
      </c>
      <c r="R536" s="475">
        <f t="shared" si="53"/>
        <v>1</v>
      </c>
      <c r="S536" s="691"/>
      <c r="T536" s="691"/>
      <c r="U536" s="691"/>
      <c r="V536" s="691"/>
      <c r="W536" s="691"/>
      <c r="X536" s="691"/>
      <c r="Y536" s="691"/>
      <c r="Z536" s="691"/>
    </row>
    <row r="537" spans="1:26" ht="15">
      <c r="A537" s="537"/>
      <c r="B537" s="669"/>
      <c r="C537" s="537"/>
      <c r="D537" s="848" t="str">
        <f t="shared" si="51"/>
        <v>Caisse-01/1900</v>
      </c>
      <c r="E537" s="541"/>
      <c r="F537" s="680"/>
      <c r="G537" s="540"/>
      <c r="H537" s="930"/>
      <c r="I537" s="962"/>
      <c r="J537" s="930">
        <f t="shared" si="52"/>
        <v>0</v>
      </c>
      <c r="K537" s="930">
        <f t="shared" si="49"/>
        <v>0</v>
      </c>
      <c r="L537" s="705">
        <f t="shared" si="50"/>
        <v>0</v>
      </c>
      <c r="M537" s="537"/>
      <c r="N537" s="706">
        <f>+IF(A537="",0,IF(A537=Table!$A$5,L537,(IF(A537=Table!$A$3,0,IF(A537=Table!$A$4,L537,0)))))</f>
        <v>0</v>
      </c>
      <c r="O537" s="672"/>
      <c r="P537" s="707">
        <f>-IF(A537=Table!$A$5,I537,0)+IF(A537=Table!$A$5,H537,0)</f>
        <v>0</v>
      </c>
      <c r="Q537" s="539" t="str">
        <f t="shared" si="48"/>
        <v>01/1900</v>
      </c>
      <c r="R537" s="475">
        <f t="shared" si="53"/>
        <v>1</v>
      </c>
      <c r="S537" s="691"/>
      <c r="T537" s="691"/>
      <c r="U537" s="691"/>
      <c r="V537" s="691"/>
      <c r="W537" s="691"/>
      <c r="X537" s="691"/>
      <c r="Y537" s="691"/>
      <c r="Z537" s="691"/>
    </row>
    <row r="538" spans="1:26" ht="15">
      <c r="A538" s="537"/>
      <c r="B538" s="669"/>
      <c r="C538" s="537"/>
      <c r="D538" s="848" t="str">
        <f t="shared" si="51"/>
        <v>Caisse-01/1900</v>
      </c>
      <c r="E538" s="541"/>
      <c r="F538" s="680"/>
      <c r="G538" s="540"/>
      <c r="H538" s="930"/>
      <c r="I538" s="962"/>
      <c r="J538" s="930">
        <f t="shared" si="52"/>
        <v>0</v>
      </c>
      <c r="K538" s="930">
        <f t="shared" si="49"/>
        <v>0</v>
      </c>
      <c r="L538" s="705">
        <f t="shared" si="50"/>
        <v>0</v>
      </c>
      <c r="M538" s="537"/>
      <c r="N538" s="706">
        <f>+IF(A538="",0,IF(A538=Table!$A$5,L538,(IF(A538=Table!$A$3,0,IF(A538=Table!$A$4,L538,0)))))</f>
        <v>0</v>
      </c>
      <c r="O538" s="672"/>
      <c r="P538" s="707">
        <f>-IF(A538=Table!$A$5,I538,0)+IF(A538=Table!$A$5,H538,0)</f>
        <v>0</v>
      </c>
      <c r="Q538" s="539" t="str">
        <f t="shared" si="48"/>
        <v>01/1900</v>
      </c>
      <c r="R538" s="475">
        <f t="shared" si="53"/>
        <v>1</v>
      </c>
      <c r="S538" s="691"/>
      <c r="T538" s="691"/>
      <c r="U538" s="691"/>
      <c r="V538" s="691"/>
      <c r="W538" s="691"/>
      <c r="X538" s="691"/>
      <c r="Y538" s="691"/>
      <c r="Z538" s="691"/>
    </row>
    <row r="539" spans="1:26" ht="15">
      <c r="A539" s="537"/>
      <c r="B539" s="669"/>
      <c r="C539" s="537"/>
      <c r="D539" s="848" t="str">
        <f t="shared" si="51"/>
        <v>Caisse-01/1900</v>
      </c>
      <c r="E539" s="541"/>
      <c r="F539" s="680"/>
      <c r="G539" s="540"/>
      <c r="H539" s="930"/>
      <c r="I539" s="962"/>
      <c r="J539" s="930">
        <f t="shared" si="52"/>
        <v>0</v>
      </c>
      <c r="K539" s="930">
        <f t="shared" si="49"/>
        <v>0</v>
      </c>
      <c r="L539" s="705">
        <f t="shared" si="50"/>
        <v>0</v>
      </c>
      <c r="M539" s="537"/>
      <c r="N539" s="706">
        <f>+IF(A539="",0,IF(A539=Table!$A$5,L539,(IF(A539=Table!$A$3,0,IF(A539=Table!$A$4,L539,0)))))</f>
        <v>0</v>
      </c>
      <c r="O539" s="672"/>
      <c r="P539" s="707">
        <f>-IF(A539=Table!$A$5,I539,0)+IF(A539=Table!$A$5,H539,0)</f>
        <v>0</v>
      </c>
      <c r="Q539" s="539" t="str">
        <f t="shared" si="48"/>
        <v>01/1900</v>
      </c>
      <c r="R539" s="475">
        <f t="shared" si="53"/>
        <v>1</v>
      </c>
      <c r="S539" s="691"/>
      <c r="T539" s="691"/>
      <c r="U539" s="691"/>
      <c r="V539" s="691"/>
      <c r="W539" s="691"/>
      <c r="X539" s="691"/>
      <c r="Y539" s="691"/>
      <c r="Z539" s="691"/>
    </row>
    <row r="540" spans="1:26" ht="15">
      <c r="A540" s="537"/>
      <c r="B540" s="669"/>
      <c r="C540" s="537"/>
      <c r="D540" s="848" t="str">
        <f t="shared" si="51"/>
        <v>Caisse-01/1900</v>
      </c>
      <c r="E540" s="541"/>
      <c r="F540" s="680"/>
      <c r="G540" s="540"/>
      <c r="H540" s="930"/>
      <c r="I540" s="962"/>
      <c r="J540" s="930">
        <f t="shared" si="52"/>
        <v>0</v>
      </c>
      <c r="K540" s="930">
        <f t="shared" si="49"/>
        <v>0</v>
      </c>
      <c r="L540" s="705">
        <f t="shared" si="50"/>
        <v>0</v>
      </c>
      <c r="M540" s="537"/>
      <c r="N540" s="706">
        <f>+IF(A540="",0,IF(A540=Table!$A$5,L540,(IF(A540=Table!$A$3,0,IF(A540=Table!$A$4,L540,0)))))</f>
        <v>0</v>
      </c>
      <c r="O540" s="672"/>
      <c r="P540" s="707">
        <f>-IF(A540=Table!$A$5,I540,0)+IF(A540=Table!$A$5,H540,0)</f>
        <v>0</v>
      </c>
      <c r="Q540" s="539" t="str">
        <f t="shared" si="48"/>
        <v>01/1900</v>
      </c>
      <c r="R540" s="475">
        <f t="shared" si="53"/>
        <v>1</v>
      </c>
      <c r="S540" s="691"/>
      <c r="T540" s="691"/>
      <c r="U540" s="691"/>
      <c r="V540" s="691"/>
      <c r="W540" s="691"/>
      <c r="X540" s="691"/>
      <c r="Y540" s="691"/>
      <c r="Z540" s="691"/>
    </row>
    <row r="541" spans="1:26" ht="15">
      <c r="A541" s="537"/>
      <c r="B541" s="669"/>
      <c r="C541" s="537"/>
      <c r="D541" s="848" t="str">
        <f t="shared" si="51"/>
        <v>Caisse-01/1900</v>
      </c>
      <c r="E541" s="541"/>
      <c r="F541" s="680"/>
      <c r="G541" s="540"/>
      <c r="H541" s="930"/>
      <c r="I541" s="962"/>
      <c r="J541" s="930">
        <f t="shared" si="52"/>
        <v>0</v>
      </c>
      <c r="K541" s="930">
        <f t="shared" si="49"/>
        <v>0</v>
      </c>
      <c r="L541" s="705">
        <f t="shared" si="50"/>
        <v>0</v>
      </c>
      <c r="M541" s="537"/>
      <c r="N541" s="706">
        <f>+IF(A541="",0,IF(A541=Table!$A$5,L541,(IF(A541=Table!$A$3,0,IF(A541=Table!$A$4,L541,0)))))</f>
        <v>0</v>
      </c>
      <c r="O541" s="672"/>
      <c r="P541" s="707">
        <f>-IF(A541=Table!$A$5,I541,0)+IF(A541=Table!$A$5,H541,0)</f>
        <v>0</v>
      </c>
      <c r="Q541" s="539" t="str">
        <f t="shared" si="48"/>
        <v>01/1900</v>
      </c>
      <c r="R541" s="475">
        <f t="shared" si="53"/>
        <v>1</v>
      </c>
      <c r="S541" s="691"/>
      <c r="T541" s="691"/>
      <c r="U541" s="691"/>
      <c r="V541" s="691"/>
      <c r="W541" s="691"/>
      <c r="X541" s="691"/>
      <c r="Y541" s="691"/>
      <c r="Z541" s="691"/>
    </row>
    <row r="542" spans="1:26" ht="15">
      <c r="A542" s="537"/>
      <c r="B542" s="669"/>
      <c r="C542" s="537"/>
      <c r="D542" s="848" t="str">
        <f t="shared" si="51"/>
        <v>Caisse-01/1900</v>
      </c>
      <c r="E542" s="541"/>
      <c r="F542" s="680"/>
      <c r="G542" s="540"/>
      <c r="H542" s="930"/>
      <c r="I542" s="962"/>
      <c r="J542" s="930">
        <f t="shared" si="52"/>
        <v>0</v>
      </c>
      <c r="K542" s="930">
        <f t="shared" si="49"/>
        <v>0</v>
      </c>
      <c r="L542" s="705">
        <f t="shared" si="50"/>
        <v>0</v>
      </c>
      <c r="M542" s="537"/>
      <c r="N542" s="706">
        <f>+IF(A542="",0,IF(A542=Table!$A$5,L542,(IF(A542=Table!$A$3,0,IF(A542=Table!$A$4,L542,0)))))</f>
        <v>0</v>
      </c>
      <c r="O542" s="672"/>
      <c r="P542" s="707">
        <f>-IF(A542=Table!$A$5,I542,0)+IF(A542=Table!$A$5,H542,0)</f>
        <v>0</v>
      </c>
      <c r="Q542" s="539" t="str">
        <f t="shared" si="48"/>
        <v>01/1900</v>
      </c>
      <c r="R542" s="475">
        <f t="shared" si="53"/>
        <v>1</v>
      </c>
      <c r="S542" s="691"/>
      <c r="T542" s="691"/>
      <c r="U542" s="691"/>
      <c r="V542" s="691"/>
      <c r="W542" s="691"/>
      <c r="X542" s="691"/>
      <c r="Y542" s="691"/>
      <c r="Z542" s="691"/>
    </row>
    <row r="543" spans="1:26" ht="15">
      <c r="A543" s="537"/>
      <c r="B543" s="669"/>
      <c r="C543" s="537"/>
      <c r="D543" s="848" t="str">
        <f t="shared" si="51"/>
        <v>Caisse-01/1900</v>
      </c>
      <c r="E543" s="687"/>
      <c r="F543" s="680"/>
      <c r="G543" s="540"/>
      <c r="H543" s="930"/>
      <c r="I543" s="962"/>
      <c r="J543" s="930">
        <f t="shared" si="52"/>
        <v>0</v>
      </c>
      <c r="K543" s="930">
        <f t="shared" si="49"/>
        <v>0</v>
      </c>
      <c r="L543" s="705">
        <f t="shared" si="50"/>
        <v>0</v>
      </c>
      <c r="M543" s="537"/>
      <c r="N543" s="706">
        <f>+IF(A543="",0,IF(A543=Table!$A$5,L543,(IF(A543=Table!$A$3,0,IF(A543=Table!$A$4,L543,0)))))</f>
        <v>0</v>
      </c>
      <c r="O543" s="672"/>
      <c r="P543" s="707">
        <f>-IF(A543=Table!$A$5,I543,0)+IF(A543=Table!$A$5,H543,0)</f>
        <v>0</v>
      </c>
      <c r="Q543" s="539" t="str">
        <f t="shared" si="48"/>
        <v>01/1900</v>
      </c>
      <c r="R543" s="475">
        <f t="shared" si="53"/>
        <v>1</v>
      </c>
      <c r="S543" s="691"/>
      <c r="T543" s="691"/>
      <c r="U543" s="691"/>
      <c r="V543" s="691"/>
      <c r="W543" s="691"/>
      <c r="X543" s="691"/>
      <c r="Y543" s="691"/>
      <c r="Z543" s="691"/>
    </row>
    <row r="544" spans="1:26" ht="15">
      <c r="A544" s="537"/>
      <c r="B544" s="669"/>
      <c r="C544" s="537"/>
      <c r="D544" s="848" t="str">
        <f t="shared" si="51"/>
        <v>Caisse-01/1900</v>
      </c>
      <c r="E544" s="687"/>
      <c r="F544" s="680"/>
      <c r="G544" s="540"/>
      <c r="H544" s="930"/>
      <c r="I544" s="962"/>
      <c r="J544" s="930">
        <f t="shared" si="52"/>
        <v>0</v>
      </c>
      <c r="K544" s="930">
        <f t="shared" si="49"/>
        <v>0</v>
      </c>
      <c r="L544" s="705">
        <f t="shared" si="50"/>
        <v>0</v>
      </c>
      <c r="M544" s="537"/>
      <c r="N544" s="706">
        <f>+IF(A544="",0,IF(A544=Table!$A$5,L544,(IF(A544=Table!$A$3,0,IF(A544=Table!$A$4,L544,0)))))</f>
        <v>0</v>
      </c>
      <c r="O544" s="672"/>
      <c r="P544" s="707">
        <f>-IF(A544=Table!$A$5,I544,0)+IF(A544=Table!$A$5,H544,0)</f>
        <v>0</v>
      </c>
      <c r="Q544" s="539" t="str">
        <f t="shared" si="48"/>
        <v>01/1900</v>
      </c>
      <c r="R544" s="475">
        <f t="shared" si="53"/>
        <v>1</v>
      </c>
      <c r="S544" s="691"/>
      <c r="T544" s="691"/>
      <c r="U544" s="691"/>
      <c r="V544" s="691"/>
      <c r="W544" s="691"/>
      <c r="X544" s="691"/>
      <c r="Y544" s="691"/>
      <c r="Z544" s="691"/>
    </row>
    <row r="545" spans="1:26" ht="15">
      <c r="A545" s="537"/>
      <c r="B545" s="669"/>
      <c r="C545" s="537"/>
      <c r="D545" s="848" t="str">
        <f t="shared" si="51"/>
        <v>Caisse-01/1900</v>
      </c>
      <c r="E545" s="541"/>
      <c r="F545" s="680"/>
      <c r="G545" s="540"/>
      <c r="H545" s="930"/>
      <c r="I545" s="962"/>
      <c r="J545" s="930">
        <f t="shared" si="52"/>
        <v>0</v>
      </c>
      <c r="K545" s="930">
        <f t="shared" si="49"/>
        <v>0</v>
      </c>
      <c r="L545" s="705">
        <f t="shared" si="50"/>
        <v>0</v>
      </c>
      <c r="M545" s="537"/>
      <c r="N545" s="706">
        <f>+IF(A545="",0,IF(A545=Table!$A$5,L545,(IF(A545=Table!$A$3,0,IF(A545=Table!$A$4,L545,0)))))</f>
        <v>0</v>
      </c>
      <c r="O545" s="672"/>
      <c r="P545" s="707">
        <f>-IF(A545=Table!$A$5,I545,0)+IF(A545=Table!$A$5,H545,0)</f>
        <v>0</v>
      </c>
      <c r="Q545" s="539" t="str">
        <f t="shared" si="48"/>
        <v>01/1900</v>
      </c>
      <c r="R545" s="475">
        <f t="shared" si="53"/>
        <v>1</v>
      </c>
      <c r="S545" s="691"/>
      <c r="T545" s="691"/>
      <c r="U545" s="691"/>
      <c r="V545" s="691"/>
      <c r="W545" s="691"/>
      <c r="X545" s="691"/>
      <c r="Y545" s="691"/>
      <c r="Z545" s="691"/>
    </row>
    <row r="546" spans="1:26" ht="15">
      <c r="A546" s="537"/>
      <c r="B546" s="669"/>
      <c r="C546" s="537"/>
      <c r="D546" s="848" t="str">
        <f t="shared" si="51"/>
        <v>Caisse-01/1900</v>
      </c>
      <c r="E546" s="541"/>
      <c r="F546" s="680"/>
      <c r="G546" s="540"/>
      <c r="H546" s="930"/>
      <c r="I546" s="962"/>
      <c r="J546" s="930">
        <f t="shared" si="52"/>
        <v>0</v>
      </c>
      <c r="K546" s="930">
        <f t="shared" si="49"/>
        <v>0</v>
      </c>
      <c r="L546" s="705">
        <f t="shared" si="50"/>
        <v>0</v>
      </c>
      <c r="M546" s="537"/>
      <c r="N546" s="706">
        <f>+IF(A546="",0,IF(A546=Table!$A$5,L546,(IF(A546=Table!$A$3,0,IF(A546=Table!$A$4,L546,0)))))</f>
        <v>0</v>
      </c>
      <c r="O546" s="672"/>
      <c r="P546" s="707">
        <f>-IF(A546=Table!$A$5,I546,0)+IF(A546=Table!$A$5,H546,0)</f>
        <v>0</v>
      </c>
      <c r="Q546" s="539" t="str">
        <f t="shared" si="48"/>
        <v>01/1900</v>
      </c>
      <c r="R546" s="475">
        <f t="shared" si="53"/>
        <v>1</v>
      </c>
      <c r="S546" s="691"/>
      <c r="T546" s="691"/>
      <c r="U546" s="691"/>
      <c r="V546" s="691"/>
      <c r="W546" s="691"/>
      <c r="X546" s="691"/>
      <c r="Y546" s="691"/>
      <c r="Z546" s="691"/>
    </row>
    <row r="547" spans="1:26" ht="15">
      <c r="A547" s="537"/>
      <c r="B547" s="669"/>
      <c r="C547" s="537"/>
      <c r="D547" s="848" t="str">
        <f t="shared" si="51"/>
        <v>Caisse-01/1900</v>
      </c>
      <c r="E547" s="541"/>
      <c r="F547" s="680"/>
      <c r="G547" s="540"/>
      <c r="H547" s="930"/>
      <c r="I547" s="962"/>
      <c r="J547" s="930">
        <f t="shared" si="52"/>
        <v>0</v>
      </c>
      <c r="K547" s="930">
        <f t="shared" si="49"/>
        <v>0</v>
      </c>
      <c r="L547" s="705">
        <f t="shared" si="50"/>
        <v>0</v>
      </c>
      <c r="M547" s="537"/>
      <c r="N547" s="706">
        <f>+IF(A547="",0,IF(A547=Table!$A$5,L547,(IF(A547=Table!$A$3,0,IF(A547=Table!$A$4,L547,0)))))</f>
        <v>0</v>
      </c>
      <c r="O547" s="672"/>
      <c r="P547" s="707">
        <f>-IF(A547=Table!$A$5,I547,0)+IF(A547=Table!$A$5,H547,0)</f>
        <v>0</v>
      </c>
      <c r="Q547" s="539" t="str">
        <f t="shared" si="48"/>
        <v>01/1900</v>
      </c>
      <c r="R547" s="475">
        <f t="shared" si="53"/>
        <v>1</v>
      </c>
      <c r="S547" s="691"/>
      <c r="T547" s="691"/>
      <c r="U547" s="691"/>
      <c r="V547" s="691"/>
      <c r="W547" s="691"/>
      <c r="X547" s="691"/>
      <c r="Y547" s="691"/>
      <c r="Z547" s="691"/>
    </row>
    <row r="548" spans="1:26" ht="15">
      <c r="A548" s="537"/>
      <c r="B548" s="669"/>
      <c r="C548" s="537"/>
      <c r="D548" s="848" t="str">
        <f t="shared" si="51"/>
        <v>Caisse-01/1900</v>
      </c>
      <c r="E548" s="541"/>
      <c r="F548" s="680"/>
      <c r="G548" s="540"/>
      <c r="H548" s="930"/>
      <c r="I548" s="962"/>
      <c r="J548" s="930">
        <f t="shared" si="52"/>
        <v>0</v>
      </c>
      <c r="K548" s="930">
        <f t="shared" si="49"/>
        <v>0</v>
      </c>
      <c r="L548" s="705">
        <f t="shared" si="50"/>
        <v>0</v>
      </c>
      <c r="M548" s="537"/>
      <c r="N548" s="706">
        <f>+IF(A548="",0,IF(A548=Table!$A$5,L548,(IF(A548=Table!$A$3,0,IF(A548=Table!$A$4,L548,0)))))</f>
        <v>0</v>
      </c>
      <c r="O548" s="672"/>
      <c r="P548" s="707">
        <f>-IF(A548=Table!$A$5,I548,0)+IF(A548=Table!$A$5,H548,0)</f>
        <v>0</v>
      </c>
      <c r="Q548" s="539" t="str">
        <f t="shared" si="48"/>
        <v>01/1900</v>
      </c>
      <c r="R548" s="475">
        <f t="shared" si="53"/>
        <v>1</v>
      </c>
      <c r="S548" s="691"/>
      <c r="T548" s="691"/>
      <c r="U548" s="691"/>
      <c r="V548" s="691"/>
      <c r="W548" s="691"/>
      <c r="X548" s="691"/>
      <c r="Y548" s="691"/>
      <c r="Z548" s="691"/>
    </row>
    <row r="549" spans="1:26" ht="15">
      <c r="A549" s="537"/>
      <c r="B549" s="669"/>
      <c r="C549" s="537"/>
      <c r="D549" s="848" t="str">
        <f t="shared" si="51"/>
        <v>Caisse-01/1900</v>
      </c>
      <c r="E549" s="541"/>
      <c r="F549" s="680"/>
      <c r="G549" s="540"/>
      <c r="H549" s="930"/>
      <c r="I549" s="962"/>
      <c r="J549" s="930">
        <f t="shared" si="52"/>
        <v>0</v>
      </c>
      <c r="K549" s="930">
        <f t="shared" si="49"/>
        <v>0</v>
      </c>
      <c r="L549" s="705">
        <f t="shared" si="50"/>
        <v>0</v>
      </c>
      <c r="M549" s="537"/>
      <c r="N549" s="706">
        <f>+IF(A549="",0,IF(A549=Table!$A$5,L549,(IF(A549=Table!$A$3,0,IF(A549=Table!$A$4,L549,0)))))</f>
        <v>0</v>
      </c>
      <c r="O549" s="672"/>
      <c r="P549" s="707">
        <f>-IF(A549=Table!$A$5,I549,0)+IF(A549=Table!$A$5,H549,0)</f>
        <v>0</v>
      </c>
      <c r="Q549" s="539" t="str">
        <f t="shared" si="48"/>
        <v>01/1900</v>
      </c>
      <c r="R549" s="475">
        <f t="shared" si="53"/>
        <v>1</v>
      </c>
      <c r="S549" s="691"/>
      <c r="T549" s="691"/>
      <c r="U549" s="691"/>
      <c r="V549" s="691"/>
      <c r="W549" s="691"/>
      <c r="X549" s="691"/>
      <c r="Y549" s="691"/>
      <c r="Z549" s="691"/>
    </row>
    <row r="550" spans="1:26" ht="15">
      <c r="A550" s="537"/>
      <c r="B550" s="669"/>
      <c r="C550" s="537"/>
      <c r="D550" s="848" t="str">
        <f t="shared" si="51"/>
        <v>Caisse-01/1900</v>
      </c>
      <c r="E550" s="687"/>
      <c r="F550" s="673"/>
      <c r="G550" s="540"/>
      <c r="H550" s="930"/>
      <c r="I550" s="962"/>
      <c r="J550" s="930">
        <f t="shared" si="52"/>
        <v>0</v>
      </c>
      <c r="K550" s="930">
        <f t="shared" si="49"/>
        <v>0</v>
      </c>
      <c r="L550" s="705">
        <f t="shared" si="50"/>
        <v>0</v>
      </c>
      <c r="M550" s="537"/>
      <c r="N550" s="706">
        <f>+IF(A550="",0,IF(A550=Table!$A$5,L550,(IF(A550=Table!$A$3,0,IF(A550=Table!$A$4,L550,0)))))</f>
        <v>0</v>
      </c>
      <c r="O550" s="672"/>
      <c r="P550" s="707">
        <f>-IF(A550=Table!$A$5,I550,0)+IF(A550=Table!$A$5,H550,0)</f>
        <v>0</v>
      </c>
      <c r="Q550" s="539" t="str">
        <f t="shared" si="48"/>
        <v>01/1900</v>
      </c>
      <c r="R550" s="475">
        <f t="shared" si="53"/>
        <v>1</v>
      </c>
      <c r="S550" s="691"/>
      <c r="T550" s="691"/>
      <c r="U550" s="691"/>
      <c r="V550" s="691"/>
      <c r="W550" s="691"/>
      <c r="X550" s="691"/>
      <c r="Y550" s="691"/>
      <c r="Z550" s="691"/>
    </row>
    <row r="551" spans="1:26" ht="15">
      <c r="A551" s="537"/>
      <c r="B551" s="669"/>
      <c r="C551" s="537"/>
      <c r="D551" s="848" t="str">
        <f t="shared" si="51"/>
        <v>Caisse-01/1900</v>
      </c>
      <c r="E551" s="687"/>
      <c r="F551" s="673"/>
      <c r="G551" s="540"/>
      <c r="H551" s="930"/>
      <c r="I551" s="962"/>
      <c r="J551" s="930">
        <f t="shared" si="52"/>
        <v>0</v>
      </c>
      <c r="K551" s="930">
        <f t="shared" si="49"/>
        <v>0</v>
      </c>
      <c r="L551" s="705">
        <f t="shared" si="50"/>
        <v>0</v>
      </c>
      <c r="M551" s="537"/>
      <c r="N551" s="706">
        <f>+IF(A551="",0,IF(A551=Table!$A$5,L551,(IF(A551=Table!$A$3,0,IF(A551=Table!$A$4,L551,0)))))</f>
        <v>0</v>
      </c>
      <c r="O551" s="672"/>
      <c r="P551" s="707">
        <f>-IF(A551=Table!$A$5,I551,0)+IF(A551=Table!$A$5,H551,0)</f>
        <v>0</v>
      </c>
      <c r="Q551" s="539" t="str">
        <f t="shared" si="48"/>
        <v>01/1900</v>
      </c>
      <c r="R551" s="475">
        <f t="shared" si="53"/>
        <v>1</v>
      </c>
      <c r="S551" s="691"/>
      <c r="T551" s="691"/>
      <c r="U551" s="691"/>
      <c r="V551" s="691"/>
      <c r="W551" s="691"/>
      <c r="X551" s="691"/>
      <c r="Y551" s="691"/>
      <c r="Z551" s="691"/>
    </row>
    <row r="552" spans="1:26" ht="15">
      <c r="A552" s="537"/>
      <c r="B552" s="669"/>
      <c r="C552" s="537"/>
      <c r="D552" s="848" t="str">
        <f t="shared" si="51"/>
        <v>Caisse-01/1900</v>
      </c>
      <c r="E552" s="541"/>
      <c r="F552" s="680"/>
      <c r="G552" s="540"/>
      <c r="H552" s="930"/>
      <c r="I552" s="962"/>
      <c r="J552" s="930">
        <f t="shared" si="52"/>
        <v>0</v>
      </c>
      <c r="K552" s="930">
        <f t="shared" si="49"/>
        <v>0</v>
      </c>
      <c r="L552" s="705">
        <f t="shared" si="50"/>
        <v>0</v>
      </c>
      <c r="M552" s="537"/>
      <c r="N552" s="706">
        <f>+IF(A552="",0,IF(A552=Table!$A$5,L552,(IF(A552=Table!$A$3,0,IF(A552=Table!$A$4,L552,0)))))</f>
        <v>0</v>
      </c>
      <c r="O552" s="672"/>
      <c r="P552" s="707">
        <f>-IF(A552=Table!$A$5,I552,0)+IF(A552=Table!$A$5,H552,0)</f>
        <v>0</v>
      </c>
      <c r="Q552" s="539" t="str">
        <f t="shared" si="48"/>
        <v>01/1900</v>
      </c>
      <c r="R552" s="475">
        <f t="shared" si="53"/>
        <v>1</v>
      </c>
      <c r="S552" s="691"/>
      <c r="T552" s="691"/>
      <c r="U552" s="691"/>
      <c r="V552" s="691"/>
      <c r="W552" s="691"/>
      <c r="X552" s="691"/>
      <c r="Y552" s="691"/>
      <c r="Z552" s="691"/>
    </row>
    <row r="553" spans="1:26" ht="15">
      <c r="A553" s="537"/>
      <c r="B553" s="669"/>
      <c r="C553" s="537"/>
      <c r="D553" s="848" t="str">
        <f t="shared" si="51"/>
        <v>Caisse-01/1900</v>
      </c>
      <c r="E553" s="541"/>
      <c r="F553" s="680"/>
      <c r="G553" s="540"/>
      <c r="H553" s="930"/>
      <c r="I553" s="962"/>
      <c r="J553" s="930">
        <f t="shared" si="52"/>
        <v>0</v>
      </c>
      <c r="K553" s="930">
        <f t="shared" si="49"/>
        <v>0</v>
      </c>
      <c r="L553" s="705">
        <f t="shared" si="50"/>
        <v>0</v>
      </c>
      <c r="M553" s="537"/>
      <c r="N553" s="706">
        <f>+IF(A553="",0,IF(A553=Table!$A$5,L553,(IF(A553=Table!$A$3,0,IF(A553=Table!$A$4,L553,0)))))</f>
        <v>0</v>
      </c>
      <c r="O553" s="672"/>
      <c r="P553" s="707">
        <f>-IF(A553=Table!$A$5,I553,0)+IF(A553=Table!$A$5,H553,0)</f>
        <v>0</v>
      </c>
      <c r="Q553" s="539" t="str">
        <f t="shared" si="48"/>
        <v>01/1900</v>
      </c>
      <c r="R553" s="475">
        <f t="shared" si="53"/>
        <v>1</v>
      </c>
      <c r="S553" s="691"/>
      <c r="T553" s="691"/>
      <c r="U553" s="691"/>
      <c r="V553" s="691"/>
      <c r="W553" s="691"/>
      <c r="X553" s="691"/>
      <c r="Y553" s="691"/>
      <c r="Z553" s="691"/>
    </row>
    <row r="554" spans="1:26" ht="15">
      <c r="A554" s="537"/>
      <c r="B554" s="669"/>
      <c r="C554" s="537"/>
      <c r="D554" s="848" t="str">
        <f t="shared" si="51"/>
        <v>Caisse-01/1900</v>
      </c>
      <c r="E554" s="687"/>
      <c r="F554" s="680"/>
      <c r="G554" s="540"/>
      <c r="H554" s="930"/>
      <c r="I554" s="962"/>
      <c r="J554" s="930">
        <f t="shared" si="52"/>
        <v>0</v>
      </c>
      <c r="K554" s="930">
        <f t="shared" si="49"/>
        <v>0</v>
      </c>
      <c r="L554" s="705">
        <f t="shared" si="50"/>
        <v>0</v>
      </c>
      <c r="M554" s="537"/>
      <c r="N554" s="706">
        <f>+IF(A554="",0,IF(A554=Table!$A$5,L554,(IF(A554=Table!$A$3,0,IF(A554=Table!$A$4,L554,0)))))</f>
        <v>0</v>
      </c>
      <c r="O554" s="672"/>
      <c r="P554" s="707">
        <f>-IF(A554=Table!$A$5,I554,0)+IF(A554=Table!$A$5,H554,0)</f>
        <v>0</v>
      </c>
      <c r="Q554" s="539" t="str">
        <f t="shared" si="48"/>
        <v>01/1900</v>
      </c>
      <c r="R554" s="475">
        <f t="shared" si="53"/>
        <v>1</v>
      </c>
      <c r="S554" s="691"/>
      <c r="T554" s="691"/>
      <c r="U554" s="691"/>
      <c r="V554" s="691"/>
      <c r="W554" s="691"/>
      <c r="X554" s="691"/>
      <c r="Y554" s="691"/>
      <c r="Z554" s="691"/>
    </row>
    <row r="555" spans="1:26" ht="15">
      <c r="A555" s="537"/>
      <c r="B555" s="669"/>
      <c r="C555" s="537"/>
      <c r="D555" s="848" t="str">
        <f t="shared" si="51"/>
        <v>Caisse-01/1900</v>
      </c>
      <c r="E555" s="541"/>
      <c r="F555" s="680"/>
      <c r="G555" s="540"/>
      <c r="H555" s="930"/>
      <c r="I555" s="962"/>
      <c r="J555" s="930">
        <f t="shared" si="52"/>
        <v>0</v>
      </c>
      <c r="K555" s="930">
        <f t="shared" si="49"/>
        <v>0</v>
      </c>
      <c r="L555" s="705">
        <f t="shared" si="50"/>
        <v>0</v>
      </c>
      <c r="M555" s="537"/>
      <c r="N555" s="706">
        <f>+IF(A555="",0,IF(A555=Table!$A$5,L555,(IF(A555=Table!$A$3,0,IF(A555=Table!$A$4,L555,0)))))</f>
        <v>0</v>
      </c>
      <c r="O555" s="672"/>
      <c r="P555" s="707">
        <f>-IF(A555=Table!$A$5,I555,0)+IF(A555=Table!$A$5,H555,0)</f>
        <v>0</v>
      </c>
      <c r="Q555" s="539" t="str">
        <f t="shared" si="48"/>
        <v>01/1900</v>
      </c>
      <c r="R555" s="475">
        <f t="shared" si="53"/>
        <v>1</v>
      </c>
      <c r="S555" s="691"/>
      <c r="T555" s="691"/>
      <c r="U555" s="691"/>
      <c r="V555" s="691"/>
      <c r="W555" s="691"/>
      <c r="X555" s="691"/>
      <c r="Y555" s="691"/>
      <c r="Z555" s="691"/>
    </row>
    <row r="556" spans="1:26" ht="15">
      <c r="A556" s="537"/>
      <c r="B556" s="669"/>
      <c r="C556" s="537"/>
      <c r="D556" s="848" t="str">
        <f t="shared" si="51"/>
        <v>Caisse-01/1900</v>
      </c>
      <c r="E556" s="541"/>
      <c r="F556" s="680"/>
      <c r="G556" s="540"/>
      <c r="H556" s="930"/>
      <c r="I556" s="962"/>
      <c r="J556" s="930">
        <f t="shared" si="52"/>
        <v>0</v>
      </c>
      <c r="K556" s="930">
        <f t="shared" si="49"/>
        <v>0</v>
      </c>
      <c r="L556" s="705">
        <f t="shared" si="50"/>
        <v>0</v>
      </c>
      <c r="M556" s="537"/>
      <c r="N556" s="706">
        <f>+IF(A556="",0,IF(A556=Table!$A$5,L556,(IF(A556=Table!$A$3,0,IF(A556=Table!$A$4,L556,0)))))</f>
        <v>0</v>
      </c>
      <c r="O556" s="672"/>
      <c r="P556" s="707">
        <f>-IF(A556=Table!$A$5,I556,0)+IF(A556=Table!$A$5,H556,0)</f>
        <v>0</v>
      </c>
      <c r="Q556" s="539" t="str">
        <f t="shared" si="48"/>
        <v>01/1900</v>
      </c>
      <c r="R556" s="475">
        <f t="shared" si="53"/>
        <v>1</v>
      </c>
      <c r="S556" s="691"/>
      <c r="T556" s="691"/>
      <c r="U556" s="691"/>
      <c r="V556" s="691"/>
      <c r="W556" s="691"/>
      <c r="X556" s="691"/>
      <c r="Y556" s="691"/>
      <c r="Z556" s="691"/>
    </row>
    <row r="557" spans="1:26" ht="15">
      <c r="A557" s="537"/>
      <c r="B557" s="669"/>
      <c r="C557" s="537"/>
      <c r="D557" s="848" t="str">
        <f t="shared" si="51"/>
        <v>Caisse-01/1900</v>
      </c>
      <c r="E557" s="541"/>
      <c r="F557" s="680"/>
      <c r="G557" s="540"/>
      <c r="H557" s="930"/>
      <c r="I557" s="962"/>
      <c r="J557" s="930">
        <f t="shared" si="52"/>
        <v>0</v>
      </c>
      <c r="K557" s="930">
        <f t="shared" si="49"/>
        <v>0</v>
      </c>
      <c r="L557" s="705">
        <f t="shared" si="50"/>
        <v>0</v>
      </c>
      <c r="M557" s="537"/>
      <c r="N557" s="706">
        <f>+IF(A557="",0,IF(A557=Table!$A$5,L557,(IF(A557=Table!$A$3,0,IF(A557=Table!$A$4,L557,0)))))</f>
        <v>0</v>
      </c>
      <c r="O557" s="672"/>
      <c r="P557" s="707">
        <f>-IF(A557=Table!$A$5,I557,0)+IF(A557=Table!$A$5,H557,0)</f>
        <v>0</v>
      </c>
      <c r="Q557" s="539" t="str">
        <f t="shared" si="48"/>
        <v>01/1900</v>
      </c>
      <c r="R557" s="475">
        <f t="shared" si="53"/>
        <v>1</v>
      </c>
      <c r="S557" s="691"/>
      <c r="T557" s="691"/>
      <c r="U557" s="691"/>
      <c r="V557" s="691"/>
      <c r="W557" s="691"/>
      <c r="X557" s="691"/>
      <c r="Y557" s="691"/>
      <c r="Z557" s="691"/>
    </row>
    <row r="558" spans="1:26" ht="15">
      <c r="A558" s="537"/>
      <c r="B558" s="669"/>
      <c r="C558" s="537"/>
      <c r="D558" s="848" t="str">
        <f t="shared" si="51"/>
        <v>Caisse-01/1900</v>
      </c>
      <c r="E558" s="541"/>
      <c r="F558" s="680"/>
      <c r="G558" s="540"/>
      <c r="H558" s="930"/>
      <c r="I558" s="962"/>
      <c r="J558" s="930">
        <f t="shared" si="52"/>
        <v>0</v>
      </c>
      <c r="K558" s="930">
        <f t="shared" si="49"/>
        <v>0</v>
      </c>
      <c r="L558" s="705">
        <f t="shared" si="50"/>
        <v>0</v>
      </c>
      <c r="M558" s="537"/>
      <c r="N558" s="706">
        <f>+IF(A558="",0,IF(A558=Table!$A$5,L558,(IF(A558=Table!$A$3,0,IF(A558=Table!$A$4,L558,0)))))</f>
        <v>0</v>
      </c>
      <c r="O558" s="672"/>
      <c r="P558" s="707">
        <f>-IF(A558=Table!$A$5,I558,0)+IF(A558=Table!$A$5,H558,0)</f>
        <v>0</v>
      </c>
      <c r="Q558" s="539" t="str">
        <f t="shared" si="48"/>
        <v>01/1900</v>
      </c>
      <c r="R558" s="475">
        <f t="shared" si="53"/>
        <v>1</v>
      </c>
      <c r="S558" s="691"/>
      <c r="T558" s="691"/>
      <c r="U558" s="691"/>
      <c r="V558" s="691"/>
      <c r="W558" s="691"/>
      <c r="X558" s="691"/>
      <c r="Y558" s="691"/>
      <c r="Z558" s="691"/>
    </row>
    <row r="559" spans="1:26" ht="15">
      <c r="A559" s="537"/>
      <c r="B559" s="669"/>
      <c r="C559" s="537"/>
      <c r="D559" s="848" t="str">
        <f t="shared" si="51"/>
        <v>Caisse-01/1900</v>
      </c>
      <c r="E559" s="541"/>
      <c r="F559" s="680"/>
      <c r="G559" s="540"/>
      <c r="H559" s="930"/>
      <c r="I559" s="962"/>
      <c r="J559" s="930">
        <f t="shared" si="52"/>
        <v>0</v>
      </c>
      <c r="K559" s="930">
        <f t="shared" si="49"/>
        <v>0</v>
      </c>
      <c r="L559" s="705">
        <f t="shared" si="50"/>
        <v>0</v>
      </c>
      <c r="M559" s="537"/>
      <c r="N559" s="706">
        <f>+IF(A559="",0,IF(A559=Table!$A$5,L559,(IF(A559=Table!$A$3,0,IF(A559=Table!$A$4,L559,0)))))</f>
        <v>0</v>
      </c>
      <c r="O559" s="672"/>
      <c r="P559" s="707">
        <f>-IF(A559=Table!$A$5,I559,0)+IF(A559=Table!$A$5,H559,0)</f>
        <v>0</v>
      </c>
      <c r="Q559" s="539" t="str">
        <f t="shared" si="48"/>
        <v>01/1900</v>
      </c>
      <c r="R559" s="475">
        <f t="shared" si="53"/>
        <v>1</v>
      </c>
      <c r="S559" s="691"/>
      <c r="T559" s="691"/>
      <c r="U559" s="691"/>
      <c r="V559" s="691"/>
      <c r="W559" s="691"/>
      <c r="X559" s="691"/>
      <c r="Y559" s="691"/>
      <c r="Z559" s="691"/>
    </row>
    <row r="560" spans="1:26" ht="15">
      <c r="A560" s="537"/>
      <c r="B560" s="669"/>
      <c r="C560" s="537"/>
      <c r="D560" s="848" t="str">
        <f t="shared" si="51"/>
        <v>Caisse-01/1900</v>
      </c>
      <c r="E560" s="541"/>
      <c r="F560" s="680"/>
      <c r="G560" s="540"/>
      <c r="H560" s="930"/>
      <c r="I560" s="962"/>
      <c r="J560" s="930">
        <f t="shared" si="52"/>
        <v>0</v>
      </c>
      <c r="K560" s="930">
        <f t="shared" si="49"/>
        <v>0</v>
      </c>
      <c r="L560" s="705">
        <f t="shared" si="50"/>
        <v>0</v>
      </c>
      <c r="M560" s="537"/>
      <c r="N560" s="706">
        <f>+IF(A560="",0,IF(A560=Table!$A$5,L560,(IF(A560=Table!$A$3,0,IF(A560=Table!$A$4,L560,0)))))</f>
        <v>0</v>
      </c>
      <c r="O560" s="672"/>
      <c r="P560" s="707">
        <f>-IF(A560=Table!$A$5,I560,0)+IF(A560=Table!$A$5,H560,0)</f>
        <v>0</v>
      </c>
      <c r="Q560" s="539" t="str">
        <f t="shared" si="48"/>
        <v>01/1900</v>
      </c>
      <c r="R560" s="475">
        <f t="shared" si="53"/>
        <v>1</v>
      </c>
      <c r="S560" s="691"/>
      <c r="T560" s="691"/>
      <c r="U560" s="691"/>
      <c r="V560" s="691"/>
      <c r="W560" s="691"/>
      <c r="X560" s="691"/>
      <c r="Y560" s="691"/>
      <c r="Z560" s="691"/>
    </row>
    <row r="561" spans="1:26" ht="15">
      <c r="A561" s="537"/>
      <c r="B561" s="669"/>
      <c r="C561" s="537"/>
      <c r="D561" s="848" t="str">
        <f t="shared" si="51"/>
        <v>Caisse-01/1900</v>
      </c>
      <c r="E561" s="541"/>
      <c r="F561" s="680"/>
      <c r="G561" s="540"/>
      <c r="H561" s="930"/>
      <c r="I561" s="962"/>
      <c r="J561" s="930">
        <f t="shared" si="52"/>
        <v>0</v>
      </c>
      <c r="K561" s="930">
        <f t="shared" si="49"/>
        <v>0</v>
      </c>
      <c r="L561" s="705">
        <f t="shared" si="50"/>
        <v>0</v>
      </c>
      <c r="M561" s="537"/>
      <c r="N561" s="706">
        <f>+IF(A561="",0,IF(A561=Table!$A$5,L561,(IF(A561=Table!$A$3,0,IF(A561=Table!$A$4,L561,0)))))</f>
        <v>0</v>
      </c>
      <c r="O561" s="672"/>
      <c r="P561" s="707">
        <f>-IF(A561=Table!$A$5,I561,0)+IF(A561=Table!$A$5,H561,0)</f>
        <v>0</v>
      </c>
      <c r="Q561" s="539" t="str">
        <f t="shared" si="48"/>
        <v>01/1900</v>
      </c>
      <c r="R561" s="475">
        <f t="shared" si="53"/>
        <v>1</v>
      </c>
      <c r="S561" s="691"/>
      <c r="T561" s="691"/>
      <c r="U561" s="691"/>
      <c r="V561" s="691"/>
      <c r="W561" s="691"/>
      <c r="X561" s="691"/>
      <c r="Y561" s="691"/>
      <c r="Z561" s="691"/>
    </row>
    <row r="562" spans="1:26" ht="15">
      <c r="A562" s="537"/>
      <c r="B562" s="669"/>
      <c r="C562" s="537"/>
      <c r="D562" s="848" t="str">
        <f t="shared" si="51"/>
        <v>Caisse-01/1900</v>
      </c>
      <c r="E562" s="687"/>
      <c r="F562" s="680"/>
      <c r="G562" s="540"/>
      <c r="H562" s="930"/>
      <c r="I562" s="962"/>
      <c r="J562" s="930">
        <f t="shared" si="52"/>
        <v>0</v>
      </c>
      <c r="K562" s="930">
        <f t="shared" si="49"/>
        <v>0</v>
      </c>
      <c r="L562" s="705">
        <f t="shared" si="50"/>
        <v>0</v>
      </c>
      <c r="M562" s="537"/>
      <c r="N562" s="706">
        <f>+IF(A562="",0,IF(A562=Table!$A$5,L562,(IF(A562=Table!$A$3,0,IF(A562=Table!$A$4,L562,0)))))</f>
        <v>0</v>
      </c>
      <c r="O562" s="672"/>
      <c r="P562" s="707">
        <f>-IF(A562=Table!$A$5,I562,0)+IF(A562=Table!$A$5,H562,0)</f>
        <v>0</v>
      </c>
      <c r="Q562" s="539" t="str">
        <f t="shared" si="48"/>
        <v>01/1900</v>
      </c>
      <c r="R562" s="475">
        <f t="shared" si="53"/>
        <v>1</v>
      </c>
      <c r="S562" s="691"/>
      <c r="T562" s="691"/>
      <c r="U562" s="691"/>
      <c r="V562" s="691"/>
      <c r="W562" s="691"/>
      <c r="X562" s="691"/>
      <c r="Y562" s="691"/>
      <c r="Z562" s="691"/>
    </row>
    <row r="563" spans="1:26" ht="15">
      <c r="A563" s="537"/>
      <c r="B563" s="669"/>
      <c r="C563" s="537"/>
      <c r="D563" s="848" t="str">
        <f t="shared" si="51"/>
        <v>Caisse-01/1900</v>
      </c>
      <c r="E563" s="687"/>
      <c r="F563" s="680"/>
      <c r="G563" s="540"/>
      <c r="H563" s="930"/>
      <c r="I563" s="962"/>
      <c r="J563" s="930">
        <f t="shared" si="52"/>
        <v>0</v>
      </c>
      <c r="K563" s="930">
        <f t="shared" si="49"/>
        <v>0</v>
      </c>
      <c r="L563" s="705">
        <f t="shared" si="50"/>
        <v>0</v>
      </c>
      <c r="M563" s="537"/>
      <c r="N563" s="706">
        <f>+IF(A563="",0,IF(A563=Table!$A$5,L563,(IF(A563=Table!$A$3,0,IF(A563=Table!$A$4,L563,0)))))</f>
        <v>0</v>
      </c>
      <c r="O563" s="672"/>
      <c r="P563" s="707">
        <f>-IF(A563=Table!$A$5,I563,0)+IF(A563=Table!$A$5,H563,0)</f>
        <v>0</v>
      </c>
      <c r="Q563" s="539" t="str">
        <f t="shared" si="48"/>
        <v>01/1900</v>
      </c>
      <c r="R563" s="475">
        <f t="shared" si="53"/>
        <v>1</v>
      </c>
      <c r="S563" s="691"/>
      <c r="T563" s="691"/>
      <c r="U563" s="691"/>
      <c r="V563" s="691"/>
      <c r="W563" s="691"/>
      <c r="X563" s="691"/>
      <c r="Y563" s="691"/>
      <c r="Z563" s="691"/>
    </row>
    <row r="564" spans="1:26" ht="15">
      <c r="A564" s="537"/>
      <c r="B564" s="669"/>
      <c r="C564" s="537"/>
      <c r="D564" s="848" t="str">
        <f t="shared" si="51"/>
        <v>Caisse-01/1900</v>
      </c>
      <c r="E564" s="687"/>
      <c r="F564" s="680"/>
      <c r="G564" s="540"/>
      <c r="H564" s="930"/>
      <c r="I564" s="962"/>
      <c r="J564" s="930">
        <f t="shared" si="52"/>
        <v>0</v>
      </c>
      <c r="K564" s="930">
        <f t="shared" si="49"/>
        <v>0</v>
      </c>
      <c r="L564" s="705">
        <f t="shared" si="50"/>
        <v>0</v>
      </c>
      <c r="M564" s="537"/>
      <c r="N564" s="706">
        <f>+IF(A564="",0,IF(A564=Table!$A$5,L564,(IF(A564=Table!$A$3,0,IF(A564=Table!$A$4,L564,0)))))</f>
        <v>0</v>
      </c>
      <c r="O564" s="672"/>
      <c r="P564" s="707">
        <f>-IF(A564=Table!$A$5,I564,0)+IF(A564=Table!$A$5,H564,0)</f>
        <v>0</v>
      </c>
      <c r="Q564" s="539" t="str">
        <f t="shared" si="48"/>
        <v>01/1900</v>
      </c>
      <c r="R564" s="475">
        <f t="shared" si="53"/>
        <v>1</v>
      </c>
      <c r="S564" s="691"/>
      <c r="T564" s="691"/>
      <c r="U564" s="691"/>
      <c r="V564" s="691"/>
      <c r="W564" s="691"/>
      <c r="X564" s="691"/>
      <c r="Y564" s="691"/>
      <c r="Z564" s="691"/>
    </row>
    <row r="565" spans="1:26" ht="15">
      <c r="A565" s="537"/>
      <c r="B565" s="669"/>
      <c r="C565" s="537"/>
      <c r="D565" s="848" t="str">
        <f t="shared" si="51"/>
        <v>Caisse-01/1900</v>
      </c>
      <c r="E565" s="687"/>
      <c r="F565" s="680"/>
      <c r="G565" s="540"/>
      <c r="H565" s="930"/>
      <c r="I565" s="962"/>
      <c r="J565" s="930">
        <f t="shared" si="52"/>
        <v>0</v>
      </c>
      <c r="K565" s="930">
        <f t="shared" si="49"/>
        <v>0</v>
      </c>
      <c r="L565" s="705">
        <f t="shared" si="50"/>
        <v>0</v>
      </c>
      <c r="M565" s="537"/>
      <c r="N565" s="706">
        <f>+IF(A565="",0,IF(A565=Table!$A$5,L565,(IF(A565=Table!$A$3,0,IF(A565=Table!$A$4,L565,0)))))</f>
        <v>0</v>
      </c>
      <c r="O565" s="672"/>
      <c r="P565" s="707">
        <f>-IF(A565=Table!$A$5,I565,0)+IF(A565=Table!$A$5,H565,0)</f>
        <v>0</v>
      </c>
      <c r="Q565" s="539" t="str">
        <f t="shared" si="48"/>
        <v>01/1900</v>
      </c>
      <c r="R565" s="475">
        <f t="shared" si="53"/>
        <v>1</v>
      </c>
      <c r="S565" s="691"/>
      <c r="T565" s="691"/>
      <c r="U565" s="691"/>
      <c r="V565" s="691"/>
      <c r="W565" s="691"/>
      <c r="X565" s="691"/>
      <c r="Y565" s="691"/>
      <c r="Z565" s="691"/>
    </row>
    <row r="566" spans="1:26" ht="15">
      <c r="A566" s="537"/>
      <c r="B566" s="669"/>
      <c r="C566" s="537"/>
      <c r="D566" s="848" t="str">
        <f t="shared" si="51"/>
        <v>Caisse-01/1900</v>
      </c>
      <c r="E566" s="687"/>
      <c r="F566" s="680"/>
      <c r="G566" s="540"/>
      <c r="H566" s="930"/>
      <c r="I566" s="962"/>
      <c r="J566" s="930">
        <f t="shared" si="52"/>
        <v>0</v>
      </c>
      <c r="K566" s="930">
        <f t="shared" si="49"/>
        <v>0</v>
      </c>
      <c r="L566" s="705">
        <f t="shared" si="50"/>
        <v>0</v>
      </c>
      <c r="M566" s="537"/>
      <c r="N566" s="706">
        <f>+IF(A566="",0,IF(A566=Table!$A$5,L566,(IF(A566=Table!$A$3,0,IF(A566=Table!$A$4,L566,0)))))</f>
        <v>0</v>
      </c>
      <c r="O566" s="672"/>
      <c r="P566" s="707">
        <f>-IF(A566=Table!$A$5,I566,0)+IF(A566=Table!$A$5,H566,0)</f>
        <v>0</v>
      </c>
      <c r="Q566" s="539" t="str">
        <f t="shared" si="48"/>
        <v>01/1900</v>
      </c>
      <c r="R566" s="475">
        <f t="shared" si="53"/>
        <v>1</v>
      </c>
      <c r="S566" s="691"/>
      <c r="T566" s="691"/>
      <c r="U566" s="691"/>
      <c r="V566" s="691"/>
      <c r="W566" s="691"/>
      <c r="X566" s="691"/>
      <c r="Y566" s="691"/>
      <c r="Z566" s="691"/>
    </row>
    <row r="567" spans="1:26" ht="15">
      <c r="A567" s="537"/>
      <c r="B567" s="669"/>
      <c r="C567" s="537"/>
      <c r="D567" s="848" t="str">
        <f t="shared" si="51"/>
        <v>Caisse-01/1900</v>
      </c>
      <c r="E567" s="687"/>
      <c r="F567" s="680"/>
      <c r="G567" s="540"/>
      <c r="H567" s="930"/>
      <c r="I567" s="962"/>
      <c r="J567" s="930">
        <f t="shared" si="52"/>
        <v>0</v>
      </c>
      <c r="K567" s="930">
        <f t="shared" si="49"/>
        <v>0</v>
      </c>
      <c r="L567" s="705">
        <f t="shared" si="50"/>
        <v>0</v>
      </c>
      <c r="M567" s="537"/>
      <c r="N567" s="706">
        <f>+IF(A567="",0,IF(A567=Table!$A$5,L567,(IF(A567=Table!$A$3,0,IF(A567=Table!$A$4,L567,0)))))</f>
        <v>0</v>
      </c>
      <c r="O567" s="672"/>
      <c r="P567" s="707">
        <f>-IF(A567=Table!$A$5,I567,0)+IF(A567=Table!$A$5,H567,0)</f>
        <v>0</v>
      </c>
      <c r="Q567" s="539" t="str">
        <f t="shared" si="48"/>
        <v>01/1900</v>
      </c>
      <c r="R567" s="475">
        <f t="shared" si="53"/>
        <v>1</v>
      </c>
      <c r="S567" s="691"/>
      <c r="T567" s="691"/>
      <c r="U567" s="691"/>
      <c r="V567" s="691"/>
      <c r="W567" s="691"/>
      <c r="X567" s="691"/>
      <c r="Y567" s="691"/>
      <c r="Z567" s="691"/>
    </row>
    <row r="568" spans="1:26" ht="15">
      <c r="A568" s="537"/>
      <c r="B568" s="669"/>
      <c r="C568" s="537"/>
      <c r="D568" s="848" t="str">
        <f t="shared" si="51"/>
        <v>Caisse-01/1900</v>
      </c>
      <c r="E568" s="687"/>
      <c r="F568" s="680"/>
      <c r="G568" s="540"/>
      <c r="H568" s="930"/>
      <c r="I568" s="962"/>
      <c r="J568" s="930">
        <f t="shared" si="52"/>
        <v>0</v>
      </c>
      <c r="K568" s="930">
        <f t="shared" si="49"/>
        <v>0</v>
      </c>
      <c r="L568" s="705">
        <f t="shared" si="50"/>
        <v>0</v>
      </c>
      <c r="M568" s="537"/>
      <c r="N568" s="706">
        <f>+IF(A568="",0,IF(A568=Table!$A$5,L568,(IF(A568=Table!$A$3,0,IF(A568=Table!$A$4,L568,0)))))</f>
        <v>0</v>
      </c>
      <c r="O568" s="672"/>
      <c r="P568" s="707">
        <f>-IF(A568=Table!$A$5,I568,0)+IF(A568=Table!$A$5,H568,0)</f>
        <v>0</v>
      </c>
      <c r="Q568" s="539" t="str">
        <f t="shared" si="48"/>
        <v>01/1900</v>
      </c>
      <c r="R568" s="475">
        <f t="shared" si="53"/>
        <v>1</v>
      </c>
      <c r="S568" s="691"/>
      <c r="T568" s="691"/>
      <c r="U568" s="691"/>
      <c r="V568" s="691"/>
      <c r="W568" s="691"/>
      <c r="X568" s="691"/>
      <c r="Y568" s="691"/>
      <c r="Z568" s="691"/>
    </row>
    <row r="569" spans="1:26" ht="15">
      <c r="A569" s="537"/>
      <c r="B569" s="669"/>
      <c r="C569" s="537"/>
      <c r="D569" s="848" t="str">
        <f t="shared" si="51"/>
        <v>Caisse-01/1900</v>
      </c>
      <c r="E569" s="687"/>
      <c r="F569" s="680"/>
      <c r="G569" s="540"/>
      <c r="H569" s="930"/>
      <c r="I569" s="962"/>
      <c r="J569" s="930">
        <f t="shared" si="52"/>
        <v>0</v>
      </c>
      <c r="K569" s="930">
        <f t="shared" si="49"/>
        <v>0</v>
      </c>
      <c r="L569" s="705">
        <f t="shared" si="50"/>
        <v>0</v>
      </c>
      <c r="M569" s="537"/>
      <c r="N569" s="706">
        <f>+IF(A569="",0,IF(A569=Table!$A$5,L569,(IF(A569=Table!$A$3,0,IF(A569=Table!$A$4,L569,0)))))</f>
        <v>0</v>
      </c>
      <c r="O569" s="672"/>
      <c r="P569" s="707">
        <f>-IF(A569=Table!$A$5,I569,0)+IF(A569=Table!$A$5,H569,0)</f>
        <v>0</v>
      </c>
      <c r="Q569" s="539" t="str">
        <f t="shared" si="48"/>
        <v>01/1900</v>
      </c>
      <c r="R569" s="475">
        <f t="shared" si="53"/>
        <v>1</v>
      </c>
      <c r="S569" s="691"/>
      <c r="T569" s="691"/>
      <c r="U569" s="691"/>
      <c r="V569" s="691"/>
      <c r="W569" s="691"/>
      <c r="X569" s="691"/>
      <c r="Y569" s="691"/>
      <c r="Z569" s="691"/>
    </row>
    <row r="570" spans="1:26" ht="15">
      <c r="A570" s="537"/>
      <c r="B570" s="669"/>
      <c r="C570" s="537"/>
      <c r="D570" s="848" t="str">
        <f t="shared" si="51"/>
        <v>Caisse-01/1900</v>
      </c>
      <c r="E570" s="687"/>
      <c r="F570" s="680"/>
      <c r="G570" s="540"/>
      <c r="H570" s="930"/>
      <c r="I570" s="962"/>
      <c r="J570" s="930">
        <f t="shared" si="52"/>
        <v>0</v>
      </c>
      <c r="K570" s="930">
        <f t="shared" si="49"/>
        <v>0</v>
      </c>
      <c r="L570" s="705">
        <f t="shared" si="50"/>
        <v>0</v>
      </c>
      <c r="M570" s="537"/>
      <c r="N570" s="706">
        <f>+IF(A570="",0,IF(A570=Table!$A$5,L570,(IF(A570=Table!$A$3,0,IF(A570=Table!$A$4,L570,0)))))</f>
        <v>0</v>
      </c>
      <c r="O570" s="672"/>
      <c r="P570" s="707">
        <f>-IF(A570=Table!$A$5,I570,0)+IF(A570=Table!$A$5,H570,0)</f>
        <v>0</v>
      </c>
      <c r="Q570" s="539" t="str">
        <f t="shared" si="48"/>
        <v>01/1900</v>
      </c>
      <c r="R570" s="475">
        <f t="shared" si="53"/>
        <v>1</v>
      </c>
      <c r="S570" s="691"/>
      <c r="T570" s="691"/>
      <c r="U570" s="691"/>
      <c r="V570" s="691"/>
      <c r="W570" s="691"/>
      <c r="X570" s="691"/>
      <c r="Y570" s="691"/>
      <c r="Z570" s="691"/>
    </row>
    <row r="571" spans="1:26" ht="15">
      <c r="A571" s="537"/>
      <c r="B571" s="669"/>
      <c r="C571" s="537"/>
      <c r="D571" s="848" t="str">
        <f t="shared" si="51"/>
        <v>Caisse-01/1900</v>
      </c>
      <c r="E571" s="687"/>
      <c r="F571" s="680"/>
      <c r="G571" s="540"/>
      <c r="H571" s="930"/>
      <c r="I571" s="962"/>
      <c r="J571" s="930">
        <f t="shared" si="52"/>
        <v>0</v>
      </c>
      <c r="K571" s="930">
        <f t="shared" si="49"/>
        <v>0</v>
      </c>
      <c r="L571" s="705">
        <f t="shared" si="50"/>
        <v>0</v>
      </c>
      <c r="M571" s="537"/>
      <c r="N571" s="706">
        <f>+IF(A571="",0,IF(A571=Table!$A$5,L571,(IF(A571=Table!$A$3,0,IF(A571=Table!$A$4,L571,0)))))</f>
        <v>0</v>
      </c>
      <c r="O571" s="672"/>
      <c r="P571" s="707">
        <f>-IF(A571=Table!$A$5,I571,0)+IF(A571=Table!$A$5,H571,0)</f>
        <v>0</v>
      </c>
      <c r="Q571" s="539" t="str">
        <f t="shared" si="48"/>
        <v>01/1900</v>
      </c>
      <c r="R571" s="475">
        <f t="shared" si="53"/>
        <v>1</v>
      </c>
      <c r="S571" s="691"/>
      <c r="T571" s="691"/>
      <c r="U571" s="691"/>
      <c r="V571" s="691"/>
      <c r="W571" s="691"/>
      <c r="X571" s="691"/>
      <c r="Y571" s="691"/>
      <c r="Z571" s="691"/>
    </row>
    <row r="572" spans="1:26" ht="15">
      <c r="A572" s="537"/>
      <c r="B572" s="669"/>
      <c r="C572" s="537"/>
      <c r="D572" s="848" t="str">
        <f t="shared" si="51"/>
        <v>Caisse-01/1900</v>
      </c>
      <c r="E572" s="687"/>
      <c r="F572" s="680"/>
      <c r="G572" s="540"/>
      <c r="H572" s="930"/>
      <c r="I572" s="962"/>
      <c r="J572" s="930">
        <f t="shared" si="52"/>
        <v>0</v>
      </c>
      <c r="K572" s="930">
        <f t="shared" si="49"/>
        <v>0</v>
      </c>
      <c r="L572" s="705">
        <f t="shared" si="50"/>
        <v>0</v>
      </c>
      <c r="M572" s="537"/>
      <c r="N572" s="706">
        <f>+IF(A572="",0,IF(A572=Table!$A$5,L572,(IF(A572=Table!$A$3,0,IF(A572=Table!$A$4,L572,0)))))</f>
        <v>0</v>
      </c>
      <c r="O572" s="672"/>
      <c r="P572" s="707">
        <f>-IF(A572=Table!$A$5,I572,0)+IF(A572=Table!$A$5,H572,0)</f>
        <v>0</v>
      </c>
      <c r="Q572" s="539" t="str">
        <f t="shared" si="48"/>
        <v>01/1900</v>
      </c>
      <c r="R572" s="475">
        <f t="shared" si="53"/>
        <v>1</v>
      </c>
      <c r="S572" s="691"/>
      <c r="T572" s="691"/>
      <c r="U572" s="691"/>
      <c r="V572" s="691"/>
      <c r="W572" s="691"/>
      <c r="X572" s="691"/>
      <c r="Y572" s="691"/>
      <c r="Z572" s="691"/>
    </row>
    <row r="573" spans="1:26" ht="15">
      <c r="A573" s="537"/>
      <c r="B573" s="669"/>
      <c r="C573" s="537"/>
      <c r="D573" s="848" t="str">
        <f t="shared" si="51"/>
        <v>Caisse-01/1900</v>
      </c>
      <c r="E573" s="687"/>
      <c r="F573" s="680"/>
      <c r="G573" s="540"/>
      <c r="H573" s="930"/>
      <c r="I573" s="962"/>
      <c r="J573" s="930">
        <f t="shared" si="52"/>
        <v>0</v>
      </c>
      <c r="K573" s="930">
        <f t="shared" si="49"/>
        <v>0</v>
      </c>
      <c r="L573" s="705">
        <f t="shared" si="50"/>
        <v>0</v>
      </c>
      <c r="M573" s="537"/>
      <c r="N573" s="706">
        <f>+IF(A573="",0,IF(A573=Table!$A$5,L573,(IF(A573=Table!$A$3,0,IF(A573=Table!$A$4,L573,0)))))</f>
        <v>0</v>
      </c>
      <c r="O573" s="672"/>
      <c r="P573" s="707">
        <f>-IF(A573=Table!$A$5,I573,0)+IF(A573=Table!$A$5,H573,0)</f>
        <v>0</v>
      </c>
      <c r="Q573" s="539" t="str">
        <f t="shared" si="48"/>
        <v>01/1900</v>
      </c>
      <c r="R573" s="475">
        <f t="shared" si="53"/>
        <v>1</v>
      </c>
      <c r="S573" s="691"/>
      <c r="T573" s="691"/>
      <c r="U573" s="691"/>
      <c r="V573" s="691"/>
      <c r="W573" s="691"/>
      <c r="X573" s="691"/>
      <c r="Y573" s="691"/>
      <c r="Z573" s="691"/>
    </row>
    <row r="574" spans="1:26" ht="15">
      <c r="A574" s="537"/>
      <c r="B574" s="669"/>
      <c r="C574" s="537"/>
      <c r="D574" s="848" t="str">
        <f t="shared" si="51"/>
        <v>Caisse-01/1900</v>
      </c>
      <c r="E574" s="687"/>
      <c r="F574" s="680"/>
      <c r="G574" s="540"/>
      <c r="H574" s="930"/>
      <c r="I574" s="962"/>
      <c r="J574" s="930">
        <f t="shared" si="52"/>
        <v>0</v>
      </c>
      <c r="K574" s="930">
        <f t="shared" si="49"/>
        <v>0</v>
      </c>
      <c r="L574" s="705">
        <f t="shared" si="50"/>
        <v>0</v>
      </c>
      <c r="M574" s="537"/>
      <c r="N574" s="706">
        <f>+IF(A574="",0,IF(A574=Table!$A$5,L574,(IF(A574=Table!$A$3,0,IF(A574=Table!$A$4,L574,0)))))</f>
        <v>0</v>
      </c>
      <c r="O574" s="672"/>
      <c r="P574" s="707">
        <f>-IF(A574=Table!$A$5,I574,0)+IF(A574=Table!$A$5,H574,0)</f>
        <v>0</v>
      </c>
      <c r="Q574" s="539" t="str">
        <f t="shared" si="48"/>
        <v>01/1900</v>
      </c>
      <c r="R574" s="475">
        <f t="shared" si="53"/>
        <v>1</v>
      </c>
      <c r="S574" s="691"/>
      <c r="T574" s="691"/>
      <c r="U574" s="691"/>
      <c r="V574" s="691"/>
      <c r="W574" s="691"/>
      <c r="X574" s="691"/>
      <c r="Y574" s="691"/>
      <c r="Z574" s="691"/>
    </row>
    <row r="575" spans="1:26" ht="15">
      <c r="A575" s="537"/>
      <c r="B575" s="669"/>
      <c r="C575" s="537"/>
      <c r="D575" s="848" t="str">
        <f t="shared" si="51"/>
        <v>Caisse-01/1900</v>
      </c>
      <c r="E575" s="687"/>
      <c r="F575" s="673"/>
      <c r="G575" s="540"/>
      <c r="H575" s="930"/>
      <c r="I575" s="962"/>
      <c r="J575" s="930">
        <f t="shared" si="52"/>
        <v>0</v>
      </c>
      <c r="K575" s="930">
        <f t="shared" si="49"/>
        <v>0</v>
      </c>
      <c r="L575" s="705">
        <f t="shared" si="50"/>
        <v>0</v>
      </c>
      <c r="M575" s="537"/>
      <c r="N575" s="706">
        <f>+IF(A575="",0,IF(A575=Table!$A$5,L575,(IF(A575=Table!$A$3,0,IF(A575=Table!$A$4,L575,0)))))</f>
        <v>0</v>
      </c>
      <c r="O575" s="672"/>
      <c r="P575" s="707">
        <f>-IF(A575=Table!$A$5,I575,0)+IF(A575=Table!$A$5,H575,0)</f>
        <v>0</v>
      </c>
      <c r="Q575" s="539" t="str">
        <f t="shared" si="48"/>
        <v>01/1900</v>
      </c>
      <c r="R575" s="475">
        <f t="shared" si="53"/>
        <v>1</v>
      </c>
      <c r="S575" s="691"/>
      <c r="T575" s="691"/>
      <c r="U575" s="691"/>
      <c r="V575" s="691"/>
      <c r="W575" s="691"/>
      <c r="X575" s="691"/>
      <c r="Y575" s="691"/>
      <c r="Z575" s="691"/>
    </row>
    <row r="576" spans="1:26" ht="15">
      <c r="A576" s="537"/>
      <c r="B576" s="669"/>
      <c r="C576" s="537"/>
      <c r="D576" s="848" t="str">
        <f t="shared" si="51"/>
        <v>Caisse-01/1900</v>
      </c>
      <c r="E576" s="540"/>
      <c r="F576" s="673"/>
      <c r="G576" s="540"/>
      <c r="H576" s="930"/>
      <c r="I576" s="933"/>
      <c r="J576" s="930">
        <f t="shared" si="52"/>
        <v>0</v>
      </c>
      <c r="K576" s="930">
        <f t="shared" si="49"/>
        <v>0</v>
      </c>
      <c r="L576" s="705">
        <f t="shared" si="50"/>
        <v>0</v>
      </c>
      <c r="M576" s="537"/>
      <c r="N576" s="706">
        <f>+IF(A576="",0,IF(A576=Table!$A$5,L576,(IF(A576=Table!$A$3,0,IF(A576=Table!$A$4,L576,0)))))</f>
        <v>0</v>
      </c>
      <c r="O576" s="672"/>
      <c r="P576" s="707">
        <f>-IF(A576=Table!$A$5,I576,0)+IF(A576=Table!$A$5,H576,0)</f>
        <v>0</v>
      </c>
      <c r="Q576" s="539" t="str">
        <f t="shared" si="48"/>
        <v>01/1900</v>
      </c>
      <c r="R576" s="475">
        <f t="shared" si="53"/>
        <v>1</v>
      </c>
      <c r="S576" s="691"/>
      <c r="T576" s="691"/>
      <c r="U576" s="691"/>
      <c r="V576" s="691"/>
      <c r="W576" s="691"/>
      <c r="X576" s="691"/>
      <c r="Y576" s="691"/>
      <c r="Z576" s="691"/>
    </row>
    <row r="577" spans="1:26" ht="15">
      <c r="A577" s="537"/>
      <c r="B577" s="669"/>
      <c r="C577" s="537"/>
      <c r="D577" s="848" t="str">
        <f t="shared" si="51"/>
        <v>Caisse-01/1900</v>
      </c>
      <c r="E577" s="540"/>
      <c r="F577" s="673"/>
      <c r="G577" s="540"/>
      <c r="H577" s="930"/>
      <c r="I577" s="933"/>
      <c r="J577" s="930">
        <f t="shared" si="52"/>
        <v>0</v>
      </c>
      <c r="K577" s="930">
        <f t="shared" si="49"/>
        <v>0</v>
      </c>
      <c r="L577" s="705">
        <f t="shared" si="50"/>
        <v>0</v>
      </c>
      <c r="M577" s="537"/>
      <c r="N577" s="706">
        <f>+IF(A577="",0,IF(A577=Table!$A$5,L577,(IF(A577=Table!$A$3,0,IF(A577=Table!$A$4,L577,0)))))</f>
        <v>0</v>
      </c>
      <c r="O577" s="672"/>
      <c r="P577" s="707">
        <f>-IF(A577=Table!$A$5,I577,0)+IF(A577=Table!$A$5,H577,0)</f>
        <v>0</v>
      </c>
      <c r="Q577" s="539" t="str">
        <f t="shared" si="48"/>
        <v>01/1900</v>
      </c>
      <c r="R577" s="475">
        <f t="shared" si="53"/>
        <v>1</v>
      </c>
      <c r="S577" s="691"/>
      <c r="T577" s="691"/>
      <c r="U577" s="691"/>
      <c r="V577" s="691"/>
      <c r="W577" s="691"/>
      <c r="X577" s="691"/>
      <c r="Y577" s="691"/>
      <c r="Z577" s="691"/>
    </row>
    <row r="578" spans="1:26" ht="15">
      <c r="A578" s="537"/>
      <c r="B578" s="669"/>
      <c r="C578" s="537"/>
      <c r="D578" s="848" t="str">
        <f t="shared" si="51"/>
        <v>Caisse-01/1900</v>
      </c>
      <c r="E578" s="540"/>
      <c r="F578" s="673"/>
      <c r="G578" s="540"/>
      <c r="H578" s="930"/>
      <c r="I578" s="933"/>
      <c r="J578" s="930">
        <f t="shared" si="52"/>
        <v>0</v>
      </c>
      <c r="K578" s="930">
        <f t="shared" si="49"/>
        <v>0</v>
      </c>
      <c r="L578" s="705">
        <f t="shared" si="50"/>
        <v>0</v>
      </c>
      <c r="M578" s="537"/>
      <c r="N578" s="706">
        <f>+IF(A578="",0,IF(A578=Table!$A$5,L578,(IF(A578=Table!$A$3,0,IF(A578=Table!$A$4,L578,0)))))</f>
        <v>0</v>
      </c>
      <c r="O578" s="672"/>
      <c r="P578" s="707">
        <f>-IF(A578=Table!$A$5,I578,0)+IF(A578=Table!$A$5,H578,0)</f>
        <v>0</v>
      </c>
      <c r="Q578" s="539" t="str">
        <f t="shared" si="48"/>
        <v>01/1900</v>
      </c>
      <c r="R578" s="475">
        <f t="shared" si="53"/>
        <v>1</v>
      </c>
      <c r="S578" s="691"/>
      <c r="T578" s="691"/>
      <c r="U578" s="691"/>
      <c r="V578" s="691"/>
      <c r="W578" s="691"/>
      <c r="X578" s="691"/>
      <c r="Y578" s="691"/>
      <c r="Z578" s="691"/>
    </row>
    <row r="579" spans="1:26" ht="15">
      <c r="A579" s="537"/>
      <c r="B579" s="669"/>
      <c r="C579" s="537"/>
      <c r="D579" s="848" t="str">
        <f t="shared" si="51"/>
        <v>Caisse-01/1900</v>
      </c>
      <c r="E579" s="540"/>
      <c r="F579" s="673"/>
      <c r="G579" s="540"/>
      <c r="H579" s="930"/>
      <c r="I579" s="933"/>
      <c r="J579" s="930">
        <f t="shared" si="52"/>
        <v>0</v>
      </c>
      <c r="K579" s="930">
        <f t="shared" si="49"/>
        <v>0</v>
      </c>
      <c r="L579" s="705">
        <f t="shared" si="50"/>
        <v>0</v>
      </c>
      <c r="M579" s="537"/>
      <c r="N579" s="706">
        <f>+IF(A579="",0,IF(A579=Table!$A$5,L579,(IF(A579=Table!$A$3,0,IF(A579=Table!$A$4,L579,0)))))</f>
        <v>0</v>
      </c>
      <c r="O579" s="672"/>
      <c r="P579" s="707">
        <f>-IF(A579=Table!$A$5,I579,0)+IF(A579=Table!$A$5,H579,0)</f>
        <v>0</v>
      </c>
      <c r="Q579" s="539" t="str">
        <f t="shared" si="48"/>
        <v>01/1900</v>
      </c>
      <c r="R579" s="475">
        <f t="shared" si="53"/>
        <v>1</v>
      </c>
      <c r="S579" s="691"/>
      <c r="T579" s="691"/>
      <c r="U579" s="691"/>
      <c r="V579" s="691"/>
      <c r="W579" s="691"/>
      <c r="X579" s="691"/>
      <c r="Y579" s="691"/>
      <c r="Z579" s="691"/>
    </row>
    <row r="580" spans="1:26" ht="15">
      <c r="A580" s="537"/>
      <c r="B580" s="669"/>
      <c r="C580" s="537"/>
      <c r="D580" s="848" t="str">
        <f t="shared" si="51"/>
        <v>Caisse-01/1900</v>
      </c>
      <c r="E580" s="540"/>
      <c r="F580" s="673"/>
      <c r="G580" s="540"/>
      <c r="H580" s="930"/>
      <c r="I580" s="933"/>
      <c r="J580" s="930">
        <f t="shared" si="52"/>
        <v>0</v>
      </c>
      <c r="K580" s="930">
        <f t="shared" si="49"/>
        <v>0</v>
      </c>
      <c r="L580" s="705">
        <f t="shared" si="50"/>
        <v>0</v>
      </c>
      <c r="M580" s="537"/>
      <c r="N580" s="706">
        <f>+IF(A580="",0,IF(A580=Table!$A$5,L580,(IF(A580=Table!$A$3,0,IF(A580=Table!$A$4,L580,0)))))</f>
        <v>0</v>
      </c>
      <c r="O580" s="672"/>
      <c r="P580" s="707">
        <f>-IF(A580=Table!$A$5,I580,0)+IF(A580=Table!$A$5,H580,0)</f>
        <v>0</v>
      </c>
      <c r="Q580" s="539" t="str">
        <f t="shared" si="48"/>
        <v>01/1900</v>
      </c>
      <c r="R580" s="475">
        <f t="shared" si="53"/>
        <v>1</v>
      </c>
      <c r="S580" s="691"/>
      <c r="T580" s="691"/>
      <c r="U580" s="691"/>
      <c r="V580" s="691"/>
      <c r="W580" s="691"/>
      <c r="X580" s="691"/>
      <c r="Y580" s="691"/>
      <c r="Z580" s="691"/>
    </row>
    <row r="581" spans="1:26" ht="15">
      <c r="A581" s="537"/>
      <c r="B581" s="669"/>
      <c r="C581" s="537"/>
      <c r="D581" s="848" t="str">
        <f t="shared" si="51"/>
        <v>Caisse-01/1900</v>
      </c>
      <c r="E581" s="678"/>
      <c r="F581" s="671"/>
      <c r="G581" s="540"/>
      <c r="H581" s="932"/>
      <c r="I581" s="930"/>
      <c r="J581" s="930">
        <f t="shared" si="52"/>
        <v>0</v>
      </c>
      <c r="K581" s="930">
        <f t="shared" si="49"/>
        <v>0</v>
      </c>
      <c r="L581" s="705">
        <f t="shared" si="50"/>
        <v>0</v>
      </c>
      <c r="M581" s="537"/>
      <c r="N581" s="706">
        <f>+IF(A581="",0,IF(A581=Table!$A$5,L581,(IF(A581=Table!$A$3,0,IF(A581=Table!$A$4,L581,0)))))</f>
        <v>0</v>
      </c>
      <c r="O581" s="672"/>
      <c r="P581" s="707">
        <f>-IF(A581=Table!$A$5,I581,0)+IF(A581=Table!$A$5,H581,0)</f>
        <v>0</v>
      </c>
      <c r="Q581" s="539" t="str">
        <f t="shared" si="48"/>
        <v>01/1900</v>
      </c>
      <c r="R581" s="475">
        <f t="shared" si="53"/>
        <v>1</v>
      </c>
      <c r="S581" s="691"/>
      <c r="T581" s="691"/>
      <c r="U581" s="691"/>
      <c r="V581" s="691"/>
      <c r="W581" s="691"/>
      <c r="X581" s="691"/>
      <c r="Y581" s="691"/>
      <c r="Z581" s="691"/>
    </row>
    <row r="582" spans="1:26" ht="15">
      <c r="A582" s="537"/>
      <c r="B582" s="669"/>
      <c r="C582" s="537"/>
      <c r="D582" s="848" t="str">
        <f t="shared" si="51"/>
        <v>Caisse-01/1900</v>
      </c>
      <c r="E582" s="540"/>
      <c r="F582" s="688"/>
      <c r="G582" s="540"/>
      <c r="H582" s="930"/>
      <c r="I582" s="930"/>
      <c r="J582" s="930">
        <f t="shared" si="52"/>
        <v>0</v>
      </c>
      <c r="K582" s="930">
        <f t="shared" si="49"/>
        <v>0</v>
      </c>
      <c r="L582" s="705">
        <f t="shared" si="50"/>
        <v>0</v>
      </c>
      <c r="M582" s="537"/>
      <c r="N582" s="706">
        <f>+IF(A582="",0,IF(A582=Table!$A$5,L582,(IF(A582=Table!$A$3,0,IF(A582=Table!$A$4,L582,0)))))</f>
        <v>0</v>
      </c>
      <c r="O582" s="672"/>
      <c r="P582" s="707">
        <f>-IF(A582=Table!$A$5,I582,0)+IF(A582=Table!$A$5,H582,0)</f>
        <v>0</v>
      </c>
      <c r="Q582" s="539" t="str">
        <f t="shared" si="48"/>
        <v>01/1900</v>
      </c>
      <c r="R582" s="475">
        <f t="shared" si="53"/>
        <v>1</v>
      </c>
      <c r="S582" s="691"/>
      <c r="T582" s="691"/>
      <c r="U582" s="691"/>
      <c r="V582" s="691"/>
      <c r="W582" s="691"/>
      <c r="X582" s="691"/>
      <c r="Y582" s="691"/>
      <c r="Z582" s="691"/>
    </row>
    <row r="583" spans="1:26" ht="15">
      <c r="A583" s="537"/>
      <c r="B583" s="669"/>
      <c r="C583" s="537"/>
      <c r="D583" s="848" t="str">
        <f t="shared" si="51"/>
        <v>Caisse-01/1900</v>
      </c>
      <c r="E583" s="540"/>
      <c r="F583" s="688"/>
      <c r="G583" s="540"/>
      <c r="H583" s="930"/>
      <c r="I583" s="930"/>
      <c r="J583" s="930">
        <f t="shared" si="52"/>
        <v>0</v>
      </c>
      <c r="K583" s="930">
        <f t="shared" si="49"/>
        <v>0</v>
      </c>
      <c r="L583" s="705">
        <f t="shared" si="50"/>
        <v>0</v>
      </c>
      <c r="M583" s="537"/>
      <c r="N583" s="706">
        <f>+IF(A583="",0,IF(A583=Table!$A$5,L583,(IF(A583=Table!$A$3,0,IF(A583=Table!$A$4,L583,0)))))</f>
        <v>0</v>
      </c>
      <c r="O583" s="672"/>
      <c r="P583" s="707">
        <f>-IF(A583=Table!$A$5,I583,0)+IF(A583=Table!$A$5,H583,0)</f>
        <v>0</v>
      </c>
      <c r="Q583" s="539" t="str">
        <f t="shared" ref="Q583:Q646" si="54">+TEXT(B583,"mm/aaaa")</f>
        <v>01/1900</v>
      </c>
      <c r="R583" s="475">
        <f t="shared" si="53"/>
        <v>1</v>
      </c>
      <c r="S583" s="691"/>
      <c r="T583" s="691"/>
      <c r="U583" s="691"/>
      <c r="V583" s="691"/>
      <c r="W583" s="691"/>
      <c r="X583" s="691"/>
      <c r="Y583" s="691"/>
      <c r="Z583" s="691"/>
    </row>
    <row r="584" spans="1:26" ht="15">
      <c r="A584" s="537"/>
      <c r="B584" s="669"/>
      <c r="C584" s="537"/>
      <c r="D584" s="848" t="str">
        <f t="shared" si="51"/>
        <v>Caisse-01/1900</v>
      </c>
      <c r="E584" s="540"/>
      <c r="F584" s="688"/>
      <c r="G584" s="540"/>
      <c r="H584" s="930"/>
      <c r="I584" s="930"/>
      <c r="J584" s="930">
        <f t="shared" si="52"/>
        <v>0</v>
      </c>
      <c r="K584" s="930">
        <f t="shared" si="49"/>
        <v>0</v>
      </c>
      <c r="L584" s="705">
        <f t="shared" si="50"/>
        <v>0</v>
      </c>
      <c r="M584" s="537"/>
      <c r="N584" s="706">
        <f>+IF(A584="",0,IF(A584=Table!$A$5,L584,(IF(A584=Table!$A$3,0,IF(A584=Table!$A$4,L584,0)))))</f>
        <v>0</v>
      </c>
      <c r="O584" s="672"/>
      <c r="P584" s="707">
        <f>-IF(A584=Table!$A$5,I584,0)+IF(A584=Table!$A$5,H584,0)</f>
        <v>0</v>
      </c>
      <c r="Q584" s="539" t="str">
        <f t="shared" si="54"/>
        <v>01/1900</v>
      </c>
      <c r="R584" s="475">
        <f t="shared" si="53"/>
        <v>1</v>
      </c>
      <c r="S584" s="691"/>
      <c r="T584" s="691"/>
      <c r="U584" s="691"/>
      <c r="V584" s="691"/>
      <c r="W584" s="691"/>
      <c r="X584" s="691"/>
      <c r="Y584" s="691"/>
      <c r="Z584" s="691"/>
    </row>
    <row r="585" spans="1:26" ht="15">
      <c r="A585" s="537"/>
      <c r="B585" s="669"/>
      <c r="C585" s="537"/>
      <c r="D585" s="848" t="str">
        <f t="shared" si="51"/>
        <v>Caisse-01/1900</v>
      </c>
      <c r="E585" s="540"/>
      <c r="F585" s="688"/>
      <c r="G585" s="540"/>
      <c r="H585" s="930"/>
      <c r="I585" s="930"/>
      <c r="J585" s="930">
        <f t="shared" si="52"/>
        <v>0</v>
      </c>
      <c r="K585" s="930">
        <f t="shared" si="49"/>
        <v>0</v>
      </c>
      <c r="L585" s="705">
        <f t="shared" si="50"/>
        <v>0</v>
      </c>
      <c r="M585" s="537"/>
      <c r="N585" s="706">
        <f>+IF(A585="",0,IF(A585=Table!$A$5,L585,(IF(A585=Table!$A$3,0,IF(A585=Table!$A$4,L585,0)))))</f>
        <v>0</v>
      </c>
      <c r="O585" s="672"/>
      <c r="P585" s="707">
        <f>-IF(A585=Table!$A$5,I585,0)+IF(A585=Table!$A$5,H585,0)</f>
        <v>0</v>
      </c>
      <c r="Q585" s="539" t="str">
        <f t="shared" si="54"/>
        <v>01/1900</v>
      </c>
      <c r="R585" s="475">
        <f t="shared" si="53"/>
        <v>1</v>
      </c>
      <c r="S585" s="691"/>
      <c r="T585" s="691"/>
      <c r="U585" s="691"/>
      <c r="V585" s="691"/>
      <c r="W585" s="691"/>
      <c r="X585" s="691"/>
      <c r="Y585" s="691"/>
      <c r="Z585" s="691"/>
    </row>
    <row r="586" spans="1:26" ht="15">
      <c r="A586" s="537"/>
      <c r="B586" s="669"/>
      <c r="C586" s="537"/>
      <c r="D586" s="848" t="str">
        <f t="shared" si="51"/>
        <v>Caisse-01/1900</v>
      </c>
      <c r="E586" s="540"/>
      <c r="F586" s="673"/>
      <c r="G586" s="540"/>
      <c r="H586" s="930"/>
      <c r="I586" s="933"/>
      <c r="J586" s="930">
        <f t="shared" si="52"/>
        <v>0</v>
      </c>
      <c r="K586" s="930">
        <f t="shared" si="49"/>
        <v>0</v>
      </c>
      <c r="L586" s="705">
        <f t="shared" si="50"/>
        <v>0</v>
      </c>
      <c r="M586" s="537"/>
      <c r="N586" s="706">
        <f>+IF(A586="",0,IF(A586=Table!$A$5,L586,(IF(A586=Table!$A$3,0,IF(A586=Table!$A$4,L586,0)))))</f>
        <v>0</v>
      </c>
      <c r="O586" s="672"/>
      <c r="P586" s="707">
        <f>-IF(A586=Table!$A$5,I586,0)+IF(A586=Table!$A$5,H586,0)</f>
        <v>0</v>
      </c>
      <c r="Q586" s="539" t="str">
        <f t="shared" si="54"/>
        <v>01/1900</v>
      </c>
      <c r="R586" s="475">
        <f t="shared" si="53"/>
        <v>1</v>
      </c>
      <c r="S586" s="691"/>
      <c r="T586" s="691"/>
      <c r="U586" s="691"/>
      <c r="V586" s="691"/>
      <c r="W586" s="691"/>
      <c r="X586" s="691"/>
      <c r="Y586" s="691"/>
      <c r="Z586" s="691"/>
    </row>
    <row r="587" spans="1:26" ht="15">
      <c r="A587" s="537"/>
      <c r="B587" s="669"/>
      <c r="C587" s="537"/>
      <c r="D587" s="848" t="str">
        <f t="shared" si="51"/>
        <v>Caisse-01/1900</v>
      </c>
      <c r="E587" s="540"/>
      <c r="F587" s="673"/>
      <c r="G587" s="540"/>
      <c r="H587" s="930"/>
      <c r="I587" s="933"/>
      <c r="J587" s="930">
        <f t="shared" si="52"/>
        <v>0</v>
      </c>
      <c r="K587" s="930">
        <f t="shared" ref="K587:K650" si="55">+IFERROR((+INDEX($O$4:$Z$4,MATCH(Q587,$O$3:$Z$3,0))),0)</f>
        <v>0</v>
      </c>
      <c r="L587" s="705">
        <f t="shared" ref="L587:L650" si="56">IFERROR((H587/K587-I587/K587),0)</f>
        <v>0</v>
      </c>
      <c r="M587" s="537"/>
      <c r="N587" s="706">
        <f>+IF(A587="",0,IF(A587=Table!$A$5,L587,(IF(A587=Table!$A$3,0,IF(A587=Table!$A$4,L587,0)))))</f>
        <v>0</v>
      </c>
      <c r="O587" s="672"/>
      <c r="P587" s="707">
        <f>-IF(A587=Table!$A$5,I587,0)+IF(A587=Table!$A$5,H587,0)</f>
        <v>0</v>
      </c>
      <c r="Q587" s="539" t="str">
        <f t="shared" si="54"/>
        <v>01/1900</v>
      </c>
      <c r="R587" s="475">
        <f t="shared" si="53"/>
        <v>1</v>
      </c>
      <c r="S587" s="691"/>
      <c r="T587" s="691"/>
      <c r="U587" s="691"/>
      <c r="V587" s="691"/>
      <c r="W587" s="691"/>
      <c r="X587" s="691"/>
      <c r="Y587" s="691"/>
      <c r="Z587" s="691"/>
    </row>
    <row r="588" spans="1:26" ht="15">
      <c r="A588" s="537"/>
      <c r="B588" s="669"/>
      <c r="C588" s="537"/>
      <c r="D588" s="848" t="str">
        <f t="shared" ref="D588:D651" si="57">"Caisse-"&amp;Q588</f>
        <v>Caisse-01/1900</v>
      </c>
      <c r="E588" s="540"/>
      <c r="F588" s="673"/>
      <c r="G588" s="540"/>
      <c r="H588" s="930"/>
      <c r="I588" s="933"/>
      <c r="J588" s="930">
        <f t="shared" ref="J588:J651" si="58">+J587+H588-I588</f>
        <v>0</v>
      </c>
      <c r="K588" s="930">
        <f t="shared" si="55"/>
        <v>0</v>
      </c>
      <c r="L588" s="705">
        <f t="shared" si="56"/>
        <v>0</v>
      </c>
      <c r="M588" s="537"/>
      <c r="N588" s="706">
        <f>+IF(A588="",0,IF(A588=Table!$A$5,L588,(IF(A588=Table!$A$3,0,IF(A588=Table!$A$4,L588,0)))))</f>
        <v>0</v>
      </c>
      <c r="O588" s="672"/>
      <c r="P588" s="707">
        <f>-IF(A588=Table!$A$5,I588,0)+IF(A588=Table!$A$5,H588,0)</f>
        <v>0</v>
      </c>
      <c r="Q588" s="539" t="str">
        <f t="shared" si="54"/>
        <v>01/1900</v>
      </c>
      <c r="R588" s="475">
        <f t="shared" ref="R588:R651" si="59">ROUNDUP(MONTH(Q588)/3,0)</f>
        <v>1</v>
      </c>
      <c r="S588" s="691"/>
      <c r="T588" s="691"/>
      <c r="U588" s="691"/>
      <c r="V588" s="691"/>
      <c r="W588" s="691"/>
      <c r="X588" s="691"/>
      <c r="Y588" s="691"/>
      <c r="Z588" s="691"/>
    </row>
    <row r="589" spans="1:26" ht="15">
      <c r="A589" s="537"/>
      <c r="B589" s="669"/>
      <c r="C589" s="537"/>
      <c r="D589" s="848" t="str">
        <f t="shared" si="57"/>
        <v>Caisse-01/1900</v>
      </c>
      <c r="E589" s="540"/>
      <c r="F589" s="673"/>
      <c r="G589" s="540"/>
      <c r="H589" s="930"/>
      <c r="I589" s="933"/>
      <c r="J589" s="930">
        <f t="shared" si="58"/>
        <v>0</v>
      </c>
      <c r="K589" s="930">
        <f t="shared" si="55"/>
        <v>0</v>
      </c>
      <c r="L589" s="705">
        <f t="shared" si="56"/>
        <v>0</v>
      </c>
      <c r="M589" s="537"/>
      <c r="N589" s="706">
        <f>+IF(A589="",0,IF(A589=Table!$A$5,L589,(IF(A589=Table!$A$3,0,IF(A589=Table!$A$4,L589,0)))))</f>
        <v>0</v>
      </c>
      <c r="O589" s="672"/>
      <c r="P589" s="707">
        <f>-IF(A589=Table!$A$5,I589,0)+IF(A589=Table!$A$5,H589,0)</f>
        <v>0</v>
      </c>
      <c r="Q589" s="539" t="str">
        <f t="shared" si="54"/>
        <v>01/1900</v>
      </c>
      <c r="R589" s="475">
        <f t="shared" si="59"/>
        <v>1</v>
      </c>
      <c r="S589" s="691"/>
      <c r="T589" s="691"/>
      <c r="U589" s="691"/>
      <c r="V589" s="691"/>
      <c r="W589" s="691"/>
      <c r="X589" s="691"/>
      <c r="Y589" s="691"/>
      <c r="Z589" s="691"/>
    </row>
    <row r="590" spans="1:26" ht="15">
      <c r="A590" s="537"/>
      <c r="B590" s="669"/>
      <c r="C590" s="537"/>
      <c r="D590" s="848" t="str">
        <f t="shared" si="57"/>
        <v>Caisse-01/1900</v>
      </c>
      <c r="E590" s="540"/>
      <c r="F590" s="673"/>
      <c r="G590" s="540"/>
      <c r="H590" s="930"/>
      <c r="I590" s="933"/>
      <c r="J590" s="930">
        <f t="shared" si="58"/>
        <v>0</v>
      </c>
      <c r="K590" s="930">
        <f t="shared" si="55"/>
        <v>0</v>
      </c>
      <c r="L590" s="705">
        <f t="shared" si="56"/>
        <v>0</v>
      </c>
      <c r="M590" s="537"/>
      <c r="N590" s="706">
        <f>+IF(A590="",0,IF(A590=Table!$A$5,L590,(IF(A590=Table!$A$3,0,IF(A590=Table!$A$4,L590,0)))))</f>
        <v>0</v>
      </c>
      <c r="O590" s="672"/>
      <c r="P590" s="707">
        <f>-IF(A590=Table!$A$5,I590,0)+IF(A590=Table!$A$5,H590,0)</f>
        <v>0</v>
      </c>
      <c r="Q590" s="539" t="str">
        <f t="shared" si="54"/>
        <v>01/1900</v>
      </c>
      <c r="R590" s="475">
        <f t="shared" si="59"/>
        <v>1</v>
      </c>
      <c r="S590" s="691"/>
      <c r="T590" s="691"/>
      <c r="U590" s="691"/>
      <c r="V590" s="691"/>
      <c r="W590" s="691"/>
      <c r="X590" s="691"/>
      <c r="Y590" s="691"/>
      <c r="Z590" s="691"/>
    </row>
    <row r="591" spans="1:26" ht="15">
      <c r="A591" s="537"/>
      <c r="B591" s="669"/>
      <c r="C591" s="537"/>
      <c r="D591" s="848" t="str">
        <f t="shared" si="57"/>
        <v>Caisse-01/1900</v>
      </c>
      <c r="E591" s="540"/>
      <c r="F591" s="673"/>
      <c r="G591" s="540"/>
      <c r="H591" s="930"/>
      <c r="I591" s="933"/>
      <c r="J591" s="930">
        <f t="shared" si="58"/>
        <v>0</v>
      </c>
      <c r="K591" s="930">
        <f t="shared" si="55"/>
        <v>0</v>
      </c>
      <c r="L591" s="705">
        <f t="shared" si="56"/>
        <v>0</v>
      </c>
      <c r="M591" s="537"/>
      <c r="N591" s="706">
        <f>+IF(A591="",0,IF(A591=Table!$A$5,L591,(IF(A591=Table!$A$3,0,IF(A591=Table!$A$4,L591,0)))))</f>
        <v>0</v>
      </c>
      <c r="O591" s="672"/>
      <c r="P591" s="707">
        <f>-IF(A591=Table!$A$5,I591,0)+IF(A591=Table!$A$5,H591,0)</f>
        <v>0</v>
      </c>
      <c r="Q591" s="539" t="str">
        <f t="shared" si="54"/>
        <v>01/1900</v>
      </c>
      <c r="R591" s="475">
        <f t="shared" si="59"/>
        <v>1</v>
      </c>
      <c r="S591" s="691"/>
      <c r="T591" s="691"/>
      <c r="U591" s="691"/>
      <c r="V591" s="691"/>
      <c r="W591" s="691"/>
      <c r="X591" s="691"/>
      <c r="Y591" s="691"/>
      <c r="Z591" s="691"/>
    </row>
    <row r="592" spans="1:26" ht="15">
      <c r="A592" s="537"/>
      <c r="B592" s="669"/>
      <c r="C592" s="537"/>
      <c r="D592" s="848" t="str">
        <f t="shared" si="57"/>
        <v>Caisse-01/1900</v>
      </c>
      <c r="E592" s="540"/>
      <c r="F592" s="673"/>
      <c r="G592" s="540"/>
      <c r="H592" s="930"/>
      <c r="I592" s="933"/>
      <c r="J592" s="930">
        <f t="shared" si="58"/>
        <v>0</v>
      </c>
      <c r="K592" s="930">
        <f t="shared" si="55"/>
        <v>0</v>
      </c>
      <c r="L592" s="705">
        <f t="shared" si="56"/>
        <v>0</v>
      </c>
      <c r="M592" s="537"/>
      <c r="N592" s="706">
        <f>+IF(A592="",0,IF(A592=Table!$A$5,L592,(IF(A592=Table!$A$3,0,IF(A592=Table!$A$4,L592,0)))))</f>
        <v>0</v>
      </c>
      <c r="O592" s="672"/>
      <c r="P592" s="707">
        <f>-IF(A592=Table!$A$5,I592,0)+IF(A592=Table!$A$5,H592,0)</f>
        <v>0</v>
      </c>
      <c r="Q592" s="539" t="str">
        <f t="shared" si="54"/>
        <v>01/1900</v>
      </c>
      <c r="R592" s="475">
        <f t="shared" si="59"/>
        <v>1</v>
      </c>
      <c r="S592" s="691"/>
      <c r="T592" s="691"/>
      <c r="U592" s="691"/>
      <c r="V592" s="691"/>
      <c r="W592" s="691"/>
      <c r="X592" s="691"/>
      <c r="Y592" s="691"/>
      <c r="Z592" s="691"/>
    </row>
    <row r="593" spans="1:26" ht="15">
      <c r="A593" s="537"/>
      <c r="B593" s="669"/>
      <c r="C593" s="537"/>
      <c r="D593" s="848" t="str">
        <f t="shared" si="57"/>
        <v>Caisse-01/1900</v>
      </c>
      <c r="E593" s="540"/>
      <c r="F593" s="673"/>
      <c r="G593" s="540"/>
      <c r="H593" s="930"/>
      <c r="I593" s="933"/>
      <c r="J593" s="930">
        <f t="shared" si="58"/>
        <v>0</v>
      </c>
      <c r="K593" s="930">
        <f t="shared" si="55"/>
        <v>0</v>
      </c>
      <c r="L593" s="705">
        <f t="shared" si="56"/>
        <v>0</v>
      </c>
      <c r="M593" s="537"/>
      <c r="N593" s="706">
        <f>+IF(A593="",0,IF(A593=Table!$A$5,L593,(IF(A593=Table!$A$3,0,IF(A593=Table!$A$4,L593,0)))))</f>
        <v>0</v>
      </c>
      <c r="O593" s="672"/>
      <c r="P593" s="707">
        <f>-IF(A593=Table!$A$5,I593,0)+IF(A593=Table!$A$5,H593,0)</f>
        <v>0</v>
      </c>
      <c r="Q593" s="539" t="str">
        <f t="shared" si="54"/>
        <v>01/1900</v>
      </c>
      <c r="R593" s="475">
        <f t="shared" si="59"/>
        <v>1</v>
      </c>
      <c r="S593" s="691"/>
      <c r="T593" s="691"/>
      <c r="U593" s="691"/>
      <c r="V593" s="691"/>
      <c r="W593" s="691"/>
      <c r="X593" s="691"/>
      <c r="Y593" s="691"/>
      <c r="Z593" s="691"/>
    </row>
    <row r="594" spans="1:26" ht="15">
      <c r="A594" s="537"/>
      <c r="B594" s="669"/>
      <c r="C594" s="537"/>
      <c r="D594" s="848" t="str">
        <f t="shared" si="57"/>
        <v>Caisse-01/1900</v>
      </c>
      <c r="E594" s="687"/>
      <c r="F594" s="673"/>
      <c r="G594" s="540"/>
      <c r="H594" s="930"/>
      <c r="I594" s="933"/>
      <c r="J594" s="930">
        <f t="shared" si="58"/>
        <v>0</v>
      </c>
      <c r="K594" s="930">
        <f t="shared" si="55"/>
        <v>0</v>
      </c>
      <c r="L594" s="705">
        <f t="shared" si="56"/>
        <v>0</v>
      </c>
      <c r="M594" s="537"/>
      <c r="N594" s="706">
        <f>+IF(A594="",0,IF(A594=Table!$A$5,L594,(IF(A594=Table!$A$3,0,IF(A594=Table!$A$4,L594,0)))))</f>
        <v>0</v>
      </c>
      <c r="O594" s="672"/>
      <c r="P594" s="707">
        <f>-IF(A594=Table!$A$5,I594,0)+IF(A594=Table!$A$5,H594,0)</f>
        <v>0</v>
      </c>
      <c r="Q594" s="539" t="str">
        <f t="shared" si="54"/>
        <v>01/1900</v>
      </c>
      <c r="R594" s="475">
        <f t="shared" si="59"/>
        <v>1</v>
      </c>
      <c r="S594" s="691"/>
      <c r="T594" s="691"/>
      <c r="U594" s="691"/>
      <c r="V594" s="691"/>
      <c r="W594" s="691"/>
      <c r="X594" s="691"/>
      <c r="Y594" s="691"/>
      <c r="Z594" s="691"/>
    </row>
    <row r="595" spans="1:26" ht="15">
      <c r="A595" s="537"/>
      <c r="B595" s="669"/>
      <c r="C595" s="537"/>
      <c r="D595" s="848" t="str">
        <f t="shared" si="57"/>
        <v>Caisse-01/1900</v>
      </c>
      <c r="E595" s="687"/>
      <c r="F595" s="673"/>
      <c r="G595" s="540"/>
      <c r="H595" s="930"/>
      <c r="I595" s="933"/>
      <c r="J595" s="930">
        <f t="shared" si="58"/>
        <v>0</v>
      </c>
      <c r="K595" s="930">
        <f t="shared" si="55"/>
        <v>0</v>
      </c>
      <c r="L595" s="705">
        <f t="shared" si="56"/>
        <v>0</v>
      </c>
      <c r="M595" s="537"/>
      <c r="N595" s="706">
        <f>+IF(A595="",0,IF(A595=Table!$A$5,L595,(IF(A595=Table!$A$3,0,IF(A595=Table!$A$4,L595,0)))))</f>
        <v>0</v>
      </c>
      <c r="O595" s="672"/>
      <c r="P595" s="707">
        <f>-IF(A595=Table!$A$5,I595,0)+IF(A595=Table!$A$5,H595,0)</f>
        <v>0</v>
      </c>
      <c r="Q595" s="539" t="str">
        <f t="shared" si="54"/>
        <v>01/1900</v>
      </c>
      <c r="R595" s="475">
        <f t="shared" si="59"/>
        <v>1</v>
      </c>
      <c r="S595" s="691"/>
      <c r="T595" s="691"/>
      <c r="U595" s="691"/>
      <c r="V595" s="691"/>
      <c r="W595" s="691"/>
      <c r="X595" s="691"/>
      <c r="Y595" s="691"/>
      <c r="Z595" s="691"/>
    </row>
    <row r="596" spans="1:26" ht="15">
      <c r="A596" s="537"/>
      <c r="B596" s="669"/>
      <c r="C596" s="537"/>
      <c r="D596" s="848" t="str">
        <f t="shared" si="57"/>
        <v>Caisse-01/1900</v>
      </c>
      <c r="E596" s="540"/>
      <c r="F596" s="673"/>
      <c r="G596" s="540"/>
      <c r="H596" s="930"/>
      <c r="I596" s="933"/>
      <c r="J596" s="930">
        <f t="shared" si="58"/>
        <v>0</v>
      </c>
      <c r="K596" s="930">
        <f t="shared" si="55"/>
        <v>0</v>
      </c>
      <c r="L596" s="705">
        <f t="shared" si="56"/>
        <v>0</v>
      </c>
      <c r="M596" s="537"/>
      <c r="N596" s="706">
        <f>+IF(A596="",0,IF(A596=Table!$A$5,L596,(IF(A596=Table!$A$3,0,IF(A596=Table!$A$4,L596,0)))))</f>
        <v>0</v>
      </c>
      <c r="O596" s="672"/>
      <c r="P596" s="707">
        <f>-IF(A596=Table!$A$5,I596,0)+IF(A596=Table!$A$5,H596,0)</f>
        <v>0</v>
      </c>
      <c r="Q596" s="539" t="str">
        <f t="shared" si="54"/>
        <v>01/1900</v>
      </c>
      <c r="R596" s="475">
        <f t="shared" si="59"/>
        <v>1</v>
      </c>
      <c r="S596" s="691"/>
      <c r="T596" s="691"/>
      <c r="U596" s="691"/>
      <c r="V596" s="691"/>
      <c r="W596" s="691"/>
      <c r="X596" s="691"/>
      <c r="Y596" s="691"/>
      <c r="Z596" s="691"/>
    </row>
    <row r="597" spans="1:26" ht="15">
      <c r="A597" s="537"/>
      <c r="B597" s="669"/>
      <c r="C597" s="537"/>
      <c r="D597" s="848" t="str">
        <f t="shared" si="57"/>
        <v>Caisse-01/1900</v>
      </c>
      <c r="E597" s="540"/>
      <c r="F597" s="673"/>
      <c r="G597" s="540"/>
      <c r="H597" s="930"/>
      <c r="I597" s="933"/>
      <c r="J597" s="930">
        <f t="shared" si="58"/>
        <v>0</v>
      </c>
      <c r="K597" s="930">
        <f t="shared" si="55"/>
        <v>0</v>
      </c>
      <c r="L597" s="705">
        <f t="shared" si="56"/>
        <v>0</v>
      </c>
      <c r="M597" s="537"/>
      <c r="N597" s="706">
        <f>+IF(A597="",0,IF(A597=Table!$A$5,L597,(IF(A597=Table!$A$3,0,IF(A597=Table!$A$4,L597,0)))))</f>
        <v>0</v>
      </c>
      <c r="O597" s="672"/>
      <c r="P597" s="707">
        <f>-IF(A597=Table!$A$5,I597,0)+IF(A597=Table!$A$5,H597,0)</f>
        <v>0</v>
      </c>
      <c r="Q597" s="539" t="str">
        <f t="shared" si="54"/>
        <v>01/1900</v>
      </c>
      <c r="R597" s="475">
        <f t="shared" si="59"/>
        <v>1</v>
      </c>
      <c r="S597" s="691"/>
      <c r="T597" s="691"/>
      <c r="U597" s="691"/>
      <c r="V597" s="691"/>
      <c r="W597" s="691"/>
      <c r="X597" s="691"/>
      <c r="Y597" s="691"/>
      <c r="Z597" s="691"/>
    </row>
    <row r="598" spans="1:26" ht="15">
      <c r="A598" s="537"/>
      <c r="B598" s="669"/>
      <c r="C598" s="537"/>
      <c r="D598" s="848" t="str">
        <f t="shared" si="57"/>
        <v>Caisse-01/1900</v>
      </c>
      <c r="E598" s="540"/>
      <c r="F598" s="673"/>
      <c r="G598" s="540"/>
      <c r="H598" s="930"/>
      <c r="I598" s="933"/>
      <c r="J598" s="930">
        <f t="shared" si="58"/>
        <v>0</v>
      </c>
      <c r="K598" s="930">
        <f t="shared" si="55"/>
        <v>0</v>
      </c>
      <c r="L598" s="705">
        <f t="shared" si="56"/>
        <v>0</v>
      </c>
      <c r="M598" s="537"/>
      <c r="N598" s="706">
        <f>+IF(A598="",0,IF(A598=Table!$A$5,L598,(IF(A598=Table!$A$3,0,IF(A598=Table!$A$4,L598,0)))))</f>
        <v>0</v>
      </c>
      <c r="O598" s="672"/>
      <c r="P598" s="707">
        <f>-IF(A598=Table!$A$5,I598,0)+IF(A598=Table!$A$5,H598,0)</f>
        <v>0</v>
      </c>
      <c r="Q598" s="539" t="str">
        <f t="shared" si="54"/>
        <v>01/1900</v>
      </c>
      <c r="R598" s="475">
        <f t="shared" si="59"/>
        <v>1</v>
      </c>
      <c r="S598" s="691"/>
      <c r="T598" s="691"/>
      <c r="U598" s="691"/>
      <c r="V598" s="691"/>
      <c r="W598" s="691"/>
      <c r="X598" s="691"/>
      <c r="Y598" s="691"/>
      <c r="Z598" s="691"/>
    </row>
    <row r="599" spans="1:26" ht="15">
      <c r="A599" s="537"/>
      <c r="B599" s="669"/>
      <c r="C599" s="537"/>
      <c r="D599" s="848" t="str">
        <f t="shared" si="57"/>
        <v>Caisse-01/1900</v>
      </c>
      <c r="E599" s="540"/>
      <c r="F599" s="673"/>
      <c r="G599" s="540"/>
      <c r="H599" s="930"/>
      <c r="I599" s="933"/>
      <c r="J599" s="930">
        <f t="shared" si="58"/>
        <v>0</v>
      </c>
      <c r="K599" s="930">
        <f t="shared" si="55"/>
        <v>0</v>
      </c>
      <c r="L599" s="705">
        <f t="shared" si="56"/>
        <v>0</v>
      </c>
      <c r="M599" s="537"/>
      <c r="N599" s="706">
        <f>+IF(A599="",0,IF(A599=Table!$A$5,L599,(IF(A599=Table!$A$3,0,IF(A599=Table!$A$4,L599,0)))))</f>
        <v>0</v>
      </c>
      <c r="O599" s="672"/>
      <c r="P599" s="707">
        <f>-IF(A599=Table!$A$5,I599,0)+IF(A599=Table!$A$5,H599,0)</f>
        <v>0</v>
      </c>
      <c r="Q599" s="539" t="str">
        <f t="shared" si="54"/>
        <v>01/1900</v>
      </c>
      <c r="R599" s="475">
        <f t="shared" si="59"/>
        <v>1</v>
      </c>
      <c r="S599" s="691"/>
      <c r="T599" s="691"/>
      <c r="U599" s="691"/>
      <c r="V599" s="691"/>
      <c r="W599" s="691"/>
      <c r="X599" s="691"/>
      <c r="Y599" s="691"/>
      <c r="Z599" s="691"/>
    </row>
    <row r="600" spans="1:26" ht="15">
      <c r="A600" s="537"/>
      <c r="B600" s="669"/>
      <c r="C600" s="537"/>
      <c r="D600" s="848" t="str">
        <f t="shared" si="57"/>
        <v>Caisse-01/1900</v>
      </c>
      <c r="E600" s="540"/>
      <c r="F600" s="673"/>
      <c r="G600" s="540"/>
      <c r="H600" s="930"/>
      <c r="I600" s="933"/>
      <c r="J600" s="930">
        <f t="shared" si="58"/>
        <v>0</v>
      </c>
      <c r="K600" s="930">
        <f t="shared" si="55"/>
        <v>0</v>
      </c>
      <c r="L600" s="705">
        <f t="shared" si="56"/>
        <v>0</v>
      </c>
      <c r="M600" s="537"/>
      <c r="N600" s="706">
        <f>+IF(A600="",0,IF(A600=Table!$A$5,L600,(IF(A600=Table!$A$3,0,IF(A600=Table!$A$4,L600,0)))))</f>
        <v>0</v>
      </c>
      <c r="O600" s="672"/>
      <c r="P600" s="707">
        <f>-IF(A600=Table!$A$5,I600,0)+IF(A600=Table!$A$5,H600,0)</f>
        <v>0</v>
      </c>
      <c r="Q600" s="539" t="str">
        <f t="shared" si="54"/>
        <v>01/1900</v>
      </c>
      <c r="R600" s="475">
        <f t="shared" si="59"/>
        <v>1</v>
      </c>
      <c r="S600" s="691"/>
      <c r="T600" s="691"/>
      <c r="U600" s="691"/>
      <c r="V600" s="691"/>
      <c r="W600" s="691"/>
      <c r="X600" s="691"/>
      <c r="Y600" s="691"/>
      <c r="Z600" s="691"/>
    </row>
    <row r="601" spans="1:26" ht="15">
      <c r="A601" s="537"/>
      <c r="B601" s="669"/>
      <c r="C601" s="537"/>
      <c r="D601" s="848" t="str">
        <f t="shared" si="57"/>
        <v>Caisse-01/1900</v>
      </c>
      <c r="E601" s="540"/>
      <c r="F601" s="673"/>
      <c r="G601" s="540"/>
      <c r="H601" s="930"/>
      <c r="I601" s="933"/>
      <c r="J601" s="930">
        <f t="shared" si="58"/>
        <v>0</v>
      </c>
      <c r="K601" s="930">
        <f t="shared" si="55"/>
        <v>0</v>
      </c>
      <c r="L601" s="705">
        <f t="shared" si="56"/>
        <v>0</v>
      </c>
      <c r="M601" s="537"/>
      <c r="N601" s="706">
        <f>+IF(A601="",0,IF(A601=Table!$A$5,L601,(IF(A601=Table!$A$3,0,IF(A601=Table!$A$4,L601,0)))))</f>
        <v>0</v>
      </c>
      <c r="O601" s="672"/>
      <c r="P601" s="707">
        <f>-IF(A601=Table!$A$5,I601,0)+IF(A601=Table!$A$5,H601,0)</f>
        <v>0</v>
      </c>
      <c r="Q601" s="539" t="str">
        <f t="shared" si="54"/>
        <v>01/1900</v>
      </c>
      <c r="R601" s="475">
        <f t="shared" si="59"/>
        <v>1</v>
      </c>
      <c r="S601" s="691"/>
      <c r="T601" s="691"/>
      <c r="U601" s="691"/>
      <c r="V601" s="691"/>
      <c r="W601" s="691"/>
      <c r="X601" s="691"/>
      <c r="Y601" s="691"/>
      <c r="Z601" s="691"/>
    </row>
    <row r="602" spans="1:26" ht="15">
      <c r="A602" s="537"/>
      <c r="B602" s="669"/>
      <c r="C602" s="537"/>
      <c r="D602" s="848" t="str">
        <f t="shared" si="57"/>
        <v>Caisse-01/1900</v>
      </c>
      <c r="E602" s="540"/>
      <c r="F602" s="673"/>
      <c r="G602" s="540"/>
      <c r="H602" s="930"/>
      <c r="I602" s="933"/>
      <c r="J602" s="930">
        <f t="shared" si="58"/>
        <v>0</v>
      </c>
      <c r="K602" s="930">
        <f t="shared" si="55"/>
        <v>0</v>
      </c>
      <c r="L602" s="705">
        <f t="shared" si="56"/>
        <v>0</v>
      </c>
      <c r="M602" s="537"/>
      <c r="N602" s="706">
        <f>+IF(A602="",0,IF(A602=Table!$A$5,L602,(IF(A602=Table!$A$3,0,IF(A602=Table!$A$4,L602,0)))))</f>
        <v>0</v>
      </c>
      <c r="O602" s="672"/>
      <c r="P602" s="707">
        <f>-IF(A602=Table!$A$5,I602,0)+IF(A602=Table!$A$5,H602,0)</f>
        <v>0</v>
      </c>
      <c r="Q602" s="539" t="str">
        <f t="shared" si="54"/>
        <v>01/1900</v>
      </c>
      <c r="R602" s="475">
        <f t="shared" si="59"/>
        <v>1</v>
      </c>
      <c r="S602" s="691"/>
      <c r="T602" s="691"/>
      <c r="U602" s="691"/>
      <c r="V602" s="691"/>
      <c r="W602" s="691"/>
      <c r="X602" s="691"/>
      <c r="Y602" s="691"/>
      <c r="Z602" s="691"/>
    </row>
    <row r="603" spans="1:26" ht="15">
      <c r="A603" s="537"/>
      <c r="B603" s="669"/>
      <c r="C603" s="537"/>
      <c r="D603" s="848" t="str">
        <f t="shared" si="57"/>
        <v>Caisse-01/1900</v>
      </c>
      <c r="E603" s="540"/>
      <c r="F603" s="673"/>
      <c r="G603" s="540"/>
      <c r="H603" s="930"/>
      <c r="I603" s="933"/>
      <c r="J603" s="930">
        <f t="shared" si="58"/>
        <v>0</v>
      </c>
      <c r="K603" s="930">
        <f t="shared" si="55"/>
        <v>0</v>
      </c>
      <c r="L603" s="705">
        <f t="shared" si="56"/>
        <v>0</v>
      </c>
      <c r="M603" s="537"/>
      <c r="N603" s="706">
        <f>+IF(A603="",0,IF(A603=Table!$A$5,L603,(IF(A603=Table!$A$3,0,IF(A603=Table!$A$4,L603,0)))))</f>
        <v>0</v>
      </c>
      <c r="O603" s="672"/>
      <c r="P603" s="707">
        <f>-IF(A603=Table!$A$5,I603,0)+IF(A603=Table!$A$5,H603,0)</f>
        <v>0</v>
      </c>
      <c r="Q603" s="539" t="str">
        <f t="shared" si="54"/>
        <v>01/1900</v>
      </c>
      <c r="R603" s="475">
        <f t="shared" si="59"/>
        <v>1</v>
      </c>
      <c r="S603" s="691"/>
      <c r="T603" s="691"/>
      <c r="U603" s="691"/>
      <c r="V603" s="691"/>
      <c r="W603" s="691"/>
      <c r="X603" s="691"/>
      <c r="Y603" s="691"/>
      <c r="Z603" s="691"/>
    </row>
    <row r="604" spans="1:26" ht="15">
      <c r="A604" s="537"/>
      <c r="B604" s="669"/>
      <c r="C604" s="537"/>
      <c r="D604" s="848" t="str">
        <f t="shared" si="57"/>
        <v>Caisse-01/1900</v>
      </c>
      <c r="E604" s="540"/>
      <c r="F604" s="673"/>
      <c r="G604" s="540"/>
      <c r="H604" s="930"/>
      <c r="I604" s="933"/>
      <c r="J604" s="930">
        <f t="shared" si="58"/>
        <v>0</v>
      </c>
      <c r="K604" s="930">
        <f t="shared" si="55"/>
        <v>0</v>
      </c>
      <c r="L604" s="705">
        <f t="shared" si="56"/>
        <v>0</v>
      </c>
      <c r="M604" s="537"/>
      <c r="N604" s="706">
        <f>+IF(A604="",0,IF(A604=Table!$A$5,L604,(IF(A604=Table!$A$3,0,IF(A604=Table!$A$4,L604,0)))))</f>
        <v>0</v>
      </c>
      <c r="O604" s="672"/>
      <c r="P604" s="707">
        <f>-IF(A604=Table!$A$5,I604,0)+IF(A604=Table!$A$5,H604,0)</f>
        <v>0</v>
      </c>
      <c r="Q604" s="539" t="str">
        <f t="shared" si="54"/>
        <v>01/1900</v>
      </c>
      <c r="R604" s="475">
        <f t="shared" si="59"/>
        <v>1</v>
      </c>
      <c r="S604" s="691"/>
      <c r="T604" s="691"/>
      <c r="U604" s="691"/>
      <c r="V604" s="691"/>
      <c r="W604" s="691"/>
      <c r="X604" s="691"/>
      <c r="Y604" s="691"/>
      <c r="Z604" s="691"/>
    </row>
    <row r="605" spans="1:26" ht="15">
      <c r="A605" s="537"/>
      <c r="B605" s="669"/>
      <c r="C605" s="537"/>
      <c r="D605" s="848" t="str">
        <f t="shared" si="57"/>
        <v>Caisse-01/1900</v>
      </c>
      <c r="E605" s="540"/>
      <c r="F605" s="673"/>
      <c r="G605" s="540"/>
      <c r="H605" s="930"/>
      <c r="I605" s="933"/>
      <c r="J605" s="930">
        <f t="shared" si="58"/>
        <v>0</v>
      </c>
      <c r="K605" s="930">
        <f t="shared" si="55"/>
        <v>0</v>
      </c>
      <c r="L605" s="705">
        <f t="shared" si="56"/>
        <v>0</v>
      </c>
      <c r="M605" s="537"/>
      <c r="N605" s="706">
        <f>+IF(A605="",0,IF(A605=Table!$A$5,L605,(IF(A605=Table!$A$3,0,IF(A605=Table!$A$4,L605,0)))))</f>
        <v>0</v>
      </c>
      <c r="O605" s="672"/>
      <c r="P605" s="707">
        <f>-IF(A605=Table!$A$5,I605,0)+IF(A605=Table!$A$5,H605,0)</f>
        <v>0</v>
      </c>
      <c r="Q605" s="539" t="str">
        <f t="shared" si="54"/>
        <v>01/1900</v>
      </c>
      <c r="R605" s="475">
        <f t="shared" si="59"/>
        <v>1</v>
      </c>
      <c r="S605" s="691"/>
      <c r="T605" s="691"/>
      <c r="U605" s="691"/>
      <c r="V605" s="691"/>
      <c r="W605" s="691"/>
      <c r="X605" s="691"/>
      <c r="Y605" s="691"/>
      <c r="Z605" s="691"/>
    </row>
    <row r="606" spans="1:26" ht="15">
      <c r="A606" s="537"/>
      <c r="B606" s="669"/>
      <c r="C606" s="537"/>
      <c r="D606" s="848" t="str">
        <f t="shared" si="57"/>
        <v>Caisse-01/1900</v>
      </c>
      <c r="E606" s="540"/>
      <c r="F606" s="673"/>
      <c r="G606" s="540"/>
      <c r="H606" s="930"/>
      <c r="I606" s="933"/>
      <c r="J606" s="930">
        <f t="shared" si="58"/>
        <v>0</v>
      </c>
      <c r="K606" s="930">
        <f t="shared" si="55"/>
        <v>0</v>
      </c>
      <c r="L606" s="705">
        <f t="shared" si="56"/>
        <v>0</v>
      </c>
      <c r="M606" s="537"/>
      <c r="N606" s="706">
        <f>+IF(A606="",0,IF(A606=Table!$A$5,L606,(IF(A606=Table!$A$3,0,IF(A606=Table!$A$4,L606,0)))))</f>
        <v>0</v>
      </c>
      <c r="O606" s="672"/>
      <c r="P606" s="707">
        <f>-IF(A606=Table!$A$5,I606,0)+IF(A606=Table!$A$5,H606,0)</f>
        <v>0</v>
      </c>
      <c r="Q606" s="539" t="str">
        <f t="shared" si="54"/>
        <v>01/1900</v>
      </c>
      <c r="R606" s="475">
        <f t="shared" si="59"/>
        <v>1</v>
      </c>
      <c r="S606" s="691"/>
      <c r="T606" s="691"/>
      <c r="U606" s="691"/>
      <c r="V606" s="691"/>
      <c r="W606" s="691"/>
      <c r="X606" s="691"/>
      <c r="Y606" s="691"/>
      <c r="Z606" s="691"/>
    </row>
    <row r="607" spans="1:26" ht="15">
      <c r="A607" s="537"/>
      <c r="B607" s="669"/>
      <c r="C607" s="537"/>
      <c r="D607" s="848" t="str">
        <f t="shared" si="57"/>
        <v>Caisse-01/1900</v>
      </c>
      <c r="E607" s="687"/>
      <c r="F607" s="673"/>
      <c r="G607" s="540"/>
      <c r="H607" s="930"/>
      <c r="I607" s="933"/>
      <c r="J607" s="930">
        <f t="shared" si="58"/>
        <v>0</v>
      </c>
      <c r="K607" s="930">
        <f t="shared" si="55"/>
        <v>0</v>
      </c>
      <c r="L607" s="705">
        <f t="shared" si="56"/>
        <v>0</v>
      </c>
      <c r="M607" s="537"/>
      <c r="N607" s="706">
        <f>+IF(A607="",0,IF(A607=Table!$A$5,L607,(IF(A607=Table!$A$3,0,IF(A607=Table!$A$4,L607,0)))))</f>
        <v>0</v>
      </c>
      <c r="O607" s="672"/>
      <c r="P607" s="707">
        <f>-IF(A607=Table!$A$5,I607,0)+IF(A607=Table!$A$5,H607,0)</f>
        <v>0</v>
      </c>
      <c r="Q607" s="539" t="str">
        <f t="shared" si="54"/>
        <v>01/1900</v>
      </c>
      <c r="R607" s="475">
        <f t="shared" si="59"/>
        <v>1</v>
      </c>
      <c r="S607" s="691"/>
      <c r="T607" s="691"/>
      <c r="U607" s="691"/>
      <c r="V607" s="691"/>
      <c r="W607" s="691"/>
      <c r="X607" s="691"/>
      <c r="Y607" s="691"/>
      <c r="Z607" s="691"/>
    </row>
    <row r="608" spans="1:26" ht="15">
      <c r="A608" s="537"/>
      <c r="B608" s="669"/>
      <c r="C608" s="537"/>
      <c r="D608" s="848" t="str">
        <f t="shared" si="57"/>
        <v>Caisse-01/1900</v>
      </c>
      <c r="E608" s="687"/>
      <c r="F608" s="682"/>
      <c r="G608" s="540"/>
      <c r="H608" s="930"/>
      <c r="I608" s="933"/>
      <c r="J608" s="930">
        <f t="shared" si="58"/>
        <v>0</v>
      </c>
      <c r="K608" s="930">
        <f t="shared" si="55"/>
        <v>0</v>
      </c>
      <c r="L608" s="705">
        <f t="shared" si="56"/>
        <v>0</v>
      </c>
      <c r="M608" s="537"/>
      <c r="N608" s="706">
        <f>+IF(A608="",0,IF(A608=Table!$A$5,L608,(IF(A608=Table!$A$3,0,IF(A608=Table!$A$4,L608,0)))))</f>
        <v>0</v>
      </c>
      <c r="O608" s="672"/>
      <c r="P608" s="707">
        <f>-IF(A608=Table!$A$5,I608,0)+IF(A608=Table!$A$5,H608,0)</f>
        <v>0</v>
      </c>
      <c r="Q608" s="539" t="str">
        <f t="shared" si="54"/>
        <v>01/1900</v>
      </c>
      <c r="R608" s="475">
        <f t="shared" si="59"/>
        <v>1</v>
      </c>
      <c r="S608" s="691"/>
      <c r="T608" s="691"/>
      <c r="U608" s="691"/>
      <c r="V608" s="691"/>
      <c r="W608" s="691"/>
      <c r="X608" s="691"/>
      <c r="Y608" s="691"/>
      <c r="Z608" s="691"/>
    </row>
    <row r="609" spans="1:26" ht="15">
      <c r="A609" s="537"/>
      <c r="B609" s="669"/>
      <c r="C609" s="537"/>
      <c r="D609" s="848" t="str">
        <f t="shared" si="57"/>
        <v>Caisse-01/1900</v>
      </c>
      <c r="E609" s="689"/>
      <c r="F609" s="682"/>
      <c r="G609" s="540"/>
      <c r="H609" s="933"/>
      <c r="I609" s="930"/>
      <c r="J609" s="930">
        <f t="shared" si="58"/>
        <v>0</v>
      </c>
      <c r="K609" s="930">
        <f t="shared" si="55"/>
        <v>0</v>
      </c>
      <c r="L609" s="705">
        <f t="shared" si="56"/>
        <v>0</v>
      </c>
      <c r="M609" s="537"/>
      <c r="N609" s="706">
        <f>+IF(A609="",0,IF(A609=Table!$A$5,L609,(IF(A609=Table!$A$3,0,IF(A609=Table!$A$4,L609,0)))))</f>
        <v>0</v>
      </c>
      <c r="O609" s="672"/>
      <c r="P609" s="707">
        <f>-IF(A609=Table!$A$5,I609,0)+IF(A609=Table!$A$5,H609,0)</f>
        <v>0</v>
      </c>
      <c r="Q609" s="539" t="str">
        <f t="shared" si="54"/>
        <v>01/1900</v>
      </c>
      <c r="R609" s="475">
        <f t="shared" si="59"/>
        <v>1</v>
      </c>
      <c r="S609" s="691"/>
      <c r="T609" s="691"/>
      <c r="U609" s="691"/>
      <c r="V609" s="691"/>
      <c r="W609" s="691"/>
      <c r="X609" s="691"/>
      <c r="Y609" s="691"/>
      <c r="Z609" s="691"/>
    </row>
    <row r="610" spans="1:26" ht="15">
      <c r="A610" s="537"/>
      <c r="B610" s="669"/>
      <c r="C610" s="537"/>
      <c r="D610" s="848" t="str">
        <f t="shared" si="57"/>
        <v>Caisse-01/1900</v>
      </c>
      <c r="E610" s="540"/>
      <c r="F610" s="673"/>
      <c r="G610" s="540"/>
      <c r="H610" s="930"/>
      <c r="I610" s="933"/>
      <c r="J610" s="930">
        <f t="shared" si="58"/>
        <v>0</v>
      </c>
      <c r="K610" s="930">
        <f t="shared" si="55"/>
        <v>0</v>
      </c>
      <c r="L610" s="705">
        <f t="shared" si="56"/>
        <v>0</v>
      </c>
      <c r="M610" s="537"/>
      <c r="N610" s="706">
        <f>+IF(A610="",0,IF(A610=Table!$A$5,L610,(IF(A610=Table!$A$3,0,IF(A610=Table!$A$4,L610,0)))))</f>
        <v>0</v>
      </c>
      <c r="O610" s="672"/>
      <c r="P610" s="707">
        <f>-IF(A610=Table!$A$5,I610,0)+IF(A610=Table!$A$5,H610,0)</f>
        <v>0</v>
      </c>
      <c r="Q610" s="539" t="str">
        <f t="shared" si="54"/>
        <v>01/1900</v>
      </c>
      <c r="R610" s="475">
        <f t="shared" si="59"/>
        <v>1</v>
      </c>
      <c r="S610" s="691"/>
      <c r="T610" s="691"/>
      <c r="U610" s="691"/>
      <c r="V610" s="691"/>
      <c r="W610" s="691"/>
      <c r="X610" s="691"/>
      <c r="Y610" s="691"/>
      <c r="Z610" s="691"/>
    </row>
    <row r="611" spans="1:26" ht="15">
      <c r="A611" s="537"/>
      <c r="B611" s="669"/>
      <c r="C611" s="537"/>
      <c r="D611" s="848" t="str">
        <f t="shared" si="57"/>
        <v>Caisse-01/1900</v>
      </c>
      <c r="E611" s="540"/>
      <c r="F611" s="673"/>
      <c r="G611" s="540"/>
      <c r="H611" s="930"/>
      <c r="I611" s="933"/>
      <c r="J611" s="930">
        <f t="shared" si="58"/>
        <v>0</v>
      </c>
      <c r="K611" s="930">
        <f t="shared" si="55"/>
        <v>0</v>
      </c>
      <c r="L611" s="705">
        <f t="shared" si="56"/>
        <v>0</v>
      </c>
      <c r="M611" s="537"/>
      <c r="N611" s="706">
        <f>+IF(A611="",0,IF(A611=Table!$A$5,L611,(IF(A611=Table!$A$3,0,IF(A611=Table!$A$4,L611,0)))))</f>
        <v>0</v>
      </c>
      <c r="O611" s="672"/>
      <c r="P611" s="707">
        <f>-IF(A611=Table!$A$5,I611,0)+IF(A611=Table!$A$5,H611,0)</f>
        <v>0</v>
      </c>
      <c r="Q611" s="539" t="str">
        <f t="shared" si="54"/>
        <v>01/1900</v>
      </c>
      <c r="R611" s="475">
        <f t="shared" si="59"/>
        <v>1</v>
      </c>
      <c r="S611" s="691"/>
      <c r="T611" s="691"/>
      <c r="U611" s="691"/>
      <c r="V611" s="691"/>
      <c r="W611" s="691"/>
      <c r="X611" s="691"/>
      <c r="Y611" s="691"/>
      <c r="Z611" s="691"/>
    </row>
    <row r="612" spans="1:26" ht="15">
      <c r="A612" s="537"/>
      <c r="B612" s="669"/>
      <c r="C612" s="537"/>
      <c r="D612" s="848" t="str">
        <f t="shared" si="57"/>
        <v>Caisse-01/1900</v>
      </c>
      <c r="E612" s="540"/>
      <c r="F612" s="673"/>
      <c r="G612" s="540"/>
      <c r="H612" s="930"/>
      <c r="I612" s="933"/>
      <c r="J612" s="930">
        <f t="shared" si="58"/>
        <v>0</v>
      </c>
      <c r="K612" s="930">
        <f t="shared" si="55"/>
        <v>0</v>
      </c>
      <c r="L612" s="705">
        <f t="shared" si="56"/>
        <v>0</v>
      </c>
      <c r="M612" s="537"/>
      <c r="N612" s="706">
        <f>+IF(A612="",0,IF(A612=Table!$A$5,L612,(IF(A612=Table!$A$3,0,IF(A612=Table!$A$4,L612,0)))))</f>
        <v>0</v>
      </c>
      <c r="O612" s="672"/>
      <c r="P612" s="707">
        <f>-IF(A612=Table!$A$5,I612,0)+IF(A612=Table!$A$5,H612,0)</f>
        <v>0</v>
      </c>
      <c r="Q612" s="539" t="str">
        <f t="shared" si="54"/>
        <v>01/1900</v>
      </c>
      <c r="R612" s="475">
        <f t="shared" si="59"/>
        <v>1</v>
      </c>
      <c r="S612" s="691"/>
      <c r="T612" s="691"/>
      <c r="U612" s="691"/>
      <c r="V612" s="691"/>
      <c r="W612" s="691"/>
      <c r="X612" s="691"/>
      <c r="Y612" s="691"/>
      <c r="Z612" s="691"/>
    </row>
    <row r="613" spans="1:26" ht="15">
      <c r="A613" s="537"/>
      <c r="B613" s="669"/>
      <c r="C613" s="537"/>
      <c r="D613" s="848" t="str">
        <f t="shared" si="57"/>
        <v>Caisse-01/1900</v>
      </c>
      <c r="E613" s="540"/>
      <c r="F613" s="673"/>
      <c r="G613" s="540"/>
      <c r="H613" s="930"/>
      <c r="I613" s="933"/>
      <c r="J613" s="930">
        <f t="shared" si="58"/>
        <v>0</v>
      </c>
      <c r="K613" s="930">
        <f t="shared" si="55"/>
        <v>0</v>
      </c>
      <c r="L613" s="705">
        <f t="shared" si="56"/>
        <v>0</v>
      </c>
      <c r="M613" s="537"/>
      <c r="N613" s="706">
        <f>+IF(A613="",0,IF(A613=Table!$A$5,L613,(IF(A613=Table!$A$3,0,IF(A613=Table!$A$4,L613,0)))))</f>
        <v>0</v>
      </c>
      <c r="O613" s="672"/>
      <c r="P613" s="707">
        <f>-IF(A613=Table!$A$5,I613,0)+IF(A613=Table!$A$5,H613,0)</f>
        <v>0</v>
      </c>
      <c r="Q613" s="539" t="str">
        <f t="shared" si="54"/>
        <v>01/1900</v>
      </c>
      <c r="R613" s="475">
        <f t="shared" si="59"/>
        <v>1</v>
      </c>
      <c r="S613" s="691"/>
      <c r="T613" s="691"/>
      <c r="U613" s="691"/>
      <c r="V613" s="691"/>
      <c r="W613" s="691"/>
      <c r="X613" s="691"/>
      <c r="Y613" s="691"/>
      <c r="Z613" s="691"/>
    </row>
    <row r="614" spans="1:26" ht="15">
      <c r="A614" s="537"/>
      <c r="B614" s="669"/>
      <c r="C614" s="537"/>
      <c r="D614" s="848" t="str">
        <f t="shared" si="57"/>
        <v>Caisse-01/1900</v>
      </c>
      <c r="E614" s="540"/>
      <c r="F614" s="673"/>
      <c r="G614" s="540"/>
      <c r="H614" s="930"/>
      <c r="I614" s="933"/>
      <c r="J614" s="930">
        <f t="shared" si="58"/>
        <v>0</v>
      </c>
      <c r="K614" s="930">
        <f t="shared" si="55"/>
        <v>0</v>
      </c>
      <c r="L614" s="705">
        <f t="shared" si="56"/>
        <v>0</v>
      </c>
      <c r="M614" s="537"/>
      <c r="N614" s="706">
        <f>+IF(A614="",0,IF(A614=Table!$A$5,L614,(IF(A614=Table!$A$3,0,IF(A614=Table!$A$4,L614,0)))))</f>
        <v>0</v>
      </c>
      <c r="O614" s="672"/>
      <c r="P614" s="707">
        <f>-IF(A614=Table!$A$5,I614,0)+IF(A614=Table!$A$5,H614,0)</f>
        <v>0</v>
      </c>
      <c r="Q614" s="539" t="str">
        <f t="shared" si="54"/>
        <v>01/1900</v>
      </c>
      <c r="R614" s="475">
        <f t="shared" si="59"/>
        <v>1</v>
      </c>
      <c r="S614" s="691"/>
      <c r="T614" s="691"/>
      <c r="U614" s="691"/>
      <c r="V614" s="691"/>
      <c r="W614" s="691"/>
      <c r="X614" s="691"/>
      <c r="Y614" s="691"/>
      <c r="Z614" s="691"/>
    </row>
    <row r="615" spans="1:26" ht="15">
      <c r="A615" s="537"/>
      <c r="B615" s="669"/>
      <c r="C615" s="537"/>
      <c r="D615" s="848" t="str">
        <f t="shared" si="57"/>
        <v>Caisse-01/1900</v>
      </c>
      <c r="E615" s="540"/>
      <c r="F615" s="673"/>
      <c r="G615" s="540"/>
      <c r="H615" s="930"/>
      <c r="I615" s="933"/>
      <c r="J615" s="930">
        <f t="shared" si="58"/>
        <v>0</v>
      </c>
      <c r="K615" s="930">
        <f t="shared" si="55"/>
        <v>0</v>
      </c>
      <c r="L615" s="705">
        <f t="shared" si="56"/>
        <v>0</v>
      </c>
      <c r="M615" s="537"/>
      <c r="N615" s="706">
        <f>+IF(A615="",0,IF(A615=Table!$A$5,L615,(IF(A615=Table!$A$3,0,IF(A615=Table!$A$4,L615,0)))))</f>
        <v>0</v>
      </c>
      <c r="O615" s="672"/>
      <c r="P615" s="707">
        <f>-IF(A615=Table!$A$5,I615,0)+IF(A615=Table!$A$5,H615,0)</f>
        <v>0</v>
      </c>
      <c r="Q615" s="539" t="str">
        <f t="shared" si="54"/>
        <v>01/1900</v>
      </c>
      <c r="R615" s="475">
        <f t="shared" si="59"/>
        <v>1</v>
      </c>
      <c r="S615" s="691"/>
      <c r="T615" s="691"/>
      <c r="U615" s="691"/>
      <c r="V615" s="691"/>
      <c r="W615" s="691"/>
      <c r="X615" s="691"/>
      <c r="Y615" s="691"/>
      <c r="Z615" s="691"/>
    </row>
    <row r="616" spans="1:26" ht="15">
      <c r="A616" s="537"/>
      <c r="B616" s="669"/>
      <c r="C616" s="537"/>
      <c r="D616" s="848" t="str">
        <f t="shared" si="57"/>
        <v>Caisse-01/1900</v>
      </c>
      <c r="E616" s="540"/>
      <c r="F616" s="673"/>
      <c r="G616" s="540"/>
      <c r="H616" s="930"/>
      <c r="I616" s="933"/>
      <c r="J616" s="930">
        <f t="shared" si="58"/>
        <v>0</v>
      </c>
      <c r="K616" s="930">
        <f t="shared" si="55"/>
        <v>0</v>
      </c>
      <c r="L616" s="705">
        <f t="shared" si="56"/>
        <v>0</v>
      </c>
      <c r="M616" s="537"/>
      <c r="N616" s="706">
        <f>+IF(A616="",0,IF(A616=Table!$A$5,L616,(IF(A616=Table!$A$3,0,IF(A616=Table!$A$4,L616,0)))))</f>
        <v>0</v>
      </c>
      <c r="O616" s="672"/>
      <c r="P616" s="707">
        <f>-IF(A616=Table!$A$5,I616,0)+IF(A616=Table!$A$5,H616,0)</f>
        <v>0</v>
      </c>
      <c r="Q616" s="539" t="str">
        <f t="shared" si="54"/>
        <v>01/1900</v>
      </c>
      <c r="R616" s="475">
        <f t="shared" si="59"/>
        <v>1</v>
      </c>
      <c r="S616" s="691"/>
      <c r="T616" s="691"/>
      <c r="U616" s="691"/>
      <c r="V616" s="691"/>
      <c r="W616" s="691"/>
      <c r="X616" s="691"/>
      <c r="Y616" s="691"/>
      <c r="Z616" s="691"/>
    </row>
    <row r="617" spans="1:26" ht="15">
      <c r="A617" s="537"/>
      <c r="B617" s="669"/>
      <c r="C617" s="537"/>
      <c r="D617" s="848" t="str">
        <f t="shared" si="57"/>
        <v>Caisse-01/1900</v>
      </c>
      <c r="E617" s="540"/>
      <c r="F617" s="673"/>
      <c r="G617" s="540"/>
      <c r="H617" s="930"/>
      <c r="I617" s="933"/>
      <c r="J617" s="930">
        <f t="shared" si="58"/>
        <v>0</v>
      </c>
      <c r="K617" s="930">
        <f t="shared" si="55"/>
        <v>0</v>
      </c>
      <c r="L617" s="705">
        <f t="shared" si="56"/>
        <v>0</v>
      </c>
      <c r="M617" s="537"/>
      <c r="N617" s="706">
        <f>+IF(A617="",0,IF(A617=Table!$A$5,L617,(IF(A617=Table!$A$3,0,IF(A617=Table!$A$4,L617,0)))))</f>
        <v>0</v>
      </c>
      <c r="O617" s="672"/>
      <c r="P617" s="707">
        <f>-IF(A617=Table!$A$5,I617,0)+IF(A617=Table!$A$5,H617,0)</f>
        <v>0</v>
      </c>
      <c r="Q617" s="539" t="str">
        <f t="shared" si="54"/>
        <v>01/1900</v>
      </c>
      <c r="R617" s="475">
        <f t="shared" si="59"/>
        <v>1</v>
      </c>
      <c r="S617" s="691"/>
      <c r="T617" s="691"/>
      <c r="U617" s="691"/>
      <c r="V617" s="691"/>
      <c r="W617" s="691"/>
      <c r="X617" s="691"/>
      <c r="Y617" s="691"/>
      <c r="Z617" s="691"/>
    </row>
    <row r="618" spans="1:26" ht="15">
      <c r="A618" s="537"/>
      <c r="B618" s="669"/>
      <c r="C618" s="537"/>
      <c r="D618" s="848" t="str">
        <f t="shared" si="57"/>
        <v>Caisse-01/1900</v>
      </c>
      <c r="E618" s="540"/>
      <c r="F618" s="688"/>
      <c r="G618" s="540"/>
      <c r="H618" s="930"/>
      <c r="I618" s="930"/>
      <c r="J618" s="930">
        <f t="shared" si="58"/>
        <v>0</v>
      </c>
      <c r="K618" s="930">
        <f t="shared" si="55"/>
        <v>0</v>
      </c>
      <c r="L618" s="705">
        <f t="shared" si="56"/>
        <v>0</v>
      </c>
      <c r="M618" s="537"/>
      <c r="N618" s="706">
        <f>+IF(A618="",0,IF(A618=Table!$A$5,L618,(IF(A618=Table!$A$3,0,IF(A618=Table!$A$4,L618,0)))))</f>
        <v>0</v>
      </c>
      <c r="O618" s="672"/>
      <c r="P618" s="707">
        <f>-IF(A618=Table!$A$5,I618,0)+IF(A618=Table!$A$5,H618,0)</f>
        <v>0</v>
      </c>
      <c r="Q618" s="539" t="str">
        <f t="shared" si="54"/>
        <v>01/1900</v>
      </c>
      <c r="R618" s="475">
        <f t="shared" si="59"/>
        <v>1</v>
      </c>
      <c r="S618" s="691"/>
      <c r="T618" s="691"/>
      <c r="U618" s="691"/>
      <c r="V618" s="691"/>
      <c r="W618" s="691"/>
      <c r="X618" s="691"/>
      <c r="Y618" s="691"/>
      <c r="Z618" s="691"/>
    </row>
    <row r="619" spans="1:26" ht="15">
      <c r="A619" s="537"/>
      <c r="B619" s="669"/>
      <c r="C619" s="537"/>
      <c r="D619" s="848" t="str">
        <f t="shared" si="57"/>
        <v>Caisse-01/1900</v>
      </c>
      <c r="E619" s="540"/>
      <c r="F619" s="688"/>
      <c r="G619" s="540"/>
      <c r="H619" s="930"/>
      <c r="I619" s="930"/>
      <c r="J619" s="930">
        <f t="shared" si="58"/>
        <v>0</v>
      </c>
      <c r="K619" s="930">
        <f t="shared" si="55"/>
        <v>0</v>
      </c>
      <c r="L619" s="705">
        <f t="shared" si="56"/>
        <v>0</v>
      </c>
      <c r="M619" s="537"/>
      <c r="N619" s="706">
        <f>+IF(A619="",0,IF(A619=Table!$A$5,L619,(IF(A619=Table!$A$3,0,IF(A619=Table!$A$4,L619,0)))))</f>
        <v>0</v>
      </c>
      <c r="O619" s="672"/>
      <c r="P619" s="707">
        <f>-IF(A619=Table!$A$5,I619,0)+IF(A619=Table!$A$5,H619,0)</f>
        <v>0</v>
      </c>
      <c r="Q619" s="539" t="str">
        <f t="shared" si="54"/>
        <v>01/1900</v>
      </c>
      <c r="R619" s="475">
        <f t="shared" si="59"/>
        <v>1</v>
      </c>
      <c r="S619" s="691"/>
      <c r="T619" s="691"/>
      <c r="U619" s="691"/>
      <c r="V619" s="691"/>
      <c r="W619" s="691"/>
      <c r="X619" s="691"/>
      <c r="Y619" s="691"/>
      <c r="Z619" s="691"/>
    </row>
    <row r="620" spans="1:26" ht="15">
      <c r="A620" s="537"/>
      <c r="B620" s="669"/>
      <c r="C620" s="537"/>
      <c r="D620" s="848" t="str">
        <f t="shared" si="57"/>
        <v>Caisse-01/1900</v>
      </c>
      <c r="E620" s="540"/>
      <c r="F620" s="688"/>
      <c r="G620" s="540"/>
      <c r="H620" s="930"/>
      <c r="I620" s="930"/>
      <c r="J620" s="930">
        <f t="shared" si="58"/>
        <v>0</v>
      </c>
      <c r="K620" s="930">
        <f t="shared" si="55"/>
        <v>0</v>
      </c>
      <c r="L620" s="705">
        <f t="shared" si="56"/>
        <v>0</v>
      </c>
      <c r="M620" s="537"/>
      <c r="N620" s="706">
        <f>+IF(A620="",0,IF(A620=Table!$A$5,L620,(IF(A620=Table!$A$3,0,IF(A620=Table!$A$4,L620,0)))))</f>
        <v>0</v>
      </c>
      <c r="O620" s="672"/>
      <c r="P620" s="707">
        <f>-IF(A620=Table!$A$5,I620,0)+IF(A620=Table!$A$5,H620,0)</f>
        <v>0</v>
      </c>
      <c r="Q620" s="539" t="str">
        <f t="shared" si="54"/>
        <v>01/1900</v>
      </c>
      <c r="R620" s="475">
        <f t="shared" si="59"/>
        <v>1</v>
      </c>
      <c r="S620" s="691"/>
      <c r="T620" s="691"/>
      <c r="U620" s="691"/>
      <c r="V620" s="691"/>
      <c r="W620" s="691"/>
      <c r="X620" s="691"/>
      <c r="Y620" s="691"/>
      <c r="Z620" s="691"/>
    </row>
    <row r="621" spans="1:26" ht="15">
      <c r="A621" s="537"/>
      <c r="B621" s="669"/>
      <c r="C621" s="537"/>
      <c r="D621" s="848" t="str">
        <f t="shared" si="57"/>
        <v>Caisse-01/1900</v>
      </c>
      <c r="E621" s="540"/>
      <c r="F621" s="688"/>
      <c r="G621" s="540"/>
      <c r="H621" s="930"/>
      <c r="I621" s="930"/>
      <c r="J621" s="930">
        <f t="shared" si="58"/>
        <v>0</v>
      </c>
      <c r="K621" s="930">
        <f t="shared" si="55"/>
        <v>0</v>
      </c>
      <c r="L621" s="705">
        <f t="shared" si="56"/>
        <v>0</v>
      </c>
      <c r="M621" s="537"/>
      <c r="N621" s="706">
        <f>+IF(A621="",0,IF(A621=Table!$A$5,L621,(IF(A621=Table!$A$3,0,IF(A621=Table!$A$4,L621,0)))))</f>
        <v>0</v>
      </c>
      <c r="O621" s="672"/>
      <c r="P621" s="707">
        <f>-IF(A621=Table!$A$5,I621,0)+IF(A621=Table!$A$5,H621,0)</f>
        <v>0</v>
      </c>
      <c r="Q621" s="539" t="str">
        <f t="shared" si="54"/>
        <v>01/1900</v>
      </c>
      <c r="R621" s="475">
        <f t="shared" si="59"/>
        <v>1</v>
      </c>
      <c r="S621" s="691"/>
      <c r="T621" s="691"/>
      <c r="U621" s="691"/>
      <c r="V621" s="691"/>
      <c r="W621" s="691"/>
      <c r="X621" s="691"/>
      <c r="Y621" s="691"/>
      <c r="Z621" s="691"/>
    </row>
    <row r="622" spans="1:26" ht="15">
      <c r="A622" s="537"/>
      <c r="B622" s="669"/>
      <c r="C622" s="537"/>
      <c r="D622" s="848" t="str">
        <f t="shared" si="57"/>
        <v>Caisse-01/1900</v>
      </c>
      <c r="E622" s="540"/>
      <c r="F622" s="673"/>
      <c r="G622" s="540"/>
      <c r="H622" s="930"/>
      <c r="I622" s="933"/>
      <c r="J622" s="930">
        <f t="shared" si="58"/>
        <v>0</v>
      </c>
      <c r="K622" s="930">
        <f t="shared" si="55"/>
        <v>0</v>
      </c>
      <c r="L622" s="705">
        <f t="shared" si="56"/>
        <v>0</v>
      </c>
      <c r="M622" s="537"/>
      <c r="N622" s="706">
        <f>+IF(A622="",0,IF(A622=Table!$A$5,L622,(IF(A622=Table!$A$3,0,IF(A622=Table!$A$4,L622,0)))))</f>
        <v>0</v>
      </c>
      <c r="O622" s="672"/>
      <c r="P622" s="707">
        <f>-IF(A622=Table!$A$5,I622,0)+IF(A622=Table!$A$5,H622,0)</f>
        <v>0</v>
      </c>
      <c r="Q622" s="539" t="str">
        <f t="shared" si="54"/>
        <v>01/1900</v>
      </c>
      <c r="R622" s="475">
        <f t="shared" si="59"/>
        <v>1</v>
      </c>
      <c r="S622" s="691"/>
      <c r="T622" s="691"/>
      <c r="U622" s="691"/>
      <c r="V622" s="691"/>
      <c r="W622" s="691"/>
      <c r="X622" s="691"/>
      <c r="Y622" s="691"/>
      <c r="Z622" s="691"/>
    </row>
    <row r="623" spans="1:26" ht="15">
      <c r="A623" s="537"/>
      <c r="B623" s="669"/>
      <c r="C623" s="537"/>
      <c r="D623" s="848" t="str">
        <f t="shared" si="57"/>
        <v>Caisse-01/1900</v>
      </c>
      <c r="E623" s="540"/>
      <c r="F623" s="673"/>
      <c r="G623" s="540"/>
      <c r="H623" s="930"/>
      <c r="I623" s="933"/>
      <c r="J623" s="930">
        <f t="shared" si="58"/>
        <v>0</v>
      </c>
      <c r="K623" s="930">
        <f t="shared" si="55"/>
        <v>0</v>
      </c>
      <c r="L623" s="705">
        <f t="shared" si="56"/>
        <v>0</v>
      </c>
      <c r="M623" s="537"/>
      <c r="N623" s="706">
        <f>+IF(A623="",0,IF(A623=Table!$A$5,L623,(IF(A623=Table!$A$3,0,IF(A623=Table!$A$4,L623,0)))))</f>
        <v>0</v>
      </c>
      <c r="O623" s="672"/>
      <c r="P623" s="707">
        <f>-IF(A623=Table!$A$5,I623,0)+IF(A623=Table!$A$5,H623,0)</f>
        <v>0</v>
      </c>
      <c r="Q623" s="539" t="str">
        <f t="shared" si="54"/>
        <v>01/1900</v>
      </c>
      <c r="R623" s="475">
        <f t="shared" si="59"/>
        <v>1</v>
      </c>
      <c r="S623" s="691"/>
      <c r="T623" s="691"/>
      <c r="U623" s="691"/>
      <c r="V623" s="691"/>
      <c r="W623" s="691"/>
      <c r="X623" s="691"/>
      <c r="Y623" s="691"/>
      <c r="Z623" s="691"/>
    </row>
    <row r="624" spans="1:26" ht="15">
      <c r="A624" s="537"/>
      <c r="B624" s="669"/>
      <c r="C624" s="537"/>
      <c r="D624" s="848" t="str">
        <f t="shared" si="57"/>
        <v>Caisse-01/1900</v>
      </c>
      <c r="E624" s="678"/>
      <c r="F624" s="671"/>
      <c r="G624" s="540"/>
      <c r="H624" s="932"/>
      <c r="I624" s="930"/>
      <c r="J624" s="930">
        <f t="shared" si="58"/>
        <v>0</v>
      </c>
      <c r="K624" s="930">
        <f t="shared" si="55"/>
        <v>0</v>
      </c>
      <c r="L624" s="705">
        <f t="shared" si="56"/>
        <v>0</v>
      </c>
      <c r="M624" s="537"/>
      <c r="N624" s="706">
        <f>+IF(A624="",0,IF(A624=Table!$A$5,L624,(IF(A624=Table!$A$3,0,IF(A624=Table!$A$4,L624,0)))))</f>
        <v>0</v>
      </c>
      <c r="O624" s="672"/>
      <c r="P624" s="707">
        <f>-IF(A624=Table!$A$5,I624,0)+IF(A624=Table!$A$5,H624,0)</f>
        <v>0</v>
      </c>
      <c r="Q624" s="539" t="str">
        <f t="shared" si="54"/>
        <v>01/1900</v>
      </c>
      <c r="R624" s="475">
        <f t="shared" si="59"/>
        <v>1</v>
      </c>
      <c r="S624" s="691"/>
      <c r="T624" s="691"/>
      <c r="U624" s="691"/>
      <c r="V624" s="691"/>
      <c r="W624" s="691"/>
      <c r="X624" s="691"/>
      <c r="Y624" s="691"/>
      <c r="Z624" s="691"/>
    </row>
    <row r="625" spans="1:26" ht="15">
      <c r="A625" s="537"/>
      <c r="B625" s="669"/>
      <c r="C625" s="537"/>
      <c r="D625" s="848" t="str">
        <f t="shared" si="57"/>
        <v>Caisse-01/1900</v>
      </c>
      <c r="E625" s="540"/>
      <c r="F625" s="688"/>
      <c r="G625" s="540"/>
      <c r="H625" s="930"/>
      <c r="I625" s="930"/>
      <c r="J625" s="930">
        <f t="shared" si="58"/>
        <v>0</v>
      </c>
      <c r="K625" s="930">
        <f t="shared" si="55"/>
        <v>0</v>
      </c>
      <c r="L625" s="705">
        <f t="shared" si="56"/>
        <v>0</v>
      </c>
      <c r="M625" s="537"/>
      <c r="N625" s="706">
        <f>+IF(A625="",0,IF(A625=Table!$A$5,L625,(IF(A625=Table!$A$3,0,IF(A625=Table!$A$4,L625,0)))))</f>
        <v>0</v>
      </c>
      <c r="O625" s="672"/>
      <c r="P625" s="707">
        <f>-IF(A625=Table!$A$5,I625,0)+IF(A625=Table!$A$5,H625,0)</f>
        <v>0</v>
      </c>
      <c r="Q625" s="539" t="str">
        <f t="shared" si="54"/>
        <v>01/1900</v>
      </c>
      <c r="R625" s="475">
        <f t="shared" si="59"/>
        <v>1</v>
      </c>
      <c r="S625" s="691"/>
      <c r="T625" s="691"/>
      <c r="U625" s="691"/>
      <c r="V625" s="691"/>
      <c r="W625" s="691"/>
      <c r="X625" s="691"/>
      <c r="Y625" s="691"/>
      <c r="Z625" s="691"/>
    </row>
    <row r="626" spans="1:26" ht="15">
      <c r="A626" s="537"/>
      <c r="B626" s="669"/>
      <c r="C626" s="537"/>
      <c r="D626" s="848" t="str">
        <f t="shared" si="57"/>
        <v>Caisse-01/1900</v>
      </c>
      <c r="E626" s="540"/>
      <c r="F626" s="673"/>
      <c r="G626" s="540"/>
      <c r="H626" s="930"/>
      <c r="I626" s="933"/>
      <c r="J626" s="930">
        <f t="shared" si="58"/>
        <v>0</v>
      </c>
      <c r="K626" s="930">
        <f t="shared" si="55"/>
        <v>0</v>
      </c>
      <c r="L626" s="705">
        <f t="shared" si="56"/>
        <v>0</v>
      </c>
      <c r="M626" s="537"/>
      <c r="N626" s="706">
        <f>+IF(A626="",0,IF(A626=Table!$A$5,L626,(IF(A626=Table!$A$3,0,IF(A626=Table!$A$4,L626,0)))))</f>
        <v>0</v>
      </c>
      <c r="O626" s="672"/>
      <c r="P626" s="707">
        <f>-IF(A626=Table!$A$5,I626,0)+IF(A626=Table!$A$5,H626,0)</f>
        <v>0</v>
      </c>
      <c r="Q626" s="539" t="str">
        <f t="shared" si="54"/>
        <v>01/1900</v>
      </c>
      <c r="R626" s="475">
        <f t="shared" si="59"/>
        <v>1</v>
      </c>
      <c r="S626" s="691"/>
      <c r="T626" s="691"/>
      <c r="U626" s="691"/>
      <c r="V626" s="691"/>
      <c r="W626" s="691"/>
      <c r="X626" s="691"/>
      <c r="Y626" s="691"/>
      <c r="Z626" s="691"/>
    </row>
    <row r="627" spans="1:26" ht="15">
      <c r="A627" s="537"/>
      <c r="B627" s="669"/>
      <c r="C627" s="537"/>
      <c r="D627" s="848" t="str">
        <f t="shared" si="57"/>
        <v>Caisse-01/1900</v>
      </c>
      <c r="E627" s="540"/>
      <c r="F627" s="673"/>
      <c r="G627" s="540"/>
      <c r="H627" s="930"/>
      <c r="I627" s="933"/>
      <c r="J627" s="930">
        <f t="shared" si="58"/>
        <v>0</v>
      </c>
      <c r="K627" s="930">
        <f t="shared" si="55"/>
        <v>0</v>
      </c>
      <c r="L627" s="705">
        <f t="shared" si="56"/>
        <v>0</v>
      </c>
      <c r="M627" s="537"/>
      <c r="N627" s="706">
        <f>+IF(A627="",0,IF(A627=Table!$A$5,L627,(IF(A627=Table!$A$3,0,IF(A627=Table!$A$4,L627,0)))))</f>
        <v>0</v>
      </c>
      <c r="O627" s="672"/>
      <c r="P627" s="707">
        <f>-IF(A627=Table!$A$5,I627,0)+IF(A627=Table!$A$5,H627,0)</f>
        <v>0</v>
      </c>
      <c r="Q627" s="539" t="str">
        <f t="shared" si="54"/>
        <v>01/1900</v>
      </c>
      <c r="R627" s="475">
        <f t="shared" si="59"/>
        <v>1</v>
      </c>
      <c r="S627" s="691"/>
      <c r="T627" s="691"/>
      <c r="U627" s="691"/>
      <c r="V627" s="691"/>
      <c r="W627" s="691"/>
      <c r="X627" s="691"/>
      <c r="Y627" s="691"/>
      <c r="Z627" s="691"/>
    </row>
    <row r="628" spans="1:26" ht="15">
      <c r="A628" s="537"/>
      <c r="B628" s="669"/>
      <c r="C628" s="537"/>
      <c r="D628" s="848" t="str">
        <f t="shared" si="57"/>
        <v>Caisse-01/1900</v>
      </c>
      <c r="E628" s="540"/>
      <c r="F628" s="673"/>
      <c r="G628" s="540"/>
      <c r="H628" s="930"/>
      <c r="I628" s="933"/>
      <c r="J628" s="930">
        <f t="shared" si="58"/>
        <v>0</v>
      </c>
      <c r="K628" s="930">
        <f t="shared" si="55"/>
        <v>0</v>
      </c>
      <c r="L628" s="705">
        <f t="shared" si="56"/>
        <v>0</v>
      </c>
      <c r="M628" s="537"/>
      <c r="N628" s="706">
        <f>+IF(A628="",0,IF(A628=Table!$A$5,L628,(IF(A628=Table!$A$3,0,IF(A628=Table!$A$4,L628,0)))))</f>
        <v>0</v>
      </c>
      <c r="O628" s="672"/>
      <c r="P628" s="707">
        <f>-IF(A628=Table!$A$5,I628,0)+IF(A628=Table!$A$5,H628,0)</f>
        <v>0</v>
      </c>
      <c r="Q628" s="539" t="str">
        <f t="shared" si="54"/>
        <v>01/1900</v>
      </c>
      <c r="R628" s="475">
        <f t="shared" si="59"/>
        <v>1</v>
      </c>
      <c r="S628" s="691"/>
      <c r="T628" s="691"/>
      <c r="U628" s="691"/>
      <c r="V628" s="691"/>
      <c r="W628" s="691"/>
      <c r="X628" s="691"/>
      <c r="Y628" s="691"/>
      <c r="Z628" s="691"/>
    </row>
    <row r="629" spans="1:26" ht="15">
      <c r="A629" s="537"/>
      <c r="B629" s="669"/>
      <c r="C629" s="537"/>
      <c r="D629" s="848" t="str">
        <f t="shared" si="57"/>
        <v>Caisse-01/1900</v>
      </c>
      <c r="E629" s="540"/>
      <c r="F629" s="673"/>
      <c r="G629" s="540"/>
      <c r="H629" s="930"/>
      <c r="I629" s="933"/>
      <c r="J629" s="930">
        <f t="shared" si="58"/>
        <v>0</v>
      </c>
      <c r="K629" s="930">
        <f t="shared" si="55"/>
        <v>0</v>
      </c>
      <c r="L629" s="705">
        <f t="shared" si="56"/>
        <v>0</v>
      </c>
      <c r="M629" s="537"/>
      <c r="N629" s="706">
        <f>+IF(A629="",0,IF(A629=Table!$A$5,L629,(IF(A629=Table!$A$3,0,IF(A629=Table!$A$4,L629,0)))))</f>
        <v>0</v>
      </c>
      <c r="O629" s="672"/>
      <c r="P629" s="707">
        <f>-IF(A629=Table!$A$5,I629,0)+IF(A629=Table!$A$5,H629,0)</f>
        <v>0</v>
      </c>
      <c r="Q629" s="539" t="str">
        <f t="shared" si="54"/>
        <v>01/1900</v>
      </c>
      <c r="R629" s="475">
        <f t="shared" si="59"/>
        <v>1</v>
      </c>
      <c r="S629" s="691"/>
      <c r="T629" s="691"/>
      <c r="U629" s="691"/>
      <c r="V629" s="691"/>
      <c r="W629" s="691"/>
      <c r="X629" s="691"/>
      <c r="Y629" s="691"/>
      <c r="Z629" s="691"/>
    </row>
    <row r="630" spans="1:26" ht="15">
      <c r="A630" s="537"/>
      <c r="B630" s="669"/>
      <c r="C630" s="537"/>
      <c r="D630" s="848" t="str">
        <f t="shared" si="57"/>
        <v>Caisse-01/1900</v>
      </c>
      <c r="E630" s="540"/>
      <c r="F630" s="673"/>
      <c r="G630" s="540"/>
      <c r="H630" s="930"/>
      <c r="I630" s="933"/>
      <c r="J630" s="930">
        <f t="shared" si="58"/>
        <v>0</v>
      </c>
      <c r="K630" s="930">
        <f t="shared" si="55"/>
        <v>0</v>
      </c>
      <c r="L630" s="705">
        <f t="shared" si="56"/>
        <v>0</v>
      </c>
      <c r="M630" s="537"/>
      <c r="N630" s="706">
        <f>+IF(A630="",0,IF(A630=Table!$A$5,L630,(IF(A630=Table!$A$3,0,IF(A630=Table!$A$4,L630,0)))))</f>
        <v>0</v>
      </c>
      <c r="O630" s="672"/>
      <c r="P630" s="707">
        <f>-IF(A630=Table!$A$5,I630,0)+IF(A630=Table!$A$5,H630,0)</f>
        <v>0</v>
      </c>
      <c r="Q630" s="539" t="str">
        <f t="shared" si="54"/>
        <v>01/1900</v>
      </c>
      <c r="R630" s="475">
        <f t="shared" si="59"/>
        <v>1</v>
      </c>
      <c r="S630" s="691"/>
      <c r="T630" s="691"/>
      <c r="U630" s="691"/>
      <c r="V630" s="691"/>
      <c r="W630" s="691"/>
      <c r="X630" s="691"/>
      <c r="Y630" s="691"/>
      <c r="Z630" s="691"/>
    </row>
    <row r="631" spans="1:26" ht="15">
      <c r="A631" s="537"/>
      <c r="B631" s="669"/>
      <c r="C631" s="537"/>
      <c r="D631" s="848" t="str">
        <f t="shared" si="57"/>
        <v>Caisse-01/1900</v>
      </c>
      <c r="E631" s="540"/>
      <c r="F631" s="673"/>
      <c r="G631" s="540"/>
      <c r="H631" s="930"/>
      <c r="I631" s="933"/>
      <c r="J631" s="930">
        <f t="shared" si="58"/>
        <v>0</v>
      </c>
      <c r="K631" s="930">
        <f t="shared" si="55"/>
        <v>0</v>
      </c>
      <c r="L631" s="705">
        <f t="shared" si="56"/>
        <v>0</v>
      </c>
      <c r="M631" s="537"/>
      <c r="N631" s="706">
        <f>+IF(A631="",0,IF(A631=Table!$A$5,L631,(IF(A631=Table!$A$3,0,IF(A631=Table!$A$4,L631,0)))))</f>
        <v>0</v>
      </c>
      <c r="O631" s="672"/>
      <c r="P631" s="707">
        <f>-IF(A631=Table!$A$5,I631,0)+IF(A631=Table!$A$5,H631,0)</f>
        <v>0</v>
      </c>
      <c r="Q631" s="539" t="str">
        <f t="shared" si="54"/>
        <v>01/1900</v>
      </c>
      <c r="R631" s="475">
        <f t="shared" si="59"/>
        <v>1</v>
      </c>
      <c r="S631" s="691"/>
      <c r="T631" s="691"/>
      <c r="U631" s="691"/>
      <c r="V631" s="691"/>
      <c r="W631" s="691"/>
      <c r="X631" s="691"/>
      <c r="Y631" s="691"/>
      <c r="Z631" s="691"/>
    </row>
    <row r="632" spans="1:26" ht="15">
      <c r="A632" s="537"/>
      <c r="B632" s="669"/>
      <c r="C632" s="537"/>
      <c r="D632" s="848" t="str">
        <f t="shared" si="57"/>
        <v>Caisse-01/1900</v>
      </c>
      <c r="E632" s="540"/>
      <c r="F632" s="673"/>
      <c r="G632" s="540"/>
      <c r="H632" s="930"/>
      <c r="I632" s="933"/>
      <c r="J632" s="930">
        <f t="shared" si="58"/>
        <v>0</v>
      </c>
      <c r="K632" s="930">
        <f t="shared" si="55"/>
        <v>0</v>
      </c>
      <c r="L632" s="705">
        <f t="shared" si="56"/>
        <v>0</v>
      </c>
      <c r="M632" s="537"/>
      <c r="N632" s="706">
        <f>+IF(A632="",0,IF(A632=Table!$A$5,L632,(IF(A632=Table!$A$3,0,IF(A632=Table!$A$4,L632,0)))))</f>
        <v>0</v>
      </c>
      <c r="O632" s="672"/>
      <c r="P632" s="707">
        <f>-IF(A632=Table!$A$5,I632,0)+IF(A632=Table!$A$5,H632,0)</f>
        <v>0</v>
      </c>
      <c r="Q632" s="539" t="str">
        <f t="shared" si="54"/>
        <v>01/1900</v>
      </c>
      <c r="R632" s="475">
        <f t="shared" si="59"/>
        <v>1</v>
      </c>
      <c r="S632" s="691"/>
      <c r="T632" s="691"/>
      <c r="U632" s="691"/>
      <c r="V632" s="691"/>
      <c r="W632" s="691"/>
      <c r="X632" s="691"/>
      <c r="Y632" s="691"/>
      <c r="Z632" s="691"/>
    </row>
    <row r="633" spans="1:26" ht="15">
      <c r="A633" s="537"/>
      <c r="B633" s="669"/>
      <c r="C633" s="537"/>
      <c r="D633" s="848" t="str">
        <f t="shared" si="57"/>
        <v>Caisse-01/1900</v>
      </c>
      <c r="E633" s="678"/>
      <c r="F633" s="671"/>
      <c r="G633" s="540"/>
      <c r="H633" s="932"/>
      <c r="I633" s="930"/>
      <c r="J633" s="930">
        <f t="shared" si="58"/>
        <v>0</v>
      </c>
      <c r="K633" s="930">
        <f t="shared" si="55"/>
        <v>0</v>
      </c>
      <c r="L633" s="705">
        <f t="shared" si="56"/>
        <v>0</v>
      </c>
      <c r="M633" s="537"/>
      <c r="N633" s="706">
        <f>+IF(A633="",0,IF(A633=Table!$A$5,L633,(IF(A633=Table!$A$3,0,IF(A633=Table!$A$4,L633,0)))))</f>
        <v>0</v>
      </c>
      <c r="O633" s="672"/>
      <c r="P633" s="707">
        <f>-IF(A633=Table!$A$5,I633,0)+IF(A633=Table!$A$5,H633,0)</f>
        <v>0</v>
      </c>
      <c r="Q633" s="539" t="str">
        <f t="shared" si="54"/>
        <v>01/1900</v>
      </c>
      <c r="R633" s="475">
        <f t="shared" si="59"/>
        <v>1</v>
      </c>
      <c r="S633" s="691"/>
      <c r="T633" s="691"/>
      <c r="U633" s="691"/>
      <c r="V633" s="691"/>
      <c r="W633" s="691"/>
      <c r="X633" s="691"/>
      <c r="Y633" s="691"/>
      <c r="Z633" s="691"/>
    </row>
    <row r="634" spans="1:26" ht="15">
      <c r="A634" s="537"/>
      <c r="B634" s="669"/>
      <c r="C634" s="537"/>
      <c r="D634" s="848" t="str">
        <f t="shared" si="57"/>
        <v>Caisse-01/1900</v>
      </c>
      <c r="E634" s="540"/>
      <c r="F634" s="673"/>
      <c r="G634" s="540"/>
      <c r="H634" s="930"/>
      <c r="I634" s="933"/>
      <c r="J634" s="930">
        <f t="shared" si="58"/>
        <v>0</v>
      </c>
      <c r="K634" s="930">
        <f t="shared" si="55"/>
        <v>0</v>
      </c>
      <c r="L634" s="705">
        <f t="shared" si="56"/>
        <v>0</v>
      </c>
      <c r="M634" s="537"/>
      <c r="N634" s="706">
        <f>+IF(A634="",0,IF(A634=Table!$A$5,L634,(IF(A634=Table!$A$3,0,IF(A634=Table!$A$4,L634,0)))))</f>
        <v>0</v>
      </c>
      <c r="O634" s="672"/>
      <c r="P634" s="707">
        <f>-IF(A634=Table!$A$5,I634,0)+IF(A634=Table!$A$5,H634,0)</f>
        <v>0</v>
      </c>
      <c r="Q634" s="539" t="str">
        <f t="shared" si="54"/>
        <v>01/1900</v>
      </c>
      <c r="R634" s="475">
        <f t="shared" si="59"/>
        <v>1</v>
      </c>
      <c r="S634" s="691"/>
      <c r="T634" s="691"/>
      <c r="U634" s="691"/>
      <c r="V634" s="691"/>
      <c r="W634" s="691"/>
      <c r="X634" s="691"/>
      <c r="Y634" s="691"/>
      <c r="Z634" s="691"/>
    </row>
    <row r="635" spans="1:26" ht="15">
      <c r="A635" s="537"/>
      <c r="B635" s="669"/>
      <c r="C635" s="537"/>
      <c r="D635" s="848" t="str">
        <f t="shared" si="57"/>
        <v>Caisse-01/1900</v>
      </c>
      <c r="E635" s="540"/>
      <c r="F635" s="673"/>
      <c r="G635" s="540"/>
      <c r="H635" s="930"/>
      <c r="I635" s="933"/>
      <c r="J635" s="930">
        <f t="shared" si="58"/>
        <v>0</v>
      </c>
      <c r="K635" s="930">
        <f t="shared" si="55"/>
        <v>0</v>
      </c>
      <c r="L635" s="705">
        <f t="shared" si="56"/>
        <v>0</v>
      </c>
      <c r="M635" s="537"/>
      <c r="N635" s="706">
        <f>+IF(A635="",0,IF(A635=Table!$A$5,L635,(IF(A635=Table!$A$3,0,IF(A635=Table!$A$4,L635,0)))))</f>
        <v>0</v>
      </c>
      <c r="O635" s="672"/>
      <c r="P635" s="707">
        <f>-IF(A635=Table!$A$5,I635,0)+IF(A635=Table!$A$5,H635,0)</f>
        <v>0</v>
      </c>
      <c r="Q635" s="539" t="str">
        <f t="shared" si="54"/>
        <v>01/1900</v>
      </c>
      <c r="R635" s="475">
        <f t="shared" si="59"/>
        <v>1</v>
      </c>
      <c r="S635" s="691"/>
      <c r="T635" s="691"/>
      <c r="U635" s="691"/>
      <c r="V635" s="691"/>
      <c r="W635" s="691"/>
      <c r="X635" s="691"/>
      <c r="Y635" s="691"/>
      <c r="Z635" s="691"/>
    </row>
    <row r="636" spans="1:26" ht="15">
      <c r="A636" s="537"/>
      <c r="B636" s="669"/>
      <c r="C636" s="537"/>
      <c r="D636" s="848" t="str">
        <f t="shared" si="57"/>
        <v>Caisse-01/1900</v>
      </c>
      <c r="E636" s="687"/>
      <c r="F636" s="673"/>
      <c r="G636" s="540"/>
      <c r="H636" s="930"/>
      <c r="I636" s="933"/>
      <c r="J636" s="930">
        <f t="shared" si="58"/>
        <v>0</v>
      </c>
      <c r="K636" s="930">
        <f t="shared" si="55"/>
        <v>0</v>
      </c>
      <c r="L636" s="705">
        <f t="shared" si="56"/>
        <v>0</v>
      </c>
      <c r="M636" s="537"/>
      <c r="N636" s="706">
        <f>+IF(A636="",0,IF(A636=Table!$A$5,L636,(IF(A636=Table!$A$3,0,IF(A636=Table!$A$4,L636,0)))))</f>
        <v>0</v>
      </c>
      <c r="O636" s="672"/>
      <c r="P636" s="707">
        <f>-IF(A636=Table!$A$5,I636,0)+IF(A636=Table!$A$5,H636,0)</f>
        <v>0</v>
      </c>
      <c r="Q636" s="539" t="str">
        <f t="shared" si="54"/>
        <v>01/1900</v>
      </c>
      <c r="R636" s="475">
        <f t="shared" si="59"/>
        <v>1</v>
      </c>
      <c r="S636" s="691"/>
      <c r="T636" s="691"/>
      <c r="U636" s="691"/>
      <c r="V636" s="691"/>
      <c r="W636" s="691"/>
      <c r="X636" s="691"/>
      <c r="Y636" s="691"/>
      <c r="Z636" s="691"/>
    </row>
    <row r="637" spans="1:26" ht="15">
      <c r="A637" s="537"/>
      <c r="B637" s="669"/>
      <c r="C637" s="537"/>
      <c r="D637" s="848" t="str">
        <f t="shared" si="57"/>
        <v>Caisse-01/1900</v>
      </c>
      <c r="E637" s="687"/>
      <c r="F637" s="673"/>
      <c r="G637" s="540"/>
      <c r="H637" s="930"/>
      <c r="I637" s="933"/>
      <c r="J637" s="930">
        <f t="shared" si="58"/>
        <v>0</v>
      </c>
      <c r="K637" s="930">
        <f t="shared" si="55"/>
        <v>0</v>
      </c>
      <c r="L637" s="705">
        <f t="shared" si="56"/>
        <v>0</v>
      </c>
      <c r="M637" s="537"/>
      <c r="N637" s="706">
        <f>+IF(A637="",0,IF(A637=Table!$A$5,L637,(IF(A637=Table!$A$3,0,IF(A637=Table!$A$4,L637,0)))))</f>
        <v>0</v>
      </c>
      <c r="O637" s="672"/>
      <c r="P637" s="707">
        <f>-IF(A637=Table!$A$5,I637,0)+IF(A637=Table!$A$5,H637,0)</f>
        <v>0</v>
      </c>
      <c r="Q637" s="539" t="str">
        <f t="shared" si="54"/>
        <v>01/1900</v>
      </c>
      <c r="R637" s="475">
        <f t="shared" si="59"/>
        <v>1</v>
      </c>
      <c r="S637" s="691"/>
      <c r="T637" s="691"/>
      <c r="U637" s="691"/>
      <c r="V637" s="691"/>
      <c r="W637" s="691"/>
      <c r="X637" s="691"/>
      <c r="Y637" s="691"/>
      <c r="Z637" s="691"/>
    </row>
    <row r="638" spans="1:26" ht="15">
      <c r="A638" s="537"/>
      <c r="B638" s="669"/>
      <c r="C638" s="537"/>
      <c r="D638" s="848" t="str">
        <f t="shared" si="57"/>
        <v>Caisse-01/1900</v>
      </c>
      <c r="E638" s="540"/>
      <c r="F638" s="673"/>
      <c r="G638" s="540"/>
      <c r="H638" s="930"/>
      <c r="I638" s="933"/>
      <c r="J638" s="930">
        <f t="shared" si="58"/>
        <v>0</v>
      </c>
      <c r="K638" s="930">
        <f t="shared" si="55"/>
        <v>0</v>
      </c>
      <c r="L638" s="705">
        <f t="shared" si="56"/>
        <v>0</v>
      </c>
      <c r="M638" s="537"/>
      <c r="N638" s="706">
        <f>+IF(A638="",0,IF(A638=Table!$A$5,L638,(IF(A638=Table!$A$3,0,IF(A638=Table!$A$4,L638,0)))))</f>
        <v>0</v>
      </c>
      <c r="O638" s="672"/>
      <c r="P638" s="707">
        <f>-IF(A638=Table!$A$5,I638,0)+IF(A638=Table!$A$5,H638,0)</f>
        <v>0</v>
      </c>
      <c r="Q638" s="539" t="str">
        <f t="shared" si="54"/>
        <v>01/1900</v>
      </c>
      <c r="R638" s="475">
        <f t="shared" si="59"/>
        <v>1</v>
      </c>
      <c r="S638" s="691"/>
      <c r="T638" s="691"/>
      <c r="U638" s="691"/>
      <c r="V638" s="691"/>
      <c r="W638" s="691"/>
      <c r="X638" s="691"/>
      <c r="Y638" s="691"/>
      <c r="Z638" s="691"/>
    </row>
    <row r="639" spans="1:26" ht="15">
      <c r="A639" s="537"/>
      <c r="B639" s="669"/>
      <c r="C639" s="537"/>
      <c r="D639" s="848" t="str">
        <f t="shared" si="57"/>
        <v>Caisse-01/1900</v>
      </c>
      <c r="E639" s="540"/>
      <c r="F639" s="673"/>
      <c r="G639" s="540"/>
      <c r="H639" s="930"/>
      <c r="I639" s="933"/>
      <c r="J639" s="930">
        <f t="shared" si="58"/>
        <v>0</v>
      </c>
      <c r="K639" s="930">
        <f t="shared" si="55"/>
        <v>0</v>
      </c>
      <c r="L639" s="705">
        <f t="shared" si="56"/>
        <v>0</v>
      </c>
      <c r="M639" s="537"/>
      <c r="N639" s="706">
        <f>+IF(A639="",0,IF(A639=Table!$A$5,L639,(IF(A639=Table!$A$3,0,IF(A639=Table!$A$4,L639,0)))))</f>
        <v>0</v>
      </c>
      <c r="O639" s="672"/>
      <c r="P639" s="707">
        <f>-IF(A639=Table!$A$5,I639,0)+IF(A639=Table!$A$5,H639,0)</f>
        <v>0</v>
      </c>
      <c r="Q639" s="539" t="str">
        <f t="shared" si="54"/>
        <v>01/1900</v>
      </c>
      <c r="R639" s="475">
        <f t="shared" si="59"/>
        <v>1</v>
      </c>
      <c r="S639" s="691"/>
      <c r="T639" s="691"/>
      <c r="U639" s="691"/>
      <c r="V639" s="691"/>
      <c r="W639" s="691"/>
      <c r="X639" s="691"/>
      <c r="Y639" s="691"/>
      <c r="Z639" s="691"/>
    </row>
    <row r="640" spans="1:26" ht="15">
      <c r="A640" s="537"/>
      <c r="B640" s="669"/>
      <c r="C640" s="537"/>
      <c r="D640" s="848" t="str">
        <f t="shared" si="57"/>
        <v>Caisse-01/1900</v>
      </c>
      <c r="E640" s="540"/>
      <c r="F640" s="673"/>
      <c r="G640" s="540"/>
      <c r="H640" s="930"/>
      <c r="I640" s="933"/>
      <c r="J640" s="930">
        <f t="shared" si="58"/>
        <v>0</v>
      </c>
      <c r="K640" s="930">
        <f t="shared" si="55"/>
        <v>0</v>
      </c>
      <c r="L640" s="705">
        <f t="shared" si="56"/>
        <v>0</v>
      </c>
      <c r="M640" s="537"/>
      <c r="N640" s="706">
        <f>+IF(A640="",0,IF(A640=Table!$A$5,L640,(IF(A640=Table!$A$3,0,IF(A640=Table!$A$4,L640,0)))))</f>
        <v>0</v>
      </c>
      <c r="O640" s="672"/>
      <c r="P640" s="707">
        <f>-IF(A640=Table!$A$5,I640,0)+IF(A640=Table!$A$5,H640,0)</f>
        <v>0</v>
      </c>
      <c r="Q640" s="539" t="str">
        <f t="shared" si="54"/>
        <v>01/1900</v>
      </c>
      <c r="R640" s="475">
        <f t="shared" si="59"/>
        <v>1</v>
      </c>
      <c r="S640" s="691"/>
      <c r="T640" s="691"/>
      <c r="U640" s="691"/>
      <c r="V640" s="691"/>
      <c r="W640" s="691"/>
      <c r="X640" s="691"/>
      <c r="Y640" s="691"/>
      <c r="Z640" s="691"/>
    </row>
    <row r="641" spans="1:26" ht="15">
      <c r="A641" s="537"/>
      <c r="B641" s="669"/>
      <c r="C641" s="537"/>
      <c r="D641" s="848" t="str">
        <f t="shared" si="57"/>
        <v>Caisse-01/1900</v>
      </c>
      <c r="E641" s="540"/>
      <c r="F641" s="688"/>
      <c r="G641" s="540"/>
      <c r="H641" s="930"/>
      <c r="I641" s="930"/>
      <c r="J641" s="930">
        <f t="shared" si="58"/>
        <v>0</v>
      </c>
      <c r="K641" s="930">
        <f t="shared" si="55"/>
        <v>0</v>
      </c>
      <c r="L641" s="705">
        <f t="shared" si="56"/>
        <v>0</v>
      </c>
      <c r="M641" s="537"/>
      <c r="N641" s="706">
        <f>+IF(A641="",0,IF(A641=Table!$A$5,L641,(IF(A641=Table!$A$3,0,IF(A641=Table!$A$4,L641,0)))))</f>
        <v>0</v>
      </c>
      <c r="O641" s="672"/>
      <c r="P641" s="707">
        <f>-IF(A641=Table!$A$5,I641,0)+IF(A641=Table!$A$5,H641,0)</f>
        <v>0</v>
      </c>
      <c r="Q641" s="539" t="str">
        <f t="shared" si="54"/>
        <v>01/1900</v>
      </c>
      <c r="R641" s="475">
        <f t="shared" si="59"/>
        <v>1</v>
      </c>
      <c r="S641" s="691"/>
      <c r="T641" s="691"/>
      <c r="U641" s="691"/>
      <c r="V641" s="691"/>
      <c r="W641" s="691"/>
      <c r="X641" s="691"/>
      <c r="Y641" s="691"/>
      <c r="Z641" s="691"/>
    </row>
    <row r="642" spans="1:26" ht="15">
      <c r="A642" s="537"/>
      <c r="B642" s="669"/>
      <c r="C642" s="537"/>
      <c r="D642" s="848" t="str">
        <f t="shared" si="57"/>
        <v>Caisse-01/1900</v>
      </c>
      <c r="E642" s="540"/>
      <c r="F642" s="673"/>
      <c r="G642" s="540"/>
      <c r="H642" s="930"/>
      <c r="I642" s="933"/>
      <c r="J642" s="930">
        <f t="shared" si="58"/>
        <v>0</v>
      </c>
      <c r="K642" s="930">
        <f t="shared" si="55"/>
        <v>0</v>
      </c>
      <c r="L642" s="705">
        <f t="shared" si="56"/>
        <v>0</v>
      </c>
      <c r="M642" s="537"/>
      <c r="N642" s="706">
        <f>+IF(A642="",0,IF(A642=Table!$A$5,L642,(IF(A642=Table!$A$3,0,IF(A642=Table!$A$4,L642,0)))))</f>
        <v>0</v>
      </c>
      <c r="O642" s="672"/>
      <c r="P642" s="707">
        <f>-IF(A642=Table!$A$5,I642,0)+IF(A642=Table!$A$5,H642,0)</f>
        <v>0</v>
      </c>
      <c r="Q642" s="539" t="str">
        <f t="shared" si="54"/>
        <v>01/1900</v>
      </c>
      <c r="R642" s="475">
        <f t="shared" si="59"/>
        <v>1</v>
      </c>
      <c r="S642" s="691"/>
      <c r="T642" s="691"/>
      <c r="U642" s="691"/>
      <c r="V642" s="691"/>
      <c r="W642" s="691"/>
      <c r="X642" s="691"/>
      <c r="Y642" s="691"/>
      <c r="Z642" s="691"/>
    </row>
    <row r="643" spans="1:26" ht="15">
      <c r="A643" s="537"/>
      <c r="B643" s="669"/>
      <c r="C643" s="537"/>
      <c r="D643" s="848" t="str">
        <f t="shared" si="57"/>
        <v>Caisse-01/1900</v>
      </c>
      <c r="E643" s="540"/>
      <c r="F643" s="673"/>
      <c r="G643" s="540"/>
      <c r="H643" s="930"/>
      <c r="I643" s="933"/>
      <c r="J643" s="930">
        <f t="shared" si="58"/>
        <v>0</v>
      </c>
      <c r="K643" s="930">
        <f t="shared" si="55"/>
        <v>0</v>
      </c>
      <c r="L643" s="705">
        <f t="shared" si="56"/>
        <v>0</v>
      </c>
      <c r="M643" s="537"/>
      <c r="N643" s="706">
        <f>+IF(A643="",0,IF(A643=Table!$A$5,L643,(IF(A643=Table!$A$3,0,IF(A643=Table!$A$4,L643,0)))))</f>
        <v>0</v>
      </c>
      <c r="O643" s="672"/>
      <c r="P643" s="707">
        <f>-IF(A643=Table!$A$5,I643,0)+IF(A643=Table!$A$5,H643,0)</f>
        <v>0</v>
      </c>
      <c r="Q643" s="539" t="str">
        <f t="shared" si="54"/>
        <v>01/1900</v>
      </c>
      <c r="R643" s="475">
        <f t="shared" si="59"/>
        <v>1</v>
      </c>
      <c r="S643" s="691"/>
      <c r="T643" s="691"/>
      <c r="U643" s="691"/>
      <c r="V643" s="691"/>
      <c r="W643" s="691"/>
      <c r="X643" s="691"/>
      <c r="Y643" s="691"/>
      <c r="Z643" s="691"/>
    </row>
    <row r="644" spans="1:26" ht="15">
      <c r="A644" s="537"/>
      <c r="B644" s="669"/>
      <c r="C644" s="537"/>
      <c r="D644" s="848" t="str">
        <f t="shared" si="57"/>
        <v>Caisse-01/1900</v>
      </c>
      <c r="E644" s="540"/>
      <c r="F644" s="673"/>
      <c r="G644" s="540"/>
      <c r="H644" s="930"/>
      <c r="I644" s="933"/>
      <c r="J644" s="930">
        <f t="shared" si="58"/>
        <v>0</v>
      </c>
      <c r="K644" s="930">
        <f t="shared" si="55"/>
        <v>0</v>
      </c>
      <c r="L644" s="705">
        <f t="shared" si="56"/>
        <v>0</v>
      </c>
      <c r="M644" s="537"/>
      <c r="N644" s="706">
        <f>+IF(A644="",0,IF(A644=Table!$A$5,L644,(IF(A644=Table!$A$3,0,IF(A644=Table!$A$4,L644,0)))))</f>
        <v>0</v>
      </c>
      <c r="O644" s="672"/>
      <c r="P644" s="707">
        <f>-IF(A644=Table!$A$5,I644,0)+IF(A644=Table!$A$5,H644,0)</f>
        <v>0</v>
      </c>
      <c r="Q644" s="539" t="str">
        <f t="shared" si="54"/>
        <v>01/1900</v>
      </c>
      <c r="R644" s="475">
        <f t="shared" si="59"/>
        <v>1</v>
      </c>
      <c r="S644" s="691"/>
      <c r="T644" s="691"/>
      <c r="U644" s="691"/>
      <c r="V644" s="691"/>
      <c r="W644" s="691"/>
      <c r="X644" s="691"/>
      <c r="Y644" s="691"/>
      <c r="Z644" s="691"/>
    </row>
    <row r="645" spans="1:26" ht="15">
      <c r="A645" s="537"/>
      <c r="B645" s="669"/>
      <c r="C645" s="537"/>
      <c r="D645" s="848" t="str">
        <f t="shared" si="57"/>
        <v>Caisse-01/1900</v>
      </c>
      <c r="E645" s="540"/>
      <c r="F645" s="688"/>
      <c r="G645" s="540"/>
      <c r="H645" s="930"/>
      <c r="I645" s="930"/>
      <c r="J645" s="930">
        <f t="shared" si="58"/>
        <v>0</v>
      </c>
      <c r="K645" s="930">
        <f t="shared" si="55"/>
        <v>0</v>
      </c>
      <c r="L645" s="705">
        <f t="shared" si="56"/>
        <v>0</v>
      </c>
      <c r="M645" s="537"/>
      <c r="N645" s="706">
        <f>+IF(A645="",0,IF(A645=Table!$A$5,L645,(IF(A645=Table!$A$3,0,IF(A645=Table!$A$4,L645,0)))))</f>
        <v>0</v>
      </c>
      <c r="O645" s="672"/>
      <c r="P645" s="707">
        <f>-IF(A645=Table!$A$5,I645,0)+IF(A645=Table!$A$5,H645,0)</f>
        <v>0</v>
      </c>
      <c r="Q645" s="539" t="str">
        <f t="shared" si="54"/>
        <v>01/1900</v>
      </c>
      <c r="R645" s="475">
        <f t="shared" si="59"/>
        <v>1</v>
      </c>
      <c r="S645" s="691"/>
      <c r="T645" s="691"/>
      <c r="U645" s="691"/>
      <c r="V645" s="691"/>
      <c r="W645" s="691"/>
      <c r="X645" s="691"/>
      <c r="Y645" s="691"/>
      <c r="Z645" s="691"/>
    </row>
    <row r="646" spans="1:26" ht="15">
      <c r="A646" s="537"/>
      <c r="B646" s="669"/>
      <c r="C646" s="537"/>
      <c r="D646" s="848" t="str">
        <f t="shared" si="57"/>
        <v>Caisse-01/1900</v>
      </c>
      <c r="E646" s="540"/>
      <c r="F646" s="673"/>
      <c r="G646" s="540"/>
      <c r="H646" s="930"/>
      <c r="I646" s="933"/>
      <c r="J646" s="930">
        <f t="shared" si="58"/>
        <v>0</v>
      </c>
      <c r="K646" s="930">
        <f t="shared" si="55"/>
        <v>0</v>
      </c>
      <c r="L646" s="705">
        <f t="shared" si="56"/>
        <v>0</v>
      </c>
      <c r="M646" s="537"/>
      <c r="N646" s="706">
        <f>+IF(A646="",0,IF(A646=Table!$A$5,L646,(IF(A646=Table!$A$3,0,IF(A646=Table!$A$4,L646,0)))))</f>
        <v>0</v>
      </c>
      <c r="O646" s="672"/>
      <c r="P646" s="707">
        <f>-IF(A646=Table!$A$5,I646,0)+IF(A646=Table!$A$5,H646,0)</f>
        <v>0</v>
      </c>
      <c r="Q646" s="539" t="str">
        <f t="shared" si="54"/>
        <v>01/1900</v>
      </c>
      <c r="R646" s="475">
        <f t="shared" si="59"/>
        <v>1</v>
      </c>
      <c r="S646" s="691"/>
      <c r="T646" s="691"/>
      <c r="U646" s="691"/>
      <c r="V646" s="691"/>
      <c r="W646" s="691"/>
      <c r="X646" s="691"/>
      <c r="Y646" s="691"/>
      <c r="Z646" s="691"/>
    </row>
    <row r="647" spans="1:26" ht="15">
      <c r="A647" s="537"/>
      <c r="B647" s="669"/>
      <c r="C647" s="537"/>
      <c r="D647" s="848" t="str">
        <f t="shared" si="57"/>
        <v>Caisse-01/1900</v>
      </c>
      <c r="E647" s="540"/>
      <c r="F647" s="673"/>
      <c r="G647" s="540"/>
      <c r="H647" s="930"/>
      <c r="I647" s="933"/>
      <c r="J647" s="930">
        <f t="shared" si="58"/>
        <v>0</v>
      </c>
      <c r="K647" s="930">
        <f t="shared" si="55"/>
        <v>0</v>
      </c>
      <c r="L647" s="705">
        <f t="shared" si="56"/>
        <v>0</v>
      </c>
      <c r="M647" s="537"/>
      <c r="N647" s="706">
        <f>+IF(A647="",0,IF(A647=Table!$A$5,L647,(IF(A647=Table!$A$3,0,IF(A647=Table!$A$4,L647,0)))))</f>
        <v>0</v>
      </c>
      <c r="O647" s="672"/>
      <c r="P647" s="707">
        <f>-IF(A647=Table!$A$5,I647,0)+IF(A647=Table!$A$5,H647,0)</f>
        <v>0</v>
      </c>
      <c r="Q647" s="539" t="str">
        <f t="shared" ref="Q647:Q693" si="60">+TEXT(B647,"mm/aaaa")</f>
        <v>01/1900</v>
      </c>
      <c r="R647" s="475">
        <f t="shared" si="59"/>
        <v>1</v>
      </c>
      <c r="S647" s="691"/>
      <c r="T647" s="691"/>
      <c r="U647" s="691"/>
      <c r="V647" s="691"/>
      <c r="W647" s="691"/>
      <c r="X647" s="691"/>
      <c r="Y647" s="691"/>
      <c r="Z647" s="691"/>
    </row>
    <row r="648" spans="1:26" ht="15">
      <c r="A648" s="537"/>
      <c r="B648" s="669"/>
      <c r="C648" s="537"/>
      <c r="D648" s="848" t="str">
        <f t="shared" si="57"/>
        <v>Caisse-01/1900</v>
      </c>
      <c r="E648" s="540"/>
      <c r="F648" s="673"/>
      <c r="G648" s="540"/>
      <c r="H648" s="930"/>
      <c r="I648" s="933"/>
      <c r="J648" s="930">
        <f t="shared" si="58"/>
        <v>0</v>
      </c>
      <c r="K648" s="930">
        <f t="shared" si="55"/>
        <v>0</v>
      </c>
      <c r="L648" s="705">
        <f t="shared" si="56"/>
        <v>0</v>
      </c>
      <c r="M648" s="537"/>
      <c r="N648" s="706">
        <f>+IF(A648="",0,IF(A648=Table!$A$5,L648,(IF(A648=Table!$A$3,0,IF(A648=Table!$A$4,L648,0)))))</f>
        <v>0</v>
      </c>
      <c r="O648" s="672"/>
      <c r="P648" s="707">
        <f>-IF(A648=Table!$A$5,I648,0)+IF(A648=Table!$A$5,H648,0)</f>
        <v>0</v>
      </c>
      <c r="Q648" s="539" t="str">
        <f t="shared" si="60"/>
        <v>01/1900</v>
      </c>
      <c r="R648" s="475">
        <f t="shared" si="59"/>
        <v>1</v>
      </c>
      <c r="S648" s="691"/>
      <c r="T648" s="691"/>
      <c r="U648" s="691"/>
      <c r="V648" s="691"/>
      <c r="W648" s="691"/>
      <c r="X648" s="691"/>
      <c r="Y648" s="691"/>
      <c r="Z648" s="691"/>
    </row>
    <row r="649" spans="1:26" ht="15">
      <c r="A649" s="537"/>
      <c r="B649" s="669"/>
      <c r="C649" s="537"/>
      <c r="D649" s="848" t="str">
        <f t="shared" si="57"/>
        <v>Caisse-01/1900</v>
      </c>
      <c r="E649" s="540"/>
      <c r="F649" s="673"/>
      <c r="G649" s="540"/>
      <c r="H649" s="930"/>
      <c r="I649" s="933"/>
      <c r="J649" s="930">
        <f t="shared" si="58"/>
        <v>0</v>
      </c>
      <c r="K649" s="930">
        <f t="shared" si="55"/>
        <v>0</v>
      </c>
      <c r="L649" s="705">
        <f t="shared" si="56"/>
        <v>0</v>
      </c>
      <c r="M649" s="537"/>
      <c r="N649" s="706">
        <f>+IF(A649="",0,IF(A649=Table!$A$5,L649,(IF(A649=Table!$A$3,0,IF(A649=Table!$A$4,L649,0)))))</f>
        <v>0</v>
      </c>
      <c r="O649" s="672"/>
      <c r="P649" s="707">
        <f>-IF(A649=Table!$A$5,I649,0)+IF(A649=Table!$A$5,H649,0)</f>
        <v>0</v>
      </c>
      <c r="Q649" s="539" t="str">
        <f t="shared" si="60"/>
        <v>01/1900</v>
      </c>
      <c r="R649" s="475">
        <f t="shared" si="59"/>
        <v>1</v>
      </c>
      <c r="S649" s="691"/>
      <c r="T649" s="691"/>
      <c r="U649" s="691"/>
      <c r="V649" s="691"/>
      <c r="W649" s="691"/>
      <c r="X649" s="691"/>
      <c r="Y649" s="691"/>
      <c r="Z649" s="691"/>
    </row>
    <row r="650" spans="1:26" ht="15">
      <c r="A650" s="537"/>
      <c r="B650" s="669"/>
      <c r="C650" s="537"/>
      <c r="D650" s="848" t="str">
        <f t="shared" si="57"/>
        <v>Caisse-01/1900</v>
      </c>
      <c r="E650" s="540"/>
      <c r="F650" s="673"/>
      <c r="G650" s="540"/>
      <c r="H650" s="930"/>
      <c r="I650" s="933"/>
      <c r="J650" s="930">
        <f t="shared" si="58"/>
        <v>0</v>
      </c>
      <c r="K650" s="930">
        <f t="shared" si="55"/>
        <v>0</v>
      </c>
      <c r="L650" s="705">
        <f t="shared" si="56"/>
        <v>0</v>
      </c>
      <c r="M650" s="537"/>
      <c r="N650" s="706">
        <f>+IF(A650="",0,IF(A650=Table!$A$5,L650,(IF(A650=Table!$A$3,0,IF(A650=Table!$A$4,L650,0)))))</f>
        <v>0</v>
      </c>
      <c r="O650" s="672"/>
      <c r="P650" s="707">
        <f>-IF(A650=Table!$A$5,I650,0)+IF(A650=Table!$A$5,H650,0)</f>
        <v>0</v>
      </c>
      <c r="Q650" s="539" t="str">
        <f t="shared" si="60"/>
        <v>01/1900</v>
      </c>
      <c r="R650" s="475">
        <f t="shared" si="59"/>
        <v>1</v>
      </c>
      <c r="S650" s="691"/>
      <c r="T650" s="691"/>
      <c r="U650" s="691"/>
      <c r="V650" s="691"/>
      <c r="W650" s="691"/>
      <c r="X650" s="691"/>
      <c r="Y650" s="691"/>
      <c r="Z650" s="691"/>
    </row>
    <row r="651" spans="1:26" ht="15">
      <c r="A651" s="537"/>
      <c r="B651" s="669"/>
      <c r="C651" s="537"/>
      <c r="D651" s="848" t="str">
        <f t="shared" si="57"/>
        <v>Caisse-01/1900</v>
      </c>
      <c r="E651" s="540"/>
      <c r="F651" s="673"/>
      <c r="G651" s="540"/>
      <c r="H651" s="930"/>
      <c r="I651" s="933"/>
      <c r="J651" s="930">
        <f t="shared" si="58"/>
        <v>0</v>
      </c>
      <c r="K651" s="930">
        <f t="shared" ref="K651:K700" si="61">+IFERROR((+INDEX($O$4:$Z$4,MATCH(Q651,$O$3:$Z$3,0))),0)</f>
        <v>0</v>
      </c>
      <c r="L651" s="705">
        <f t="shared" ref="L651:L700" si="62">IFERROR((H651/K651-I651/K651),0)</f>
        <v>0</v>
      </c>
      <c r="M651" s="537"/>
      <c r="N651" s="706">
        <f>+IF(A651="",0,IF(A651=Table!$A$5,L651,(IF(A651=Table!$A$3,0,IF(A651=Table!$A$4,L651,0)))))</f>
        <v>0</v>
      </c>
      <c r="O651" s="672"/>
      <c r="P651" s="707">
        <f>-IF(A651=Table!$A$5,I651,0)+IF(A651=Table!$A$5,H651,0)</f>
        <v>0</v>
      </c>
      <c r="Q651" s="539" t="str">
        <f t="shared" si="60"/>
        <v>01/1900</v>
      </c>
      <c r="R651" s="475">
        <f t="shared" si="59"/>
        <v>1</v>
      </c>
      <c r="S651" s="691"/>
      <c r="T651" s="691"/>
      <c r="U651" s="691"/>
      <c r="V651" s="691"/>
      <c r="W651" s="691"/>
      <c r="X651" s="691"/>
      <c r="Y651" s="691"/>
      <c r="Z651" s="691"/>
    </row>
    <row r="652" spans="1:26" ht="15">
      <c r="A652" s="537"/>
      <c r="B652" s="669"/>
      <c r="C652" s="537"/>
      <c r="D652" s="848" t="str">
        <f t="shared" ref="D652:D700" si="63">"Caisse-"&amp;Q652</f>
        <v>Caisse-01/1900</v>
      </c>
      <c r="E652" s="540"/>
      <c r="F652" s="673"/>
      <c r="G652" s="540"/>
      <c r="H652" s="930"/>
      <c r="I652" s="933"/>
      <c r="J652" s="930">
        <f t="shared" ref="J652:J700" si="64">+J651+H652-I652</f>
        <v>0</v>
      </c>
      <c r="K652" s="930">
        <f t="shared" si="61"/>
        <v>0</v>
      </c>
      <c r="L652" s="705">
        <f t="shared" si="62"/>
        <v>0</v>
      </c>
      <c r="M652" s="537"/>
      <c r="N652" s="706">
        <f>+IF(A652="",0,IF(A652=Table!$A$5,L652,(IF(A652=Table!$A$3,0,IF(A652=Table!$A$4,L652,0)))))</f>
        <v>0</v>
      </c>
      <c r="O652" s="672"/>
      <c r="P652" s="707">
        <f>-IF(A652=Table!$A$5,I652,0)+IF(A652=Table!$A$5,H652,0)</f>
        <v>0</v>
      </c>
      <c r="Q652" s="539" t="str">
        <f t="shared" si="60"/>
        <v>01/1900</v>
      </c>
      <c r="R652" s="475">
        <f t="shared" ref="R652:R693" si="65">ROUNDUP(MONTH(Q652)/3,0)</f>
        <v>1</v>
      </c>
      <c r="S652" s="691"/>
      <c r="T652" s="691"/>
      <c r="U652" s="691"/>
      <c r="V652" s="691"/>
      <c r="W652" s="691"/>
      <c r="X652" s="691"/>
      <c r="Y652" s="691"/>
      <c r="Z652" s="691"/>
    </row>
    <row r="653" spans="1:26" ht="15">
      <c r="A653" s="537"/>
      <c r="B653" s="669"/>
      <c r="C653" s="537"/>
      <c r="D653" s="848" t="str">
        <f t="shared" si="63"/>
        <v>Caisse-01/1900</v>
      </c>
      <c r="E653" s="687"/>
      <c r="F653" s="682"/>
      <c r="G653" s="540"/>
      <c r="H653" s="930"/>
      <c r="I653" s="933"/>
      <c r="J653" s="930">
        <f t="shared" si="64"/>
        <v>0</v>
      </c>
      <c r="K653" s="930">
        <f t="shared" si="61"/>
        <v>0</v>
      </c>
      <c r="L653" s="705">
        <f t="shared" si="62"/>
        <v>0</v>
      </c>
      <c r="M653" s="537"/>
      <c r="N653" s="706">
        <f>+IF(A653="",0,IF(A653=Table!$A$5,L653,(IF(A653=Table!$A$3,0,IF(A653=Table!$A$4,L653,0)))))</f>
        <v>0</v>
      </c>
      <c r="O653" s="672"/>
      <c r="P653" s="707">
        <f>-IF(A653=Table!$A$5,I653,0)+IF(A653=Table!$A$5,H653,0)</f>
        <v>0</v>
      </c>
      <c r="Q653" s="539" t="str">
        <f t="shared" si="60"/>
        <v>01/1900</v>
      </c>
      <c r="R653" s="475">
        <f t="shared" si="65"/>
        <v>1</v>
      </c>
      <c r="S653" s="691"/>
      <c r="T653" s="691"/>
      <c r="U653" s="691"/>
      <c r="V653" s="691"/>
      <c r="W653" s="691"/>
      <c r="X653" s="691"/>
      <c r="Y653" s="691"/>
      <c r="Z653" s="691"/>
    </row>
    <row r="654" spans="1:26" ht="15">
      <c r="A654" s="537"/>
      <c r="B654" s="669"/>
      <c r="C654" s="537"/>
      <c r="D654" s="848" t="str">
        <f t="shared" si="63"/>
        <v>Caisse-01/1900</v>
      </c>
      <c r="E654" s="678"/>
      <c r="F654" s="671"/>
      <c r="G654" s="540"/>
      <c r="H654" s="933"/>
      <c r="I654" s="930"/>
      <c r="J654" s="930">
        <f t="shared" si="64"/>
        <v>0</v>
      </c>
      <c r="K654" s="930">
        <f t="shared" si="61"/>
        <v>0</v>
      </c>
      <c r="L654" s="705">
        <f t="shared" si="62"/>
        <v>0</v>
      </c>
      <c r="M654" s="537"/>
      <c r="N654" s="706">
        <f>+IF(A654="",0,IF(A654=Table!$A$5,L654,(IF(A654=Table!$A$3,0,IF(A654=Table!$A$4,L654,0)))))</f>
        <v>0</v>
      </c>
      <c r="O654" s="672"/>
      <c r="P654" s="707">
        <f>-IF(A654=Table!$A$5,I654,0)+IF(A654=Table!$A$5,H654,0)</f>
        <v>0</v>
      </c>
      <c r="Q654" s="539" t="str">
        <f t="shared" si="60"/>
        <v>01/1900</v>
      </c>
      <c r="R654" s="475">
        <f t="shared" si="65"/>
        <v>1</v>
      </c>
      <c r="S654" s="691"/>
      <c r="T654" s="691"/>
      <c r="U654" s="691"/>
      <c r="V654" s="691"/>
      <c r="W654" s="691"/>
      <c r="X654" s="691"/>
      <c r="Y654" s="691"/>
      <c r="Z654" s="691"/>
    </row>
    <row r="655" spans="1:26" ht="15">
      <c r="A655" s="537"/>
      <c r="B655" s="669"/>
      <c r="C655" s="537"/>
      <c r="D655" s="848" t="str">
        <f t="shared" si="63"/>
        <v>Caisse-01/1900</v>
      </c>
      <c r="E655" s="540"/>
      <c r="F655" s="673"/>
      <c r="G655" s="540"/>
      <c r="H655" s="930"/>
      <c r="I655" s="933"/>
      <c r="J655" s="930">
        <f t="shared" si="64"/>
        <v>0</v>
      </c>
      <c r="K655" s="930">
        <f t="shared" si="61"/>
        <v>0</v>
      </c>
      <c r="L655" s="705">
        <f t="shared" si="62"/>
        <v>0</v>
      </c>
      <c r="M655" s="537"/>
      <c r="N655" s="706">
        <f>+IF(A655="",0,IF(A655=Table!$A$5,L655,(IF(A655=Table!$A$3,0,IF(A655=Table!$A$4,L655,0)))))</f>
        <v>0</v>
      </c>
      <c r="O655" s="672"/>
      <c r="P655" s="707">
        <f>-IF(A655=Table!$A$5,I655,0)+IF(A655=Table!$A$5,H655,0)</f>
        <v>0</v>
      </c>
      <c r="Q655" s="539" t="str">
        <f t="shared" si="60"/>
        <v>01/1900</v>
      </c>
      <c r="R655" s="475">
        <f t="shared" si="65"/>
        <v>1</v>
      </c>
      <c r="S655" s="691"/>
      <c r="T655" s="691"/>
      <c r="U655" s="691"/>
      <c r="V655" s="691"/>
      <c r="W655" s="691"/>
      <c r="X655" s="691"/>
      <c r="Y655" s="691"/>
      <c r="Z655" s="691"/>
    </row>
    <row r="656" spans="1:26" ht="15">
      <c r="A656" s="537"/>
      <c r="B656" s="669"/>
      <c r="C656" s="537"/>
      <c r="D656" s="848" t="str">
        <f t="shared" si="63"/>
        <v>Caisse-01/1900</v>
      </c>
      <c r="E656" s="540"/>
      <c r="F656" s="673"/>
      <c r="G656" s="540"/>
      <c r="H656" s="930"/>
      <c r="I656" s="933"/>
      <c r="J656" s="930">
        <f t="shared" si="64"/>
        <v>0</v>
      </c>
      <c r="K656" s="930">
        <f t="shared" si="61"/>
        <v>0</v>
      </c>
      <c r="L656" s="705">
        <f t="shared" si="62"/>
        <v>0</v>
      </c>
      <c r="M656" s="537"/>
      <c r="N656" s="706">
        <f>+IF(A656="",0,IF(A656=Table!$A$5,L656,(IF(A656=Table!$A$3,0,IF(A656=Table!$A$4,L656,0)))))</f>
        <v>0</v>
      </c>
      <c r="O656" s="672"/>
      <c r="P656" s="707">
        <f>-IF(A656=Table!$A$5,I656,0)+IF(A656=Table!$A$5,H656,0)</f>
        <v>0</v>
      </c>
      <c r="Q656" s="539" t="str">
        <f t="shared" si="60"/>
        <v>01/1900</v>
      </c>
      <c r="R656" s="475">
        <f t="shared" si="65"/>
        <v>1</v>
      </c>
      <c r="S656" s="691"/>
      <c r="T656" s="691"/>
      <c r="U656" s="691"/>
      <c r="V656" s="691"/>
      <c r="W656" s="691"/>
      <c r="X656" s="691"/>
      <c r="Y656" s="691"/>
      <c r="Z656" s="691"/>
    </row>
    <row r="657" spans="1:26" ht="15">
      <c r="A657" s="537"/>
      <c r="B657" s="669"/>
      <c r="C657" s="537"/>
      <c r="D657" s="848" t="str">
        <f t="shared" si="63"/>
        <v>Caisse-01/1900</v>
      </c>
      <c r="E657" s="540"/>
      <c r="F657" s="673"/>
      <c r="G657" s="540"/>
      <c r="H657" s="930"/>
      <c r="I657" s="933"/>
      <c r="J657" s="930">
        <f t="shared" si="64"/>
        <v>0</v>
      </c>
      <c r="K657" s="930">
        <f t="shared" si="61"/>
        <v>0</v>
      </c>
      <c r="L657" s="705">
        <f t="shared" si="62"/>
        <v>0</v>
      </c>
      <c r="M657" s="537"/>
      <c r="N657" s="706">
        <f>+IF(A657="",0,IF(A657=Table!$A$5,L657,(IF(A657=Table!$A$3,0,IF(A657=Table!$A$4,L657,0)))))</f>
        <v>0</v>
      </c>
      <c r="O657" s="672"/>
      <c r="P657" s="707">
        <f>-IF(A657=Table!$A$5,I657,0)+IF(A657=Table!$A$5,H657,0)</f>
        <v>0</v>
      </c>
      <c r="Q657" s="539" t="str">
        <f t="shared" si="60"/>
        <v>01/1900</v>
      </c>
      <c r="R657" s="475">
        <f t="shared" si="65"/>
        <v>1</v>
      </c>
      <c r="S657" s="691"/>
      <c r="T657" s="691"/>
      <c r="U657" s="691"/>
      <c r="V657" s="691"/>
      <c r="W657" s="691"/>
      <c r="X657" s="691"/>
      <c r="Y657" s="691"/>
      <c r="Z657" s="691"/>
    </row>
    <row r="658" spans="1:26" ht="15">
      <c r="A658" s="537"/>
      <c r="B658" s="669"/>
      <c r="C658" s="537"/>
      <c r="D658" s="848" t="str">
        <f t="shared" si="63"/>
        <v>Caisse-01/1900</v>
      </c>
      <c r="E658" s="540"/>
      <c r="F658" s="673"/>
      <c r="G658" s="540"/>
      <c r="H658" s="930"/>
      <c r="I658" s="933"/>
      <c r="J658" s="930">
        <f t="shared" si="64"/>
        <v>0</v>
      </c>
      <c r="K658" s="930">
        <f t="shared" si="61"/>
        <v>0</v>
      </c>
      <c r="L658" s="705">
        <f t="shared" si="62"/>
        <v>0</v>
      </c>
      <c r="M658" s="537"/>
      <c r="N658" s="706">
        <f>+IF(A658="",0,IF(A658=Table!$A$5,L658,(IF(A658=Table!$A$3,0,IF(A658=Table!$A$4,L658,0)))))</f>
        <v>0</v>
      </c>
      <c r="O658" s="672"/>
      <c r="P658" s="707">
        <f>-IF(A658=Table!$A$5,I658,0)+IF(A658=Table!$A$5,H658,0)</f>
        <v>0</v>
      </c>
      <c r="Q658" s="539" t="str">
        <f t="shared" si="60"/>
        <v>01/1900</v>
      </c>
      <c r="R658" s="475">
        <f t="shared" si="65"/>
        <v>1</v>
      </c>
      <c r="S658" s="691"/>
      <c r="T658" s="691"/>
      <c r="U658" s="691"/>
      <c r="V658" s="691"/>
      <c r="W658" s="691"/>
      <c r="X658" s="691"/>
      <c r="Y658" s="691"/>
      <c r="Z658" s="691"/>
    </row>
    <row r="659" spans="1:26" ht="15">
      <c r="A659" s="537"/>
      <c r="B659" s="669"/>
      <c r="C659" s="537"/>
      <c r="D659" s="848" t="str">
        <f t="shared" si="63"/>
        <v>Caisse-01/1900</v>
      </c>
      <c r="E659" s="540"/>
      <c r="F659" s="673"/>
      <c r="G659" s="540"/>
      <c r="H659" s="930"/>
      <c r="I659" s="933"/>
      <c r="J659" s="930">
        <f t="shared" si="64"/>
        <v>0</v>
      </c>
      <c r="K659" s="930">
        <f t="shared" si="61"/>
        <v>0</v>
      </c>
      <c r="L659" s="705">
        <f t="shared" si="62"/>
        <v>0</v>
      </c>
      <c r="M659" s="537"/>
      <c r="N659" s="706">
        <f>+IF(A659="",0,IF(A659=Table!$A$5,L659,(IF(A659=Table!$A$3,0,IF(A659=Table!$A$4,L659,0)))))</f>
        <v>0</v>
      </c>
      <c r="O659" s="672"/>
      <c r="P659" s="707">
        <f>-IF(A659=Table!$A$5,I659,0)+IF(A659=Table!$A$5,H659,0)</f>
        <v>0</v>
      </c>
      <c r="Q659" s="539" t="str">
        <f t="shared" si="60"/>
        <v>01/1900</v>
      </c>
      <c r="R659" s="475">
        <f t="shared" si="65"/>
        <v>1</v>
      </c>
      <c r="S659" s="691"/>
      <c r="T659" s="691"/>
      <c r="U659" s="691"/>
      <c r="V659" s="691"/>
      <c r="W659" s="691"/>
      <c r="X659" s="691"/>
      <c r="Y659" s="691"/>
      <c r="Z659" s="691"/>
    </row>
    <row r="660" spans="1:26" ht="15">
      <c r="A660" s="537"/>
      <c r="B660" s="669"/>
      <c r="C660" s="537"/>
      <c r="D660" s="848" t="str">
        <f t="shared" si="63"/>
        <v>Caisse-01/1900</v>
      </c>
      <c r="E660" s="540"/>
      <c r="F660" s="673"/>
      <c r="G660" s="540"/>
      <c r="H660" s="930"/>
      <c r="I660" s="933"/>
      <c r="J660" s="930">
        <f t="shared" si="64"/>
        <v>0</v>
      </c>
      <c r="K660" s="930">
        <f t="shared" si="61"/>
        <v>0</v>
      </c>
      <c r="L660" s="705">
        <f t="shared" si="62"/>
        <v>0</v>
      </c>
      <c r="M660" s="537"/>
      <c r="N660" s="706">
        <f>+IF(A660="",0,IF(A660=Table!$A$5,L660,(IF(A660=Table!$A$3,0,IF(A660=Table!$A$4,L660,0)))))</f>
        <v>0</v>
      </c>
      <c r="O660" s="672"/>
      <c r="P660" s="707">
        <f>-IF(A660=Table!$A$5,I660,0)+IF(A660=Table!$A$5,H660,0)</f>
        <v>0</v>
      </c>
      <c r="Q660" s="539" t="str">
        <f t="shared" si="60"/>
        <v>01/1900</v>
      </c>
      <c r="R660" s="475">
        <f t="shared" si="65"/>
        <v>1</v>
      </c>
      <c r="S660" s="691"/>
      <c r="T660" s="691"/>
      <c r="U660" s="691"/>
      <c r="V660" s="691"/>
      <c r="W660" s="691"/>
      <c r="X660" s="691"/>
      <c r="Y660" s="691"/>
      <c r="Z660" s="691"/>
    </row>
    <row r="661" spans="1:26" ht="15">
      <c r="A661" s="537"/>
      <c r="B661" s="669"/>
      <c r="C661" s="537"/>
      <c r="D661" s="848" t="str">
        <f t="shared" si="63"/>
        <v>Caisse-01/1900</v>
      </c>
      <c r="E661" s="678"/>
      <c r="F661" s="671"/>
      <c r="G661" s="540"/>
      <c r="H661" s="932"/>
      <c r="I661" s="930"/>
      <c r="J661" s="930">
        <f t="shared" si="64"/>
        <v>0</v>
      </c>
      <c r="K661" s="930">
        <f t="shared" si="61"/>
        <v>0</v>
      </c>
      <c r="L661" s="705">
        <f t="shared" si="62"/>
        <v>0</v>
      </c>
      <c r="M661" s="537"/>
      <c r="N661" s="706">
        <f>+IF(A661="",0,IF(A661=Table!$A$5,L661,(IF(A661=Table!$A$3,0,IF(A661=Table!$A$4,L661,0)))))</f>
        <v>0</v>
      </c>
      <c r="O661" s="672"/>
      <c r="P661" s="707">
        <f>-IF(A661=Table!$A$5,I661,0)+IF(A661=Table!$A$5,H661,0)</f>
        <v>0</v>
      </c>
      <c r="Q661" s="539" t="str">
        <f t="shared" si="60"/>
        <v>01/1900</v>
      </c>
      <c r="R661" s="475">
        <f t="shared" si="65"/>
        <v>1</v>
      </c>
      <c r="S661" s="691"/>
      <c r="T661" s="691"/>
      <c r="U661" s="691"/>
      <c r="V661" s="691"/>
      <c r="W661" s="691"/>
      <c r="X661" s="691"/>
      <c r="Y661" s="691"/>
      <c r="Z661" s="691"/>
    </row>
    <row r="662" spans="1:26" ht="15">
      <c r="A662" s="537"/>
      <c r="B662" s="669"/>
      <c r="C662" s="537"/>
      <c r="D662" s="848" t="str">
        <f t="shared" si="63"/>
        <v>Caisse-01/1900</v>
      </c>
      <c r="E662" s="540"/>
      <c r="F662" s="673"/>
      <c r="G662" s="540"/>
      <c r="H662" s="930"/>
      <c r="I662" s="933"/>
      <c r="J662" s="930">
        <f t="shared" si="64"/>
        <v>0</v>
      </c>
      <c r="K662" s="930">
        <f t="shared" si="61"/>
        <v>0</v>
      </c>
      <c r="L662" s="705">
        <f t="shared" si="62"/>
        <v>0</v>
      </c>
      <c r="M662" s="537"/>
      <c r="N662" s="706">
        <f>+IF(A662="",0,IF(A662=Table!$A$5,L662,(IF(A662=Table!$A$3,0,IF(A662=Table!$A$4,L662,0)))))</f>
        <v>0</v>
      </c>
      <c r="O662" s="672"/>
      <c r="P662" s="707">
        <f>-IF(A662=Table!$A$5,I662,0)+IF(A662=Table!$A$5,H662,0)</f>
        <v>0</v>
      </c>
      <c r="Q662" s="539" t="str">
        <f t="shared" si="60"/>
        <v>01/1900</v>
      </c>
      <c r="R662" s="475">
        <f t="shared" si="65"/>
        <v>1</v>
      </c>
      <c r="S662" s="691"/>
      <c r="T662" s="691"/>
      <c r="U662" s="691"/>
      <c r="V662" s="691"/>
      <c r="W662" s="691"/>
      <c r="X662" s="691"/>
      <c r="Y662" s="691"/>
      <c r="Z662" s="691"/>
    </row>
    <row r="663" spans="1:26" ht="15">
      <c r="A663" s="537"/>
      <c r="B663" s="669"/>
      <c r="C663" s="537"/>
      <c r="D663" s="848" t="str">
        <f t="shared" si="63"/>
        <v>Caisse-01/1900</v>
      </c>
      <c r="E663" s="540"/>
      <c r="F663" s="673"/>
      <c r="G663" s="540"/>
      <c r="H663" s="930"/>
      <c r="I663" s="933"/>
      <c r="J663" s="930">
        <f t="shared" si="64"/>
        <v>0</v>
      </c>
      <c r="K663" s="930">
        <f t="shared" si="61"/>
        <v>0</v>
      </c>
      <c r="L663" s="705">
        <f t="shared" si="62"/>
        <v>0</v>
      </c>
      <c r="M663" s="537"/>
      <c r="N663" s="706">
        <f>+IF(A663="",0,IF(A663=Table!$A$5,L663,(IF(A663=Table!$A$3,0,IF(A663=Table!$A$4,L663,0)))))</f>
        <v>0</v>
      </c>
      <c r="O663" s="672"/>
      <c r="P663" s="707">
        <f>-IF(A663=Table!$A$5,I663,0)+IF(A663=Table!$A$5,H663,0)</f>
        <v>0</v>
      </c>
      <c r="Q663" s="539" t="str">
        <f t="shared" si="60"/>
        <v>01/1900</v>
      </c>
      <c r="R663" s="475">
        <f t="shared" si="65"/>
        <v>1</v>
      </c>
      <c r="S663" s="691"/>
      <c r="T663" s="691"/>
      <c r="U663" s="691"/>
      <c r="V663" s="691"/>
      <c r="W663" s="691"/>
      <c r="X663" s="691"/>
      <c r="Y663" s="691"/>
      <c r="Z663" s="691"/>
    </row>
    <row r="664" spans="1:26" ht="15">
      <c r="A664" s="537"/>
      <c r="B664" s="669"/>
      <c r="C664" s="537"/>
      <c r="D664" s="848" t="str">
        <f t="shared" si="63"/>
        <v>Caisse-01/1900</v>
      </c>
      <c r="E664" s="540"/>
      <c r="F664" s="673"/>
      <c r="G664" s="540"/>
      <c r="H664" s="930"/>
      <c r="I664" s="933"/>
      <c r="J664" s="930">
        <f t="shared" si="64"/>
        <v>0</v>
      </c>
      <c r="K664" s="930">
        <f t="shared" si="61"/>
        <v>0</v>
      </c>
      <c r="L664" s="705">
        <f t="shared" si="62"/>
        <v>0</v>
      </c>
      <c r="M664" s="537"/>
      <c r="N664" s="706">
        <f>+IF(A664="",0,IF(A664=Table!$A$5,L664,(IF(A664=Table!$A$3,0,IF(A664=Table!$A$4,L664,0)))))</f>
        <v>0</v>
      </c>
      <c r="O664" s="672"/>
      <c r="P664" s="707">
        <f>-IF(A664=Table!$A$5,I664,0)+IF(A664=Table!$A$5,H664,0)</f>
        <v>0</v>
      </c>
      <c r="Q664" s="539" t="str">
        <f t="shared" si="60"/>
        <v>01/1900</v>
      </c>
      <c r="R664" s="475">
        <f t="shared" si="65"/>
        <v>1</v>
      </c>
      <c r="S664" s="691"/>
      <c r="T664" s="691"/>
      <c r="U664" s="691"/>
      <c r="V664" s="691"/>
      <c r="W664" s="691"/>
      <c r="X664" s="691"/>
      <c r="Y664" s="691"/>
      <c r="Z664" s="691"/>
    </row>
    <row r="665" spans="1:26" ht="15">
      <c r="A665" s="537"/>
      <c r="B665" s="669"/>
      <c r="C665" s="537"/>
      <c r="D665" s="848" t="str">
        <f t="shared" si="63"/>
        <v>Caisse-01/1900</v>
      </c>
      <c r="E665" s="540"/>
      <c r="F665" s="673"/>
      <c r="G665" s="540"/>
      <c r="H665" s="930"/>
      <c r="I665" s="933"/>
      <c r="J665" s="930">
        <f t="shared" si="64"/>
        <v>0</v>
      </c>
      <c r="K665" s="930">
        <f t="shared" si="61"/>
        <v>0</v>
      </c>
      <c r="L665" s="705">
        <f t="shared" si="62"/>
        <v>0</v>
      </c>
      <c r="M665" s="537"/>
      <c r="N665" s="706">
        <f>+IF(A665="",0,IF(A665=Table!$A$5,L665,(IF(A665=Table!$A$3,0,IF(A665=Table!$A$4,L665,0)))))</f>
        <v>0</v>
      </c>
      <c r="O665" s="672"/>
      <c r="P665" s="707">
        <f>-IF(A665=Table!$A$5,I665,0)+IF(A665=Table!$A$5,H665,0)</f>
        <v>0</v>
      </c>
      <c r="Q665" s="539" t="str">
        <f t="shared" si="60"/>
        <v>01/1900</v>
      </c>
      <c r="R665" s="475">
        <f t="shared" si="65"/>
        <v>1</v>
      </c>
      <c r="S665" s="691"/>
      <c r="T665" s="691"/>
      <c r="U665" s="691"/>
      <c r="V665" s="691"/>
      <c r="W665" s="691"/>
      <c r="X665" s="691"/>
      <c r="Y665" s="691"/>
      <c r="Z665" s="691"/>
    </row>
    <row r="666" spans="1:26" ht="15">
      <c r="A666" s="537"/>
      <c r="B666" s="669"/>
      <c r="C666" s="537"/>
      <c r="D666" s="848" t="str">
        <f t="shared" si="63"/>
        <v>Caisse-01/1900</v>
      </c>
      <c r="E666" s="540"/>
      <c r="F666" s="673"/>
      <c r="G666" s="540"/>
      <c r="H666" s="930"/>
      <c r="I666" s="933"/>
      <c r="J666" s="930">
        <f t="shared" si="64"/>
        <v>0</v>
      </c>
      <c r="K666" s="930">
        <f t="shared" si="61"/>
        <v>0</v>
      </c>
      <c r="L666" s="705">
        <f t="shared" si="62"/>
        <v>0</v>
      </c>
      <c r="M666" s="537"/>
      <c r="N666" s="706">
        <f>+IF(A666="",0,IF(A666=Table!$A$5,L666,(IF(A666=Table!$A$3,0,IF(A666=Table!$A$4,L666,0)))))</f>
        <v>0</v>
      </c>
      <c r="O666" s="672"/>
      <c r="P666" s="707">
        <f>-IF(A666=Table!$A$5,I666,0)+IF(A666=Table!$A$5,H666,0)</f>
        <v>0</v>
      </c>
      <c r="Q666" s="539" t="str">
        <f t="shared" si="60"/>
        <v>01/1900</v>
      </c>
      <c r="R666" s="475">
        <f t="shared" si="65"/>
        <v>1</v>
      </c>
      <c r="S666" s="691"/>
      <c r="T666" s="691"/>
      <c r="U666" s="691"/>
      <c r="V666" s="691"/>
      <c r="W666" s="691"/>
      <c r="X666" s="691"/>
      <c r="Y666" s="691"/>
      <c r="Z666" s="691"/>
    </row>
    <row r="667" spans="1:26" ht="15">
      <c r="A667" s="537"/>
      <c r="B667" s="669"/>
      <c r="C667" s="537"/>
      <c r="D667" s="848" t="str">
        <f t="shared" si="63"/>
        <v>Caisse-01/1900</v>
      </c>
      <c r="E667" s="540"/>
      <c r="F667" s="688"/>
      <c r="G667" s="540"/>
      <c r="H667" s="930"/>
      <c r="I667" s="930"/>
      <c r="J667" s="930">
        <f t="shared" si="64"/>
        <v>0</v>
      </c>
      <c r="K667" s="930">
        <f t="shared" si="61"/>
        <v>0</v>
      </c>
      <c r="L667" s="705">
        <f t="shared" si="62"/>
        <v>0</v>
      </c>
      <c r="M667" s="537"/>
      <c r="N667" s="706">
        <f>+IF(A667="",0,IF(A667=Table!$A$5,L667,(IF(A667=Table!$A$3,0,IF(A667=Table!$A$4,L667,0)))))</f>
        <v>0</v>
      </c>
      <c r="O667" s="672"/>
      <c r="P667" s="707">
        <f>-IF(A667=Table!$A$5,I667,0)+IF(A667=Table!$A$5,H667,0)</f>
        <v>0</v>
      </c>
      <c r="Q667" s="539" t="str">
        <f t="shared" si="60"/>
        <v>01/1900</v>
      </c>
      <c r="R667" s="475">
        <f t="shared" si="65"/>
        <v>1</v>
      </c>
      <c r="S667" s="691"/>
      <c r="T667" s="691"/>
      <c r="U667" s="691"/>
      <c r="V667" s="691"/>
      <c r="W667" s="691"/>
      <c r="X667" s="691"/>
      <c r="Y667" s="691"/>
      <c r="Z667" s="691"/>
    </row>
    <row r="668" spans="1:26" ht="15">
      <c r="A668" s="537"/>
      <c r="B668" s="669"/>
      <c r="C668" s="537"/>
      <c r="D668" s="848" t="str">
        <f t="shared" si="63"/>
        <v>Caisse-01/1900</v>
      </c>
      <c r="E668" s="540"/>
      <c r="F668" s="673"/>
      <c r="G668" s="540"/>
      <c r="H668" s="930"/>
      <c r="I668" s="933"/>
      <c r="J668" s="930">
        <f t="shared" si="64"/>
        <v>0</v>
      </c>
      <c r="K668" s="930">
        <f t="shared" si="61"/>
        <v>0</v>
      </c>
      <c r="L668" s="705">
        <f t="shared" si="62"/>
        <v>0</v>
      </c>
      <c r="M668" s="537"/>
      <c r="N668" s="706">
        <f>+IF(A668="",0,IF(A668=Table!$A$5,L668,(IF(A668=Table!$A$3,0,IF(A668=Table!$A$4,L668,0)))))</f>
        <v>0</v>
      </c>
      <c r="O668" s="672"/>
      <c r="P668" s="707">
        <f>-IF(A668=Table!$A$5,I668,0)+IF(A668=Table!$A$5,H668,0)</f>
        <v>0</v>
      </c>
      <c r="Q668" s="539" t="str">
        <f t="shared" si="60"/>
        <v>01/1900</v>
      </c>
      <c r="R668" s="475">
        <f t="shared" si="65"/>
        <v>1</v>
      </c>
      <c r="S668" s="691"/>
      <c r="T668" s="691"/>
      <c r="U668" s="691"/>
      <c r="V668" s="691"/>
      <c r="W668" s="691"/>
      <c r="X668" s="691"/>
      <c r="Y668" s="691"/>
      <c r="Z668" s="691"/>
    </row>
    <row r="669" spans="1:26" ht="15">
      <c r="A669" s="537"/>
      <c r="B669" s="669"/>
      <c r="C669" s="537"/>
      <c r="D669" s="848" t="str">
        <f t="shared" si="63"/>
        <v>Caisse-01/1900</v>
      </c>
      <c r="E669" s="540"/>
      <c r="F669" s="673"/>
      <c r="G669" s="540"/>
      <c r="H669" s="930"/>
      <c r="I669" s="933"/>
      <c r="J669" s="930">
        <f t="shared" si="64"/>
        <v>0</v>
      </c>
      <c r="K669" s="930">
        <f t="shared" si="61"/>
        <v>0</v>
      </c>
      <c r="L669" s="705">
        <f t="shared" si="62"/>
        <v>0</v>
      </c>
      <c r="M669" s="537"/>
      <c r="N669" s="706">
        <f>+IF(A669="",0,IF(A669=Table!$A$5,L669,(IF(A669=Table!$A$3,0,IF(A669=Table!$A$4,L669,0)))))</f>
        <v>0</v>
      </c>
      <c r="O669" s="672"/>
      <c r="P669" s="707">
        <f>-IF(A669=Table!$A$5,I669,0)+IF(A669=Table!$A$5,H669,0)</f>
        <v>0</v>
      </c>
      <c r="Q669" s="539" t="str">
        <f t="shared" si="60"/>
        <v>01/1900</v>
      </c>
      <c r="R669" s="475">
        <f t="shared" si="65"/>
        <v>1</v>
      </c>
      <c r="S669" s="691"/>
      <c r="T669" s="691"/>
      <c r="U669" s="691"/>
      <c r="V669" s="691"/>
      <c r="W669" s="691"/>
      <c r="X669" s="691"/>
      <c r="Y669" s="691"/>
      <c r="Z669" s="691"/>
    </row>
    <row r="670" spans="1:26" ht="15">
      <c r="A670" s="537"/>
      <c r="B670" s="669"/>
      <c r="C670" s="537"/>
      <c r="D670" s="848" t="str">
        <f t="shared" si="63"/>
        <v>Caisse-01/1900</v>
      </c>
      <c r="E670" s="540"/>
      <c r="F670" s="673"/>
      <c r="G670" s="540"/>
      <c r="H670" s="930"/>
      <c r="I670" s="933"/>
      <c r="J670" s="930">
        <f t="shared" si="64"/>
        <v>0</v>
      </c>
      <c r="K670" s="930">
        <f t="shared" si="61"/>
        <v>0</v>
      </c>
      <c r="L670" s="705">
        <f t="shared" si="62"/>
        <v>0</v>
      </c>
      <c r="M670" s="537"/>
      <c r="N670" s="706">
        <f>+IF(A670="",0,IF(A670=Table!$A$5,L670,(IF(A670=Table!$A$3,0,IF(A670=Table!$A$4,L670,0)))))</f>
        <v>0</v>
      </c>
      <c r="O670" s="672"/>
      <c r="P670" s="707">
        <f>-IF(A670=Table!$A$5,I670,0)+IF(A670=Table!$A$5,H670,0)</f>
        <v>0</v>
      </c>
      <c r="Q670" s="539" t="str">
        <f t="shared" si="60"/>
        <v>01/1900</v>
      </c>
      <c r="R670" s="475">
        <f t="shared" si="65"/>
        <v>1</v>
      </c>
      <c r="S670" s="691"/>
      <c r="T670" s="691"/>
      <c r="U670" s="691"/>
      <c r="V670" s="691"/>
      <c r="W670" s="691"/>
      <c r="X670" s="691"/>
      <c r="Y670" s="691"/>
      <c r="Z670" s="691"/>
    </row>
    <row r="671" spans="1:26" ht="15">
      <c r="A671" s="537"/>
      <c r="B671" s="669"/>
      <c r="C671" s="537"/>
      <c r="D671" s="848" t="str">
        <f t="shared" si="63"/>
        <v>Caisse-01/1900</v>
      </c>
      <c r="E671" s="540"/>
      <c r="F671" s="673"/>
      <c r="G671" s="540"/>
      <c r="H671" s="930"/>
      <c r="I671" s="933"/>
      <c r="J671" s="930">
        <f t="shared" si="64"/>
        <v>0</v>
      </c>
      <c r="K671" s="930">
        <f t="shared" si="61"/>
        <v>0</v>
      </c>
      <c r="L671" s="705">
        <f t="shared" si="62"/>
        <v>0</v>
      </c>
      <c r="M671" s="537"/>
      <c r="N671" s="706">
        <f>+IF(A671="",0,IF(A671=Table!$A$5,L671,(IF(A671=Table!$A$3,0,IF(A671=Table!$A$4,L671,0)))))</f>
        <v>0</v>
      </c>
      <c r="O671" s="672"/>
      <c r="P671" s="707">
        <f>-IF(A671=Table!$A$5,I671,0)+IF(A671=Table!$A$5,H671,0)</f>
        <v>0</v>
      </c>
      <c r="Q671" s="539" t="str">
        <f t="shared" si="60"/>
        <v>01/1900</v>
      </c>
      <c r="R671" s="475">
        <f t="shared" si="65"/>
        <v>1</v>
      </c>
      <c r="S671" s="691"/>
      <c r="T671" s="691"/>
      <c r="U671" s="691"/>
      <c r="V671" s="691"/>
      <c r="W671" s="691"/>
      <c r="X671" s="691"/>
      <c r="Y671" s="691"/>
      <c r="Z671" s="691"/>
    </row>
    <row r="672" spans="1:26" ht="15">
      <c r="A672" s="537"/>
      <c r="B672" s="669"/>
      <c r="C672" s="537"/>
      <c r="D672" s="848" t="str">
        <f t="shared" si="63"/>
        <v>Caisse-01/1900</v>
      </c>
      <c r="E672" s="540"/>
      <c r="F672" s="673"/>
      <c r="G672" s="540"/>
      <c r="H672" s="930"/>
      <c r="I672" s="933"/>
      <c r="J672" s="930">
        <f t="shared" si="64"/>
        <v>0</v>
      </c>
      <c r="K672" s="930">
        <f t="shared" si="61"/>
        <v>0</v>
      </c>
      <c r="L672" s="705">
        <f t="shared" si="62"/>
        <v>0</v>
      </c>
      <c r="M672" s="537"/>
      <c r="N672" s="706">
        <f>+IF(A672="",0,IF(A672=Table!$A$5,L672,(IF(A672=Table!$A$3,0,IF(A672=Table!$A$4,L672,0)))))</f>
        <v>0</v>
      </c>
      <c r="O672" s="672"/>
      <c r="P672" s="707">
        <f>-IF(A672=Table!$A$5,I672,0)+IF(A672=Table!$A$5,H672,0)</f>
        <v>0</v>
      </c>
      <c r="Q672" s="539" t="str">
        <f t="shared" si="60"/>
        <v>01/1900</v>
      </c>
      <c r="R672" s="475">
        <f t="shared" si="65"/>
        <v>1</v>
      </c>
      <c r="S672" s="691"/>
      <c r="T672" s="691"/>
      <c r="U672" s="691"/>
      <c r="V672" s="691"/>
      <c r="W672" s="691"/>
      <c r="X672" s="691"/>
      <c r="Y672" s="691"/>
      <c r="Z672" s="691"/>
    </row>
    <row r="673" spans="1:26" ht="15">
      <c r="A673" s="537"/>
      <c r="B673" s="669"/>
      <c r="C673" s="537"/>
      <c r="D673" s="848" t="str">
        <f t="shared" si="63"/>
        <v>Caisse-01/1900</v>
      </c>
      <c r="E673" s="540"/>
      <c r="F673" s="673"/>
      <c r="G673" s="540"/>
      <c r="H673" s="930"/>
      <c r="I673" s="933"/>
      <c r="J673" s="930">
        <f t="shared" si="64"/>
        <v>0</v>
      </c>
      <c r="K673" s="930">
        <f t="shared" si="61"/>
        <v>0</v>
      </c>
      <c r="L673" s="705">
        <f t="shared" si="62"/>
        <v>0</v>
      </c>
      <c r="M673" s="537"/>
      <c r="N673" s="706">
        <f>+IF(A673="",0,IF(A673=Table!$A$5,L673,(IF(A673=Table!$A$3,0,IF(A673=Table!$A$4,L673,0)))))</f>
        <v>0</v>
      </c>
      <c r="O673" s="672"/>
      <c r="P673" s="707">
        <f>-IF(A673=Table!$A$5,I673,0)+IF(A673=Table!$A$5,H673,0)</f>
        <v>0</v>
      </c>
      <c r="Q673" s="539" t="str">
        <f t="shared" si="60"/>
        <v>01/1900</v>
      </c>
      <c r="R673" s="475">
        <f t="shared" si="65"/>
        <v>1</v>
      </c>
      <c r="S673" s="691"/>
      <c r="T673" s="691"/>
      <c r="U673" s="691"/>
      <c r="V673" s="691"/>
      <c r="W673" s="691"/>
      <c r="X673" s="691"/>
      <c r="Y673" s="691"/>
      <c r="Z673" s="691"/>
    </row>
    <row r="674" spans="1:26" ht="15">
      <c r="A674" s="537"/>
      <c r="B674" s="669"/>
      <c r="C674" s="537"/>
      <c r="D674" s="848" t="str">
        <f t="shared" si="63"/>
        <v>Caisse-01/1900</v>
      </c>
      <c r="E674" s="540"/>
      <c r="F674" s="673"/>
      <c r="G674" s="540"/>
      <c r="H674" s="930"/>
      <c r="I674" s="933"/>
      <c r="J674" s="930">
        <f t="shared" si="64"/>
        <v>0</v>
      </c>
      <c r="K674" s="930">
        <f t="shared" si="61"/>
        <v>0</v>
      </c>
      <c r="L674" s="705">
        <f t="shared" si="62"/>
        <v>0</v>
      </c>
      <c r="M674" s="537"/>
      <c r="N674" s="706">
        <f>+IF(A674="",0,IF(A674=Table!$A$5,L674,(IF(A674=Table!$A$3,0,IF(A674=Table!$A$4,L674,0)))))</f>
        <v>0</v>
      </c>
      <c r="O674" s="672"/>
      <c r="P674" s="707">
        <f>-IF(A674=Table!$A$5,I674,0)+IF(A674=Table!$A$5,H674,0)</f>
        <v>0</v>
      </c>
      <c r="Q674" s="539" t="str">
        <f t="shared" si="60"/>
        <v>01/1900</v>
      </c>
      <c r="R674" s="475">
        <f t="shared" si="65"/>
        <v>1</v>
      </c>
      <c r="S674" s="691"/>
      <c r="T674" s="691"/>
      <c r="U674" s="691"/>
      <c r="V674" s="691"/>
      <c r="W674" s="691"/>
      <c r="X674" s="691"/>
      <c r="Y674" s="691"/>
      <c r="Z674" s="691"/>
    </row>
    <row r="675" spans="1:26" ht="15">
      <c r="A675" s="537"/>
      <c r="B675" s="669"/>
      <c r="C675" s="537"/>
      <c r="D675" s="848" t="str">
        <f t="shared" si="63"/>
        <v>Caisse-01/1900</v>
      </c>
      <c r="E675" s="540"/>
      <c r="F675" s="673"/>
      <c r="G675" s="540"/>
      <c r="H675" s="930"/>
      <c r="I675" s="933"/>
      <c r="J675" s="930">
        <f t="shared" si="64"/>
        <v>0</v>
      </c>
      <c r="K675" s="930">
        <f t="shared" si="61"/>
        <v>0</v>
      </c>
      <c r="L675" s="705">
        <f t="shared" si="62"/>
        <v>0</v>
      </c>
      <c r="M675" s="537"/>
      <c r="N675" s="706">
        <f>+IF(A675="",0,IF(A675=Table!$A$5,L675,(IF(A675=Table!$A$3,0,IF(A675=Table!$A$4,L675,0)))))</f>
        <v>0</v>
      </c>
      <c r="O675" s="672"/>
      <c r="P675" s="707">
        <f>-IF(A675=Table!$A$5,I675,0)+IF(A675=Table!$A$5,H675,0)</f>
        <v>0</v>
      </c>
      <c r="Q675" s="539" t="str">
        <f t="shared" si="60"/>
        <v>01/1900</v>
      </c>
      <c r="R675" s="475">
        <f t="shared" si="65"/>
        <v>1</v>
      </c>
      <c r="S675" s="691"/>
      <c r="T675" s="691"/>
      <c r="U675" s="691"/>
      <c r="V675" s="691"/>
      <c r="W675" s="691"/>
      <c r="X675" s="691"/>
      <c r="Y675" s="691"/>
      <c r="Z675" s="691"/>
    </row>
    <row r="676" spans="1:26" ht="15">
      <c r="A676" s="537"/>
      <c r="B676" s="669"/>
      <c r="C676" s="537"/>
      <c r="D676" s="848" t="str">
        <f t="shared" si="63"/>
        <v>Caisse-01/1900</v>
      </c>
      <c r="E676" s="540"/>
      <c r="F676" s="673"/>
      <c r="G676" s="540"/>
      <c r="H676" s="930"/>
      <c r="I676" s="933"/>
      <c r="J676" s="930">
        <f t="shared" si="64"/>
        <v>0</v>
      </c>
      <c r="K676" s="930">
        <f t="shared" si="61"/>
        <v>0</v>
      </c>
      <c r="L676" s="705">
        <f t="shared" si="62"/>
        <v>0</v>
      </c>
      <c r="M676" s="537"/>
      <c r="N676" s="706">
        <f>+IF(A676="",0,IF(A676=Table!$A$5,L676,(IF(A676=Table!$A$3,0,IF(A676=Table!$A$4,L676,0)))))</f>
        <v>0</v>
      </c>
      <c r="O676" s="672"/>
      <c r="P676" s="707">
        <f>-IF(A676=Table!$A$5,I676,0)+IF(A676=Table!$A$5,H676,0)</f>
        <v>0</v>
      </c>
      <c r="Q676" s="539" t="str">
        <f t="shared" si="60"/>
        <v>01/1900</v>
      </c>
      <c r="R676" s="475">
        <f t="shared" si="65"/>
        <v>1</v>
      </c>
      <c r="S676" s="691"/>
      <c r="T676" s="691"/>
      <c r="U676" s="691"/>
      <c r="V676" s="691"/>
      <c r="W676" s="691"/>
      <c r="X676" s="691"/>
      <c r="Y676" s="691"/>
      <c r="Z676" s="691"/>
    </row>
    <row r="677" spans="1:26" ht="15">
      <c r="A677" s="537"/>
      <c r="B677" s="669"/>
      <c r="C677" s="537"/>
      <c r="D677" s="848" t="str">
        <f t="shared" si="63"/>
        <v>Caisse-01/1900</v>
      </c>
      <c r="E677" s="687"/>
      <c r="F677" s="673"/>
      <c r="G677" s="540"/>
      <c r="H677" s="930"/>
      <c r="I677" s="933"/>
      <c r="J677" s="930">
        <f t="shared" si="64"/>
        <v>0</v>
      </c>
      <c r="K677" s="930">
        <f t="shared" si="61"/>
        <v>0</v>
      </c>
      <c r="L677" s="705">
        <f t="shared" si="62"/>
        <v>0</v>
      </c>
      <c r="M677" s="537"/>
      <c r="N677" s="706">
        <f>+IF(A677="",0,IF(A677=Table!$A$5,L677,(IF(A677=Table!$A$3,0,IF(A677=Table!$A$4,L677,0)))))</f>
        <v>0</v>
      </c>
      <c r="O677" s="672"/>
      <c r="P677" s="707">
        <f>-IF(A677=Table!$A$5,I677,0)+IF(A677=Table!$A$5,H677,0)</f>
        <v>0</v>
      </c>
      <c r="Q677" s="539" t="str">
        <f t="shared" si="60"/>
        <v>01/1900</v>
      </c>
      <c r="R677" s="475">
        <f t="shared" si="65"/>
        <v>1</v>
      </c>
      <c r="S677" s="691"/>
      <c r="T677" s="691"/>
      <c r="U677" s="691"/>
      <c r="V677" s="691"/>
      <c r="W677" s="691"/>
      <c r="X677" s="691"/>
      <c r="Y677" s="691"/>
      <c r="Z677" s="691"/>
    </row>
    <row r="678" spans="1:26" ht="15">
      <c r="A678" s="537"/>
      <c r="B678" s="669"/>
      <c r="C678" s="537"/>
      <c r="D678" s="848" t="str">
        <f t="shared" si="63"/>
        <v>Caisse-01/1900</v>
      </c>
      <c r="E678" s="687"/>
      <c r="F678" s="673"/>
      <c r="G678" s="540"/>
      <c r="H678" s="930"/>
      <c r="I678" s="933"/>
      <c r="J678" s="930">
        <f t="shared" si="64"/>
        <v>0</v>
      </c>
      <c r="K678" s="930">
        <f t="shared" si="61"/>
        <v>0</v>
      </c>
      <c r="L678" s="705">
        <f t="shared" si="62"/>
        <v>0</v>
      </c>
      <c r="M678" s="537"/>
      <c r="N678" s="706">
        <f>+IF(A678="",0,IF(A678=Table!$A$5,L678,(IF(A678=Table!$A$3,0,IF(A678=Table!$A$4,L678,0)))))</f>
        <v>0</v>
      </c>
      <c r="O678" s="672"/>
      <c r="P678" s="707">
        <f>-IF(A678=Table!$A$5,I678,0)+IF(A678=Table!$A$5,H678,0)</f>
        <v>0</v>
      </c>
      <c r="Q678" s="539" t="str">
        <f t="shared" si="60"/>
        <v>01/1900</v>
      </c>
      <c r="R678" s="475">
        <f t="shared" si="65"/>
        <v>1</v>
      </c>
      <c r="S678" s="691"/>
      <c r="T678" s="691"/>
      <c r="U678" s="691"/>
      <c r="V678" s="691"/>
      <c r="W678" s="691"/>
      <c r="X678" s="691"/>
      <c r="Y678" s="691"/>
      <c r="Z678" s="691"/>
    </row>
    <row r="679" spans="1:26" ht="15">
      <c r="A679" s="537"/>
      <c r="B679" s="669"/>
      <c r="C679" s="537"/>
      <c r="D679" s="848" t="str">
        <f t="shared" si="63"/>
        <v>Caisse-01/1900</v>
      </c>
      <c r="E679" s="687"/>
      <c r="F679" s="673"/>
      <c r="G679" s="540"/>
      <c r="H679" s="930"/>
      <c r="I679" s="933"/>
      <c r="J679" s="930">
        <f t="shared" si="64"/>
        <v>0</v>
      </c>
      <c r="K679" s="930">
        <f t="shared" si="61"/>
        <v>0</v>
      </c>
      <c r="L679" s="705">
        <f t="shared" si="62"/>
        <v>0</v>
      </c>
      <c r="M679" s="537"/>
      <c r="N679" s="706">
        <f>+IF(A679="",0,IF(A679=Table!$A$5,L679,(IF(A679=Table!$A$3,0,IF(A679=Table!$A$4,L679,0)))))</f>
        <v>0</v>
      </c>
      <c r="O679" s="672"/>
      <c r="P679" s="707">
        <f>-IF(A679=Table!$A$5,I679,0)+IF(A679=Table!$A$5,H679,0)</f>
        <v>0</v>
      </c>
      <c r="Q679" s="539" t="str">
        <f t="shared" si="60"/>
        <v>01/1900</v>
      </c>
      <c r="R679" s="475">
        <f t="shared" si="65"/>
        <v>1</v>
      </c>
      <c r="S679" s="691"/>
      <c r="T679" s="691"/>
      <c r="U679" s="691"/>
      <c r="V679" s="691"/>
      <c r="W679" s="691"/>
      <c r="X679" s="691"/>
      <c r="Y679" s="691"/>
      <c r="Z679" s="691"/>
    </row>
    <row r="680" spans="1:26" ht="15">
      <c r="A680" s="537"/>
      <c r="B680" s="669"/>
      <c r="C680" s="537"/>
      <c r="D680" s="848" t="str">
        <f t="shared" si="63"/>
        <v>Caisse-01/1900</v>
      </c>
      <c r="E680" s="687"/>
      <c r="F680" s="673"/>
      <c r="G680" s="540"/>
      <c r="H680" s="930"/>
      <c r="I680" s="933"/>
      <c r="J680" s="930">
        <f t="shared" si="64"/>
        <v>0</v>
      </c>
      <c r="K680" s="930">
        <f t="shared" si="61"/>
        <v>0</v>
      </c>
      <c r="L680" s="705">
        <f t="shared" si="62"/>
        <v>0</v>
      </c>
      <c r="M680" s="537"/>
      <c r="N680" s="706">
        <f>+IF(A680="",0,IF(A680=Table!$A$5,L680,(IF(A680=Table!$A$3,0,IF(A680=Table!$A$4,L680,0)))))</f>
        <v>0</v>
      </c>
      <c r="O680" s="672"/>
      <c r="P680" s="707">
        <f>-IF(A680=Table!$A$5,I680,0)+IF(A680=Table!$A$5,H680,0)</f>
        <v>0</v>
      </c>
      <c r="Q680" s="539" t="str">
        <f t="shared" si="60"/>
        <v>01/1900</v>
      </c>
      <c r="R680" s="475">
        <f t="shared" si="65"/>
        <v>1</v>
      </c>
      <c r="S680" s="691"/>
      <c r="T680" s="691"/>
      <c r="U680" s="691"/>
      <c r="V680" s="691"/>
      <c r="W680" s="691"/>
      <c r="X680" s="691"/>
      <c r="Y680" s="691"/>
      <c r="Z680" s="691"/>
    </row>
    <row r="681" spans="1:26" ht="15">
      <c r="A681" s="537"/>
      <c r="B681" s="669"/>
      <c r="C681" s="537"/>
      <c r="D681" s="848" t="str">
        <f t="shared" si="63"/>
        <v>Caisse-01/1900</v>
      </c>
      <c r="E681" s="679"/>
      <c r="F681" s="677"/>
      <c r="G681" s="540"/>
      <c r="H681" s="932"/>
      <c r="I681" s="930"/>
      <c r="J681" s="930">
        <f t="shared" si="64"/>
        <v>0</v>
      </c>
      <c r="K681" s="930">
        <f t="shared" si="61"/>
        <v>0</v>
      </c>
      <c r="L681" s="705">
        <f t="shared" si="62"/>
        <v>0</v>
      </c>
      <c r="M681" s="537"/>
      <c r="N681" s="706">
        <f>+IF(A681="",0,IF(A681=Table!$A$5,L681,(IF(A681=Table!$A$3,0,IF(A681=Table!$A$4,L681,0)))))</f>
        <v>0</v>
      </c>
      <c r="O681" s="672"/>
      <c r="P681" s="707">
        <f>-IF(A681=Table!$A$5,I681,0)+IF(A681=Table!$A$5,H681,0)</f>
        <v>0</v>
      </c>
      <c r="Q681" s="539" t="str">
        <f t="shared" si="60"/>
        <v>01/1900</v>
      </c>
      <c r="R681" s="475">
        <v>4</v>
      </c>
      <c r="S681" s="691"/>
      <c r="T681" s="691"/>
      <c r="U681" s="691"/>
      <c r="V681" s="691"/>
      <c r="W681" s="691"/>
      <c r="X681" s="691"/>
      <c r="Y681" s="691"/>
      <c r="Z681" s="691"/>
    </row>
    <row r="682" spans="1:26" ht="15">
      <c r="A682" s="537"/>
      <c r="B682" s="669"/>
      <c r="C682" s="537"/>
      <c r="D682" s="848" t="str">
        <f t="shared" si="63"/>
        <v>Caisse-01/1900</v>
      </c>
      <c r="E682" s="540"/>
      <c r="F682" s="688"/>
      <c r="G682" s="540"/>
      <c r="H682" s="930"/>
      <c r="I682" s="930"/>
      <c r="J682" s="930">
        <f t="shared" si="64"/>
        <v>0</v>
      </c>
      <c r="K682" s="930">
        <f t="shared" si="61"/>
        <v>0</v>
      </c>
      <c r="L682" s="705">
        <f t="shared" si="62"/>
        <v>0</v>
      </c>
      <c r="M682" s="537"/>
      <c r="N682" s="706">
        <f>+IF(A682="",0,IF(A682=Table!$A$5,L682,(IF(A682=Table!$A$3,0,IF(A682=Table!$A$4,L682,0)))))</f>
        <v>0</v>
      </c>
      <c r="O682" s="672"/>
      <c r="P682" s="707">
        <f>-IF(A682=Table!$A$5,I682,0)+IF(A682=Table!$A$5,H682,0)</f>
        <v>0</v>
      </c>
      <c r="Q682" s="539" t="str">
        <f t="shared" si="60"/>
        <v>01/1900</v>
      </c>
      <c r="R682" s="475">
        <f t="shared" si="65"/>
        <v>1</v>
      </c>
      <c r="S682" s="691"/>
      <c r="T682" s="691"/>
      <c r="U682" s="691"/>
      <c r="V682" s="691"/>
      <c r="W682" s="691"/>
      <c r="X682" s="691"/>
      <c r="Y682" s="691"/>
      <c r="Z682" s="691"/>
    </row>
    <row r="683" spans="1:26" ht="15">
      <c r="A683" s="537"/>
      <c r="B683" s="669"/>
      <c r="C683" s="537"/>
      <c r="D683" s="848" t="str">
        <f t="shared" si="63"/>
        <v>Caisse-01/1900</v>
      </c>
      <c r="E683" s="540"/>
      <c r="F683" s="688"/>
      <c r="G683" s="540"/>
      <c r="H683" s="930"/>
      <c r="I683" s="930"/>
      <c r="J683" s="930">
        <f t="shared" si="64"/>
        <v>0</v>
      </c>
      <c r="K683" s="930">
        <f t="shared" si="61"/>
        <v>0</v>
      </c>
      <c r="L683" s="705">
        <f t="shared" si="62"/>
        <v>0</v>
      </c>
      <c r="M683" s="537"/>
      <c r="N683" s="706">
        <f>+IF(A683="",0,IF(A683=Table!$A$5,L683,(IF(A683=Table!$A$3,0,IF(A683=Table!$A$4,L683,0)))))</f>
        <v>0</v>
      </c>
      <c r="O683" s="672"/>
      <c r="P683" s="707">
        <f>-IF(A683=Table!$A$5,I683,0)+IF(A683=Table!$A$5,H683,0)</f>
        <v>0</v>
      </c>
      <c r="Q683" s="539" t="str">
        <f t="shared" si="60"/>
        <v>01/1900</v>
      </c>
      <c r="R683" s="475">
        <f t="shared" si="65"/>
        <v>1</v>
      </c>
      <c r="S683" s="691"/>
      <c r="T683" s="691"/>
      <c r="U683" s="691"/>
      <c r="V683" s="691"/>
      <c r="W683" s="691"/>
      <c r="X683" s="691"/>
      <c r="Y683" s="691"/>
      <c r="Z683" s="691"/>
    </row>
    <row r="684" spans="1:26" ht="15">
      <c r="A684" s="537"/>
      <c r="B684" s="669"/>
      <c r="C684" s="537"/>
      <c r="D684" s="848" t="str">
        <f t="shared" si="63"/>
        <v>Caisse-01/1900</v>
      </c>
      <c r="E684" s="540"/>
      <c r="F684" s="680"/>
      <c r="G684" s="540"/>
      <c r="H684" s="930"/>
      <c r="I684" s="933"/>
      <c r="J684" s="930">
        <f t="shared" si="64"/>
        <v>0</v>
      </c>
      <c r="K684" s="930">
        <f t="shared" si="61"/>
        <v>0</v>
      </c>
      <c r="L684" s="705">
        <f t="shared" si="62"/>
        <v>0</v>
      </c>
      <c r="M684" s="537"/>
      <c r="N684" s="706">
        <f>+IF(A684="",0,IF(A684=Table!$A$5,L684,(IF(A684=Table!$A$3,0,IF(A684=Table!$A$4,L684,0)))))</f>
        <v>0</v>
      </c>
      <c r="O684" s="672"/>
      <c r="P684" s="707">
        <f>-IF(A684=Table!$A$5,I684,0)+IF(A684=Table!$A$5,H684,0)</f>
        <v>0</v>
      </c>
      <c r="Q684" s="539" t="str">
        <f t="shared" si="60"/>
        <v>01/1900</v>
      </c>
      <c r="R684" s="475">
        <f t="shared" si="65"/>
        <v>1</v>
      </c>
      <c r="S684" s="691"/>
      <c r="T684" s="691"/>
      <c r="U684" s="691"/>
      <c r="V684" s="691"/>
      <c r="W684" s="691"/>
      <c r="X684" s="691"/>
      <c r="Y684" s="691"/>
      <c r="Z684" s="691"/>
    </row>
    <row r="685" spans="1:26" ht="15">
      <c r="A685" s="537"/>
      <c r="B685" s="669"/>
      <c r="C685" s="537"/>
      <c r="D685" s="848" t="str">
        <f t="shared" si="63"/>
        <v>Caisse-01/1900</v>
      </c>
      <c r="E685" s="540"/>
      <c r="F685" s="673"/>
      <c r="G685" s="540"/>
      <c r="H685" s="930"/>
      <c r="I685" s="933"/>
      <c r="J685" s="930">
        <f t="shared" si="64"/>
        <v>0</v>
      </c>
      <c r="K685" s="930">
        <f t="shared" si="61"/>
        <v>0</v>
      </c>
      <c r="L685" s="705">
        <f t="shared" si="62"/>
        <v>0</v>
      </c>
      <c r="M685" s="537"/>
      <c r="N685" s="706">
        <f>+IF(A685="",0,IF(A685=Table!$A$5,L685,(IF(A685=Table!$A$3,0,IF(A685=Table!$A$4,L685,0)))))</f>
        <v>0</v>
      </c>
      <c r="O685" s="672"/>
      <c r="P685" s="707">
        <f>-IF(A685=Table!$A$5,I685,0)+IF(A685=Table!$A$5,H685,0)</f>
        <v>0</v>
      </c>
      <c r="Q685" s="539" t="str">
        <f t="shared" si="60"/>
        <v>01/1900</v>
      </c>
      <c r="R685" s="475">
        <f t="shared" si="65"/>
        <v>1</v>
      </c>
      <c r="S685" s="691"/>
      <c r="T685" s="691"/>
      <c r="U685" s="691"/>
      <c r="V685" s="691"/>
      <c r="W685" s="691"/>
      <c r="X685" s="691"/>
      <c r="Y685" s="691"/>
      <c r="Z685" s="691"/>
    </row>
    <row r="686" spans="1:26" ht="15">
      <c r="A686" s="537"/>
      <c r="B686" s="669"/>
      <c r="C686" s="537"/>
      <c r="D686" s="848" t="str">
        <f t="shared" si="63"/>
        <v>Caisse-01/1900</v>
      </c>
      <c r="E686" s="540"/>
      <c r="F686" s="673"/>
      <c r="G686" s="540"/>
      <c r="H686" s="930"/>
      <c r="I686" s="933"/>
      <c r="J686" s="930">
        <f t="shared" si="64"/>
        <v>0</v>
      </c>
      <c r="K686" s="930">
        <f t="shared" si="61"/>
        <v>0</v>
      </c>
      <c r="L686" s="705">
        <f t="shared" si="62"/>
        <v>0</v>
      </c>
      <c r="M686" s="537"/>
      <c r="N686" s="706">
        <f>+IF(A686="",0,IF(A686=Table!$A$5,L686,(IF(A686=Table!$A$3,0,IF(A686=Table!$A$4,L686,0)))))</f>
        <v>0</v>
      </c>
      <c r="O686" s="672"/>
      <c r="P686" s="707">
        <f>-IF(A686=Table!$A$5,I686,0)+IF(A686=Table!$A$5,H686,0)</f>
        <v>0</v>
      </c>
      <c r="Q686" s="539" t="str">
        <f t="shared" si="60"/>
        <v>01/1900</v>
      </c>
      <c r="R686" s="475">
        <f t="shared" si="65"/>
        <v>1</v>
      </c>
      <c r="S686" s="691"/>
      <c r="T686" s="691"/>
      <c r="U686" s="691"/>
      <c r="V686" s="691"/>
      <c r="W686" s="691"/>
      <c r="X686" s="691"/>
      <c r="Y686" s="691"/>
      <c r="Z686" s="691"/>
    </row>
    <row r="687" spans="1:26" ht="15">
      <c r="A687" s="537"/>
      <c r="B687" s="669"/>
      <c r="C687" s="537"/>
      <c r="D687" s="848" t="str">
        <f t="shared" si="63"/>
        <v>Caisse-01/1900</v>
      </c>
      <c r="E687" s="540"/>
      <c r="F687" s="673"/>
      <c r="G687" s="540"/>
      <c r="H687" s="930"/>
      <c r="I687" s="933"/>
      <c r="J687" s="930">
        <f t="shared" si="64"/>
        <v>0</v>
      </c>
      <c r="K687" s="930">
        <f t="shared" si="61"/>
        <v>0</v>
      </c>
      <c r="L687" s="705">
        <f t="shared" si="62"/>
        <v>0</v>
      </c>
      <c r="M687" s="537"/>
      <c r="N687" s="706">
        <f>+IF(A687="",0,IF(A687=Table!$A$5,L687,(IF(A687=Table!$A$3,0,IF(A687=Table!$A$4,L687,0)))))</f>
        <v>0</v>
      </c>
      <c r="O687" s="672"/>
      <c r="P687" s="707">
        <f>-IF(A687=Table!$A$5,I687,0)+IF(A687=Table!$A$5,H687,0)</f>
        <v>0</v>
      </c>
      <c r="Q687" s="539" t="str">
        <f t="shared" si="60"/>
        <v>01/1900</v>
      </c>
      <c r="R687" s="475">
        <f t="shared" si="65"/>
        <v>1</v>
      </c>
      <c r="S687" s="691"/>
      <c r="T687" s="691"/>
      <c r="U687" s="691"/>
      <c r="V687" s="691"/>
      <c r="W687" s="691"/>
      <c r="X687" s="691"/>
      <c r="Y687" s="691"/>
      <c r="Z687" s="691"/>
    </row>
    <row r="688" spans="1:26" ht="15">
      <c r="A688" s="537"/>
      <c r="B688" s="669"/>
      <c r="C688" s="537"/>
      <c r="D688" s="848" t="str">
        <f t="shared" si="63"/>
        <v>Caisse-01/1900</v>
      </c>
      <c r="E688" s="540"/>
      <c r="F688" s="673"/>
      <c r="G688" s="540"/>
      <c r="H688" s="930"/>
      <c r="I688" s="933"/>
      <c r="J688" s="930">
        <f t="shared" si="64"/>
        <v>0</v>
      </c>
      <c r="K688" s="930">
        <f t="shared" si="61"/>
        <v>0</v>
      </c>
      <c r="L688" s="705">
        <f t="shared" si="62"/>
        <v>0</v>
      </c>
      <c r="M688" s="537"/>
      <c r="N688" s="706">
        <f>+IF(A688="",0,IF(A688=Table!$A$5,L688,(IF(A688=Table!$A$3,0,IF(A688=Table!$A$4,L688,0)))))</f>
        <v>0</v>
      </c>
      <c r="O688" s="672"/>
      <c r="P688" s="707">
        <f>-IF(A688=Table!$A$5,I688,0)+IF(A688=Table!$A$5,H688,0)</f>
        <v>0</v>
      </c>
      <c r="Q688" s="539" t="str">
        <f t="shared" si="60"/>
        <v>01/1900</v>
      </c>
      <c r="R688" s="475">
        <f t="shared" si="65"/>
        <v>1</v>
      </c>
      <c r="S688" s="691"/>
      <c r="T688" s="691"/>
      <c r="U688" s="691"/>
      <c r="V688" s="691"/>
      <c r="W688" s="691"/>
      <c r="X688" s="691"/>
      <c r="Y688" s="691"/>
      <c r="Z688" s="691"/>
    </row>
    <row r="689" spans="1:26" ht="15">
      <c r="A689" s="537"/>
      <c r="B689" s="669"/>
      <c r="C689" s="537"/>
      <c r="D689" s="848" t="str">
        <f t="shared" si="63"/>
        <v>Caisse-01/1900</v>
      </c>
      <c r="E689" s="540"/>
      <c r="F689" s="673"/>
      <c r="G689" s="540"/>
      <c r="H689" s="930"/>
      <c r="I689" s="933"/>
      <c r="J689" s="930">
        <f t="shared" si="64"/>
        <v>0</v>
      </c>
      <c r="K689" s="930">
        <f t="shared" si="61"/>
        <v>0</v>
      </c>
      <c r="L689" s="705">
        <f t="shared" si="62"/>
        <v>0</v>
      </c>
      <c r="M689" s="537"/>
      <c r="N689" s="706">
        <f>+IF(A689="",0,IF(A689=Table!$A$5,L689,(IF(A689=Table!$A$3,0,IF(A689=Table!$A$4,L689,0)))))</f>
        <v>0</v>
      </c>
      <c r="O689" s="672"/>
      <c r="P689" s="707">
        <f>-IF(A689=Table!$A$5,I689,0)+IF(A689=Table!$A$5,H689,0)</f>
        <v>0</v>
      </c>
      <c r="Q689" s="539" t="str">
        <f t="shared" si="60"/>
        <v>01/1900</v>
      </c>
      <c r="R689" s="475">
        <f t="shared" si="65"/>
        <v>1</v>
      </c>
      <c r="S689" s="691"/>
      <c r="T689" s="691"/>
      <c r="U689" s="691"/>
      <c r="V689" s="691"/>
      <c r="W689" s="691"/>
      <c r="X689" s="691"/>
      <c r="Y689" s="691"/>
      <c r="Z689" s="691"/>
    </row>
    <row r="690" spans="1:26" ht="15">
      <c r="A690" s="537"/>
      <c r="B690" s="669"/>
      <c r="C690" s="537"/>
      <c r="D690" s="848" t="str">
        <f t="shared" si="63"/>
        <v>Caisse-01/1900</v>
      </c>
      <c r="E690" s="687"/>
      <c r="F690" s="690"/>
      <c r="G690" s="540"/>
      <c r="H690" s="930"/>
      <c r="I690" s="963"/>
      <c r="J690" s="930">
        <f t="shared" si="64"/>
        <v>0</v>
      </c>
      <c r="K690" s="930">
        <f t="shared" si="61"/>
        <v>0</v>
      </c>
      <c r="L690" s="705">
        <f t="shared" si="62"/>
        <v>0</v>
      </c>
      <c r="M690" s="537"/>
      <c r="N690" s="706">
        <f>+IF(A690="",0,IF(A690=Table!$A$5,L690,(IF(A690=Table!$A$3,0,IF(A690=Table!$A$4,L690,0)))))</f>
        <v>0</v>
      </c>
      <c r="O690" s="672"/>
      <c r="P690" s="707">
        <f>-IF(A690=Table!$A$5,I690,0)+IF(A690=Table!$A$5,H690,0)</f>
        <v>0</v>
      </c>
      <c r="Q690" s="539" t="str">
        <f t="shared" si="60"/>
        <v>01/1900</v>
      </c>
      <c r="R690" s="475">
        <f t="shared" si="65"/>
        <v>1</v>
      </c>
      <c r="S690" s="691"/>
      <c r="T690" s="691"/>
      <c r="U690" s="691"/>
      <c r="V690" s="691"/>
      <c r="W690" s="691"/>
      <c r="X690" s="691"/>
      <c r="Y690" s="691"/>
      <c r="Z690" s="691"/>
    </row>
    <row r="691" spans="1:26" ht="15">
      <c r="A691" s="537"/>
      <c r="B691" s="669"/>
      <c r="C691" s="537"/>
      <c r="D691" s="848" t="str">
        <f t="shared" si="63"/>
        <v>Caisse-01/1900</v>
      </c>
      <c r="E691" s="687"/>
      <c r="F691" s="682"/>
      <c r="G691" s="540"/>
      <c r="H691" s="930"/>
      <c r="I691" s="933"/>
      <c r="J691" s="930">
        <f t="shared" si="64"/>
        <v>0</v>
      </c>
      <c r="K691" s="930">
        <f t="shared" si="61"/>
        <v>0</v>
      </c>
      <c r="L691" s="705">
        <f t="shared" si="62"/>
        <v>0</v>
      </c>
      <c r="M691" s="537"/>
      <c r="N691" s="706">
        <f>+IF(A691="",0,IF(A691=Table!$A$5,L691,(IF(A691=Table!$A$3,0,IF(A691=Table!$A$4,L691,0)))))</f>
        <v>0</v>
      </c>
      <c r="O691" s="672"/>
      <c r="P691" s="707">
        <f>-IF(A691=Table!$A$5,I691,0)+IF(A691=Table!$A$5,H691,0)</f>
        <v>0</v>
      </c>
      <c r="Q691" s="539" t="str">
        <f t="shared" si="60"/>
        <v>01/1900</v>
      </c>
      <c r="R691" s="475">
        <f t="shared" si="65"/>
        <v>1</v>
      </c>
      <c r="S691" s="691"/>
      <c r="T691" s="691"/>
      <c r="U691" s="691"/>
      <c r="V691" s="691"/>
      <c r="W691" s="691"/>
      <c r="X691" s="691"/>
      <c r="Y691" s="691"/>
      <c r="Z691" s="691"/>
    </row>
    <row r="692" spans="1:26" ht="15">
      <c r="A692" s="537"/>
      <c r="B692" s="669"/>
      <c r="C692" s="537"/>
      <c r="D692" s="848" t="str">
        <f t="shared" si="63"/>
        <v>Caisse-01/1900</v>
      </c>
      <c r="E692" s="687"/>
      <c r="F692" s="682"/>
      <c r="G692" s="540"/>
      <c r="H692" s="930"/>
      <c r="I692" s="933"/>
      <c r="J692" s="930">
        <f t="shared" si="64"/>
        <v>0</v>
      </c>
      <c r="K692" s="930">
        <f t="shared" si="61"/>
        <v>0</v>
      </c>
      <c r="L692" s="705">
        <f t="shared" si="62"/>
        <v>0</v>
      </c>
      <c r="M692" s="537"/>
      <c r="N692" s="706">
        <f>+IF(A692="",0,IF(A692=Table!$A$5,L692,(IF(A692=Table!$A$3,0,IF(A692=Table!$A$4,L692,0)))))</f>
        <v>0</v>
      </c>
      <c r="O692" s="672"/>
      <c r="P692" s="707">
        <f>-IF(A692=Table!$A$5,I692,0)+IF(A692=Table!$A$5,H692,0)</f>
        <v>0</v>
      </c>
      <c r="Q692" s="539" t="str">
        <f t="shared" si="60"/>
        <v>01/1900</v>
      </c>
      <c r="R692" s="475">
        <f t="shared" si="65"/>
        <v>1</v>
      </c>
      <c r="S692" s="691"/>
      <c r="T692" s="691"/>
      <c r="U692" s="691"/>
      <c r="V692" s="691"/>
      <c r="W692" s="691"/>
      <c r="X692" s="691"/>
      <c r="Y692" s="691"/>
      <c r="Z692" s="691"/>
    </row>
    <row r="693" spans="1:26" ht="15">
      <c r="A693" s="537"/>
      <c r="B693" s="669"/>
      <c r="C693" s="537"/>
      <c r="D693" s="848" t="str">
        <f t="shared" si="63"/>
        <v>Caisse-01/1900</v>
      </c>
      <c r="E693" s="687"/>
      <c r="F693" s="682"/>
      <c r="G693" s="540"/>
      <c r="H693" s="930"/>
      <c r="I693" s="933"/>
      <c r="J693" s="930">
        <f t="shared" si="64"/>
        <v>0</v>
      </c>
      <c r="K693" s="930">
        <f t="shared" si="61"/>
        <v>0</v>
      </c>
      <c r="L693" s="705">
        <f t="shared" si="62"/>
        <v>0</v>
      </c>
      <c r="M693" s="537"/>
      <c r="N693" s="706">
        <f>+IF(A693="",0,IF(A693=Table!$A$5,L693,(IF(A693=Table!$A$3,0,IF(A693=Table!$A$4,L693,0)))))</f>
        <v>0</v>
      </c>
      <c r="O693" s="672"/>
      <c r="P693" s="707">
        <f>-IF(A693=Table!$A$5,I693,0)+IF(A693=Table!$A$5,H693,0)</f>
        <v>0</v>
      </c>
      <c r="Q693" s="539" t="str">
        <f t="shared" si="60"/>
        <v>01/1900</v>
      </c>
      <c r="R693" s="475">
        <f t="shared" si="65"/>
        <v>1</v>
      </c>
      <c r="S693" s="691"/>
      <c r="T693" s="691"/>
      <c r="U693" s="691"/>
      <c r="V693" s="691"/>
      <c r="W693" s="691"/>
      <c r="X693" s="691"/>
      <c r="Y693" s="691"/>
      <c r="Z693" s="691"/>
    </row>
    <row r="694" spans="1:26" ht="15">
      <c r="A694" s="537"/>
      <c r="B694" s="669"/>
      <c r="C694" s="537"/>
      <c r="D694" s="848" t="str">
        <f t="shared" si="63"/>
        <v>Caisse-</v>
      </c>
      <c r="E694" s="541"/>
      <c r="F694" s="540"/>
      <c r="G694" s="540"/>
      <c r="H694" s="930"/>
      <c r="I694" s="930"/>
      <c r="J694" s="930">
        <f t="shared" si="64"/>
        <v>0</v>
      </c>
      <c r="K694" s="930">
        <f t="shared" si="61"/>
        <v>0</v>
      </c>
      <c r="L694" s="705">
        <f t="shared" si="62"/>
        <v>0</v>
      </c>
      <c r="M694" s="537"/>
      <c r="N694" s="706">
        <f>+IF(A694="",0,IF(A694=Table!$A$5,L694,(IF(A694=Table!$A$3,0,IF(A694=Table!$A$4,L694,0)))))</f>
        <v>0</v>
      </c>
      <c r="O694" s="672"/>
      <c r="P694" s="707">
        <f>-IF(A694=Table!$A$5,I694,0)+IF(A694=Table!$A$5,H694,0)</f>
        <v>0</v>
      </c>
      <c r="Q694" s="539"/>
      <c r="R694" s="475">
        <f t="shared" ref="R694:R700" si="66">ROUNDUP(MONTH(B694)/3,0)</f>
        <v>1</v>
      </c>
      <c r="S694" s="691"/>
      <c r="T694" s="691"/>
      <c r="U694" s="691"/>
      <c r="V694" s="691"/>
      <c r="W694" s="691"/>
      <c r="X694" s="691"/>
      <c r="Y694" s="691"/>
      <c r="Z694" s="691"/>
    </row>
    <row r="695" spans="1:26" ht="15">
      <c r="A695" s="537"/>
      <c r="B695" s="669"/>
      <c r="C695" s="537"/>
      <c r="D695" s="848" t="str">
        <f t="shared" si="63"/>
        <v>Caisse-</v>
      </c>
      <c r="E695" s="541"/>
      <c r="F695" s="540"/>
      <c r="G695" s="540"/>
      <c r="H695" s="930"/>
      <c r="I695" s="930"/>
      <c r="J695" s="930">
        <f t="shared" si="64"/>
        <v>0</v>
      </c>
      <c r="K695" s="930">
        <f t="shared" si="61"/>
        <v>0</v>
      </c>
      <c r="L695" s="705">
        <f t="shared" si="62"/>
        <v>0</v>
      </c>
      <c r="M695" s="537"/>
      <c r="N695" s="706">
        <f>+IF(A695="",0,IF(A695=Table!$A$5,L695,(IF(A695=Table!$A$3,0,IF(A695=Table!$A$4,L695,0)))))</f>
        <v>0</v>
      </c>
      <c r="O695" s="672"/>
      <c r="P695" s="707">
        <f>-IF(A695=Table!$A$5,I695,0)+IF(A695=Table!$A$5,H695,0)</f>
        <v>0</v>
      </c>
      <c r="Q695" s="539"/>
      <c r="R695" s="475">
        <f t="shared" si="66"/>
        <v>1</v>
      </c>
      <c r="S695" s="691"/>
      <c r="T695" s="691"/>
      <c r="U695" s="691"/>
      <c r="V695" s="691"/>
      <c r="W695" s="691"/>
      <c r="X695" s="691"/>
      <c r="Y695" s="691"/>
      <c r="Z695" s="691"/>
    </row>
    <row r="696" spans="1:26" ht="15">
      <c r="A696" s="537"/>
      <c r="B696" s="669"/>
      <c r="C696" s="537"/>
      <c r="D696" s="848" t="str">
        <f t="shared" si="63"/>
        <v>Caisse-</v>
      </c>
      <c r="E696" s="541"/>
      <c r="F696" s="540"/>
      <c r="G696" s="540"/>
      <c r="H696" s="930"/>
      <c r="I696" s="930"/>
      <c r="J696" s="930">
        <f t="shared" si="64"/>
        <v>0</v>
      </c>
      <c r="K696" s="930">
        <f t="shared" si="61"/>
        <v>0</v>
      </c>
      <c r="L696" s="705">
        <f t="shared" si="62"/>
        <v>0</v>
      </c>
      <c r="M696" s="537"/>
      <c r="N696" s="706">
        <f>+IF(A696="",0,IF(A696=Table!$A$5,L696,(IF(A696=Table!$A$3,0,IF(A696=Table!$A$4,L696,0)))))</f>
        <v>0</v>
      </c>
      <c r="O696" s="672"/>
      <c r="P696" s="707">
        <f>-IF(A696=Table!$A$5,I696,0)+IF(A696=Table!$A$5,H696,0)</f>
        <v>0</v>
      </c>
      <c r="Q696" s="539"/>
      <c r="R696" s="475">
        <f t="shared" si="66"/>
        <v>1</v>
      </c>
      <c r="S696" s="691"/>
      <c r="T696" s="691"/>
      <c r="U696" s="691"/>
      <c r="V696" s="691"/>
      <c r="W696" s="691"/>
      <c r="X696" s="691"/>
      <c r="Y696" s="691"/>
      <c r="Z696" s="691"/>
    </row>
    <row r="697" spans="1:26" ht="15">
      <c r="A697" s="537"/>
      <c r="B697" s="669"/>
      <c r="C697" s="537"/>
      <c r="D697" s="848" t="str">
        <f t="shared" si="63"/>
        <v>Caisse-</v>
      </c>
      <c r="E697" s="541"/>
      <c r="F697" s="540"/>
      <c r="G697" s="540"/>
      <c r="H697" s="930"/>
      <c r="I697" s="930"/>
      <c r="J697" s="930">
        <f t="shared" si="64"/>
        <v>0</v>
      </c>
      <c r="K697" s="930">
        <f t="shared" si="61"/>
        <v>0</v>
      </c>
      <c r="L697" s="705">
        <f t="shared" si="62"/>
        <v>0</v>
      </c>
      <c r="M697" s="537"/>
      <c r="N697" s="706">
        <f>+IF(A697="",0,IF(A697=Table!$A$5,L697,(IF(A697=Table!$A$3,0,IF(A697=Table!$A$4,L697,0)))))</f>
        <v>0</v>
      </c>
      <c r="O697" s="672"/>
      <c r="P697" s="707">
        <f>-IF(A697=Table!$A$5,I697,0)+IF(A697=Table!$A$5,H697,0)</f>
        <v>0</v>
      </c>
      <c r="Q697" s="539"/>
      <c r="R697" s="475">
        <f t="shared" si="66"/>
        <v>1</v>
      </c>
      <c r="S697" s="691"/>
      <c r="T697" s="691"/>
      <c r="U697" s="691"/>
      <c r="V697" s="691"/>
      <c r="W697" s="691"/>
      <c r="X697" s="691"/>
      <c r="Y697" s="691"/>
      <c r="Z697" s="691"/>
    </row>
    <row r="698" spans="1:26" ht="15">
      <c r="A698" s="537"/>
      <c r="B698" s="669"/>
      <c r="C698" s="537"/>
      <c r="D698" s="848" t="str">
        <f t="shared" si="63"/>
        <v>Caisse-</v>
      </c>
      <c r="E698" s="541"/>
      <c r="F698" s="540"/>
      <c r="G698" s="538"/>
      <c r="H698" s="964"/>
      <c r="I698" s="930"/>
      <c r="J698" s="930">
        <f t="shared" si="64"/>
        <v>0</v>
      </c>
      <c r="K698" s="930">
        <f t="shared" si="61"/>
        <v>0</v>
      </c>
      <c r="L698" s="705">
        <f t="shared" si="62"/>
        <v>0</v>
      </c>
      <c r="M698" s="537"/>
      <c r="N698" s="706">
        <f>+IF(A698="",0,IF(A698=Table!$A$5,L698,(IF(A698=Table!$A$3,0,IF(A698=Table!$A$4,L698,0)))))</f>
        <v>0</v>
      </c>
      <c r="O698" s="672"/>
      <c r="P698" s="707">
        <f>-IF(A698=Table!$A$5,I698,0)+IF(A698=Table!$A$5,H698,0)</f>
        <v>0</v>
      </c>
      <c r="Q698" s="539"/>
      <c r="R698" s="475">
        <f t="shared" si="66"/>
        <v>1</v>
      </c>
      <c r="S698" s="691"/>
      <c r="T698" s="691"/>
      <c r="U698" s="691"/>
      <c r="V698" s="691"/>
      <c r="W698" s="691"/>
      <c r="X698" s="691"/>
      <c r="Y698" s="691"/>
      <c r="Z698" s="691"/>
    </row>
    <row r="699" spans="1:26" ht="15">
      <c r="A699" s="537"/>
      <c r="B699" s="669"/>
      <c r="C699" s="537"/>
      <c r="D699" s="848" t="str">
        <f t="shared" si="63"/>
        <v>Caisse-</v>
      </c>
      <c r="E699" s="541"/>
      <c r="F699" s="540"/>
      <c r="G699" s="538"/>
      <c r="H699" s="964"/>
      <c r="I699" s="930"/>
      <c r="J699" s="930">
        <f t="shared" si="64"/>
        <v>0</v>
      </c>
      <c r="K699" s="930">
        <f t="shared" si="61"/>
        <v>0</v>
      </c>
      <c r="L699" s="705">
        <f t="shared" si="62"/>
        <v>0</v>
      </c>
      <c r="M699" s="537"/>
      <c r="N699" s="706">
        <f>+IF(A699="",0,IF(A699=Table!$A$5,L699,(IF(A699=Table!$A$3,0,IF(A699=Table!$A$4,L699,0)))))</f>
        <v>0</v>
      </c>
      <c r="O699" s="672"/>
      <c r="P699" s="707">
        <f>-IF(A699=Table!$A$5,I699,0)+IF(A699=Table!$A$5,H699,0)</f>
        <v>0</v>
      </c>
      <c r="Q699" s="539"/>
      <c r="R699" s="475">
        <f t="shared" si="66"/>
        <v>1</v>
      </c>
      <c r="S699" s="691"/>
      <c r="T699" s="691"/>
      <c r="U699" s="691"/>
      <c r="V699" s="691"/>
      <c r="W699" s="691"/>
      <c r="X699" s="691"/>
      <c r="Y699" s="691"/>
      <c r="Z699" s="691"/>
    </row>
    <row r="700" spans="1:26" ht="15">
      <c r="A700" s="537"/>
      <c r="B700" s="669"/>
      <c r="C700" s="537"/>
      <c r="D700" s="848" t="str">
        <f t="shared" si="63"/>
        <v>Caisse-</v>
      </c>
      <c r="E700" s="541"/>
      <c r="F700" s="540"/>
      <c r="G700" s="538"/>
      <c r="H700" s="964"/>
      <c r="I700" s="930"/>
      <c r="J700" s="930">
        <f t="shared" si="64"/>
        <v>0</v>
      </c>
      <c r="K700" s="930">
        <f t="shared" si="61"/>
        <v>0</v>
      </c>
      <c r="L700" s="705">
        <f t="shared" si="62"/>
        <v>0</v>
      </c>
      <c r="M700" s="537"/>
      <c r="N700" s="706">
        <f>+IF(A700="",0,IF(A700=Table!$A$5,L700,(IF(A700=Table!$A$3,0,IF(A700=Table!$A$4,L700,0)))))</f>
        <v>0</v>
      </c>
      <c r="O700" s="672"/>
      <c r="P700" s="707">
        <f>-IF(A700=Table!$A$5,I700,0)+IF(A700=Table!$A$5,H700,0)</f>
        <v>0</v>
      </c>
      <c r="Q700" s="539"/>
      <c r="R700" s="475">
        <f t="shared" si="66"/>
        <v>1</v>
      </c>
      <c r="S700" s="691"/>
      <c r="T700" s="691"/>
      <c r="U700" s="691"/>
      <c r="V700" s="691"/>
      <c r="W700" s="691"/>
      <c r="X700" s="691"/>
      <c r="Y700" s="691"/>
      <c r="Z700" s="691"/>
    </row>
    <row r="701" spans="1:26" ht="15">
      <c r="A701" s="693"/>
      <c r="B701" s="708"/>
      <c r="C701" s="537"/>
      <c r="D701" s="537"/>
      <c r="E701" s="708"/>
      <c r="F701" s="708" t="s">
        <v>289</v>
      </c>
      <c r="G701" s="708"/>
      <c r="H701" s="709">
        <f>SUM(H11:H700)</f>
        <v>0</v>
      </c>
      <c r="I701" s="709">
        <f>SUM(I11:I700)</f>
        <v>0</v>
      </c>
      <c r="J701" s="709"/>
      <c r="K701" s="935"/>
      <c r="L701" s="705">
        <f>SUM(L11:L700)</f>
        <v>0</v>
      </c>
      <c r="M701" s="694"/>
      <c r="N701" s="709">
        <f>SUM(N11:N700)</f>
        <v>0</v>
      </c>
      <c r="O701" s="695"/>
      <c r="P701" s="707">
        <f>SUM(P11:P700)</f>
        <v>0</v>
      </c>
      <c r="Q701" s="696"/>
      <c r="R701" s="697"/>
      <c r="S701" s="691"/>
      <c r="T701" s="691"/>
      <c r="U701" s="691"/>
      <c r="V701" s="691"/>
      <c r="W701" s="691"/>
      <c r="X701" s="691"/>
      <c r="Y701" s="691"/>
      <c r="Z701" s="691"/>
    </row>
    <row r="702" spans="1:26" ht="15">
      <c r="A702" s="693"/>
      <c r="B702" s="698"/>
      <c r="C702" s="699"/>
      <c r="D702" s="699"/>
      <c r="E702" s="698"/>
      <c r="F702" s="700"/>
      <c r="G702" s="700"/>
      <c r="H702" s="701"/>
      <c r="I702" s="701"/>
      <c r="J702" s="701"/>
      <c r="K702" s="936"/>
      <c r="L702" s="703"/>
      <c r="M702" s="694"/>
      <c r="N702" s="695"/>
      <c r="O702" s="695"/>
      <c r="P702" s="704"/>
      <c r="Q702" s="696"/>
      <c r="R702" s="697"/>
      <c r="S702" s="691"/>
      <c r="T702" s="691"/>
      <c r="U702" s="691"/>
      <c r="V702" s="691"/>
      <c r="W702" s="691"/>
      <c r="X702" s="691"/>
      <c r="Y702" s="691"/>
      <c r="Z702" s="691"/>
    </row>
    <row r="703" spans="1:26" ht="15">
      <c r="A703" s="693"/>
      <c r="B703" s="708"/>
      <c r="C703" s="699"/>
      <c r="D703" s="699"/>
      <c r="E703" s="708"/>
      <c r="F703" s="708" t="s">
        <v>290</v>
      </c>
      <c r="G703" s="708"/>
      <c r="H703" s="709"/>
      <c r="I703" s="709">
        <f>J3+H701-I701</f>
        <v>0</v>
      </c>
      <c r="J703" s="709"/>
      <c r="K703" s="935"/>
      <c r="L703" s="703"/>
      <c r="M703" s="694"/>
      <c r="N703" s="695"/>
      <c r="O703" s="695"/>
      <c r="P703" s="704"/>
      <c r="Q703" s="696"/>
      <c r="R703" s="697"/>
      <c r="S703" s="691"/>
      <c r="T703" s="691"/>
      <c r="U703" s="691"/>
      <c r="V703" s="691"/>
      <c r="W703" s="691"/>
      <c r="X703" s="691"/>
      <c r="Y703" s="691"/>
      <c r="Z703" s="691"/>
    </row>
  </sheetData>
  <autoFilter ref="A10:R703" xr:uid="{00000000-0001-0000-0800-000000000000}"/>
  <mergeCells count="1">
    <mergeCell ref="G6:G7"/>
  </mergeCells>
  <conditionalFormatting sqref="J3">
    <cfRule type="expression" dxfId="39" priority="2" stopIfTrue="1">
      <formula>$A3&gt;1</formula>
    </cfRule>
  </conditionalFormatting>
  <conditionalFormatting sqref="L3">
    <cfRule type="expression" dxfId="38" priority="1" stopIfTrue="1">
      <formula>$A3&gt;1</formula>
    </cfRule>
  </conditionalFormatting>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legacyDrawing r:id="rId1"/>
  <extLst>
    <ext xmlns:x14="http://schemas.microsoft.com/office/spreadsheetml/2009/9/main" uri="{78C0D931-6437-407d-A8EE-F0AAD7539E65}">
      <x14:conditionalFormattings>
        <x14:conditionalFormatting xmlns:xm="http://schemas.microsoft.com/office/excel/2006/main">
          <x14:cfRule type="expression" priority="4" stopIfTrue="1" id="{FCE45C7A-18E8-4E22-80F7-FEC037F67313}">
            <xm:f>$A11=Table!$A$5</xm:f>
            <x14:dxf>
              <font>
                <color rgb="FF000000"/>
              </font>
              <fill>
                <patternFill patternType="solid">
                  <fgColor rgb="FFFDEADA"/>
                  <bgColor rgb="FFFDEADA"/>
                </patternFill>
              </fill>
            </x14:dxf>
          </x14:cfRule>
          <xm:sqref>C11:C700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2B7ABC65-8A65-4C72-B370-E76900102F2A}">
          <x14:formula1>
            <xm:f>Table!$A$2:$A$7</xm:f>
          </x14:formula1>
          <xm:sqref>A11:A700</xm:sqref>
        </x14:dataValidation>
        <x14:dataValidation type="list" allowBlank="1" showInputMessage="1" showErrorMessage="1" xr:uid="{00000000-0002-0000-0800-000001000000}">
          <x14:formula1>
            <xm:f>Table!$E$2:$E$30</xm:f>
          </x14:formula1>
          <xm:sqref>C11:C700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L61"/>
  <sheetViews>
    <sheetView topLeftCell="A27" workbookViewId="0">
      <selection activeCell="C48" sqref="C48:C50"/>
    </sheetView>
  </sheetViews>
  <sheetFormatPr baseColWidth="10" defaultColWidth="11.42578125" defaultRowHeight="14.45" customHeight="1"/>
  <cols>
    <col min="1" max="2" width="8.42578125" customWidth="1"/>
    <col min="3" max="3" width="26.7109375" customWidth="1"/>
    <col min="4" max="4" width="3.7109375" customWidth="1"/>
    <col min="5" max="5" width="10.42578125" customWidth="1"/>
    <col min="6" max="6" width="17.140625" customWidth="1"/>
    <col min="7" max="7" width="2" customWidth="1"/>
    <col min="8" max="8" width="8.140625" customWidth="1"/>
    <col min="9" max="9" width="17.140625" customWidth="1"/>
    <col min="10" max="10" width="1.85546875" customWidth="1"/>
    <col min="11" max="11" width="16.85546875" bestFit="1" customWidth="1"/>
    <col min="12" max="12" width="12.42578125" customWidth="1"/>
    <col min="13" max="16378" width="11.42578125" customWidth="1"/>
  </cols>
  <sheetData>
    <row r="1" spans="1:12" ht="13.5" customHeight="1">
      <c r="C1" s="542"/>
      <c r="D1" s="489"/>
      <c r="E1" s="489"/>
      <c r="F1" s="489"/>
      <c r="G1" s="489"/>
      <c r="H1" s="489"/>
      <c r="I1" s="489"/>
      <c r="J1" s="489"/>
      <c r="K1" s="489"/>
      <c r="L1" s="489"/>
    </row>
    <row r="2" spans="1:12" ht="15">
      <c r="C2" s="542"/>
      <c r="D2" s="489"/>
      <c r="E2" s="489"/>
      <c r="F2" s="489"/>
      <c r="G2" s="489"/>
      <c r="H2" s="489"/>
      <c r="I2" s="489"/>
      <c r="J2" s="489"/>
      <c r="K2" s="489"/>
      <c r="L2" s="489" t="s">
        <v>291</v>
      </c>
    </row>
    <row r="3" spans="1:12" ht="15">
      <c r="C3" s="542"/>
      <c r="D3" s="489"/>
      <c r="E3" s="489"/>
      <c r="F3" s="489"/>
      <c r="G3" s="489"/>
      <c r="H3" s="489"/>
      <c r="I3" s="489"/>
      <c r="J3" s="489"/>
      <c r="K3" s="489"/>
      <c r="L3" s="489"/>
    </row>
    <row r="4" spans="1:12" ht="27.75" customHeight="1">
      <c r="A4" s="1216" t="s">
        <v>292</v>
      </c>
      <c r="B4" s="1216"/>
      <c r="C4" s="1216"/>
      <c r="D4" s="1216"/>
      <c r="E4" s="1216"/>
      <c r="F4" s="1216"/>
      <c r="G4" s="1216"/>
      <c r="H4" s="1216"/>
      <c r="I4" s="1216"/>
      <c r="J4" s="1216"/>
      <c r="K4" s="1216"/>
      <c r="L4" s="1216"/>
    </row>
    <row r="5" spans="1:12" ht="20.25">
      <c r="C5" s="543" t="s">
        <v>293</v>
      </c>
      <c r="D5" s="1217" t="s">
        <v>1522</v>
      </c>
      <c r="E5" s="1217"/>
      <c r="F5" s="488"/>
      <c r="G5" s="488"/>
      <c r="H5" s="543"/>
      <c r="I5" s="543" t="s">
        <v>294</v>
      </c>
      <c r="J5" s="488"/>
      <c r="K5" s="937">
        <v>45322</v>
      </c>
      <c r="L5" s="544"/>
    </row>
    <row r="6" spans="1:12" ht="18" customHeight="1">
      <c r="C6" s="542"/>
      <c r="D6" s="489"/>
      <c r="E6" s="489"/>
      <c r="F6" s="489"/>
      <c r="G6" s="489"/>
      <c r="H6" s="545"/>
      <c r="I6" s="493"/>
      <c r="J6" s="493"/>
      <c r="K6" s="489"/>
      <c r="L6" s="489"/>
    </row>
    <row r="7" spans="1:12" ht="15.75" customHeight="1">
      <c r="C7" s="1218" t="s">
        <v>1702</v>
      </c>
      <c r="D7" s="1218"/>
      <c r="E7" s="493"/>
      <c r="F7" s="546">
        <f>+'INFO PROJET'!B5:B5</f>
        <v>0</v>
      </c>
      <c r="G7" s="493"/>
      <c r="H7" s="493"/>
      <c r="I7" s="493"/>
      <c r="J7" s="493"/>
      <c r="K7" s="493"/>
      <c r="L7" s="493"/>
    </row>
    <row r="8" spans="1:12" ht="15.75" customHeight="1">
      <c r="C8" s="1218" t="s">
        <v>1703</v>
      </c>
      <c r="D8" s="1218"/>
      <c r="E8" s="490"/>
      <c r="F8" s="546">
        <f>+'INFO PROJET'!B6:B6</f>
        <v>0</v>
      </c>
      <c r="G8" s="493"/>
      <c r="H8" s="493"/>
      <c r="I8" s="493"/>
      <c r="J8" s="493"/>
      <c r="K8" s="493"/>
      <c r="L8" s="493"/>
    </row>
    <row r="9" spans="1:12" ht="15.75" customHeight="1">
      <c r="C9" s="1219"/>
      <c r="D9" s="1219"/>
      <c r="E9" s="493"/>
      <c r="F9" s="493"/>
      <c r="G9" s="493"/>
      <c r="H9" s="493"/>
      <c r="I9" s="493"/>
      <c r="J9" s="493"/>
      <c r="K9" s="493"/>
      <c r="L9" s="493"/>
    </row>
    <row r="10" spans="1:12" ht="15">
      <c r="C10" s="547"/>
      <c r="D10" s="547"/>
      <c r="E10" s="542"/>
      <c r="F10" s="489"/>
      <c r="G10" s="489"/>
      <c r="H10" s="489"/>
      <c r="I10" s="489"/>
      <c r="J10" s="489"/>
      <c r="K10" s="489"/>
      <c r="L10" s="489"/>
    </row>
    <row r="11" spans="1:12" ht="13.5" customHeight="1">
      <c r="C11" s="542"/>
      <c r="D11" s="489"/>
      <c r="E11" s="489"/>
      <c r="F11" s="489"/>
      <c r="G11" s="489"/>
      <c r="H11" s="489"/>
      <c r="I11" s="489"/>
      <c r="J11" s="489"/>
      <c r="K11" s="489"/>
      <c r="L11" s="489"/>
    </row>
    <row r="12" spans="1:12" ht="15.75" customHeight="1">
      <c r="C12" s="1215" t="s">
        <v>1704</v>
      </c>
      <c r="D12" s="489"/>
      <c r="E12" s="548" t="s">
        <v>253</v>
      </c>
      <c r="F12" s="549" t="s">
        <v>267</v>
      </c>
      <c r="G12" s="489"/>
      <c r="H12" s="548" t="s">
        <v>253</v>
      </c>
      <c r="I12" s="549"/>
      <c r="J12" s="489"/>
      <c r="K12" s="489"/>
      <c r="L12" s="489"/>
    </row>
    <row r="13" spans="1:12" ht="15.75" customHeight="1">
      <c r="C13" s="1215"/>
      <c r="D13" s="489"/>
      <c r="E13" s="550" t="s">
        <v>1705</v>
      </c>
      <c r="F13" s="550" t="s">
        <v>242</v>
      </c>
      <c r="G13" s="493"/>
      <c r="H13" s="550" t="s">
        <v>1705</v>
      </c>
      <c r="I13" s="550" t="s">
        <v>242</v>
      </c>
      <c r="J13" s="493"/>
      <c r="K13" s="489"/>
      <c r="L13" s="489"/>
    </row>
    <row r="14" spans="1:12" ht="15.75" customHeight="1">
      <c r="C14" s="551">
        <v>200000</v>
      </c>
      <c r="D14" s="489"/>
      <c r="E14" s="552"/>
      <c r="F14" s="553">
        <f>+E14*C14</f>
        <v>0</v>
      </c>
      <c r="G14" s="489"/>
      <c r="H14" s="552"/>
      <c r="I14" s="553" t="str">
        <f t="shared" ref="I14:I26" si="0">IF(OR($C14=0,H14=0),"",H14*$C14)</f>
        <v/>
      </c>
      <c r="J14" s="489"/>
      <c r="K14" s="489"/>
      <c r="L14" s="489"/>
    </row>
    <row r="15" spans="1:12" ht="15.75" customHeight="1">
      <c r="C15" s="551">
        <v>100000</v>
      </c>
      <c r="D15" s="489"/>
      <c r="E15" s="552"/>
      <c r="F15" s="553">
        <f t="shared" ref="F15:F18" si="1">+E15*C15</f>
        <v>0</v>
      </c>
      <c r="G15" s="489"/>
      <c r="H15" s="552"/>
      <c r="I15" s="553" t="str">
        <f t="shared" si="0"/>
        <v/>
      </c>
      <c r="J15" s="489"/>
      <c r="K15" s="489"/>
      <c r="L15" s="489"/>
    </row>
    <row r="16" spans="1:12" ht="15.75" customHeight="1">
      <c r="C16" s="551">
        <v>50000</v>
      </c>
      <c r="D16" s="489"/>
      <c r="E16" s="552"/>
      <c r="F16" s="553">
        <f t="shared" si="1"/>
        <v>0</v>
      </c>
      <c r="G16" s="489"/>
      <c r="H16" s="552"/>
      <c r="I16" s="553" t="str">
        <f t="shared" si="0"/>
        <v/>
      </c>
      <c r="J16" s="489"/>
      <c r="K16" s="489"/>
      <c r="L16" s="489"/>
    </row>
    <row r="17" spans="3:12" ht="15.75" customHeight="1">
      <c r="C17" s="551">
        <v>20000</v>
      </c>
      <c r="D17" s="489"/>
      <c r="E17" s="552"/>
      <c r="F17" s="553">
        <f t="shared" si="1"/>
        <v>0</v>
      </c>
      <c r="G17" s="489"/>
      <c r="H17" s="552"/>
      <c r="I17" s="553" t="str">
        <f t="shared" si="0"/>
        <v/>
      </c>
      <c r="J17" s="489"/>
      <c r="K17" s="489"/>
      <c r="L17" s="489"/>
    </row>
    <row r="18" spans="3:12" ht="15.75" customHeight="1">
      <c r="C18" s="551">
        <v>10000</v>
      </c>
      <c r="D18" s="489"/>
      <c r="E18" s="552"/>
      <c r="F18" s="553">
        <f t="shared" si="1"/>
        <v>0</v>
      </c>
      <c r="G18" s="489"/>
      <c r="H18" s="552"/>
      <c r="I18" s="553" t="str">
        <f t="shared" si="0"/>
        <v/>
      </c>
      <c r="J18" s="489"/>
      <c r="K18" s="489"/>
      <c r="L18" s="489"/>
    </row>
    <row r="19" spans="3:12" ht="15.75" customHeight="1">
      <c r="C19" s="554">
        <v>1000</v>
      </c>
      <c r="D19" s="489"/>
      <c r="E19" s="552"/>
      <c r="F19" s="553" t="str">
        <f t="shared" ref="F19:F26" si="2">IF(OR($C19=0,E19=0),"",E19*$C19)</f>
        <v/>
      </c>
      <c r="G19" s="489"/>
      <c r="H19" s="552"/>
      <c r="I19" s="553" t="str">
        <f t="shared" si="0"/>
        <v/>
      </c>
      <c r="J19" s="489"/>
      <c r="K19" s="489"/>
      <c r="L19" s="489"/>
    </row>
    <row r="20" spans="3:12" ht="15.75" customHeight="1">
      <c r="C20" s="554"/>
      <c r="D20" s="489"/>
      <c r="E20" s="552"/>
      <c r="F20" s="553" t="str">
        <f t="shared" si="2"/>
        <v/>
      </c>
      <c r="G20" s="489"/>
      <c r="H20" s="552"/>
      <c r="I20" s="553" t="str">
        <f t="shared" si="0"/>
        <v/>
      </c>
      <c r="J20" s="489"/>
      <c r="K20" s="489"/>
      <c r="L20" s="489"/>
    </row>
    <row r="21" spans="3:12" ht="15.75" customHeight="1">
      <c r="C21" s="554"/>
      <c r="D21" s="489"/>
      <c r="E21" s="552"/>
      <c r="F21" s="553" t="str">
        <f t="shared" si="2"/>
        <v/>
      </c>
      <c r="G21" s="489"/>
      <c r="H21" s="552"/>
      <c r="I21" s="553" t="str">
        <f t="shared" si="0"/>
        <v/>
      </c>
      <c r="J21" s="489"/>
      <c r="K21" s="489"/>
      <c r="L21" s="489"/>
    </row>
    <row r="22" spans="3:12" ht="15.75" customHeight="1">
      <c r="C22" s="554"/>
      <c r="D22" s="489"/>
      <c r="E22" s="552"/>
      <c r="F22" s="553" t="str">
        <f t="shared" si="2"/>
        <v/>
      </c>
      <c r="G22" s="489"/>
      <c r="H22" s="552"/>
      <c r="I22" s="553" t="str">
        <f t="shared" si="0"/>
        <v/>
      </c>
      <c r="J22" s="489"/>
      <c r="K22" s="489"/>
      <c r="L22" s="489"/>
    </row>
    <row r="23" spans="3:12" ht="15.75" customHeight="1">
      <c r="C23" s="554"/>
      <c r="D23" s="489"/>
      <c r="E23" s="552"/>
      <c r="F23" s="553" t="str">
        <f t="shared" si="2"/>
        <v/>
      </c>
      <c r="G23" s="489"/>
      <c r="H23" s="552"/>
      <c r="I23" s="553" t="str">
        <f t="shared" si="0"/>
        <v/>
      </c>
      <c r="J23" s="489"/>
      <c r="K23" s="489"/>
      <c r="L23" s="489"/>
    </row>
    <row r="24" spans="3:12" ht="15.75" customHeight="1">
      <c r="C24" s="554"/>
      <c r="D24" s="489"/>
      <c r="E24" s="552"/>
      <c r="F24" s="553" t="str">
        <f t="shared" si="2"/>
        <v/>
      </c>
      <c r="G24" s="489"/>
      <c r="H24" s="552"/>
      <c r="I24" s="553" t="str">
        <f t="shared" si="0"/>
        <v/>
      </c>
      <c r="J24" s="489"/>
      <c r="K24" s="489"/>
      <c r="L24" s="489"/>
    </row>
    <row r="25" spans="3:12" ht="15.75" customHeight="1">
      <c r="C25" s="554"/>
      <c r="D25" s="489"/>
      <c r="E25" s="552"/>
      <c r="F25" s="553" t="str">
        <f t="shared" si="2"/>
        <v/>
      </c>
      <c r="G25" s="489"/>
      <c r="H25" s="552"/>
      <c r="I25" s="553" t="str">
        <f t="shared" si="0"/>
        <v/>
      </c>
      <c r="J25" s="489"/>
      <c r="K25" s="489"/>
      <c r="L25" s="489"/>
    </row>
    <row r="26" spans="3:12" ht="15.75" customHeight="1">
      <c r="C26" s="554"/>
      <c r="D26" s="489"/>
      <c r="E26" s="552"/>
      <c r="F26" s="553" t="str">
        <f t="shared" si="2"/>
        <v/>
      </c>
      <c r="G26" s="489"/>
      <c r="H26" s="552"/>
      <c r="I26" s="553" t="str">
        <f t="shared" si="0"/>
        <v/>
      </c>
      <c r="J26" s="489"/>
      <c r="K26" s="489"/>
      <c r="L26" s="489"/>
    </row>
    <row r="27" spans="3:12" ht="15.75" customHeight="1">
      <c r="C27" s="555" t="s">
        <v>296</v>
      </c>
      <c r="D27" s="489"/>
      <c r="E27" s="556"/>
      <c r="F27" s="557">
        <f>SUM(F14:F26)</f>
        <v>0</v>
      </c>
      <c r="G27" s="489"/>
      <c r="H27" s="556"/>
      <c r="I27" s="557">
        <f>SUM(I14:I26)</f>
        <v>0</v>
      </c>
      <c r="J27" s="489"/>
      <c r="K27" s="489"/>
      <c r="L27" s="489"/>
    </row>
    <row r="28" spans="3:12" ht="13.5" customHeight="1">
      <c r="C28" s="489"/>
      <c r="D28" s="489"/>
      <c r="E28" s="489"/>
      <c r="F28" s="489"/>
      <c r="G28" s="489"/>
      <c r="H28" s="489"/>
      <c r="I28" s="489"/>
      <c r="J28" s="489"/>
      <c r="K28" s="489"/>
      <c r="L28" s="489"/>
    </row>
    <row r="29" spans="3:12" ht="13.5" customHeight="1">
      <c r="C29" s="1215" t="s">
        <v>1706</v>
      </c>
      <c r="D29" s="489"/>
      <c r="E29" s="489"/>
      <c r="F29" s="489"/>
      <c r="G29" s="489"/>
      <c r="H29" s="489"/>
      <c r="I29" s="489"/>
      <c r="J29" s="489"/>
      <c r="K29" s="489"/>
      <c r="L29" s="489"/>
    </row>
    <row r="30" spans="3:12" ht="15.75" customHeight="1">
      <c r="C30" s="1215"/>
      <c r="D30" s="489"/>
      <c r="E30" s="550" t="s">
        <v>1705</v>
      </c>
      <c r="F30" s="550" t="s">
        <v>242</v>
      </c>
      <c r="G30" s="493"/>
      <c r="H30" s="550" t="s">
        <v>1705</v>
      </c>
      <c r="I30" s="550" t="s">
        <v>242</v>
      </c>
      <c r="J30" s="493"/>
      <c r="K30" s="489"/>
      <c r="L30" s="489"/>
    </row>
    <row r="31" spans="3:12" ht="15.75" customHeight="1">
      <c r="C31" s="558">
        <v>100</v>
      </c>
      <c r="D31" s="489"/>
      <c r="E31" s="552"/>
      <c r="F31" s="553">
        <f t="shared" ref="F31:F36" si="3">+E31*C31</f>
        <v>0</v>
      </c>
      <c r="G31" s="489"/>
      <c r="H31" s="552"/>
      <c r="I31" s="553" t="str">
        <f t="shared" ref="I31:I43" si="4">IF(OR($C31=0,H31=0),"",H31*$C31)</f>
        <v/>
      </c>
      <c r="J31" s="489"/>
      <c r="K31" s="489"/>
      <c r="L31" s="489"/>
    </row>
    <row r="32" spans="3:12" ht="15.75" customHeight="1">
      <c r="C32" s="558">
        <v>50</v>
      </c>
      <c r="D32" s="489"/>
      <c r="E32" s="552"/>
      <c r="F32" s="553">
        <f t="shared" si="3"/>
        <v>0</v>
      </c>
      <c r="G32" s="489"/>
      <c r="H32" s="552"/>
      <c r="I32" s="553" t="str">
        <f t="shared" si="4"/>
        <v/>
      </c>
      <c r="J32" s="489"/>
      <c r="K32" s="489"/>
      <c r="L32" s="489"/>
    </row>
    <row r="33" spans="3:12" ht="15.75" customHeight="1">
      <c r="C33" s="558">
        <v>10</v>
      </c>
      <c r="D33" s="489"/>
      <c r="E33" s="552"/>
      <c r="F33" s="553">
        <f t="shared" si="3"/>
        <v>0</v>
      </c>
      <c r="G33" s="489"/>
      <c r="H33" s="552"/>
      <c r="I33" s="553" t="str">
        <f t="shared" si="4"/>
        <v/>
      </c>
      <c r="J33" s="489"/>
      <c r="K33" s="489"/>
      <c r="L33" s="489"/>
    </row>
    <row r="34" spans="3:12" ht="15.75" customHeight="1">
      <c r="C34" s="558">
        <v>5</v>
      </c>
      <c r="D34" s="489"/>
      <c r="E34" s="552"/>
      <c r="F34" s="553">
        <f t="shared" si="3"/>
        <v>0</v>
      </c>
      <c r="G34" s="489"/>
      <c r="H34" s="552"/>
      <c r="I34" s="553" t="str">
        <f t="shared" si="4"/>
        <v/>
      </c>
      <c r="J34" s="489"/>
      <c r="K34" s="489"/>
      <c r="L34" s="489"/>
    </row>
    <row r="35" spans="3:12" ht="15.75" customHeight="1">
      <c r="C35" s="558">
        <v>1</v>
      </c>
      <c r="D35" s="489"/>
      <c r="E35" s="552"/>
      <c r="F35" s="553">
        <f t="shared" si="3"/>
        <v>0</v>
      </c>
      <c r="G35" s="489"/>
      <c r="H35" s="552"/>
      <c r="I35" s="553" t="str">
        <f t="shared" si="4"/>
        <v/>
      </c>
      <c r="J35" s="489"/>
      <c r="K35" s="489"/>
      <c r="L35" s="489"/>
    </row>
    <row r="36" spans="3:12" ht="15.75" customHeight="1">
      <c r="C36" s="558">
        <v>0.5</v>
      </c>
      <c r="D36" s="489"/>
      <c r="E36" s="552"/>
      <c r="F36" s="553">
        <f t="shared" si="3"/>
        <v>0</v>
      </c>
      <c r="G36" s="489"/>
      <c r="H36" s="552"/>
      <c r="I36" s="553" t="str">
        <f t="shared" si="4"/>
        <v/>
      </c>
      <c r="J36" s="489"/>
      <c r="K36" s="489"/>
      <c r="L36" s="489"/>
    </row>
    <row r="37" spans="3:12" ht="15.75" customHeight="1">
      <c r="C37" s="559">
        <v>0.1</v>
      </c>
      <c r="D37" s="489"/>
      <c r="E37" s="552"/>
      <c r="F37" s="553" t="str">
        <f t="shared" ref="F37:F43" si="5">IF(OR($C37=0,E37=0),"",E37*$C37)</f>
        <v/>
      </c>
      <c r="G37" s="489"/>
      <c r="H37" s="552"/>
      <c r="I37" s="553" t="str">
        <f t="shared" si="4"/>
        <v/>
      </c>
      <c r="J37" s="489"/>
      <c r="K37" s="489"/>
      <c r="L37" s="489"/>
    </row>
    <row r="38" spans="3:12" ht="15.75" customHeight="1">
      <c r="C38" s="559"/>
      <c r="D38" s="489"/>
      <c r="E38" s="552"/>
      <c r="F38" s="553" t="str">
        <f t="shared" si="5"/>
        <v/>
      </c>
      <c r="G38" s="489"/>
      <c r="H38" s="552"/>
      <c r="I38" s="553" t="str">
        <f t="shared" si="4"/>
        <v/>
      </c>
      <c r="J38" s="489"/>
      <c r="K38" s="489"/>
      <c r="L38" s="489"/>
    </row>
    <row r="39" spans="3:12" ht="15.75" customHeight="1">
      <c r="C39" s="559"/>
      <c r="D39" s="489"/>
      <c r="E39" s="552"/>
      <c r="F39" s="553" t="str">
        <f t="shared" si="5"/>
        <v/>
      </c>
      <c r="G39" s="489"/>
      <c r="H39" s="552"/>
      <c r="I39" s="553" t="str">
        <f t="shared" si="4"/>
        <v/>
      </c>
      <c r="J39" s="489"/>
      <c r="K39" s="489"/>
      <c r="L39" s="489"/>
    </row>
    <row r="40" spans="3:12" ht="15.75" customHeight="1">
      <c r="C40" s="559"/>
      <c r="D40" s="489"/>
      <c r="E40" s="552"/>
      <c r="F40" s="553" t="str">
        <f t="shared" si="5"/>
        <v/>
      </c>
      <c r="G40" s="489"/>
      <c r="H40" s="552"/>
      <c r="I40" s="553" t="str">
        <f t="shared" si="4"/>
        <v/>
      </c>
      <c r="J40" s="489"/>
      <c r="K40" s="489"/>
      <c r="L40" s="489"/>
    </row>
    <row r="41" spans="3:12" ht="15.75" customHeight="1">
      <c r="C41" s="559"/>
      <c r="D41" s="489"/>
      <c r="E41" s="552"/>
      <c r="F41" s="553" t="str">
        <f t="shared" si="5"/>
        <v/>
      </c>
      <c r="G41" s="489"/>
      <c r="H41" s="552"/>
      <c r="I41" s="553" t="str">
        <f t="shared" si="4"/>
        <v/>
      </c>
      <c r="J41" s="489"/>
      <c r="K41" s="489"/>
      <c r="L41" s="489"/>
    </row>
    <row r="42" spans="3:12" ht="15.75" customHeight="1">
      <c r="C42" s="559"/>
      <c r="D42" s="489"/>
      <c r="E42" s="552"/>
      <c r="F42" s="553" t="str">
        <f t="shared" si="5"/>
        <v/>
      </c>
      <c r="G42" s="489"/>
      <c r="H42" s="552"/>
      <c r="I42" s="553" t="str">
        <f t="shared" si="4"/>
        <v/>
      </c>
      <c r="J42" s="489"/>
      <c r="K42" s="489"/>
      <c r="L42" s="489"/>
    </row>
    <row r="43" spans="3:12" ht="15.75" customHeight="1">
      <c r="C43" s="559"/>
      <c r="D43" s="489"/>
      <c r="E43" s="552"/>
      <c r="F43" s="553" t="str">
        <f t="shared" si="5"/>
        <v/>
      </c>
      <c r="G43" s="489"/>
      <c r="H43" s="552"/>
      <c r="I43" s="553" t="str">
        <f t="shared" si="4"/>
        <v/>
      </c>
      <c r="J43" s="489"/>
      <c r="K43" s="489"/>
      <c r="L43" s="489"/>
    </row>
    <row r="44" spans="3:12" ht="15.75" customHeight="1">
      <c r="C44" s="555" t="s">
        <v>296</v>
      </c>
      <c r="D44" s="489"/>
      <c r="E44" s="556"/>
      <c r="F44" s="557">
        <f>SUM(F31:F43)</f>
        <v>0</v>
      </c>
      <c r="G44" s="489"/>
      <c r="H44" s="556"/>
      <c r="I44" s="557">
        <f>SUM(I31:I43)</f>
        <v>0</v>
      </c>
      <c r="J44" s="489"/>
      <c r="K44" s="489"/>
      <c r="L44" s="489"/>
    </row>
    <row r="45" spans="3:12" ht="5.25" customHeight="1">
      <c r="C45" s="542"/>
      <c r="D45" s="489"/>
      <c r="E45" s="489"/>
      <c r="F45" s="489"/>
      <c r="G45" s="489"/>
      <c r="H45" s="489"/>
      <c r="I45" s="489"/>
      <c r="J45" s="489"/>
      <c r="K45" s="489"/>
      <c r="L45" s="489"/>
    </row>
    <row r="46" spans="3:12" ht="21.75" customHeight="1">
      <c r="C46" s="560" t="s">
        <v>21</v>
      </c>
      <c r="D46" s="521"/>
      <c r="E46" s="561"/>
      <c r="F46" s="562">
        <f>F44+F27</f>
        <v>0</v>
      </c>
      <c r="G46" s="521"/>
      <c r="H46" s="561"/>
      <c r="I46" s="562">
        <f>I44+I27</f>
        <v>0</v>
      </c>
      <c r="J46" s="521"/>
      <c r="K46" s="489"/>
      <c r="L46" s="489"/>
    </row>
    <row r="47" spans="3:12" ht="9.75" customHeight="1">
      <c r="C47" s="542"/>
      <c r="D47" s="489"/>
      <c r="E47" s="489"/>
      <c r="F47" s="489"/>
      <c r="G47" s="489"/>
      <c r="H47" s="489"/>
      <c r="I47" s="489"/>
      <c r="J47" s="489"/>
      <c r="K47" s="489"/>
      <c r="L47" s="489"/>
    </row>
    <row r="48" spans="3:12" ht="21.75" customHeight="1">
      <c r="C48" s="563" t="s">
        <v>1707</v>
      </c>
      <c r="D48" s="521"/>
      <c r="E48" s="564"/>
      <c r="F48" s="562">
        <f>+'A1 Cash'!J8</f>
        <v>0</v>
      </c>
      <c r="G48" s="521"/>
      <c r="H48" s="564"/>
      <c r="I48" s="562">
        <f>I46+I29</f>
        <v>0</v>
      </c>
      <c r="J48" s="521"/>
      <c r="K48" s="489"/>
      <c r="L48" s="489"/>
    </row>
    <row r="49" spans="1:12" ht="15">
      <c r="C49" s="542"/>
      <c r="D49" s="489"/>
      <c r="E49" s="489"/>
      <c r="F49" s="489"/>
      <c r="G49" s="489"/>
      <c r="H49" s="489"/>
      <c r="I49" s="489"/>
      <c r="J49" s="489"/>
      <c r="K49" s="489"/>
      <c r="L49" s="489"/>
    </row>
    <row r="50" spans="1:12" ht="23.25" customHeight="1">
      <c r="C50" s="563" t="s">
        <v>1708</v>
      </c>
      <c r="D50" s="521"/>
      <c r="E50" s="564"/>
      <c r="F50" s="562">
        <f>+F46-F48</f>
        <v>0</v>
      </c>
      <c r="G50" s="521"/>
      <c r="H50" s="564"/>
      <c r="I50" s="562">
        <f>+I46-I48</f>
        <v>0</v>
      </c>
      <c r="J50" s="521"/>
      <c r="K50" s="489"/>
      <c r="L50" s="489"/>
    </row>
    <row r="51" spans="1:12" ht="15">
      <c r="C51" s="489"/>
      <c r="D51" s="489"/>
      <c r="E51" s="489"/>
      <c r="F51" s="489"/>
      <c r="G51" s="489"/>
      <c r="H51" s="489"/>
      <c r="I51" s="489"/>
      <c r="J51" s="489"/>
      <c r="K51" s="489"/>
      <c r="L51" s="489"/>
    </row>
    <row r="52" spans="1:12" ht="19.5" customHeight="1">
      <c r="A52" s="492" t="s">
        <v>1709</v>
      </c>
      <c r="B52" s="489"/>
      <c r="C52" s="500"/>
      <c r="D52" s="500"/>
      <c r="E52" s="500"/>
      <c r="F52" s="500"/>
      <c r="G52" s="500"/>
      <c r="H52" s="565"/>
      <c r="I52" s="565"/>
      <c r="J52" s="489"/>
      <c r="K52" s="489"/>
      <c r="L52" s="489"/>
    </row>
    <row r="53" spans="1:12" ht="19.5" customHeight="1">
      <c r="G53" s="489"/>
      <c r="H53" s="489"/>
      <c r="I53" s="489"/>
      <c r="J53" s="489"/>
      <c r="K53" s="489"/>
      <c r="L53" s="489"/>
    </row>
    <row r="54" spans="1:12" ht="19.5" customHeight="1">
      <c r="B54" s="490" t="s">
        <v>297</v>
      </c>
      <c r="C54" s="500"/>
      <c r="D54" s="500"/>
      <c r="E54" s="565"/>
      <c r="F54" s="490" t="s">
        <v>297</v>
      </c>
      <c r="G54" s="489"/>
      <c r="H54" s="500"/>
      <c r="I54" s="500"/>
      <c r="J54" s="489"/>
      <c r="K54" s="489"/>
      <c r="L54" s="489"/>
    </row>
    <row r="55" spans="1:12" ht="15">
      <c r="B55" s="490" t="s">
        <v>298</v>
      </c>
      <c r="C55" s="489"/>
      <c r="D55" s="489"/>
      <c r="E55" s="489"/>
      <c r="F55" s="490" t="s">
        <v>298</v>
      </c>
      <c r="G55" s="489"/>
      <c r="H55" s="489"/>
      <c r="I55" s="489"/>
      <c r="J55" s="489"/>
      <c r="K55" s="489"/>
      <c r="L55" s="489"/>
    </row>
    <row r="56" spans="1:12" ht="18.75" customHeight="1">
      <c r="C56" s="526"/>
      <c r="D56" s="489"/>
      <c r="E56" s="489"/>
      <c r="F56" s="489"/>
      <c r="G56" s="489"/>
      <c r="H56" s="489"/>
      <c r="I56" s="489"/>
      <c r="J56" s="489"/>
      <c r="K56" s="489"/>
      <c r="L56" s="489"/>
    </row>
    <row r="57" spans="1:12" ht="18.75" customHeight="1">
      <c r="G57" s="489"/>
      <c r="H57" s="489"/>
      <c r="I57" s="489"/>
      <c r="J57" s="489"/>
      <c r="K57" s="489"/>
      <c r="L57" s="489"/>
    </row>
    <row r="58" spans="1:12" ht="15">
      <c r="G58" s="489"/>
      <c r="H58" s="489"/>
      <c r="I58" s="489"/>
      <c r="J58" s="489"/>
      <c r="K58" s="489"/>
      <c r="L58" s="489"/>
    </row>
    <row r="59" spans="1:12" ht="15">
      <c r="C59" s="542"/>
      <c r="D59" s="489"/>
      <c r="E59" s="489"/>
      <c r="F59" s="489"/>
      <c r="G59" s="489"/>
      <c r="H59" s="489"/>
      <c r="I59" s="489"/>
      <c r="J59" s="489"/>
      <c r="K59" s="489"/>
      <c r="L59" s="489"/>
    </row>
    <row r="60" spans="1:12" ht="15">
      <c r="C60" s="542"/>
      <c r="D60" s="489"/>
      <c r="E60" s="489"/>
      <c r="F60" s="489"/>
      <c r="G60" s="489"/>
      <c r="H60" s="489"/>
      <c r="I60" s="489"/>
      <c r="J60" s="489"/>
      <c r="K60" s="489"/>
      <c r="L60" s="489"/>
    </row>
    <row r="61" spans="1:12" ht="15">
      <c r="C61" s="542"/>
      <c r="D61" s="489"/>
      <c r="E61" s="489"/>
      <c r="F61" s="489" t="s">
        <v>92</v>
      </c>
      <c r="G61" s="489"/>
      <c r="H61" s="489"/>
      <c r="I61" s="489"/>
      <c r="J61" s="489"/>
      <c r="K61" s="489"/>
      <c r="L61" s="489"/>
    </row>
  </sheetData>
  <mergeCells count="7">
    <mergeCell ref="C12:C13"/>
    <mergeCell ref="C29:C30"/>
    <mergeCell ref="A4:L4"/>
    <mergeCell ref="D5:E5"/>
    <mergeCell ref="C7:D7"/>
    <mergeCell ref="C8:D8"/>
    <mergeCell ref="C9:D9"/>
  </mergeCells>
  <pageMargins left="0.70826771653543308" right="0.70826771653543308" top="1.1417322834645671" bottom="1.1417322834645671" header="0.74803149606299213" footer="0.74803149606299213"/>
  <pageSetup paperSize="9" scale="71" orientation="portrait" r:id="rId1"/>
  <headerFooter alignWithMargins="0"/>
  <rowBreaks count="1" manualBreakCount="1">
    <brk id="5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Z179"/>
  <sheetViews>
    <sheetView workbookViewId="0">
      <selection activeCell="R10" sqref="A10:R10"/>
    </sheetView>
  </sheetViews>
  <sheetFormatPr baseColWidth="10" defaultColWidth="11.42578125" defaultRowHeight="14.45" customHeight="1"/>
  <cols>
    <col min="1" max="5" width="11" customWidth="1"/>
    <col min="6" max="6" width="26.42578125" customWidth="1"/>
    <col min="7" max="7" width="16.42578125" customWidth="1"/>
    <col min="8" max="10" width="15.42578125" customWidth="1"/>
    <col min="11" max="11" width="11.85546875" customWidth="1"/>
    <col min="12" max="12" width="15.42578125" customWidth="1"/>
    <col min="13" max="14" width="11" customWidth="1"/>
    <col min="15" max="15" width="18.7109375" customWidth="1"/>
    <col min="16" max="18" width="11" customWidth="1"/>
    <col min="19" max="19" width="12.5703125" customWidth="1"/>
    <col min="20" max="26" width="11" customWidth="1"/>
    <col min="27" max="16380" width="11.42578125" customWidth="1"/>
  </cols>
  <sheetData>
    <row r="1" spans="1:26" ht="15.75">
      <c r="A1" s="427"/>
      <c r="C1" s="428" t="s">
        <v>251</v>
      </c>
      <c r="D1" s="428"/>
      <c r="E1" s="429"/>
      <c r="F1" s="808">
        <f>+'INFO PROJET'!B5:B5</f>
        <v>0</v>
      </c>
      <c r="G1" s="431"/>
      <c r="H1" s="432"/>
      <c r="I1" s="432"/>
      <c r="J1" s="433"/>
      <c r="K1" s="923"/>
      <c r="L1" s="434"/>
      <c r="M1" s="435"/>
      <c r="N1" s="436"/>
      <c r="U1" s="427"/>
      <c r="V1" s="427"/>
    </row>
    <row r="2" spans="1:26" ht="15.75" thickBot="1">
      <c r="A2" s="427"/>
      <c r="C2" s="437"/>
      <c r="D2" s="437"/>
      <c r="E2" s="438"/>
      <c r="F2" s="438"/>
      <c r="G2" s="438"/>
      <c r="H2" s="432"/>
      <c r="I2" s="432"/>
      <c r="J2" s="433"/>
      <c r="K2" s="923"/>
      <c r="L2" s="439"/>
      <c r="M2" s="438"/>
      <c r="N2" s="440"/>
      <c r="U2" s="427"/>
      <c r="V2" s="427"/>
    </row>
    <row r="3" spans="1:26" ht="15.75">
      <c r="A3" s="427"/>
      <c r="C3" s="441" t="s">
        <v>1699</v>
      </c>
      <c r="D3" s="843"/>
      <c r="E3" s="442"/>
      <c r="F3" s="443">
        <v>2024</v>
      </c>
      <c r="G3" s="438"/>
      <c r="H3" s="444" t="s">
        <v>252</v>
      </c>
      <c r="I3" s="664"/>
      <c r="J3" s="710"/>
      <c r="K3" s="924"/>
      <c r="L3" s="710"/>
      <c r="M3" s="435"/>
      <c r="N3" s="852" t="s">
        <v>253</v>
      </c>
      <c r="O3" s="853" t="s">
        <v>254</v>
      </c>
      <c r="P3" s="853" t="s">
        <v>255</v>
      </c>
      <c r="Q3" s="853" t="s">
        <v>256</v>
      </c>
      <c r="R3" s="853" t="s">
        <v>257</v>
      </c>
      <c r="S3" s="853" t="s">
        <v>258</v>
      </c>
      <c r="T3" s="853" t="s">
        <v>259</v>
      </c>
      <c r="U3" s="853" t="s">
        <v>260</v>
      </c>
      <c r="V3" s="853" t="s">
        <v>261</v>
      </c>
      <c r="W3" s="853" t="s">
        <v>262</v>
      </c>
      <c r="X3" s="853" t="s">
        <v>263</v>
      </c>
      <c r="Y3" s="853" t="s">
        <v>264</v>
      </c>
      <c r="Z3" s="854" t="s">
        <v>265</v>
      </c>
    </row>
    <row r="4" spans="1:26" ht="16.5" thickBot="1">
      <c r="A4" s="427"/>
      <c r="C4" s="448" t="s">
        <v>266</v>
      </c>
      <c r="D4" s="844"/>
      <c r="E4" s="449"/>
      <c r="F4" s="450"/>
      <c r="G4" s="438"/>
      <c r="H4" s="432"/>
      <c r="I4" s="432"/>
      <c r="J4" s="433"/>
      <c r="K4" s="923"/>
      <c r="L4" s="434"/>
      <c r="M4" s="435"/>
      <c r="N4" s="855">
        <f>+F6</f>
        <v>0</v>
      </c>
      <c r="O4" s="928">
        <v>655.95699999999999</v>
      </c>
      <c r="P4" s="928">
        <f>+O4</f>
        <v>655.95699999999999</v>
      </c>
      <c r="Q4" s="928">
        <f t="shared" ref="Q4:Z4" si="0">+P4</f>
        <v>655.95699999999999</v>
      </c>
      <c r="R4" s="928">
        <f t="shared" si="0"/>
        <v>655.95699999999999</v>
      </c>
      <c r="S4" s="928">
        <f t="shared" si="0"/>
        <v>655.95699999999999</v>
      </c>
      <c r="T4" s="928">
        <f t="shared" si="0"/>
        <v>655.95699999999999</v>
      </c>
      <c r="U4" s="928">
        <f t="shared" si="0"/>
        <v>655.95699999999999</v>
      </c>
      <c r="V4" s="928">
        <f t="shared" si="0"/>
        <v>655.95699999999999</v>
      </c>
      <c r="W4" s="928">
        <f t="shared" si="0"/>
        <v>655.95699999999999</v>
      </c>
      <c r="X4" s="928">
        <f t="shared" si="0"/>
        <v>655.95699999999999</v>
      </c>
      <c r="Y4" s="928">
        <f t="shared" si="0"/>
        <v>655.95699999999999</v>
      </c>
      <c r="Z4" s="929">
        <f t="shared" si="0"/>
        <v>655.95699999999999</v>
      </c>
    </row>
    <row r="5" spans="1:26" ht="15.75">
      <c r="A5" s="427"/>
      <c r="C5" s="448" t="s">
        <v>268</v>
      </c>
      <c r="D5" s="844"/>
      <c r="E5" s="449"/>
      <c r="F5" s="450" t="s">
        <v>1698</v>
      </c>
      <c r="G5" s="438"/>
      <c r="H5" s="432"/>
      <c r="I5" s="432"/>
      <c r="J5" s="433"/>
      <c r="K5" s="923"/>
      <c r="L5" s="434"/>
      <c r="M5" s="435"/>
      <c r="N5" s="850"/>
      <c r="O5" s="850"/>
      <c r="P5" s="850"/>
      <c r="Q5" s="850"/>
      <c r="R5" s="850"/>
      <c r="S5" s="850"/>
      <c r="T5" s="850"/>
      <c r="U5" s="850"/>
      <c r="V5" s="850"/>
      <c r="W5" s="850"/>
      <c r="X5" s="850"/>
      <c r="Y5" s="850"/>
      <c r="Z5" s="850"/>
    </row>
    <row r="6" spans="1:26" ht="15.75">
      <c r="A6" s="427"/>
      <c r="C6" s="448" t="s">
        <v>253</v>
      </c>
      <c r="D6" s="844"/>
      <c r="E6" s="449"/>
      <c r="F6" s="953">
        <f>+'INFO PROJET'!B12</f>
        <v>0</v>
      </c>
      <c r="G6" s="1214"/>
      <c r="H6" s="444" t="s">
        <v>270</v>
      </c>
      <c r="I6" s="444" t="s">
        <v>271</v>
      </c>
      <c r="J6" s="444" t="s">
        <v>210</v>
      </c>
      <c r="K6" s="925"/>
      <c r="L6" s="445" t="s">
        <v>272</v>
      </c>
      <c r="M6" s="451"/>
      <c r="N6" s="850"/>
      <c r="O6" s="850"/>
      <c r="P6" s="850"/>
      <c r="Q6" s="850"/>
      <c r="R6" s="850"/>
      <c r="S6" s="850"/>
      <c r="T6" s="850"/>
      <c r="U6" s="850"/>
      <c r="V6" s="850"/>
      <c r="W6" s="850"/>
      <c r="X6" s="850"/>
      <c r="Y6" s="850"/>
      <c r="Z6" s="850"/>
    </row>
    <row r="7" spans="1:26" ht="15.75">
      <c r="A7" s="427"/>
      <c r="C7" s="452" t="s">
        <v>273</v>
      </c>
      <c r="D7" s="845"/>
      <c r="E7" s="453"/>
      <c r="F7" s="454"/>
      <c r="G7" s="1214"/>
      <c r="H7" s="455">
        <f>SUM(H11:H176)</f>
        <v>0</v>
      </c>
      <c r="I7" s="455">
        <f>SUM(I11:I176)</f>
        <v>0</v>
      </c>
      <c r="J7" s="456">
        <f>H7-I7</f>
        <v>0</v>
      </c>
      <c r="K7" s="925"/>
      <c r="L7" s="457">
        <f>SUM(L11:L176)</f>
        <v>0</v>
      </c>
      <c r="M7" s="451"/>
      <c r="N7" s="850"/>
      <c r="O7" s="850"/>
      <c r="P7" s="850"/>
      <c r="Q7" s="850"/>
      <c r="R7" s="850"/>
      <c r="S7" s="850"/>
      <c r="T7" s="850"/>
      <c r="U7" s="850"/>
      <c r="V7" s="850"/>
      <c r="W7" s="850"/>
      <c r="X7" s="850"/>
      <c r="Y7" s="850"/>
      <c r="Z7" s="850"/>
    </row>
    <row r="8" spans="1:26" ht="15.75">
      <c r="A8" s="427"/>
      <c r="B8" s="458"/>
      <c r="C8" s="458"/>
      <c r="D8" s="458"/>
      <c r="E8" s="459"/>
      <c r="F8" s="460"/>
      <c r="G8" s="438"/>
      <c r="H8" s="461" t="s">
        <v>300</v>
      </c>
      <c r="I8" s="462"/>
      <c r="J8" s="456">
        <f>J176</f>
        <v>0</v>
      </c>
      <c r="K8" s="925"/>
      <c r="L8" s="457">
        <f>L177</f>
        <v>0</v>
      </c>
      <c r="M8" s="451"/>
      <c r="N8" s="463"/>
      <c r="U8" s="427"/>
      <c r="V8" s="427"/>
    </row>
    <row r="9" spans="1:26" ht="18">
      <c r="A9" s="464">
        <v>1</v>
      </c>
      <c r="B9" s="464">
        <v>2</v>
      </c>
      <c r="C9" s="464">
        <v>3</v>
      </c>
      <c r="D9" s="464">
        <v>4</v>
      </c>
      <c r="E9" s="464">
        <v>5</v>
      </c>
      <c r="F9" s="464">
        <v>6</v>
      </c>
      <c r="G9" s="464">
        <v>7</v>
      </c>
      <c r="H9" s="464">
        <v>8</v>
      </c>
      <c r="I9" s="464">
        <v>9</v>
      </c>
      <c r="J9" s="464">
        <v>10</v>
      </c>
      <c r="K9" s="464">
        <v>11</v>
      </c>
      <c r="L9" s="464">
        <v>12</v>
      </c>
      <c r="M9" s="464">
        <v>13</v>
      </c>
      <c r="N9" s="464">
        <v>14</v>
      </c>
      <c r="O9" s="464">
        <v>15</v>
      </c>
      <c r="P9" s="464">
        <v>16</v>
      </c>
      <c r="Q9" s="464">
        <v>17</v>
      </c>
      <c r="R9" s="464">
        <v>18</v>
      </c>
    </row>
    <row r="10" spans="1:26" ht="33.75">
      <c r="A10" s="465" t="s">
        <v>275</v>
      </c>
      <c r="B10" s="465" t="s">
        <v>276</v>
      </c>
      <c r="C10" s="536" t="s">
        <v>277</v>
      </c>
      <c r="D10" s="846" t="s">
        <v>1700</v>
      </c>
      <c r="E10" s="847" t="s">
        <v>1701</v>
      </c>
      <c r="F10" s="465" t="s">
        <v>278</v>
      </c>
      <c r="G10" s="465" t="s">
        <v>279</v>
      </c>
      <c r="H10" s="465" t="s">
        <v>270</v>
      </c>
      <c r="I10" s="465" t="s">
        <v>271</v>
      </c>
      <c r="J10" s="465" t="s">
        <v>210</v>
      </c>
      <c r="K10" s="926" t="s">
        <v>206</v>
      </c>
      <c r="L10" s="467" t="s">
        <v>281</v>
      </c>
      <c r="M10" s="465" t="s">
        <v>282</v>
      </c>
      <c r="N10" s="465" t="s">
        <v>283</v>
      </c>
      <c r="O10" s="465" t="s">
        <v>284</v>
      </c>
      <c r="P10" s="465" t="s">
        <v>285</v>
      </c>
      <c r="Q10" s="465" t="s">
        <v>286</v>
      </c>
      <c r="R10" s="465" t="s">
        <v>287</v>
      </c>
    </row>
    <row r="11" spans="1:26" ht="15">
      <c r="A11" s="468"/>
      <c r="B11" s="469"/>
      <c r="C11" s="537"/>
      <c r="D11" s="848" t="str">
        <f>"Banque-"&amp;Q11</f>
        <v>Banque-01/1900</v>
      </c>
      <c r="E11" s="849"/>
      <c r="F11" s="471"/>
      <c r="G11" s="472"/>
      <c r="H11" s="965"/>
      <c r="I11" s="966"/>
      <c r="J11" s="967">
        <f>+H11-I11+J3</f>
        <v>0</v>
      </c>
      <c r="K11" s="968">
        <f t="shared" ref="K11:K74" si="1">+IFERROR((+INDEX($O$4:$Z$4,MATCH(Q11,$O$3:$Z$3,0))),0)</f>
        <v>0</v>
      </c>
      <c r="L11" s="473">
        <f t="shared" ref="L11:L74" si="2">IFERROR((H11/K11-I11/K11),0)</f>
        <v>0</v>
      </c>
      <c r="M11" s="474"/>
      <c r="N11" s="706">
        <f>+IF(A11="",0,IF(A11=Table!$A$5,L11,(IF(A11=Table!$A$3,0,IF(A11=Table!$A$4,L11,0)))))</f>
        <v>0</v>
      </c>
      <c r="O11" s="672"/>
      <c r="P11" s="707">
        <f>-IF(A11=Table!$A$5,I11,0)+IF(A11=Table!$A$5,H11,0)</f>
        <v>0</v>
      </c>
      <c r="Q11" s="539" t="str">
        <f t="shared" ref="Q11:Q74" si="3">+TEXT(B11,"mm/aaaa")</f>
        <v>01/1900</v>
      </c>
      <c r="R11" s="475">
        <f>ROUNDUP(MONTH(Q11)/3,0)</f>
        <v>1</v>
      </c>
    </row>
    <row r="12" spans="1:26" ht="15">
      <c r="A12" s="468"/>
      <c r="B12" s="469"/>
      <c r="C12" s="537"/>
      <c r="D12" s="848" t="str">
        <f t="shared" ref="D12:D75" si="4">"Banque-"&amp;Q12</f>
        <v>Banque-01/1900</v>
      </c>
      <c r="E12" s="470"/>
      <c r="F12" s="471"/>
      <c r="G12" s="472"/>
      <c r="H12" s="965"/>
      <c r="I12" s="966"/>
      <c r="J12" s="967">
        <f t="shared" ref="J12:J75" si="5">+J11+H12-I12</f>
        <v>0</v>
      </c>
      <c r="K12" s="968">
        <f t="shared" si="1"/>
        <v>0</v>
      </c>
      <c r="L12" s="473">
        <f t="shared" si="2"/>
        <v>0</v>
      </c>
      <c r="M12" s="474"/>
      <c r="N12" s="706">
        <f>+IF(A12="",0,IF(A12=Table!$A$5,L12,(IF(A12=Table!$A$3,0,IF(A12=Table!$A$4,L12,0)))))</f>
        <v>0</v>
      </c>
      <c r="O12" s="672"/>
      <c r="P12" s="707">
        <f>-IF(A12=Table!$A$5,I12,0)+IF(A12=Table!$A$5,H12,0)</f>
        <v>0</v>
      </c>
      <c r="Q12" s="539" t="str">
        <f t="shared" si="3"/>
        <v>01/1900</v>
      </c>
      <c r="R12" s="475">
        <f t="shared" ref="R12:R75" si="6">ROUNDUP(MONTH(Q12)/3,0)</f>
        <v>1</v>
      </c>
    </row>
    <row r="13" spans="1:26" ht="15">
      <c r="A13" s="468"/>
      <c r="B13" s="469"/>
      <c r="C13" s="537"/>
      <c r="D13" s="848" t="str">
        <f t="shared" si="4"/>
        <v>Banque-01/1900</v>
      </c>
      <c r="E13" s="470"/>
      <c r="F13" s="471"/>
      <c r="G13" s="472"/>
      <c r="H13" s="965"/>
      <c r="I13" s="966"/>
      <c r="J13" s="967">
        <f t="shared" si="5"/>
        <v>0</v>
      </c>
      <c r="K13" s="968">
        <f t="shared" si="1"/>
        <v>0</v>
      </c>
      <c r="L13" s="473">
        <f t="shared" si="2"/>
        <v>0</v>
      </c>
      <c r="M13" s="474"/>
      <c r="N13" s="706">
        <f>+IF(A13="",0,IF(A13=Table!$A$5,L13,(IF(A13=Table!$A$3,0,IF(A13=Table!$A$4,L13,0)))))</f>
        <v>0</v>
      </c>
      <c r="O13" s="672"/>
      <c r="P13" s="707">
        <f>-IF(A13=Table!$A$5,I13,0)+IF(A13=Table!$A$5,H13,0)</f>
        <v>0</v>
      </c>
      <c r="Q13" s="539" t="str">
        <f t="shared" si="3"/>
        <v>01/1900</v>
      </c>
      <c r="R13" s="475">
        <f t="shared" si="6"/>
        <v>1</v>
      </c>
    </row>
    <row r="14" spans="1:26" ht="15">
      <c r="A14" s="468"/>
      <c r="B14" s="469"/>
      <c r="C14" s="537"/>
      <c r="D14" s="848" t="str">
        <f t="shared" si="4"/>
        <v>Banque-01/1900</v>
      </c>
      <c r="E14" s="470"/>
      <c r="F14" s="471"/>
      <c r="G14" s="934"/>
      <c r="H14" s="965"/>
      <c r="I14" s="966"/>
      <c r="J14" s="967">
        <f t="shared" si="5"/>
        <v>0</v>
      </c>
      <c r="K14" s="968">
        <f t="shared" si="1"/>
        <v>0</v>
      </c>
      <c r="L14" s="473">
        <f t="shared" si="2"/>
        <v>0</v>
      </c>
      <c r="M14" s="474"/>
      <c r="N14" s="706">
        <f>+IF(A14="",0,IF(A14=Table!$A$5,L14,(IF(A14=Table!$A$3,0,IF(A14=Table!$A$4,L14,0)))))</f>
        <v>0</v>
      </c>
      <c r="O14" s="672"/>
      <c r="P14" s="707">
        <f>-IF(A14=Table!$A$5,I14,0)+IF(A14=Table!$A$5,H14,0)</f>
        <v>0</v>
      </c>
      <c r="Q14" s="539" t="str">
        <f t="shared" si="3"/>
        <v>01/1900</v>
      </c>
      <c r="R14" s="475">
        <f t="shared" si="6"/>
        <v>1</v>
      </c>
    </row>
    <row r="15" spans="1:26" ht="15">
      <c r="A15" s="468"/>
      <c r="B15" s="469"/>
      <c r="C15" s="537"/>
      <c r="D15" s="848" t="str">
        <f t="shared" si="4"/>
        <v>Banque-01/1900</v>
      </c>
      <c r="E15" s="470"/>
      <c r="F15" s="471"/>
      <c r="G15" s="934"/>
      <c r="H15" s="965"/>
      <c r="I15" s="966"/>
      <c r="J15" s="967">
        <f t="shared" si="5"/>
        <v>0</v>
      </c>
      <c r="K15" s="968">
        <f t="shared" si="1"/>
        <v>0</v>
      </c>
      <c r="L15" s="473">
        <f t="shared" si="2"/>
        <v>0</v>
      </c>
      <c r="M15" s="474"/>
      <c r="N15" s="706">
        <f>+IF(A15="",0,IF(A15=Table!$A$5,L15,(IF(A15=Table!$A$3,0,IF(A15=Table!$A$4,L15,0)))))</f>
        <v>0</v>
      </c>
      <c r="O15" s="672"/>
      <c r="P15" s="707">
        <f>-IF(A15=Table!$A$5,I15,0)+IF(A15=Table!$A$5,H15,0)</f>
        <v>0</v>
      </c>
      <c r="Q15" s="539" t="str">
        <f t="shared" si="3"/>
        <v>01/1900</v>
      </c>
      <c r="R15" s="475">
        <f t="shared" si="6"/>
        <v>1</v>
      </c>
    </row>
    <row r="16" spans="1:26" ht="15">
      <c r="A16" s="468"/>
      <c r="B16" s="469"/>
      <c r="C16" s="537"/>
      <c r="D16" s="848" t="str">
        <f t="shared" si="4"/>
        <v>Banque-01/1900</v>
      </c>
      <c r="E16" s="470"/>
      <c r="F16" s="471"/>
      <c r="G16" s="934"/>
      <c r="H16" s="965"/>
      <c r="I16" s="966"/>
      <c r="J16" s="967">
        <f t="shared" si="5"/>
        <v>0</v>
      </c>
      <c r="K16" s="968">
        <f t="shared" si="1"/>
        <v>0</v>
      </c>
      <c r="L16" s="473">
        <f t="shared" si="2"/>
        <v>0</v>
      </c>
      <c r="M16" s="474"/>
      <c r="N16" s="706">
        <f>+IF(A16="",0,IF(A16=Table!$A$5,L16,(IF(A16=Table!$A$3,0,IF(A16=Table!$A$4,L16,0)))))</f>
        <v>0</v>
      </c>
      <c r="O16" s="672"/>
      <c r="P16" s="707">
        <f>-IF(A16=Table!$A$5,I16,0)+IF(A16=Table!$A$5,H16,0)</f>
        <v>0</v>
      </c>
      <c r="Q16" s="539" t="str">
        <f t="shared" si="3"/>
        <v>01/1900</v>
      </c>
      <c r="R16" s="475">
        <f t="shared" si="6"/>
        <v>1</v>
      </c>
    </row>
    <row r="17" spans="1:18" ht="15">
      <c r="A17" s="468"/>
      <c r="B17" s="469"/>
      <c r="C17" s="537"/>
      <c r="D17" s="848" t="str">
        <f t="shared" si="4"/>
        <v>Banque-01/1900</v>
      </c>
      <c r="E17" s="470"/>
      <c r="F17" s="471"/>
      <c r="G17" s="472"/>
      <c r="H17" s="965"/>
      <c r="I17" s="966"/>
      <c r="J17" s="967">
        <f t="shared" si="5"/>
        <v>0</v>
      </c>
      <c r="K17" s="968">
        <f t="shared" si="1"/>
        <v>0</v>
      </c>
      <c r="L17" s="473">
        <f t="shared" si="2"/>
        <v>0</v>
      </c>
      <c r="M17" s="474"/>
      <c r="N17" s="706">
        <f>+IF(A17="",0,IF(A17=Table!$A$5,L17,(IF(A17=Table!$A$3,0,IF(A17=Table!$A$4,L17,0)))))</f>
        <v>0</v>
      </c>
      <c r="O17" s="672"/>
      <c r="P17" s="707">
        <f>-IF(A17=Table!$A$5,I17,0)+IF(A17=Table!$A$5,H17,0)</f>
        <v>0</v>
      </c>
      <c r="Q17" s="539" t="str">
        <f t="shared" si="3"/>
        <v>01/1900</v>
      </c>
      <c r="R17" s="475">
        <f t="shared" si="6"/>
        <v>1</v>
      </c>
    </row>
    <row r="18" spans="1:18" ht="15">
      <c r="A18" s="468"/>
      <c r="B18" s="469"/>
      <c r="C18" s="537"/>
      <c r="D18" s="848" t="str">
        <f t="shared" si="4"/>
        <v>Banque-01/1900</v>
      </c>
      <c r="E18" s="470"/>
      <c r="F18" s="471"/>
      <c r="G18" s="472"/>
      <c r="H18" s="965"/>
      <c r="I18" s="966"/>
      <c r="J18" s="967">
        <f t="shared" si="5"/>
        <v>0</v>
      </c>
      <c r="K18" s="968">
        <f t="shared" si="1"/>
        <v>0</v>
      </c>
      <c r="L18" s="473">
        <f t="shared" si="2"/>
        <v>0</v>
      </c>
      <c r="M18" s="474"/>
      <c r="N18" s="706">
        <f>+IF(A18="",0,IF(A18=Table!$A$5,L18,(IF(A18=Table!$A$3,0,IF(A18=Table!$A$4,L18,0)))))</f>
        <v>0</v>
      </c>
      <c r="O18" s="672"/>
      <c r="P18" s="707">
        <f>-IF(A18=Table!$A$5,I18,0)+IF(A18=Table!$A$5,H18,0)</f>
        <v>0</v>
      </c>
      <c r="Q18" s="539" t="str">
        <f t="shared" si="3"/>
        <v>01/1900</v>
      </c>
      <c r="R18" s="475">
        <f t="shared" si="6"/>
        <v>1</v>
      </c>
    </row>
    <row r="19" spans="1:18" ht="15">
      <c r="A19" s="468"/>
      <c r="B19" s="469"/>
      <c r="C19" s="537"/>
      <c r="D19" s="848" t="str">
        <f t="shared" si="4"/>
        <v>Banque-01/1900</v>
      </c>
      <c r="E19" s="470"/>
      <c r="F19" s="471"/>
      <c r="G19" s="472"/>
      <c r="H19" s="965"/>
      <c r="I19" s="966"/>
      <c r="J19" s="967">
        <f t="shared" si="5"/>
        <v>0</v>
      </c>
      <c r="K19" s="968">
        <f t="shared" si="1"/>
        <v>0</v>
      </c>
      <c r="L19" s="473">
        <f t="shared" si="2"/>
        <v>0</v>
      </c>
      <c r="M19" s="474"/>
      <c r="N19" s="706">
        <f>+IF(A19="",0,IF(A19=Table!$A$5,L19,(IF(A19=Table!$A$3,0,IF(A19=Table!$A$4,L19,0)))))</f>
        <v>0</v>
      </c>
      <c r="O19" s="672"/>
      <c r="P19" s="707">
        <f>-IF(A19=Table!$A$5,I19,0)+IF(A19=Table!$A$5,H19,0)</f>
        <v>0</v>
      </c>
      <c r="Q19" s="539" t="str">
        <f t="shared" si="3"/>
        <v>01/1900</v>
      </c>
      <c r="R19" s="475">
        <f t="shared" si="6"/>
        <v>1</v>
      </c>
    </row>
    <row r="20" spans="1:18" ht="15">
      <c r="A20" s="468"/>
      <c r="B20" s="469"/>
      <c r="C20" s="537"/>
      <c r="D20" s="848" t="str">
        <f t="shared" si="4"/>
        <v>Banque-01/1900</v>
      </c>
      <c r="E20" s="470"/>
      <c r="F20" s="471"/>
      <c r="G20" s="472"/>
      <c r="H20" s="965"/>
      <c r="I20" s="966"/>
      <c r="J20" s="967">
        <f t="shared" si="5"/>
        <v>0</v>
      </c>
      <c r="K20" s="968">
        <f t="shared" si="1"/>
        <v>0</v>
      </c>
      <c r="L20" s="473">
        <f t="shared" si="2"/>
        <v>0</v>
      </c>
      <c r="M20" s="474"/>
      <c r="N20" s="706">
        <f>+IF(A20="",0,IF(A20=Table!$A$5,L20,(IF(A20=Table!$A$3,0,IF(A20=Table!$A$4,L20,0)))))</f>
        <v>0</v>
      </c>
      <c r="O20" s="672"/>
      <c r="P20" s="707">
        <f>-IF(A20=Table!$A$5,I20,0)+IF(A20=Table!$A$5,H20,0)</f>
        <v>0</v>
      </c>
      <c r="Q20" s="539" t="str">
        <f t="shared" si="3"/>
        <v>01/1900</v>
      </c>
      <c r="R20" s="475">
        <f t="shared" si="6"/>
        <v>1</v>
      </c>
    </row>
    <row r="21" spans="1:18" ht="15">
      <c r="A21" s="468"/>
      <c r="B21" s="469"/>
      <c r="C21" s="537"/>
      <c r="D21" s="848" t="str">
        <f t="shared" si="4"/>
        <v>Banque-01/1900</v>
      </c>
      <c r="E21" s="470"/>
      <c r="F21" s="471"/>
      <c r="G21" s="472"/>
      <c r="H21" s="965"/>
      <c r="I21" s="966"/>
      <c r="J21" s="967">
        <f t="shared" si="5"/>
        <v>0</v>
      </c>
      <c r="K21" s="968">
        <f t="shared" si="1"/>
        <v>0</v>
      </c>
      <c r="L21" s="473">
        <f t="shared" si="2"/>
        <v>0</v>
      </c>
      <c r="M21" s="474"/>
      <c r="N21" s="706">
        <f>+IF(A21="",0,IF(A21=Table!$A$5,L21,(IF(A21=Table!$A$3,0,IF(A21=Table!$A$4,L21,0)))))</f>
        <v>0</v>
      </c>
      <c r="O21" s="672"/>
      <c r="P21" s="707">
        <f>-IF(A21=Table!$A$5,I21,0)+IF(A21=Table!$A$5,H21,0)</f>
        <v>0</v>
      </c>
      <c r="Q21" s="539" t="str">
        <f t="shared" si="3"/>
        <v>01/1900</v>
      </c>
      <c r="R21" s="475">
        <f t="shared" si="6"/>
        <v>1</v>
      </c>
    </row>
    <row r="22" spans="1:18" ht="15">
      <c r="A22" s="468"/>
      <c r="B22" s="469"/>
      <c r="C22" s="537"/>
      <c r="D22" s="848" t="str">
        <f t="shared" si="4"/>
        <v>Banque-01/1900</v>
      </c>
      <c r="E22" s="470"/>
      <c r="F22" s="471"/>
      <c r="G22" s="472"/>
      <c r="H22" s="965"/>
      <c r="I22" s="966"/>
      <c r="J22" s="967">
        <f t="shared" si="5"/>
        <v>0</v>
      </c>
      <c r="K22" s="968">
        <f t="shared" si="1"/>
        <v>0</v>
      </c>
      <c r="L22" s="473">
        <f t="shared" si="2"/>
        <v>0</v>
      </c>
      <c r="M22" s="474"/>
      <c r="N22" s="706">
        <f>+IF(A22="",0,IF(A22=Table!$A$5,L22,(IF(A22=Table!$A$3,0,IF(A22=Table!$A$4,L22,0)))))</f>
        <v>0</v>
      </c>
      <c r="O22" s="672"/>
      <c r="P22" s="707">
        <f>-IF(A22=Table!$A$5,I22,0)+IF(A22=Table!$A$5,H22,0)</f>
        <v>0</v>
      </c>
      <c r="Q22" s="539" t="str">
        <f t="shared" si="3"/>
        <v>01/1900</v>
      </c>
      <c r="R22" s="475">
        <f t="shared" si="6"/>
        <v>1</v>
      </c>
    </row>
    <row r="23" spans="1:18" ht="15">
      <c r="A23" s="468"/>
      <c r="B23" s="469"/>
      <c r="C23" s="537"/>
      <c r="D23" s="848" t="str">
        <f t="shared" si="4"/>
        <v>Banque-01/1900</v>
      </c>
      <c r="E23" s="470"/>
      <c r="F23" s="471"/>
      <c r="G23" s="472"/>
      <c r="H23" s="965"/>
      <c r="I23" s="966"/>
      <c r="J23" s="967">
        <f t="shared" si="5"/>
        <v>0</v>
      </c>
      <c r="K23" s="968">
        <f t="shared" si="1"/>
        <v>0</v>
      </c>
      <c r="L23" s="473">
        <f t="shared" si="2"/>
        <v>0</v>
      </c>
      <c r="M23" s="474"/>
      <c r="N23" s="706">
        <f>+IF(A23="",0,IF(A23=Table!$A$5,L23,(IF(A23=Table!$A$3,0,IF(A23=Table!$A$4,L23,0)))))</f>
        <v>0</v>
      </c>
      <c r="O23" s="672"/>
      <c r="P23" s="707">
        <f>-IF(A23=Table!$A$5,I23,0)+IF(A23=Table!$A$5,H23,0)</f>
        <v>0</v>
      </c>
      <c r="Q23" s="539" t="str">
        <f t="shared" si="3"/>
        <v>01/1900</v>
      </c>
      <c r="R23" s="475">
        <f t="shared" si="6"/>
        <v>1</v>
      </c>
    </row>
    <row r="24" spans="1:18" ht="15">
      <c r="A24" s="468"/>
      <c r="B24" s="469"/>
      <c r="C24" s="537"/>
      <c r="D24" s="848" t="str">
        <f t="shared" si="4"/>
        <v>Banque-01/1900</v>
      </c>
      <c r="E24" s="470"/>
      <c r="F24" s="471"/>
      <c r="G24" s="472"/>
      <c r="H24" s="965"/>
      <c r="I24" s="966"/>
      <c r="J24" s="967">
        <f t="shared" si="5"/>
        <v>0</v>
      </c>
      <c r="K24" s="968">
        <f t="shared" si="1"/>
        <v>0</v>
      </c>
      <c r="L24" s="473">
        <f t="shared" si="2"/>
        <v>0</v>
      </c>
      <c r="M24" s="474"/>
      <c r="N24" s="706">
        <f>+IF(A24="",0,IF(A24=Table!$A$5,L24,(IF(A24=Table!$A$3,0,IF(A24=Table!$A$4,L24,0)))))</f>
        <v>0</v>
      </c>
      <c r="O24" s="672"/>
      <c r="P24" s="707">
        <f>-IF(A24=Table!$A$5,I24,0)+IF(A24=Table!$A$5,H24,0)</f>
        <v>0</v>
      </c>
      <c r="Q24" s="539" t="str">
        <f t="shared" si="3"/>
        <v>01/1900</v>
      </c>
      <c r="R24" s="475">
        <f t="shared" si="6"/>
        <v>1</v>
      </c>
    </row>
    <row r="25" spans="1:18" ht="15">
      <c r="A25" s="468"/>
      <c r="B25" s="469"/>
      <c r="C25" s="537"/>
      <c r="D25" s="848" t="str">
        <f t="shared" si="4"/>
        <v>Banque-01/1900</v>
      </c>
      <c r="E25" s="470"/>
      <c r="F25" s="471"/>
      <c r="G25" s="472"/>
      <c r="H25" s="965"/>
      <c r="I25" s="966"/>
      <c r="J25" s="967">
        <f t="shared" si="5"/>
        <v>0</v>
      </c>
      <c r="K25" s="968">
        <f t="shared" si="1"/>
        <v>0</v>
      </c>
      <c r="L25" s="473">
        <f t="shared" si="2"/>
        <v>0</v>
      </c>
      <c r="M25" s="474"/>
      <c r="N25" s="706">
        <f>+IF(A25="",0,IF(A25=Table!$A$5,L25,(IF(A25=Table!$A$3,0,IF(A25=Table!$A$4,L25,0)))))</f>
        <v>0</v>
      </c>
      <c r="O25" s="672"/>
      <c r="P25" s="707">
        <f>-IF(A25=Table!$A$5,I25,0)+IF(A25=Table!$A$5,H25,0)</f>
        <v>0</v>
      </c>
      <c r="Q25" s="539" t="str">
        <f t="shared" si="3"/>
        <v>01/1900</v>
      </c>
      <c r="R25" s="475">
        <f t="shared" si="6"/>
        <v>1</v>
      </c>
    </row>
    <row r="26" spans="1:18" ht="15">
      <c r="A26" s="468"/>
      <c r="B26" s="469"/>
      <c r="C26" s="537"/>
      <c r="D26" s="848" t="str">
        <f t="shared" si="4"/>
        <v>Banque-01/1900</v>
      </c>
      <c r="E26" s="470"/>
      <c r="F26" s="471"/>
      <c r="G26" s="472"/>
      <c r="H26" s="965"/>
      <c r="I26" s="966"/>
      <c r="J26" s="967">
        <f t="shared" si="5"/>
        <v>0</v>
      </c>
      <c r="K26" s="968">
        <f t="shared" si="1"/>
        <v>0</v>
      </c>
      <c r="L26" s="473">
        <f t="shared" si="2"/>
        <v>0</v>
      </c>
      <c r="M26" s="474"/>
      <c r="N26" s="706">
        <f>+IF(A26="",0,IF(A26=Table!$A$5,L26,(IF(A26=Table!$A$3,0,IF(A26=Table!$A$4,L26,0)))))</f>
        <v>0</v>
      </c>
      <c r="O26" s="672"/>
      <c r="P26" s="707">
        <f>-IF(A26=Table!$A$5,I26,0)+IF(A26=Table!$A$5,H26,0)</f>
        <v>0</v>
      </c>
      <c r="Q26" s="539" t="str">
        <f t="shared" si="3"/>
        <v>01/1900</v>
      </c>
      <c r="R26" s="475">
        <f t="shared" si="6"/>
        <v>1</v>
      </c>
    </row>
    <row r="27" spans="1:18" ht="15">
      <c r="A27" s="468"/>
      <c r="B27" s="469"/>
      <c r="C27" s="537"/>
      <c r="D27" s="848" t="str">
        <f t="shared" si="4"/>
        <v>Banque-01/1900</v>
      </c>
      <c r="E27" s="470"/>
      <c r="F27" s="471"/>
      <c r="G27" s="472"/>
      <c r="H27" s="965"/>
      <c r="I27" s="966"/>
      <c r="J27" s="967">
        <f t="shared" si="5"/>
        <v>0</v>
      </c>
      <c r="K27" s="968">
        <f t="shared" si="1"/>
        <v>0</v>
      </c>
      <c r="L27" s="473">
        <f t="shared" si="2"/>
        <v>0</v>
      </c>
      <c r="M27" s="474"/>
      <c r="N27" s="706">
        <f>+IF(A27="",0,IF(A27=Table!$A$5,L27,(IF(A27=Table!$A$3,0,IF(A27=Table!$A$4,L27,0)))))</f>
        <v>0</v>
      </c>
      <c r="O27" s="672"/>
      <c r="P27" s="707">
        <f>-IF(A27=Table!$A$5,I27,0)+IF(A27=Table!$A$5,H27,0)</f>
        <v>0</v>
      </c>
      <c r="Q27" s="539" t="str">
        <f t="shared" si="3"/>
        <v>01/1900</v>
      </c>
      <c r="R27" s="475">
        <f t="shared" si="6"/>
        <v>1</v>
      </c>
    </row>
    <row r="28" spans="1:18" ht="15">
      <c r="A28" s="468"/>
      <c r="B28" s="469"/>
      <c r="C28" s="537"/>
      <c r="D28" s="848" t="str">
        <f t="shared" si="4"/>
        <v>Banque-01/1900</v>
      </c>
      <c r="E28" s="470"/>
      <c r="F28" s="471"/>
      <c r="G28" s="472"/>
      <c r="H28" s="965"/>
      <c r="I28" s="966"/>
      <c r="J28" s="967">
        <f t="shared" si="5"/>
        <v>0</v>
      </c>
      <c r="K28" s="968">
        <f t="shared" si="1"/>
        <v>0</v>
      </c>
      <c r="L28" s="473">
        <f t="shared" si="2"/>
        <v>0</v>
      </c>
      <c r="M28" s="474"/>
      <c r="N28" s="706">
        <f>+IF(A28="",0,IF(A28=Table!$A$5,L28,(IF(A28=Table!$A$3,0,IF(A28=Table!$A$4,L28,0)))))</f>
        <v>0</v>
      </c>
      <c r="O28" s="672"/>
      <c r="P28" s="707">
        <f>-IF(A28=Table!$A$5,I28,0)+IF(A28=Table!$A$5,H28,0)</f>
        <v>0</v>
      </c>
      <c r="Q28" s="539" t="str">
        <f t="shared" si="3"/>
        <v>01/1900</v>
      </c>
      <c r="R28" s="475">
        <f t="shared" si="6"/>
        <v>1</v>
      </c>
    </row>
    <row r="29" spans="1:18" ht="15">
      <c r="A29" s="468"/>
      <c r="B29" s="469"/>
      <c r="C29" s="537"/>
      <c r="D29" s="848" t="str">
        <f t="shared" si="4"/>
        <v>Banque-01/1900</v>
      </c>
      <c r="E29" s="470"/>
      <c r="F29" s="471"/>
      <c r="G29" s="472"/>
      <c r="H29" s="965"/>
      <c r="I29" s="966"/>
      <c r="J29" s="967">
        <f t="shared" si="5"/>
        <v>0</v>
      </c>
      <c r="K29" s="968">
        <f t="shared" si="1"/>
        <v>0</v>
      </c>
      <c r="L29" s="473">
        <f t="shared" si="2"/>
        <v>0</v>
      </c>
      <c r="M29" s="474"/>
      <c r="N29" s="706">
        <f>+IF(A29="",0,IF(A29=Table!$A$5,L29,(IF(A29=Table!$A$3,0,IF(A29=Table!$A$4,L29,0)))))</f>
        <v>0</v>
      </c>
      <c r="O29" s="672"/>
      <c r="P29" s="707">
        <f>-IF(A29=Table!$A$5,I29,0)+IF(A29=Table!$A$5,H29,0)</f>
        <v>0</v>
      </c>
      <c r="Q29" s="539" t="str">
        <f t="shared" si="3"/>
        <v>01/1900</v>
      </c>
      <c r="R29" s="475">
        <f t="shared" si="6"/>
        <v>1</v>
      </c>
    </row>
    <row r="30" spans="1:18" ht="15">
      <c r="A30" s="468"/>
      <c r="B30" s="469"/>
      <c r="C30" s="537"/>
      <c r="D30" s="848" t="str">
        <f t="shared" si="4"/>
        <v>Banque-01/1900</v>
      </c>
      <c r="E30" s="470"/>
      <c r="F30" s="471"/>
      <c r="G30" s="472"/>
      <c r="H30" s="965"/>
      <c r="I30" s="966"/>
      <c r="J30" s="967">
        <f t="shared" si="5"/>
        <v>0</v>
      </c>
      <c r="K30" s="968">
        <f t="shared" si="1"/>
        <v>0</v>
      </c>
      <c r="L30" s="473">
        <f t="shared" si="2"/>
        <v>0</v>
      </c>
      <c r="M30" s="474"/>
      <c r="N30" s="706">
        <f>+IF(A30="",0,IF(A30=Table!$A$5,L30,(IF(A30=Table!$A$3,0,IF(A30=Table!$A$4,L30,0)))))</f>
        <v>0</v>
      </c>
      <c r="O30" s="672"/>
      <c r="P30" s="707">
        <f>-IF(A30=Table!$A$5,I30,0)+IF(A30=Table!$A$5,H30,0)</f>
        <v>0</v>
      </c>
      <c r="Q30" s="539" t="str">
        <f t="shared" si="3"/>
        <v>01/1900</v>
      </c>
      <c r="R30" s="475">
        <f t="shared" si="6"/>
        <v>1</v>
      </c>
    </row>
    <row r="31" spans="1:18" ht="15">
      <c r="A31" s="468"/>
      <c r="B31" s="469"/>
      <c r="C31" s="537"/>
      <c r="D31" s="848" t="str">
        <f t="shared" si="4"/>
        <v>Banque-01/1900</v>
      </c>
      <c r="E31" s="470"/>
      <c r="F31" s="471"/>
      <c r="G31" s="472"/>
      <c r="H31" s="965"/>
      <c r="I31" s="966"/>
      <c r="J31" s="967">
        <f t="shared" si="5"/>
        <v>0</v>
      </c>
      <c r="K31" s="968">
        <f t="shared" si="1"/>
        <v>0</v>
      </c>
      <c r="L31" s="473">
        <f t="shared" si="2"/>
        <v>0</v>
      </c>
      <c r="M31" s="474"/>
      <c r="N31" s="706">
        <f>+IF(A31="",0,IF(A31=Table!$A$5,L31,(IF(A31=Table!$A$3,0,IF(A31=Table!$A$4,L31,0)))))</f>
        <v>0</v>
      </c>
      <c r="O31" s="672"/>
      <c r="P31" s="707">
        <f>-IF(A31=Table!$A$5,I31,0)+IF(A31=Table!$A$5,H31,0)</f>
        <v>0</v>
      </c>
      <c r="Q31" s="539" t="str">
        <f t="shared" si="3"/>
        <v>01/1900</v>
      </c>
      <c r="R31" s="475">
        <f t="shared" si="6"/>
        <v>1</v>
      </c>
    </row>
    <row r="32" spans="1:18" ht="15">
      <c r="A32" s="468"/>
      <c r="B32" s="469"/>
      <c r="C32" s="537"/>
      <c r="D32" s="848" t="str">
        <f t="shared" si="4"/>
        <v>Banque-01/1900</v>
      </c>
      <c r="E32" s="470"/>
      <c r="F32" s="471"/>
      <c r="G32" s="472"/>
      <c r="H32" s="965"/>
      <c r="I32" s="966"/>
      <c r="J32" s="967">
        <f t="shared" si="5"/>
        <v>0</v>
      </c>
      <c r="K32" s="968">
        <f t="shared" si="1"/>
        <v>0</v>
      </c>
      <c r="L32" s="473">
        <f t="shared" si="2"/>
        <v>0</v>
      </c>
      <c r="M32" s="474"/>
      <c r="N32" s="706">
        <f>+IF(A32="",0,IF(A32=Table!$A$5,L32,(IF(A32=Table!$A$3,0,IF(A32=Table!$A$4,L32,0)))))</f>
        <v>0</v>
      </c>
      <c r="O32" s="672"/>
      <c r="P32" s="707">
        <f>-IF(A32=Table!$A$5,I32,0)+IF(A32=Table!$A$5,H32,0)</f>
        <v>0</v>
      </c>
      <c r="Q32" s="539" t="str">
        <f t="shared" si="3"/>
        <v>01/1900</v>
      </c>
      <c r="R32" s="475">
        <f t="shared" si="6"/>
        <v>1</v>
      </c>
    </row>
    <row r="33" spans="1:18" ht="15">
      <c r="A33" s="468"/>
      <c r="B33" s="469"/>
      <c r="C33" s="537"/>
      <c r="D33" s="848" t="str">
        <f t="shared" si="4"/>
        <v>Banque-01/1900</v>
      </c>
      <c r="E33" s="470"/>
      <c r="F33" s="471"/>
      <c r="G33" s="472"/>
      <c r="H33" s="965"/>
      <c r="I33" s="966"/>
      <c r="J33" s="967">
        <f t="shared" si="5"/>
        <v>0</v>
      </c>
      <c r="K33" s="968">
        <f t="shared" si="1"/>
        <v>0</v>
      </c>
      <c r="L33" s="473">
        <f t="shared" si="2"/>
        <v>0</v>
      </c>
      <c r="M33" s="474"/>
      <c r="N33" s="706">
        <f>+IF(A33="",0,IF(A33=Table!$A$5,L33,(IF(A33=Table!$A$3,0,IF(A33=Table!$A$4,L33,0)))))</f>
        <v>0</v>
      </c>
      <c r="O33" s="672"/>
      <c r="P33" s="707">
        <f>-IF(A33=Table!$A$5,I33,0)+IF(A33=Table!$A$5,H33,0)</f>
        <v>0</v>
      </c>
      <c r="Q33" s="539" t="str">
        <f t="shared" si="3"/>
        <v>01/1900</v>
      </c>
      <c r="R33" s="475">
        <f t="shared" si="6"/>
        <v>1</v>
      </c>
    </row>
    <row r="34" spans="1:18" ht="15">
      <c r="A34" s="468"/>
      <c r="B34" s="469"/>
      <c r="C34" s="537"/>
      <c r="D34" s="848" t="str">
        <f t="shared" si="4"/>
        <v>Banque-01/1900</v>
      </c>
      <c r="E34" s="470"/>
      <c r="F34" s="471"/>
      <c r="G34" s="472"/>
      <c r="H34" s="965"/>
      <c r="I34" s="966"/>
      <c r="J34" s="967">
        <f t="shared" si="5"/>
        <v>0</v>
      </c>
      <c r="K34" s="968">
        <f t="shared" si="1"/>
        <v>0</v>
      </c>
      <c r="L34" s="473">
        <f t="shared" si="2"/>
        <v>0</v>
      </c>
      <c r="M34" s="474"/>
      <c r="N34" s="706">
        <f>+IF(A34="",0,IF(A34=Table!$A$5,L34,(IF(A34=Table!$A$3,0,IF(A34=Table!$A$4,L34,0)))))</f>
        <v>0</v>
      </c>
      <c r="O34" s="672"/>
      <c r="P34" s="707">
        <f>-IF(A34=Table!$A$5,I34,0)+IF(A34=Table!$A$5,H34,0)</f>
        <v>0</v>
      </c>
      <c r="Q34" s="539" t="str">
        <f t="shared" si="3"/>
        <v>01/1900</v>
      </c>
      <c r="R34" s="475">
        <f t="shared" si="6"/>
        <v>1</v>
      </c>
    </row>
    <row r="35" spans="1:18" ht="15">
      <c r="A35" s="468"/>
      <c r="B35" s="469"/>
      <c r="C35" s="537"/>
      <c r="D35" s="848" t="str">
        <f t="shared" si="4"/>
        <v>Banque-01/1900</v>
      </c>
      <c r="E35" s="470"/>
      <c r="F35" s="471"/>
      <c r="G35" s="472"/>
      <c r="H35" s="965"/>
      <c r="I35" s="966"/>
      <c r="J35" s="967">
        <f t="shared" si="5"/>
        <v>0</v>
      </c>
      <c r="K35" s="968">
        <f t="shared" si="1"/>
        <v>0</v>
      </c>
      <c r="L35" s="473">
        <f t="shared" si="2"/>
        <v>0</v>
      </c>
      <c r="M35" s="474"/>
      <c r="N35" s="706">
        <f>+IF(A35="",0,IF(A35=Table!$A$5,L35,(IF(A35=Table!$A$3,0,IF(A35=Table!$A$4,L35,0)))))</f>
        <v>0</v>
      </c>
      <c r="O35" s="672"/>
      <c r="P35" s="707">
        <f>-IF(A35=Table!$A$5,I35,0)+IF(A35=Table!$A$5,H35,0)</f>
        <v>0</v>
      </c>
      <c r="Q35" s="539" t="str">
        <f t="shared" si="3"/>
        <v>01/1900</v>
      </c>
      <c r="R35" s="475">
        <f t="shared" si="6"/>
        <v>1</v>
      </c>
    </row>
    <row r="36" spans="1:18" ht="15">
      <c r="A36" s="468"/>
      <c r="B36" s="469"/>
      <c r="C36" s="537"/>
      <c r="D36" s="848" t="str">
        <f t="shared" si="4"/>
        <v>Banque-01/1900</v>
      </c>
      <c r="E36" s="470"/>
      <c r="F36" s="471"/>
      <c r="G36" s="472"/>
      <c r="H36" s="965"/>
      <c r="I36" s="966"/>
      <c r="J36" s="967">
        <f t="shared" si="5"/>
        <v>0</v>
      </c>
      <c r="K36" s="968">
        <f t="shared" si="1"/>
        <v>0</v>
      </c>
      <c r="L36" s="473">
        <f t="shared" si="2"/>
        <v>0</v>
      </c>
      <c r="M36" s="474"/>
      <c r="N36" s="706">
        <f>+IF(A36="",0,IF(A36=Table!$A$5,L36,(IF(A36=Table!$A$3,0,IF(A36=Table!$A$4,L36,0)))))</f>
        <v>0</v>
      </c>
      <c r="O36" s="672"/>
      <c r="P36" s="707">
        <f>-IF(A36=Table!$A$5,I36,0)+IF(A36=Table!$A$5,H36,0)</f>
        <v>0</v>
      </c>
      <c r="Q36" s="539" t="str">
        <f t="shared" si="3"/>
        <v>01/1900</v>
      </c>
      <c r="R36" s="475">
        <f t="shared" si="6"/>
        <v>1</v>
      </c>
    </row>
    <row r="37" spans="1:18" ht="15">
      <c r="A37" s="468"/>
      <c r="B37" s="469"/>
      <c r="C37" s="537"/>
      <c r="D37" s="848" t="str">
        <f t="shared" si="4"/>
        <v>Banque-01/1900</v>
      </c>
      <c r="E37" s="470"/>
      <c r="F37" s="471"/>
      <c r="G37" s="472"/>
      <c r="H37" s="965"/>
      <c r="I37" s="966"/>
      <c r="J37" s="967">
        <f t="shared" si="5"/>
        <v>0</v>
      </c>
      <c r="K37" s="968">
        <f t="shared" si="1"/>
        <v>0</v>
      </c>
      <c r="L37" s="473">
        <f t="shared" si="2"/>
        <v>0</v>
      </c>
      <c r="M37" s="474"/>
      <c r="N37" s="706">
        <f>+IF(A37="",0,IF(A37=Table!$A$5,L37,(IF(A37=Table!$A$3,0,IF(A37=Table!$A$4,L37,0)))))</f>
        <v>0</v>
      </c>
      <c r="O37" s="672"/>
      <c r="P37" s="707">
        <f>-IF(A37=Table!$A$5,I37,0)+IF(A37=Table!$A$5,H37,0)</f>
        <v>0</v>
      </c>
      <c r="Q37" s="539" t="str">
        <f t="shared" si="3"/>
        <v>01/1900</v>
      </c>
      <c r="R37" s="475">
        <f t="shared" si="6"/>
        <v>1</v>
      </c>
    </row>
    <row r="38" spans="1:18" ht="15">
      <c r="A38" s="468"/>
      <c r="B38" s="469"/>
      <c r="C38" s="537"/>
      <c r="D38" s="848" t="str">
        <f t="shared" si="4"/>
        <v>Banque-01/1900</v>
      </c>
      <c r="E38" s="470"/>
      <c r="F38" s="471"/>
      <c r="G38" s="472"/>
      <c r="H38" s="965"/>
      <c r="I38" s="966"/>
      <c r="J38" s="967">
        <f t="shared" si="5"/>
        <v>0</v>
      </c>
      <c r="K38" s="968">
        <f t="shared" si="1"/>
        <v>0</v>
      </c>
      <c r="L38" s="473">
        <f t="shared" si="2"/>
        <v>0</v>
      </c>
      <c r="M38" s="474"/>
      <c r="N38" s="706">
        <f>+IF(A38="",0,IF(A38=Table!$A$5,L38,(IF(A38=Table!$A$3,0,IF(A38=Table!$A$4,L38,0)))))</f>
        <v>0</v>
      </c>
      <c r="O38" s="672"/>
      <c r="P38" s="707">
        <f>-IF(A38=Table!$A$5,I38,0)+IF(A38=Table!$A$5,H38,0)</f>
        <v>0</v>
      </c>
      <c r="Q38" s="539" t="str">
        <f t="shared" si="3"/>
        <v>01/1900</v>
      </c>
      <c r="R38" s="475">
        <f t="shared" si="6"/>
        <v>1</v>
      </c>
    </row>
    <row r="39" spans="1:18" ht="15">
      <c r="A39" s="468"/>
      <c r="B39" s="469"/>
      <c r="C39" s="537"/>
      <c r="D39" s="848" t="str">
        <f t="shared" si="4"/>
        <v>Banque-01/1900</v>
      </c>
      <c r="E39" s="470"/>
      <c r="F39" s="471"/>
      <c r="G39" s="472"/>
      <c r="H39" s="965"/>
      <c r="I39" s="966"/>
      <c r="J39" s="967">
        <f t="shared" si="5"/>
        <v>0</v>
      </c>
      <c r="K39" s="968">
        <f t="shared" si="1"/>
        <v>0</v>
      </c>
      <c r="L39" s="473">
        <f t="shared" si="2"/>
        <v>0</v>
      </c>
      <c r="M39" s="474"/>
      <c r="N39" s="706">
        <f>+IF(A39="",0,IF(A39=Table!$A$5,L39,(IF(A39=Table!$A$3,0,IF(A39=Table!$A$4,L39,0)))))</f>
        <v>0</v>
      </c>
      <c r="O39" s="672"/>
      <c r="P39" s="707">
        <f>-IF(A39=Table!$A$5,I39,0)+IF(A39=Table!$A$5,H39,0)</f>
        <v>0</v>
      </c>
      <c r="Q39" s="539" t="str">
        <f t="shared" si="3"/>
        <v>01/1900</v>
      </c>
      <c r="R39" s="475">
        <f t="shared" si="6"/>
        <v>1</v>
      </c>
    </row>
    <row r="40" spans="1:18" ht="15">
      <c r="A40" s="468"/>
      <c r="B40" s="469"/>
      <c r="C40" s="537"/>
      <c r="D40" s="848" t="str">
        <f t="shared" si="4"/>
        <v>Banque-01/1900</v>
      </c>
      <c r="E40" s="470"/>
      <c r="F40" s="471"/>
      <c r="G40" s="472"/>
      <c r="H40" s="965"/>
      <c r="I40" s="966"/>
      <c r="J40" s="967">
        <f t="shared" si="5"/>
        <v>0</v>
      </c>
      <c r="K40" s="968">
        <f t="shared" si="1"/>
        <v>0</v>
      </c>
      <c r="L40" s="473">
        <f t="shared" si="2"/>
        <v>0</v>
      </c>
      <c r="M40" s="474"/>
      <c r="N40" s="706">
        <f>+IF(A40="",0,IF(A40=Table!$A$5,L40,(IF(A40=Table!$A$3,0,IF(A40=Table!$A$4,L40,0)))))</f>
        <v>0</v>
      </c>
      <c r="O40" s="672"/>
      <c r="P40" s="707">
        <f>-IF(A40=Table!$A$5,I40,0)+IF(A40=Table!$A$5,H40,0)</f>
        <v>0</v>
      </c>
      <c r="Q40" s="539" t="str">
        <f t="shared" si="3"/>
        <v>01/1900</v>
      </c>
      <c r="R40" s="475">
        <f t="shared" si="6"/>
        <v>1</v>
      </c>
    </row>
    <row r="41" spans="1:18" ht="15">
      <c r="A41" s="468"/>
      <c r="B41" s="469"/>
      <c r="C41" s="537"/>
      <c r="D41" s="848" t="str">
        <f t="shared" si="4"/>
        <v>Banque-01/1900</v>
      </c>
      <c r="E41" s="470"/>
      <c r="F41" s="471"/>
      <c r="G41" s="472"/>
      <c r="H41" s="965"/>
      <c r="I41" s="966"/>
      <c r="J41" s="967">
        <f t="shared" si="5"/>
        <v>0</v>
      </c>
      <c r="K41" s="968">
        <f t="shared" si="1"/>
        <v>0</v>
      </c>
      <c r="L41" s="473">
        <f t="shared" si="2"/>
        <v>0</v>
      </c>
      <c r="M41" s="474"/>
      <c r="N41" s="706">
        <f>+IF(A41="",0,IF(A41=Table!$A$5,L41,(IF(A41=Table!$A$3,0,IF(A41=Table!$A$4,L41,0)))))</f>
        <v>0</v>
      </c>
      <c r="O41" s="672"/>
      <c r="P41" s="707">
        <f>-IF(A41=Table!$A$5,I41,0)+IF(A41=Table!$A$5,H41,0)</f>
        <v>0</v>
      </c>
      <c r="Q41" s="539" t="str">
        <f t="shared" si="3"/>
        <v>01/1900</v>
      </c>
      <c r="R41" s="475">
        <f t="shared" si="6"/>
        <v>1</v>
      </c>
    </row>
    <row r="42" spans="1:18" ht="15">
      <c r="A42" s="468"/>
      <c r="B42" s="469"/>
      <c r="C42" s="537"/>
      <c r="D42" s="848" t="str">
        <f t="shared" si="4"/>
        <v>Banque-01/1900</v>
      </c>
      <c r="E42" s="470"/>
      <c r="F42" s="471"/>
      <c r="G42" s="472"/>
      <c r="H42" s="965"/>
      <c r="I42" s="966"/>
      <c r="J42" s="967">
        <f t="shared" si="5"/>
        <v>0</v>
      </c>
      <c r="K42" s="968">
        <f t="shared" si="1"/>
        <v>0</v>
      </c>
      <c r="L42" s="473">
        <f t="shared" si="2"/>
        <v>0</v>
      </c>
      <c r="M42" s="474"/>
      <c r="N42" s="706">
        <f>+IF(A42="",0,IF(A42=Table!$A$5,L42,(IF(A42=Table!$A$3,0,IF(A42=Table!$A$4,L42,0)))))</f>
        <v>0</v>
      </c>
      <c r="O42" s="672"/>
      <c r="P42" s="707">
        <f>-IF(A42=Table!$A$5,I42,0)+IF(A42=Table!$A$5,H42,0)</f>
        <v>0</v>
      </c>
      <c r="Q42" s="539" t="str">
        <f t="shared" si="3"/>
        <v>01/1900</v>
      </c>
      <c r="R42" s="475">
        <f t="shared" si="6"/>
        <v>1</v>
      </c>
    </row>
    <row r="43" spans="1:18" ht="15">
      <c r="A43" s="468"/>
      <c r="B43" s="469"/>
      <c r="C43" s="537"/>
      <c r="D43" s="848" t="str">
        <f t="shared" si="4"/>
        <v>Banque-01/1900</v>
      </c>
      <c r="E43" s="470"/>
      <c r="F43" s="471"/>
      <c r="G43" s="472"/>
      <c r="H43" s="965"/>
      <c r="I43" s="966"/>
      <c r="J43" s="967">
        <f t="shared" si="5"/>
        <v>0</v>
      </c>
      <c r="K43" s="968">
        <f t="shared" si="1"/>
        <v>0</v>
      </c>
      <c r="L43" s="473">
        <f t="shared" si="2"/>
        <v>0</v>
      </c>
      <c r="M43" s="474"/>
      <c r="N43" s="706">
        <f>+IF(A43="",0,IF(A43=Table!$A$5,L43,(IF(A43=Table!$A$3,0,IF(A43=Table!$A$4,L43,0)))))</f>
        <v>0</v>
      </c>
      <c r="O43" s="672"/>
      <c r="P43" s="707">
        <f>-IF(A43=Table!$A$5,I43,0)+IF(A43=Table!$A$5,H43,0)</f>
        <v>0</v>
      </c>
      <c r="Q43" s="539" t="str">
        <f t="shared" si="3"/>
        <v>01/1900</v>
      </c>
      <c r="R43" s="475">
        <f t="shared" si="6"/>
        <v>1</v>
      </c>
    </row>
    <row r="44" spans="1:18" ht="15">
      <c r="A44" s="468"/>
      <c r="B44" s="469"/>
      <c r="C44" s="537"/>
      <c r="D44" s="848" t="str">
        <f t="shared" si="4"/>
        <v>Banque-01/1900</v>
      </c>
      <c r="E44" s="470"/>
      <c r="F44" s="471"/>
      <c r="G44" s="472"/>
      <c r="H44" s="965"/>
      <c r="I44" s="966"/>
      <c r="J44" s="967">
        <f t="shared" si="5"/>
        <v>0</v>
      </c>
      <c r="K44" s="968">
        <f t="shared" si="1"/>
        <v>0</v>
      </c>
      <c r="L44" s="473">
        <f t="shared" si="2"/>
        <v>0</v>
      </c>
      <c r="M44" s="474"/>
      <c r="N44" s="706">
        <f>+IF(A44="",0,IF(A44=Table!$A$5,L44,(IF(A44=Table!$A$3,0,IF(A44=Table!$A$4,L44,0)))))</f>
        <v>0</v>
      </c>
      <c r="O44" s="672"/>
      <c r="P44" s="707">
        <f>-IF(A44=Table!$A$5,I44,0)+IF(A44=Table!$A$5,H44,0)</f>
        <v>0</v>
      </c>
      <c r="Q44" s="539" t="str">
        <f t="shared" si="3"/>
        <v>01/1900</v>
      </c>
      <c r="R44" s="475">
        <f t="shared" si="6"/>
        <v>1</v>
      </c>
    </row>
    <row r="45" spans="1:18" ht="15">
      <c r="A45" s="468"/>
      <c r="B45" s="469"/>
      <c r="C45" s="537"/>
      <c r="D45" s="848" t="str">
        <f t="shared" si="4"/>
        <v>Banque-01/1900</v>
      </c>
      <c r="E45" s="470"/>
      <c r="F45" s="471"/>
      <c r="G45" s="472"/>
      <c r="H45" s="965"/>
      <c r="I45" s="966"/>
      <c r="J45" s="967">
        <f t="shared" si="5"/>
        <v>0</v>
      </c>
      <c r="K45" s="968">
        <f t="shared" si="1"/>
        <v>0</v>
      </c>
      <c r="L45" s="473">
        <f t="shared" si="2"/>
        <v>0</v>
      </c>
      <c r="M45" s="474"/>
      <c r="N45" s="706">
        <f>+IF(A45="",0,IF(A45=Table!$A$5,L45,(IF(A45=Table!$A$3,0,IF(A45=Table!$A$4,L45,0)))))</f>
        <v>0</v>
      </c>
      <c r="O45" s="672"/>
      <c r="P45" s="707">
        <f>-IF(A45=Table!$A$5,I45,0)+IF(A45=Table!$A$5,H45,0)</f>
        <v>0</v>
      </c>
      <c r="Q45" s="539" t="str">
        <f t="shared" si="3"/>
        <v>01/1900</v>
      </c>
      <c r="R45" s="475">
        <f t="shared" si="6"/>
        <v>1</v>
      </c>
    </row>
    <row r="46" spans="1:18" ht="15">
      <c r="A46" s="468"/>
      <c r="B46" s="469"/>
      <c r="C46" s="537"/>
      <c r="D46" s="848" t="str">
        <f t="shared" si="4"/>
        <v>Banque-01/1900</v>
      </c>
      <c r="E46" s="470"/>
      <c r="F46" s="471"/>
      <c r="G46" s="472"/>
      <c r="H46" s="965"/>
      <c r="I46" s="966"/>
      <c r="J46" s="967">
        <f t="shared" si="5"/>
        <v>0</v>
      </c>
      <c r="K46" s="968">
        <f t="shared" si="1"/>
        <v>0</v>
      </c>
      <c r="L46" s="473">
        <f t="shared" si="2"/>
        <v>0</v>
      </c>
      <c r="M46" s="474"/>
      <c r="N46" s="706">
        <f>+IF(A46="",0,IF(A46=Table!$A$5,L46,(IF(A46=Table!$A$3,0,IF(A46=Table!$A$4,L46,0)))))</f>
        <v>0</v>
      </c>
      <c r="O46" s="672"/>
      <c r="P46" s="707">
        <f>-IF(A46=Table!$A$5,I46,0)+IF(A46=Table!$A$5,H46,0)</f>
        <v>0</v>
      </c>
      <c r="Q46" s="539" t="str">
        <f t="shared" si="3"/>
        <v>01/1900</v>
      </c>
      <c r="R46" s="475">
        <f t="shared" si="6"/>
        <v>1</v>
      </c>
    </row>
    <row r="47" spans="1:18" ht="15">
      <c r="A47" s="468"/>
      <c r="B47" s="469"/>
      <c r="C47" s="537"/>
      <c r="D47" s="848" t="str">
        <f t="shared" si="4"/>
        <v>Banque-01/1900</v>
      </c>
      <c r="E47" s="470"/>
      <c r="F47" s="471"/>
      <c r="G47" s="472"/>
      <c r="H47" s="965"/>
      <c r="I47" s="966"/>
      <c r="J47" s="967">
        <f t="shared" si="5"/>
        <v>0</v>
      </c>
      <c r="K47" s="968">
        <f t="shared" si="1"/>
        <v>0</v>
      </c>
      <c r="L47" s="473">
        <f t="shared" si="2"/>
        <v>0</v>
      </c>
      <c r="M47" s="474"/>
      <c r="N47" s="706">
        <f>+IF(A47="",0,IF(A47=Table!$A$5,L47,(IF(A47=Table!$A$3,0,IF(A47=Table!$A$4,L47,0)))))</f>
        <v>0</v>
      </c>
      <c r="O47" s="672"/>
      <c r="P47" s="707">
        <f>-IF(A47=Table!$A$5,I47,0)+IF(A47=Table!$A$5,H47,0)</f>
        <v>0</v>
      </c>
      <c r="Q47" s="539" t="str">
        <f t="shared" si="3"/>
        <v>01/1900</v>
      </c>
      <c r="R47" s="475">
        <f t="shared" si="6"/>
        <v>1</v>
      </c>
    </row>
    <row r="48" spans="1:18" ht="15">
      <c r="A48" s="468"/>
      <c r="B48" s="469"/>
      <c r="C48" s="537"/>
      <c r="D48" s="848" t="str">
        <f t="shared" si="4"/>
        <v>Banque-01/1900</v>
      </c>
      <c r="E48" s="470"/>
      <c r="F48" s="471"/>
      <c r="G48" s="472"/>
      <c r="H48" s="965"/>
      <c r="I48" s="966"/>
      <c r="J48" s="967">
        <f t="shared" si="5"/>
        <v>0</v>
      </c>
      <c r="K48" s="968">
        <f t="shared" si="1"/>
        <v>0</v>
      </c>
      <c r="L48" s="473">
        <f t="shared" si="2"/>
        <v>0</v>
      </c>
      <c r="M48" s="474"/>
      <c r="N48" s="706">
        <f>+IF(A48="",0,IF(A48=Table!$A$5,L48,(IF(A48=Table!$A$3,0,IF(A48=Table!$A$4,L48,0)))))</f>
        <v>0</v>
      </c>
      <c r="O48" s="672"/>
      <c r="P48" s="707">
        <f>-IF(A48=Table!$A$5,I48,0)+IF(A48=Table!$A$5,H48,0)</f>
        <v>0</v>
      </c>
      <c r="Q48" s="539" t="str">
        <f t="shared" si="3"/>
        <v>01/1900</v>
      </c>
      <c r="R48" s="475">
        <f t="shared" si="6"/>
        <v>1</v>
      </c>
    </row>
    <row r="49" spans="1:18" ht="15">
      <c r="A49" s="468"/>
      <c r="B49" s="469"/>
      <c r="C49" s="537"/>
      <c r="D49" s="848" t="str">
        <f t="shared" si="4"/>
        <v>Banque-01/1900</v>
      </c>
      <c r="E49" s="470"/>
      <c r="F49" s="471"/>
      <c r="G49" s="472"/>
      <c r="H49" s="965"/>
      <c r="I49" s="966"/>
      <c r="J49" s="967">
        <f t="shared" si="5"/>
        <v>0</v>
      </c>
      <c r="K49" s="968">
        <f t="shared" si="1"/>
        <v>0</v>
      </c>
      <c r="L49" s="473">
        <f t="shared" si="2"/>
        <v>0</v>
      </c>
      <c r="M49" s="474"/>
      <c r="N49" s="706">
        <f>+IF(A49="",0,IF(A49=Table!$A$5,L49,(IF(A49=Table!$A$3,0,IF(A49=Table!$A$4,L49,0)))))</f>
        <v>0</v>
      </c>
      <c r="O49" s="672"/>
      <c r="P49" s="707">
        <f>-IF(A49=Table!$A$5,I49,0)+IF(A49=Table!$A$5,H49,0)</f>
        <v>0</v>
      </c>
      <c r="Q49" s="539" t="str">
        <f t="shared" si="3"/>
        <v>01/1900</v>
      </c>
      <c r="R49" s="475">
        <f t="shared" si="6"/>
        <v>1</v>
      </c>
    </row>
    <row r="50" spans="1:18" ht="15">
      <c r="A50" s="468"/>
      <c r="B50" s="469"/>
      <c r="C50" s="537"/>
      <c r="D50" s="848" t="str">
        <f t="shared" si="4"/>
        <v>Banque-01/1900</v>
      </c>
      <c r="E50" s="470"/>
      <c r="F50" s="471"/>
      <c r="G50" s="472"/>
      <c r="H50" s="965"/>
      <c r="I50" s="966"/>
      <c r="J50" s="967">
        <f t="shared" si="5"/>
        <v>0</v>
      </c>
      <c r="K50" s="968">
        <f t="shared" si="1"/>
        <v>0</v>
      </c>
      <c r="L50" s="473">
        <f t="shared" si="2"/>
        <v>0</v>
      </c>
      <c r="M50" s="474"/>
      <c r="N50" s="706">
        <f>+IF(A50="",0,IF(A50=Table!$A$5,L50,(IF(A50=Table!$A$3,0,IF(A50=Table!$A$4,L50,0)))))</f>
        <v>0</v>
      </c>
      <c r="O50" s="672"/>
      <c r="P50" s="707">
        <f>-IF(A50=Table!$A$5,I50,0)+IF(A50=Table!$A$5,H50,0)</f>
        <v>0</v>
      </c>
      <c r="Q50" s="539" t="str">
        <f t="shared" si="3"/>
        <v>01/1900</v>
      </c>
      <c r="R50" s="475">
        <f t="shared" si="6"/>
        <v>1</v>
      </c>
    </row>
    <row r="51" spans="1:18" ht="15">
      <c r="A51" s="468"/>
      <c r="B51" s="469"/>
      <c r="C51" s="537"/>
      <c r="D51" s="848" t="str">
        <f t="shared" si="4"/>
        <v>Banque-01/1900</v>
      </c>
      <c r="E51" s="470"/>
      <c r="F51" s="471"/>
      <c r="G51" s="472"/>
      <c r="H51" s="965"/>
      <c r="I51" s="966"/>
      <c r="J51" s="967">
        <f t="shared" si="5"/>
        <v>0</v>
      </c>
      <c r="K51" s="968">
        <f t="shared" si="1"/>
        <v>0</v>
      </c>
      <c r="L51" s="473">
        <f t="shared" si="2"/>
        <v>0</v>
      </c>
      <c r="M51" s="474"/>
      <c r="N51" s="706">
        <f>+IF(A51="",0,IF(A51=Table!$A$5,L51,(IF(A51=Table!$A$3,0,IF(A51=Table!$A$4,L51,0)))))</f>
        <v>0</v>
      </c>
      <c r="O51" s="672"/>
      <c r="P51" s="707">
        <f>-IF(A51=Table!$A$5,I51,0)+IF(A51=Table!$A$5,H51,0)</f>
        <v>0</v>
      </c>
      <c r="Q51" s="539" t="str">
        <f t="shared" si="3"/>
        <v>01/1900</v>
      </c>
      <c r="R51" s="475">
        <f t="shared" si="6"/>
        <v>1</v>
      </c>
    </row>
    <row r="52" spans="1:18" ht="15">
      <c r="A52" s="468"/>
      <c r="B52" s="469"/>
      <c r="C52" s="537"/>
      <c r="D52" s="848" t="str">
        <f t="shared" si="4"/>
        <v>Banque-01/1900</v>
      </c>
      <c r="E52" s="470"/>
      <c r="F52" s="471"/>
      <c r="G52" s="472"/>
      <c r="H52" s="965"/>
      <c r="I52" s="966"/>
      <c r="J52" s="967">
        <f t="shared" si="5"/>
        <v>0</v>
      </c>
      <c r="K52" s="968">
        <f t="shared" si="1"/>
        <v>0</v>
      </c>
      <c r="L52" s="473">
        <f t="shared" si="2"/>
        <v>0</v>
      </c>
      <c r="M52" s="474"/>
      <c r="N52" s="706">
        <f>+IF(A52="",0,IF(A52=Table!$A$5,L52,(IF(A52=Table!$A$3,0,IF(A52=Table!$A$4,L52,0)))))</f>
        <v>0</v>
      </c>
      <c r="O52" s="672"/>
      <c r="P52" s="707">
        <f>-IF(A52=Table!$A$5,I52,0)+IF(A52=Table!$A$5,H52,0)</f>
        <v>0</v>
      </c>
      <c r="Q52" s="539" t="str">
        <f t="shared" si="3"/>
        <v>01/1900</v>
      </c>
      <c r="R52" s="475">
        <f t="shared" si="6"/>
        <v>1</v>
      </c>
    </row>
    <row r="53" spans="1:18" ht="15">
      <c r="A53" s="468"/>
      <c r="B53" s="469"/>
      <c r="C53" s="537"/>
      <c r="D53" s="848" t="str">
        <f t="shared" si="4"/>
        <v>Banque-01/1900</v>
      </c>
      <c r="E53" s="470"/>
      <c r="F53" s="471"/>
      <c r="G53" s="472"/>
      <c r="H53" s="965"/>
      <c r="I53" s="966"/>
      <c r="J53" s="967">
        <f t="shared" si="5"/>
        <v>0</v>
      </c>
      <c r="K53" s="968">
        <f t="shared" si="1"/>
        <v>0</v>
      </c>
      <c r="L53" s="473">
        <f t="shared" si="2"/>
        <v>0</v>
      </c>
      <c r="M53" s="474"/>
      <c r="N53" s="706">
        <f>+IF(A53="",0,IF(A53=Table!$A$5,L53,(IF(A53=Table!$A$3,0,IF(A53=Table!$A$4,L53,0)))))</f>
        <v>0</v>
      </c>
      <c r="O53" s="672"/>
      <c r="P53" s="707">
        <f>-IF(A53=Table!$A$5,I53,0)+IF(A53=Table!$A$5,H53,0)</f>
        <v>0</v>
      </c>
      <c r="Q53" s="539" t="str">
        <f t="shared" si="3"/>
        <v>01/1900</v>
      </c>
      <c r="R53" s="475">
        <f t="shared" si="6"/>
        <v>1</v>
      </c>
    </row>
    <row r="54" spans="1:18" ht="15">
      <c r="A54" s="468"/>
      <c r="B54" s="469"/>
      <c r="C54" s="537"/>
      <c r="D54" s="848" t="str">
        <f t="shared" si="4"/>
        <v>Banque-01/1900</v>
      </c>
      <c r="E54" s="470"/>
      <c r="F54" s="471"/>
      <c r="G54" s="472"/>
      <c r="H54" s="965"/>
      <c r="I54" s="966"/>
      <c r="J54" s="967">
        <f t="shared" si="5"/>
        <v>0</v>
      </c>
      <c r="K54" s="968">
        <f t="shared" si="1"/>
        <v>0</v>
      </c>
      <c r="L54" s="473">
        <f t="shared" si="2"/>
        <v>0</v>
      </c>
      <c r="M54" s="474"/>
      <c r="N54" s="706">
        <f>+IF(A54="",0,IF(A54=Table!$A$5,L54,(IF(A54=Table!$A$3,0,IF(A54=Table!$A$4,L54,0)))))</f>
        <v>0</v>
      </c>
      <c r="O54" s="672"/>
      <c r="P54" s="707">
        <f>-IF(A54=Table!$A$5,I54,0)+IF(A54=Table!$A$5,H54,0)</f>
        <v>0</v>
      </c>
      <c r="Q54" s="539" t="str">
        <f t="shared" si="3"/>
        <v>01/1900</v>
      </c>
      <c r="R54" s="475">
        <f t="shared" si="6"/>
        <v>1</v>
      </c>
    </row>
    <row r="55" spans="1:18" ht="15">
      <c r="A55" s="468"/>
      <c r="B55" s="469"/>
      <c r="C55" s="537"/>
      <c r="D55" s="848" t="str">
        <f t="shared" si="4"/>
        <v>Banque-01/1900</v>
      </c>
      <c r="E55" s="470"/>
      <c r="F55" s="471"/>
      <c r="G55" s="472"/>
      <c r="H55" s="965"/>
      <c r="I55" s="966"/>
      <c r="J55" s="967">
        <f t="shared" si="5"/>
        <v>0</v>
      </c>
      <c r="K55" s="968">
        <f t="shared" si="1"/>
        <v>0</v>
      </c>
      <c r="L55" s="473">
        <f t="shared" si="2"/>
        <v>0</v>
      </c>
      <c r="M55" s="474"/>
      <c r="N55" s="706">
        <f>+IF(A55="",0,IF(A55=Table!$A$5,L55,(IF(A55=Table!$A$3,0,IF(A55=Table!$A$4,L55,0)))))</f>
        <v>0</v>
      </c>
      <c r="O55" s="672"/>
      <c r="P55" s="707">
        <f>-IF(A55=Table!$A$5,I55,0)+IF(A55=Table!$A$5,H55,0)</f>
        <v>0</v>
      </c>
      <c r="Q55" s="539" t="str">
        <f t="shared" si="3"/>
        <v>01/1900</v>
      </c>
      <c r="R55" s="475">
        <f t="shared" si="6"/>
        <v>1</v>
      </c>
    </row>
    <row r="56" spans="1:18" ht="15">
      <c r="A56" s="468"/>
      <c r="B56" s="469"/>
      <c r="C56" s="537"/>
      <c r="D56" s="848" t="str">
        <f t="shared" si="4"/>
        <v>Banque-01/1900</v>
      </c>
      <c r="E56" s="470"/>
      <c r="F56" s="471"/>
      <c r="G56" s="472"/>
      <c r="H56" s="965"/>
      <c r="I56" s="966"/>
      <c r="J56" s="967">
        <f t="shared" si="5"/>
        <v>0</v>
      </c>
      <c r="K56" s="968">
        <f t="shared" si="1"/>
        <v>0</v>
      </c>
      <c r="L56" s="473">
        <f t="shared" si="2"/>
        <v>0</v>
      </c>
      <c r="M56" s="474"/>
      <c r="N56" s="706">
        <f>+IF(A56="",0,IF(A56=Table!$A$5,L56,(IF(A56=Table!$A$3,0,IF(A56=Table!$A$4,L56,0)))))</f>
        <v>0</v>
      </c>
      <c r="O56" s="672"/>
      <c r="P56" s="707">
        <f>-IF(A56=Table!$A$5,I56,0)+IF(A56=Table!$A$5,H56,0)</f>
        <v>0</v>
      </c>
      <c r="Q56" s="539" t="str">
        <f t="shared" si="3"/>
        <v>01/1900</v>
      </c>
      <c r="R56" s="475">
        <f t="shared" si="6"/>
        <v>1</v>
      </c>
    </row>
    <row r="57" spans="1:18" ht="15">
      <c r="A57" s="468"/>
      <c r="B57" s="469"/>
      <c r="C57" s="537"/>
      <c r="D57" s="848" t="str">
        <f t="shared" si="4"/>
        <v>Banque-01/1900</v>
      </c>
      <c r="E57" s="470"/>
      <c r="F57" s="471"/>
      <c r="G57" s="472"/>
      <c r="H57" s="965"/>
      <c r="I57" s="966"/>
      <c r="J57" s="967">
        <f t="shared" si="5"/>
        <v>0</v>
      </c>
      <c r="K57" s="968">
        <f t="shared" si="1"/>
        <v>0</v>
      </c>
      <c r="L57" s="473">
        <f t="shared" si="2"/>
        <v>0</v>
      </c>
      <c r="M57" s="474"/>
      <c r="N57" s="706">
        <f>+IF(A57="",0,IF(A57=Table!$A$5,L57,(IF(A57=Table!$A$3,0,IF(A57=Table!$A$4,L57,0)))))</f>
        <v>0</v>
      </c>
      <c r="O57" s="672"/>
      <c r="P57" s="707">
        <f>-IF(A57=Table!$A$5,I57,0)+IF(A57=Table!$A$5,H57,0)</f>
        <v>0</v>
      </c>
      <c r="Q57" s="539" t="str">
        <f t="shared" si="3"/>
        <v>01/1900</v>
      </c>
      <c r="R57" s="475">
        <f t="shared" si="6"/>
        <v>1</v>
      </c>
    </row>
    <row r="58" spans="1:18" ht="15">
      <c r="A58" s="468"/>
      <c r="B58" s="469"/>
      <c r="C58" s="537"/>
      <c r="D58" s="848" t="str">
        <f t="shared" si="4"/>
        <v>Banque-01/1900</v>
      </c>
      <c r="E58" s="470"/>
      <c r="F58" s="471"/>
      <c r="G58" s="472"/>
      <c r="H58" s="965"/>
      <c r="I58" s="966"/>
      <c r="J58" s="967">
        <f t="shared" si="5"/>
        <v>0</v>
      </c>
      <c r="K58" s="968">
        <f t="shared" si="1"/>
        <v>0</v>
      </c>
      <c r="L58" s="473">
        <f t="shared" si="2"/>
        <v>0</v>
      </c>
      <c r="M58" s="474"/>
      <c r="N58" s="706">
        <f>+IF(A58="",0,IF(A58=Table!$A$5,L58,(IF(A58=Table!$A$3,0,IF(A58=Table!$A$4,L58,0)))))</f>
        <v>0</v>
      </c>
      <c r="O58" s="672"/>
      <c r="P58" s="707">
        <f>-IF(A58=Table!$A$5,I58,0)+IF(A58=Table!$A$5,H58,0)</f>
        <v>0</v>
      </c>
      <c r="Q58" s="539" t="str">
        <f t="shared" si="3"/>
        <v>01/1900</v>
      </c>
      <c r="R58" s="475">
        <f t="shared" si="6"/>
        <v>1</v>
      </c>
    </row>
    <row r="59" spans="1:18" ht="15">
      <c r="A59" s="468"/>
      <c r="B59" s="469"/>
      <c r="C59" s="537"/>
      <c r="D59" s="848" t="str">
        <f t="shared" si="4"/>
        <v>Banque-01/1900</v>
      </c>
      <c r="E59" s="470"/>
      <c r="F59" s="471"/>
      <c r="G59" s="472"/>
      <c r="H59" s="965"/>
      <c r="I59" s="966"/>
      <c r="J59" s="967">
        <f t="shared" si="5"/>
        <v>0</v>
      </c>
      <c r="K59" s="968">
        <f t="shared" si="1"/>
        <v>0</v>
      </c>
      <c r="L59" s="473">
        <f t="shared" si="2"/>
        <v>0</v>
      </c>
      <c r="M59" s="474"/>
      <c r="N59" s="706">
        <f>+IF(A59="",0,IF(A59=Table!$A$5,L59,(IF(A59=Table!$A$3,0,IF(A59=Table!$A$4,L59,0)))))</f>
        <v>0</v>
      </c>
      <c r="O59" s="672"/>
      <c r="P59" s="707">
        <f>-IF(A59=Table!$A$5,I59,0)+IF(A59=Table!$A$5,H59,0)</f>
        <v>0</v>
      </c>
      <c r="Q59" s="539" t="str">
        <f t="shared" si="3"/>
        <v>01/1900</v>
      </c>
      <c r="R59" s="475">
        <f t="shared" si="6"/>
        <v>1</v>
      </c>
    </row>
    <row r="60" spans="1:18" ht="15">
      <c r="A60" s="468"/>
      <c r="B60" s="469"/>
      <c r="C60" s="537"/>
      <c r="D60" s="848" t="str">
        <f t="shared" si="4"/>
        <v>Banque-01/1900</v>
      </c>
      <c r="E60" s="470"/>
      <c r="F60" s="471"/>
      <c r="G60" s="472"/>
      <c r="H60" s="965"/>
      <c r="I60" s="966"/>
      <c r="J60" s="967">
        <f t="shared" si="5"/>
        <v>0</v>
      </c>
      <c r="K60" s="968">
        <f t="shared" si="1"/>
        <v>0</v>
      </c>
      <c r="L60" s="473">
        <f t="shared" si="2"/>
        <v>0</v>
      </c>
      <c r="M60" s="474"/>
      <c r="N60" s="706">
        <f>+IF(A60="",0,IF(A60=Table!$A$5,L60,(IF(A60=Table!$A$3,0,IF(A60=Table!$A$4,L60,0)))))</f>
        <v>0</v>
      </c>
      <c r="O60" s="672"/>
      <c r="P60" s="707">
        <f>-IF(A60=Table!$A$5,I60,0)+IF(A60=Table!$A$5,H60,0)</f>
        <v>0</v>
      </c>
      <c r="Q60" s="539" t="str">
        <f t="shared" si="3"/>
        <v>01/1900</v>
      </c>
      <c r="R60" s="475">
        <f t="shared" si="6"/>
        <v>1</v>
      </c>
    </row>
    <row r="61" spans="1:18" ht="15">
      <c r="A61" s="468"/>
      <c r="B61" s="469"/>
      <c r="C61" s="537"/>
      <c r="D61" s="848" t="str">
        <f t="shared" si="4"/>
        <v>Banque-01/1900</v>
      </c>
      <c r="E61" s="470"/>
      <c r="F61" s="471"/>
      <c r="G61" s="472"/>
      <c r="H61" s="965"/>
      <c r="I61" s="966"/>
      <c r="J61" s="967">
        <f t="shared" si="5"/>
        <v>0</v>
      </c>
      <c r="K61" s="968">
        <f t="shared" si="1"/>
        <v>0</v>
      </c>
      <c r="L61" s="473">
        <f t="shared" si="2"/>
        <v>0</v>
      </c>
      <c r="M61" s="474"/>
      <c r="N61" s="706">
        <f>+IF(A61="",0,IF(A61=Table!$A$5,L61,(IF(A61=Table!$A$3,0,IF(A61=Table!$A$4,L61,0)))))</f>
        <v>0</v>
      </c>
      <c r="O61" s="672"/>
      <c r="P61" s="707">
        <f>-IF(A61=Table!$A$5,I61,0)+IF(A61=Table!$A$5,H61,0)</f>
        <v>0</v>
      </c>
      <c r="Q61" s="539" t="str">
        <f t="shared" si="3"/>
        <v>01/1900</v>
      </c>
      <c r="R61" s="475">
        <f t="shared" si="6"/>
        <v>1</v>
      </c>
    </row>
    <row r="62" spans="1:18" ht="15">
      <c r="A62" s="468"/>
      <c r="B62" s="469"/>
      <c r="C62" s="537"/>
      <c r="D62" s="848" t="str">
        <f t="shared" si="4"/>
        <v>Banque-01/1900</v>
      </c>
      <c r="E62" s="470"/>
      <c r="F62" s="471"/>
      <c r="G62" s="472"/>
      <c r="H62" s="965"/>
      <c r="I62" s="966"/>
      <c r="J62" s="967">
        <f t="shared" si="5"/>
        <v>0</v>
      </c>
      <c r="K62" s="968">
        <f t="shared" si="1"/>
        <v>0</v>
      </c>
      <c r="L62" s="473">
        <f t="shared" si="2"/>
        <v>0</v>
      </c>
      <c r="M62" s="474"/>
      <c r="N62" s="706">
        <f>+IF(A62="",0,IF(A62=Table!$A$5,L62,(IF(A62=Table!$A$3,0,IF(A62=Table!$A$4,L62,0)))))</f>
        <v>0</v>
      </c>
      <c r="O62" s="672"/>
      <c r="P62" s="707">
        <f>-IF(A62=Table!$A$5,I62,0)+IF(A62=Table!$A$5,H62,0)</f>
        <v>0</v>
      </c>
      <c r="Q62" s="539" t="str">
        <f t="shared" si="3"/>
        <v>01/1900</v>
      </c>
      <c r="R62" s="475">
        <f t="shared" si="6"/>
        <v>1</v>
      </c>
    </row>
    <row r="63" spans="1:18" ht="15">
      <c r="A63" s="468"/>
      <c r="B63" s="469"/>
      <c r="C63" s="537"/>
      <c r="D63" s="848" t="str">
        <f t="shared" si="4"/>
        <v>Banque-01/1900</v>
      </c>
      <c r="E63" s="470"/>
      <c r="F63" s="471"/>
      <c r="G63" s="472"/>
      <c r="H63" s="965"/>
      <c r="I63" s="966"/>
      <c r="J63" s="967">
        <f t="shared" si="5"/>
        <v>0</v>
      </c>
      <c r="K63" s="968">
        <f t="shared" si="1"/>
        <v>0</v>
      </c>
      <c r="L63" s="473">
        <f t="shared" si="2"/>
        <v>0</v>
      </c>
      <c r="M63" s="474"/>
      <c r="N63" s="706">
        <f>+IF(A63="",0,IF(A63=Table!$A$5,L63,(IF(A63=Table!$A$3,0,IF(A63=Table!$A$4,L63,0)))))</f>
        <v>0</v>
      </c>
      <c r="O63" s="672"/>
      <c r="P63" s="707">
        <f>-IF(A63=Table!$A$5,I63,0)+IF(A63=Table!$A$5,H63,0)</f>
        <v>0</v>
      </c>
      <c r="Q63" s="539" t="str">
        <f t="shared" si="3"/>
        <v>01/1900</v>
      </c>
      <c r="R63" s="475">
        <f t="shared" si="6"/>
        <v>1</v>
      </c>
    </row>
    <row r="64" spans="1:18" ht="15">
      <c r="A64" s="468"/>
      <c r="B64" s="469"/>
      <c r="C64" s="537"/>
      <c r="D64" s="848" t="str">
        <f t="shared" si="4"/>
        <v>Banque-01/1900</v>
      </c>
      <c r="E64" s="470"/>
      <c r="F64" s="471"/>
      <c r="G64" s="472"/>
      <c r="H64" s="965"/>
      <c r="I64" s="966"/>
      <c r="J64" s="967">
        <f t="shared" si="5"/>
        <v>0</v>
      </c>
      <c r="K64" s="968">
        <f t="shared" si="1"/>
        <v>0</v>
      </c>
      <c r="L64" s="473">
        <f t="shared" si="2"/>
        <v>0</v>
      </c>
      <c r="M64" s="474"/>
      <c r="N64" s="706">
        <f>+IF(A64="",0,IF(A64=Table!$A$5,L64,(IF(A64=Table!$A$3,0,IF(A64=Table!$A$4,L64,0)))))</f>
        <v>0</v>
      </c>
      <c r="O64" s="672"/>
      <c r="P64" s="707">
        <f>-IF(A64=Table!$A$5,I64,0)+IF(A64=Table!$A$5,H64,0)</f>
        <v>0</v>
      </c>
      <c r="Q64" s="539" t="str">
        <f t="shared" si="3"/>
        <v>01/1900</v>
      </c>
      <c r="R64" s="475">
        <f t="shared" si="6"/>
        <v>1</v>
      </c>
    </row>
    <row r="65" spans="1:18" ht="15">
      <c r="A65" s="468"/>
      <c r="B65" s="469"/>
      <c r="C65" s="537"/>
      <c r="D65" s="848" t="str">
        <f t="shared" si="4"/>
        <v>Banque-01/1900</v>
      </c>
      <c r="E65" s="470"/>
      <c r="F65" s="471"/>
      <c r="G65" s="472"/>
      <c r="H65" s="965"/>
      <c r="I65" s="966"/>
      <c r="J65" s="967">
        <f t="shared" si="5"/>
        <v>0</v>
      </c>
      <c r="K65" s="968">
        <f t="shared" si="1"/>
        <v>0</v>
      </c>
      <c r="L65" s="473">
        <f t="shared" si="2"/>
        <v>0</v>
      </c>
      <c r="M65" s="474"/>
      <c r="N65" s="706">
        <f>+IF(A65="",0,IF(A65=Table!$A$5,L65,(IF(A65=Table!$A$3,0,IF(A65=Table!$A$4,L65,0)))))</f>
        <v>0</v>
      </c>
      <c r="O65" s="672"/>
      <c r="P65" s="707">
        <f>-IF(A65=Table!$A$5,I65,0)+IF(A65=Table!$A$5,H65,0)</f>
        <v>0</v>
      </c>
      <c r="Q65" s="539" t="str">
        <f t="shared" si="3"/>
        <v>01/1900</v>
      </c>
      <c r="R65" s="475">
        <f t="shared" si="6"/>
        <v>1</v>
      </c>
    </row>
    <row r="66" spans="1:18" ht="15">
      <c r="A66" s="468"/>
      <c r="B66" s="469"/>
      <c r="C66" s="537"/>
      <c r="D66" s="848" t="str">
        <f t="shared" si="4"/>
        <v>Banque-01/1900</v>
      </c>
      <c r="E66" s="470"/>
      <c r="F66" s="471"/>
      <c r="G66" s="472"/>
      <c r="H66" s="965"/>
      <c r="I66" s="966"/>
      <c r="J66" s="967">
        <f t="shared" si="5"/>
        <v>0</v>
      </c>
      <c r="K66" s="968">
        <f t="shared" si="1"/>
        <v>0</v>
      </c>
      <c r="L66" s="473">
        <f t="shared" si="2"/>
        <v>0</v>
      </c>
      <c r="M66" s="474"/>
      <c r="N66" s="706">
        <f>+IF(A66="",0,IF(A66=Table!$A$5,L66,(IF(A66=Table!$A$3,0,IF(A66=Table!$A$4,L66,0)))))</f>
        <v>0</v>
      </c>
      <c r="O66" s="672"/>
      <c r="P66" s="707">
        <f>-IF(A66=Table!$A$5,I66,0)+IF(A66=Table!$A$5,H66,0)</f>
        <v>0</v>
      </c>
      <c r="Q66" s="539" t="str">
        <f t="shared" si="3"/>
        <v>01/1900</v>
      </c>
      <c r="R66" s="475">
        <f t="shared" si="6"/>
        <v>1</v>
      </c>
    </row>
    <row r="67" spans="1:18" ht="15">
      <c r="A67" s="468"/>
      <c r="B67" s="469"/>
      <c r="C67" s="537"/>
      <c r="D67" s="848" t="str">
        <f t="shared" si="4"/>
        <v>Banque-01/1900</v>
      </c>
      <c r="E67" s="470"/>
      <c r="F67" s="471"/>
      <c r="G67" s="472"/>
      <c r="H67" s="965"/>
      <c r="I67" s="966"/>
      <c r="J67" s="967">
        <f t="shared" si="5"/>
        <v>0</v>
      </c>
      <c r="K67" s="968">
        <f t="shared" si="1"/>
        <v>0</v>
      </c>
      <c r="L67" s="473">
        <f t="shared" si="2"/>
        <v>0</v>
      </c>
      <c r="M67" s="474"/>
      <c r="N67" s="706">
        <f>+IF(A67="",0,IF(A67=Table!$A$5,L67,(IF(A67=Table!$A$3,0,IF(A67=Table!$A$4,L67,0)))))</f>
        <v>0</v>
      </c>
      <c r="O67" s="672"/>
      <c r="P67" s="707">
        <f>-IF(A67=Table!$A$5,I67,0)+IF(A67=Table!$A$5,H67,0)</f>
        <v>0</v>
      </c>
      <c r="Q67" s="539" t="str">
        <f t="shared" si="3"/>
        <v>01/1900</v>
      </c>
      <c r="R67" s="475">
        <f t="shared" si="6"/>
        <v>1</v>
      </c>
    </row>
    <row r="68" spans="1:18" ht="15">
      <c r="A68" s="468"/>
      <c r="B68" s="469"/>
      <c r="C68" s="537"/>
      <c r="D68" s="848" t="str">
        <f t="shared" si="4"/>
        <v>Banque-01/1900</v>
      </c>
      <c r="E68" s="470"/>
      <c r="F68" s="471"/>
      <c r="G68" s="472"/>
      <c r="H68" s="965"/>
      <c r="I68" s="966"/>
      <c r="J68" s="967">
        <f t="shared" si="5"/>
        <v>0</v>
      </c>
      <c r="K68" s="968">
        <f t="shared" si="1"/>
        <v>0</v>
      </c>
      <c r="L68" s="473">
        <f t="shared" si="2"/>
        <v>0</v>
      </c>
      <c r="M68" s="474"/>
      <c r="N68" s="706">
        <f>+IF(A68="",0,IF(A68=Table!$A$5,L68,(IF(A68=Table!$A$3,0,IF(A68=Table!$A$4,L68,0)))))</f>
        <v>0</v>
      </c>
      <c r="O68" s="672"/>
      <c r="P68" s="707">
        <f>-IF(A68=Table!$A$5,I68,0)+IF(A68=Table!$A$5,H68,0)</f>
        <v>0</v>
      </c>
      <c r="Q68" s="539" t="str">
        <f t="shared" si="3"/>
        <v>01/1900</v>
      </c>
      <c r="R68" s="475">
        <f t="shared" si="6"/>
        <v>1</v>
      </c>
    </row>
    <row r="69" spans="1:18" ht="15">
      <c r="A69" s="468"/>
      <c r="B69" s="469"/>
      <c r="C69" s="537"/>
      <c r="D69" s="848" t="str">
        <f t="shared" si="4"/>
        <v>Banque-01/1900</v>
      </c>
      <c r="E69" s="470"/>
      <c r="F69" s="471"/>
      <c r="G69" s="472"/>
      <c r="H69" s="965"/>
      <c r="I69" s="966"/>
      <c r="J69" s="967">
        <f t="shared" si="5"/>
        <v>0</v>
      </c>
      <c r="K69" s="968">
        <f t="shared" si="1"/>
        <v>0</v>
      </c>
      <c r="L69" s="473">
        <f t="shared" si="2"/>
        <v>0</v>
      </c>
      <c r="M69" s="474"/>
      <c r="N69" s="706">
        <f>+IF(A69="",0,IF(A69=Table!$A$5,L69,(IF(A69=Table!$A$3,0,IF(A69=Table!$A$4,L69,0)))))</f>
        <v>0</v>
      </c>
      <c r="O69" s="672"/>
      <c r="P69" s="707">
        <f>-IF(A69=Table!$A$5,I69,0)+IF(A69=Table!$A$5,H69,0)</f>
        <v>0</v>
      </c>
      <c r="Q69" s="539" t="str">
        <f t="shared" si="3"/>
        <v>01/1900</v>
      </c>
      <c r="R69" s="475">
        <f t="shared" si="6"/>
        <v>1</v>
      </c>
    </row>
    <row r="70" spans="1:18" ht="15">
      <c r="A70" s="468"/>
      <c r="B70" s="469"/>
      <c r="C70" s="537"/>
      <c r="D70" s="848" t="str">
        <f t="shared" si="4"/>
        <v>Banque-01/1900</v>
      </c>
      <c r="E70" s="470"/>
      <c r="F70" s="471"/>
      <c r="G70" s="472"/>
      <c r="H70" s="965"/>
      <c r="I70" s="966"/>
      <c r="J70" s="967">
        <f t="shared" si="5"/>
        <v>0</v>
      </c>
      <c r="K70" s="968">
        <f t="shared" si="1"/>
        <v>0</v>
      </c>
      <c r="L70" s="473">
        <f t="shared" si="2"/>
        <v>0</v>
      </c>
      <c r="M70" s="474"/>
      <c r="N70" s="706">
        <f>+IF(A70="",0,IF(A70=Table!$A$5,L70,(IF(A70=Table!$A$3,0,IF(A70=Table!$A$4,L70,0)))))</f>
        <v>0</v>
      </c>
      <c r="O70" s="672"/>
      <c r="P70" s="707">
        <f>-IF(A70=Table!$A$5,I70,0)+IF(A70=Table!$A$5,H70,0)</f>
        <v>0</v>
      </c>
      <c r="Q70" s="539" t="str">
        <f t="shared" si="3"/>
        <v>01/1900</v>
      </c>
      <c r="R70" s="475">
        <f t="shared" si="6"/>
        <v>1</v>
      </c>
    </row>
    <row r="71" spans="1:18" ht="15">
      <c r="A71" s="468"/>
      <c r="B71" s="469"/>
      <c r="C71" s="537"/>
      <c r="D71" s="848" t="str">
        <f t="shared" si="4"/>
        <v>Banque-01/1900</v>
      </c>
      <c r="E71" s="470"/>
      <c r="F71" s="471"/>
      <c r="G71" s="472"/>
      <c r="H71" s="965"/>
      <c r="I71" s="966"/>
      <c r="J71" s="967">
        <f t="shared" si="5"/>
        <v>0</v>
      </c>
      <c r="K71" s="968">
        <f t="shared" si="1"/>
        <v>0</v>
      </c>
      <c r="L71" s="473">
        <f t="shared" si="2"/>
        <v>0</v>
      </c>
      <c r="M71" s="474"/>
      <c r="N71" s="706">
        <f>+IF(A71="",0,IF(A71=Table!$A$5,L71,(IF(A71=Table!$A$3,0,IF(A71=Table!$A$4,L71,0)))))</f>
        <v>0</v>
      </c>
      <c r="O71" s="672"/>
      <c r="P71" s="707">
        <f>-IF(A71=Table!$A$5,I71,0)+IF(A71=Table!$A$5,H71,0)</f>
        <v>0</v>
      </c>
      <c r="Q71" s="539" t="str">
        <f t="shared" si="3"/>
        <v>01/1900</v>
      </c>
      <c r="R71" s="475">
        <f t="shared" si="6"/>
        <v>1</v>
      </c>
    </row>
    <row r="72" spans="1:18" ht="15">
      <c r="A72" s="468"/>
      <c r="B72" s="469"/>
      <c r="C72" s="537"/>
      <c r="D72" s="848" t="str">
        <f t="shared" si="4"/>
        <v>Banque-01/1900</v>
      </c>
      <c r="E72" s="470"/>
      <c r="F72" s="471"/>
      <c r="G72" s="472"/>
      <c r="H72" s="965"/>
      <c r="I72" s="966"/>
      <c r="J72" s="967">
        <f t="shared" si="5"/>
        <v>0</v>
      </c>
      <c r="K72" s="968">
        <f t="shared" si="1"/>
        <v>0</v>
      </c>
      <c r="L72" s="473">
        <f t="shared" si="2"/>
        <v>0</v>
      </c>
      <c r="M72" s="474"/>
      <c r="N72" s="706">
        <f>+IF(A72="",0,IF(A72=Table!$A$5,L72,(IF(A72=Table!$A$3,0,IF(A72=Table!$A$4,L72,0)))))</f>
        <v>0</v>
      </c>
      <c r="O72" s="672"/>
      <c r="P72" s="707">
        <f>-IF(A72=Table!$A$5,I72,0)+IF(A72=Table!$A$5,H72,0)</f>
        <v>0</v>
      </c>
      <c r="Q72" s="539" t="str">
        <f t="shared" si="3"/>
        <v>01/1900</v>
      </c>
      <c r="R72" s="475">
        <f t="shared" si="6"/>
        <v>1</v>
      </c>
    </row>
    <row r="73" spans="1:18" ht="15">
      <c r="A73" s="468"/>
      <c r="B73" s="469"/>
      <c r="C73" s="537"/>
      <c r="D73" s="848" t="str">
        <f t="shared" si="4"/>
        <v>Banque-01/1900</v>
      </c>
      <c r="E73" s="470"/>
      <c r="F73" s="471"/>
      <c r="G73" s="472"/>
      <c r="H73" s="965"/>
      <c r="I73" s="966"/>
      <c r="J73" s="967">
        <f t="shared" si="5"/>
        <v>0</v>
      </c>
      <c r="K73" s="968">
        <f t="shared" si="1"/>
        <v>0</v>
      </c>
      <c r="L73" s="473">
        <f t="shared" si="2"/>
        <v>0</v>
      </c>
      <c r="M73" s="474"/>
      <c r="N73" s="706">
        <f>+IF(A73="",0,IF(A73=Table!$A$5,L73,(IF(A73=Table!$A$3,0,IF(A73=Table!$A$4,L73,0)))))</f>
        <v>0</v>
      </c>
      <c r="O73" s="672"/>
      <c r="P73" s="707">
        <f>-IF(A73=Table!$A$5,I73,0)+IF(A73=Table!$A$5,H73,0)</f>
        <v>0</v>
      </c>
      <c r="Q73" s="539" t="str">
        <f t="shared" si="3"/>
        <v>01/1900</v>
      </c>
      <c r="R73" s="475">
        <f t="shared" si="6"/>
        <v>1</v>
      </c>
    </row>
    <row r="74" spans="1:18" ht="15">
      <c r="A74" s="468"/>
      <c r="B74" s="469"/>
      <c r="C74" s="537"/>
      <c r="D74" s="848" t="str">
        <f t="shared" si="4"/>
        <v>Banque-01/1900</v>
      </c>
      <c r="E74" s="470"/>
      <c r="F74" s="471"/>
      <c r="G74" s="472"/>
      <c r="H74" s="965"/>
      <c r="I74" s="966"/>
      <c r="J74" s="967">
        <f t="shared" si="5"/>
        <v>0</v>
      </c>
      <c r="K74" s="968">
        <f t="shared" si="1"/>
        <v>0</v>
      </c>
      <c r="L74" s="473">
        <f t="shared" si="2"/>
        <v>0</v>
      </c>
      <c r="M74" s="474"/>
      <c r="N74" s="706">
        <f>+IF(A74="",0,IF(A74=Table!$A$5,L74,(IF(A74=Table!$A$3,0,IF(A74=Table!$A$4,L74,0)))))</f>
        <v>0</v>
      </c>
      <c r="O74" s="672"/>
      <c r="P74" s="707">
        <f>-IF(A74=Table!$A$5,I74,0)+IF(A74=Table!$A$5,H74,0)</f>
        <v>0</v>
      </c>
      <c r="Q74" s="539" t="str">
        <f t="shared" si="3"/>
        <v>01/1900</v>
      </c>
      <c r="R74" s="475">
        <f t="shared" si="6"/>
        <v>1</v>
      </c>
    </row>
    <row r="75" spans="1:18" ht="15">
      <c r="A75" s="468"/>
      <c r="B75" s="469"/>
      <c r="C75" s="537"/>
      <c r="D75" s="848" t="str">
        <f t="shared" si="4"/>
        <v>Banque-01/1900</v>
      </c>
      <c r="E75" s="470"/>
      <c r="F75" s="471"/>
      <c r="G75" s="472"/>
      <c r="H75" s="965"/>
      <c r="I75" s="966"/>
      <c r="J75" s="967">
        <f t="shared" si="5"/>
        <v>0</v>
      </c>
      <c r="K75" s="968">
        <f t="shared" ref="K75:K138" si="7">+IFERROR((+INDEX($O$4:$Z$4,MATCH(Q75,$O$3:$Z$3,0))),0)</f>
        <v>0</v>
      </c>
      <c r="L75" s="473">
        <f t="shared" ref="L75:L138" si="8">IFERROR((H75/K75-I75/K75),0)</f>
        <v>0</v>
      </c>
      <c r="M75" s="474"/>
      <c r="N75" s="706">
        <f>+IF(A75="",0,IF(A75=Table!$A$5,L75,(IF(A75=Table!$A$3,0,IF(A75=Table!$A$4,L75,0)))))</f>
        <v>0</v>
      </c>
      <c r="O75" s="672"/>
      <c r="P75" s="707">
        <f>-IF(A75=Table!$A$5,I75,0)+IF(A75=Table!$A$5,H75,0)</f>
        <v>0</v>
      </c>
      <c r="Q75" s="539" t="str">
        <f t="shared" ref="Q75:Q138" si="9">+TEXT(B75,"mm/aaaa")</f>
        <v>01/1900</v>
      </c>
      <c r="R75" s="475">
        <f t="shared" si="6"/>
        <v>1</v>
      </c>
    </row>
    <row r="76" spans="1:18" ht="15">
      <c r="A76" s="468"/>
      <c r="B76" s="469"/>
      <c r="C76" s="537"/>
      <c r="D76" s="848" t="str">
        <f t="shared" ref="D76:D139" si="10">"Banque-"&amp;Q76</f>
        <v>Banque-01/1900</v>
      </c>
      <c r="E76" s="470"/>
      <c r="F76" s="471"/>
      <c r="G76" s="472"/>
      <c r="H76" s="965"/>
      <c r="I76" s="966"/>
      <c r="J76" s="967">
        <f t="shared" ref="J76:J139" si="11">+J75+H76-I76</f>
        <v>0</v>
      </c>
      <c r="K76" s="968">
        <f t="shared" si="7"/>
        <v>0</v>
      </c>
      <c r="L76" s="473">
        <f t="shared" si="8"/>
        <v>0</v>
      </c>
      <c r="M76" s="474"/>
      <c r="N76" s="706">
        <f>+IF(A76="",0,IF(A76=Table!$A$5,L76,(IF(A76=Table!$A$3,0,IF(A76=Table!$A$4,L76,0)))))</f>
        <v>0</v>
      </c>
      <c r="O76" s="672"/>
      <c r="P76" s="707">
        <f>-IF(A76=Table!$A$5,I76,0)+IF(A76=Table!$A$5,H76,0)</f>
        <v>0</v>
      </c>
      <c r="Q76" s="539" t="str">
        <f t="shared" si="9"/>
        <v>01/1900</v>
      </c>
      <c r="R76" s="475">
        <f t="shared" ref="R76:R139" si="12">ROUNDUP(MONTH(Q76)/3,0)</f>
        <v>1</v>
      </c>
    </row>
    <row r="77" spans="1:18" ht="15">
      <c r="A77" s="468"/>
      <c r="B77" s="469"/>
      <c r="C77" s="537"/>
      <c r="D77" s="848" t="str">
        <f t="shared" si="10"/>
        <v>Banque-01/1900</v>
      </c>
      <c r="E77" s="470"/>
      <c r="F77" s="471"/>
      <c r="G77" s="472"/>
      <c r="H77" s="965"/>
      <c r="I77" s="966"/>
      <c r="J77" s="967">
        <f t="shared" si="11"/>
        <v>0</v>
      </c>
      <c r="K77" s="968">
        <f t="shared" si="7"/>
        <v>0</v>
      </c>
      <c r="L77" s="473">
        <f t="shared" si="8"/>
        <v>0</v>
      </c>
      <c r="M77" s="474"/>
      <c r="N77" s="706">
        <f>+IF(A77="",0,IF(A77=Table!$A$5,L77,(IF(A77=Table!$A$3,0,IF(A77=Table!$A$4,L77,0)))))</f>
        <v>0</v>
      </c>
      <c r="O77" s="672"/>
      <c r="P77" s="707">
        <f>-IF(A77=Table!$A$5,I77,0)+IF(A77=Table!$A$5,H77,0)</f>
        <v>0</v>
      </c>
      <c r="Q77" s="539" t="str">
        <f t="shared" si="9"/>
        <v>01/1900</v>
      </c>
      <c r="R77" s="475">
        <f t="shared" si="12"/>
        <v>1</v>
      </c>
    </row>
    <row r="78" spans="1:18" ht="15">
      <c r="A78" s="468"/>
      <c r="B78" s="469"/>
      <c r="C78" s="537"/>
      <c r="D78" s="848" t="str">
        <f t="shared" si="10"/>
        <v>Banque-01/1900</v>
      </c>
      <c r="E78" s="470"/>
      <c r="F78" s="471"/>
      <c r="G78" s="472"/>
      <c r="H78" s="965"/>
      <c r="I78" s="966"/>
      <c r="J78" s="967">
        <f t="shared" si="11"/>
        <v>0</v>
      </c>
      <c r="K78" s="968">
        <f t="shared" si="7"/>
        <v>0</v>
      </c>
      <c r="L78" s="473">
        <f t="shared" si="8"/>
        <v>0</v>
      </c>
      <c r="M78" s="474"/>
      <c r="N78" s="706">
        <f>+IF(A78="",0,IF(A78=Table!$A$5,L78,(IF(A78=Table!$A$3,0,IF(A78=Table!$A$4,L78,0)))))</f>
        <v>0</v>
      </c>
      <c r="O78" s="672"/>
      <c r="P78" s="707">
        <f>-IF(A78=Table!$A$5,I78,0)+IF(A78=Table!$A$5,H78,0)</f>
        <v>0</v>
      </c>
      <c r="Q78" s="539" t="str">
        <f t="shared" si="9"/>
        <v>01/1900</v>
      </c>
      <c r="R78" s="475">
        <f t="shared" si="12"/>
        <v>1</v>
      </c>
    </row>
    <row r="79" spans="1:18" ht="15">
      <c r="A79" s="468"/>
      <c r="B79" s="469"/>
      <c r="C79" s="537"/>
      <c r="D79" s="848" t="str">
        <f t="shared" si="10"/>
        <v>Banque-01/1900</v>
      </c>
      <c r="E79" s="470"/>
      <c r="F79" s="471"/>
      <c r="G79" s="472"/>
      <c r="H79" s="965"/>
      <c r="I79" s="966"/>
      <c r="J79" s="967">
        <f t="shared" si="11"/>
        <v>0</v>
      </c>
      <c r="K79" s="968">
        <f t="shared" si="7"/>
        <v>0</v>
      </c>
      <c r="L79" s="473">
        <f t="shared" si="8"/>
        <v>0</v>
      </c>
      <c r="M79" s="474"/>
      <c r="N79" s="706">
        <f>+IF(A79="",0,IF(A79=Table!$A$5,L79,(IF(A79=Table!$A$3,0,IF(A79=Table!$A$4,L79,0)))))</f>
        <v>0</v>
      </c>
      <c r="O79" s="672"/>
      <c r="P79" s="707">
        <f>-IF(A79=Table!$A$5,I79,0)+IF(A79=Table!$A$5,H79,0)</f>
        <v>0</v>
      </c>
      <c r="Q79" s="539" t="str">
        <f t="shared" si="9"/>
        <v>01/1900</v>
      </c>
      <c r="R79" s="475">
        <f t="shared" si="12"/>
        <v>1</v>
      </c>
    </row>
    <row r="80" spans="1:18" ht="15">
      <c r="A80" s="468"/>
      <c r="B80" s="469"/>
      <c r="C80" s="537"/>
      <c r="D80" s="848" t="str">
        <f t="shared" si="10"/>
        <v>Banque-01/1900</v>
      </c>
      <c r="E80" s="470"/>
      <c r="F80" s="471"/>
      <c r="G80" s="472"/>
      <c r="H80" s="965"/>
      <c r="I80" s="966"/>
      <c r="J80" s="967">
        <f t="shared" si="11"/>
        <v>0</v>
      </c>
      <c r="K80" s="968">
        <f t="shared" si="7"/>
        <v>0</v>
      </c>
      <c r="L80" s="473">
        <f t="shared" si="8"/>
        <v>0</v>
      </c>
      <c r="M80" s="474"/>
      <c r="N80" s="706">
        <f>+IF(A80="",0,IF(A80=Table!$A$5,L80,(IF(A80=Table!$A$3,0,IF(A80=Table!$A$4,L80,0)))))</f>
        <v>0</v>
      </c>
      <c r="O80" s="672"/>
      <c r="P80" s="707">
        <f>-IF(A80=Table!$A$5,I80,0)+IF(A80=Table!$A$5,H80,0)</f>
        <v>0</v>
      </c>
      <c r="Q80" s="539" t="str">
        <f t="shared" si="9"/>
        <v>01/1900</v>
      </c>
      <c r="R80" s="475">
        <f t="shared" si="12"/>
        <v>1</v>
      </c>
    </row>
    <row r="81" spans="1:18" ht="15">
      <c r="A81" s="468"/>
      <c r="B81" s="469"/>
      <c r="C81" s="537"/>
      <c r="D81" s="848" t="str">
        <f t="shared" si="10"/>
        <v>Banque-01/1900</v>
      </c>
      <c r="E81" s="470"/>
      <c r="F81" s="471"/>
      <c r="G81" s="472"/>
      <c r="H81" s="965"/>
      <c r="I81" s="966"/>
      <c r="J81" s="967">
        <f t="shared" si="11"/>
        <v>0</v>
      </c>
      <c r="K81" s="968">
        <f t="shared" si="7"/>
        <v>0</v>
      </c>
      <c r="L81" s="473">
        <f t="shared" si="8"/>
        <v>0</v>
      </c>
      <c r="M81" s="474"/>
      <c r="N81" s="706">
        <f>+IF(A81="",0,IF(A81=Table!$A$5,L81,(IF(A81=Table!$A$3,0,IF(A81=Table!$A$4,L81,0)))))</f>
        <v>0</v>
      </c>
      <c r="O81" s="672"/>
      <c r="P81" s="707">
        <f>-IF(A81=Table!$A$5,I81,0)+IF(A81=Table!$A$5,H81,0)</f>
        <v>0</v>
      </c>
      <c r="Q81" s="539" t="str">
        <f t="shared" si="9"/>
        <v>01/1900</v>
      </c>
      <c r="R81" s="475">
        <f t="shared" si="12"/>
        <v>1</v>
      </c>
    </row>
    <row r="82" spans="1:18" ht="15">
      <c r="A82" s="468"/>
      <c r="B82" s="469"/>
      <c r="C82" s="537"/>
      <c r="D82" s="848" t="str">
        <f t="shared" si="10"/>
        <v>Banque-01/1900</v>
      </c>
      <c r="E82" s="470"/>
      <c r="F82" s="471"/>
      <c r="G82" s="472"/>
      <c r="H82" s="965"/>
      <c r="I82" s="966"/>
      <c r="J82" s="967">
        <f t="shared" si="11"/>
        <v>0</v>
      </c>
      <c r="K82" s="968">
        <f t="shared" si="7"/>
        <v>0</v>
      </c>
      <c r="L82" s="473">
        <f t="shared" si="8"/>
        <v>0</v>
      </c>
      <c r="M82" s="474"/>
      <c r="N82" s="706">
        <f>+IF(A82="",0,IF(A82=Table!$A$5,L82,(IF(A82=Table!$A$3,0,IF(A82=Table!$A$4,L82,0)))))</f>
        <v>0</v>
      </c>
      <c r="O82" s="672"/>
      <c r="P82" s="707">
        <f>-IF(A82=Table!$A$5,I82,0)+IF(A82=Table!$A$5,H82,0)</f>
        <v>0</v>
      </c>
      <c r="Q82" s="539" t="str">
        <f t="shared" si="9"/>
        <v>01/1900</v>
      </c>
      <c r="R82" s="475">
        <f t="shared" si="12"/>
        <v>1</v>
      </c>
    </row>
    <row r="83" spans="1:18" ht="15">
      <c r="A83" s="468"/>
      <c r="B83" s="469"/>
      <c r="C83" s="537"/>
      <c r="D83" s="848" t="str">
        <f t="shared" si="10"/>
        <v>Banque-01/1900</v>
      </c>
      <c r="E83" s="470"/>
      <c r="F83" s="471"/>
      <c r="G83" s="472"/>
      <c r="H83" s="965"/>
      <c r="I83" s="966"/>
      <c r="J83" s="967">
        <f t="shared" si="11"/>
        <v>0</v>
      </c>
      <c r="K83" s="968">
        <f t="shared" si="7"/>
        <v>0</v>
      </c>
      <c r="L83" s="473">
        <f t="shared" si="8"/>
        <v>0</v>
      </c>
      <c r="M83" s="474"/>
      <c r="N83" s="706">
        <f>+IF(A83="",0,IF(A83=Table!$A$5,L83,(IF(A83=Table!$A$3,0,IF(A83=Table!$A$4,L83,0)))))</f>
        <v>0</v>
      </c>
      <c r="O83" s="672"/>
      <c r="P83" s="707">
        <f>-IF(A83=Table!$A$5,I83,0)+IF(A83=Table!$A$5,H83,0)</f>
        <v>0</v>
      </c>
      <c r="Q83" s="539" t="str">
        <f t="shared" si="9"/>
        <v>01/1900</v>
      </c>
      <c r="R83" s="475">
        <f t="shared" si="12"/>
        <v>1</v>
      </c>
    </row>
    <row r="84" spans="1:18" ht="15">
      <c r="A84" s="468"/>
      <c r="B84" s="469"/>
      <c r="C84" s="537"/>
      <c r="D84" s="848" t="str">
        <f t="shared" si="10"/>
        <v>Banque-01/1900</v>
      </c>
      <c r="E84" s="470"/>
      <c r="F84" s="471"/>
      <c r="G84" s="472"/>
      <c r="H84" s="965"/>
      <c r="I84" s="966"/>
      <c r="J84" s="967">
        <f t="shared" si="11"/>
        <v>0</v>
      </c>
      <c r="K84" s="968">
        <f t="shared" si="7"/>
        <v>0</v>
      </c>
      <c r="L84" s="473">
        <f t="shared" si="8"/>
        <v>0</v>
      </c>
      <c r="M84" s="474"/>
      <c r="N84" s="706">
        <f>+IF(A84="",0,IF(A84=Table!$A$5,L84,(IF(A84=Table!$A$3,0,IF(A84=Table!$A$4,L84,0)))))</f>
        <v>0</v>
      </c>
      <c r="O84" s="672"/>
      <c r="P84" s="707">
        <f>-IF(A84=Table!$A$5,I84,0)+IF(A84=Table!$A$5,H84,0)</f>
        <v>0</v>
      </c>
      <c r="Q84" s="539" t="str">
        <f t="shared" si="9"/>
        <v>01/1900</v>
      </c>
      <c r="R84" s="475">
        <f t="shared" si="12"/>
        <v>1</v>
      </c>
    </row>
    <row r="85" spans="1:18" ht="15">
      <c r="A85" s="468"/>
      <c r="B85" s="469"/>
      <c r="C85" s="537"/>
      <c r="D85" s="848" t="str">
        <f t="shared" si="10"/>
        <v>Banque-01/1900</v>
      </c>
      <c r="E85" s="470"/>
      <c r="F85" s="471"/>
      <c r="G85" s="472"/>
      <c r="H85" s="965"/>
      <c r="I85" s="966"/>
      <c r="J85" s="967">
        <f t="shared" si="11"/>
        <v>0</v>
      </c>
      <c r="K85" s="968">
        <f t="shared" si="7"/>
        <v>0</v>
      </c>
      <c r="L85" s="473">
        <f t="shared" si="8"/>
        <v>0</v>
      </c>
      <c r="M85" s="474"/>
      <c r="N85" s="706">
        <f>+IF(A85="",0,IF(A85=Table!$A$5,L85,(IF(A85=Table!$A$3,0,IF(A85=Table!$A$4,L85,0)))))</f>
        <v>0</v>
      </c>
      <c r="O85" s="672"/>
      <c r="P85" s="707">
        <f>-IF(A85=Table!$A$5,I85,0)+IF(A85=Table!$A$5,H85,0)</f>
        <v>0</v>
      </c>
      <c r="Q85" s="539" t="str">
        <f t="shared" si="9"/>
        <v>01/1900</v>
      </c>
      <c r="R85" s="475">
        <f t="shared" si="12"/>
        <v>1</v>
      </c>
    </row>
    <row r="86" spans="1:18" ht="15">
      <c r="A86" s="468"/>
      <c r="B86" s="469"/>
      <c r="C86" s="537"/>
      <c r="D86" s="848" t="str">
        <f t="shared" si="10"/>
        <v>Banque-01/1900</v>
      </c>
      <c r="E86" s="470"/>
      <c r="F86" s="471"/>
      <c r="G86" s="472"/>
      <c r="H86" s="965"/>
      <c r="I86" s="966"/>
      <c r="J86" s="967">
        <f t="shared" si="11"/>
        <v>0</v>
      </c>
      <c r="K86" s="968">
        <f t="shared" si="7"/>
        <v>0</v>
      </c>
      <c r="L86" s="473">
        <f t="shared" si="8"/>
        <v>0</v>
      </c>
      <c r="M86" s="474"/>
      <c r="N86" s="706">
        <f>+IF(A86="",0,IF(A86=Table!$A$5,L86,(IF(A86=Table!$A$3,0,IF(A86=Table!$A$4,L86,0)))))</f>
        <v>0</v>
      </c>
      <c r="O86" s="672"/>
      <c r="P86" s="707">
        <f>-IF(A86=Table!$A$5,I86,0)+IF(A86=Table!$A$5,H86,0)</f>
        <v>0</v>
      </c>
      <c r="Q86" s="539" t="str">
        <f t="shared" si="9"/>
        <v>01/1900</v>
      </c>
      <c r="R86" s="475">
        <f t="shared" si="12"/>
        <v>1</v>
      </c>
    </row>
    <row r="87" spans="1:18" ht="15">
      <c r="A87" s="468"/>
      <c r="B87" s="469"/>
      <c r="C87" s="537"/>
      <c r="D87" s="848" t="str">
        <f t="shared" si="10"/>
        <v>Banque-01/1900</v>
      </c>
      <c r="E87" s="470"/>
      <c r="F87" s="471"/>
      <c r="G87" s="472"/>
      <c r="H87" s="965"/>
      <c r="I87" s="966"/>
      <c r="J87" s="967">
        <f t="shared" si="11"/>
        <v>0</v>
      </c>
      <c r="K87" s="968">
        <f t="shared" si="7"/>
        <v>0</v>
      </c>
      <c r="L87" s="473">
        <f t="shared" si="8"/>
        <v>0</v>
      </c>
      <c r="M87" s="474"/>
      <c r="N87" s="706">
        <f>+IF(A87="",0,IF(A87=Table!$A$5,L87,(IF(A87=Table!$A$3,0,IF(A87=Table!$A$4,L87,0)))))</f>
        <v>0</v>
      </c>
      <c r="O87" s="672"/>
      <c r="P87" s="707">
        <f>-IF(A87=Table!$A$5,I87,0)+IF(A87=Table!$A$5,H87,0)</f>
        <v>0</v>
      </c>
      <c r="Q87" s="539" t="str">
        <f t="shared" si="9"/>
        <v>01/1900</v>
      </c>
      <c r="R87" s="475">
        <f t="shared" si="12"/>
        <v>1</v>
      </c>
    </row>
    <row r="88" spans="1:18" ht="15">
      <c r="A88" s="468"/>
      <c r="B88" s="469"/>
      <c r="C88" s="537"/>
      <c r="D88" s="848" t="str">
        <f t="shared" si="10"/>
        <v>Banque-01/1900</v>
      </c>
      <c r="E88" s="470"/>
      <c r="F88" s="471"/>
      <c r="G88" s="472"/>
      <c r="H88" s="965"/>
      <c r="I88" s="966"/>
      <c r="J88" s="967">
        <f t="shared" si="11"/>
        <v>0</v>
      </c>
      <c r="K88" s="968">
        <f t="shared" si="7"/>
        <v>0</v>
      </c>
      <c r="L88" s="473">
        <f t="shared" si="8"/>
        <v>0</v>
      </c>
      <c r="M88" s="474"/>
      <c r="N88" s="706">
        <f>+IF(A88="",0,IF(A88=Table!$A$5,L88,(IF(A88=Table!$A$3,0,IF(A88=Table!$A$4,L88,0)))))</f>
        <v>0</v>
      </c>
      <c r="O88" s="672"/>
      <c r="P88" s="707">
        <f>-IF(A88=Table!$A$5,I88,0)+IF(A88=Table!$A$5,H88,0)</f>
        <v>0</v>
      </c>
      <c r="Q88" s="539" t="str">
        <f t="shared" si="9"/>
        <v>01/1900</v>
      </c>
      <c r="R88" s="475">
        <f t="shared" si="12"/>
        <v>1</v>
      </c>
    </row>
    <row r="89" spans="1:18" ht="15">
      <c r="A89" s="468"/>
      <c r="B89" s="469"/>
      <c r="C89" s="537"/>
      <c r="D89" s="848" t="str">
        <f t="shared" si="10"/>
        <v>Banque-01/1900</v>
      </c>
      <c r="E89" s="470"/>
      <c r="F89" s="471"/>
      <c r="G89" s="472"/>
      <c r="H89" s="965"/>
      <c r="I89" s="966"/>
      <c r="J89" s="967">
        <f t="shared" si="11"/>
        <v>0</v>
      </c>
      <c r="K89" s="968">
        <f t="shared" si="7"/>
        <v>0</v>
      </c>
      <c r="L89" s="473">
        <f t="shared" si="8"/>
        <v>0</v>
      </c>
      <c r="M89" s="474"/>
      <c r="N89" s="706">
        <f>+IF(A89="",0,IF(A89=Table!$A$5,L89,(IF(A89=Table!$A$3,0,IF(A89=Table!$A$4,L89,0)))))</f>
        <v>0</v>
      </c>
      <c r="O89" s="672"/>
      <c r="P89" s="707">
        <f>-IF(A89=Table!$A$5,I89,0)+IF(A89=Table!$A$5,H89,0)</f>
        <v>0</v>
      </c>
      <c r="Q89" s="539" t="str">
        <f t="shared" si="9"/>
        <v>01/1900</v>
      </c>
      <c r="R89" s="475">
        <f t="shared" si="12"/>
        <v>1</v>
      </c>
    </row>
    <row r="90" spans="1:18" ht="15">
      <c r="A90" s="468"/>
      <c r="B90" s="469"/>
      <c r="C90" s="537"/>
      <c r="D90" s="848" t="str">
        <f t="shared" si="10"/>
        <v>Banque-01/1900</v>
      </c>
      <c r="E90" s="470"/>
      <c r="F90" s="471"/>
      <c r="G90" s="472"/>
      <c r="H90" s="965"/>
      <c r="I90" s="966"/>
      <c r="J90" s="967">
        <f t="shared" si="11"/>
        <v>0</v>
      </c>
      <c r="K90" s="968">
        <f t="shared" si="7"/>
        <v>0</v>
      </c>
      <c r="L90" s="473">
        <f t="shared" si="8"/>
        <v>0</v>
      </c>
      <c r="M90" s="474"/>
      <c r="N90" s="706">
        <f>+IF(A90="",0,IF(A90=Table!$A$5,L90,(IF(A90=Table!$A$3,0,IF(A90=Table!$A$4,L90,0)))))</f>
        <v>0</v>
      </c>
      <c r="O90" s="672"/>
      <c r="P90" s="707">
        <f>-IF(A90=Table!$A$5,I90,0)+IF(A90=Table!$A$5,H90,0)</f>
        <v>0</v>
      </c>
      <c r="Q90" s="539" t="str">
        <f t="shared" si="9"/>
        <v>01/1900</v>
      </c>
      <c r="R90" s="475">
        <f t="shared" si="12"/>
        <v>1</v>
      </c>
    </row>
    <row r="91" spans="1:18" ht="15">
      <c r="A91" s="468"/>
      <c r="B91" s="469"/>
      <c r="C91" s="537"/>
      <c r="D91" s="848" t="str">
        <f t="shared" si="10"/>
        <v>Banque-01/1900</v>
      </c>
      <c r="E91" s="470"/>
      <c r="F91" s="471"/>
      <c r="G91" s="472"/>
      <c r="H91" s="965"/>
      <c r="I91" s="966"/>
      <c r="J91" s="967">
        <f t="shared" si="11"/>
        <v>0</v>
      </c>
      <c r="K91" s="968">
        <f t="shared" si="7"/>
        <v>0</v>
      </c>
      <c r="L91" s="473">
        <f t="shared" si="8"/>
        <v>0</v>
      </c>
      <c r="M91" s="474"/>
      <c r="N91" s="706">
        <f>+IF(A91="",0,IF(A91=Table!$A$5,L91,(IF(A91=Table!$A$3,0,IF(A91=Table!$A$4,L91,0)))))</f>
        <v>0</v>
      </c>
      <c r="O91" s="672"/>
      <c r="P91" s="707">
        <f>-IF(A91=Table!$A$5,I91,0)+IF(A91=Table!$A$5,H91,0)</f>
        <v>0</v>
      </c>
      <c r="Q91" s="539" t="str">
        <f t="shared" si="9"/>
        <v>01/1900</v>
      </c>
      <c r="R91" s="475">
        <f t="shared" si="12"/>
        <v>1</v>
      </c>
    </row>
    <row r="92" spans="1:18" ht="15">
      <c r="A92" s="468"/>
      <c r="B92" s="469"/>
      <c r="C92" s="537"/>
      <c r="D92" s="848" t="str">
        <f t="shared" si="10"/>
        <v>Banque-01/1900</v>
      </c>
      <c r="E92" s="470"/>
      <c r="F92" s="471"/>
      <c r="G92" s="472"/>
      <c r="H92" s="965"/>
      <c r="I92" s="966"/>
      <c r="J92" s="967">
        <f t="shared" si="11"/>
        <v>0</v>
      </c>
      <c r="K92" s="968">
        <f t="shared" si="7"/>
        <v>0</v>
      </c>
      <c r="L92" s="473">
        <f t="shared" si="8"/>
        <v>0</v>
      </c>
      <c r="M92" s="474"/>
      <c r="N92" s="706">
        <f>+IF(A92="",0,IF(A92=Table!$A$5,L92,(IF(A92=Table!$A$3,0,IF(A92=Table!$A$4,L92,0)))))</f>
        <v>0</v>
      </c>
      <c r="O92" s="672"/>
      <c r="P92" s="707">
        <f>-IF(A92=Table!$A$5,I92,0)+IF(A92=Table!$A$5,H92,0)</f>
        <v>0</v>
      </c>
      <c r="Q92" s="539" t="str">
        <f t="shared" si="9"/>
        <v>01/1900</v>
      </c>
      <c r="R92" s="475">
        <f t="shared" si="12"/>
        <v>1</v>
      </c>
    </row>
    <row r="93" spans="1:18" ht="15">
      <c r="A93" s="468"/>
      <c r="B93" s="469"/>
      <c r="C93" s="537"/>
      <c r="D93" s="848" t="str">
        <f t="shared" si="10"/>
        <v>Banque-01/1900</v>
      </c>
      <c r="E93" s="470"/>
      <c r="F93" s="471"/>
      <c r="G93" s="472"/>
      <c r="H93" s="965"/>
      <c r="I93" s="966"/>
      <c r="J93" s="967">
        <f t="shared" si="11"/>
        <v>0</v>
      </c>
      <c r="K93" s="968">
        <f t="shared" si="7"/>
        <v>0</v>
      </c>
      <c r="L93" s="473">
        <f t="shared" si="8"/>
        <v>0</v>
      </c>
      <c r="M93" s="474"/>
      <c r="N93" s="706">
        <f>+IF(A93="",0,IF(A93=Table!$A$5,L93,(IF(A93=Table!$A$3,0,IF(A93=Table!$A$4,L93,0)))))</f>
        <v>0</v>
      </c>
      <c r="O93" s="672"/>
      <c r="P93" s="707">
        <f>-IF(A93=Table!$A$5,I93,0)+IF(A93=Table!$A$5,H93,0)</f>
        <v>0</v>
      </c>
      <c r="Q93" s="539" t="str">
        <f t="shared" si="9"/>
        <v>01/1900</v>
      </c>
      <c r="R93" s="475">
        <f t="shared" si="12"/>
        <v>1</v>
      </c>
    </row>
    <row r="94" spans="1:18" ht="15">
      <c r="A94" s="468"/>
      <c r="B94" s="469"/>
      <c r="C94" s="537"/>
      <c r="D94" s="848" t="str">
        <f t="shared" si="10"/>
        <v>Banque-01/1900</v>
      </c>
      <c r="E94" s="470"/>
      <c r="F94" s="471"/>
      <c r="G94" s="472"/>
      <c r="H94" s="965"/>
      <c r="I94" s="966"/>
      <c r="J94" s="967">
        <f t="shared" si="11"/>
        <v>0</v>
      </c>
      <c r="K94" s="968">
        <f t="shared" si="7"/>
        <v>0</v>
      </c>
      <c r="L94" s="473">
        <f t="shared" si="8"/>
        <v>0</v>
      </c>
      <c r="M94" s="474"/>
      <c r="N94" s="706">
        <f>+IF(A94="",0,IF(A94=Table!$A$5,L94,(IF(A94=Table!$A$3,0,IF(A94=Table!$A$4,L94,0)))))</f>
        <v>0</v>
      </c>
      <c r="O94" s="672"/>
      <c r="P94" s="707">
        <f>-IF(A94=Table!$A$5,I94,0)+IF(A94=Table!$A$5,H94,0)</f>
        <v>0</v>
      </c>
      <c r="Q94" s="539" t="str">
        <f t="shared" si="9"/>
        <v>01/1900</v>
      </c>
      <c r="R94" s="475">
        <f t="shared" si="12"/>
        <v>1</v>
      </c>
    </row>
    <row r="95" spans="1:18" ht="15">
      <c r="A95" s="468"/>
      <c r="B95" s="469"/>
      <c r="C95" s="537"/>
      <c r="D95" s="848" t="str">
        <f t="shared" si="10"/>
        <v>Banque-01/1900</v>
      </c>
      <c r="E95" s="470"/>
      <c r="F95" s="471"/>
      <c r="G95" s="472"/>
      <c r="H95" s="965"/>
      <c r="I95" s="966"/>
      <c r="J95" s="967">
        <f t="shared" si="11"/>
        <v>0</v>
      </c>
      <c r="K95" s="968">
        <f t="shared" si="7"/>
        <v>0</v>
      </c>
      <c r="L95" s="473">
        <f t="shared" si="8"/>
        <v>0</v>
      </c>
      <c r="M95" s="474"/>
      <c r="N95" s="706">
        <f>+IF(A95="",0,IF(A95=Table!$A$5,L95,(IF(A95=Table!$A$3,0,IF(A95=Table!$A$4,L95,0)))))</f>
        <v>0</v>
      </c>
      <c r="O95" s="672"/>
      <c r="P95" s="707">
        <f>-IF(A95=Table!$A$5,I95,0)+IF(A95=Table!$A$5,H95,0)</f>
        <v>0</v>
      </c>
      <c r="Q95" s="539" t="str">
        <f t="shared" si="9"/>
        <v>01/1900</v>
      </c>
      <c r="R95" s="475">
        <f t="shared" si="12"/>
        <v>1</v>
      </c>
    </row>
    <row r="96" spans="1:18" ht="15">
      <c r="A96" s="468"/>
      <c r="B96" s="469"/>
      <c r="C96" s="537"/>
      <c r="D96" s="848" t="str">
        <f t="shared" si="10"/>
        <v>Banque-01/1900</v>
      </c>
      <c r="E96" s="470"/>
      <c r="F96" s="471"/>
      <c r="G96" s="472"/>
      <c r="H96" s="965"/>
      <c r="I96" s="966"/>
      <c r="J96" s="967">
        <f t="shared" si="11"/>
        <v>0</v>
      </c>
      <c r="K96" s="968">
        <f t="shared" si="7"/>
        <v>0</v>
      </c>
      <c r="L96" s="473">
        <f t="shared" si="8"/>
        <v>0</v>
      </c>
      <c r="M96" s="474"/>
      <c r="N96" s="706">
        <f>+IF(A96="",0,IF(A96=Table!$A$5,L96,(IF(A96=Table!$A$3,0,IF(A96=Table!$A$4,L96,0)))))</f>
        <v>0</v>
      </c>
      <c r="O96" s="672"/>
      <c r="P96" s="707">
        <f>-IF(A96=Table!$A$5,I96,0)+IF(A96=Table!$A$5,H96,0)</f>
        <v>0</v>
      </c>
      <c r="Q96" s="539" t="str">
        <f t="shared" si="9"/>
        <v>01/1900</v>
      </c>
      <c r="R96" s="475">
        <f t="shared" si="12"/>
        <v>1</v>
      </c>
    </row>
    <row r="97" spans="1:18" ht="15">
      <c r="A97" s="468"/>
      <c r="B97" s="469"/>
      <c r="C97" s="537"/>
      <c r="D97" s="848" t="str">
        <f t="shared" si="10"/>
        <v>Banque-01/1900</v>
      </c>
      <c r="E97" s="470"/>
      <c r="F97" s="471"/>
      <c r="G97" s="472"/>
      <c r="H97" s="965"/>
      <c r="I97" s="966"/>
      <c r="J97" s="967">
        <f t="shared" si="11"/>
        <v>0</v>
      </c>
      <c r="K97" s="968">
        <f t="shared" si="7"/>
        <v>0</v>
      </c>
      <c r="L97" s="473">
        <f t="shared" si="8"/>
        <v>0</v>
      </c>
      <c r="M97" s="474"/>
      <c r="N97" s="706">
        <f>+IF(A97="",0,IF(A97=Table!$A$5,L97,(IF(A97=Table!$A$3,0,IF(A97=Table!$A$4,L97,0)))))</f>
        <v>0</v>
      </c>
      <c r="O97" s="672"/>
      <c r="P97" s="707">
        <f>-IF(A97=Table!$A$5,I97,0)+IF(A97=Table!$A$5,H97,0)</f>
        <v>0</v>
      </c>
      <c r="Q97" s="539" t="str">
        <f t="shared" si="9"/>
        <v>01/1900</v>
      </c>
      <c r="R97" s="475">
        <f t="shared" si="12"/>
        <v>1</v>
      </c>
    </row>
    <row r="98" spans="1:18" ht="15">
      <c r="A98" s="468"/>
      <c r="B98" s="469"/>
      <c r="C98" s="537"/>
      <c r="D98" s="848" t="str">
        <f t="shared" si="10"/>
        <v>Banque-01/1900</v>
      </c>
      <c r="E98" s="470"/>
      <c r="F98" s="471"/>
      <c r="G98" s="472"/>
      <c r="H98" s="965"/>
      <c r="I98" s="966"/>
      <c r="J98" s="967">
        <f t="shared" si="11"/>
        <v>0</v>
      </c>
      <c r="K98" s="968">
        <f t="shared" si="7"/>
        <v>0</v>
      </c>
      <c r="L98" s="473">
        <f t="shared" si="8"/>
        <v>0</v>
      </c>
      <c r="M98" s="474"/>
      <c r="N98" s="706">
        <f>+IF(A98="",0,IF(A98=Table!$A$5,L98,(IF(A98=Table!$A$3,0,IF(A98=Table!$A$4,L98,0)))))</f>
        <v>0</v>
      </c>
      <c r="O98" s="672"/>
      <c r="P98" s="707">
        <f>-IF(A98=Table!$A$5,I98,0)+IF(A98=Table!$A$5,H98,0)</f>
        <v>0</v>
      </c>
      <c r="Q98" s="539" t="str">
        <f t="shared" si="9"/>
        <v>01/1900</v>
      </c>
      <c r="R98" s="475">
        <f t="shared" si="12"/>
        <v>1</v>
      </c>
    </row>
    <row r="99" spans="1:18" ht="15">
      <c r="A99" s="468"/>
      <c r="B99" s="469"/>
      <c r="C99" s="537"/>
      <c r="D99" s="848" t="str">
        <f t="shared" si="10"/>
        <v>Banque-01/1900</v>
      </c>
      <c r="E99" s="470"/>
      <c r="F99" s="471"/>
      <c r="G99" s="472"/>
      <c r="H99" s="965"/>
      <c r="I99" s="966"/>
      <c r="J99" s="967">
        <f t="shared" si="11"/>
        <v>0</v>
      </c>
      <c r="K99" s="968">
        <f t="shared" si="7"/>
        <v>0</v>
      </c>
      <c r="L99" s="473">
        <f t="shared" si="8"/>
        <v>0</v>
      </c>
      <c r="M99" s="474"/>
      <c r="N99" s="706">
        <f>+IF(A99="",0,IF(A99=Table!$A$5,L99,(IF(A99=Table!$A$3,0,IF(A99=Table!$A$4,L99,0)))))</f>
        <v>0</v>
      </c>
      <c r="O99" s="672"/>
      <c r="P99" s="707">
        <f>-IF(A99=Table!$A$5,I99,0)+IF(A99=Table!$A$5,H99,0)</f>
        <v>0</v>
      </c>
      <c r="Q99" s="539" t="str">
        <f t="shared" si="9"/>
        <v>01/1900</v>
      </c>
      <c r="R99" s="475">
        <f t="shared" si="12"/>
        <v>1</v>
      </c>
    </row>
    <row r="100" spans="1:18" ht="15">
      <c r="A100" s="468"/>
      <c r="B100" s="469"/>
      <c r="C100" s="537"/>
      <c r="D100" s="848" t="str">
        <f t="shared" si="10"/>
        <v>Banque-01/1900</v>
      </c>
      <c r="E100" s="470"/>
      <c r="F100" s="471"/>
      <c r="G100" s="472"/>
      <c r="H100" s="965"/>
      <c r="I100" s="966"/>
      <c r="J100" s="967">
        <f t="shared" si="11"/>
        <v>0</v>
      </c>
      <c r="K100" s="968">
        <f t="shared" si="7"/>
        <v>0</v>
      </c>
      <c r="L100" s="473">
        <f t="shared" si="8"/>
        <v>0</v>
      </c>
      <c r="M100" s="474"/>
      <c r="N100" s="706">
        <f>+IF(A100="",0,IF(A100=Table!$A$5,L100,(IF(A100=Table!$A$3,0,IF(A100=Table!$A$4,L100,0)))))</f>
        <v>0</v>
      </c>
      <c r="O100" s="672"/>
      <c r="P100" s="707">
        <f>-IF(A100=Table!$A$5,I100,0)+IF(A100=Table!$A$5,H100,0)</f>
        <v>0</v>
      </c>
      <c r="Q100" s="539" t="str">
        <f t="shared" si="9"/>
        <v>01/1900</v>
      </c>
      <c r="R100" s="475">
        <f t="shared" si="12"/>
        <v>1</v>
      </c>
    </row>
    <row r="101" spans="1:18" ht="15">
      <c r="A101" s="468"/>
      <c r="B101" s="469"/>
      <c r="C101" s="537"/>
      <c r="D101" s="848" t="str">
        <f t="shared" si="10"/>
        <v>Banque-01/1900</v>
      </c>
      <c r="E101" s="470"/>
      <c r="F101" s="471"/>
      <c r="G101" s="472"/>
      <c r="H101" s="965"/>
      <c r="I101" s="966"/>
      <c r="J101" s="967">
        <f t="shared" si="11"/>
        <v>0</v>
      </c>
      <c r="K101" s="968">
        <f t="shared" si="7"/>
        <v>0</v>
      </c>
      <c r="L101" s="473">
        <f t="shared" si="8"/>
        <v>0</v>
      </c>
      <c r="M101" s="474"/>
      <c r="N101" s="706">
        <f>+IF(A101="",0,IF(A101=Table!$A$5,L101,(IF(A101=Table!$A$3,0,IF(A101=Table!$A$4,L101,0)))))</f>
        <v>0</v>
      </c>
      <c r="O101" s="672"/>
      <c r="P101" s="707">
        <f>-IF(A101=Table!$A$5,I101,0)+IF(A101=Table!$A$5,H101,0)</f>
        <v>0</v>
      </c>
      <c r="Q101" s="539" t="str">
        <f t="shared" si="9"/>
        <v>01/1900</v>
      </c>
      <c r="R101" s="475">
        <f t="shared" si="12"/>
        <v>1</v>
      </c>
    </row>
    <row r="102" spans="1:18" ht="15">
      <c r="A102" s="468"/>
      <c r="B102" s="469"/>
      <c r="C102" s="537"/>
      <c r="D102" s="848" t="str">
        <f t="shared" si="10"/>
        <v>Banque-01/1900</v>
      </c>
      <c r="E102" s="470"/>
      <c r="F102" s="471"/>
      <c r="G102" s="472"/>
      <c r="H102" s="965"/>
      <c r="I102" s="966"/>
      <c r="J102" s="967">
        <f t="shared" si="11"/>
        <v>0</v>
      </c>
      <c r="K102" s="968">
        <f t="shared" si="7"/>
        <v>0</v>
      </c>
      <c r="L102" s="473">
        <f t="shared" si="8"/>
        <v>0</v>
      </c>
      <c r="M102" s="474"/>
      <c r="N102" s="706">
        <f>+IF(A102="",0,IF(A102=Table!$A$5,L102,(IF(A102=Table!$A$3,0,IF(A102=Table!$A$4,L102,0)))))</f>
        <v>0</v>
      </c>
      <c r="O102" s="672"/>
      <c r="P102" s="707">
        <f>-IF(A102=Table!$A$5,I102,0)+IF(A102=Table!$A$5,H102,0)</f>
        <v>0</v>
      </c>
      <c r="Q102" s="539" t="str">
        <f t="shared" si="9"/>
        <v>01/1900</v>
      </c>
      <c r="R102" s="475">
        <f t="shared" si="12"/>
        <v>1</v>
      </c>
    </row>
    <row r="103" spans="1:18" ht="15">
      <c r="A103" s="468"/>
      <c r="B103" s="469"/>
      <c r="C103" s="537"/>
      <c r="D103" s="848" t="str">
        <f t="shared" si="10"/>
        <v>Banque-01/1900</v>
      </c>
      <c r="E103" s="470"/>
      <c r="F103" s="471"/>
      <c r="G103" s="472"/>
      <c r="H103" s="965"/>
      <c r="I103" s="966"/>
      <c r="J103" s="967">
        <f t="shared" si="11"/>
        <v>0</v>
      </c>
      <c r="K103" s="968">
        <f t="shared" si="7"/>
        <v>0</v>
      </c>
      <c r="L103" s="473">
        <f t="shared" si="8"/>
        <v>0</v>
      </c>
      <c r="M103" s="474"/>
      <c r="N103" s="706">
        <f>+IF(A103="",0,IF(A103=Table!$A$5,L103,(IF(A103=Table!$A$3,0,IF(A103=Table!$A$4,L103,0)))))</f>
        <v>0</v>
      </c>
      <c r="O103" s="672"/>
      <c r="P103" s="707">
        <f>-IF(A103=Table!$A$5,I103,0)+IF(A103=Table!$A$5,H103,0)</f>
        <v>0</v>
      </c>
      <c r="Q103" s="539" t="str">
        <f t="shared" si="9"/>
        <v>01/1900</v>
      </c>
      <c r="R103" s="475">
        <f t="shared" si="12"/>
        <v>1</v>
      </c>
    </row>
    <row r="104" spans="1:18" ht="15">
      <c r="A104" s="468"/>
      <c r="B104" s="469"/>
      <c r="C104" s="537"/>
      <c r="D104" s="848" t="str">
        <f t="shared" si="10"/>
        <v>Banque-01/1900</v>
      </c>
      <c r="E104" s="470"/>
      <c r="F104" s="471"/>
      <c r="G104" s="472"/>
      <c r="H104" s="965"/>
      <c r="I104" s="966"/>
      <c r="J104" s="967">
        <f t="shared" si="11"/>
        <v>0</v>
      </c>
      <c r="K104" s="968">
        <f t="shared" si="7"/>
        <v>0</v>
      </c>
      <c r="L104" s="473">
        <f t="shared" si="8"/>
        <v>0</v>
      </c>
      <c r="M104" s="474"/>
      <c r="N104" s="706">
        <f>+IF(A104="",0,IF(A104=Table!$A$5,L104,(IF(A104=Table!$A$3,0,IF(A104=Table!$A$4,L104,0)))))</f>
        <v>0</v>
      </c>
      <c r="O104" s="672"/>
      <c r="P104" s="707">
        <f>-IF(A104=Table!$A$5,I104,0)+IF(A104=Table!$A$5,H104,0)</f>
        <v>0</v>
      </c>
      <c r="Q104" s="539" t="str">
        <f t="shared" si="9"/>
        <v>01/1900</v>
      </c>
      <c r="R104" s="475">
        <f t="shared" si="12"/>
        <v>1</v>
      </c>
    </row>
    <row r="105" spans="1:18" ht="15">
      <c r="A105" s="468"/>
      <c r="B105" s="469"/>
      <c r="C105" s="537"/>
      <c r="D105" s="848" t="str">
        <f t="shared" si="10"/>
        <v>Banque-01/1900</v>
      </c>
      <c r="E105" s="470"/>
      <c r="F105" s="471"/>
      <c r="G105" s="472"/>
      <c r="H105" s="965"/>
      <c r="I105" s="966"/>
      <c r="J105" s="967">
        <f t="shared" si="11"/>
        <v>0</v>
      </c>
      <c r="K105" s="968">
        <f t="shared" si="7"/>
        <v>0</v>
      </c>
      <c r="L105" s="473">
        <f t="shared" si="8"/>
        <v>0</v>
      </c>
      <c r="M105" s="474"/>
      <c r="N105" s="706">
        <f>+IF(A105="",0,IF(A105=Table!$A$5,L105,(IF(A105=Table!$A$3,0,IF(A105=Table!$A$4,L105,0)))))</f>
        <v>0</v>
      </c>
      <c r="O105" s="672"/>
      <c r="P105" s="707">
        <f>-IF(A105=Table!$A$5,I105,0)+IF(A105=Table!$A$5,H105,0)</f>
        <v>0</v>
      </c>
      <c r="Q105" s="539" t="str">
        <f t="shared" si="9"/>
        <v>01/1900</v>
      </c>
      <c r="R105" s="475">
        <f t="shared" si="12"/>
        <v>1</v>
      </c>
    </row>
    <row r="106" spans="1:18" ht="15">
      <c r="A106" s="468"/>
      <c r="B106" s="469"/>
      <c r="C106" s="537"/>
      <c r="D106" s="848" t="str">
        <f t="shared" si="10"/>
        <v>Banque-01/1900</v>
      </c>
      <c r="E106" s="470"/>
      <c r="F106" s="471"/>
      <c r="G106" s="472"/>
      <c r="H106" s="965"/>
      <c r="I106" s="966"/>
      <c r="J106" s="967">
        <f t="shared" si="11"/>
        <v>0</v>
      </c>
      <c r="K106" s="968">
        <f t="shared" si="7"/>
        <v>0</v>
      </c>
      <c r="L106" s="473">
        <f t="shared" si="8"/>
        <v>0</v>
      </c>
      <c r="M106" s="474"/>
      <c r="N106" s="706">
        <f>+IF(A106="",0,IF(A106=Table!$A$5,L106,(IF(A106=Table!$A$3,0,IF(A106=Table!$A$4,L106,0)))))</f>
        <v>0</v>
      </c>
      <c r="O106" s="672"/>
      <c r="P106" s="707">
        <f>-IF(A106=Table!$A$5,I106,0)+IF(A106=Table!$A$5,H106,0)</f>
        <v>0</v>
      </c>
      <c r="Q106" s="539" t="str">
        <f t="shared" si="9"/>
        <v>01/1900</v>
      </c>
      <c r="R106" s="475">
        <f t="shared" si="12"/>
        <v>1</v>
      </c>
    </row>
    <row r="107" spans="1:18" ht="15">
      <c r="A107" s="468"/>
      <c r="B107" s="469"/>
      <c r="C107" s="537"/>
      <c r="D107" s="848" t="str">
        <f t="shared" si="10"/>
        <v>Banque-01/1900</v>
      </c>
      <c r="E107" s="470"/>
      <c r="F107" s="471"/>
      <c r="G107" s="472"/>
      <c r="H107" s="965"/>
      <c r="I107" s="966"/>
      <c r="J107" s="967">
        <f t="shared" si="11"/>
        <v>0</v>
      </c>
      <c r="K107" s="968">
        <f t="shared" si="7"/>
        <v>0</v>
      </c>
      <c r="L107" s="473">
        <f t="shared" si="8"/>
        <v>0</v>
      </c>
      <c r="M107" s="474"/>
      <c r="N107" s="706">
        <f>+IF(A107="",0,IF(A107=Table!$A$5,L107,(IF(A107=Table!$A$3,0,IF(A107=Table!$A$4,L107,0)))))</f>
        <v>0</v>
      </c>
      <c r="O107" s="672"/>
      <c r="P107" s="707">
        <f>-IF(A107=Table!$A$5,I107,0)+IF(A107=Table!$A$5,H107,0)</f>
        <v>0</v>
      </c>
      <c r="Q107" s="539" t="str">
        <f t="shared" si="9"/>
        <v>01/1900</v>
      </c>
      <c r="R107" s="475">
        <f t="shared" si="12"/>
        <v>1</v>
      </c>
    </row>
    <row r="108" spans="1:18" ht="15">
      <c r="A108" s="468"/>
      <c r="B108" s="469"/>
      <c r="C108" s="537"/>
      <c r="D108" s="848" t="str">
        <f t="shared" si="10"/>
        <v>Banque-01/1900</v>
      </c>
      <c r="E108" s="470"/>
      <c r="F108" s="471"/>
      <c r="G108" s="472"/>
      <c r="H108" s="965"/>
      <c r="I108" s="966"/>
      <c r="J108" s="967">
        <f t="shared" si="11"/>
        <v>0</v>
      </c>
      <c r="K108" s="968">
        <f t="shared" si="7"/>
        <v>0</v>
      </c>
      <c r="L108" s="473">
        <f t="shared" si="8"/>
        <v>0</v>
      </c>
      <c r="M108" s="474"/>
      <c r="N108" s="706">
        <f>+IF(A108="",0,IF(A108=Table!$A$5,L108,(IF(A108=Table!$A$3,0,IF(A108=Table!$A$4,L108,0)))))</f>
        <v>0</v>
      </c>
      <c r="O108" s="672"/>
      <c r="P108" s="707">
        <f>-IF(A108=Table!$A$5,I108,0)+IF(A108=Table!$A$5,H108,0)</f>
        <v>0</v>
      </c>
      <c r="Q108" s="539" t="str">
        <f t="shared" si="9"/>
        <v>01/1900</v>
      </c>
      <c r="R108" s="475">
        <f t="shared" si="12"/>
        <v>1</v>
      </c>
    </row>
    <row r="109" spans="1:18" ht="15">
      <c r="A109" s="468"/>
      <c r="B109" s="469"/>
      <c r="C109" s="537"/>
      <c r="D109" s="848" t="str">
        <f t="shared" si="10"/>
        <v>Banque-01/1900</v>
      </c>
      <c r="E109" s="470"/>
      <c r="F109" s="471"/>
      <c r="G109" s="472"/>
      <c r="H109" s="965"/>
      <c r="I109" s="966"/>
      <c r="J109" s="967">
        <f t="shared" si="11"/>
        <v>0</v>
      </c>
      <c r="K109" s="968">
        <f t="shared" si="7"/>
        <v>0</v>
      </c>
      <c r="L109" s="473">
        <f t="shared" si="8"/>
        <v>0</v>
      </c>
      <c r="M109" s="474"/>
      <c r="N109" s="706">
        <f>+IF(A109="",0,IF(A109=Table!$A$5,L109,(IF(A109=Table!$A$3,0,IF(A109=Table!$A$4,L109,0)))))</f>
        <v>0</v>
      </c>
      <c r="O109" s="672"/>
      <c r="P109" s="707">
        <f>-IF(A109=Table!$A$5,I109,0)+IF(A109=Table!$A$5,H109,0)</f>
        <v>0</v>
      </c>
      <c r="Q109" s="539" t="str">
        <f t="shared" si="9"/>
        <v>01/1900</v>
      </c>
      <c r="R109" s="475">
        <f t="shared" si="12"/>
        <v>1</v>
      </c>
    </row>
    <row r="110" spans="1:18" ht="15">
      <c r="A110" s="468"/>
      <c r="B110" s="469"/>
      <c r="C110" s="537"/>
      <c r="D110" s="848" t="str">
        <f t="shared" si="10"/>
        <v>Banque-01/1900</v>
      </c>
      <c r="E110" s="470"/>
      <c r="F110" s="471"/>
      <c r="G110" s="472"/>
      <c r="H110" s="965"/>
      <c r="I110" s="966"/>
      <c r="J110" s="967">
        <f t="shared" si="11"/>
        <v>0</v>
      </c>
      <c r="K110" s="968">
        <f t="shared" si="7"/>
        <v>0</v>
      </c>
      <c r="L110" s="473">
        <f t="shared" si="8"/>
        <v>0</v>
      </c>
      <c r="M110" s="474"/>
      <c r="N110" s="706">
        <f>+IF(A110="",0,IF(A110=Table!$A$5,L110,(IF(A110=Table!$A$3,0,IF(A110=Table!$A$4,L110,0)))))</f>
        <v>0</v>
      </c>
      <c r="O110" s="672"/>
      <c r="P110" s="707">
        <f>-IF(A110=Table!$A$5,I110,0)+IF(A110=Table!$A$5,H110,0)</f>
        <v>0</v>
      </c>
      <c r="Q110" s="539" t="str">
        <f t="shared" si="9"/>
        <v>01/1900</v>
      </c>
      <c r="R110" s="475">
        <f t="shared" si="12"/>
        <v>1</v>
      </c>
    </row>
    <row r="111" spans="1:18" ht="15">
      <c r="A111" s="468"/>
      <c r="B111" s="469"/>
      <c r="C111" s="537"/>
      <c r="D111" s="848" t="str">
        <f t="shared" si="10"/>
        <v>Banque-01/1900</v>
      </c>
      <c r="E111" s="470"/>
      <c r="F111" s="471"/>
      <c r="G111" s="472"/>
      <c r="H111" s="965"/>
      <c r="I111" s="966"/>
      <c r="J111" s="967">
        <f t="shared" si="11"/>
        <v>0</v>
      </c>
      <c r="K111" s="968">
        <f t="shared" si="7"/>
        <v>0</v>
      </c>
      <c r="L111" s="473">
        <f t="shared" si="8"/>
        <v>0</v>
      </c>
      <c r="M111" s="474"/>
      <c r="N111" s="706">
        <f>+IF(A111="",0,IF(A111=Table!$A$5,L111,(IF(A111=Table!$A$3,0,IF(A111=Table!$A$4,L111,0)))))</f>
        <v>0</v>
      </c>
      <c r="O111" s="672"/>
      <c r="P111" s="707">
        <f>-IF(A111=Table!$A$5,I111,0)+IF(A111=Table!$A$5,H111,0)</f>
        <v>0</v>
      </c>
      <c r="Q111" s="539" t="str">
        <f t="shared" si="9"/>
        <v>01/1900</v>
      </c>
      <c r="R111" s="475">
        <f t="shared" si="12"/>
        <v>1</v>
      </c>
    </row>
    <row r="112" spans="1:18" ht="15">
      <c r="A112" s="468"/>
      <c r="B112" s="469"/>
      <c r="C112" s="537"/>
      <c r="D112" s="848" t="str">
        <f t="shared" si="10"/>
        <v>Banque-01/1900</v>
      </c>
      <c r="E112" s="470"/>
      <c r="F112" s="471"/>
      <c r="G112" s="472"/>
      <c r="H112" s="965"/>
      <c r="I112" s="966"/>
      <c r="J112" s="967">
        <f t="shared" si="11"/>
        <v>0</v>
      </c>
      <c r="K112" s="968">
        <f t="shared" si="7"/>
        <v>0</v>
      </c>
      <c r="L112" s="473">
        <f t="shared" si="8"/>
        <v>0</v>
      </c>
      <c r="M112" s="474"/>
      <c r="N112" s="706">
        <f>+IF(A112="",0,IF(A112=Table!$A$5,L112,(IF(A112=Table!$A$3,0,IF(A112=Table!$A$4,L112,0)))))</f>
        <v>0</v>
      </c>
      <c r="O112" s="672"/>
      <c r="P112" s="707">
        <f>-IF(A112=Table!$A$5,I112,0)+IF(A112=Table!$A$5,H112,0)</f>
        <v>0</v>
      </c>
      <c r="Q112" s="539" t="str">
        <f t="shared" si="9"/>
        <v>01/1900</v>
      </c>
      <c r="R112" s="475">
        <f t="shared" si="12"/>
        <v>1</v>
      </c>
    </row>
    <row r="113" spans="1:18" ht="15">
      <c r="A113" s="468"/>
      <c r="B113" s="469"/>
      <c r="C113" s="537"/>
      <c r="D113" s="848" t="str">
        <f t="shared" si="10"/>
        <v>Banque-01/1900</v>
      </c>
      <c r="E113" s="470"/>
      <c r="F113" s="471"/>
      <c r="G113" s="472"/>
      <c r="H113" s="965"/>
      <c r="I113" s="966"/>
      <c r="J113" s="967">
        <f t="shared" si="11"/>
        <v>0</v>
      </c>
      <c r="K113" s="968">
        <f t="shared" si="7"/>
        <v>0</v>
      </c>
      <c r="L113" s="473">
        <f t="shared" si="8"/>
        <v>0</v>
      </c>
      <c r="M113" s="474"/>
      <c r="N113" s="706">
        <f>+IF(A113="",0,IF(A113=Table!$A$5,L113,(IF(A113=Table!$A$3,0,IF(A113=Table!$A$4,L113,0)))))</f>
        <v>0</v>
      </c>
      <c r="O113" s="672"/>
      <c r="P113" s="707">
        <f>-IF(A113=Table!$A$5,I113,0)+IF(A113=Table!$A$5,H113,0)</f>
        <v>0</v>
      </c>
      <c r="Q113" s="539" t="str">
        <f t="shared" si="9"/>
        <v>01/1900</v>
      </c>
      <c r="R113" s="475">
        <f t="shared" si="12"/>
        <v>1</v>
      </c>
    </row>
    <row r="114" spans="1:18" ht="15">
      <c r="A114" s="468"/>
      <c r="B114" s="469"/>
      <c r="C114" s="537"/>
      <c r="D114" s="848" t="str">
        <f t="shared" si="10"/>
        <v>Banque-01/1900</v>
      </c>
      <c r="E114" s="470"/>
      <c r="F114" s="471"/>
      <c r="G114" s="472"/>
      <c r="H114" s="965"/>
      <c r="I114" s="966"/>
      <c r="J114" s="967">
        <f t="shared" si="11"/>
        <v>0</v>
      </c>
      <c r="K114" s="968">
        <f t="shared" si="7"/>
        <v>0</v>
      </c>
      <c r="L114" s="473">
        <f t="shared" si="8"/>
        <v>0</v>
      </c>
      <c r="M114" s="474"/>
      <c r="N114" s="706">
        <f>+IF(A114="",0,IF(A114=Table!$A$5,L114,(IF(A114=Table!$A$3,0,IF(A114=Table!$A$4,L114,0)))))</f>
        <v>0</v>
      </c>
      <c r="O114" s="672"/>
      <c r="P114" s="707">
        <f>-IF(A114=Table!$A$5,I114,0)+IF(A114=Table!$A$5,H114,0)</f>
        <v>0</v>
      </c>
      <c r="Q114" s="539" t="str">
        <f t="shared" si="9"/>
        <v>01/1900</v>
      </c>
      <c r="R114" s="475">
        <f t="shared" si="12"/>
        <v>1</v>
      </c>
    </row>
    <row r="115" spans="1:18" ht="15">
      <c r="A115" s="468"/>
      <c r="B115" s="469"/>
      <c r="C115" s="537"/>
      <c r="D115" s="848" t="str">
        <f t="shared" si="10"/>
        <v>Banque-01/1900</v>
      </c>
      <c r="E115" s="470"/>
      <c r="F115" s="471"/>
      <c r="G115" s="472"/>
      <c r="H115" s="965"/>
      <c r="I115" s="966"/>
      <c r="J115" s="967">
        <f t="shared" si="11"/>
        <v>0</v>
      </c>
      <c r="K115" s="968">
        <f t="shared" si="7"/>
        <v>0</v>
      </c>
      <c r="L115" s="473">
        <f t="shared" si="8"/>
        <v>0</v>
      </c>
      <c r="M115" s="474"/>
      <c r="N115" s="706">
        <f>+IF(A115="",0,IF(A115=Table!$A$5,L115,(IF(A115=Table!$A$3,0,IF(A115=Table!$A$4,L115,0)))))</f>
        <v>0</v>
      </c>
      <c r="O115" s="672"/>
      <c r="P115" s="707">
        <f>-IF(A115=Table!$A$5,I115,0)+IF(A115=Table!$A$5,H115,0)</f>
        <v>0</v>
      </c>
      <c r="Q115" s="539" t="str">
        <f t="shared" si="9"/>
        <v>01/1900</v>
      </c>
      <c r="R115" s="475">
        <f t="shared" si="12"/>
        <v>1</v>
      </c>
    </row>
    <row r="116" spans="1:18" ht="15">
      <c r="A116" s="468"/>
      <c r="B116" s="469"/>
      <c r="C116" s="537"/>
      <c r="D116" s="848" t="str">
        <f t="shared" si="10"/>
        <v>Banque-01/1900</v>
      </c>
      <c r="E116" s="470"/>
      <c r="F116" s="471"/>
      <c r="G116" s="472"/>
      <c r="H116" s="965"/>
      <c r="I116" s="966"/>
      <c r="J116" s="967">
        <f t="shared" si="11"/>
        <v>0</v>
      </c>
      <c r="K116" s="968">
        <f t="shared" si="7"/>
        <v>0</v>
      </c>
      <c r="L116" s="473">
        <f t="shared" si="8"/>
        <v>0</v>
      </c>
      <c r="M116" s="474"/>
      <c r="N116" s="706">
        <f>+IF(A116="",0,IF(A116=Table!$A$5,L116,(IF(A116=Table!$A$3,0,IF(A116=Table!$A$4,L116,0)))))</f>
        <v>0</v>
      </c>
      <c r="O116" s="672"/>
      <c r="P116" s="707">
        <f>-IF(A116=Table!$A$5,I116,0)+IF(A116=Table!$A$5,H116,0)</f>
        <v>0</v>
      </c>
      <c r="Q116" s="539" t="str">
        <f t="shared" si="9"/>
        <v>01/1900</v>
      </c>
      <c r="R116" s="475">
        <f t="shared" si="12"/>
        <v>1</v>
      </c>
    </row>
    <row r="117" spans="1:18" ht="15">
      <c r="A117" s="468"/>
      <c r="B117" s="469"/>
      <c r="C117" s="537"/>
      <c r="D117" s="848" t="str">
        <f t="shared" si="10"/>
        <v>Banque-01/1900</v>
      </c>
      <c r="E117" s="470"/>
      <c r="F117" s="471"/>
      <c r="G117" s="472"/>
      <c r="H117" s="965"/>
      <c r="I117" s="966"/>
      <c r="J117" s="967">
        <f t="shared" si="11"/>
        <v>0</v>
      </c>
      <c r="K117" s="968">
        <f t="shared" si="7"/>
        <v>0</v>
      </c>
      <c r="L117" s="473">
        <f t="shared" si="8"/>
        <v>0</v>
      </c>
      <c r="M117" s="474"/>
      <c r="N117" s="706">
        <f>+IF(A117="",0,IF(A117=Table!$A$5,L117,(IF(A117=Table!$A$3,0,IF(A117=Table!$A$4,L117,0)))))</f>
        <v>0</v>
      </c>
      <c r="O117" s="672"/>
      <c r="P117" s="707">
        <f>-IF(A117=Table!$A$5,I117,0)+IF(A117=Table!$A$5,H117,0)</f>
        <v>0</v>
      </c>
      <c r="Q117" s="539" t="str">
        <f t="shared" si="9"/>
        <v>01/1900</v>
      </c>
      <c r="R117" s="475">
        <f t="shared" si="12"/>
        <v>1</v>
      </c>
    </row>
    <row r="118" spans="1:18" ht="15">
      <c r="A118" s="468"/>
      <c r="B118" s="469"/>
      <c r="C118" s="537"/>
      <c r="D118" s="848" t="str">
        <f t="shared" si="10"/>
        <v>Banque-01/1900</v>
      </c>
      <c r="E118" s="470"/>
      <c r="F118" s="471"/>
      <c r="G118" s="472"/>
      <c r="H118" s="965"/>
      <c r="I118" s="966"/>
      <c r="J118" s="967">
        <f t="shared" si="11"/>
        <v>0</v>
      </c>
      <c r="K118" s="968">
        <f t="shared" si="7"/>
        <v>0</v>
      </c>
      <c r="L118" s="473">
        <f t="shared" si="8"/>
        <v>0</v>
      </c>
      <c r="M118" s="474"/>
      <c r="N118" s="706">
        <f>+IF(A118="",0,IF(A118=Table!$A$5,L118,(IF(A118=Table!$A$3,0,IF(A118=Table!$A$4,L118,0)))))</f>
        <v>0</v>
      </c>
      <c r="O118" s="672"/>
      <c r="P118" s="707">
        <f>-IF(A118=Table!$A$5,I118,0)+IF(A118=Table!$A$5,H118,0)</f>
        <v>0</v>
      </c>
      <c r="Q118" s="539" t="str">
        <f t="shared" si="9"/>
        <v>01/1900</v>
      </c>
      <c r="R118" s="475">
        <f t="shared" si="12"/>
        <v>1</v>
      </c>
    </row>
    <row r="119" spans="1:18" ht="15">
      <c r="A119" s="468"/>
      <c r="B119" s="469"/>
      <c r="C119" s="537"/>
      <c r="D119" s="848" t="str">
        <f t="shared" si="10"/>
        <v>Banque-01/1900</v>
      </c>
      <c r="E119" s="470"/>
      <c r="F119" s="471"/>
      <c r="G119" s="472"/>
      <c r="H119" s="965"/>
      <c r="I119" s="966"/>
      <c r="J119" s="967">
        <f t="shared" si="11"/>
        <v>0</v>
      </c>
      <c r="K119" s="968">
        <f t="shared" si="7"/>
        <v>0</v>
      </c>
      <c r="L119" s="473">
        <f t="shared" si="8"/>
        <v>0</v>
      </c>
      <c r="M119" s="474"/>
      <c r="N119" s="706">
        <f>+IF(A119="",0,IF(A119=Table!$A$5,L119,(IF(A119=Table!$A$3,0,IF(A119=Table!$A$4,L119,0)))))</f>
        <v>0</v>
      </c>
      <c r="O119" s="672"/>
      <c r="P119" s="707">
        <f>-IF(A119=Table!$A$5,I119,0)+IF(A119=Table!$A$5,H119,0)</f>
        <v>0</v>
      </c>
      <c r="Q119" s="539" t="str">
        <f t="shared" si="9"/>
        <v>01/1900</v>
      </c>
      <c r="R119" s="475">
        <f t="shared" si="12"/>
        <v>1</v>
      </c>
    </row>
    <row r="120" spans="1:18" ht="15">
      <c r="A120" s="468"/>
      <c r="B120" s="469"/>
      <c r="C120" s="537"/>
      <c r="D120" s="848" t="str">
        <f t="shared" si="10"/>
        <v>Banque-01/1900</v>
      </c>
      <c r="E120" s="470"/>
      <c r="F120" s="471"/>
      <c r="G120" s="472"/>
      <c r="H120" s="965"/>
      <c r="I120" s="966"/>
      <c r="J120" s="967">
        <f t="shared" si="11"/>
        <v>0</v>
      </c>
      <c r="K120" s="968">
        <f t="shared" si="7"/>
        <v>0</v>
      </c>
      <c r="L120" s="473">
        <f t="shared" si="8"/>
        <v>0</v>
      </c>
      <c r="M120" s="474"/>
      <c r="N120" s="706">
        <f>+IF(A120="",0,IF(A120=Table!$A$5,L120,(IF(A120=Table!$A$3,0,IF(A120=Table!$A$4,L120,0)))))</f>
        <v>0</v>
      </c>
      <c r="O120" s="672"/>
      <c r="P120" s="707">
        <f>-IF(A120=Table!$A$5,I120,0)+IF(A120=Table!$A$5,H120,0)</f>
        <v>0</v>
      </c>
      <c r="Q120" s="539" t="str">
        <f t="shared" si="9"/>
        <v>01/1900</v>
      </c>
      <c r="R120" s="475">
        <f t="shared" si="12"/>
        <v>1</v>
      </c>
    </row>
    <row r="121" spans="1:18" ht="15">
      <c r="A121" s="468"/>
      <c r="B121" s="469"/>
      <c r="C121" s="537"/>
      <c r="D121" s="848" t="str">
        <f t="shared" si="10"/>
        <v>Banque-01/1900</v>
      </c>
      <c r="E121" s="470"/>
      <c r="F121" s="471"/>
      <c r="G121" s="472"/>
      <c r="H121" s="965"/>
      <c r="I121" s="966"/>
      <c r="J121" s="967">
        <f t="shared" si="11"/>
        <v>0</v>
      </c>
      <c r="K121" s="968">
        <f t="shared" si="7"/>
        <v>0</v>
      </c>
      <c r="L121" s="473">
        <f t="shared" si="8"/>
        <v>0</v>
      </c>
      <c r="M121" s="474"/>
      <c r="N121" s="706">
        <f>+IF(A121="",0,IF(A121=Table!$A$5,L121,(IF(A121=Table!$A$3,0,IF(A121=Table!$A$4,L121,0)))))</f>
        <v>0</v>
      </c>
      <c r="O121" s="672"/>
      <c r="P121" s="707">
        <f>-IF(A121=Table!$A$5,I121,0)+IF(A121=Table!$A$5,H121,0)</f>
        <v>0</v>
      </c>
      <c r="Q121" s="539" t="str">
        <f t="shared" si="9"/>
        <v>01/1900</v>
      </c>
      <c r="R121" s="475">
        <f t="shared" si="12"/>
        <v>1</v>
      </c>
    </row>
    <row r="122" spans="1:18" ht="15">
      <c r="A122" s="468"/>
      <c r="B122" s="469"/>
      <c r="C122" s="537"/>
      <c r="D122" s="848" t="str">
        <f t="shared" si="10"/>
        <v>Banque-01/1900</v>
      </c>
      <c r="E122" s="470"/>
      <c r="F122" s="471"/>
      <c r="G122" s="472"/>
      <c r="H122" s="965"/>
      <c r="I122" s="966"/>
      <c r="J122" s="967">
        <f t="shared" si="11"/>
        <v>0</v>
      </c>
      <c r="K122" s="968">
        <f t="shared" si="7"/>
        <v>0</v>
      </c>
      <c r="L122" s="473">
        <f t="shared" si="8"/>
        <v>0</v>
      </c>
      <c r="M122" s="474"/>
      <c r="N122" s="706">
        <f>+IF(A122="",0,IF(A122=Table!$A$5,L122,(IF(A122=Table!$A$3,0,IF(A122=Table!$A$4,L122,0)))))</f>
        <v>0</v>
      </c>
      <c r="O122" s="672"/>
      <c r="P122" s="707">
        <f>-IF(A122=Table!$A$5,I122,0)+IF(A122=Table!$A$5,H122,0)</f>
        <v>0</v>
      </c>
      <c r="Q122" s="539" t="str">
        <f t="shared" si="9"/>
        <v>01/1900</v>
      </c>
      <c r="R122" s="475">
        <f t="shared" si="12"/>
        <v>1</v>
      </c>
    </row>
    <row r="123" spans="1:18" ht="15">
      <c r="A123" s="468"/>
      <c r="B123" s="469"/>
      <c r="C123" s="537"/>
      <c r="D123" s="848" t="str">
        <f t="shared" si="10"/>
        <v>Banque-01/1900</v>
      </c>
      <c r="E123" s="470"/>
      <c r="F123" s="471"/>
      <c r="G123" s="472"/>
      <c r="H123" s="965"/>
      <c r="I123" s="966"/>
      <c r="J123" s="967">
        <f t="shared" si="11"/>
        <v>0</v>
      </c>
      <c r="K123" s="968">
        <f t="shared" si="7"/>
        <v>0</v>
      </c>
      <c r="L123" s="473">
        <f t="shared" si="8"/>
        <v>0</v>
      </c>
      <c r="M123" s="474"/>
      <c r="N123" s="706">
        <f>+IF(A123="",0,IF(A123=Table!$A$5,L123,(IF(A123=Table!$A$3,0,IF(A123=Table!$A$4,L123,0)))))</f>
        <v>0</v>
      </c>
      <c r="O123" s="672"/>
      <c r="P123" s="707">
        <f>-IF(A123=Table!$A$5,I123,0)+IF(A123=Table!$A$5,H123,0)</f>
        <v>0</v>
      </c>
      <c r="Q123" s="539" t="str">
        <f t="shared" si="9"/>
        <v>01/1900</v>
      </c>
      <c r="R123" s="475">
        <f t="shared" si="12"/>
        <v>1</v>
      </c>
    </row>
    <row r="124" spans="1:18" ht="15">
      <c r="A124" s="468"/>
      <c r="B124" s="469"/>
      <c r="C124" s="537"/>
      <c r="D124" s="848" t="str">
        <f t="shared" si="10"/>
        <v>Banque-01/1900</v>
      </c>
      <c r="E124" s="470"/>
      <c r="F124" s="471"/>
      <c r="G124" s="472"/>
      <c r="H124" s="965"/>
      <c r="I124" s="966"/>
      <c r="J124" s="967">
        <f t="shared" si="11"/>
        <v>0</v>
      </c>
      <c r="K124" s="968">
        <f t="shared" si="7"/>
        <v>0</v>
      </c>
      <c r="L124" s="473">
        <f t="shared" si="8"/>
        <v>0</v>
      </c>
      <c r="M124" s="474"/>
      <c r="N124" s="706">
        <f>+IF(A124="",0,IF(A124=Table!$A$5,L124,(IF(A124=Table!$A$3,0,IF(A124=Table!$A$4,L124,0)))))</f>
        <v>0</v>
      </c>
      <c r="O124" s="672"/>
      <c r="P124" s="707">
        <f>-IF(A124=Table!$A$5,I124,0)+IF(A124=Table!$A$5,H124,0)</f>
        <v>0</v>
      </c>
      <c r="Q124" s="539" t="str">
        <f t="shared" si="9"/>
        <v>01/1900</v>
      </c>
      <c r="R124" s="475">
        <f t="shared" si="12"/>
        <v>1</v>
      </c>
    </row>
    <row r="125" spans="1:18" ht="15">
      <c r="A125" s="468"/>
      <c r="B125" s="469"/>
      <c r="C125" s="537"/>
      <c r="D125" s="848" t="str">
        <f t="shared" si="10"/>
        <v>Banque-01/1900</v>
      </c>
      <c r="E125" s="470"/>
      <c r="F125" s="471"/>
      <c r="G125" s="472"/>
      <c r="H125" s="965"/>
      <c r="I125" s="966"/>
      <c r="J125" s="967">
        <f t="shared" si="11"/>
        <v>0</v>
      </c>
      <c r="K125" s="968">
        <f t="shared" si="7"/>
        <v>0</v>
      </c>
      <c r="L125" s="473">
        <f t="shared" si="8"/>
        <v>0</v>
      </c>
      <c r="M125" s="474"/>
      <c r="N125" s="706">
        <f>+IF(A125="",0,IF(A125=Table!$A$5,L125,(IF(A125=Table!$A$3,0,IF(A125=Table!$A$4,L125,0)))))</f>
        <v>0</v>
      </c>
      <c r="O125" s="672"/>
      <c r="P125" s="707">
        <f>-IF(A125=Table!$A$5,I125,0)+IF(A125=Table!$A$5,H125,0)</f>
        <v>0</v>
      </c>
      <c r="Q125" s="539" t="str">
        <f t="shared" si="9"/>
        <v>01/1900</v>
      </c>
      <c r="R125" s="475">
        <f t="shared" si="12"/>
        <v>1</v>
      </c>
    </row>
    <row r="126" spans="1:18" ht="15">
      <c r="A126" s="468"/>
      <c r="B126" s="469"/>
      <c r="C126" s="537"/>
      <c r="D126" s="848" t="str">
        <f t="shared" si="10"/>
        <v>Banque-01/1900</v>
      </c>
      <c r="E126" s="470"/>
      <c r="F126" s="471"/>
      <c r="G126" s="472"/>
      <c r="H126" s="965"/>
      <c r="I126" s="966"/>
      <c r="J126" s="967">
        <f t="shared" si="11"/>
        <v>0</v>
      </c>
      <c r="K126" s="968">
        <f t="shared" si="7"/>
        <v>0</v>
      </c>
      <c r="L126" s="473">
        <f t="shared" si="8"/>
        <v>0</v>
      </c>
      <c r="M126" s="474"/>
      <c r="N126" s="706">
        <f>+IF(A126="",0,IF(A126=Table!$A$5,L126,(IF(A126=Table!$A$3,0,IF(A126=Table!$A$4,L126,0)))))</f>
        <v>0</v>
      </c>
      <c r="O126" s="672"/>
      <c r="P126" s="707">
        <f>-IF(A126=Table!$A$5,I126,0)+IF(A126=Table!$A$5,H126,0)</f>
        <v>0</v>
      </c>
      <c r="Q126" s="539" t="str">
        <f t="shared" si="9"/>
        <v>01/1900</v>
      </c>
      <c r="R126" s="475">
        <f t="shared" si="12"/>
        <v>1</v>
      </c>
    </row>
    <row r="127" spans="1:18" ht="15">
      <c r="A127" s="468"/>
      <c r="B127" s="469"/>
      <c r="C127" s="537"/>
      <c r="D127" s="848" t="str">
        <f t="shared" si="10"/>
        <v>Banque-01/1900</v>
      </c>
      <c r="E127" s="470"/>
      <c r="F127" s="471"/>
      <c r="G127" s="472"/>
      <c r="H127" s="965"/>
      <c r="I127" s="966"/>
      <c r="J127" s="967">
        <f t="shared" si="11"/>
        <v>0</v>
      </c>
      <c r="K127" s="968">
        <f t="shared" si="7"/>
        <v>0</v>
      </c>
      <c r="L127" s="473">
        <f t="shared" si="8"/>
        <v>0</v>
      </c>
      <c r="M127" s="474"/>
      <c r="N127" s="706">
        <f>+IF(A127="",0,IF(A127=Table!$A$5,L127,(IF(A127=Table!$A$3,0,IF(A127=Table!$A$4,L127,0)))))</f>
        <v>0</v>
      </c>
      <c r="O127" s="672"/>
      <c r="P127" s="707">
        <f>-IF(A127=Table!$A$5,I127,0)+IF(A127=Table!$A$5,H127,0)</f>
        <v>0</v>
      </c>
      <c r="Q127" s="539" t="str">
        <f t="shared" si="9"/>
        <v>01/1900</v>
      </c>
      <c r="R127" s="475">
        <f t="shared" si="12"/>
        <v>1</v>
      </c>
    </row>
    <row r="128" spans="1:18" ht="15">
      <c r="A128" s="468"/>
      <c r="B128" s="469"/>
      <c r="C128" s="537"/>
      <c r="D128" s="848" t="str">
        <f t="shared" si="10"/>
        <v>Banque-01/1900</v>
      </c>
      <c r="E128" s="470"/>
      <c r="F128" s="471"/>
      <c r="G128" s="472"/>
      <c r="H128" s="965"/>
      <c r="I128" s="966"/>
      <c r="J128" s="967">
        <f t="shared" si="11"/>
        <v>0</v>
      </c>
      <c r="K128" s="968">
        <f t="shared" si="7"/>
        <v>0</v>
      </c>
      <c r="L128" s="473">
        <f t="shared" si="8"/>
        <v>0</v>
      </c>
      <c r="M128" s="474"/>
      <c r="N128" s="706">
        <f>+IF(A128="",0,IF(A128=Table!$A$5,L128,(IF(A128=Table!$A$3,0,IF(A128=Table!$A$4,L128,0)))))</f>
        <v>0</v>
      </c>
      <c r="O128" s="672"/>
      <c r="P128" s="707">
        <f>-IF(A128=Table!$A$5,I128,0)+IF(A128=Table!$A$5,H128,0)</f>
        <v>0</v>
      </c>
      <c r="Q128" s="539" t="str">
        <f t="shared" si="9"/>
        <v>01/1900</v>
      </c>
      <c r="R128" s="475">
        <f t="shared" si="12"/>
        <v>1</v>
      </c>
    </row>
    <row r="129" spans="1:18" ht="15">
      <c r="A129" s="468"/>
      <c r="B129" s="469"/>
      <c r="C129" s="537"/>
      <c r="D129" s="848" t="str">
        <f t="shared" si="10"/>
        <v>Banque-01/1900</v>
      </c>
      <c r="E129" s="470"/>
      <c r="F129" s="471"/>
      <c r="G129" s="472"/>
      <c r="H129" s="965"/>
      <c r="I129" s="966"/>
      <c r="J129" s="967">
        <f t="shared" si="11"/>
        <v>0</v>
      </c>
      <c r="K129" s="968">
        <f t="shared" si="7"/>
        <v>0</v>
      </c>
      <c r="L129" s="473">
        <f t="shared" si="8"/>
        <v>0</v>
      </c>
      <c r="M129" s="474"/>
      <c r="N129" s="706">
        <f>+IF(A129="",0,IF(A129=Table!$A$5,L129,(IF(A129=Table!$A$3,0,IF(A129=Table!$A$4,L129,0)))))</f>
        <v>0</v>
      </c>
      <c r="O129" s="672"/>
      <c r="P129" s="707">
        <f>-IF(A129=Table!$A$5,I129,0)+IF(A129=Table!$A$5,H129,0)</f>
        <v>0</v>
      </c>
      <c r="Q129" s="539" t="str">
        <f t="shared" si="9"/>
        <v>01/1900</v>
      </c>
      <c r="R129" s="475">
        <f t="shared" si="12"/>
        <v>1</v>
      </c>
    </row>
    <row r="130" spans="1:18" ht="15">
      <c r="A130" s="468"/>
      <c r="B130" s="469"/>
      <c r="C130" s="537"/>
      <c r="D130" s="848" t="str">
        <f t="shared" si="10"/>
        <v>Banque-01/1900</v>
      </c>
      <c r="E130" s="470"/>
      <c r="F130" s="471"/>
      <c r="G130" s="472"/>
      <c r="H130" s="965"/>
      <c r="I130" s="966"/>
      <c r="J130" s="967">
        <f t="shared" si="11"/>
        <v>0</v>
      </c>
      <c r="K130" s="968">
        <f t="shared" si="7"/>
        <v>0</v>
      </c>
      <c r="L130" s="473">
        <f t="shared" si="8"/>
        <v>0</v>
      </c>
      <c r="M130" s="474"/>
      <c r="N130" s="706">
        <f>+IF(A130="",0,IF(A130=Table!$A$5,L130,(IF(A130=Table!$A$3,0,IF(A130=Table!$A$4,L130,0)))))</f>
        <v>0</v>
      </c>
      <c r="O130" s="672"/>
      <c r="P130" s="707">
        <f>-IF(A130=Table!$A$5,I130,0)+IF(A130=Table!$A$5,H130,0)</f>
        <v>0</v>
      </c>
      <c r="Q130" s="539" t="str">
        <f t="shared" si="9"/>
        <v>01/1900</v>
      </c>
      <c r="R130" s="475">
        <f t="shared" si="12"/>
        <v>1</v>
      </c>
    </row>
    <row r="131" spans="1:18" ht="15">
      <c r="A131" s="468"/>
      <c r="B131" s="469"/>
      <c r="C131" s="537"/>
      <c r="D131" s="848" t="str">
        <f t="shared" si="10"/>
        <v>Banque-01/1900</v>
      </c>
      <c r="E131" s="470"/>
      <c r="F131" s="471"/>
      <c r="G131" s="472"/>
      <c r="H131" s="965"/>
      <c r="I131" s="966"/>
      <c r="J131" s="967">
        <f t="shared" si="11"/>
        <v>0</v>
      </c>
      <c r="K131" s="968">
        <f t="shared" si="7"/>
        <v>0</v>
      </c>
      <c r="L131" s="473">
        <f t="shared" si="8"/>
        <v>0</v>
      </c>
      <c r="M131" s="474"/>
      <c r="N131" s="706">
        <f>+IF(A131="",0,IF(A131=Table!$A$5,L131,(IF(A131=Table!$A$3,0,IF(A131=Table!$A$4,L131,0)))))</f>
        <v>0</v>
      </c>
      <c r="O131" s="672"/>
      <c r="P131" s="707">
        <f>-IF(A131=Table!$A$5,I131,0)+IF(A131=Table!$A$5,H131,0)</f>
        <v>0</v>
      </c>
      <c r="Q131" s="539" t="str">
        <f t="shared" si="9"/>
        <v>01/1900</v>
      </c>
      <c r="R131" s="475">
        <f t="shared" si="12"/>
        <v>1</v>
      </c>
    </row>
    <row r="132" spans="1:18" ht="15">
      <c r="A132" s="468"/>
      <c r="B132" s="469"/>
      <c r="C132" s="537"/>
      <c r="D132" s="848" t="str">
        <f t="shared" si="10"/>
        <v>Banque-01/1900</v>
      </c>
      <c r="E132" s="470"/>
      <c r="F132" s="471"/>
      <c r="G132" s="472"/>
      <c r="H132" s="965"/>
      <c r="I132" s="966"/>
      <c r="J132" s="967">
        <f t="shared" si="11"/>
        <v>0</v>
      </c>
      <c r="K132" s="968">
        <f t="shared" si="7"/>
        <v>0</v>
      </c>
      <c r="L132" s="473">
        <f t="shared" si="8"/>
        <v>0</v>
      </c>
      <c r="M132" s="474"/>
      <c r="N132" s="706">
        <f>+IF(A132="",0,IF(A132=Table!$A$5,L132,(IF(A132=Table!$A$3,0,IF(A132=Table!$A$4,L132,0)))))</f>
        <v>0</v>
      </c>
      <c r="O132" s="672"/>
      <c r="P132" s="707">
        <f>-IF(A132=Table!$A$5,I132,0)+IF(A132=Table!$A$5,H132,0)</f>
        <v>0</v>
      </c>
      <c r="Q132" s="539" t="str">
        <f t="shared" si="9"/>
        <v>01/1900</v>
      </c>
      <c r="R132" s="475">
        <f t="shared" si="12"/>
        <v>1</v>
      </c>
    </row>
    <row r="133" spans="1:18" ht="15">
      <c r="A133" s="468"/>
      <c r="B133" s="469"/>
      <c r="C133" s="537"/>
      <c r="D133" s="848" t="str">
        <f t="shared" si="10"/>
        <v>Banque-01/1900</v>
      </c>
      <c r="E133" s="470"/>
      <c r="F133" s="471"/>
      <c r="G133" s="472"/>
      <c r="H133" s="965"/>
      <c r="I133" s="966"/>
      <c r="J133" s="967">
        <f t="shared" si="11"/>
        <v>0</v>
      </c>
      <c r="K133" s="968">
        <f t="shared" si="7"/>
        <v>0</v>
      </c>
      <c r="L133" s="473">
        <f t="shared" si="8"/>
        <v>0</v>
      </c>
      <c r="M133" s="474"/>
      <c r="N133" s="706">
        <f>+IF(A133="",0,IF(A133=Table!$A$5,L133,(IF(A133=Table!$A$3,0,IF(A133=Table!$A$4,L133,0)))))</f>
        <v>0</v>
      </c>
      <c r="O133" s="672"/>
      <c r="P133" s="707">
        <f>-IF(A133=Table!$A$5,I133,0)+IF(A133=Table!$A$5,H133,0)</f>
        <v>0</v>
      </c>
      <c r="Q133" s="539" t="str">
        <f t="shared" si="9"/>
        <v>01/1900</v>
      </c>
      <c r="R133" s="475">
        <f t="shared" si="12"/>
        <v>1</v>
      </c>
    </row>
    <row r="134" spans="1:18" ht="15">
      <c r="A134" s="468"/>
      <c r="B134" s="469"/>
      <c r="C134" s="537"/>
      <c r="D134" s="848" t="str">
        <f t="shared" si="10"/>
        <v>Banque-01/1900</v>
      </c>
      <c r="E134" s="470"/>
      <c r="F134" s="471"/>
      <c r="G134" s="472"/>
      <c r="H134" s="965"/>
      <c r="I134" s="966"/>
      <c r="J134" s="967">
        <f t="shared" si="11"/>
        <v>0</v>
      </c>
      <c r="K134" s="968">
        <f t="shared" si="7"/>
        <v>0</v>
      </c>
      <c r="L134" s="473">
        <f t="shared" si="8"/>
        <v>0</v>
      </c>
      <c r="M134" s="474"/>
      <c r="N134" s="706">
        <f>+IF(A134="",0,IF(A134=Table!$A$5,L134,(IF(A134=Table!$A$3,0,IF(A134=Table!$A$4,L134,0)))))</f>
        <v>0</v>
      </c>
      <c r="O134" s="672"/>
      <c r="P134" s="707">
        <f>-IF(A134=Table!$A$5,I134,0)+IF(A134=Table!$A$5,H134,0)</f>
        <v>0</v>
      </c>
      <c r="Q134" s="539" t="str">
        <f t="shared" si="9"/>
        <v>01/1900</v>
      </c>
      <c r="R134" s="475">
        <f t="shared" si="12"/>
        <v>1</v>
      </c>
    </row>
    <row r="135" spans="1:18" ht="15">
      <c r="A135" s="468"/>
      <c r="B135" s="469"/>
      <c r="C135" s="537"/>
      <c r="D135" s="848" t="str">
        <f t="shared" si="10"/>
        <v>Banque-01/1900</v>
      </c>
      <c r="E135" s="470"/>
      <c r="F135" s="471"/>
      <c r="G135" s="472"/>
      <c r="H135" s="965"/>
      <c r="I135" s="966"/>
      <c r="J135" s="967">
        <f t="shared" si="11"/>
        <v>0</v>
      </c>
      <c r="K135" s="968">
        <f t="shared" si="7"/>
        <v>0</v>
      </c>
      <c r="L135" s="473">
        <f t="shared" si="8"/>
        <v>0</v>
      </c>
      <c r="M135" s="474"/>
      <c r="N135" s="706">
        <f>+IF(A135="",0,IF(A135=Table!$A$5,L135,(IF(A135=Table!$A$3,0,IF(A135=Table!$A$4,L135,0)))))</f>
        <v>0</v>
      </c>
      <c r="O135" s="672"/>
      <c r="P135" s="707">
        <f>-IF(A135=Table!$A$5,I135,0)+IF(A135=Table!$A$5,H135,0)</f>
        <v>0</v>
      </c>
      <c r="Q135" s="539" t="str">
        <f t="shared" si="9"/>
        <v>01/1900</v>
      </c>
      <c r="R135" s="475">
        <f t="shared" si="12"/>
        <v>1</v>
      </c>
    </row>
    <row r="136" spans="1:18" ht="15">
      <c r="A136" s="468"/>
      <c r="B136" s="469"/>
      <c r="C136" s="537"/>
      <c r="D136" s="848" t="str">
        <f t="shared" si="10"/>
        <v>Banque-01/1900</v>
      </c>
      <c r="E136" s="470"/>
      <c r="F136" s="471"/>
      <c r="G136" s="472"/>
      <c r="H136" s="965"/>
      <c r="I136" s="966"/>
      <c r="J136" s="967">
        <f t="shared" si="11"/>
        <v>0</v>
      </c>
      <c r="K136" s="968">
        <f t="shared" si="7"/>
        <v>0</v>
      </c>
      <c r="L136" s="473">
        <f t="shared" si="8"/>
        <v>0</v>
      </c>
      <c r="M136" s="474"/>
      <c r="N136" s="706">
        <f>+IF(A136="",0,IF(A136=Table!$A$5,L136,(IF(A136=Table!$A$3,0,IF(A136=Table!$A$4,L136,0)))))</f>
        <v>0</v>
      </c>
      <c r="O136" s="672"/>
      <c r="P136" s="707">
        <f>-IF(A136=Table!$A$5,I136,0)+IF(A136=Table!$A$5,H136,0)</f>
        <v>0</v>
      </c>
      <c r="Q136" s="539" t="str">
        <f t="shared" si="9"/>
        <v>01/1900</v>
      </c>
      <c r="R136" s="475">
        <f t="shared" si="12"/>
        <v>1</v>
      </c>
    </row>
    <row r="137" spans="1:18" ht="15">
      <c r="A137" s="468"/>
      <c r="B137" s="469"/>
      <c r="C137" s="537"/>
      <c r="D137" s="848" t="str">
        <f t="shared" si="10"/>
        <v>Banque-01/1900</v>
      </c>
      <c r="E137" s="470"/>
      <c r="F137" s="471"/>
      <c r="G137" s="472"/>
      <c r="H137" s="965"/>
      <c r="I137" s="966"/>
      <c r="J137" s="967">
        <f t="shared" si="11"/>
        <v>0</v>
      </c>
      <c r="K137" s="968">
        <f t="shared" si="7"/>
        <v>0</v>
      </c>
      <c r="L137" s="473">
        <f t="shared" si="8"/>
        <v>0</v>
      </c>
      <c r="M137" s="474"/>
      <c r="N137" s="706">
        <f>+IF(A137="",0,IF(A137=Table!$A$5,L137,(IF(A137=Table!$A$3,0,IF(A137=Table!$A$4,L137,0)))))</f>
        <v>0</v>
      </c>
      <c r="O137" s="672"/>
      <c r="P137" s="707">
        <f>-IF(A137=Table!$A$5,I137,0)+IF(A137=Table!$A$5,H137,0)</f>
        <v>0</v>
      </c>
      <c r="Q137" s="539" t="str">
        <f t="shared" si="9"/>
        <v>01/1900</v>
      </c>
      <c r="R137" s="475">
        <f t="shared" si="12"/>
        <v>1</v>
      </c>
    </row>
    <row r="138" spans="1:18" ht="15">
      <c r="A138" s="468"/>
      <c r="B138" s="469"/>
      <c r="C138" s="537"/>
      <c r="D138" s="848" t="str">
        <f t="shared" si="10"/>
        <v>Banque-01/1900</v>
      </c>
      <c r="E138" s="470"/>
      <c r="F138" s="471"/>
      <c r="G138" s="472"/>
      <c r="H138" s="965"/>
      <c r="I138" s="966"/>
      <c r="J138" s="967">
        <f t="shared" si="11"/>
        <v>0</v>
      </c>
      <c r="K138" s="968">
        <f t="shared" si="7"/>
        <v>0</v>
      </c>
      <c r="L138" s="473">
        <f t="shared" si="8"/>
        <v>0</v>
      </c>
      <c r="M138" s="474"/>
      <c r="N138" s="706">
        <f>+IF(A138="",0,IF(A138=Table!$A$5,L138,(IF(A138=Table!$A$3,0,IF(A138=Table!$A$4,L138,0)))))</f>
        <v>0</v>
      </c>
      <c r="O138" s="672"/>
      <c r="P138" s="707">
        <f>-IF(A138=Table!$A$5,I138,0)+IF(A138=Table!$A$5,H138,0)</f>
        <v>0</v>
      </c>
      <c r="Q138" s="539" t="str">
        <f t="shared" si="9"/>
        <v>01/1900</v>
      </c>
      <c r="R138" s="475">
        <f t="shared" si="12"/>
        <v>1</v>
      </c>
    </row>
    <row r="139" spans="1:18" ht="15">
      <c r="A139" s="468"/>
      <c r="B139" s="469"/>
      <c r="C139" s="537"/>
      <c r="D139" s="848" t="str">
        <f t="shared" si="10"/>
        <v>Banque-01/1900</v>
      </c>
      <c r="E139" s="470"/>
      <c r="F139" s="471"/>
      <c r="G139" s="472"/>
      <c r="H139" s="965"/>
      <c r="I139" s="966"/>
      <c r="J139" s="967">
        <f t="shared" si="11"/>
        <v>0</v>
      </c>
      <c r="K139" s="968">
        <f t="shared" ref="K139:K176" si="13">+IFERROR((+INDEX($O$4:$Z$4,MATCH(Q139,$O$3:$Z$3,0))),0)</f>
        <v>0</v>
      </c>
      <c r="L139" s="473">
        <f t="shared" ref="L139:L176" si="14">IFERROR((H139/K139-I139/K139),0)</f>
        <v>0</v>
      </c>
      <c r="M139" s="474"/>
      <c r="N139" s="706">
        <f>+IF(A139="",0,IF(A139=Table!$A$5,L139,(IF(A139=Table!$A$3,0,IF(A139=Table!$A$4,L139,0)))))</f>
        <v>0</v>
      </c>
      <c r="O139" s="672"/>
      <c r="P139" s="707">
        <f>-IF(A139=Table!$A$5,I139,0)+IF(A139=Table!$A$5,H139,0)</f>
        <v>0</v>
      </c>
      <c r="Q139" s="539" t="str">
        <f t="shared" ref="Q139:Q176" si="15">+TEXT(B139,"mm/aaaa")</f>
        <v>01/1900</v>
      </c>
      <c r="R139" s="475">
        <f t="shared" si="12"/>
        <v>1</v>
      </c>
    </row>
    <row r="140" spans="1:18" ht="15">
      <c r="A140" s="468"/>
      <c r="B140" s="469"/>
      <c r="C140" s="537"/>
      <c r="D140" s="848" t="str">
        <f t="shared" ref="D140:D176" si="16">"Banque-"&amp;Q140</f>
        <v>Banque-01/1900</v>
      </c>
      <c r="E140" s="470"/>
      <c r="F140" s="471"/>
      <c r="G140" s="472"/>
      <c r="H140" s="965"/>
      <c r="I140" s="966"/>
      <c r="J140" s="967">
        <f t="shared" ref="J140:J176" si="17">+J139+H140-I140</f>
        <v>0</v>
      </c>
      <c r="K140" s="968">
        <f t="shared" si="13"/>
        <v>0</v>
      </c>
      <c r="L140" s="473">
        <f t="shared" si="14"/>
        <v>0</v>
      </c>
      <c r="M140" s="474"/>
      <c r="N140" s="706">
        <f>+IF(A140="",0,IF(A140=Table!$A$5,L140,(IF(A140=Table!$A$3,0,IF(A140=Table!$A$4,L140,0)))))</f>
        <v>0</v>
      </c>
      <c r="O140" s="672"/>
      <c r="P140" s="707">
        <f>-IF(A140=Table!$A$5,I140,0)+IF(A140=Table!$A$5,H140,0)</f>
        <v>0</v>
      </c>
      <c r="Q140" s="539" t="str">
        <f t="shared" si="15"/>
        <v>01/1900</v>
      </c>
      <c r="R140" s="475">
        <f t="shared" ref="R140:R176" si="18">ROUNDUP(MONTH(Q140)/3,0)</f>
        <v>1</v>
      </c>
    </row>
    <row r="141" spans="1:18" ht="15">
      <c r="A141" s="468"/>
      <c r="B141" s="469"/>
      <c r="C141" s="537"/>
      <c r="D141" s="848" t="str">
        <f t="shared" si="16"/>
        <v>Banque-01/1900</v>
      </c>
      <c r="E141" s="470"/>
      <c r="F141" s="471"/>
      <c r="G141" s="472"/>
      <c r="H141" s="965"/>
      <c r="I141" s="966"/>
      <c r="J141" s="967">
        <f t="shared" si="17"/>
        <v>0</v>
      </c>
      <c r="K141" s="968">
        <f t="shared" si="13"/>
        <v>0</v>
      </c>
      <c r="L141" s="473">
        <f t="shared" si="14"/>
        <v>0</v>
      </c>
      <c r="M141" s="474"/>
      <c r="N141" s="706">
        <f>+IF(A141="",0,IF(A141=Table!$A$5,L141,(IF(A141=Table!$A$3,0,IF(A141=Table!$A$4,L141,0)))))</f>
        <v>0</v>
      </c>
      <c r="O141" s="672"/>
      <c r="P141" s="707">
        <f>-IF(A141=Table!$A$5,I141,0)+IF(A141=Table!$A$5,H141,0)</f>
        <v>0</v>
      </c>
      <c r="Q141" s="539" t="str">
        <f t="shared" si="15"/>
        <v>01/1900</v>
      </c>
      <c r="R141" s="475">
        <f t="shared" si="18"/>
        <v>1</v>
      </c>
    </row>
    <row r="142" spans="1:18" ht="15">
      <c r="A142" s="468"/>
      <c r="B142" s="469"/>
      <c r="C142" s="537"/>
      <c r="D142" s="848" t="str">
        <f t="shared" si="16"/>
        <v>Banque-01/1900</v>
      </c>
      <c r="E142" s="470"/>
      <c r="F142" s="471"/>
      <c r="G142" s="472"/>
      <c r="H142" s="965"/>
      <c r="I142" s="966"/>
      <c r="J142" s="967">
        <f t="shared" si="17"/>
        <v>0</v>
      </c>
      <c r="K142" s="968">
        <f t="shared" si="13"/>
        <v>0</v>
      </c>
      <c r="L142" s="473">
        <f t="shared" si="14"/>
        <v>0</v>
      </c>
      <c r="M142" s="474"/>
      <c r="N142" s="706">
        <f>+IF(A142="",0,IF(A142=Table!$A$5,L142,(IF(A142=Table!$A$3,0,IF(A142=Table!$A$4,L142,0)))))</f>
        <v>0</v>
      </c>
      <c r="O142" s="672"/>
      <c r="P142" s="707">
        <f>-IF(A142=Table!$A$5,I142,0)+IF(A142=Table!$A$5,H142,0)</f>
        <v>0</v>
      </c>
      <c r="Q142" s="539" t="str">
        <f t="shared" si="15"/>
        <v>01/1900</v>
      </c>
      <c r="R142" s="475">
        <f t="shared" si="18"/>
        <v>1</v>
      </c>
    </row>
    <row r="143" spans="1:18" ht="15">
      <c r="A143" s="468"/>
      <c r="B143" s="469"/>
      <c r="C143" s="537"/>
      <c r="D143" s="848" t="str">
        <f t="shared" si="16"/>
        <v>Banque-01/1900</v>
      </c>
      <c r="E143" s="470"/>
      <c r="F143" s="471"/>
      <c r="G143" s="472"/>
      <c r="H143" s="965"/>
      <c r="I143" s="966"/>
      <c r="J143" s="967">
        <f t="shared" si="17"/>
        <v>0</v>
      </c>
      <c r="K143" s="968">
        <f t="shared" si="13"/>
        <v>0</v>
      </c>
      <c r="L143" s="473">
        <f t="shared" si="14"/>
        <v>0</v>
      </c>
      <c r="M143" s="474"/>
      <c r="N143" s="706">
        <f>+IF(A143="",0,IF(A143=Table!$A$5,L143,(IF(A143=Table!$A$3,0,IF(A143=Table!$A$4,L143,0)))))</f>
        <v>0</v>
      </c>
      <c r="O143" s="672"/>
      <c r="P143" s="707">
        <f>-IF(A143=Table!$A$5,I143,0)+IF(A143=Table!$A$5,H143,0)</f>
        <v>0</v>
      </c>
      <c r="Q143" s="539" t="str">
        <f t="shared" si="15"/>
        <v>01/1900</v>
      </c>
      <c r="R143" s="475">
        <f t="shared" si="18"/>
        <v>1</v>
      </c>
    </row>
    <row r="144" spans="1:18" ht="15">
      <c r="A144" s="468"/>
      <c r="B144" s="469"/>
      <c r="C144" s="537"/>
      <c r="D144" s="848" t="str">
        <f t="shared" si="16"/>
        <v>Banque-01/1900</v>
      </c>
      <c r="E144" s="470"/>
      <c r="F144" s="471"/>
      <c r="G144" s="472"/>
      <c r="H144" s="965"/>
      <c r="I144" s="966"/>
      <c r="J144" s="967">
        <f t="shared" si="17"/>
        <v>0</v>
      </c>
      <c r="K144" s="968">
        <f t="shared" si="13"/>
        <v>0</v>
      </c>
      <c r="L144" s="473">
        <f t="shared" si="14"/>
        <v>0</v>
      </c>
      <c r="M144" s="474"/>
      <c r="N144" s="706">
        <f>+IF(A144="",0,IF(A144=Table!$A$5,L144,(IF(A144=Table!$A$3,0,IF(A144=Table!$A$4,L144,0)))))</f>
        <v>0</v>
      </c>
      <c r="O144" s="672"/>
      <c r="P144" s="707">
        <f>-IF(A144=Table!$A$5,I144,0)+IF(A144=Table!$A$5,H144,0)</f>
        <v>0</v>
      </c>
      <c r="Q144" s="539" t="str">
        <f t="shared" si="15"/>
        <v>01/1900</v>
      </c>
      <c r="R144" s="475">
        <f t="shared" si="18"/>
        <v>1</v>
      </c>
    </row>
    <row r="145" spans="1:18" ht="15">
      <c r="A145" s="468"/>
      <c r="B145" s="469"/>
      <c r="C145" s="537"/>
      <c r="D145" s="848" t="str">
        <f t="shared" si="16"/>
        <v>Banque-01/1900</v>
      </c>
      <c r="E145" s="470"/>
      <c r="F145" s="471"/>
      <c r="G145" s="472"/>
      <c r="H145" s="965"/>
      <c r="I145" s="966"/>
      <c r="J145" s="967">
        <f t="shared" si="17"/>
        <v>0</v>
      </c>
      <c r="K145" s="968">
        <f t="shared" si="13"/>
        <v>0</v>
      </c>
      <c r="L145" s="473">
        <f t="shared" si="14"/>
        <v>0</v>
      </c>
      <c r="M145" s="474"/>
      <c r="N145" s="706">
        <f>+IF(A145="",0,IF(A145=Table!$A$5,L145,(IF(A145=Table!$A$3,0,IF(A145=Table!$A$4,L145,0)))))</f>
        <v>0</v>
      </c>
      <c r="O145" s="672"/>
      <c r="P145" s="707">
        <f>-IF(A145=Table!$A$5,I145,0)+IF(A145=Table!$A$5,H145,0)</f>
        <v>0</v>
      </c>
      <c r="Q145" s="539" t="str">
        <f t="shared" si="15"/>
        <v>01/1900</v>
      </c>
      <c r="R145" s="475">
        <f t="shared" si="18"/>
        <v>1</v>
      </c>
    </row>
    <row r="146" spans="1:18" ht="15">
      <c r="A146" s="468"/>
      <c r="B146" s="469"/>
      <c r="C146" s="537"/>
      <c r="D146" s="848" t="str">
        <f t="shared" si="16"/>
        <v>Banque-01/1900</v>
      </c>
      <c r="E146" s="470"/>
      <c r="F146" s="471"/>
      <c r="G146" s="472"/>
      <c r="H146" s="965"/>
      <c r="I146" s="966"/>
      <c r="J146" s="967">
        <f t="shared" si="17"/>
        <v>0</v>
      </c>
      <c r="K146" s="968">
        <f t="shared" si="13"/>
        <v>0</v>
      </c>
      <c r="L146" s="473">
        <f t="shared" si="14"/>
        <v>0</v>
      </c>
      <c r="M146" s="474"/>
      <c r="N146" s="706">
        <f>+IF(A146="",0,IF(A146=Table!$A$5,L146,(IF(A146=Table!$A$3,0,IF(A146=Table!$A$4,L146,0)))))</f>
        <v>0</v>
      </c>
      <c r="O146" s="672"/>
      <c r="P146" s="707">
        <f>-IF(A146=Table!$A$5,I146,0)+IF(A146=Table!$A$5,H146,0)</f>
        <v>0</v>
      </c>
      <c r="Q146" s="539" t="str">
        <f t="shared" si="15"/>
        <v>01/1900</v>
      </c>
      <c r="R146" s="475">
        <f t="shared" si="18"/>
        <v>1</v>
      </c>
    </row>
    <row r="147" spans="1:18" ht="15">
      <c r="A147" s="468"/>
      <c r="B147" s="469"/>
      <c r="C147" s="537"/>
      <c r="D147" s="848" t="str">
        <f t="shared" si="16"/>
        <v>Banque-01/1900</v>
      </c>
      <c r="E147" s="470"/>
      <c r="F147" s="471"/>
      <c r="G147" s="472"/>
      <c r="H147" s="965"/>
      <c r="I147" s="966"/>
      <c r="J147" s="967">
        <f t="shared" si="17"/>
        <v>0</v>
      </c>
      <c r="K147" s="968">
        <f t="shared" si="13"/>
        <v>0</v>
      </c>
      <c r="L147" s="473">
        <f t="shared" si="14"/>
        <v>0</v>
      </c>
      <c r="M147" s="474"/>
      <c r="N147" s="706">
        <f>+IF(A147="",0,IF(A147=Table!$A$5,L147,(IF(A147=Table!$A$3,0,IF(A147=Table!$A$4,L147,0)))))</f>
        <v>0</v>
      </c>
      <c r="O147" s="672"/>
      <c r="P147" s="707">
        <f>-IF(A147=Table!$A$5,I147,0)+IF(A147=Table!$A$5,H147,0)</f>
        <v>0</v>
      </c>
      <c r="Q147" s="539" t="str">
        <f t="shared" si="15"/>
        <v>01/1900</v>
      </c>
      <c r="R147" s="475">
        <f t="shared" si="18"/>
        <v>1</v>
      </c>
    </row>
    <row r="148" spans="1:18" ht="15">
      <c r="A148" s="468"/>
      <c r="B148" s="469"/>
      <c r="C148" s="537"/>
      <c r="D148" s="848" t="str">
        <f t="shared" si="16"/>
        <v>Banque-01/1900</v>
      </c>
      <c r="E148" s="470"/>
      <c r="F148" s="471"/>
      <c r="G148" s="472"/>
      <c r="H148" s="965"/>
      <c r="I148" s="966"/>
      <c r="J148" s="967">
        <f t="shared" si="17"/>
        <v>0</v>
      </c>
      <c r="K148" s="968">
        <f t="shared" si="13"/>
        <v>0</v>
      </c>
      <c r="L148" s="473">
        <f t="shared" si="14"/>
        <v>0</v>
      </c>
      <c r="M148" s="474"/>
      <c r="N148" s="706">
        <f>+IF(A148="",0,IF(A148=Table!$A$5,L148,(IF(A148=Table!$A$3,0,IF(A148=Table!$A$4,L148,0)))))</f>
        <v>0</v>
      </c>
      <c r="O148" s="672"/>
      <c r="P148" s="707">
        <f>-IF(A148=Table!$A$5,I148,0)+IF(A148=Table!$A$5,H148,0)</f>
        <v>0</v>
      </c>
      <c r="Q148" s="539" t="str">
        <f t="shared" si="15"/>
        <v>01/1900</v>
      </c>
      <c r="R148" s="475">
        <f t="shared" si="18"/>
        <v>1</v>
      </c>
    </row>
    <row r="149" spans="1:18" ht="15">
      <c r="A149" s="468"/>
      <c r="B149" s="469"/>
      <c r="C149" s="537"/>
      <c r="D149" s="848" t="str">
        <f t="shared" si="16"/>
        <v>Banque-01/1900</v>
      </c>
      <c r="E149" s="470"/>
      <c r="F149" s="471"/>
      <c r="G149" s="472"/>
      <c r="H149" s="965"/>
      <c r="I149" s="966"/>
      <c r="J149" s="967">
        <f t="shared" si="17"/>
        <v>0</v>
      </c>
      <c r="K149" s="968">
        <f t="shared" si="13"/>
        <v>0</v>
      </c>
      <c r="L149" s="473">
        <f t="shared" si="14"/>
        <v>0</v>
      </c>
      <c r="M149" s="474"/>
      <c r="N149" s="706">
        <f>+IF(A149="",0,IF(A149=Table!$A$5,L149,(IF(A149=Table!$A$3,0,IF(A149=Table!$A$4,L149,0)))))</f>
        <v>0</v>
      </c>
      <c r="O149" s="672"/>
      <c r="P149" s="707">
        <f>-IF(A149=Table!$A$5,I149,0)+IF(A149=Table!$A$5,H149,0)</f>
        <v>0</v>
      </c>
      <c r="Q149" s="539" t="str">
        <f t="shared" si="15"/>
        <v>01/1900</v>
      </c>
      <c r="R149" s="475">
        <f t="shared" si="18"/>
        <v>1</v>
      </c>
    </row>
    <row r="150" spans="1:18" ht="15">
      <c r="A150" s="468"/>
      <c r="B150" s="469"/>
      <c r="C150" s="537"/>
      <c r="D150" s="848" t="str">
        <f t="shared" si="16"/>
        <v>Banque-01/1900</v>
      </c>
      <c r="E150" s="470"/>
      <c r="F150" s="471"/>
      <c r="G150" s="472"/>
      <c r="H150" s="965"/>
      <c r="I150" s="966"/>
      <c r="J150" s="967">
        <f t="shared" si="17"/>
        <v>0</v>
      </c>
      <c r="K150" s="968">
        <f t="shared" si="13"/>
        <v>0</v>
      </c>
      <c r="L150" s="473">
        <f t="shared" si="14"/>
        <v>0</v>
      </c>
      <c r="M150" s="474"/>
      <c r="N150" s="706">
        <f>+IF(A150="",0,IF(A150=Table!$A$5,L150,(IF(A150=Table!$A$3,0,IF(A150=Table!$A$4,L150,0)))))</f>
        <v>0</v>
      </c>
      <c r="O150" s="672"/>
      <c r="P150" s="707">
        <f>-IF(A150=Table!$A$5,I150,0)+IF(A150=Table!$A$5,H150,0)</f>
        <v>0</v>
      </c>
      <c r="Q150" s="539" t="str">
        <f t="shared" si="15"/>
        <v>01/1900</v>
      </c>
      <c r="R150" s="475">
        <f t="shared" si="18"/>
        <v>1</v>
      </c>
    </row>
    <row r="151" spans="1:18" ht="15">
      <c r="A151" s="468"/>
      <c r="B151" s="469"/>
      <c r="C151" s="537"/>
      <c r="D151" s="848" t="str">
        <f t="shared" si="16"/>
        <v>Banque-01/1900</v>
      </c>
      <c r="E151" s="470"/>
      <c r="F151" s="471"/>
      <c r="G151" s="472"/>
      <c r="H151" s="965"/>
      <c r="I151" s="966"/>
      <c r="J151" s="967">
        <f t="shared" si="17"/>
        <v>0</v>
      </c>
      <c r="K151" s="968">
        <f t="shared" si="13"/>
        <v>0</v>
      </c>
      <c r="L151" s="473">
        <f t="shared" si="14"/>
        <v>0</v>
      </c>
      <c r="M151" s="474"/>
      <c r="N151" s="706">
        <f>+IF(A151="",0,IF(A151=Table!$A$5,L151,(IF(A151=Table!$A$3,0,IF(A151=Table!$A$4,L151,0)))))</f>
        <v>0</v>
      </c>
      <c r="O151" s="672"/>
      <c r="P151" s="707">
        <f>-IF(A151=Table!$A$5,I151,0)+IF(A151=Table!$A$5,H151,0)</f>
        <v>0</v>
      </c>
      <c r="Q151" s="539" t="str">
        <f t="shared" si="15"/>
        <v>01/1900</v>
      </c>
      <c r="R151" s="475">
        <f t="shared" si="18"/>
        <v>1</v>
      </c>
    </row>
    <row r="152" spans="1:18" ht="15">
      <c r="A152" s="468"/>
      <c r="B152" s="469"/>
      <c r="C152" s="537"/>
      <c r="D152" s="848" t="str">
        <f t="shared" si="16"/>
        <v>Banque-01/1900</v>
      </c>
      <c r="E152" s="470"/>
      <c r="F152" s="471"/>
      <c r="G152" s="472"/>
      <c r="H152" s="965"/>
      <c r="I152" s="966"/>
      <c r="J152" s="967">
        <f t="shared" si="17"/>
        <v>0</v>
      </c>
      <c r="K152" s="968">
        <f t="shared" si="13"/>
        <v>0</v>
      </c>
      <c r="L152" s="473">
        <f t="shared" si="14"/>
        <v>0</v>
      </c>
      <c r="M152" s="474"/>
      <c r="N152" s="706">
        <f>+IF(A152="",0,IF(A152=Table!$A$5,L152,(IF(A152=Table!$A$3,0,IF(A152=Table!$A$4,L152,0)))))</f>
        <v>0</v>
      </c>
      <c r="O152" s="672"/>
      <c r="P152" s="707">
        <f>-IF(A152=Table!$A$5,I152,0)+IF(A152=Table!$A$5,H152,0)</f>
        <v>0</v>
      </c>
      <c r="Q152" s="539" t="str">
        <f t="shared" si="15"/>
        <v>01/1900</v>
      </c>
      <c r="R152" s="475">
        <f t="shared" si="18"/>
        <v>1</v>
      </c>
    </row>
    <row r="153" spans="1:18" ht="15">
      <c r="A153" s="468"/>
      <c r="B153" s="469"/>
      <c r="C153" s="537"/>
      <c r="D153" s="848" t="str">
        <f t="shared" si="16"/>
        <v>Banque-01/1900</v>
      </c>
      <c r="E153" s="470"/>
      <c r="F153" s="471"/>
      <c r="G153" s="472"/>
      <c r="H153" s="965"/>
      <c r="I153" s="966"/>
      <c r="J153" s="967">
        <f t="shared" si="17"/>
        <v>0</v>
      </c>
      <c r="K153" s="968">
        <f t="shared" si="13"/>
        <v>0</v>
      </c>
      <c r="L153" s="473">
        <f t="shared" si="14"/>
        <v>0</v>
      </c>
      <c r="M153" s="474"/>
      <c r="N153" s="706">
        <f>+IF(A153="",0,IF(A153=Table!$A$5,L153,(IF(A153=Table!$A$3,0,IF(A153=Table!$A$4,L153,0)))))</f>
        <v>0</v>
      </c>
      <c r="O153" s="672"/>
      <c r="P153" s="707">
        <f>-IF(A153=Table!$A$5,I153,0)+IF(A153=Table!$A$5,H153,0)</f>
        <v>0</v>
      </c>
      <c r="Q153" s="539" t="str">
        <f t="shared" si="15"/>
        <v>01/1900</v>
      </c>
      <c r="R153" s="475">
        <f t="shared" si="18"/>
        <v>1</v>
      </c>
    </row>
    <row r="154" spans="1:18" ht="15">
      <c r="A154" s="468"/>
      <c r="B154" s="469"/>
      <c r="C154" s="537"/>
      <c r="D154" s="848" t="str">
        <f t="shared" si="16"/>
        <v>Banque-01/1900</v>
      </c>
      <c r="E154" s="470"/>
      <c r="F154" s="471"/>
      <c r="G154" s="472"/>
      <c r="H154" s="965"/>
      <c r="I154" s="966"/>
      <c r="J154" s="967">
        <f t="shared" si="17"/>
        <v>0</v>
      </c>
      <c r="K154" s="968">
        <f t="shared" si="13"/>
        <v>0</v>
      </c>
      <c r="L154" s="473">
        <f t="shared" si="14"/>
        <v>0</v>
      </c>
      <c r="M154" s="474"/>
      <c r="N154" s="706">
        <f>+IF(A154="",0,IF(A154=Table!$A$5,L154,(IF(A154=Table!$A$3,0,IF(A154=Table!$A$4,L154,0)))))</f>
        <v>0</v>
      </c>
      <c r="O154" s="672"/>
      <c r="P154" s="707">
        <f>-IF(A154=Table!$A$5,I154,0)+IF(A154=Table!$A$5,H154,0)</f>
        <v>0</v>
      </c>
      <c r="Q154" s="539" t="str">
        <f t="shared" si="15"/>
        <v>01/1900</v>
      </c>
      <c r="R154" s="475">
        <f t="shared" si="18"/>
        <v>1</v>
      </c>
    </row>
    <row r="155" spans="1:18" ht="15">
      <c r="A155" s="468"/>
      <c r="B155" s="469"/>
      <c r="C155" s="537"/>
      <c r="D155" s="848" t="str">
        <f t="shared" si="16"/>
        <v>Banque-01/1900</v>
      </c>
      <c r="E155" s="470"/>
      <c r="F155" s="471"/>
      <c r="G155" s="472"/>
      <c r="H155" s="965"/>
      <c r="I155" s="966"/>
      <c r="J155" s="967">
        <f t="shared" si="17"/>
        <v>0</v>
      </c>
      <c r="K155" s="968">
        <f t="shared" si="13"/>
        <v>0</v>
      </c>
      <c r="L155" s="473">
        <f t="shared" si="14"/>
        <v>0</v>
      </c>
      <c r="M155" s="474"/>
      <c r="N155" s="706">
        <f>+IF(A155="",0,IF(A155=Table!$A$5,L155,(IF(A155=Table!$A$3,0,IF(A155=Table!$A$4,L155,0)))))</f>
        <v>0</v>
      </c>
      <c r="O155" s="672"/>
      <c r="P155" s="707">
        <f>-IF(A155=Table!$A$5,I155,0)+IF(A155=Table!$A$5,H155,0)</f>
        <v>0</v>
      </c>
      <c r="Q155" s="539" t="str">
        <f t="shared" si="15"/>
        <v>01/1900</v>
      </c>
      <c r="R155" s="475">
        <f t="shared" si="18"/>
        <v>1</v>
      </c>
    </row>
    <row r="156" spans="1:18" ht="15">
      <c r="A156" s="468"/>
      <c r="B156" s="469"/>
      <c r="C156" s="537"/>
      <c r="D156" s="848" t="str">
        <f t="shared" si="16"/>
        <v>Banque-01/1900</v>
      </c>
      <c r="E156" s="470"/>
      <c r="F156" s="471"/>
      <c r="G156" s="472"/>
      <c r="H156" s="965"/>
      <c r="I156" s="966"/>
      <c r="J156" s="967">
        <f t="shared" si="17"/>
        <v>0</v>
      </c>
      <c r="K156" s="968">
        <f t="shared" si="13"/>
        <v>0</v>
      </c>
      <c r="L156" s="473">
        <f t="shared" si="14"/>
        <v>0</v>
      </c>
      <c r="M156" s="474"/>
      <c r="N156" s="706">
        <f>+IF(A156="",0,IF(A156=Table!$A$5,L156,(IF(A156=Table!$A$3,0,IF(A156=Table!$A$4,L156,0)))))</f>
        <v>0</v>
      </c>
      <c r="O156" s="672"/>
      <c r="P156" s="707">
        <f>-IF(A156=Table!$A$5,I156,0)+IF(A156=Table!$A$5,H156,0)</f>
        <v>0</v>
      </c>
      <c r="Q156" s="539" t="str">
        <f t="shared" si="15"/>
        <v>01/1900</v>
      </c>
      <c r="R156" s="475">
        <f t="shared" si="18"/>
        <v>1</v>
      </c>
    </row>
    <row r="157" spans="1:18" ht="15">
      <c r="A157" s="468"/>
      <c r="B157" s="469"/>
      <c r="C157" s="537"/>
      <c r="D157" s="848" t="str">
        <f t="shared" si="16"/>
        <v>Banque-01/1900</v>
      </c>
      <c r="E157" s="470"/>
      <c r="F157" s="471"/>
      <c r="G157" s="472"/>
      <c r="H157" s="965"/>
      <c r="I157" s="966"/>
      <c r="J157" s="967">
        <f t="shared" si="17"/>
        <v>0</v>
      </c>
      <c r="K157" s="968">
        <f t="shared" si="13"/>
        <v>0</v>
      </c>
      <c r="L157" s="473">
        <f t="shared" si="14"/>
        <v>0</v>
      </c>
      <c r="M157" s="474"/>
      <c r="N157" s="706">
        <f>+IF(A157="",0,IF(A157=Table!$A$5,L157,(IF(A157=Table!$A$3,0,IF(A157=Table!$A$4,L157,0)))))</f>
        <v>0</v>
      </c>
      <c r="O157" s="672"/>
      <c r="P157" s="707">
        <f>-IF(A157=Table!$A$5,I157,0)+IF(A157=Table!$A$5,H157,0)</f>
        <v>0</v>
      </c>
      <c r="Q157" s="539" t="str">
        <f t="shared" si="15"/>
        <v>01/1900</v>
      </c>
      <c r="R157" s="475">
        <f t="shared" si="18"/>
        <v>1</v>
      </c>
    </row>
    <row r="158" spans="1:18" ht="15">
      <c r="A158" s="468"/>
      <c r="B158" s="469"/>
      <c r="C158" s="537"/>
      <c r="D158" s="848" t="str">
        <f t="shared" si="16"/>
        <v>Banque-01/1900</v>
      </c>
      <c r="E158" s="470"/>
      <c r="F158" s="471"/>
      <c r="G158" s="472"/>
      <c r="H158" s="965"/>
      <c r="I158" s="966"/>
      <c r="J158" s="967">
        <f t="shared" si="17"/>
        <v>0</v>
      </c>
      <c r="K158" s="968">
        <f t="shared" si="13"/>
        <v>0</v>
      </c>
      <c r="L158" s="473">
        <f t="shared" si="14"/>
        <v>0</v>
      </c>
      <c r="M158" s="474"/>
      <c r="N158" s="706">
        <f>+IF(A158="",0,IF(A158=Table!$A$5,L158,(IF(A158=Table!$A$3,0,IF(A158=Table!$A$4,L158,0)))))</f>
        <v>0</v>
      </c>
      <c r="O158" s="672"/>
      <c r="P158" s="707">
        <f>-IF(A158=Table!$A$5,I158,0)+IF(A158=Table!$A$5,H158,0)</f>
        <v>0</v>
      </c>
      <c r="Q158" s="539" t="str">
        <f t="shared" si="15"/>
        <v>01/1900</v>
      </c>
      <c r="R158" s="475">
        <f t="shared" si="18"/>
        <v>1</v>
      </c>
    </row>
    <row r="159" spans="1:18" ht="15">
      <c r="A159" s="468"/>
      <c r="B159" s="469"/>
      <c r="C159" s="537"/>
      <c r="D159" s="848" t="str">
        <f t="shared" si="16"/>
        <v>Banque-01/1900</v>
      </c>
      <c r="E159" s="470"/>
      <c r="F159" s="471"/>
      <c r="G159" s="472"/>
      <c r="H159" s="965"/>
      <c r="I159" s="966"/>
      <c r="J159" s="967">
        <f t="shared" si="17"/>
        <v>0</v>
      </c>
      <c r="K159" s="968">
        <f t="shared" si="13"/>
        <v>0</v>
      </c>
      <c r="L159" s="473">
        <f t="shared" si="14"/>
        <v>0</v>
      </c>
      <c r="M159" s="474"/>
      <c r="N159" s="706">
        <f>+IF(A159="",0,IF(A159=Table!$A$5,L159,(IF(A159=Table!$A$3,0,IF(A159=Table!$A$4,L159,0)))))</f>
        <v>0</v>
      </c>
      <c r="O159" s="672"/>
      <c r="P159" s="707">
        <f>-IF(A159=Table!$A$5,I159,0)+IF(A159=Table!$A$5,H159,0)</f>
        <v>0</v>
      </c>
      <c r="Q159" s="539" t="str">
        <f t="shared" si="15"/>
        <v>01/1900</v>
      </c>
      <c r="R159" s="475">
        <f t="shared" si="18"/>
        <v>1</v>
      </c>
    </row>
    <row r="160" spans="1:18" ht="15">
      <c r="A160" s="468"/>
      <c r="B160" s="469"/>
      <c r="C160" s="537"/>
      <c r="D160" s="848" t="str">
        <f t="shared" si="16"/>
        <v>Banque-01/1900</v>
      </c>
      <c r="E160" s="470"/>
      <c r="F160" s="471"/>
      <c r="G160" s="472"/>
      <c r="H160" s="965"/>
      <c r="I160" s="966"/>
      <c r="J160" s="967">
        <f t="shared" si="17"/>
        <v>0</v>
      </c>
      <c r="K160" s="968">
        <f t="shared" si="13"/>
        <v>0</v>
      </c>
      <c r="L160" s="473">
        <f t="shared" si="14"/>
        <v>0</v>
      </c>
      <c r="M160" s="474"/>
      <c r="N160" s="706">
        <f>+IF(A160="",0,IF(A160=Table!$A$5,L160,(IF(A160=Table!$A$3,0,IF(A160=Table!$A$4,L160,0)))))</f>
        <v>0</v>
      </c>
      <c r="O160" s="672"/>
      <c r="P160" s="707">
        <f>-IF(A160=Table!$A$5,I160,0)+IF(A160=Table!$A$5,H160,0)</f>
        <v>0</v>
      </c>
      <c r="Q160" s="539" t="str">
        <f t="shared" si="15"/>
        <v>01/1900</v>
      </c>
      <c r="R160" s="475">
        <f t="shared" si="18"/>
        <v>1</v>
      </c>
    </row>
    <row r="161" spans="1:18" ht="15">
      <c r="A161" s="468"/>
      <c r="B161" s="469"/>
      <c r="C161" s="537"/>
      <c r="D161" s="848" t="str">
        <f t="shared" si="16"/>
        <v>Banque-01/1900</v>
      </c>
      <c r="E161" s="470"/>
      <c r="F161" s="471"/>
      <c r="G161" s="472"/>
      <c r="H161" s="965"/>
      <c r="I161" s="966"/>
      <c r="J161" s="967">
        <f t="shared" si="17"/>
        <v>0</v>
      </c>
      <c r="K161" s="968">
        <f t="shared" si="13"/>
        <v>0</v>
      </c>
      <c r="L161" s="473">
        <f t="shared" si="14"/>
        <v>0</v>
      </c>
      <c r="M161" s="474"/>
      <c r="N161" s="706">
        <f>+IF(A161="",0,IF(A161=Table!$A$5,L161,(IF(A161=Table!$A$3,0,IF(A161=Table!$A$4,L161,0)))))</f>
        <v>0</v>
      </c>
      <c r="O161" s="672"/>
      <c r="P161" s="707">
        <f>-IF(A161=Table!$A$5,I161,0)+IF(A161=Table!$A$5,H161,0)</f>
        <v>0</v>
      </c>
      <c r="Q161" s="539" t="str">
        <f t="shared" si="15"/>
        <v>01/1900</v>
      </c>
      <c r="R161" s="475">
        <f t="shared" si="18"/>
        <v>1</v>
      </c>
    </row>
    <row r="162" spans="1:18" ht="15">
      <c r="A162" s="468"/>
      <c r="B162" s="469"/>
      <c r="C162" s="537"/>
      <c r="D162" s="848" t="str">
        <f t="shared" si="16"/>
        <v>Banque-01/1900</v>
      </c>
      <c r="E162" s="470"/>
      <c r="F162" s="471"/>
      <c r="G162" s="472"/>
      <c r="H162" s="965"/>
      <c r="I162" s="966"/>
      <c r="J162" s="967">
        <f t="shared" si="17"/>
        <v>0</v>
      </c>
      <c r="K162" s="968">
        <f t="shared" si="13"/>
        <v>0</v>
      </c>
      <c r="L162" s="473">
        <f t="shared" si="14"/>
        <v>0</v>
      </c>
      <c r="M162" s="474"/>
      <c r="N162" s="706">
        <f>+IF(A162="",0,IF(A162=Table!$A$5,L162,(IF(A162=Table!$A$3,0,IF(A162=Table!$A$4,L162,0)))))</f>
        <v>0</v>
      </c>
      <c r="O162" s="672"/>
      <c r="P162" s="707">
        <f>-IF(A162=Table!$A$5,I162,0)+IF(A162=Table!$A$5,H162,0)</f>
        <v>0</v>
      </c>
      <c r="Q162" s="539" t="str">
        <f t="shared" si="15"/>
        <v>01/1900</v>
      </c>
      <c r="R162" s="475">
        <f t="shared" si="18"/>
        <v>1</v>
      </c>
    </row>
    <row r="163" spans="1:18" ht="15">
      <c r="A163" s="468"/>
      <c r="B163" s="469"/>
      <c r="C163" s="537"/>
      <c r="D163" s="848" t="str">
        <f t="shared" si="16"/>
        <v>Banque-01/1900</v>
      </c>
      <c r="E163" s="470"/>
      <c r="F163" s="471"/>
      <c r="G163" s="472"/>
      <c r="H163" s="965"/>
      <c r="I163" s="966"/>
      <c r="J163" s="967">
        <f t="shared" si="17"/>
        <v>0</v>
      </c>
      <c r="K163" s="968">
        <f t="shared" si="13"/>
        <v>0</v>
      </c>
      <c r="L163" s="473">
        <f t="shared" si="14"/>
        <v>0</v>
      </c>
      <c r="M163" s="474"/>
      <c r="N163" s="706">
        <f>+IF(A163="",0,IF(A163=Table!$A$5,L163,(IF(A163=Table!$A$3,0,IF(A163=Table!$A$4,L163,0)))))</f>
        <v>0</v>
      </c>
      <c r="O163" s="672"/>
      <c r="P163" s="707">
        <f>-IF(A163=Table!$A$5,I163,0)+IF(A163=Table!$A$5,H163,0)</f>
        <v>0</v>
      </c>
      <c r="Q163" s="539" t="str">
        <f t="shared" si="15"/>
        <v>01/1900</v>
      </c>
      <c r="R163" s="475">
        <f t="shared" si="18"/>
        <v>1</v>
      </c>
    </row>
    <row r="164" spans="1:18" ht="15">
      <c r="A164" s="468"/>
      <c r="B164" s="469"/>
      <c r="C164" s="537"/>
      <c r="D164" s="848" t="str">
        <f t="shared" si="16"/>
        <v>Banque-01/1900</v>
      </c>
      <c r="E164" s="470"/>
      <c r="F164" s="471"/>
      <c r="G164" s="472"/>
      <c r="H164" s="965"/>
      <c r="I164" s="966"/>
      <c r="J164" s="967">
        <f t="shared" si="17"/>
        <v>0</v>
      </c>
      <c r="K164" s="968">
        <f t="shared" si="13"/>
        <v>0</v>
      </c>
      <c r="L164" s="473">
        <f t="shared" si="14"/>
        <v>0</v>
      </c>
      <c r="M164" s="474"/>
      <c r="N164" s="706">
        <f>+IF(A164="",0,IF(A164=Table!$A$5,L164,(IF(A164=Table!$A$3,0,IF(A164=Table!$A$4,L164,0)))))</f>
        <v>0</v>
      </c>
      <c r="O164" s="672"/>
      <c r="P164" s="707">
        <f>-IF(A164=Table!$A$5,I164,0)+IF(A164=Table!$A$5,H164,0)</f>
        <v>0</v>
      </c>
      <c r="Q164" s="539" t="str">
        <f t="shared" si="15"/>
        <v>01/1900</v>
      </c>
      <c r="R164" s="475">
        <f t="shared" si="18"/>
        <v>1</v>
      </c>
    </row>
    <row r="165" spans="1:18" ht="15">
      <c r="A165" s="468"/>
      <c r="B165" s="469"/>
      <c r="C165" s="537"/>
      <c r="D165" s="848" t="str">
        <f t="shared" si="16"/>
        <v>Banque-01/1900</v>
      </c>
      <c r="E165" s="470"/>
      <c r="F165" s="471"/>
      <c r="G165" s="472"/>
      <c r="H165" s="965"/>
      <c r="I165" s="966"/>
      <c r="J165" s="967">
        <f t="shared" si="17"/>
        <v>0</v>
      </c>
      <c r="K165" s="968">
        <f t="shared" si="13"/>
        <v>0</v>
      </c>
      <c r="L165" s="473">
        <f t="shared" si="14"/>
        <v>0</v>
      </c>
      <c r="M165" s="474"/>
      <c r="N165" s="706">
        <f>+IF(A165="",0,IF(A165=Table!$A$5,L165,(IF(A165=Table!$A$3,0,IF(A165=Table!$A$4,L165,0)))))</f>
        <v>0</v>
      </c>
      <c r="O165" s="672"/>
      <c r="P165" s="707">
        <f>-IF(A165=Table!$A$5,I165,0)+IF(A165=Table!$A$5,H165,0)</f>
        <v>0</v>
      </c>
      <c r="Q165" s="539" t="str">
        <f t="shared" si="15"/>
        <v>01/1900</v>
      </c>
      <c r="R165" s="475">
        <f t="shared" si="18"/>
        <v>1</v>
      </c>
    </row>
    <row r="166" spans="1:18" ht="15">
      <c r="A166" s="468"/>
      <c r="B166" s="469"/>
      <c r="C166" s="537"/>
      <c r="D166" s="848" t="str">
        <f t="shared" si="16"/>
        <v>Banque-01/1900</v>
      </c>
      <c r="E166" s="470"/>
      <c r="F166" s="471"/>
      <c r="G166" s="472"/>
      <c r="H166" s="965"/>
      <c r="I166" s="966"/>
      <c r="J166" s="967">
        <f t="shared" si="17"/>
        <v>0</v>
      </c>
      <c r="K166" s="968">
        <f t="shared" si="13"/>
        <v>0</v>
      </c>
      <c r="L166" s="473">
        <f t="shared" si="14"/>
        <v>0</v>
      </c>
      <c r="M166" s="474"/>
      <c r="N166" s="706">
        <f>+IF(A166="",0,IF(A166=Table!$A$5,L166,(IF(A166=Table!$A$3,0,IF(A166=Table!$A$4,L166,0)))))</f>
        <v>0</v>
      </c>
      <c r="O166" s="672"/>
      <c r="P166" s="707">
        <f>-IF(A166=Table!$A$5,I166,0)+IF(A166=Table!$A$5,H166,0)</f>
        <v>0</v>
      </c>
      <c r="Q166" s="539" t="str">
        <f t="shared" si="15"/>
        <v>01/1900</v>
      </c>
      <c r="R166" s="475">
        <f t="shared" si="18"/>
        <v>1</v>
      </c>
    </row>
    <row r="167" spans="1:18" ht="15">
      <c r="A167" s="468"/>
      <c r="B167" s="469"/>
      <c r="C167" s="537"/>
      <c r="D167" s="848" t="str">
        <f t="shared" si="16"/>
        <v>Banque-01/1900</v>
      </c>
      <c r="E167" s="470"/>
      <c r="F167" s="471"/>
      <c r="G167" s="472"/>
      <c r="H167" s="965"/>
      <c r="I167" s="966"/>
      <c r="J167" s="967">
        <f t="shared" si="17"/>
        <v>0</v>
      </c>
      <c r="K167" s="968">
        <f t="shared" si="13"/>
        <v>0</v>
      </c>
      <c r="L167" s="473">
        <f t="shared" si="14"/>
        <v>0</v>
      </c>
      <c r="M167" s="474"/>
      <c r="N167" s="706">
        <f>+IF(A167="",0,IF(A167=Table!$A$5,L167,(IF(A167=Table!$A$3,0,IF(A167=Table!$A$4,L167,0)))))</f>
        <v>0</v>
      </c>
      <c r="O167" s="672"/>
      <c r="P167" s="707">
        <f>-IF(A167=Table!$A$5,I167,0)+IF(A167=Table!$A$5,H167,0)</f>
        <v>0</v>
      </c>
      <c r="Q167" s="539" t="str">
        <f t="shared" si="15"/>
        <v>01/1900</v>
      </c>
      <c r="R167" s="475">
        <f t="shared" si="18"/>
        <v>1</v>
      </c>
    </row>
    <row r="168" spans="1:18" ht="15">
      <c r="A168" s="468"/>
      <c r="B168" s="469"/>
      <c r="C168" s="537"/>
      <c r="D168" s="848" t="str">
        <f t="shared" si="16"/>
        <v>Banque-01/1900</v>
      </c>
      <c r="E168" s="470"/>
      <c r="F168" s="471"/>
      <c r="G168" s="472"/>
      <c r="H168" s="965"/>
      <c r="I168" s="966"/>
      <c r="J168" s="967">
        <f t="shared" si="17"/>
        <v>0</v>
      </c>
      <c r="K168" s="968">
        <f t="shared" si="13"/>
        <v>0</v>
      </c>
      <c r="L168" s="473">
        <f t="shared" si="14"/>
        <v>0</v>
      </c>
      <c r="M168" s="474"/>
      <c r="N168" s="706">
        <f>+IF(A168="",0,IF(A168=Table!$A$5,L168,(IF(A168=Table!$A$3,0,IF(A168=Table!$A$4,L168,0)))))</f>
        <v>0</v>
      </c>
      <c r="O168" s="672"/>
      <c r="P168" s="707">
        <f>-IF(A168=Table!$A$5,I168,0)+IF(A168=Table!$A$5,H168,0)</f>
        <v>0</v>
      </c>
      <c r="Q168" s="539" t="str">
        <f t="shared" si="15"/>
        <v>01/1900</v>
      </c>
      <c r="R168" s="475">
        <f t="shared" si="18"/>
        <v>1</v>
      </c>
    </row>
    <row r="169" spans="1:18" ht="15">
      <c r="A169" s="468"/>
      <c r="B169" s="469"/>
      <c r="C169" s="537"/>
      <c r="D169" s="848" t="str">
        <f t="shared" si="16"/>
        <v>Banque-01/1900</v>
      </c>
      <c r="E169" s="470"/>
      <c r="F169" s="471"/>
      <c r="G169" s="472"/>
      <c r="H169" s="965"/>
      <c r="I169" s="966"/>
      <c r="J169" s="967">
        <f t="shared" si="17"/>
        <v>0</v>
      </c>
      <c r="K169" s="968">
        <f t="shared" si="13"/>
        <v>0</v>
      </c>
      <c r="L169" s="473">
        <f t="shared" si="14"/>
        <v>0</v>
      </c>
      <c r="M169" s="474"/>
      <c r="N169" s="706">
        <f>+IF(A169="",0,IF(A169=Table!$A$5,L169,(IF(A169=Table!$A$3,0,IF(A169=Table!$A$4,L169,0)))))</f>
        <v>0</v>
      </c>
      <c r="O169" s="672"/>
      <c r="P169" s="707">
        <f>-IF(A169=Table!$A$5,I169,0)+IF(A169=Table!$A$5,H169,0)</f>
        <v>0</v>
      </c>
      <c r="Q169" s="539" t="str">
        <f t="shared" si="15"/>
        <v>01/1900</v>
      </c>
      <c r="R169" s="475">
        <f t="shared" si="18"/>
        <v>1</v>
      </c>
    </row>
    <row r="170" spans="1:18" ht="15">
      <c r="A170" s="468"/>
      <c r="B170" s="469"/>
      <c r="C170" s="537"/>
      <c r="D170" s="848" t="str">
        <f t="shared" si="16"/>
        <v>Banque-01/1900</v>
      </c>
      <c r="E170" s="470"/>
      <c r="F170" s="471"/>
      <c r="G170" s="472"/>
      <c r="H170" s="965"/>
      <c r="I170" s="966"/>
      <c r="J170" s="967">
        <f t="shared" si="17"/>
        <v>0</v>
      </c>
      <c r="K170" s="968">
        <f t="shared" si="13"/>
        <v>0</v>
      </c>
      <c r="L170" s="473">
        <f t="shared" si="14"/>
        <v>0</v>
      </c>
      <c r="M170" s="474"/>
      <c r="N170" s="706">
        <f>+IF(A170="",0,IF(A170=Table!$A$5,L170,(IF(A170=Table!$A$3,0,IF(A170=Table!$A$4,L170,0)))))</f>
        <v>0</v>
      </c>
      <c r="O170" s="672"/>
      <c r="P170" s="707">
        <f>-IF(A170=Table!$A$5,I170,0)+IF(A170=Table!$A$5,H170,0)</f>
        <v>0</v>
      </c>
      <c r="Q170" s="539" t="str">
        <f t="shared" si="15"/>
        <v>01/1900</v>
      </c>
      <c r="R170" s="475">
        <f t="shared" si="18"/>
        <v>1</v>
      </c>
    </row>
    <row r="171" spans="1:18" ht="15">
      <c r="A171" s="468"/>
      <c r="B171" s="469"/>
      <c r="C171" s="537"/>
      <c r="D171" s="848" t="str">
        <f t="shared" si="16"/>
        <v>Banque-01/1900</v>
      </c>
      <c r="E171" s="470"/>
      <c r="F171" s="471"/>
      <c r="G171" s="472"/>
      <c r="H171" s="965"/>
      <c r="I171" s="966"/>
      <c r="J171" s="967">
        <f t="shared" si="17"/>
        <v>0</v>
      </c>
      <c r="K171" s="968">
        <f t="shared" si="13"/>
        <v>0</v>
      </c>
      <c r="L171" s="473">
        <f t="shared" si="14"/>
        <v>0</v>
      </c>
      <c r="M171" s="474"/>
      <c r="N171" s="706">
        <f>+IF(A171="",0,IF(A171=Table!$A$5,L171,(IF(A171=Table!$A$3,0,IF(A171=Table!$A$4,L171,0)))))</f>
        <v>0</v>
      </c>
      <c r="O171" s="672"/>
      <c r="P171" s="707">
        <f>-IF(A171=Table!$A$5,I171,0)+IF(A171=Table!$A$5,H171,0)</f>
        <v>0</v>
      </c>
      <c r="Q171" s="539" t="str">
        <f t="shared" si="15"/>
        <v>01/1900</v>
      </c>
      <c r="R171" s="475">
        <f t="shared" si="18"/>
        <v>1</v>
      </c>
    </row>
    <row r="172" spans="1:18" ht="15">
      <c r="A172" s="468"/>
      <c r="B172" s="469"/>
      <c r="C172" s="537"/>
      <c r="D172" s="848" t="str">
        <f t="shared" si="16"/>
        <v>Banque-01/1900</v>
      </c>
      <c r="E172" s="470"/>
      <c r="F172" s="471"/>
      <c r="G172" s="472"/>
      <c r="H172" s="965"/>
      <c r="I172" s="966"/>
      <c r="J172" s="967">
        <f t="shared" si="17"/>
        <v>0</v>
      </c>
      <c r="K172" s="968">
        <f t="shared" si="13"/>
        <v>0</v>
      </c>
      <c r="L172" s="473">
        <f t="shared" si="14"/>
        <v>0</v>
      </c>
      <c r="M172" s="474"/>
      <c r="N172" s="706">
        <f>+IF(A172="",0,IF(A172=Table!$A$5,L172,(IF(A172=Table!$A$3,0,IF(A172=Table!$A$4,L172,0)))))</f>
        <v>0</v>
      </c>
      <c r="O172" s="672"/>
      <c r="P172" s="707">
        <f>-IF(A172=Table!$A$5,I172,0)+IF(A172=Table!$A$5,H172,0)</f>
        <v>0</v>
      </c>
      <c r="Q172" s="539" t="str">
        <f t="shared" si="15"/>
        <v>01/1900</v>
      </c>
      <c r="R172" s="475">
        <f t="shared" si="18"/>
        <v>1</v>
      </c>
    </row>
    <row r="173" spans="1:18" ht="15">
      <c r="A173" s="468"/>
      <c r="B173" s="469"/>
      <c r="C173" s="537"/>
      <c r="D173" s="848" t="str">
        <f t="shared" si="16"/>
        <v>Banque-01/1900</v>
      </c>
      <c r="E173" s="470"/>
      <c r="F173" s="471"/>
      <c r="G173" s="472"/>
      <c r="H173" s="965"/>
      <c r="I173" s="966"/>
      <c r="J173" s="967">
        <f t="shared" si="17"/>
        <v>0</v>
      </c>
      <c r="K173" s="968">
        <f t="shared" si="13"/>
        <v>0</v>
      </c>
      <c r="L173" s="473">
        <f t="shared" si="14"/>
        <v>0</v>
      </c>
      <c r="M173" s="474"/>
      <c r="N173" s="706">
        <f>+IF(A173="",0,IF(A173=Table!$A$5,L173,(IF(A173=Table!$A$3,0,IF(A173=Table!$A$4,L173,0)))))</f>
        <v>0</v>
      </c>
      <c r="O173" s="672"/>
      <c r="P173" s="707">
        <f>-IF(A173=Table!$A$5,I173,0)+IF(A173=Table!$A$5,H173,0)</f>
        <v>0</v>
      </c>
      <c r="Q173" s="539" t="str">
        <f t="shared" si="15"/>
        <v>01/1900</v>
      </c>
      <c r="R173" s="475">
        <f t="shared" si="18"/>
        <v>1</v>
      </c>
    </row>
    <row r="174" spans="1:18" ht="15">
      <c r="A174" s="468"/>
      <c r="B174" s="469"/>
      <c r="C174" s="537"/>
      <c r="D174" s="848" t="str">
        <f t="shared" si="16"/>
        <v>Banque-01/1900</v>
      </c>
      <c r="E174" s="470"/>
      <c r="F174" s="471"/>
      <c r="G174" s="472"/>
      <c r="H174" s="965"/>
      <c r="I174" s="966"/>
      <c r="J174" s="967">
        <f t="shared" si="17"/>
        <v>0</v>
      </c>
      <c r="K174" s="968">
        <f t="shared" si="13"/>
        <v>0</v>
      </c>
      <c r="L174" s="473">
        <f t="shared" si="14"/>
        <v>0</v>
      </c>
      <c r="M174" s="474"/>
      <c r="N174" s="706">
        <f>+IF(A174="",0,IF(A174=Table!$A$5,L174,(IF(A174=Table!$A$3,0,IF(A174=Table!$A$4,L174,0)))))</f>
        <v>0</v>
      </c>
      <c r="O174" s="672"/>
      <c r="P174" s="707">
        <f>-IF(A174=Table!$A$5,I174,0)+IF(A174=Table!$A$5,H174,0)</f>
        <v>0</v>
      </c>
      <c r="Q174" s="539" t="str">
        <f t="shared" si="15"/>
        <v>01/1900</v>
      </c>
      <c r="R174" s="475">
        <f t="shared" si="18"/>
        <v>1</v>
      </c>
    </row>
    <row r="175" spans="1:18" ht="15">
      <c r="A175" s="468"/>
      <c r="B175" s="469"/>
      <c r="C175" s="537"/>
      <c r="D175" s="848" t="str">
        <f t="shared" si="16"/>
        <v>Banque-01/1900</v>
      </c>
      <c r="E175" s="470"/>
      <c r="F175" s="471"/>
      <c r="G175" s="472"/>
      <c r="H175" s="965"/>
      <c r="I175" s="966"/>
      <c r="J175" s="967">
        <f t="shared" si="17"/>
        <v>0</v>
      </c>
      <c r="K175" s="968">
        <f t="shared" si="13"/>
        <v>0</v>
      </c>
      <c r="L175" s="473">
        <f t="shared" si="14"/>
        <v>0</v>
      </c>
      <c r="M175" s="474"/>
      <c r="N175" s="706">
        <f>+IF(A175="",0,IF(A175=Table!$A$5,L175,(IF(A175=Table!$A$3,0,IF(A175=Table!$A$4,L175,0)))))</f>
        <v>0</v>
      </c>
      <c r="O175" s="672"/>
      <c r="P175" s="707">
        <f>-IF(A175=Table!$A$5,I175,0)+IF(A175=Table!$A$5,H175,0)</f>
        <v>0</v>
      </c>
      <c r="Q175" s="539" t="str">
        <f t="shared" si="15"/>
        <v>01/1900</v>
      </c>
      <c r="R175" s="475">
        <f t="shared" si="18"/>
        <v>1</v>
      </c>
    </row>
    <row r="176" spans="1:18" ht="15">
      <c r="A176" s="468"/>
      <c r="B176" s="469"/>
      <c r="C176" s="537"/>
      <c r="D176" s="848" t="str">
        <f t="shared" si="16"/>
        <v>Banque-01/1900</v>
      </c>
      <c r="E176" s="470"/>
      <c r="F176" s="471"/>
      <c r="G176" s="472"/>
      <c r="H176" s="965"/>
      <c r="I176" s="966"/>
      <c r="J176" s="967">
        <f t="shared" si="17"/>
        <v>0</v>
      </c>
      <c r="K176" s="968">
        <f t="shared" si="13"/>
        <v>0</v>
      </c>
      <c r="L176" s="473">
        <f t="shared" si="14"/>
        <v>0</v>
      </c>
      <c r="M176" s="474"/>
      <c r="N176" s="706">
        <f>+IF(A176="",0,IF(A176=Table!$A$5,L176,(IF(A176=Table!$A$3,0,IF(A176=Table!$A$4,L176,0)))))</f>
        <v>0</v>
      </c>
      <c r="O176" s="672"/>
      <c r="P176" s="707">
        <f>-IF(A176=Table!$A$5,I176,0)+IF(A176=Table!$A$5,H176,0)</f>
        <v>0</v>
      </c>
      <c r="Q176" s="539" t="str">
        <f t="shared" si="15"/>
        <v>01/1900</v>
      </c>
      <c r="R176" s="475">
        <f t="shared" si="18"/>
        <v>1</v>
      </c>
    </row>
    <row r="177" spans="1:18" ht="15">
      <c r="A177" s="476"/>
      <c r="B177" s="465"/>
      <c r="C177" s="477"/>
      <c r="D177" s="477"/>
      <c r="E177" s="465"/>
      <c r="F177" s="465" t="s">
        <v>289</v>
      </c>
      <c r="G177" s="465"/>
      <c r="H177" s="478">
        <f>SUM(H11:H176)</f>
        <v>0</v>
      </c>
      <c r="I177" s="478">
        <f>SUM(I11:I176)</f>
        <v>0</v>
      </c>
      <c r="J177" s="466"/>
      <c r="K177" s="926"/>
      <c r="L177" s="473">
        <f>SUM(L11:L176)</f>
        <v>0</v>
      </c>
      <c r="M177" s="479"/>
      <c r="N177" s="478">
        <f>SUM(N11:N176)</f>
        <v>0</v>
      </c>
      <c r="O177" s="480"/>
      <c r="P177" s="478">
        <f>SUM(P11:P176)</f>
        <v>0</v>
      </c>
      <c r="Q177" s="481"/>
      <c r="R177" s="481"/>
    </row>
    <row r="178" spans="1:18" ht="15">
      <c r="A178" s="476"/>
      <c r="B178" s="482"/>
      <c r="C178" s="477"/>
      <c r="D178" s="477"/>
      <c r="E178" s="482"/>
      <c r="F178" s="483"/>
      <c r="G178" s="483"/>
      <c r="H178" s="484"/>
      <c r="I178" s="484"/>
      <c r="J178" s="485"/>
      <c r="K178" s="927"/>
      <c r="L178" s="486"/>
      <c r="M178" s="479"/>
      <c r="N178" s="487"/>
      <c r="O178" s="483"/>
      <c r="Q178" s="476"/>
      <c r="R178" s="476"/>
    </row>
    <row r="179" spans="1:18" ht="15">
      <c r="A179" s="476"/>
      <c r="B179" s="465"/>
      <c r="C179" s="477"/>
      <c r="D179" s="477"/>
      <c r="E179" s="465"/>
      <c r="F179" s="465" t="s">
        <v>290</v>
      </c>
      <c r="G179" s="465"/>
      <c r="H179" s="478"/>
      <c r="I179" s="478">
        <f>J3+H177-I177</f>
        <v>0</v>
      </c>
      <c r="J179" s="466"/>
      <c r="K179" s="926"/>
      <c r="L179" s="486"/>
      <c r="M179" s="479"/>
      <c r="N179" s="487"/>
      <c r="O179" s="483"/>
      <c r="Q179" s="476"/>
      <c r="R179" s="476"/>
    </row>
  </sheetData>
  <autoFilter ref="A10:R179" xr:uid="{00000000-0001-0000-0A00-000000000000}"/>
  <mergeCells count="1">
    <mergeCell ref="G6:G7"/>
  </mergeCells>
  <conditionalFormatting sqref="A11:A176">
    <cfRule type="expression" dxfId="37" priority="4" stopIfTrue="1">
      <formula>$A11&gt;1</formula>
    </cfRule>
  </conditionalFormatting>
  <conditionalFormatting sqref="J3 M11:M176">
    <cfRule type="expression" dxfId="35" priority="5" stopIfTrue="1">
      <formula>$A3&gt;1</formula>
    </cfRule>
  </conditionalFormatting>
  <conditionalFormatting sqref="L3">
    <cfRule type="expression" dxfId="34" priority="1" stopIfTrue="1">
      <formula>$A3&gt;1</formula>
    </cfRule>
  </conditionalFormatting>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extLst>
    <ext xmlns:x14="http://schemas.microsoft.com/office/spreadsheetml/2009/9/main" uri="{78C0D931-6437-407d-A8EE-F0AAD7539E65}">
      <x14:conditionalFormattings>
        <x14:conditionalFormatting xmlns:xm="http://schemas.microsoft.com/office/excel/2006/main">
          <x14:cfRule type="expression" priority="2" stopIfTrue="1" id="{A09AA55C-347E-4190-9230-A0CFAAE30AFA}">
            <xm:f>$A11=Table!$A$5</xm:f>
            <x14:dxf>
              <font>
                <color rgb="FF000000"/>
              </font>
              <fill>
                <patternFill patternType="solid">
                  <fgColor rgb="FFFDEADA"/>
                  <bgColor rgb="FFFDEADA"/>
                </patternFill>
              </fill>
            </x14:dxf>
          </x14:cfRule>
          <xm:sqref>C11:C176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5945FB62-BA76-4ACE-86B1-FBA93FC1FA1C}">
          <x14:formula1>
            <xm:f>Table!$A$2:$A$7</xm:f>
          </x14:formula1>
          <xm:sqref>A11:A176</xm:sqref>
        </x14:dataValidation>
        <x14:dataValidation type="list" allowBlank="1" showInputMessage="1" showErrorMessage="1" xr:uid="{00000000-0002-0000-0A00-000001000000}">
          <x14:formula1>
            <xm:f>Table!$E$2:$E$30</xm:f>
          </x14:formula1>
          <xm:sqref>C11:C176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K85"/>
  <sheetViews>
    <sheetView workbookViewId="0">
      <selection activeCell="G54" sqref="G54"/>
    </sheetView>
  </sheetViews>
  <sheetFormatPr baseColWidth="10" defaultColWidth="11.42578125" defaultRowHeight="14.45" customHeight="1"/>
  <cols>
    <col min="1" max="1" width="3" customWidth="1"/>
    <col min="2" max="2" width="11.42578125" customWidth="1"/>
    <col min="3" max="3" width="12.7109375" customWidth="1"/>
    <col min="4" max="4" width="15.140625" customWidth="1"/>
    <col min="5" max="5" width="10.140625" customWidth="1"/>
    <col min="6" max="6" width="17.85546875" customWidth="1"/>
    <col min="7" max="7" width="16.85546875" customWidth="1"/>
    <col min="8" max="8" width="23.140625" customWidth="1"/>
    <col min="9" max="9" width="22.5703125" customWidth="1"/>
    <col min="10" max="11" width="9.7109375" customWidth="1"/>
    <col min="12" max="16371" width="11.42578125" customWidth="1"/>
  </cols>
  <sheetData>
    <row r="1" spans="1:11" ht="13.5" customHeight="1">
      <c r="A1" s="488"/>
      <c r="B1" s="489"/>
      <c r="C1" s="489"/>
      <c r="D1" s="489"/>
      <c r="E1" s="489"/>
      <c r="F1" s="489"/>
      <c r="G1" s="489"/>
      <c r="H1" s="489"/>
      <c r="I1" s="489"/>
      <c r="J1" s="489"/>
      <c r="K1" s="489"/>
    </row>
    <row r="2" spans="1:11" ht="18">
      <c r="A2" s="489"/>
      <c r="B2" s="1220" t="s">
        <v>302</v>
      </c>
      <c r="C2" s="1220"/>
      <c r="D2" s="1220"/>
      <c r="E2" s="1220"/>
      <c r="F2" s="1220"/>
      <c r="G2" s="1220"/>
      <c r="H2" s="1220"/>
      <c r="I2" s="1220"/>
      <c r="J2" s="489"/>
      <c r="K2" s="489"/>
    </row>
    <row r="3" spans="1:11" ht="15">
      <c r="A3" s="489"/>
      <c r="B3" s="489"/>
      <c r="C3" s="489"/>
      <c r="D3" s="489"/>
      <c r="E3" s="489"/>
      <c r="F3" s="489"/>
      <c r="G3" s="489"/>
      <c r="H3" s="489"/>
      <c r="I3" s="489"/>
      <c r="J3" s="489"/>
      <c r="K3" s="489"/>
    </row>
    <row r="4" spans="1:11" ht="27.75" customHeight="1">
      <c r="A4" s="489"/>
      <c r="B4" s="490"/>
      <c r="C4" s="490" t="s">
        <v>303</v>
      </c>
      <c r="D4" s="1221">
        <f>'INFO PROJET'!B5</f>
        <v>0</v>
      </c>
      <c r="E4" s="1221"/>
      <c r="F4" s="1221"/>
      <c r="G4" s="490" t="s">
        <v>293</v>
      </c>
      <c r="H4" s="491">
        <v>45292</v>
      </c>
      <c r="I4" s="492"/>
      <c r="J4" s="488"/>
      <c r="K4" s="488"/>
    </row>
    <row r="5" spans="1:11" ht="15.75">
      <c r="A5" s="489"/>
      <c r="B5" s="493"/>
      <c r="C5" s="490" t="s">
        <v>1710</v>
      </c>
      <c r="D5" s="1221">
        <f>'INFO PROJET'!B6</f>
        <v>0</v>
      </c>
      <c r="E5" s="1221"/>
      <c r="F5" s="1221"/>
      <c r="G5" s="489"/>
      <c r="H5" s="489"/>
      <c r="I5" s="489"/>
      <c r="J5" s="488"/>
      <c r="K5" s="488"/>
    </row>
    <row r="6" spans="1:11" ht="18" customHeight="1">
      <c r="A6" s="489"/>
      <c r="B6" s="489"/>
      <c r="C6" s="490" t="s">
        <v>304</v>
      </c>
      <c r="D6" s="1222"/>
      <c r="E6" s="1222"/>
      <c r="F6" s="1222"/>
      <c r="G6" s="490" t="s">
        <v>305</v>
      </c>
      <c r="H6" s="969">
        <f>+'INFO PROJET'!B12</f>
        <v>0</v>
      </c>
      <c r="I6" s="492"/>
      <c r="J6" s="489"/>
      <c r="K6" s="489"/>
    </row>
    <row r="7" spans="1:11" ht="15.75" customHeight="1">
      <c r="A7" s="489"/>
      <c r="B7" s="645"/>
      <c r="C7" s="490" t="s">
        <v>306</v>
      </c>
      <c r="D7" s="1223"/>
      <c r="E7" s="1223"/>
      <c r="F7" s="1223"/>
      <c r="G7" s="489"/>
      <c r="H7" s="489"/>
      <c r="I7" s="489"/>
      <c r="J7" s="489"/>
      <c r="K7" s="489"/>
    </row>
    <row r="8" spans="1:11" ht="15.75" customHeight="1">
      <c r="A8" s="489"/>
      <c r="B8" s="489"/>
      <c r="C8" s="489"/>
      <c r="D8" s="489"/>
      <c r="E8" s="489"/>
      <c r="F8" s="489"/>
      <c r="G8" s="489"/>
      <c r="H8" s="489"/>
      <c r="I8" s="489"/>
      <c r="J8" s="489"/>
      <c r="K8" s="489"/>
    </row>
    <row r="9" spans="1:11" ht="15.75" customHeight="1">
      <c r="A9" s="489"/>
      <c r="B9" s="489"/>
      <c r="C9" s="489"/>
      <c r="D9" s="489"/>
      <c r="E9" s="489"/>
      <c r="F9" s="489"/>
      <c r="G9" s="489"/>
      <c r="H9" s="489"/>
      <c r="I9" s="489"/>
      <c r="J9" s="489"/>
      <c r="K9" s="489"/>
    </row>
    <row r="10" spans="1:11" ht="15">
      <c r="A10" s="489"/>
      <c r="B10" s="494"/>
      <c r="C10" s="495"/>
      <c r="D10" s="495"/>
      <c r="E10" s="495"/>
      <c r="F10" s="495"/>
      <c r="G10" s="495"/>
      <c r="H10" s="495"/>
      <c r="I10" s="496"/>
      <c r="J10" s="489"/>
      <c r="K10" s="489"/>
    </row>
    <row r="11" spans="1:11" ht="15">
      <c r="A11" s="489"/>
      <c r="B11" s="497" t="s">
        <v>307</v>
      </c>
      <c r="C11" s="489"/>
      <c r="D11" s="489"/>
      <c r="E11" s="489"/>
      <c r="F11" s="489"/>
      <c r="G11" s="489">
        <f>D4</f>
        <v>0</v>
      </c>
      <c r="H11" s="489"/>
      <c r="I11" s="498">
        <f>'A1 Banque'!J8</f>
        <v>0</v>
      </c>
      <c r="J11" s="489"/>
      <c r="K11" s="489"/>
    </row>
    <row r="12" spans="1:11" ht="13.5" customHeight="1">
      <c r="A12" s="489"/>
      <c r="B12" s="499"/>
      <c r="C12" s="500"/>
      <c r="D12" s="500"/>
      <c r="E12" s="500"/>
      <c r="F12" s="500"/>
      <c r="G12" s="500"/>
      <c r="H12" s="500"/>
      <c r="I12" s="501"/>
      <c r="J12" s="489"/>
      <c r="K12" s="489"/>
    </row>
    <row r="13" spans="1:11" ht="15.75" customHeight="1">
      <c r="A13" s="489"/>
      <c r="B13" s="489"/>
      <c r="C13" s="489"/>
      <c r="D13" s="489"/>
      <c r="E13" s="489"/>
      <c r="F13" s="489"/>
      <c r="G13" s="489"/>
      <c r="H13" s="489"/>
      <c r="I13" s="489"/>
      <c r="J13" s="489"/>
      <c r="K13" s="489"/>
    </row>
    <row r="14" spans="1:11" ht="15.75" customHeight="1">
      <c r="A14" s="489"/>
      <c r="B14" s="493" t="s">
        <v>308</v>
      </c>
      <c r="C14" s="489"/>
      <c r="D14" s="489"/>
      <c r="E14" s="489"/>
      <c r="F14" s="489"/>
      <c r="G14" s="489"/>
      <c r="H14" s="489"/>
      <c r="I14" s="489"/>
      <c r="J14" s="489"/>
      <c r="K14" s="489"/>
    </row>
    <row r="15" spans="1:11" ht="15.75" customHeight="1">
      <c r="A15" s="489"/>
      <c r="B15" s="493" t="s">
        <v>309</v>
      </c>
      <c r="C15" s="489"/>
      <c r="D15" s="489"/>
      <c r="E15" s="489"/>
      <c r="F15" s="489"/>
      <c r="G15" s="489"/>
      <c r="H15" s="489"/>
      <c r="I15" s="489"/>
      <c r="J15" s="489"/>
      <c r="K15" s="489"/>
    </row>
    <row r="16" spans="1:11" ht="15.75" customHeight="1">
      <c r="A16" s="489"/>
      <c r="B16" s="489"/>
      <c r="C16" s="489"/>
      <c r="D16" s="489"/>
      <c r="E16" s="489"/>
      <c r="F16" s="489"/>
      <c r="G16" s="489"/>
      <c r="H16" s="489"/>
      <c r="I16" s="489"/>
      <c r="J16" s="489"/>
      <c r="K16" s="489"/>
    </row>
    <row r="17" spans="1:11" ht="15.75" customHeight="1">
      <c r="A17" s="489"/>
      <c r="B17" s="502" t="s">
        <v>310</v>
      </c>
      <c r="C17" s="503"/>
      <c r="D17" s="504" t="s">
        <v>311</v>
      </c>
      <c r="E17" s="505"/>
      <c r="F17" s="505"/>
      <c r="G17" s="505"/>
      <c r="H17" s="506" t="s">
        <v>312</v>
      </c>
      <c r="I17" s="496"/>
      <c r="J17" s="489"/>
      <c r="K17" s="489"/>
    </row>
    <row r="18" spans="1:11" ht="15.75" customHeight="1">
      <c r="A18" s="489"/>
      <c r="B18" s="507" t="s">
        <v>310</v>
      </c>
      <c r="C18" s="508"/>
      <c r="D18" s="509" t="s">
        <v>311</v>
      </c>
      <c r="E18" s="510"/>
      <c r="F18" s="510"/>
      <c r="G18" s="510"/>
      <c r="H18" s="511" t="s">
        <v>312</v>
      </c>
      <c r="I18" s="512"/>
      <c r="J18" s="489"/>
      <c r="K18" s="489"/>
    </row>
    <row r="19" spans="1:11" ht="15.75" customHeight="1">
      <c r="A19" s="489"/>
      <c r="B19" s="507" t="s">
        <v>310</v>
      </c>
      <c r="C19" s="508"/>
      <c r="D19" s="509" t="s">
        <v>311</v>
      </c>
      <c r="E19" s="510"/>
      <c r="F19" s="510"/>
      <c r="G19" s="510"/>
      <c r="H19" s="511" t="s">
        <v>312</v>
      </c>
      <c r="I19" s="512"/>
      <c r="J19" s="489"/>
      <c r="K19" s="489"/>
    </row>
    <row r="20" spans="1:11" ht="15.75" customHeight="1">
      <c r="A20" s="489"/>
      <c r="B20" s="507" t="s">
        <v>310</v>
      </c>
      <c r="C20" s="508"/>
      <c r="D20" s="509" t="s">
        <v>311</v>
      </c>
      <c r="E20" s="510"/>
      <c r="F20" s="510"/>
      <c r="G20" s="510"/>
      <c r="H20" s="511" t="s">
        <v>312</v>
      </c>
      <c r="I20" s="512"/>
      <c r="J20" s="489"/>
      <c r="K20" s="489"/>
    </row>
    <row r="21" spans="1:11" ht="15.75" customHeight="1">
      <c r="A21" s="489"/>
      <c r="B21" s="513" t="s">
        <v>310</v>
      </c>
      <c r="C21" s="514"/>
      <c r="D21" s="515" t="s">
        <v>311</v>
      </c>
      <c r="E21" s="516"/>
      <c r="F21" s="516"/>
      <c r="G21" s="516"/>
      <c r="H21" s="511" t="s">
        <v>312</v>
      </c>
      <c r="I21" s="501"/>
      <c r="J21" s="489"/>
      <c r="K21" s="489"/>
    </row>
    <row r="22" spans="1:11" ht="15.75" customHeight="1">
      <c r="A22" s="489"/>
      <c r="B22" s="489"/>
      <c r="C22" s="489"/>
      <c r="D22" s="489"/>
      <c r="E22" s="489"/>
      <c r="F22" s="489"/>
      <c r="G22" s="489"/>
      <c r="H22" s="517" t="s">
        <v>313</v>
      </c>
      <c r="I22" s="518">
        <f>SUM(I17:I21)</f>
        <v>0</v>
      </c>
      <c r="J22" s="489"/>
      <c r="K22" s="489"/>
    </row>
    <row r="23" spans="1:11" ht="15.75" customHeight="1">
      <c r="A23" s="489"/>
      <c r="B23" s="489"/>
      <c r="C23" s="489"/>
      <c r="D23" s="489"/>
      <c r="E23" s="489"/>
      <c r="F23" s="489"/>
      <c r="G23" s="489"/>
      <c r="H23" s="489"/>
      <c r="I23" s="489"/>
      <c r="J23" s="489"/>
      <c r="K23" s="489"/>
    </row>
    <row r="24" spans="1:11" ht="15.75" customHeight="1">
      <c r="A24" s="489"/>
      <c r="B24" s="493" t="s">
        <v>314</v>
      </c>
      <c r="C24" s="489"/>
      <c r="D24" s="489"/>
      <c r="E24" s="489"/>
      <c r="F24" s="489"/>
      <c r="G24" s="489"/>
      <c r="H24" s="489"/>
      <c r="I24" s="489"/>
      <c r="J24" s="489"/>
      <c r="K24" s="489"/>
    </row>
    <row r="25" spans="1:11" ht="15.75" customHeight="1">
      <c r="A25" s="489"/>
      <c r="B25" s="489"/>
      <c r="C25" s="489"/>
      <c r="D25" s="489"/>
      <c r="E25" s="489"/>
      <c r="F25" s="489"/>
      <c r="G25" s="489"/>
      <c r="H25" s="489"/>
      <c r="I25" s="489"/>
      <c r="J25" s="489"/>
      <c r="K25" s="489"/>
    </row>
    <row r="26" spans="1:11" ht="15.75" customHeight="1">
      <c r="A26" s="489"/>
      <c r="B26" s="502" t="s">
        <v>310</v>
      </c>
      <c r="C26" s="519"/>
      <c r="D26" s="504" t="s">
        <v>311</v>
      </c>
      <c r="E26" s="505"/>
      <c r="F26" s="505"/>
      <c r="G26" s="505"/>
      <c r="H26" s="506" t="s">
        <v>315</v>
      </c>
      <c r="I26" s="496"/>
      <c r="J26" s="489"/>
      <c r="K26" s="489"/>
    </row>
    <row r="27" spans="1:11" ht="15.75" customHeight="1">
      <c r="A27" s="493"/>
      <c r="B27" s="507" t="s">
        <v>310</v>
      </c>
      <c r="C27" s="508"/>
      <c r="D27" s="509" t="s">
        <v>311</v>
      </c>
      <c r="E27" s="510"/>
      <c r="F27" s="510"/>
      <c r="G27" s="510"/>
      <c r="H27" s="511" t="s">
        <v>315</v>
      </c>
      <c r="I27" s="512"/>
      <c r="J27" s="489"/>
      <c r="K27" s="489"/>
    </row>
    <row r="28" spans="1:11" ht="15.75" customHeight="1">
      <c r="A28" s="489"/>
      <c r="B28" s="507" t="s">
        <v>310</v>
      </c>
      <c r="C28" s="508"/>
      <c r="D28" s="509" t="s">
        <v>311</v>
      </c>
      <c r="E28" s="510"/>
      <c r="F28" s="510"/>
      <c r="G28" s="510"/>
      <c r="H28" s="511" t="s">
        <v>315</v>
      </c>
      <c r="I28" s="512"/>
      <c r="J28" s="489"/>
      <c r="K28" s="489"/>
    </row>
    <row r="29" spans="1:11" ht="13.5" customHeight="1">
      <c r="A29" s="489"/>
      <c r="B29" s="513" t="s">
        <v>310</v>
      </c>
      <c r="C29" s="514"/>
      <c r="D29" s="515" t="s">
        <v>311</v>
      </c>
      <c r="E29" s="516"/>
      <c r="F29" s="516"/>
      <c r="G29" s="516"/>
      <c r="H29" s="520" t="s">
        <v>315</v>
      </c>
      <c r="I29" s="501"/>
      <c r="J29" s="489"/>
      <c r="K29" s="489"/>
    </row>
    <row r="30" spans="1:11" ht="13.5" customHeight="1">
      <c r="A30" s="489"/>
      <c r="B30" s="489"/>
      <c r="C30" s="489"/>
      <c r="D30" s="489"/>
      <c r="E30" s="489"/>
      <c r="F30" s="489"/>
      <c r="G30" s="489"/>
      <c r="H30" s="517" t="s">
        <v>313</v>
      </c>
      <c r="I30" s="518">
        <f>SUM(I26:I29)</f>
        <v>0</v>
      </c>
      <c r="J30" s="489"/>
      <c r="K30" s="489"/>
    </row>
    <row r="31" spans="1:11" ht="15.75" customHeight="1">
      <c r="A31" s="489"/>
      <c r="B31" s="489"/>
      <c r="C31" s="489"/>
      <c r="D31" s="489"/>
      <c r="E31" s="489"/>
      <c r="F31" s="489"/>
      <c r="G31" s="489"/>
      <c r="H31" s="489"/>
      <c r="I31" s="489"/>
      <c r="J31" s="489"/>
      <c r="K31" s="489"/>
    </row>
    <row r="32" spans="1:11" ht="15.75" customHeight="1">
      <c r="A32" s="489"/>
      <c r="B32" s="493" t="s">
        <v>316</v>
      </c>
      <c r="C32" s="489"/>
      <c r="D32" s="489"/>
      <c r="E32" s="489"/>
      <c r="F32" s="489"/>
      <c r="G32" s="489"/>
      <c r="H32" s="489"/>
      <c r="I32" s="489"/>
      <c r="J32" s="489"/>
      <c r="K32" s="489"/>
    </row>
    <row r="33" spans="1:11" ht="15.75" customHeight="1">
      <c r="A33" s="489"/>
      <c r="B33" s="489"/>
      <c r="C33" s="489"/>
      <c r="D33" s="489"/>
      <c r="E33" s="489"/>
      <c r="F33" s="489"/>
      <c r="G33" s="489"/>
      <c r="H33" s="489"/>
      <c r="I33" s="489"/>
      <c r="J33" s="489"/>
      <c r="K33" s="489"/>
    </row>
    <row r="34" spans="1:11" ht="15.75" customHeight="1">
      <c r="A34" s="489"/>
      <c r="B34" s="502" t="s">
        <v>310</v>
      </c>
      <c r="C34" s="519"/>
      <c r="D34" s="504" t="s">
        <v>311</v>
      </c>
      <c r="E34" s="505"/>
      <c r="F34" s="505"/>
      <c r="G34" s="505"/>
      <c r="H34" s="506" t="s">
        <v>312</v>
      </c>
      <c r="I34" s="496"/>
      <c r="J34" s="489"/>
      <c r="K34" s="489"/>
    </row>
    <row r="35" spans="1:11" ht="15.75" customHeight="1">
      <c r="A35" s="489"/>
      <c r="B35" s="507" t="s">
        <v>310</v>
      </c>
      <c r="C35" s="508"/>
      <c r="D35" s="509" t="s">
        <v>311</v>
      </c>
      <c r="E35" s="510"/>
      <c r="F35" s="510"/>
      <c r="G35" s="510"/>
      <c r="H35" s="511" t="s">
        <v>312</v>
      </c>
      <c r="I35" s="512"/>
      <c r="J35" s="489"/>
      <c r="K35" s="489"/>
    </row>
    <row r="36" spans="1:11" ht="15.75" customHeight="1">
      <c r="A36" s="489"/>
      <c r="B36" s="507" t="s">
        <v>310</v>
      </c>
      <c r="C36" s="508"/>
      <c r="D36" s="509" t="s">
        <v>311</v>
      </c>
      <c r="E36" s="510"/>
      <c r="F36" s="510"/>
      <c r="G36" s="510"/>
      <c r="H36" s="511" t="s">
        <v>312</v>
      </c>
      <c r="I36" s="512"/>
      <c r="J36" s="489"/>
      <c r="K36" s="489"/>
    </row>
    <row r="37" spans="1:11" ht="15.75" customHeight="1">
      <c r="A37" s="489"/>
      <c r="B37" s="513" t="s">
        <v>310</v>
      </c>
      <c r="C37" s="514"/>
      <c r="D37" s="515" t="s">
        <v>311</v>
      </c>
      <c r="E37" s="516"/>
      <c r="F37" s="516"/>
      <c r="G37" s="516"/>
      <c r="H37" s="511" t="s">
        <v>312</v>
      </c>
      <c r="I37" s="501"/>
      <c r="J37" s="489"/>
      <c r="K37" s="489"/>
    </row>
    <row r="38" spans="1:11" ht="15.75" customHeight="1">
      <c r="A38" s="489"/>
      <c r="B38" s="489"/>
      <c r="C38" s="489"/>
      <c r="D38" s="489"/>
      <c r="E38" s="489"/>
      <c r="F38" s="489"/>
      <c r="G38" s="489"/>
      <c r="H38" s="517" t="s">
        <v>313</v>
      </c>
      <c r="I38" s="518">
        <f>SUM(I34:I37)</f>
        <v>0</v>
      </c>
      <c r="J38" s="489"/>
      <c r="K38" s="489"/>
    </row>
    <row r="39" spans="1:11" ht="15.75" customHeight="1">
      <c r="A39" s="489"/>
      <c r="B39" s="489"/>
      <c r="C39" s="489"/>
      <c r="D39" s="489"/>
      <c r="E39" s="489"/>
      <c r="F39" s="489"/>
      <c r="G39" s="489"/>
      <c r="H39" s="489"/>
      <c r="I39" s="489"/>
      <c r="J39" s="489"/>
      <c r="K39" s="489"/>
    </row>
    <row r="40" spans="1:11" ht="15.75" customHeight="1">
      <c r="A40" s="489"/>
      <c r="B40" s="493" t="s">
        <v>317</v>
      </c>
      <c r="C40" s="489"/>
      <c r="D40" s="489"/>
      <c r="E40" s="489"/>
      <c r="F40" s="489"/>
      <c r="G40" s="489"/>
      <c r="H40" s="489"/>
      <c r="I40" s="489"/>
      <c r="J40" s="489"/>
      <c r="K40" s="489"/>
    </row>
    <row r="41" spans="1:11" ht="15.75" customHeight="1">
      <c r="A41" s="489"/>
      <c r="B41" s="489"/>
      <c r="C41" s="489"/>
      <c r="D41" s="489"/>
      <c r="E41" s="489"/>
      <c r="F41" s="489"/>
      <c r="G41" s="489"/>
      <c r="H41" s="489"/>
      <c r="I41" s="489"/>
      <c r="J41" s="489"/>
      <c r="K41" s="489"/>
    </row>
    <row r="42" spans="1:11" ht="15.75" customHeight="1">
      <c r="A42" s="489"/>
      <c r="B42" s="502" t="s">
        <v>310</v>
      </c>
      <c r="C42" s="519"/>
      <c r="D42" s="504" t="s">
        <v>318</v>
      </c>
      <c r="E42" s="505"/>
      <c r="F42" s="505"/>
      <c r="G42" s="505"/>
      <c r="H42" s="506" t="s">
        <v>315</v>
      </c>
      <c r="I42" s="496"/>
      <c r="J42" s="489"/>
      <c r="K42" s="489"/>
    </row>
    <row r="43" spans="1:11" ht="15.75" customHeight="1">
      <c r="A43" s="521"/>
      <c r="B43" s="507" t="s">
        <v>310</v>
      </c>
      <c r="C43" s="508"/>
      <c r="D43" s="509" t="s">
        <v>318</v>
      </c>
      <c r="E43" s="510"/>
      <c r="F43" s="510"/>
      <c r="G43" s="510"/>
      <c r="H43" s="511" t="s">
        <v>315</v>
      </c>
      <c r="I43" s="512"/>
      <c r="J43" s="489"/>
      <c r="K43" s="489"/>
    </row>
    <row r="44" spans="1:11" ht="15.75" customHeight="1">
      <c r="A44" s="489"/>
      <c r="B44" s="513" t="s">
        <v>310</v>
      </c>
      <c r="C44" s="514"/>
      <c r="D44" s="515" t="s">
        <v>318</v>
      </c>
      <c r="E44" s="516"/>
      <c r="F44" s="516"/>
      <c r="G44" s="516"/>
      <c r="H44" s="520" t="s">
        <v>315</v>
      </c>
      <c r="I44" s="501"/>
      <c r="J44" s="489"/>
      <c r="K44" s="489"/>
    </row>
    <row r="45" spans="1:11" ht="15.75" customHeight="1">
      <c r="A45" s="489"/>
      <c r="B45" s="489"/>
      <c r="C45" s="489"/>
      <c r="D45" s="489"/>
      <c r="E45" s="489"/>
      <c r="F45" s="489"/>
      <c r="G45" s="489"/>
      <c r="H45" s="522" t="s">
        <v>313</v>
      </c>
      <c r="I45" s="523">
        <f>SUM(I42:I44)</f>
        <v>0</v>
      </c>
      <c r="J45" s="489"/>
      <c r="K45" s="489"/>
    </row>
    <row r="46" spans="1:11" ht="5.25" customHeight="1">
      <c r="A46" s="489"/>
      <c r="B46" s="489"/>
      <c r="C46" s="489"/>
      <c r="D46" s="489"/>
      <c r="E46" s="489"/>
      <c r="F46" s="489"/>
      <c r="G46" s="489"/>
      <c r="H46" s="489"/>
      <c r="I46" s="489"/>
      <c r="J46" s="489"/>
      <c r="K46" s="489"/>
    </row>
    <row r="47" spans="1:11" ht="21.75" customHeight="1">
      <c r="A47" s="489"/>
      <c r="B47" s="493"/>
      <c r="C47" s="489"/>
      <c r="D47" s="489"/>
      <c r="E47" s="489"/>
      <c r="F47" s="489"/>
      <c r="G47" s="489"/>
      <c r="H47" s="490" t="s">
        <v>319</v>
      </c>
      <c r="I47" s="518">
        <f>I11+I22-I30-I38+I45</f>
        <v>0</v>
      </c>
      <c r="J47" s="521"/>
      <c r="K47" s="521"/>
    </row>
    <row r="48" spans="1:11" ht="9.75" customHeight="1">
      <c r="A48" s="489"/>
      <c r="B48" s="489"/>
      <c r="C48" s="489"/>
      <c r="D48" s="489"/>
      <c r="E48" s="489"/>
      <c r="F48" s="489"/>
      <c r="G48" s="489"/>
      <c r="H48" s="489"/>
      <c r="I48" s="489"/>
      <c r="J48" s="489"/>
      <c r="K48" s="489"/>
    </row>
    <row r="49" spans="1:11" ht="21.75" customHeight="1">
      <c r="A49" s="489"/>
      <c r="B49" s="489"/>
      <c r="C49" s="489"/>
      <c r="D49" s="489"/>
      <c r="E49" s="489"/>
      <c r="F49" s="489"/>
      <c r="G49" s="489"/>
      <c r="H49" s="490" t="s">
        <v>320</v>
      </c>
      <c r="I49" s="524"/>
      <c r="J49" s="489"/>
      <c r="K49" s="489"/>
    </row>
    <row r="50" spans="1:11" ht="15">
      <c r="A50" s="489"/>
      <c r="B50" s="489"/>
      <c r="C50" s="489"/>
      <c r="D50" s="489"/>
      <c r="E50" s="489"/>
      <c r="F50" s="489"/>
      <c r="G50" s="489"/>
      <c r="H50" s="489"/>
      <c r="I50" s="489"/>
      <c r="J50" s="489"/>
      <c r="K50" s="489"/>
    </row>
    <row r="51" spans="1:11" ht="23.25" customHeight="1">
      <c r="A51" s="489"/>
      <c r="B51" s="489"/>
      <c r="C51" s="489"/>
      <c r="D51" s="489"/>
      <c r="E51" s="489"/>
      <c r="F51" s="489"/>
      <c r="G51" s="489"/>
      <c r="H51" s="490" t="s">
        <v>321</v>
      </c>
      <c r="I51" s="518">
        <f>I47-I49</f>
        <v>0</v>
      </c>
      <c r="J51" s="489"/>
      <c r="K51" s="489"/>
    </row>
    <row r="52" spans="1:11" ht="15">
      <c r="A52" s="489"/>
      <c r="B52" s="489"/>
      <c r="C52" s="489"/>
      <c r="D52" s="489"/>
      <c r="E52" s="489"/>
      <c r="F52" s="489"/>
      <c r="G52" s="489"/>
      <c r="H52" s="489"/>
      <c r="I52" s="489"/>
      <c r="J52" s="489"/>
      <c r="K52" s="489"/>
    </row>
    <row r="53" spans="1:11" ht="19.5" customHeight="1">
      <c r="A53" s="489"/>
      <c r="B53" s="490" t="s">
        <v>297</v>
      </c>
      <c r="C53" s="489"/>
      <c r="D53" s="500"/>
      <c r="E53" s="500"/>
      <c r="F53" s="489"/>
      <c r="G53" s="525" t="s">
        <v>1709</v>
      </c>
      <c r="H53" s="489"/>
      <c r="I53" s="489"/>
      <c r="J53" s="489"/>
      <c r="K53" s="489"/>
    </row>
    <row r="54" spans="1:11" ht="19.5" customHeight="1">
      <c r="A54" s="489"/>
      <c r="B54" s="492" t="s">
        <v>298</v>
      </c>
      <c r="C54" s="489"/>
      <c r="D54" s="489"/>
      <c r="E54" s="489"/>
      <c r="F54" s="489"/>
      <c r="G54" s="489"/>
      <c r="H54" s="489"/>
      <c r="I54" s="489"/>
      <c r="J54" s="489"/>
      <c r="K54" s="489"/>
    </row>
    <row r="55" spans="1:11" ht="19.5" customHeight="1">
      <c r="A55" s="489"/>
      <c r="B55" s="526"/>
      <c r="C55" s="489"/>
      <c r="D55" s="489"/>
      <c r="E55" s="489"/>
      <c r="F55" s="427"/>
      <c r="G55" s="427"/>
      <c r="H55" s="427"/>
      <c r="I55" s="427"/>
      <c r="J55" s="489"/>
      <c r="K55" s="489"/>
    </row>
    <row r="56" spans="1:11" ht="15">
      <c r="A56" s="489"/>
      <c r="B56" s="526"/>
      <c r="C56" s="489"/>
      <c r="D56" s="489"/>
      <c r="E56" s="489"/>
      <c r="F56" s="427"/>
      <c r="G56" s="427"/>
      <c r="H56" s="427"/>
      <c r="I56" s="427"/>
      <c r="J56" s="489"/>
      <c r="K56" s="489"/>
    </row>
    <row r="57" spans="1:11" ht="18.75" customHeight="1">
      <c r="A57" s="489"/>
      <c r="B57" s="492" t="s">
        <v>297</v>
      </c>
      <c r="C57" s="489"/>
      <c r="D57" s="500"/>
      <c r="E57" s="500"/>
      <c r="F57" s="427"/>
      <c r="G57" s="493" t="s">
        <v>248</v>
      </c>
      <c r="H57" s="489" t="s">
        <v>322</v>
      </c>
      <c r="I57" s="489"/>
      <c r="J57" s="489"/>
      <c r="K57" s="489"/>
    </row>
    <row r="58" spans="1:11" ht="18.75" customHeight="1">
      <c r="A58" s="489"/>
      <c r="B58" s="492" t="s">
        <v>298</v>
      </c>
      <c r="C58" s="489"/>
      <c r="D58" s="489"/>
      <c r="E58" s="489"/>
      <c r="F58" s="427"/>
      <c r="G58" s="427"/>
      <c r="H58" s="427"/>
      <c r="I58" s="427"/>
      <c r="J58" s="489"/>
      <c r="K58" s="489"/>
    </row>
    <row r="59" spans="1:11" ht="15">
      <c r="A59" s="489"/>
      <c r="B59" s="427"/>
      <c r="C59" s="427"/>
      <c r="D59" s="427"/>
      <c r="E59" s="427"/>
      <c r="F59" s="427"/>
      <c r="G59" s="427"/>
      <c r="H59" s="427"/>
      <c r="I59" s="427"/>
      <c r="J59" s="489"/>
      <c r="K59" s="489"/>
    </row>
    <row r="60" spans="1:11" ht="15">
      <c r="A60" s="489"/>
      <c r="B60" s="489"/>
      <c r="C60" s="489"/>
      <c r="D60" s="489"/>
      <c r="E60" s="489"/>
      <c r="F60" s="489"/>
      <c r="G60" s="489"/>
      <c r="H60" s="489"/>
      <c r="I60" s="489"/>
      <c r="J60" s="489"/>
      <c r="K60" s="489"/>
    </row>
    <row r="61" spans="1:11" ht="15">
      <c r="A61" s="489"/>
      <c r="B61" s="489"/>
      <c r="C61" s="489"/>
      <c r="D61" s="489"/>
      <c r="E61" s="489"/>
      <c r="F61" s="489"/>
      <c r="G61" s="489"/>
      <c r="H61" s="489"/>
      <c r="I61" s="489"/>
      <c r="J61" s="489"/>
      <c r="K61" s="489"/>
    </row>
    <row r="62" spans="1:11" ht="15">
      <c r="A62" s="489"/>
      <c r="B62" s="489"/>
      <c r="C62" s="489"/>
      <c r="D62" s="489"/>
      <c r="E62" s="489"/>
      <c r="F62" s="489"/>
      <c r="G62" s="489"/>
      <c r="H62" s="489"/>
      <c r="I62" s="489"/>
      <c r="J62" s="489"/>
      <c r="K62" s="489"/>
    </row>
    <row r="63" spans="1:11" ht="18">
      <c r="A63" s="527"/>
      <c r="B63" s="527"/>
      <c r="C63" s="527"/>
      <c r="D63" s="489"/>
      <c r="E63" s="489"/>
      <c r="F63" s="489"/>
      <c r="G63" s="489"/>
      <c r="H63" s="489"/>
      <c r="I63" s="489"/>
      <c r="J63" s="489"/>
      <c r="K63" s="489"/>
    </row>
    <row r="64" spans="1:11" ht="15">
      <c r="A64" s="492"/>
      <c r="B64" s="489"/>
      <c r="C64" s="489"/>
      <c r="D64" s="489"/>
      <c r="E64" s="489"/>
      <c r="F64" s="489"/>
      <c r="G64" s="489"/>
      <c r="H64" s="489"/>
      <c r="I64" s="489"/>
      <c r="J64" s="489"/>
      <c r="K64" s="489"/>
    </row>
    <row r="65" spans="1:11" ht="16.5" customHeight="1">
      <c r="A65" s="489"/>
      <c r="B65" s="489"/>
      <c r="C65" s="489"/>
      <c r="D65" s="489"/>
      <c r="E65" s="489"/>
      <c r="F65" s="489"/>
      <c r="G65" s="489"/>
      <c r="H65" s="489"/>
      <c r="I65" s="489"/>
      <c r="J65" s="489"/>
      <c r="K65" s="489"/>
    </row>
    <row r="66" spans="1:11" ht="15">
      <c r="A66" s="492"/>
      <c r="B66" s="489"/>
      <c r="C66" s="489"/>
      <c r="D66" s="489"/>
      <c r="E66" s="489"/>
      <c r="F66" s="489"/>
      <c r="G66" s="489"/>
      <c r="H66" s="489"/>
      <c r="I66" s="489"/>
      <c r="J66" s="489"/>
      <c r="K66" s="489"/>
    </row>
    <row r="67" spans="1:11" ht="15">
      <c r="A67" s="489"/>
      <c r="B67" s="489"/>
      <c r="C67" s="489"/>
      <c r="D67" s="489"/>
      <c r="E67" s="489"/>
      <c r="F67" s="489"/>
      <c r="G67" s="489"/>
      <c r="H67" s="489"/>
      <c r="I67" s="489"/>
      <c r="J67" s="489"/>
      <c r="K67" s="489"/>
    </row>
    <row r="68" spans="1:11" ht="15">
      <c r="A68" s="489"/>
      <c r="B68" s="489"/>
      <c r="C68" s="489"/>
      <c r="D68" s="489"/>
      <c r="E68" s="489"/>
      <c r="F68" s="489"/>
      <c r="G68" s="489"/>
      <c r="H68" s="489"/>
      <c r="I68" s="489"/>
      <c r="J68" s="489"/>
      <c r="K68" s="489"/>
    </row>
    <row r="69" spans="1:11" ht="15">
      <c r="A69" s="489"/>
      <c r="B69" s="489"/>
      <c r="C69" s="489"/>
      <c r="D69" s="489"/>
      <c r="E69" s="489"/>
      <c r="F69" s="489"/>
      <c r="G69" s="489"/>
      <c r="H69" s="489"/>
      <c r="I69" s="489"/>
      <c r="J69" s="489"/>
      <c r="K69" s="489"/>
    </row>
    <row r="70" spans="1:11" ht="15">
      <c r="A70" s="528"/>
      <c r="B70" s="489"/>
      <c r="C70" s="489"/>
      <c r="D70" s="489"/>
      <c r="E70" s="489"/>
      <c r="F70" s="489"/>
      <c r="G70" s="489"/>
      <c r="H70" s="489"/>
      <c r="I70" s="489"/>
      <c r="J70" s="489"/>
      <c r="K70" s="489"/>
    </row>
    <row r="71" spans="1:11" ht="15">
      <c r="A71" s="489"/>
      <c r="B71" s="489"/>
      <c r="C71" s="529"/>
      <c r="D71" s="489"/>
      <c r="E71" s="489"/>
      <c r="F71" s="489"/>
      <c r="G71" s="489"/>
      <c r="H71" s="489"/>
      <c r="I71" s="489"/>
      <c r="J71" s="489"/>
      <c r="K71" s="489"/>
    </row>
    <row r="72" spans="1:11" ht="15">
      <c r="A72" s="489"/>
      <c r="B72" s="489"/>
      <c r="C72" s="530"/>
      <c r="D72" s="489"/>
      <c r="E72" s="489"/>
      <c r="F72" s="489"/>
      <c r="G72" s="489"/>
      <c r="H72" s="489"/>
      <c r="I72" s="489"/>
      <c r="J72" s="489"/>
      <c r="K72" s="489"/>
    </row>
    <row r="73" spans="1:11" ht="15">
      <c r="A73" s="489"/>
      <c r="B73" s="489"/>
      <c r="C73" s="530"/>
      <c r="D73" s="489"/>
      <c r="E73" s="489"/>
      <c r="F73" s="489"/>
      <c r="G73" s="489"/>
      <c r="H73" s="489"/>
      <c r="I73" s="489"/>
      <c r="J73" s="489"/>
      <c r="K73" s="489"/>
    </row>
    <row r="74" spans="1:11" ht="15">
      <c r="A74" s="489"/>
      <c r="B74" s="489"/>
      <c r="C74" s="530"/>
      <c r="D74" s="489"/>
      <c r="E74" s="489"/>
      <c r="F74" s="489"/>
      <c r="G74" s="489"/>
      <c r="H74" s="489"/>
      <c r="I74" s="489"/>
      <c r="J74" s="489"/>
      <c r="K74" s="489"/>
    </row>
    <row r="75" spans="1:11" ht="15">
      <c r="A75" s="489"/>
      <c r="B75" s="489"/>
      <c r="C75" s="530"/>
      <c r="D75" s="489"/>
      <c r="E75" s="489"/>
      <c r="F75" s="489"/>
      <c r="G75" s="489"/>
      <c r="H75" s="489"/>
      <c r="I75" s="489"/>
      <c r="J75" s="489"/>
      <c r="K75" s="489"/>
    </row>
    <row r="76" spans="1:11" ht="15">
      <c r="A76" s="489"/>
      <c r="B76" s="489"/>
      <c r="C76" s="530"/>
      <c r="D76" s="489"/>
      <c r="E76" s="489"/>
      <c r="F76" s="489"/>
      <c r="G76" s="489"/>
      <c r="H76" s="489"/>
      <c r="I76" s="489"/>
      <c r="J76" s="489"/>
      <c r="K76" s="489"/>
    </row>
    <row r="77" spans="1:11" ht="15">
      <c r="A77" s="489"/>
      <c r="B77" s="489"/>
      <c r="C77" s="530"/>
      <c r="D77" s="489"/>
      <c r="E77" s="489"/>
      <c r="F77" s="489"/>
      <c r="G77" s="489"/>
      <c r="H77" s="489"/>
      <c r="I77" s="489"/>
      <c r="J77" s="489"/>
      <c r="K77" s="489"/>
    </row>
    <row r="78" spans="1:11" ht="15">
      <c r="A78" s="489"/>
      <c r="B78" s="489"/>
      <c r="C78" s="531" t="s">
        <v>323</v>
      </c>
      <c r="D78" s="489"/>
      <c r="E78" s="489"/>
      <c r="F78" s="489"/>
      <c r="G78" s="489"/>
      <c r="H78" s="489"/>
      <c r="I78" s="489"/>
      <c r="J78" s="489"/>
      <c r="K78" s="489"/>
    </row>
    <row r="79" spans="1:11" ht="15">
      <c r="A79" s="489"/>
      <c r="B79" s="489"/>
      <c r="C79" s="532"/>
      <c r="D79" s="489"/>
      <c r="E79" s="489"/>
      <c r="F79" s="489"/>
      <c r="G79" s="489"/>
      <c r="H79" s="489"/>
      <c r="I79" s="489"/>
      <c r="J79" s="489"/>
      <c r="K79" s="489"/>
    </row>
    <row r="80" spans="1:11" ht="15">
      <c r="A80" s="489"/>
      <c r="B80" s="489"/>
      <c r="C80" s="530"/>
      <c r="D80" s="489"/>
      <c r="E80" s="489"/>
      <c r="F80" s="489"/>
      <c r="G80" s="489"/>
      <c r="H80" s="489"/>
      <c r="I80" s="489"/>
      <c r="J80" s="489"/>
      <c r="K80" s="489"/>
    </row>
    <row r="81" spans="1:11" ht="15">
      <c r="A81" s="489"/>
      <c r="B81" s="489"/>
      <c r="C81" s="530"/>
      <c r="D81" s="489"/>
      <c r="E81" s="489"/>
      <c r="F81" s="489"/>
      <c r="G81" s="489"/>
      <c r="H81" s="489"/>
      <c r="I81" s="489"/>
      <c r="J81" s="489"/>
      <c r="K81" s="489"/>
    </row>
    <row r="82" spans="1:11" ht="15">
      <c r="A82" s="489"/>
      <c r="B82" s="489"/>
      <c r="C82" s="530"/>
      <c r="D82" s="489"/>
      <c r="E82" s="489"/>
      <c r="F82" s="489"/>
      <c r="G82" s="489"/>
      <c r="H82" s="489"/>
      <c r="I82" s="489"/>
      <c r="J82" s="489"/>
      <c r="K82" s="489"/>
    </row>
    <row r="83" spans="1:11" ht="15">
      <c r="A83" s="489"/>
      <c r="B83" s="489"/>
      <c r="C83" s="530"/>
      <c r="D83" s="489"/>
      <c r="E83" s="489"/>
      <c r="F83" s="489"/>
      <c r="G83" s="489"/>
      <c r="H83" s="489"/>
      <c r="I83" s="489"/>
      <c r="J83" s="489"/>
      <c r="K83" s="489"/>
    </row>
    <row r="84" spans="1:11" ht="15">
      <c r="A84" s="489"/>
      <c r="B84" s="489"/>
      <c r="C84" s="530"/>
      <c r="D84" s="489"/>
      <c r="E84" s="489"/>
      <c r="F84" s="489"/>
      <c r="G84" s="489"/>
      <c r="H84" s="489"/>
      <c r="I84" s="489"/>
      <c r="J84" s="489"/>
      <c r="K84" s="489"/>
    </row>
    <row r="85" spans="1:11" ht="15">
      <c r="A85" s="489"/>
      <c r="B85" s="489"/>
      <c r="C85" s="531" t="s">
        <v>323</v>
      </c>
      <c r="D85" s="489"/>
      <c r="E85" s="489"/>
      <c r="F85" s="489"/>
      <c r="G85" s="489"/>
      <c r="H85" s="489"/>
      <c r="I85" s="489"/>
      <c r="J85" s="489"/>
      <c r="K85" s="489"/>
    </row>
  </sheetData>
  <mergeCells count="5">
    <mergeCell ref="B2:I2"/>
    <mergeCell ref="D4:F4"/>
    <mergeCell ref="D5:F5"/>
    <mergeCell ref="D6:F6"/>
    <mergeCell ref="D7:F7"/>
  </mergeCells>
  <conditionalFormatting sqref="I51">
    <cfRule type="expression" dxfId="33" priority="1" stopIfTrue="1">
      <formula>$I$51&lt;&gt;0</formula>
    </cfRule>
  </conditionalFormatting>
  <pageMargins left="0.70826771653543308" right="0.70826771653543308" top="1.1417322834645671" bottom="1.1417322834645671" header="0.74803149606299213" footer="0.74803149606299213"/>
  <pageSetup paperSize="9" scale="70" fitToWidth="0" fitToHeight="0" orientation="portrait" r:id="rId1"/>
  <headerFooter alignWithMargins="0"/>
  <rowBreaks count="2" manualBreakCount="2">
    <brk id="59" man="1"/>
    <brk id="126"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7B525-E301-476C-A7C7-72D5A2310C46}">
  <sheetPr>
    <tabColor rgb="FF92D050"/>
  </sheetPr>
  <dimension ref="A1:AO339"/>
  <sheetViews>
    <sheetView zoomScale="80" zoomScaleNormal="80" workbookViewId="0">
      <selection activeCell="A28" sqref="A28"/>
    </sheetView>
  </sheetViews>
  <sheetFormatPr baseColWidth="10" defaultColWidth="11" defaultRowHeight="14.45" customHeight="1"/>
  <cols>
    <col min="2" max="2" width="11" style="948"/>
    <col min="3" max="3" width="2" customWidth="1"/>
    <col min="6" max="6" width="5.7109375" customWidth="1"/>
    <col min="7" max="7" width="10.28515625" customWidth="1"/>
    <col min="8" max="8" width="7.42578125" customWidth="1"/>
    <col min="9" max="9" width="30" customWidth="1"/>
    <col min="10" max="10" width="15.140625" customWidth="1"/>
    <col min="11" max="11" width="17.5703125" customWidth="1"/>
    <col min="12" max="12" width="15.28515625" customWidth="1"/>
    <col min="13" max="13" width="0.85546875" customWidth="1"/>
    <col min="14" max="14" width="11.42578125" customWidth="1"/>
    <col min="15" max="15" width="17.5703125" customWidth="1"/>
    <col min="17" max="17" width="12" customWidth="1"/>
    <col min="22" max="22" width="20.7109375" customWidth="1"/>
    <col min="26" max="26" width="0.42578125" customWidth="1"/>
    <col min="28" max="28" width="17.5703125" customWidth="1"/>
    <col min="39" max="39" width="0.85546875" customWidth="1"/>
    <col min="41" max="41" width="13.140625" customWidth="1"/>
    <col min="16384" max="16384" width="11" customWidth="1"/>
  </cols>
  <sheetData>
    <row r="1" spans="1:41" ht="18.75" thickBot="1">
      <c r="A1" s="856" t="s">
        <v>253</v>
      </c>
      <c r="B1" s="945" t="s">
        <v>267</v>
      </c>
      <c r="C1" s="857"/>
      <c r="D1" s="858"/>
      <c r="E1" s="859" t="s">
        <v>1499</v>
      </c>
      <c r="F1" s="860"/>
      <c r="G1" s="860"/>
      <c r="H1" s="944">
        <f>+'INFO PROJET'!B11</f>
        <v>0</v>
      </c>
      <c r="I1" s="1224">
        <f>+'INFO PROJET'!B3:B3</f>
        <v>0</v>
      </c>
      <c r="J1" s="862"/>
      <c r="K1" s="863" t="str">
        <f>+'A1 Financial Monitoring'!J2</f>
        <v>Année 1</v>
      </c>
      <c r="L1" s="862"/>
      <c r="M1" s="862"/>
      <c r="N1" s="862"/>
      <c r="O1" s="864"/>
      <c r="P1" s="862"/>
      <c r="Q1" s="862"/>
      <c r="R1" s="862"/>
      <c r="S1" s="862"/>
      <c r="T1" s="862"/>
      <c r="U1" s="862"/>
      <c r="V1" s="862"/>
      <c r="W1" s="862"/>
      <c r="X1" s="862"/>
      <c r="Y1" s="865"/>
      <c r="Z1" s="865"/>
      <c r="AA1" s="865"/>
      <c r="AB1" s="866"/>
      <c r="AC1" s="865"/>
      <c r="AD1" s="865"/>
      <c r="AE1" s="865"/>
      <c r="AF1" s="865"/>
      <c r="AG1" s="865"/>
      <c r="AH1" s="865"/>
      <c r="AI1" s="865"/>
      <c r="AJ1" s="865"/>
      <c r="AK1" s="865"/>
      <c r="AL1" s="865"/>
      <c r="AM1" s="865"/>
      <c r="AN1" s="865"/>
      <c r="AO1" s="865"/>
    </row>
    <row r="2" spans="1:41" ht="15.75">
      <c r="A2" s="856">
        <v>45292</v>
      </c>
      <c r="B2" s="945">
        <f>+'A1 Banque'!O4</f>
        <v>655.95699999999999</v>
      </c>
      <c r="C2" s="857"/>
      <c r="D2" s="858"/>
      <c r="E2" s="865"/>
      <c r="F2" s="867"/>
      <c r="G2" s="867"/>
      <c r="H2" s="868"/>
      <c r="I2" s="1225"/>
      <c r="J2" s="868"/>
      <c r="K2" s="862"/>
      <c r="L2" s="862"/>
      <c r="M2" s="862"/>
      <c r="N2" s="862"/>
      <c r="O2" s="864"/>
      <c r="P2" s="862"/>
      <c r="Q2" s="862"/>
      <c r="R2" s="862"/>
      <c r="S2" s="862"/>
      <c r="T2" s="862"/>
      <c r="U2" s="862"/>
      <c r="V2" s="862"/>
      <c r="W2" s="862"/>
      <c r="X2" s="862"/>
      <c r="Y2" s="865"/>
      <c r="Z2" s="865"/>
      <c r="AA2" s="865"/>
      <c r="AB2" s="866"/>
      <c r="AC2" s="865"/>
      <c r="AD2" s="865"/>
      <c r="AE2" s="865"/>
      <c r="AF2" s="865"/>
      <c r="AG2" s="865"/>
      <c r="AH2" s="865"/>
      <c r="AI2" s="865"/>
      <c r="AJ2" s="865"/>
      <c r="AK2" s="865"/>
      <c r="AL2" s="865"/>
      <c r="AM2" s="865"/>
      <c r="AN2" s="865"/>
      <c r="AO2" s="865"/>
    </row>
    <row r="3" spans="1:41" ht="15">
      <c r="A3" s="856">
        <v>45323</v>
      </c>
      <c r="B3" s="945">
        <f>+'A1 Banque'!P4</f>
        <v>655.95699999999999</v>
      </c>
      <c r="C3" s="857"/>
      <c r="D3" s="858"/>
      <c r="E3" s="865"/>
      <c r="F3" s="865"/>
      <c r="G3" s="865"/>
      <c r="H3" s="865"/>
      <c r="I3" s="1225"/>
      <c r="J3" s="868"/>
      <c r="K3" s="865"/>
      <c r="L3" s="865"/>
      <c r="M3" s="865"/>
      <c r="N3" s="865"/>
      <c r="O3" s="866"/>
      <c r="P3" s="865"/>
      <c r="Q3" s="865"/>
      <c r="R3" s="865"/>
      <c r="S3" s="865"/>
      <c r="T3" s="865"/>
      <c r="U3" s="865"/>
      <c r="V3" s="865"/>
      <c r="W3" s="865"/>
      <c r="X3" s="865"/>
      <c r="Y3" s="865"/>
      <c r="Z3" s="865"/>
      <c r="AA3" s="865"/>
      <c r="AB3" s="866"/>
      <c r="AC3" s="865"/>
      <c r="AD3" s="865"/>
      <c r="AE3" s="865"/>
      <c r="AF3" s="865"/>
      <c r="AG3" s="865"/>
      <c r="AH3" s="865"/>
      <c r="AI3" s="865"/>
      <c r="AJ3" s="865"/>
      <c r="AK3" s="865"/>
      <c r="AL3" s="865"/>
      <c r="AM3" s="865"/>
      <c r="AN3" s="865"/>
      <c r="AO3" s="865"/>
    </row>
    <row r="4" spans="1:41" ht="15">
      <c r="A4" s="856">
        <v>45352</v>
      </c>
      <c r="B4" s="945">
        <f>+'A1 Banque'!Q4</f>
        <v>655.95699999999999</v>
      </c>
      <c r="C4" s="857"/>
      <c r="D4" s="858"/>
      <c r="E4" s="865"/>
      <c r="F4" s="865"/>
      <c r="G4" s="865"/>
      <c r="H4" s="865"/>
      <c r="I4" s="1225"/>
      <c r="J4" s="868"/>
      <c r="K4" s="865"/>
      <c r="L4" s="865"/>
      <c r="M4" s="865"/>
      <c r="N4" s="865"/>
      <c r="O4" s="866"/>
      <c r="P4" s="865"/>
      <c r="Q4" s="865"/>
      <c r="R4" s="865"/>
      <c r="S4" s="869"/>
      <c r="T4" s="869"/>
      <c r="U4" s="865"/>
      <c r="V4" s="865"/>
      <c r="W4" s="865"/>
      <c r="X4" s="865"/>
      <c r="Y4" s="865"/>
      <c r="Z4" s="865"/>
      <c r="AA4" s="865"/>
      <c r="AB4" s="866"/>
      <c r="AC4" s="865"/>
      <c r="AD4" s="865"/>
      <c r="AE4" s="865"/>
      <c r="AF4" s="865"/>
      <c r="AG4" s="865"/>
      <c r="AH4" s="865"/>
      <c r="AI4" s="865"/>
      <c r="AJ4" s="865"/>
      <c r="AK4" s="865"/>
      <c r="AL4" s="865"/>
      <c r="AM4" s="865"/>
      <c r="AN4" s="865"/>
      <c r="AO4" s="865"/>
    </row>
    <row r="5" spans="1:41" ht="15.75" thickBot="1">
      <c r="A5" s="856">
        <v>45383</v>
      </c>
      <c r="B5" s="945">
        <f>+'A1 Banque'!R4</f>
        <v>655.95699999999999</v>
      </c>
      <c r="C5" s="857"/>
      <c r="D5" s="858"/>
      <c r="E5" s="865"/>
      <c r="F5" s="865"/>
      <c r="G5" s="865"/>
      <c r="H5" s="865"/>
      <c r="I5" s="865"/>
      <c r="J5" s="868"/>
      <c r="K5" s="865"/>
      <c r="L5" s="865"/>
      <c r="M5" s="865"/>
      <c r="N5" s="865"/>
      <c r="O5" s="866"/>
      <c r="P5" s="865"/>
      <c r="Q5" s="865"/>
      <c r="R5" s="865"/>
      <c r="S5" s="869"/>
      <c r="T5" s="869"/>
      <c r="U5" s="865"/>
      <c r="V5" s="865"/>
      <c r="W5" s="865"/>
      <c r="X5" s="865"/>
      <c r="Y5" s="865"/>
      <c r="Z5" s="865"/>
      <c r="AA5" s="865"/>
      <c r="AB5" s="866"/>
      <c r="AC5" s="865"/>
      <c r="AD5" s="865"/>
      <c r="AE5" s="865"/>
      <c r="AF5" s="865"/>
      <c r="AG5" s="865"/>
      <c r="AH5" s="865"/>
      <c r="AI5" s="865"/>
      <c r="AJ5" s="865"/>
      <c r="AK5" s="865"/>
      <c r="AL5" s="865"/>
      <c r="AM5" s="865"/>
      <c r="AN5" s="865"/>
      <c r="AO5" s="865"/>
    </row>
    <row r="6" spans="1:41" ht="18.75" thickBot="1">
      <c r="A6" s="856">
        <v>45413</v>
      </c>
      <c r="B6" s="945">
        <f>+'A1 Banque'!S4</f>
        <v>655.95699999999999</v>
      </c>
      <c r="C6" s="857"/>
      <c r="D6" s="870"/>
      <c r="E6" s="870"/>
      <c r="F6" s="870"/>
      <c r="G6" s="870"/>
      <c r="H6" s="870"/>
      <c r="I6" s="870" t="s">
        <v>300</v>
      </c>
      <c r="J6" s="870"/>
      <c r="K6" s="863">
        <f>SUM('A1 Financial Monitoring'!G21:G24)</f>
        <v>0</v>
      </c>
      <c r="L6" s="870"/>
      <c r="M6" s="870"/>
      <c r="N6" s="870"/>
      <c r="O6" s="871">
        <f>SUM('A1 Financial Monitoring'!M21:M24)</f>
        <v>0</v>
      </c>
      <c r="P6" s="870"/>
      <c r="Q6" s="870"/>
      <c r="R6" s="870"/>
      <c r="S6" s="870" t="s">
        <v>300</v>
      </c>
      <c r="T6" s="870"/>
      <c r="U6" s="870"/>
      <c r="V6" s="870"/>
      <c r="W6" s="870"/>
      <c r="X6" s="870"/>
      <c r="Y6" s="865"/>
      <c r="Z6" s="865"/>
      <c r="AA6" s="865"/>
      <c r="AB6" s="871">
        <f>'BFU A1'!Q132</f>
        <v>0</v>
      </c>
      <c r="AC6" s="865"/>
      <c r="AD6" s="870"/>
      <c r="AE6" s="870"/>
      <c r="AF6" s="870" t="s">
        <v>300</v>
      </c>
      <c r="AG6" s="870"/>
      <c r="AH6" s="870"/>
      <c r="AI6" s="870"/>
      <c r="AJ6" s="870"/>
      <c r="AK6" s="870"/>
      <c r="AL6" s="863">
        <f>SUM('A1 Financial Monitoring'!G25)</f>
        <v>0</v>
      </c>
      <c r="AM6" s="865"/>
      <c r="AN6" s="865"/>
      <c r="AO6" s="871">
        <f>SUM('A1 Financial Monitoring'!M25)</f>
        <v>0</v>
      </c>
    </row>
    <row r="7" spans="1:41" ht="15">
      <c r="A7" s="856">
        <v>45444</v>
      </c>
      <c r="B7" s="945">
        <f>+'A1 Banque'!T4</f>
        <v>655.95699999999999</v>
      </c>
      <c r="C7" s="857"/>
      <c r="D7" s="858"/>
      <c r="E7" s="865"/>
      <c r="F7" s="865"/>
      <c r="G7" s="865"/>
      <c r="H7" s="865"/>
      <c r="I7" s="865"/>
      <c r="J7" s="865"/>
      <c r="K7" s="865"/>
      <c r="L7" s="865"/>
      <c r="M7" s="865"/>
      <c r="N7" s="865"/>
      <c r="O7" s="866"/>
      <c r="P7" s="865"/>
      <c r="Q7" s="865"/>
      <c r="R7" s="865"/>
      <c r="S7" s="869"/>
      <c r="T7" s="869"/>
      <c r="U7" s="865"/>
      <c r="V7" s="865"/>
      <c r="W7" s="865"/>
      <c r="X7" s="865"/>
      <c r="Y7" s="865"/>
      <c r="Z7" s="865"/>
      <c r="AA7" s="865"/>
      <c r="AB7" s="866"/>
      <c r="AC7" s="865"/>
      <c r="AD7" s="865"/>
      <c r="AE7" s="865"/>
      <c r="AF7" s="869"/>
      <c r="AG7" s="869"/>
      <c r="AH7" s="865"/>
      <c r="AI7" s="865"/>
      <c r="AJ7" s="865"/>
      <c r="AK7" s="865"/>
      <c r="AL7" s="865"/>
      <c r="AM7" s="865"/>
      <c r="AN7" s="865"/>
      <c r="AO7" s="866"/>
    </row>
    <row r="8" spans="1:41" ht="15.75" thickBot="1">
      <c r="A8" s="856">
        <v>45474</v>
      </c>
      <c r="B8" s="945">
        <f>+'A1 Banque'!U4</f>
        <v>655.95699999999999</v>
      </c>
      <c r="C8" s="857"/>
      <c r="D8" s="858"/>
      <c r="E8" s="872"/>
      <c r="F8" s="872"/>
      <c r="G8" s="872"/>
      <c r="H8" s="873"/>
      <c r="I8" s="874"/>
      <c r="J8" s="868"/>
      <c r="K8" s="865"/>
      <c r="L8" s="865"/>
      <c r="M8" s="865"/>
      <c r="N8" s="865"/>
      <c r="O8" s="866"/>
      <c r="P8" s="865"/>
      <c r="Q8" s="865"/>
      <c r="R8" s="865"/>
      <c r="S8" s="869"/>
      <c r="T8" s="869"/>
      <c r="U8" s="865"/>
      <c r="V8" s="865"/>
      <c r="W8" s="865"/>
      <c r="X8" s="865"/>
      <c r="Y8" s="865"/>
      <c r="Z8" s="865"/>
      <c r="AA8" s="865"/>
      <c r="AB8" s="866"/>
      <c r="AC8" s="865"/>
      <c r="AD8" s="865"/>
      <c r="AE8" s="865"/>
      <c r="AF8" s="869"/>
      <c r="AG8" s="869"/>
      <c r="AH8" s="865"/>
      <c r="AI8" s="865"/>
      <c r="AJ8" s="865"/>
      <c r="AK8" s="865"/>
      <c r="AL8" s="865"/>
      <c r="AM8" s="865"/>
      <c r="AN8" s="865"/>
      <c r="AO8" s="866"/>
    </row>
    <row r="9" spans="1:41" ht="18.75" thickBot="1">
      <c r="A9" s="856">
        <v>45505</v>
      </c>
      <c r="B9" s="945">
        <f>+'A1 Banque'!V4</f>
        <v>655.95699999999999</v>
      </c>
      <c r="C9" s="857"/>
      <c r="D9" s="870"/>
      <c r="E9" s="870"/>
      <c r="F9" s="870"/>
      <c r="G9" s="870"/>
      <c r="H9" s="870"/>
      <c r="I9" s="870" t="s">
        <v>1724</v>
      </c>
      <c r="J9" s="870"/>
      <c r="K9" s="863">
        <f>SUM(K11:K198)</f>
        <v>0</v>
      </c>
      <c r="L9" s="870"/>
      <c r="M9" s="870"/>
      <c r="N9" s="870"/>
      <c r="O9" s="871">
        <f>SUM(O11:O198)</f>
        <v>0</v>
      </c>
      <c r="P9" s="870"/>
      <c r="Q9" s="875" t="s">
        <v>1500</v>
      </c>
      <c r="R9" s="865"/>
      <c r="S9" s="869"/>
      <c r="T9" s="869"/>
      <c r="U9" s="870"/>
      <c r="V9" s="865"/>
      <c r="W9" s="870"/>
      <c r="X9" s="870"/>
      <c r="Y9" s="863">
        <f>SUM(Y11:Y198)</f>
        <v>0</v>
      </c>
      <c r="Z9" s="865"/>
      <c r="AA9" s="865"/>
      <c r="AB9" s="871">
        <f>SUM(AB11:AB198)</f>
        <v>0</v>
      </c>
      <c r="AC9" s="865"/>
      <c r="AD9" s="875" t="s">
        <v>1501</v>
      </c>
      <c r="AE9" s="865"/>
      <c r="AF9" s="869"/>
      <c r="AG9" s="869"/>
      <c r="AH9" s="870"/>
      <c r="AI9" s="865"/>
      <c r="AJ9" s="870"/>
      <c r="AK9" s="870"/>
      <c r="AL9" s="863">
        <f>SUM(AL11:AL198)</f>
        <v>0</v>
      </c>
      <c r="AM9" s="865"/>
      <c r="AN9" s="865"/>
      <c r="AO9" s="871">
        <f>SUM(AO11:AO198)</f>
        <v>0</v>
      </c>
    </row>
    <row r="10" spans="1:41" ht="63" customHeight="1">
      <c r="A10" s="856">
        <v>45536</v>
      </c>
      <c r="B10" s="945">
        <f>+'A1 Banque'!W4</f>
        <v>655.95699999999999</v>
      </c>
      <c r="C10" s="876"/>
      <c r="D10" s="465" t="s">
        <v>275</v>
      </c>
      <c r="E10" s="465" t="s">
        <v>1502</v>
      </c>
      <c r="F10" s="536" t="s">
        <v>277</v>
      </c>
      <c r="G10" s="846" t="s">
        <v>1700</v>
      </c>
      <c r="H10" s="847" t="s">
        <v>1701</v>
      </c>
      <c r="I10" s="465" t="s">
        <v>278</v>
      </c>
      <c r="J10" s="465" t="s">
        <v>279</v>
      </c>
      <c r="K10" s="465" t="s">
        <v>270</v>
      </c>
      <c r="L10" s="465" t="s">
        <v>271</v>
      </c>
      <c r="M10" s="465" t="s">
        <v>210</v>
      </c>
      <c r="N10" s="478" t="s">
        <v>206</v>
      </c>
      <c r="O10" s="467" t="s">
        <v>281</v>
      </c>
      <c r="P10" s="865" t="s">
        <v>1503</v>
      </c>
      <c r="Q10" s="465" t="s">
        <v>1504</v>
      </c>
      <c r="R10" s="465" t="s">
        <v>1505</v>
      </c>
      <c r="S10" s="536" t="s">
        <v>1506</v>
      </c>
      <c r="T10" s="846" t="s">
        <v>1711</v>
      </c>
      <c r="U10" s="847" t="s">
        <v>1712</v>
      </c>
      <c r="V10" s="465" t="s">
        <v>1507</v>
      </c>
      <c r="W10" s="465" t="s">
        <v>1508</v>
      </c>
      <c r="X10" s="465" t="s">
        <v>1509</v>
      </c>
      <c r="Y10" s="465" t="s">
        <v>1510</v>
      </c>
      <c r="Z10" s="465" t="s">
        <v>1511</v>
      </c>
      <c r="AA10" s="478" t="s">
        <v>1713</v>
      </c>
      <c r="AB10" s="467" t="s">
        <v>1512</v>
      </c>
      <c r="AC10" s="865"/>
      <c r="AD10" s="465" t="s">
        <v>275</v>
      </c>
      <c r="AE10" s="465" t="s">
        <v>1502</v>
      </c>
      <c r="AF10" s="536" t="s">
        <v>277</v>
      </c>
      <c r="AG10" s="846" t="s">
        <v>1700</v>
      </c>
      <c r="AH10" s="847" t="s">
        <v>1701</v>
      </c>
      <c r="AI10" s="465" t="s">
        <v>278</v>
      </c>
      <c r="AJ10" s="465" t="s">
        <v>279</v>
      </c>
      <c r="AK10" s="465" t="s">
        <v>270</v>
      </c>
      <c r="AL10" s="465" t="s">
        <v>271</v>
      </c>
      <c r="AM10" s="465" t="s">
        <v>210</v>
      </c>
      <c r="AN10" s="478" t="s">
        <v>280</v>
      </c>
      <c r="AO10" s="467" t="s">
        <v>281</v>
      </c>
    </row>
    <row r="11" spans="1:41" ht="15">
      <c r="A11" s="856">
        <v>45566</v>
      </c>
      <c r="B11" s="945">
        <f>+'A1 Banque'!X4</f>
        <v>655.95699999999999</v>
      </c>
      <c r="C11" s="876"/>
      <c r="D11" s="877" t="s">
        <v>350</v>
      </c>
      <c r="E11" s="878"/>
      <c r="F11" s="877"/>
      <c r="G11" s="877"/>
      <c r="H11" s="879"/>
      <c r="I11" s="880"/>
      <c r="J11" s="881"/>
      <c r="K11" s="882"/>
      <c r="L11" s="881"/>
      <c r="M11" s="883"/>
      <c r="N11" s="884"/>
      <c r="O11" s="885"/>
      <c r="P11" s="865"/>
      <c r="Q11" s="877" t="s">
        <v>288</v>
      </c>
      <c r="R11" s="878"/>
      <c r="S11" s="877"/>
      <c r="T11" s="877"/>
      <c r="U11" s="879"/>
      <c r="V11" s="880"/>
      <c r="W11" s="881"/>
      <c r="X11" s="882"/>
      <c r="Y11" s="881"/>
      <c r="Z11" s="883"/>
      <c r="AA11" s="884"/>
      <c r="AB11" s="885"/>
      <c r="AC11" s="886"/>
      <c r="AD11" s="877" t="s">
        <v>1498</v>
      </c>
      <c r="AE11" s="878"/>
      <c r="AF11" s="877"/>
      <c r="AG11" s="877"/>
      <c r="AH11" s="879"/>
      <c r="AI11" s="880"/>
      <c r="AJ11" s="881"/>
      <c r="AK11" s="882"/>
      <c r="AL11" s="881"/>
      <c r="AM11" s="883"/>
      <c r="AN11" s="884"/>
      <c r="AO11" s="885"/>
    </row>
    <row r="12" spans="1:41" ht="15">
      <c r="A12" s="856">
        <v>45597</v>
      </c>
      <c r="B12" s="945">
        <f>+'A1 Banque'!Y4</f>
        <v>655.95699999999999</v>
      </c>
      <c r="C12" s="876"/>
      <c r="D12" s="877" t="s">
        <v>350</v>
      </c>
      <c r="E12" s="878"/>
      <c r="F12" s="877"/>
      <c r="G12" s="877"/>
      <c r="H12" s="879"/>
      <c r="I12" s="880"/>
      <c r="J12" s="881"/>
      <c r="K12" s="882"/>
      <c r="L12" s="881"/>
      <c r="M12" s="883"/>
      <c r="N12" s="884"/>
      <c r="O12" s="885"/>
      <c r="P12" s="865"/>
      <c r="Q12" s="877" t="s">
        <v>288</v>
      </c>
      <c r="R12" s="878"/>
      <c r="S12" s="877"/>
      <c r="T12" s="877"/>
      <c r="U12" s="879"/>
      <c r="V12" s="880"/>
      <c r="W12" s="881"/>
      <c r="X12" s="882"/>
      <c r="Y12" s="881"/>
      <c r="Z12" s="883"/>
      <c r="AA12" s="884"/>
      <c r="AB12" s="885"/>
      <c r="AC12" s="886"/>
      <c r="AD12" s="877" t="s">
        <v>1498</v>
      </c>
      <c r="AE12" s="878"/>
      <c r="AF12" s="877"/>
      <c r="AG12" s="877"/>
      <c r="AH12" s="879"/>
      <c r="AI12" s="880"/>
      <c r="AJ12" s="881"/>
      <c r="AK12" s="882"/>
      <c r="AL12" s="881"/>
      <c r="AM12" s="883"/>
      <c r="AN12" s="884"/>
      <c r="AO12" s="885"/>
    </row>
    <row r="13" spans="1:41" ht="15">
      <c r="A13" s="856">
        <v>45627</v>
      </c>
      <c r="B13" s="945">
        <f>+'A1 Banque'!Z4</f>
        <v>655.95699999999999</v>
      </c>
      <c r="C13" s="876"/>
      <c r="D13" s="877" t="s">
        <v>350</v>
      </c>
      <c r="E13" s="878"/>
      <c r="F13" s="877"/>
      <c r="G13" s="877"/>
      <c r="H13" s="879"/>
      <c r="I13" s="880"/>
      <c r="J13" s="881"/>
      <c r="K13" s="882"/>
      <c r="L13" s="881"/>
      <c r="M13" s="883"/>
      <c r="N13" s="884"/>
      <c r="O13" s="885"/>
      <c r="P13" s="865"/>
      <c r="Q13" s="877" t="s">
        <v>288</v>
      </c>
      <c r="R13" s="878"/>
      <c r="S13" s="877"/>
      <c r="T13" s="877"/>
      <c r="U13" s="879"/>
      <c r="V13" s="880"/>
      <c r="W13" s="881"/>
      <c r="X13" s="882"/>
      <c r="Y13" s="881"/>
      <c r="Z13" s="883"/>
      <c r="AA13" s="884"/>
      <c r="AB13" s="885"/>
      <c r="AC13" s="886"/>
      <c r="AD13" s="877" t="s">
        <v>1498</v>
      </c>
      <c r="AE13" s="878"/>
      <c r="AF13" s="877"/>
      <c r="AG13" s="877"/>
      <c r="AH13" s="879"/>
      <c r="AI13" s="880"/>
      <c r="AJ13" s="881"/>
      <c r="AK13" s="882"/>
      <c r="AL13" s="881"/>
      <c r="AM13" s="883"/>
      <c r="AN13" s="884"/>
      <c r="AO13" s="885"/>
    </row>
    <row r="14" spans="1:41" ht="15">
      <c r="A14" s="886"/>
      <c r="B14" s="946"/>
      <c r="C14" s="886"/>
      <c r="D14" s="877" t="s">
        <v>350</v>
      </c>
      <c r="E14" s="878"/>
      <c r="F14" s="877"/>
      <c r="G14" s="877"/>
      <c r="H14" s="879"/>
      <c r="I14" s="880"/>
      <c r="J14" s="881"/>
      <c r="K14" s="882"/>
      <c r="L14" s="881"/>
      <c r="M14" s="883"/>
      <c r="N14" s="884"/>
      <c r="O14" s="885"/>
      <c r="P14" s="865"/>
      <c r="Q14" s="877" t="s">
        <v>288</v>
      </c>
      <c r="R14" s="878"/>
      <c r="S14" s="877"/>
      <c r="T14" s="877"/>
      <c r="U14" s="879"/>
      <c r="V14" s="880"/>
      <c r="W14" s="881"/>
      <c r="X14" s="882"/>
      <c r="Y14" s="881"/>
      <c r="Z14" s="883"/>
      <c r="AA14" s="884"/>
      <c r="AB14" s="885"/>
      <c r="AC14" s="886"/>
      <c r="AD14" s="877" t="s">
        <v>1498</v>
      </c>
      <c r="AE14" s="878"/>
      <c r="AF14" s="877"/>
      <c r="AG14" s="877"/>
      <c r="AH14" s="879"/>
      <c r="AI14" s="880"/>
      <c r="AJ14" s="881"/>
      <c r="AK14" s="882"/>
      <c r="AL14" s="881"/>
      <c r="AM14" s="883"/>
      <c r="AN14" s="884"/>
      <c r="AO14" s="885"/>
    </row>
    <row r="15" spans="1:41" ht="15">
      <c r="A15" s="886"/>
      <c r="B15" s="946"/>
      <c r="C15" s="886"/>
      <c r="D15" s="877" t="s">
        <v>350</v>
      </c>
      <c r="E15" s="878"/>
      <c r="F15" s="877"/>
      <c r="G15" s="877"/>
      <c r="H15" s="879"/>
      <c r="I15" s="880"/>
      <c r="J15" s="881"/>
      <c r="K15" s="882"/>
      <c r="L15" s="881"/>
      <c r="M15" s="883"/>
      <c r="N15" s="884"/>
      <c r="O15" s="885"/>
      <c r="P15" s="865"/>
      <c r="Q15" s="877" t="s">
        <v>288</v>
      </c>
      <c r="R15" s="878"/>
      <c r="S15" s="877"/>
      <c r="T15" s="877"/>
      <c r="U15" s="879"/>
      <c r="V15" s="880"/>
      <c r="W15" s="881"/>
      <c r="X15" s="882"/>
      <c r="Y15" s="881"/>
      <c r="Z15" s="883"/>
      <c r="AA15" s="884"/>
      <c r="AB15" s="885"/>
      <c r="AC15" s="886"/>
      <c r="AD15" s="877" t="s">
        <v>1498</v>
      </c>
      <c r="AE15" s="878"/>
      <c r="AF15" s="877"/>
      <c r="AG15" s="877"/>
      <c r="AH15" s="879"/>
      <c r="AI15" s="880"/>
      <c r="AJ15" s="881"/>
      <c r="AK15" s="882"/>
      <c r="AL15" s="881"/>
      <c r="AM15" s="883"/>
      <c r="AN15" s="884"/>
      <c r="AO15" s="885"/>
    </row>
    <row r="16" spans="1:41" ht="15">
      <c r="A16" s="886"/>
      <c r="B16" s="946"/>
      <c r="C16" s="886"/>
      <c r="D16" s="877" t="s">
        <v>350</v>
      </c>
      <c r="E16" s="878"/>
      <c r="F16" s="877"/>
      <c r="G16" s="877"/>
      <c r="H16" s="879"/>
      <c r="I16" s="880"/>
      <c r="J16" s="881"/>
      <c r="K16" s="882"/>
      <c r="L16" s="881"/>
      <c r="M16" s="883"/>
      <c r="N16" s="884"/>
      <c r="O16" s="885"/>
      <c r="P16" s="865"/>
      <c r="Q16" s="877" t="s">
        <v>288</v>
      </c>
      <c r="R16" s="878"/>
      <c r="S16" s="877"/>
      <c r="T16" s="877"/>
      <c r="U16" s="879"/>
      <c r="V16" s="880"/>
      <c r="W16" s="881"/>
      <c r="X16" s="882"/>
      <c r="Y16" s="881"/>
      <c r="Z16" s="883"/>
      <c r="AA16" s="884"/>
      <c r="AB16" s="885"/>
      <c r="AC16" s="886"/>
      <c r="AD16" s="877" t="s">
        <v>1498</v>
      </c>
      <c r="AE16" s="878"/>
      <c r="AF16" s="877"/>
      <c r="AG16" s="877"/>
      <c r="AH16" s="879"/>
      <c r="AI16" s="880"/>
      <c r="AJ16" s="881"/>
      <c r="AK16" s="882"/>
      <c r="AL16" s="881"/>
      <c r="AM16" s="883"/>
      <c r="AN16" s="884"/>
      <c r="AO16" s="885"/>
    </row>
    <row r="17" spans="1:41" ht="15">
      <c r="A17" s="886"/>
      <c r="B17" s="946"/>
      <c r="C17" s="886"/>
      <c r="D17" s="877" t="s">
        <v>350</v>
      </c>
      <c r="E17" s="878"/>
      <c r="F17" s="877"/>
      <c r="G17" s="877"/>
      <c r="H17" s="879"/>
      <c r="I17" s="880"/>
      <c r="J17" s="881"/>
      <c r="K17" s="882"/>
      <c r="L17" s="881"/>
      <c r="M17" s="883"/>
      <c r="N17" s="884"/>
      <c r="O17" s="885"/>
      <c r="P17" s="865"/>
      <c r="Q17" s="877" t="s">
        <v>288</v>
      </c>
      <c r="R17" s="878"/>
      <c r="S17" s="877"/>
      <c r="T17" s="877"/>
      <c r="U17" s="879"/>
      <c r="V17" s="880"/>
      <c r="W17" s="881"/>
      <c r="X17" s="882"/>
      <c r="Y17" s="881"/>
      <c r="Z17" s="883"/>
      <c r="AA17" s="884"/>
      <c r="AB17" s="885"/>
      <c r="AC17" s="886"/>
      <c r="AD17" s="877" t="s">
        <v>1498</v>
      </c>
      <c r="AE17" s="878"/>
      <c r="AF17" s="877"/>
      <c r="AG17" s="877"/>
      <c r="AH17" s="879"/>
      <c r="AI17" s="880"/>
      <c r="AJ17" s="881"/>
      <c r="AK17" s="882"/>
      <c r="AL17" s="881"/>
      <c r="AM17" s="883"/>
      <c r="AN17" s="884"/>
      <c r="AO17" s="885"/>
    </row>
    <row r="18" spans="1:41" ht="15">
      <c r="A18" s="886"/>
      <c r="B18" s="946"/>
      <c r="C18" s="886"/>
      <c r="D18" s="877" t="s">
        <v>350</v>
      </c>
      <c r="E18" s="878"/>
      <c r="F18" s="877"/>
      <c r="G18" s="877"/>
      <c r="H18" s="879"/>
      <c r="I18" s="880"/>
      <c r="J18" s="881"/>
      <c r="K18" s="882"/>
      <c r="L18" s="881"/>
      <c r="M18" s="883"/>
      <c r="N18" s="884"/>
      <c r="O18" s="885"/>
      <c r="P18" s="865"/>
      <c r="Q18" s="877" t="s">
        <v>288</v>
      </c>
      <c r="R18" s="878"/>
      <c r="S18" s="877"/>
      <c r="T18" s="877"/>
      <c r="U18" s="879"/>
      <c r="V18" s="880"/>
      <c r="W18" s="881"/>
      <c r="X18" s="882"/>
      <c r="Y18" s="881"/>
      <c r="Z18" s="883"/>
      <c r="AA18" s="884"/>
      <c r="AB18" s="885"/>
      <c r="AC18" s="886"/>
      <c r="AD18" s="877" t="s">
        <v>1498</v>
      </c>
      <c r="AE18" s="878"/>
      <c r="AF18" s="877"/>
      <c r="AG18" s="877"/>
      <c r="AH18" s="879"/>
      <c r="AI18" s="880"/>
      <c r="AJ18" s="881"/>
      <c r="AK18" s="882"/>
      <c r="AL18" s="881"/>
      <c r="AM18" s="883"/>
      <c r="AN18" s="884"/>
      <c r="AO18" s="885"/>
    </row>
    <row r="19" spans="1:41" ht="15">
      <c r="A19" s="886"/>
      <c r="B19" s="946"/>
      <c r="C19" s="886"/>
      <c r="D19" s="877" t="s">
        <v>350</v>
      </c>
      <c r="E19" s="878"/>
      <c r="F19" s="877"/>
      <c r="G19" s="877"/>
      <c r="H19" s="879"/>
      <c r="I19" s="880"/>
      <c r="J19" s="881"/>
      <c r="K19" s="882"/>
      <c r="L19" s="881"/>
      <c r="M19" s="883"/>
      <c r="N19" s="884"/>
      <c r="O19" s="885"/>
      <c r="P19" s="865"/>
      <c r="Q19" s="877" t="s">
        <v>288</v>
      </c>
      <c r="R19" s="878"/>
      <c r="S19" s="877"/>
      <c r="T19" s="877"/>
      <c r="U19" s="879"/>
      <c r="V19" s="880"/>
      <c r="W19" s="881"/>
      <c r="X19" s="882"/>
      <c r="Y19" s="881"/>
      <c r="Z19" s="883"/>
      <c r="AA19" s="884"/>
      <c r="AB19" s="885"/>
      <c r="AC19" s="886"/>
      <c r="AD19" s="877" t="s">
        <v>1498</v>
      </c>
      <c r="AE19" s="878"/>
      <c r="AF19" s="877"/>
      <c r="AG19" s="877"/>
      <c r="AH19" s="879"/>
      <c r="AI19" s="880"/>
      <c r="AJ19" s="881"/>
      <c r="AK19" s="882"/>
      <c r="AL19" s="881"/>
      <c r="AM19" s="883"/>
      <c r="AN19" s="884"/>
      <c r="AO19" s="885"/>
    </row>
    <row r="20" spans="1:41" ht="15">
      <c r="A20" s="886"/>
      <c r="B20" s="946"/>
      <c r="C20" s="886"/>
      <c r="D20" s="877" t="s">
        <v>350</v>
      </c>
      <c r="E20" s="878"/>
      <c r="F20" s="877"/>
      <c r="G20" s="877"/>
      <c r="H20" s="879"/>
      <c r="I20" s="880"/>
      <c r="J20" s="881"/>
      <c r="K20" s="882"/>
      <c r="L20" s="881"/>
      <c r="M20" s="883"/>
      <c r="N20" s="884"/>
      <c r="O20" s="885"/>
      <c r="P20" s="865"/>
      <c r="Q20" s="877" t="s">
        <v>288</v>
      </c>
      <c r="R20" s="878"/>
      <c r="S20" s="877"/>
      <c r="T20" s="877"/>
      <c r="U20" s="879"/>
      <c r="V20" s="880"/>
      <c r="W20" s="881"/>
      <c r="X20" s="882"/>
      <c r="Y20" s="881"/>
      <c r="Z20" s="883"/>
      <c r="AA20" s="884"/>
      <c r="AB20" s="885"/>
      <c r="AC20" s="886"/>
      <c r="AD20" s="877" t="s">
        <v>1498</v>
      </c>
      <c r="AE20" s="878"/>
      <c r="AF20" s="877"/>
      <c r="AG20" s="877"/>
      <c r="AH20" s="879"/>
      <c r="AI20" s="880"/>
      <c r="AJ20" s="881"/>
      <c r="AK20" s="882"/>
      <c r="AL20" s="881"/>
      <c r="AM20" s="883"/>
      <c r="AN20" s="884"/>
      <c r="AO20" s="885"/>
    </row>
    <row r="21" spans="1:41" ht="15">
      <c r="A21" s="886"/>
      <c r="B21" s="946"/>
      <c r="C21" s="886"/>
      <c r="D21" s="877" t="s">
        <v>350</v>
      </c>
      <c r="E21" s="878"/>
      <c r="F21" s="877"/>
      <c r="G21" s="877"/>
      <c r="H21" s="879"/>
      <c r="I21" s="880"/>
      <c r="J21" s="881"/>
      <c r="K21" s="882"/>
      <c r="L21" s="881"/>
      <c r="M21" s="883"/>
      <c r="N21" s="884"/>
      <c r="O21" s="885"/>
      <c r="P21" s="865"/>
      <c r="Q21" s="877" t="s">
        <v>288</v>
      </c>
      <c r="R21" s="878"/>
      <c r="S21" s="877"/>
      <c r="T21" s="877"/>
      <c r="U21" s="879"/>
      <c r="V21" s="880"/>
      <c r="W21" s="881"/>
      <c r="X21" s="882"/>
      <c r="Y21" s="881"/>
      <c r="Z21" s="883"/>
      <c r="AA21" s="884"/>
      <c r="AB21" s="885"/>
      <c r="AC21" s="886"/>
      <c r="AD21" s="877" t="s">
        <v>1498</v>
      </c>
      <c r="AE21" s="878"/>
      <c r="AF21" s="877"/>
      <c r="AG21" s="877"/>
      <c r="AH21" s="879"/>
      <c r="AI21" s="880"/>
      <c r="AJ21" s="881"/>
      <c r="AK21" s="882"/>
      <c r="AL21" s="881"/>
      <c r="AM21" s="883"/>
      <c r="AN21" s="884"/>
      <c r="AO21" s="885"/>
    </row>
    <row r="22" spans="1:41" ht="15">
      <c r="A22" s="886"/>
      <c r="B22" s="946"/>
      <c r="C22" s="886"/>
      <c r="D22" s="877" t="s">
        <v>350</v>
      </c>
      <c r="E22" s="878"/>
      <c r="F22" s="877"/>
      <c r="G22" s="877"/>
      <c r="H22" s="879"/>
      <c r="I22" s="880"/>
      <c r="J22" s="881"/>
      <c r="K22" s="882"/>
      <c r="L22" s="881"/>
      <c r="M22" s="883"/>
      <c r="N22" s="884"/>
      <c r="O22" s="885"/>
      <c r="P22" s="865"/>
      <c r="Q22" s="877" t="s">
        <v>288</v>
      </c>
      <c r="R22" s="878"/>
      <c r="S22" s="877"/>
      <c r="T22" s="877"/>
      <c r="U22" s="879"/>
      <c r="V22" s="880"/>
      <c r="W22" s="881"/>
      <c r="X22" s="882"/>
      <c r="Y22" s="881"/>
      <c r="Z22" s="883"/>
      <c r="AA22" s="884"/>
      <c r="AB22" s="885"/>
      <c r="AC22" s="886"/>
      <c r="AD22" s="877" t="s">
        <v>1498</v>
      </c>
      <c r="AE22" s="878"/>
      <c r="AF22" s="877"/>
      <c r="AG22" s="877"/>
      <c r="AH22" s="879"/>
      <c r="AI22" s="880"/>
      <c r="AJ22" s="881"/>
      <c r="AK22" s="882"/>
      <c r="AL22" s="881"/>
      <c r="AM22" s="883"/>
      <c r="AN22" s="884"/>
      <c r="AO22" s="885"/>
    </row>
    <row r="23" spans="1:41" ht="15">
      <c r="A23" s="886"/>
      <c r="B23" s="946"/>
      <c r="C23" s="886"/>
      <c r="D23" s="877" t="s">
        <v>350</v>
      </c>
      <c r="E23" s="878"/>
      <c r="F23" s="877"/>
      <c r="G23" s="877"/>
      <c r="H23" s="879"/>
      <c r="I23" s="880"/>
      <c r="J23" s="881"/>
      <c r="K23" s="882"/>
      <c r="L23" s="881"/>
      <c r="M23" s="883"/>
      <c r="N23" s="884"/>
      <c r="O23" s="885"/>
      <c r="P23" s="865"/>
      <c r="Q23" s="877" t="s">
        <v>288</v>
      </c>
      <c r="R23" s="878"/>
      <c r="S23" s="877"/>
      <c r="T23" s="877"/>
      <c r="U23" s="879"/>
      <c r="V23" s="880"/>
      <c r="W23" s="881"/>
      <c r="X23" s="882"/>
      <c r="Y23" s="881"/>
      <c r="Z23" s="883"/>
      <c r="AA23" s="884"/>
      <c r="AB23" s="885"/>
      <c r="AC23" s="886"/>
      <c r="AD23" s="877" t="s">
        <v>1498</v>
      </c>
      <c r="AE23" s="878"/>
      <c r="AF23" s="877"/>
      <c r="AG23" s="877"/>
      <c r="AH23" s="879"/>
      <c r="AI23" s="880"/>
      <c r="AJ23" s="881"/>
      <c r="AK23" s="882"/>
      <c r="AL23" s="881"/>
      <c r="AM23" s="883"/>
      <c r="AN23" s="884"/>
      <c r="AO23" s="885"/>
    </row>
    <row r="24" spans="1:41" ht="15">
      <c r="A24" s="886"/>
      <c r="B24" s="946"/>
      <c r="C24" s="886"/>
      <c r="D24" s="877" t="s">
        <v>350</v>
      </c>
      <c r="E24" s="878"/>
      <c r="F24" s="877"/>
      <c r="G24" s="877"/>
      <c r="H24" s="879"/>
      <c r="I24" s="880"/>
      <c r="J24" s="881"/>
      <c r="K24" s="882"/>
      <c r="L24" s="881"/>
      <c r="M24" s="883"/>
      <c r="N24" s="884"/>
      <c r="O24" s="885"/>
      <c r="P24" s="865"/>
      <c r="Q24" s="877" t="s">
        <v>288</v>
      </c>
      <c r="R24" s="878"/>
      <c r="S24" s="877"/>
      <c r="T24" s="877"/>
      <c r="U24" s="879"/>
      <c r="V24" s="880"/>
      <c r="W24" s="881"/>
      <c r="X24" s="882"/>
      <c r="Y24" s="881"/>
      <c r="Z24" s="883"/>
      <c r="AA24" s="884"/>
      <c r="AB24" s="885"/>
      <c r="AC24" s="886"/>
      <c r="AD24" s="877" t="s">
        <v>1498</v>
      </c>
      <c r="AE24" s="878"/>
      <c r="AF24" s="877"/>
      <c r="AG24" s="877"/>
      <c r="AH24" s="879"/>
      <c r="AI24" s="880"/>
      <c r="AJ24" s="881"/>
      <c r="AK24" s="882"/>
      <c r="AL24" s="881"/>
      <c r="AM24" s="883"/>
      <c r="AN24" s="884"/>
      <c r="AO24" s="885"/>
    </row>
    <row r="25" spans="1:41" ht="15">
      <c r="A25" s="886"/>
      <c r="B25" s="946"/>
      <c r="C25" s="886"/>
      <c r="D25" s="877" t="s">
        <v>350</v>
      </c>
      <c r="E25" s="878"/>
      <c r="F25" s="877"/>
      <c r="G25" s="877"/>
      <c r="H25" s="879"/>
      <c r="I25" s="880"/>
      <c r="J25" s="881"/>
      <c r="K25" s="882"/>
      <c r="L25" s="881"/>
      <c r="M25" s="883"/>
      <c r="N25" s="884"/>
      <c r="O25" s="885"/>
      <c r="P25" s="865"/>
      <c r="Q25" s="877" t="s">
        <v>288</v>
      </c>
      <c r="R25" s="878"/>
      <c r="S25" s="877"/>
      <c r="T25" s="877"/>
      <c r="U25" s="879"/>
      <c r="V25" s="880"/>
      <c r="W25" s="881"/>
      <c r="X25" s="882"/>
      <c r="Y25" s="881"/>
      <c r="Z25" s="883"/>
      <c r="AA25" s="884"/>
      <c r="AB25" s="885"/>
      <c r="AC25" s="886"/>
      <c r="AD25" s="877" t="s">
        <v>1498</v>
      </c>
      <c r="AE25" s="878"/>
      <c r="AF25" s="877"/>
      <c r="AG25" s="877"/>
      <c r="AH25" s="879"/>
      <c r="AI25" s="880"/>
      <c r="AJ25" s="881"/>
      <c r="AK25" s="882"/>
      <c r="AL25" s="881"/>
      <c r="AM25" s="883"/>
      <c r="AN25" s="884"/>
      <c r="AO25" s="885"/>
    </row>
    <row r="26" spans="1:41" ht="15">
      <c r="A26" s="886"/>
      <c r="B26" s="946"/>
      <c r="C26" s="886"/>
      <c r="D26" s="877" t="s">
        <v>350</v>
      </c>
      <c r="E26" s="878"/>
      <c r="F26" s="877"/>
      <c r="G26" s="877"/>
      <c r="H26" s="879"/>
      <c r="I26" s="880"/>
      <c r="J26" s="881"/>
      <c r="K26" s="882"/>
      <c r="L26" s="881"/>
      <c r="M26" s="883"/>
      <c r="N26" s="884"/>
      <c r="O26" s="885"/>
      <c r="P26" s="865"/>
      <c r="Q26" s="877" t="s">
        <v>288</v>
      </c>
      <c r="R26" s="878"/>
      <c r="S26" s="877"/>
      <c r="T26" s="877"/>
      <c r="U26" s="879"/>
      <c r="V26" s="880"/>
      <c r="W26" s="881"/>
      <c r="X26" s="882"/>
      <c r="Y26" s="881"/>
      <c r="Z26" s="883"/>
      <c r="AA26" s="884"/>
      <c r="AB26" s="885"/>
      <c r="AC26" s="886"/>
      <c r="AD26" s="877" t="s">
        <v>1498</v>
      </c>
      <c r="AE26" s="878"/>
      <c r="AF26" s="877"/>
      <c r="AG26" s="877"/>
      <c r="AH26" s="879"/>
      <c r="AI26" s="880"/>
      <c r="AJ26" s="881"/>
      <c r="AK26" s="882"/>
      <c r="AL26" s="881"/>
      <c r="AM26" s="883"/>
      <c r="AN26" s="884"/>
      <c r="AO26" s="885"/>
    </row>
    <row r="27" spans="1:41" ht="15">
      <c r="A27" s="886"/>
      <c r="B27" s="946"/>
      <c r="C27" s="886"/>
      <c r="D27" s="877" t="s">
        <v>350</v>
      </c>
      <c r="E27" s="878"/>
      <c r="F27" s="877"/>
      <c r="G27" s="877"/>
      <c r="H27" s="879"/>
      <c r="I27" s="880"/>
      <c r="J27" s="881"/>
      <c r="K27" s="882"/>
      <c r="L27" s="881"/>
      <c r="M27" s="883"/>
      <c r="N27" s="884"/>
      <c r="O27" s="885"/>
      <c r="P27" s="865"/>
      <c r="Q27" s="877" t="s">
        <v>288</v>
      </c>
      <c r="R27" s="878"/>
      <c r="S27" s="877"/>
      <c r="T27" s="877"/>
      <c r="U27" s="879"/>
      <c r="V27" s="880"/>
      <c r="W27" s="881"/>
      <c r="X27" s="882"/>
      <c r="Y27" s="881"/>
      <c r="Z27" s="883"/>
      <c r="AA27" s="884"/>
      <c r="AB27" s="885"/>
      <c r="AC27" s="886"/>
      <c r="AD27" s="877" t="s">
        <v>1498</v>
      </c>
      <c r="AE27" s="878"/>
      <c r="AF27" s="877"/>
      <c r="AG27" s="877"/>
      <c r="AH27" s="879"/>
      <c r="AI27" s="880"/>
      <c r="AJ27" s="881"/>
      <c r="AK27" s="882"/>
      <c r="AL27" s="881"/>
      <c r="AM27" s="883"/>
      <c r="AN27" s="884"/>
      <c r="AO27" s="885"/>
    </row>
    <row r="28" spans="1:41" ht="15">
      <c r="A28" s="886"/>
      <c r="B28" s="946"/>
      <c r="C28" s="886"/>
      <c r="D28" s="877" t="s">
        <v>350</v>
      </c>
      <c r="E28" s="878"/>
      <c r="F28" s="877"/>
      <c r="G28" s="877"/>
      <c r="H28" s="879"/>
      <c r="I28" s="880"/>
      <c r="J28" s="881"/>
      <c r="K28" s="882"/>
      <c r="L28" s="881"/>
      <c r="M28" s="883"/>
      <c r="N28" s="884"/>
      <c r="O28" s="885"/>
      <c r="P28" s="865"/>
      <c r="Q28" s="877" t="s">
        <v>288</v>
      </c>
      <c r="R28" s="878"/>
      <c r="S28" s="877"/>
      <c r="T28" s="877"/>
      <c r="U28" s="879"/>
      <c r="V28" s="880"/>
      <c r="W28" s="881"/>
      <c r="X28" s="882"/>
      <c r="Y28" s="881"/>
      <c r="Z28" s="883"/>
      <c r="AA28" s="884"/>
      <c r="AB28" s="885"/>
      <c r="AC28" s="886"/>
      <c r="AD28" s="877" t="s">
        <v>1498</v>
      </c>
      <c r="AE28" s="878"/>
      <c r="AF28" s="877"/>
      <c r="AG28" s="877"/>
      <c r="AH28" s="879"/>
      <c r="AI28" s="880"/>
      <c r="AJ28" s="881"/>
      <c r="AK28" s="882"/>
      <c r="AL28" s="881"/>
      <c r="AM28" s="883"/>
      <c r="AN28" s="884"/>
      <c r="AO28" s="885"/>
    </row>
    <row r="29" spans="1:41" ht="15">
      <c r="A29" s="886"/>
      <c r="B29" s="946"/>
      <c r="C29" s="886"/>
      <c r="D29" s="877" t="s">
        <v>350</v>
      </c>
      <c r="E29" s="878"/>
      <c r="F29" s="877"/>
      <c r="G29" s="877"/>
      <c r="H29" s="879"/>
      <c r="I29" s="880"/>
      <c r="J29" s="881"/>
      <c r="K29" s="882"/>
      <c r="L29" s="881"/>
      <c r="M29" s="883"/>
      <c r="N29" s="884"/>
      <c r="O29" s="885"/>
      <c r="P29" s="865"/>
      <c r="Q29" s="877" t="s">
        <v>288</v>
      </c>
      <c r="R29" s="878"/>
      <c r="S29" s="877"/>
      <c r="T29" s="877"/>
      <c r="U29" s="879"/>
      <c r="V29" s="880"/>
      <c r="W29" s="881"/>
      <c r="X29" s="882"/>
      <c r="Y29" s="881"/>
      <c r="Z29" s="883"/>
      <c r="AA29" s="884"/>
      <c r="AB29" s="885"/>
      <c r="AC29" s="886"/>
      <c r="AD29" s="877" t="s">
        <v>1498</v>
      </c>
      <c r="AE29" s="878"/>
      <c r="AF29" s="877"/>
      <c r="AG29" s="877"/>
      <c r="AH29" s="879"/>
      <c r="AI29" s="880"/>
      <c r="AJ29" s="881"/>
      <c r="AK29" s="882"/>
      <c r="AL29" s="881"/>
      <c r="AM29" s="883"/>
      <c r="AN29" s="884"/>
      <c r="AO29" s="885"/>
    </row>
    <row r="30" spans="1:41" ht="15">
      <c r="A30" s="886"/>
      <c r="B30" s="946"/>
      <c r="C30" s="886"/>
      <c r="D30" s="877" t="s">
        <v>350</v>
      </c>
      <c r="E30" s="878"/>
      <c r="F30" s="877"/>
      <c r="G30" s="877"/>
      <c r="H30" s="879"/>
      <c r="I30" s="880"/>
      <c r="J30" s="881"/>
      <c r="K30" s="882"/>
      <c r="L30" s="881"/>
      <c r="M30" s="883"/>
      <c r="N30" s="884"/>
      <c r="O30" s="885"/>
      <c r="P30" s="865"/>
      <c r="Q30" s="877" t="s">
        <v>288</v>
      </c>
      <c r="R30" s="878"/>
      <c r="S30" s="877"/>
      <c r="T30" s="877"/>
      <c r="U30" s="879"/>
      <c r="V30" s="880"/>
      <c r="W30" s="881"/>
      <c r="X30" s="882"/>
      <c r="Y30" s="881"/>
      <c r="Z30" s="883"/>
      <c r="AA30" s="884"/>
      <c r="AB30" s="885"/>
      <c r="AC30" s="886"/>
      <c r="AD30" s="877" t="s">
        <v>1498</v>
      </c>
      <c r="AE30" s="878"/>
      <c r="AF30" s="877"/>
      <c r="AG30" s="877"/>
      <c r="AH30" s="879"/>
      <c r="AI30" s="880"/>
      <c r="AJ30" s="881"/>
      <c r="AK30" s="882"/>
      <c r="AL30" s="881"/>
      <c r="AM30" s="883"/>
      <c r="AN30" s="884"/>
      <c r="AO30" s="885"/>
    </row>
    <row r="31" spans="1:41" ht="15">
      <c r="A31" s="886"/>
      <c r="B31" s="946"/>
      <c r="C31" s="886"/>
      <c r="D31" s="877" t="s">
        <v>350</v>
      </c>
      <c r="E31" s="878"/>
      <c r="F31" s="877"/>
      <c r="G31" s="877"/>
      <c r="H31" s="879"/>
      <c r="I31" s="880"/>
      <c r="J31" s="881"/>
      <c r="K31" s="882"/>
      <c r="L31" s="881"/>
      <c r="M31" s="883"/>
      <c r="N31" s="884"/>
      <c r="O31" s="885"/>
      <c r="P31" s="865"/>
      <c r="Q31" s="877" t="s">
        <v>288</v>
      </c>
      <c r="R31" s="878"/>
      <c r="S31" s="877"/>
      <c r="T31" s="877"/>
      <c r="U31" s="879"/>
      <c r="V31" s="880"/>
      <c r="W31" s="881"/>
      <c r="X31" s="882"/>
      <c r="Y31" s="881"/>
      <c r="Z31" s="883"/>
      <c r="AA31" s="884"/>
      <c r="AB31" s="885"/>
      <c r="AC31" s="886"/>
      <c r="AD31" s="877" t="s">
        <v>1498</v>
      </c>
      <c r="AE31" s="878"/>
      <c r="AF31" s="877"/>
      <c r="AG31" s="877"/>
      <c r="AH31" s="879"/>
      <c r="AI31" s="880"/>
      <c r="AJ31" s="881"/>
      <c r="AK31" s="882"/>
      <c r="AL31" s="881"/>
      <c r="AM31" s="883"/>
      <c r="AN31" s="884"/>
      <c r="AO31" s="885"/>
    </row>
    <row r="32" spans="1:41" ht="15">
      <c r="A32" s="886"/>
      <c r="B32" s="946"/>
      <c r="C32" s="886"/>
      <c r="D32" s="877" t="s">
        <v>350</v>
      </c>
      <c r="E32" s="878"/>
      <c r="F32" s="877"/>
      <c r="G32" s="877"/>
      <c r="H32" s="879"/>
      <c r="I32" s="880"/>
      <c r="J32" s="881"/>
      <c r="K32" s="882"/>
      <c r="L32" s="881"/>
      <c r="M32" s="883"/>
      <c r="N32" s="884"/>
      <c r="O32" s="885"/>
      <c r="P32" s="865"/>
      <c r="Q32" s="877" t="s">
        <v>288</v>
      </c>
      <c r="R32" s="878"/>
      <c r="S32" s="877"/>
      <c r="T32" s="877"/>
      <c r="U32" s="879"/>
      <c r="V32" s="880"/>
      <c r="W32" s="881"/>
      <c r="X32" s="882"/>
      <c r="Y32" s="881"/>
      <c r="Z32" s="883"/>
      <c r="AA32" s="884"/>
      <c r="AB32" s="885"/>
      <c r="AC32" s="886"/>
      <c r="AD32" s="877" t="s">
        <v>1498</v>
      </c>
      <c r="AE32" s="878"/>
      <c r="AF32" s="877"/>
      <c r="AG32" s="877"/>
      <c r="AH32" s="879"/>
      <c r="AI32" s="880"/>
      <c r="AJ32" s="881"/>
      <c r="AK32" s="882"/>
      <c r="AL32" s="881"/>
      <c r="AM32" s="883"/>
      <c r="AN32" s="884"/>
      <c r="AO32" s="885"/>
    </row>
    <row r="33" spans="1:41" ht="15">
      <c r="A33" s="886"/>
      <c r="B33" s="946"/>
      <c r="C33" s="886"/>
      <c r="D33" s="877" t="s">
        <v>350</v>
      </c>
      <c r="E33" s="878"/>
      <c r="F33" s="877"/>
      <c r="G33" s="877"/>
      <c r="H33" s="879"/>
      <c r="I33" s="880"/>
      <c r="J33" s="881"/>
      <c r="K33" s="882"/>
      <c r="L33" s="881"/>
      <c r="M33" s="883"/>
      <c r="N33" s="884"/>
      <c r="O33" s="885"/>
      <c r="P33" s="865"/>
      <c r="Q33" s="877" t="s">
        <v>288</v>
      </c>
      <c r="R33" s="878"/>
      <c r="S33" s="877"/>
      <c r="T33" s="877"/>
      <c r="U33" s="879"/>
      <c r="V33" s="880"/>
      <c r="W33" s="881"/>
      <c r="X33" s="882"/>
      <c r="Y33" s="881"/>
      <c r="Z33" s="883"/>
      <c r="AA33" s="884"/>
      <c r="AB33" s="885"/>
      <c r="AC33" s="886"/>
      <c r="AD33" s="877" t="s">
        <v>1498</v>
      </c>
      <c r="AE33" s="878"/>
      <c r="AF33" s="877"/>
      <c r="AG33" s="877"/>
      <c r="AH33" s="879"/>
      <c r="AI33" s="880"/>
      <c r="AJ33" s="881"/>
      <c r="AK33" s="882"/>
      <c r="AL33" s="881"/>
      <c r="AM33" s="883"/>
      <c r="AN33" s="884"/>
      <c r="AO33" s="885"/>
    </row>
    <row r="34" spans="1:41" ht="15">
      <c r="A34" s="886"/>
      <c r="B34" s="946"/>
      <c r="C34" s="886"/>
      <c r="D34" s="877" t="s">
        <v>350</v>
      </c>
      <c r="E34" s="878"/>
      <c r="F34" s="877"/>
      <c r="G34" s="877"/>
      <c r="H34" s="879"/>
      <c r="I34" s="880"/>
      <c r="J34" s="881"/>
      <c r="K34" s="882"/>
      <c r="L34" s="881"/>
      <c r="M34" s="883"/>
      <c r="N34" s="884"/>
      <c r="O34" s="885"/>
      <c r="P34" s="865"/>
      <c r="Q34" s="877" t="s">
        <v>288</v>
      </c>
      <c r="R34" s="878"/>
      <c r="S34" s="877"/>
      <c r="T34" s="877"/>
      <c r="U34" s="879"/>
      <c r="V34" s="880"/>
      <c r="W34" s="881"/>
      <c r="X34" s="882"/>
      <c r="Y34" s="881"/>
      <c r="Z34" s="883"/>
      <c r="AA34" s="884"/>
      <c r="AB34" s="885"/>
      <c r="AC34" s="886"/>
      <c r="AD34" s="877" t="s">
        <v>1498</v>
      </c>
      <c r="AE34" s="878"/>
      <c r="AF34" s="877"/>
      <c r="AG34" s="877"/>
      <c r="AH34" s="879"/>
      <c r="AI34" s="880"/>
      <c r="AJ34" s="881"/>
      <c r="AK34" s="882"/>
      <c r="AL34" s="881"/>
      <c r="AM34" s="883"/>
      <c r="AN34" s="884"/>
      <c r="AO34" s="885"/>
    </row>
    <row r="35" spans="1:41" ht="15">
      <c r="A35" s="886"/>
      <c r="B35" s="946"/>
      <c r="C35" s="886"/>
      <c r="D35" s="877" t="s">
        <v>350</v>
      </c>
      <c r="E35" s="878"/>
      <c r="F35" s="877"/>
      <c r="G35" s="877"/>
      <c r="H35" s="879"/>
      <c r="I35" s="880"/>
      <c r="J35" s="881"/>
      <c r="K35" s="882"/>
      <c r="L35" s="881"/>
      <c r="M35" s="883"/>
      <c r="N35" s="884"/>
      <c r="O35" s="885"/>
      <c r="P35" s="865"/>
      <c r="Q35" s="877" t="s">
        <v>288</v>
      </c>
      <c r="R35" s="878"/>
      <c r="S35" s="877"/>
      <c r="T35" s="877"/>
      <c r="U35" s="879"/>
      <c r="V35" s="880"/>
      <c r="W35" s="881"/>
      <c r="X35" s="882"/>
      <c r="Y35" s="881"/>
      <c r="Z35" s="883"/>
      <c r="AA35" s="884"/>
      <c r="AB35" s="885"/>
      <c r="AC35" s="886"/>
      <c r="AD35" s="877" t="s">
        <v>1498</v>
      </c>
      <c r="AE35" s="878"/>
      <c r="AF35" s="877"/>
      <c r="AG35" s="877"/>
      <c r="AH35" s="879"/>
      <c r="AI35" s="880"/>
      <c r="AJ35" s="881"/>
      <c r="AK35" s="882"/>
      <c r="AL35" s="881"/>
      <c r="AM35" s="883"/>
      <c r="AN35" s="884"/>
      <c r="AO35" s="885"/>
    </row>
    <row r="36" spans="1:41" ht="15">
      <c r="A36" s="886"/>
      <c r="B36" s="946"/>
      <c r="C36" s="886"/>
      <c r="D36" s="877" t="s">
        <v>350</v>
      </c>
      <c r="E36" s="878"/>
      <c r="F36" s="877"/>
      <c r="G36" s="877"/>
      <c r="H36" s="879"/>
      <c r="I36" s="880"/>
      <c r="J36" s="881"/>
      <c r="K36" s="882"/>
      <c r="L36" s="881"/>
      <c r="M36" s="883"/>
      <c r="N36" s="884"/>
      <c r="O36" s="885"/>
      <c r="P36" s="865"/>
      <c r="Q36" s="877" t="s">
        <v>288</v>
      </c>
      <c r="R36" s="878"/>
      <c r="S36" s="877"/>
      <c r="T36" s="877"/>
      <c r="U36" s="879"/>
      <c r="V36" s="880"/>
      <c r="W36" s="881"/>
      <c r="X36" s="882"/>
      <c r="Y36" s="881"/>
      <c r="Z36" s="883"/>
      <c r="AA36" s="884"/>
      <c r="AB36" s="885"/>
      <c r="AC36" s="886"/>
      <c r="AD36" s="877" t="s">
        <v>1498</v>
      </c>
      <c r="AE36" s="878"/>
      <c r="AF36" s="877"/>
      <c r="AG36" s="877"/>
      <c r="AH36" s="879"/>
      <c r="AI36" s="880"/>
      <c r="AJ36" s="881"/>
      <c r="AK36" s="882"/>
      <c r="AL36" s="881"/>
      <c r="AM36" s="883"/>
      <c r="AN36" s="884"/>
      <c r="AO36" s="885"/>
    </row>
    <row r="37" spans="1:41" ht="15">
      <c r="A37" s="886"/>
      <c r="B37" s="946"/>
      <c r="C37" s="886"/>
      <c r="D37" s="877" t="s">
        <v>350</v>
      </c>
      <c r="E37" s="878"/>
      <c r="F37" s="877"/>
      <c r="G37" s="877"/>
      <c r="H37" s="879"/>
      <c r="I37" s="880"/>
      <c r="J37" s="881"/>
      <c r="K37" s="882"/>
      <c r="L37" s="881"/>
      <c r="M37" s="883"/>
      <c r="N37" s="884"/>
      <c r="O37" s="885"/>
      <c r="P37" s="865"/>
      <c r="Q37" s="877" t="s">
        <v>288</v>
      </c>
      <c r="R37" s="878"/>
      <c r="S37" s="877"/>
      <c r="T37" s="877"/>
      <c r="U37" s="879"/>
      <c r="V37" s="880"/>
      <c r="W37" s="881"/>
      <c r="X37" s="882"/>
      <c r="Y37" s="881"/>
      <c r="Z37" s="883"/>
      <c r="AA37" s="884"/>
      <c r="AB37" s="885"/>
      <c r="AC37" s="886"/>
      <c r="AD37" s="877" t="s">
        <v>1498</v>
      </c>
      <c r="AE37" s="878"/>
      <c r="AF37" s="877"/>
      <c r="AG37" s="877"/>
      <c r="AH37" s="879"/>
      <c r="AI37" s="880"/>
      <c r="AJ37" s="881"/>
      <c r="AK37" s="882"/>
      <c r="AL37" s="881"/>
      <c r="AM37" s="883"/>
      <c r="AN37" s="884"/>
      <c r="AO37" s="885"/>
    </row>
    <row r="38" spans="1:41" ht="15">
      <c r="A38" s="886"/>
      <c r="B38" s="946"/>
      <c r="C38" s="886"/>
      <c r="D38" s="877" t="s">
        <v>350</v>
      </c>
      <c r="E38" s="878"/>
      <c r="F38" s="877"/>
      <c r="G38" s="877"/>
      <c r="H38" s="879"/>
      <c r="I38" s="880"/>
      <c r="J38" s="881"/>
      <c r="K38" s="882"/>
      <c r="L38" s="881"/>
      <c r="M38" s="883"/>
      <c r="N38" s="884"/>
      <c r="O38" s="885"/>
      <c r="P38" s="865"/>
      <c r="Q38" s="877" t="s">
        <v>288</v>
      </c>
      <c r="R38" s="878"/>
      <c r="S38" s="877"/>
      <c r="T38" s="877"/>
      <c r="U38" s="879"/>
      <c r="V38" s="880"/>
      <c r="W38" s="881"/>
      <c r="X38" s="882"/>
      <c r="Y38" s="881"/>
      <c r="Z38" s="883"/>
      <c r="AA38" s="884"/>
      <c r="AB38" s="885"/>
      <c r="AC38" s="886"/>
      <c r="AD38" s="877" t="s">
        <v>1498</v>
      </c>
      <c r="AE38" s="878"/>
      <c r="AF38" s="877"/>
      <c r="AG38" s="877"/>
      <c r="AH38" s="879"/>
      <c r="AI38" s="880"/>
      <c r="AJ38" s="881"/>
      <c r="AK38" s="882"/>
      <c r="AL38" s="881"/>
      <c r="AM38" s="883"/>
      <c r="AN38" s="884"/>
      <c r="AO38" s="885"/>
    </row>
    <row r="39" spans="1:41" ht="15">
      <c r="A39" s="886"/>
      <c r="B39" s="946"/>
      <c r="C39" s="886"/>
      <c r="D39" s="877" t="s">
        <v>350</v>
      </c>
      <c r="E39" s="878"/>
      <c r="F39" s="877"/>
      <c r="G39" s="877"/>
      <c r="H39" s="879"/>
      <c r="I39" s="880"/>
      <c r="J39" s="881"/>
      <c r="K39" s="882"/>
      <c r="L39" s="881"/>
      <c r="M39" s="883"/>
      <c r="N39" s="884"/>
      <c r="O39" s="885"/>
      <c r="P39" s="865"/>
      <c r="Q39" s="877" t="s">
        <v>288</v>
      </c>
      <c r="R39" s="878"/>
      <c r="S39" s="877"/>
      <c r="T39" s="877"/>
      <c r="U39" s="879"/>
      <c r="V39" s="880"/>
      <c r="W39" s="881"/>
      <c r="X39" s="882"/>
      <c r="Y39" s="881"/>
      <c r="Z39" s="883"/>
      <c r="AA39" s="884"/>
      <c r="AB39" s="885"/>
      <c r="AC39" s="886"/>
      <c r="AD39" s="877" t="s">
        <v>1498</v>
      </c>
      <c r="AE39" s="878"/>
      <c r="AF39" s="877"/>
      <c r="AG39" s="877"/>
      <c r="AH39" s="879"/>
      <c r="AI39" s="880"/>
      <c r="AJ39" s="881"/>
      <c r="AK39" s="882"/>
      <c r="AL39" s="881"/>
      <c r="AM39" s="883"/>
      <c r="AN39" s="884"/>
      <c r="AO39" s="885"/>
    </row>
    <row r="40" spans="1:41" ht="15">
      <c r="A40" s="886"/>
      <c r="B40" s="946"/>
      <c r="C40" s="886"/>
      <c r="D40" s="877" t="s">
        <v>350</v>
      </c>
      <c r="E40" s="878"/>
      <c r="F40" s="877"/>
      <c r="G40" s="877"/>
      <c r="H40" s="879"/>
      <c r="I40" s="880"/>
      <c r="J40" s="881"/>
      <c r="K40" s="882"/>
      <c r="L40" s="881"/>
      <c r="M40" s="883"/>
      <c r="N40" s="884"/>
      <c r="O40" s="885"/>
      <c r="P40" s="865"/>
      <c r="Q40" s="877" t="s">
        <v>288</v>
      </c>
      <c r="R40" s="878"/>
      <c r="S40" s="877"/>
      <c r="T40" s="877"/>
      <c r="U40" s="879"/>
      <c r="V40" s="880"/>
      <c r="W40" s="881"/>
      <c r="X40" s="882"/>
      <c r="Y40" s="881"/>
      <c r="Z40" s="883"/>
      <c r="AA40" s="884"/>
      <c r="AB40" s="885"/>
      <c r="AC40" s="886"/>
      <c r="AD40" s="877" t="s">
        <v>1498</v>
      </c>
      <c r="AE40" s="878"/>
      <c r="AF40" s="877"/>
      <c r="AG40" s="877"/>
      <c r="AH40" s="879"/>
      <c r="AI40" s="880"/>
      <c r="AJ40" s="881"/>
      <c r="AK40" s="882"/>
      <c r="AL40" s="881"/>
      <c r="AM40" s="883"/>
      <c r="AN40" s="884"/>
      <c r="AO40" s="885"/>
    </row>
    <row r="41" spans="1:41" ht="15">
      <c r="A41" s="886"/>
      <c r="B41" s="946"/>
      <c r="C41" s="886"/>
      <c r="D41" s="877" t="s">
        <v>350</v>
      </c>
      <c r="E41" s="878"/>
      <c r="F41" s="877"/>
      <c r="G41" s="877"/>
      <c r="H41" s="879"/>
      <c r="I41" s="880"/>
      <c r="J41" s="881"/>
      <c r="K41" s="882"/>
      <c r="L41" s="881"/>
      <c r="M41" s="883"/>
      <c r="N41" s="884"/>
      <c r="O41" s="885"/>
      <c r="P41" s="865"/>
      <c r="Q41" s="877" t="s">
        <v>288</v>
      </c>
      <c r="R41" s="878"/>
      <c r="S41" s="877"/>
      <c r="T41" s="877"/>
      <c r="U41" s="879"/>
      <c r="V41" s="880"/>
      <c r="W41" s="881"/>
      <c r="X41" s="882"/>
      <c r="Y41" s="881"/>
      <c r="Z41" s="883"/>
      <c r="AA41" s="884"/>
      <c r="AB41" s="885"/>
      <c r="AC41" s="886"/>
      <c r="AD41" s="877" t="s">
        <v>1498</v>
      </c>
      <c r="AE41" s="878"/>
      <c r="AF41" s="877"/>
      <c r="AG41" s="877"/>
      <c r="AH41" s="879"/>
      <c r="AI41" s="880"/>
      <c r="AJ41" s="881"/>
      <c r="AK41" s="882"/>
      <c r="AL41" s="881"/>
      <c r="AM41" s="883"/>
      <c r="AN41" s="884"/>
      <c r="AO41" s="885"/>
    </row>
    <row r="42" spans="1:41" ht="15">
      <c r="A42" s="886"/>
      <c r="B42" s="946"/>
      <c r="C42" s="886"/>
      <c r="D42" s="877" t="s">
        <v>350</v>
      </c>
      <c r="E42" s="878"/>
      <c r="F42" s="877"/>
      <c r="G42" s="877"/>
      <c r="H42" s="879"/>
      <c r="I42" s="880"/>
      <c r="J42" s="881"/>
      <c r="K42" s="882"/>
      <c r="L42" s="881"/>
      <c r="M42" s="883"/>
      <c r="N42" s="884"/>
      <c r="O42" s="885"/>
      <c r="P42" s="865"/>
      <c r="Q42" s="877" t="s">
        <v>288</v>
      </c>
      <c r="R42" s="878"/>
      <c r="S42" s="877"/>
      <c r="T42" s="877"/>
      <c r="U42" s="879"/>
      <c r="V42" s="880"/>
      <c r="W42" s="881"/>
      <c r="X42" s="882"/>
      <c r="Y42" s="881"/>
      <c r="Z42" s="883"/>
      <c r="AA42" s="884"/>
      <c r="AB42" s="885"/>
      <c r="AC42" s="886"/>
      <c r="AD42" s="877" t="s">
        <v>1498</v>
      </c>
      <c r="AE42" s="878"/>
      <c r="AF42" s="877"/>
      <c r="AG42" s="877"/>
      <c r="AH42" s="879"/>
      <c r="AI42" s="880"/>
      <c r="AJ42" s="881"/>
      <c r="AK42" s="882"/>
      <c r="AL42" s="881"/>
      <c r="AM42" s="883"/>
      <c r="AN42" s="884"/>
      <c r="AO42" s="885"/>
    </row>
    <row r="43" spans="1:41" ht="15">
      <c r="A43" s="886"/>
      <c r="B43" s="946"/>
      <c r="C43" s="886"/>
      <c r="D43" s="877" t="s">
        <v>350</v>
      </c>
      <c r="E43" s="878"/>
      <c r="F43" s="877"/>
      <c r="G43" s="877"/>
      <c r="H43" s="879"/>
      <c r="I43" s="880"/>
      <c r="J43" s="881"/>
      <c r="K43" s="882"/>
      <c r="L43" s="881"/>
      <c r="M43" s="883"/>
      <c r="N43" s="884"/>
      <c r="O43" s="885"/>
      <c r="P43" s="865"/>
      <c r="Q43" s="877" t="s">
        <v>288</v>
      </c>
      <c r="R43" s="878"/>
      <c r="S43" s="877"/>
      <c r="T43" s="877"/>
      <c r="U43" s="879"/>
      <c r="V43" s="880"/>
      <c r="W43" s="881"/>
      <c r="X43" s="882"/>
      <c r="Y43" s="881"/>
      <c r="Z43" s="883"/>
      <c r="AA43" s="884"/>
      <c r="AB43" s="885"/>
      <c r="AC43" s="886"/>
      <c r="AD43" s="877" t="s">
        <v>1498</v>
      </c>
      <c r="AE43" s="878"/>
      <c r="AF43" s="877"/>
      <c r="AG43" s="877"/>
      <c r="AH43" s="879"/>
      <c r="AI43" s="880"/>
      <c r="AJ43" s="881"/>
      <c r="AK43" s="882"/>
      <c r="AL43" s="881"/>
      <c r="AM43" s="883"/>
      <c r="AN43" s="884"/>
      <c r="AO43" s="885"/>
    </row>
    <row r="44" spans="1:41" ht="15">
      <c r="A44" s="886"/>
      <c r="B44" s="946"/>
      <c r="C44" s="886"/>
      <c r="D44" s="877" t="s">
        <v>350</v>
      </c>
      <c r="E44" s="878"/>
      <c r="F44" s="877"/>
      <c r="G44" s="877"/>
      <c r="H44" s="879"/>
      <c r="I44" s="880"/>
      <c r="J44" s="881"/>
      <c r="K44" s="882"/>
      <c r="L44" s="881"/>
      <c r="M44" s="883"/>
      <c r="N44" s="884"/>
      <c r="O44" s="885"/>
      <c r="P44" s="865"/>
      <c r="Q44" s="877" t="s">
        <v>288</v>
      </c>
      <c r="R44" s="878"/>
      <c r="S44" s="877"/>
      <c r="T44" s="877"/>
      <c r="U44" s="879"/>
      <c r="V44" s="880"/>
      <c r="W44" s="881"/>
      <c r="X44" s="882"/>
      <c r="Y44" s="881"/>
      <c r="Z44" s="883"/>
      <c r="AA44" s="884"/>
      <c r="AB44" s="885"/>
      <c r="AC44" s="886"/>
      <c r="AD44" s="877" t="s">
        <v>1498</v>
      </c>
      <c r="AE44" s="878"/>
      <c r="AF44" s="877"/>
      <c r="AG44" s="877"/>
      <c r="AH44" s="879"/>
      <c r="AI44" s="880"/>
      <c r="AJ44" s="881"/>
      <c r="AK44" s="882"/>
      <c r="AL44" s="881"/>
      <c r="AM44" s="883"/>
      <c r="AN44" s="884"/>
      <c r="AO44" s="885"/>
    </row>
    <row r="45" spans="1:41" ht="15">
      <c r="A45" s="886"/>
      <c r="B45" s="946"/>
      <c r="C45" s="886"/>
      <c r="D45" s="877" t="s">
        <v>350</v>
      </c>
      <c r="E45" s="878"/>
      <c r="F45" s="877"/>
      <c r="G45" s="877"/>
      <c r="H45" s="879"/>
      <c r="I45" s="880"/>
      <c r="J45" s="881"/>
      <c r="K45" s="882"/>
      <c r="L45" s="881"/>
      <c r="M45" s="883"/>
      <c r="N45" s="884"/>
      <c r="O45" s="885"/>
      <c r="P45" s="865"/>
      <c r="Q45" s="877" t="s">
        <v>288</v>
      </c>
      <c r="R45" s="878"/>
      <c r="S45" s="877"/>
      <c r="T45" s="877"/>
      <c r="U45" s="879"/>
      <c r="V45" s="880"/>
      <c r="W45" s="881"/>
      <c r="X45" s="882"/>
      <c r="Y45" s="881"/>
      <c r="Z45" s="883"/>
      <c r="AA45" s="884"/>
      <c r="AB45" s="885"/>
      <c r="AC45" s="886"/>
      <c r="AD45" s="877" t="s">
        <v>1498</v>
      </c>
      <c r="AE45" s="878"/>
      <c r="AF45" s="877"/>
      <c r="AG45" s="877"/>
      <c r="AH45" s="879"/>
      <c r="AI45" s="880"/>
      <c r="AJ45" s="881"/>
      <c r="AK45" s="882"/>
      <c r="AL45" s="881"/>
      <c r="AM45" s="883"/>
      <c r="AN45" s="884"/>
      <c r="AO45" s="885"/>
    </row>
    <row r="46" spans="1:41" ht="15">
      <c r="A46" s="886"/>
      <c r="B46" s="946"/>
      <c r="C46" s="886"/>
      <c r="D46" s="877" t="s">
        <v>350</v>
      </c>
      <c r="E46" s="878"/>
      <c r="F46" s="877"/>
      <c r="G46" s="877"/>
      <c r="H46" s="879"/>
      <c r="I46" s="880"/>
      <c r="J46" s="881"/>
      <c r="K46" s="882"/>
      <c r="L46" s="881"/>
      <c r="M46" s="883"/>
      <c r="N46" s="884"/>
      <c r="O46" s="885"/>
      <c r="P46" s="865"/>
      <c r="Q46" s="877" t="s">
        <v>288</v>
      </c>
      <c r="R46" s="878"/>
      <c r="S46" s="877"/>
      <c r="T46" s="877"/>
      <c r="U46" s="879"/>
      <c r="V46" s="880"/>
      <c r="W46" s="881"/>
      <c r="X46" s="882"/>
      <c r="Y46" s="881"/>
      <c r="Z46" s="883"/>
      <c r="AA46" s="884"/>
      <c r="AB46" s="885"/>
      <c r="AC46" s="886"/>
      <c r="AD46" s="877" t="s">
        <v>1498</v>
      </c>
      <c r="AE46" s="878"/>
      <c r="AF46" s="877"/>
      <c r="AG46" s="877"/>
      <c r="AH46" s="879"/>
      <c r="AI46" s="880"/>
      <c r="AJ46" s="881"/>
      <c r="AK46" s="882"/>
      <c r="AL46" s="881"/>
      <c r="AM46" s="883"/>
      <c r="AN46" s="884"/>
      <c r="AO46" s="885"/>
    </row>
    <row r="47" spans="1:41" ht="15">
      <c r="A47" s="886"/>
      <c r="B47" s="946"/>
      <c r="C47" s="886"/>
      <c r="D47" s="877" t="s">
        <v>350</v>
      </c>
      <c r="E47" s="878"/>
      <c r="F47" s="877"/>
      <c r="G47" s="877"/>
      <c r="H47" s="879"/>
      <c r="I47" s="880"/>
      <c r="J47" s="881"/>
      <c r="K47" s="882"/>
      <c r="L47" s="881"/>
      <c r="M47" s="883"/>
      <c r="N47" s="884"/>
      <c r="O47" s="885"/>
      <c r="P47" s="865"/>
      <c r="Q47" s="877" t="s">
        <v>288</v>
      </c>
      <c r="R47" s="878"/>
      <c r="S47" s="877"/>
      <c r="T47" s="877"/>
      <c r="U47" s="879"/>
      <c r="V47" s="880"/>
      <c r="W47" s="881"/>
      <c r="X47" s="882"/>
      <c r="Y47" s="881"/>
      <c r="Z47" s="883"/>
      <c r="AA47" s="884"/>
      <c r="AB47" s="885"/>
      <c r="AC47" s="886"/>
      <c r="AD47" s="877" t="s">
        <v>1498</v>
      </c>
      <c r="AE47" s="878"/>
      <c r="AF47" s="877"/>
      <c r="AG47" s="877"/>
      <c r="AH47" s="879"/>
      <c r="AI47" s="880"/>
      <c r="AJ47" s="881"/>
      <c r="AK47" s="882"/>
      <c r="AL47" s="881"/>
      <c r="AM47" s="883"/>
      <c r="AN47" s="884"/>
      <c r="AO47" s="885"/>
    </row>
    <row r="48" spans="1:41" ht="15">
      <c r="A48" s="886"/>
      <c r="B48" s="946"/>
      <c r="C48" s="886"/>
      <c r="D48" s="877" t="s">
        <v>350</v>
      </c>
      <c r="E48" s="878"/>
      <c r="F48" s="877"/>
      <c r="G48" s="877"/>
      <c r="H48" s="879"/>
      <c r="I48" s="880"/>
      <c r="J48" s="881"/>
      <c r="K48" s="882"/>
      <c r="L48" s="881"/>
      <c r="M48" s="883"/>
      <c r="N48" s="884"/>
      <c r="O48" s="885"/>
      <c r="P48" s="865"/>
      <c r="Q48" s="877" t="s">
        <v>288</v>
      </c>
      <c r="R48" s="878"/>
      <c r="S48" s="877"/>
      <c r="T48" s="877"/>
      <c r="U48" s="879"/>
      <c r="V48" s="880"/>
      <c r="W48" s="881"/>
      <c r="X48" s="882"/>
      <c r="Y48" s="881"/>
      <c r="Z48" s="883"/>
      <c r="AA48" s="884"/>
      <c r="AB48" s="885"/>
      <c r="AC48" s="886"/>
      <c r="AD48" s="877" t="s">
        <v>1498</v>
      </c>
      <c r="AE48" s="878"/>
      <c r="AF48" s="877"/>
      <c r="AG48" s="877"/>
      <c r="AH48" s="879"/>
      <c r="AI48" s="880"/>
      <c r="AJ48" s="881"/>
      <c r="AK48" s="882"/>
      <c r="AL48" s="881"/>
      <c r="AM48" s="883"/>
      <c r="AN48" s="884"/>
      <c r="AO48" s="885"/>
    </row>
    <row r="49" spans="1:41" ht="15">
      <c r="A49" s="886"/>
      <c r="B49" s="946"/>
      <c r="C49" s="886"/>
      <c r="D49" s="877" t="s">
        <v>350</v>
      </c>
      <c r="E49" s="878"/>
      <c r="F49" s="877"/>
      <c r="G49" s="877"/>
      <c r="H49" s="879"/>
      <c r="I49" s="880"/>
      <c r="J49" s="881"/>
      <c r="K49" s="882"/>
      <c r="L49" s="881"/>
      <c r="M49" s="883"/>
      <c r="N49" s="884"/>
      <c r="O49" s="885"/>
      <c r="P49" s="865"/>
      <c r="Q49" s="877" t="s">
        <v>288</v>
      </c>
      <c r="R49" s="878"/>
      <c r="S49" s="877"/>
      <c r="T49" s="877"/>
      <c r="U49" s="879"/>
      <c r="V49" s="880"/>
      <c r="W49" s="881"/>
      <c r="X49" s="882"/>
      <c r="Y49" s="881"/>
      <c r="Z49" s="883"/>
      <c r="AA49" s="884"/>
      <c r="AB49" s="885"/>
      <c r="AC49" s="886"/>
      <c r="AD49" s="877" t="s">
        <v>1498</v>
      </c>
      <c r="AE49" s="878"/>
      <c r="AF49" s="877"/>
      <c r="AG49" s="877"/>
      <c r="AH49" s="879"/>
      <c r="AI49" s="880"/>
      <c r="AJ49" s="881"/>
      <c r="AK49" s="882"/>
      <c r="AL49" s="881"/>
      <c r="AM49" s="883"/>
      <c r="AN49" s="884"/>
      <c r="AO49" s="885"/>
    </row>
    <row r="50" spans="1:41" ht="15">
      <c r="A50" s="886"/>
      <c r="B50" s="946"/>
      <c r="C50" s="886"/>
      <c r="D50" s="877" t="s">
        <v>350</v>
      </c>
      <c r="E50" s="878"/>
      <c r="F50" s="877"/>
      <c r="G50" s="877"/>
      <c r="H50" s="879"/>
      <c r="I50" s="880"/>
      <c r="J50" s="881"/>
      <c r="K50" s="882"/>
      <c r="L50" s="881"/>
      <c r="M50" s="883"/>
      <c r="N50" s="884"/>
      <c r="O50" s="885"/>
      <c r="P50" s="865"/>
      <c r="Q50" s="877" t="s">
        <v>288</v>
      </c>
      <c r="R50" s="878"/>
      <c r="S50" s="877"/>
      <c r="T50" s="877"/>
      <c r="U50" s="879"/>
      <c r="V50" s="880"/>
      <c r="W50" s="881"/>
      <c r="X50" s="882"/>
      <c r="Y50" s="881"/>
      <c r="Z50" s="883"/>
      <c r="AA50" s="884"/>
      <c r="AB50" s="885"/>
      <c r="AC50" s="886"/>
      <c r="AD50" s="877" t="s">
        <v>1498</v>
      </c>
      <c r="AE50" s="878"/>
      <c r="AF50" s="877"/>
      <c r="AG50" s="877"/>
      <c r="AH50" s="879"/>
      <c r="AI50" s="880"/>
      <c r="AJ50" s="881"/>
      <c r="AK50" s="882"/>
      <c r="AL50" s="881"/>
      <c r="AM50" s="883"/>
      <c r="AN50" s="884"/>
      <c r="AO50" s="885"/>
    </row>
    <row r="51" spans="1:41" ht="15">
      <c r="A51" s="886"/>
      <c r="B51" s="946"/>
      <c r="C51" s="886"/>
      <c r="D51" s="877" t="s">
        <v>350</v>
      </c>
      <c r="E51" s="878"/>
      <c r="F51" s="877"/>
      <c r="G51" s="877"/>
      <c r="H51" s="879"/>
      <c r="I51" s="880"/>
      <c r="J51" s="881"/>
      <c r="K51" s="882"/>
      <c r="L51" s="881"/>
      <c r="M51" s="883"/>
      <c r="N51" s="884"/>
      <c r="O51" s="885"/>
      <c r="P51" s="865"/>
      <c r="Q51" s="877" t="s">
        <v>288</v>
      </c>
      <c r="R51" s="878"/>
      <c r="S51" s="877"/>
      <c r="T51" s="877"/>
      <c r="U51" s="879"/>
      <c r="V51" s="880"/>
      <c r="W51" s="881"/>
      <c r="X51" s="882"/>
      <c r="Y51" s="881"/>
      <c r="Z51" s="883"/>
      <c r="AA51" s="884"/>
      <c r="AB51" s="885"/>
      <c r="AC51" s="886"/>
      <c r="AD51" s="877" t="s">
        <v>1498</v>
      </c>
      <c r="AE51" s="878"/>
      <c r="AF51" s="877"/>
      <c r="AG51" s="877"/>
      <c r="AH51" s="879"/>
      <c r="AI51" s="880"/>
      <c r="AJ51" s="881"/>
      <c r="AK51" s="882"/>
      <c r="AL51" s="881"/>
      <c r="AM51" s="883"/>
      <c r="AN51" s="884"/>
      <c r="AO51" s="885"/>
    </row>
    <row r="52" spans="1:41" ht="15">
      <c r="A52" s="886"/>
      <c r="B52" s="946"/>
      <c r="C52" s="886"/>
      <c r="D52" s="877" t="s">
        <v>350</v>
      </c>
      <c r="E52" s="878"/>
      <c r="F52" s="877"/>
      <c r="G52" s="877"/>
      <c r="H52" s="879"/>
      <c r="I52" s="880"/>
      <c r="J52" s="881"/>
      <c r="K52" s="882"/>
      <c r="L52" s="881"/>
      <c r="M52" s="883"/>
      <c r="N52" s="884"/>
      <c r="O52" s="885"/>
      <c r="P52" s="865"/>
      <c r="Q52" s="877" t="s">
        <v>288</v>
      </c>
      <c r="R52" s="878"/>
      <c r="S52" s="877"/>
      <c r="T52" s="877"/>
      <c r="U52" s="879"/>
      <c r="V52" s="880"/>
      <c r="W52" s="881"/>
      <c r="X52" s="882"/>
      <c r="Y52" s="881"/>
      <c r="Z52" s="883"/>
      <c r="AA52" s="884"/>
      <c r="AB52" s="885"/>
      <c r="AC52" s="886"/>
      <c r="AD52" s="877" t="s">
        <v>1498</v>
      </c>
      <c r="AE52" s="878"/>
      <c r="AF52" s="877"/>
      <c r="AG52" s="877"/>
      <c r="AH52" s="879"/>
      <c r="AI52" s="880"/>
      <c r="AJ52" s="881"/>
      <c r="AK52" s="882"/>
      <c r="AL52" s="881"/>
      <c r="AM52" s="883"/>
      <c r="AN52" s="884"/>
      <c r="AO52" s="885"/>
    </row>
    <row r="53" spans="1:41" ht="15">
      <c r="A53" s="886"/>
      <c r="B53" s="946"/>
      <c r="C53" s="886"/>
      <c r="D53" s="877" t="s">
        <v>350</v>
      </c>
      <c r="E53" s="878"/>
      <c r="F53" s="877"/>
      <c r="G53" s="877"/>
      <c r="H53" s="879"/>
      <c r="I53" s="880"/>
      <c r="J53" s="881"/>
      <c r="K53" s="882"/>
      <c r="L53" s="881"/>
      <c r="M53" s="883"/>
      <c r="N53" s="884"/>
      <c r="O53" s="885"/>
      <c r="P53" s="865"/>
      <c r="Q53" s="877" t="s">
        <v>288</v>
      </c>
      <c r="R53" s="878"/>
      <c r="S53" s="877"/>
      <c r="T53" s="877"/>
      <c r="U53" s="879"/>
      <c r="V53" s="880"/>
      <c r="W53" s="881"/>
      <c r="X53" s="882"/>
      <c r="Y53" s="881"/>
      <c r="Z53" s="883"/>
      <c r="AA53" s="884"/>
      <c r="AB53" s="885"/>
      <c r="AC53" s="886"/>
      <c r="AD53" s="877" t="s">
        <v>1498</v>
      </c>
      <c r="AE53" s="878"/>
      <c r="AF53" s="877"/>
      <c r="AG53" s="877"/>
      <c r="AH53" s="879"/>
      <c r="AI53" s="880"/>
      <c r="AJ53" s="881"/>
      <c r="AK53" s="882"/>
      <c r="AL53" s="881"/>
      <c r="AM53" s="883"/>
      <c r="AN53" s="884"/>
      <c r="AO53" s="885"/>
    </row>
    <row r="54" spans="1:41" ht="15">
      <c r="A54" s="886"/>
      <c r="B54" s="946"/>
      <c r="C54" s="886"/>
      <c r="D54" s="877" t="s">
        <v>350</v>
      </c>
      <c r="E54" s="878"/>
      <c r="F54" s="877"/>
      <c r="G54" s="877"/>
      <c r="H54" s="879"/>
      <c r="I54" s="880"/>
      <c r="J54" s="881"/>
      <c r="K54" s="882"/>
      <c r="L54" s="881"/>
      <c r="M54" s="883"/>
      <c r="N54" s="884"/>
      <c r="O54" s="885"/>
      <c r="P54" s="865"/>
      <c r="Q54" s="877" t="s">
        <v>288</v>
      </c>
      <c r="R54" s="878"/>
      <c r="S54" s="877"/>
      <c r="T54" s="877"/>
      <c r="U54" s="879"/>
      <c r="V54" s="880"/>
      <c r="W54" s="881"/>
      <c r="X54" s="882"/>
      <c r="Y54" s="881"/>
      <c r="Z54" s="883"/>
      <c r="AA54" s="884"/>
      <c r="AB54" s="885"/>
      <c r="AC54" s="886"/>
      <c r="AD54" s="877" t="s">
        <v>1498</v>
      </c>
      <c r="AE54" s="878"/>
      <c r="AF54" s="877"/>
      <c r="AG54" s="877"/>
      <c r="AH54" s="879"/>
      <c r="AI54" s="880"/>
      <c r="AJ54" s="881"/>
      <c r="AK54" s="882"/>
      <c r="AL54" s="881"/>
      <c r="AM54" s="883"/>
      <c r="AN54" s="884"/>
      <c r="AO54" s="885"/>
    </row>
    <row r="55" spans="1:41" ht="15">
      <c r="A55" s="886"/>
      <c r="B55" s="946"/>
      <c r="C55" s="886"/>
      <c r="D55" s="877" t="s">
        <v>350</v>
      </c>
      <c r="E55" s="878"/>
      <c r="F55" s="877"/>
      <c r="G55" s="877"/>
      <c r="H55" s="879"/>
      <c r="I55" s="880"/>
      <c r="J55" s="881"/>
      <c r="K55" s="882"/>
      <c r="L55" s="881"/>
      <c r="M55" s="883"/>
      <c r="N55" s="884"/>
      <c r="O55" s="885"/>
      <c r="P55" s="865"/>
      <c r="Q55" s="877" t="s">
        <v>288</v>
      </c>
      <c r="R55" s="878"/>
      <c r="S55" s="877"/>
      <c r="T55" s="877"/>
      <c r="U55" s="879"/>
      <c r="V55" s="880"/>
      <c r="W55" s="881"/>
      <c r="X55" s="882"/>
      <c r="Y55" s="881"/>
      <c r="Z55" s="883"/>
      <c r="AA55" s="884"/>
      <c r="AB55" s="885"/>
      <c r="AC55" s="886"/>
      <c r="AD55" s="877" t="s">
        <v>1498</v>
      </c>
      <c r="AE55" s="878"/>
      <c r="AF55" s="877"/>
      <c r="AG55" s="877"/>
      <c r="AH55" s="879"/>
      <c r="AI55" s="880"/>
      <c r="AJ55" s="881"/>
      <c r="AK55" s="882"/>
      <c r="AL55" s="881"/>
      <c r="AM55" s="883"/>
      <c r="AN55" s="884"/>
      <c r="AO55" s="885"/>
    </row>
    <row r="56" spans="1:41" ht="15">
      <c r="A56" s="886"/>
      <c r="B56" s="946"/>
      <c r="C56" s="886"/>
      <c r="D56" s="877" t="s">
        <v>350</v>
      </c>
      <c r="E56" s="878"/>
      <c r="F56" s="877"/>
      <c r="G56" s="877"/>
      <c r="H56" s="879"/>
      <c r="I56" s="880"/>
      <c r="J56" s="881"/>
      <c r="K56" s="882"/>
      <c r="L56" s="881"/>
      <c r="M56" s="883"/>
      <c r="N56" s="884"/>
      <c r="O56" s="885"/>
      <c r="P56" s="865"/>
      <c r="Q56" s="877" t="s">
        <v>288</v>
      </c>
      <c r="R56" s="878"/>
      <c r="S56" s="877"/>
      <c r="T56" s="877"/>
      <c r="U56" s="879"/>
      <c r="V56" s="880"/>
      <c r="W56" s="881"/>
      <c r="X56" s="882"/>
      <c r="Y56" s="881"/>
      <c r="Z56" s="883"/>
      <c r="AA56" s="884"/>
      <c r="AB56" s="885"/>
      <c r="AC56" s="886"/>
      <c r="AD56" s="877" t="s">
        <v>1498</v>
      </c>
      <c r="AE56" s="878"/>
      <c r="AF56" s="877"/>
      <c r="AG56" s="877"/>
      <c r="AH56" s="879"/>
      <c r="AI56" s="880"/>
      <c r="AJ56" s="881"/>
      <c r="AK56" s="882"/>
      <c r="AL56" s="881"/>
      <c r="AM56" s="883"/>
      <c r="AN56" s="884"/>
      <c r="AO56" s="885"/>
    </row>
    <row r="57" spans="1:41" ht="15">
      <c r="A57" s="886"/>
      <c r="B57" s="946"/>
      <c r="C57" s="886"/>
      <c r="D57" s="877" t="s">
        <v>350</v>
      </c>
      <c r="E57" s="878"/>
      <c r="F57" s="877"/>
      <c r="G57" s="877"/>
      <c r="H57" s="879"/>
      <c r="I57" s="880"/>
      <c r="J57" s="881"/>
      <c r="K57" s="882"/>
      <c r="L57" s="881"/>
      <c r="M57" s="883"/>
      <c r="N57" s="884"/>
      <c r="O57" s="885"/>
      <c r="P57" s="865"/>
      <c r="Q57" s="877" t="s">
        <v>288</v>
      </c>
      <c r="R57" s="878"/>
      <c r="S57" s="877"/>
      <c r="T57" s="877"/>
      <c r="U57" s="879"/>
      <c r="V57" s="880"/>
      <c r="W57" s="881"/>
      <c r="X57" s="882"/>
      <c r="Y57" s="881"/>
      <c r="Z57" s="883"/>
      <c r="AA57" s="884"/>
      <c r="AB57" s="885"/>
      <c r="AC57" s="886"/>
      <c r="AD57" s="877" t="s">
        <v>1498</v>
      </c>
      <c r="AE57" s="878"/>
      <c r="AF57" s="877"/>
      <c r="AG57" s="877"/>
      <c r="AH57" s="879"/>
      <c r="AI57" s="880"/>
      <c r="AJ57" s="881"/>
      <c r="AK57" s="882"/>
      <c r="AL57" s="881"/>
      <c r="AM57" s="883"/>
      <c r="AN57" s="884"/>
      <c r="AO57" s="885"/>
    </row>
    <row r="58" spans="1:41" ht="15">
      <c r="A58" s="886"/>
      <c r="B58" s="946"/>
      <c r="C58" s="886"/>
      <c r="D58" s="877" t="s">
        <v>350</v>
      </c>
      <c r="E58" s="878"/>
      <c r="F58" s="877"/>
      <c r="G58" s="877"/>
      <c r="H58" s="879"/>
      <c r="I58" s="880"/>
      <c r="J58" s="881"/>
      <c r="K58" s="882"/>
      <c r="L58" s="881"/>
      <c r="M58" s="883"/>
      <c r="N58" s="884"/>
      <c r="O58" s="885"/>
      <c r="P58" s="865"/>
      <c r="Q58" s="877" t="s">
        <v>288</v>
      </c>
      <c r="R58" s="878"/>
      <c r="S58" s="877"/>
      <c r="T58" s="877"/>
      <c r="U58" s="879"/>
      <c r="V58" s="880"/>
      <c r="W58" s="881"/>
      <c r="X58" s="882"/>
      <c r="Y58" s="881"/>
      <c r="Z58" s="883"/>
      <c r="AA58" s="884"/>
      <c r="AB58" s="885"/>
      <c r="AC58" s="886"/>
      <c r="AD58" s="877" t="s">
        <v>1498</v>
      </c>
      <c r="AE58" s="878"/>
      <c r="AF58" s="877"/>
      <c r="AG58" s="877"/>
      <c r="AH58" s="879"/>
      <c r="AI58" s="880"/>
      <c r="AJ58" s="881"/>
      <c r="AK58" s="882"/>
      <c r="AL58" s="881"/>
      <c r="AM58" s="883"/>
      <c r="AN58" s="884"/>
      <c r="AO58" s="885"/>
    </row>
    <row r="59" spans="1:41" ht="15">
      <c r="A59" s="886"/>
      <c r="B59" s="946"/>
      <c r="C59" s="886"/>
      <c r="D59" s="877" t="s">
        <v>350</v>
      </c>
      <c r="E59" s="878"/>
      <c r="F59" s="877"/>
      <c r="G59" s="877"/>
      <c r="H59" s="879"/>
      <c r="I59" s="880"/>
      <c r="J59" s="881"/>
      <c r="K59" s="882"/>
      <c r="L59" s="881"/>
      <c r="M59" s="883"/>
      <c r="N59" s="884"/>
      <c r="O59" s="885"/>
      <c r="P59" s="865"/>
      <c r="Q59" s="877" t="s">
        <v>288</v>
      </c>
      <c r="R59" s="878"/>
      <c r="S59" s="877"/>
      <c r="T59" s="877"/>
      <c r="U59" s="879"/>
      <c r="V59" s="880"/>
      <c r="W59" s="881"/>
      <c r="X59" s="882"/>
      <c r="Y59" s="881"/>
      <c r="Z59" s="883"/>
      <c r="AA59" s="884"/>
      <c r="AB59" s="885"/>
      <c r="AC59" s="886"/>
      <c r="AD59" s="877" t="s">
        <v>1498</v>
      </c>
      <c r="AE59" s="878"/>
      <c r="AF59" s="877"/>
      <c r="AG59" s="877"/>
      <c r="AH59" s="879"/>
      <c r="AI59" s="880"/>
      <c r="AJ59" s="881"/>
      <c r="AK59" s="882"/>
      <c r="AL59" s="881"/>
      <c r="AM59" s="883"/>
      <c r="AN59" s="884"/>
      <c r="AO59" s="885"/>
    </row>
    <row r="60" spans="1:41" ht="15">
      <c r="A60" s="886"/>
      <c r="B60" s="946"/>
      <c r="C60" s="886"/>
      <c r="D60" s="877" t="s">
        <v>350</v>
      </c>
      <c r="E60" s="878"/>
      <c r="F60" s="877"/>
      <c r="G60" s="877"/>
      <c r="H60" s="879"/>
      <c r="I60" s="880"/>
      <c r="J60" s="881"/>
      <c r="K60" s="882"/>
      <c r="L60" s="881"/>
      <c r="M60" s="883"/>
      <c r="N60" s="884"/>
      <c r="O60" s="885"/>
      <c r="P60" s="865"/>
      <c r="Q60" s="877" t="s">
        <v>288</v>
      </c>
      <c r="R60" s="878"/>
      <c r="S60" s="877"/>
      <c r="T60" s="877"/>
      <c r="U60" s="879"/>
      <c r="V60" s="880"/>
      <c r="W60" s="881"/>
      <c r="X60" s="882"/>
      <c r="Y60" s="881"/>
      <c r="Z60" s="883"/>
      <c r="AA60" s="884"/>
      <c r="AB60" s="885"/>
      <c r="AC60" s="886"/>
      <c r="AD60" s="877" t="s">
        <v>1498</v>
      </c>
      <c r="AE60" s="878"/>
      <c r="AF60" s="877"/>
      <c r="AG60" s="877"/>
      <c r="AH60" s="879"/>
      <c r="AI60" s="880"/>
      <c r="AJ60" s="881"/>
      <c r="AK60" s="882"/>
      <c r="AL60" s="881"/>
      <c r="AM60" s="883"/>
      <c r="AN60" s="884"/>
      <c r="AO60" s="885"/>
    </row>
    <row r="61" spans="1:41" ht="15">
      <c r="A61" s="886"/>
      <c r="B61" s="946"/>
      <c r="C61" s="886"/>
      <c r="D61" s="877" t="s">
        <v>350</v>
      </c>
      <c r="E61" s="878"/>
      <c r="F61" s="877"/>
      <c r="G61" s="877"/>
      <c r="H61" s="879"/>
      <c r="I61" s="880"/>
      <c r="J61" s="881"/>
      <c r="K61" s="882"/>
      <c r="L61" s="881"/>
      <c r="M61" s="883"/>
      <c r="N61" s="884"/>
      <c r="O61" s="885"/>
      <c r="P61" s="865"/>
      <c r="Q61" s="877" t="s">
        <v>288</v>
      </c>
      <c r="R61" s="878"/>
      <c r="S61" s="877"/>
      <c r="T61" s="877"/>
      <c r="U61" s="879"/>
      <c r="V61" s="880"/>
      <c r="W61" s="881"/>
      <c r="X61" s="882"/>
      <c r="Y61" s="881"/>
      <c r="Z61" s="883"/>
      <c r="AA61" s="884"/>
      <c r="AB61" s="885"/>
      <c r="AC61" s="886"/>
      <c r="AD61" s="877" t="s">
        <v>1498</v>
      </c>
      <c r="AE61" s="878"/>
      <c r="AF61" s="877"/>
      <c r="AG61" s="877"/>
      <c r="AH61" s="879"/>
      <c r="AI61" s="880"/>
      <c r="AJ61" s="881"/>
      <c r="AK61" s="882"/>
      <c r="AL61" s="881"/>
      <c r="AM61" s="883"/>
      <c r="AN61" s="884"/>
      <c r="AO61" s="885"/>
    </row>
    <row r="62" spans="1:41" ht="15">
      <c r="A62" s="886"/>
      <c r="B62" s="946"/>
      <c r="C62" s="886"/>
      <c r="D62" s="877" t="s">
        <v>350</v>
      </c>
      <c r="E62" s="878"/>
      <c r="F62" s="877"/>
      <c r="G62" s="877"/>
      <c r="H62" s="879"/>
      <c r="I62" s="880"/>
      <c r="J62" s="881"/>
      <c r="K62" s="882"/>
      <c r="L62" s="881"/>
      <c r="M62" s="883"/>
      <c r="N62" s="884"/>
      <c r="O62" s="885"/>
      <c r="P62" s="865"/>
      <c r="Q62" s="877" t="s">
        <v>288</v>
      </c>
      <c r="R62" s="878"/>
      <c r="S62" s="877"/>
      <c r="T62" s="877"/>
      <c r="U62" s="879"/>
      <c r="V62" s="880"/>
      <c r="W62" s="881"/>
      <c r="X62" s="882"/>
      <c r="Y62" s="881"/>
      <c r="Z62" s="883"/>
      <c r="AA62" s="884"/>
      <c r="AB62" s="885"/>
      <c r="AC62" s="886"/>
      <c r="AD62" s="877" t="s">
        <v>1498</v>
      </c>
      <c r="AE62" s="878"/>
      <c r="AF62" s="877"/>
      <c r="AG62" s="877"/>
      <c r="AH62" s="879"/>
      <c r="AI62" s="880"/>
      <c r="AJ62" s="881"/>
      <c r="AK62" s="882"/>
      <c r="AL62" s="881"/>
      <c r="AM62" s="883"/>
      <c r="AN62" s="884"/>
      <c r="AO62" s="885"/>
    </row>
    <row r="63" spans="1:41" ht="15">
      <c r="A63" s="886"/>
      <c r="B63" s="946"/>
      <c r="C63" s="886"/>
      <c r="D63" s="877" t="s">
        <v>350</v>
      </c>
      <c r="E63" s="878"/>
      <c r="F63" s="877"/>
      <c r="G63" s="877"/>
      <c r="H63" s="879"/>
      <c r="I63" s="880"/>
      <c r="J63" s="881"/>
      <c r="K63" s="882"/>
      <c r="L63" s="881"/>
      <c r="M63" s="883"/>
      <c r="N63" s="884"/>
      <c r="O63" s="885"/>
      <c r="P63" s="865"/>
      <c r="Q63" s="877" t="s">
        <v>288</v>
      </c>
      <c r="R63" s="878"/>
      <c r="S63" s="877"/>
      <c r="T63" s="877"/>
      <c r="U63" s="879"/>
      <c r="V63" s="880"/>
      <c r="W63" s="881"/>
      <c r="X63" s="882"/>
      <c r="Y63" s="881"/>
      <c r="Z63" s="883"/>
      <c r="AA63" s="884"/>
      <c r="AB63" s="885"/>
      <c r="AC63" s="886"/>
      <c r="AD63" s="877" t="s">
        <v>1498</v>
      </c>
      <c r="AE63" s="878"/>
      <c r="AF63" s="877"/>
      <c r="AG63" s="877"/>
      <c r="AH63" s="879"/>
      <c r="AI63" s="880"/>
      <c r="AJ63" s="881"/>
      <c r="AK63" s="882"/>
      <c r="AL63" s="881"/>
      <c r="AM63" s="883"/>
      <c r="AN63" s="884"/>
      <c r="AO63" s="885"/>
    </row>
    <row r="64" spans="1:41" ht="15">
      <c r="A64" s="886"/>
      <c r="B64" s="946"/>
      <c r="C64" s="886"/>
      <c r="D64" s="877" t="s">
        <v>350</v>
      </c>
      <c r="E64" s="878"/>
      <c r="F64" s="877"/>
      <c r="G64" s="877"/>
      <c r="H64" s="879"/>
      <c r="I64" s="880"/>
      <c r="J64" s="881"/>
      <c r="K64" s="882"/>
      <c r="L64" s="881"/>
      <c r="M64" s="883"/>
      <c r="N64" s="884"/>
      <c r="O64" s="885"/>
      <c r="P64" s="865"/>
      <c r="Q64" s="877" t="s">
        <v>288</v>
      </c>
      <c r="R64" s="878"/>
      <c r="S64" s="877"/>
      <c r="T64" s="877"/>
      <c r="U64" s="879"/>
      <c r="V64" s="880"/>
      <c r="W64" s="881"/>
      <c r="X64" s="882"/>
      <c r="Y64" s="881"/>
      <c r="Z64" s="883"/>
      <c r="AA64" s="884"/>
      <c r="AB64" s="885"/>
      <c r="AC64" s="886"/>
      <c r="AD64" s="877" t="s">
        <v>1498</v>
      </c>
      <c r="AE64" s="878"/>
      <c r="AF64" s="877"/>
      <c r="AG64" s="877"/>
      <c r="AH64" s="879"/>
      <c r="AI64" s="880"/>
      <c r="AJ64" s="881"/>
      <c r="AK64" s="882"/>
      <c r="AL64" s="881"/>
      <c r="AM64" s="883"/>
      <c r="AN64" s="884"/>
      <c r="AO64" s="885"/>
    </row>
    <row r="65" spans="1:41" ht="15">
      <c r="A65" s="886"/>
      <c r="B65" s="946"/>
      <c r="C65" s="886"/>
      <c r="D65" s="877" t="s">
        <v>350</v>
      </c>
      <c r="E65" s="878"/>
      <c r="F65" s="877"/>
      <c r="G65" s="877"/>
      <c r="H65" s="879"/>
      <c r="I65" s="880"/>
      <c r="J65" s="881"/>
      <c r="K65" s="882"/>
      <c r="L65" s="881"/>
      <c r="M65" s="883"/>
      <c r="N65" s="884"/>
      <c r="O65" s="885"/>
      <c r="P65" s="865"/>
      <c r="Q65" s="877" t="s">
        <v>288</v>
      </c>
      <c r="R65" s="878"/>
      <c r="S65" s="877"/>
      <c r="T65" s="877"/>
      <c r="U65" s="879"/>
      <c r="V65" s="880"/>
      <c r="W65" s="881"/>
      <c r="X65" s="882"/>
      <c r="Y65" s="881"/>
      <c r="Z65" s="883"/>
      <c r="AA65" s="884"/>
      <c r="AB65" s="885"/>
      <c r="AC65" s="886"/>
      <c r="AD65" s="877" t="s">
        <v>1498</v>
      </c>
      <c r="AE65" s="878"/>
      <c r="AF65" s="877"/>
      <c r="AG65" s="877"/>
      <c r="AH65" s="879"/>
      <c r="AI65" s="880"/>
      <c r="AJ65" s="881"/>
      <c r="AK65" s="882"/>
      <c r="AL65" s="881"/>
      <c r="AM65" s="883"/>
      <c r="AN65" s="884"/>
      <c r="AO65" s="885"/>
    </row>
    <row r="66" spans="1:41" ht="15">
      <c r="A66" s="886"/>
      <c r="B66" s="946"/>
      <c r="C66" s="886"/>
      <c r="D66" s="877" t="s">
        <v>350</v>
      </c>
      <c r="E66" s="878"/>
      <c r="F66" s="877"/>
      <c r="G66" s="877"/>
      <c r="H66" s="879"/>
      <c r="I66" s="880"/>
      <c r="J66" s="881"/>
      <c r="K66" s="882"/>
      <c r="L66" s="881"/>
      <c r="M66" s="883"/>
      <c r="N66" s="884"/>
      <c r="O66" s="885"/>
      <c r="P66" s="865"/>
      <c r="Q66" s="877" t="s">
        <v>288</v>
      </c>
      <c r="R66" s="878"/>
      <c r="S66" s="877"/>
      <c r="T66" s="877"/>
      <c r="U66" s="879"/>
      <c r="V66" s="880"/>
      <c r="W66" s="881"/>
      <c r="X66" s="882"/>
      <c r="Y66" s="881"/>
      <c r="Z66" s="883"/>
      <c r="AA66" s="884"/>
      <c r="AB66" s="885"/>
      <c r="AC66" s="886"/>
      <c r="AD66" s="877" t="s">
        <v>1498</v>
      </c>
      <c r="AE66" s="878"/>
      <c r="AF66" s="877"/>
      <c r="AG66" s="877"/>
      <c r="AH66" s="879"/>
      <c r="AI66" s="880"/>
      <c r="AJ66" s="881"/>
      <c r="AK66" s="882"/>
      <c r="AL66" s="881"/>
      <c r="AM66" s="883"/>
      <c r="AN66" s="884"/>
      <c r="AO66" s="885"/>
    </row>
    <row r="67" spans="1:41" ht="15">
      <c r="A67" s="886"/>
      <c r="B67" s="946"/>
      <c r="C67" s="886"/>
      <c r="D67" s="877" t="s">
        <v>350</v>
      </c>
      <c r="E67" s="878"/>
      <c r="F67" s="877"/>
      <c r="G67" s="877"/>
      <c r="H67" s="879"/>
      <c r="I67" s="880"/>
      <c r="J67" s="881"/>
      <c r="K67" s="882"/>
      <c r="L67" s="881"/>
      <c r="M67" s="883"/>
      <c r="N67" s="884"/>
      <c r="O67" s="885"/>
      <c r="P67" s="865"/>
      <c r="Q67" s="877" t="s">
        <v>288</v>
      </c>
      <c r="R67" s="878"/>
      <c r="S67" s="877"/>
      <c r="T67" s="877"/>
      <c r="U67" s="879"/>
      <c r="V67" s="880"/>
      <c r="W67" s="881"/>
      <c r="X67" s="882"/>
      <c r="Y67" s="881"/>
      <c r="Z67" s="883"/>
      <c r="AA67" s="884"/>
      <c r="AB67" s="885"/>
      <c r="AC67" s="886"/>
      <c r="AD67" s="877" t="s">
        <v>1498</v>
      </c>
      <c r="AE67" s="878"/>
      <c r="AF67" s="877"/>
      <c r="AG67" s="877"/>
      <c r="AH67" s="879"/>
      <c r="AI67" s="880"/>
      <c r="AJ67" s="881"/>
      <c r="AK67" s="882"/>
      <c r="AL67" s="881"/>
      <c r="AM67" s="883"/>
      <c r="AN67" s="884"/>
      <c r="AO67" s="885"/>
    </row>
    <row r="68" spans="1:41" ht="15">
      <c r="A68" s="886"/>
      <c r="B68" s="946"/>
      <c r="C68" s="886"/>
      <c r="D68" s="877" t="s">
        <v>350</v>
      </c>
      <c r="E68" s="878"/>
      <c r="F68" s="877"/>
      <c r="G68" s="877"/>
      <c r="H68" s="879"/>
      <c r="I68" s="880"/>
      <c r="J68" s="881"/>
      <c r="K68" s="882"/>
      <c r="L68" s="881"/>
      <c r="M68" s="883"/>
      <c r="N68" s="884"/>
      <c r="O68" s="885"/>
      <c r="P68" s="865"/>
      <c r="Q68" s="877" t="s">
        <v>288</v>
      </c>
      <c r="R68" s="878"/>
      <c r="S68" s="877"/>
      <c r="T68" s="877"/>
      <c r="U68" s="879"/>
      <c r="V68" s="880"/>
      <c r="W68" s="881"/>
      <c r="X68" s="882"/>
      <c r="Y68" s="881"/>
      <c r="Z68" s="883"/>
      <c r="AA68" s="884"/>
      <c r="AB68" s="885"/>
      <c r="AC68" s="886"/>
      <c r="AD68" s="877" t="s">
        <v>1498</v>
      </c>
      <c r="AE68" s="878"/>
      <c r="AF68" s="877"/>
      <c r="AG68" s="877"/>
      <c r="AH68" s="879"/>
      <c r="AI68" s="880"/>
      <c r="AJ68" s="881"/>
      <c r="AK68" s="882"/>
      <c r="AL68" s="881"/>
      <c r="AM68" s="883"/>
      <c r="AN68" s="884"/>
      <c r="AO68" s="885"/>
    </row>
    <row r="69" spans="1:41" ht="15">
      <c r="A69" s="886"/>
      <c r="B69" s="946"/>
      <c r="C69" s="886"/>
      <c r="D69" s="877" t="s">
        <v>350</v>
      </c>
      <c r="E69" s="878"/>
      <c r="F69" s="877"/>
      <c r="G69" s="877"/>
      <c r="H69" s="879"/>
      <c r="I69" s="880"/>
      <c r="J69" s="881"/>
      <c r="K69" s="882"/>
      <c r="L69" s="881"/>
      <c r="M69" s="883"/>
      <c r="N69" s="884"/>
      <c r="O69" s="885"/>
      <c r="P69" s="865"/>
      <c r="Q69" s="877" t="s">
        <v>288</v>
      </c>
      <c r="R69" s="878"/>
      <c r="S69" s="877"/>
      <c r="T69" s="877"/>
      <c r="U69" s="879"/>
      <c r="V69" s="880"/>
      <c r="W69" s="881"/>
      <c r="X69" s="882"/>
      <c r="Y69" s="881"/>
      <c r="Z69" s="883"/>
      <c r="AA69" s="884"/>
      <c r="AB69" s="885"/>
      <c r="AC69" s="886"/>
      <c r="AD69" s="877" t="s">
        <v>1498</v>
      </c>
      <c r="AE69" s="878"/>
      <c r="AF69" s="877"/>
      <c r="AG69" s="877"/>
      <c r="AH69" s="879"/>
      <c r="AI69" s="880"/>
      <c r="AJ69" s="881"/>
      <c r="AK69" s="882"/>
      <c r="AL69" s="881"/>
      <c r="AM69" s="883"/>
      <c r="AN69" s="884"/>
      <c r="AO69" s="885"/>
    </row>
    <row r="70" spans="1:41" ht="15">
      <c r="A70" s="886"/>
      <c r="B70" s="946"/>
      <c r="C70" s="886"/>
      <c r="D70" s="877" t="s">
        <v>350</v>
      </c>
      <c r="E70" s="878"/>
      <c r="F70" s="877"/>
      <c r="G70" s="877"/>
      <c r="H70" s="879"/>
      <c r="I70" s="880"/>
      <c r="J70" s="881"/>
      <c r="K70" s="882"/>
      <c r="L70" s="881"/>
      <c r="M70" s="883"/>
      <c r="N70" s="884"/>
      <c r="O70" s="885"/>
      <c r="P70" s="865"/>
      <c r="Q70" s="877" t="s">
        <v>288</v>
      </c>
      <c r="R70" s="878"/>
      <c r="S70" s="877"/>
      <c r="T70" s="877"/>
      <c r="U70" s="879"/>
      <c r="V70" s="880"/>
      <c r="W70" s="881"/>
      <c r="X70" s="882"/>
      <c r="Y70" s="881"/>
      <c r="Z70" s="883"/>
      <c r="AA70" s="884"/>
      <c r="AB70" s="885"/>
      <c r="AC70" s="886"/>
      <c r="AD70" s="877" t="s">
        <v>1498</v>
      </c>
      <c r="AE70" s="878"/>
      <c r="AF70" s="877"/>
      <c r="AG70" s="877"/>
      <c r="AH70" s="879"/>
      <c r="AI70" s="880"/>
      <c r="AJ70" s="881"/>
      <c r="AK70" s="882"/>
      <c r="AL70" s="881"/>
      <c r="AM70" s="883"/>
      <c r="AN70" s="884"/>
      <c r="AO70" s="885"/>
    </row>
    <row r="71" spans="1:41" ht="15">
      <c r="A71" s="886"/>
      <c r="B71" s="946"/>
      <c r="C71" s="886"/>
      <c r="D71" s="877" t="s">
        <v>350</v>
      </c>
      <c r="E71" s="878"/>
      <c r="F71" s="877"/>
      <c r="G71" s="877"/>
      <c r="H71" s="879"/>
      <c r="I71" s="880"/>
      <c r="J71" s="881"/>
      <c r="K71" s="882"/>
      <c r="L71" s="881"/>
      <c r="M71" s="883"/>
      <c r="N71" s="884"/>
      <c r="O71" s="885"/>
      <c r="P71" s="865"/>
      <c r="Q71" s="877" t="s">
        <v>288</v>
      </c>
      <c r="R71" s="878"/>
      <c r="S71" s="877"/>
      <c r="T71" s="877"/>
      <c r="U71" s="879"/>
      <c r="V71" s="880"/>
      <c r="W71" s="881"/>
      <c r="X71" s="882"/>
      <c r="Y71" s="881"/>
      <c r="Z71" s="883"/>
      <c r="AA71" s="884"/>
      <c r="AB71" s="885"/>
      <c r="AC71" s="886"/>
      <c r="AD71" s="877" t="s">
        <v>1498</v>
      </c>
      <c r="AE71" s="878"/>
      <c r="AF71" s="877"/>
      <c r="AG71" s="877"/>
      <c r="AH71" s="879"/>
      <c r="AI71" s="880"/>
      <c r="AJ71" s="881"/>
      <c r="AK71" s="882"/>
      <c r="AL71" s="881"/>
      <c r="AM71" s="883"/>
      <c r="AN71" s="884"/>
      <c r="AO71" s="885"/>
    </row>
    <row r="72" spans="1:41" ht="15">
      <c r="A72" s="886"/>
      <c r="B72" s="946"/>
      <c r="C72" s="886"/>
      <c r="D72" s="877" t="s">
        <v>350</v>
      </c>
      <c r="E72" s="878"/>
      <c r="F72" s="877"/>
      <c r="G72" s="877"/>
      <c r="H72" s="879"/>
      <c r="I72" s="880"/>
      <c r="J72" s="881"/>
      <c r="K72" s="882"/>
      <c r="L72" s="881"/>
      <c r="M72" s="883"/>
      <c r="N72" s="884"/>
      <c r="O72" s="885"/>
      <c r="P72" s="865"/>
      <c r="Q72" s="877" t="s">
        <v>288</v>
      </c>
      <c r="R72" s="878"/>
      <c r="S72" s="877"/>
      <c r="T72" s="877"/>
      <c r="U72" s="879"/>
      <c r="V72" s="880"/>
      <c r="W72" s="881"/>
      <c r="X72" s="882"/>
      <c r="Y72" s="881"/>
      <c r="Z72" s="883"/>
      <c r="AA72" s="884"/>
      <c r="AB72" s="885"/>
      <c r="AC72" s="886"/>
      <c r="AD72" s="877" t="s">
        <v>1498</v>
      </c>
      <c r="AE72" s="878"/>
      <c r="AF72" s="877"/>
      <c r="AG72" s="877"/>
      <c r="AH72" s="879"/>
      <c r="AI72" s="880"/>
      <c r="AJ72" s="881"/>
      <c r="AK72" s="882"/>
      <c r="AL72" s="881"/>
      <c r="AM72" s="883"/>
      <c r="AN72" s="884"/>
      <c r="AO72" s="885"/>
    </row>
    <row r="73" spans="1:41" ht="15">
      <c r="A73" s="886"/>
      <c r="B73" s="946"/>
      <c r="C73" s="886"/>
      <c r="D73" s="877" t="s">
        <v>350</v>
      </c>
      <c r="E73" s="878"/>
      <c r="F73" s="877"/>
      <c r="G73" s="877"/>
      <c r="H73" s="879"/>
      <c r="I73" s="880"/>
      <c r="J73" s="881"/>
      <c r="K73" s="882"/>
      <c r="L73" s="881"/>
      <c r="M73" s="883"/>
      <c r="N73" s="884"/>
      <c r="O73" s="885"/>
      <c r="P73" s="865"/>
      <c r="Q73" s="877" t="s">
        <v>288</v>
      </c>
      <c r="R73" s="878"/>
      <c r="S73" s="877"/>
      <c r="T73" s="877"/>
      <c r="U73" s="879"/>
      <c r="V73" s="880"/>
      <c r="W73" s="881"/>
      <c r="X73" s="882"/>
      <c r="Y73" s="881"/>
      <c r="Z73" s="883"/>
      <c r="AA73" s="884"/>
      <c r="AB73" s="885"/>
      <c r="AC73" s="886"/>
      <c r="AD73" s="877" t="s">
        <v>1498</v>
      </c>
      <c r="AE73" s="878"/>
      <c r="AF73" s="877"/>
      <c r="AG73" s="877"/>
      <c r="AH73" s="879"/>
      <c r="AI73" s="880"/>
      <c r="AJ73" s="881"/>
      <c r="AK73" s="882"/>
      <c r="AL73" s="881"/>
      <c r="AM73" s="883"/>
      <c r="AN73" s="884"/>
      <c r="AO73" s="885"/>
    </row>
    <row r="74" spans="1:41" ht="15">
      <c r="A74" s="886"/>
      <c r="B74" s="946"/>
      <c r="C74" s="886"/>
      <c r="D74" s="877" t="s">
        <v>350</v>
      </c>
      <c r="E74" s="878"/>
      <c r="F74" s="877"/>
      <c r="G74" s="877"/>
      <c r="H74" s="879"/>
      <c r="I74" s="880"/>
      <c r="J74" s="881"/>
      <c r="K74" s="882"/>
      <c r="L74" s="881"/>
      <c r="M74" s="883"/>
      <c r="N74" s="884"/>
      <c r="O74" s="885"/>
      <c r="P74" s="865"/>
      <c r="Q74" s="877" t="s">
        <v>288</v>
      </c>
      <c r="R74" s="878"/>
      <c r="S74" s="877"/>
      <c r="T74" s="877"/>
      <c r="U74" s="879"/>
      <c r="V74" s="880"/>
      <c r="W74" s="881"/>
      <c r="X74" s="882"/>
      <c r="Y74" s="881"/>
      <c r="Z74" s="883"/>
      <c r="AA74" s="884"/>
      <c r="AB74" s="885"/>
      <c r="AC74" s="886"/>
      <c r="AD74" s="877" t="s">
        <v>1498</v>
      </c>
      <c r="AE74" s="878"/>
      <c r="AF74" s="877"/>
      <c r="AG74" s="877"/>
      <c r="AH74" s="879"/>
      <c r="AI74" s="880"/>
      <c r="AJ74" s="881"/>
      <c r="AK74" s="882"/>
      <c r="AL74" s="881"/>
      <c r="AM74" s="883"/>
      <c r="AN74" s="884"/>
      <c r="AO74" s="885"/>
    </row>
    <row r="75" spans="1:41" ht="15">
      <c r="A75" s="886"/>
      <c r="B75" s="946"/>
      <c r="C75" s="886"/>
      <c r="D75" s="877" t="s">
        <v>350</v>
      </c>
      <c r="E75" s="878"/>
      <c r="F75" s="877"/>
      <c r="G75" s="877"/>
      <c r="H75" s="879"/>
      <c r="I75" s="880"/>
      <c r="J75" s="881"/>
      <c r="K75" s="882"/>
      <c r="L75" s="881"/>
      <c r="M75" s="883"/>
      <c r="N75" s="884"/>
      <c r="O75" s="885"/>
      <c r="P75" s="865"/>
      <c r="Q75" s="877" t="s">
        <v>288</v>
      </c>
      <c r="R75" s="878"/>
      <c r="S75" s="877"/>
      <c r="T75" s="877"/>
      <c r="U75" s="879"/>
      <c r="V75" s="880"/>
      <c r="W75" s="881"/>
      <c r="X75" s="882"/>
      <c r="Y75" s="881"/>
      <c r="Z75" s="883"/>
      <c r="AA75" s="884"/>
      <c r="AB75" s="885"/>
      <c r="AC75" s="886"/>
      <c r="AD75" s="877" t="s">
        <v>1498</v>
      </c>
      <c r="AE75" s="878"/>
      <c r="AF75" s="877"/>
      <c r="AG75" s="877"/>
      <c r="AH75" s="879"/>
      <c r="AI75" s="880"/>
      <c r="AJ75" s="881"/>
      <c r="AK75" s="882"/>
      <c r="AL75" s="881"/>
      <c r="AM75" s="883"/>
      <c r="AN75" s="884"/>
      <c r="AO75" s="885"/>
    </row>
    <row r="76" spans="1:41" ht="15">
      <c r="A76" s="886"/>
      <c r="B76" s="946"/>
      <c r="C76" s="886"/>
      <c r="D76" s="877" t="s">
        <v>350</v>
      </c>
      <c r="E76" s="878"/>
      <c r="F76" s="877"/>
      <c r="G76" s="877"/>
      <c r="H76" s="879"/>
      <c r="I76" s="880"/>
      <c r="J76" s="881"/>
      <c r="K76" s="882"/>
      <c r="L76" s="881"/>
      <c r="M76" s="883"/>
      <c r="N76" s="884"/>
      <c r="O76" s="885"/>
      <c r="P76" s="865"/>
      <c r="Q76" s="877" t="s">
        <v>288</v>
      </c>
      <c r="R76" s="878"/>
      <c r="S76" s="877"/>
      <c r="T76" s="877"/>
      <c r="U76" s="879"/>
      <c r="V76" s="880"/>
      <c r="W76" s="881"/>
      <c r="X76" s="882"/>
      <c r="Y76" s="881"/>
      <c r="Z76" s="883"/>
      <c r="AA76" s="884"/>
      <c r="AB76" s="885"/>
      <c r="AC76" s="886"/>
      <c r="AD76" s="877" t="s">
        <v>1498</v>
      </c>
      <c r="AE76" s="878"/>
      <c r="AF76" s="877"/>
      <c r="AG76" s="877"/>
      <c r="AH76" s="879"/>
      <c r="AI76" s="880"/>
      <c r="AJ76" s="881"/>
      <c r="AK76" s="882"/>
      <c r="AL76" s="881"/>
      <c r="AM76" s="883"/>
      <c r="AN76" s="884"/>
      <c r="AO76" s="885"/>
    </row>
    <row r="77" spans="1:41" ht="15">
      <c r="A77" s="886"/>
      <c r="B77" s="946"/>
      <c r="C77" s="886"/>
      <c r="D77" s="877" t="s">
        <v>350</v>
      </c>
      <c r="E77" s="878"/>
      <c r="F77" s="877"/>
      <c r="G77" s="877"/>
      <c r="H77" s="879"/>
      <c r="I77" s="880"/>
      <c r="J77" s="881"/>
      <c r="K77" s="882"/>
      <c r="L77" s="881"/>
      <c r="M77" s="883"/>
      <c r="N77" s="884"/>
      <c r="O77" s="885"/>
      <c r="P77" s="865"/>
      <c r="Q77" s="877" t="s">
        <v>288</v>
      </c>
      <c r="R77" s="878"/>
      <c r="S77" s="877"/>
      <c r="T77" s="877"/>
      <c r="U77" s="879"/>
      <c r="V77" s="880"/>
      <c r="W77" s="881"/>
      <c r="X77" s="882"/>
      <c r="Y77" s="881"/>
      <c r="Z77" s="883"/>
      <c r="AA77" s="884"/>
      <c r="AB77" s="885"/>
      <c r="AC77" s="886"/>
      <c r="AD77" s="877" t="s">
        <v>1498</v>
      </c>
      <c r="AE77" s="878"/>
      <c r="AF77" s="877"/>
      <c r="AG77" s="877"/>
      <c r="AH77" s="879"/>
      <c r="AI77" s="880"/>
      <c r="AJ77" s="881"/>
      <c r="AK77" s="882"/>
      <c r="AL77" s="881"/>
      <c r="AM77" s="883"/>
      <c r="AN77" s="884"/>
      <c r="AO77" s="885"/>
    </row>
    <row r="78" spans="1:41" ht="15">
      <c r="A78" s="886"/>
      <c r="B78" s="946"/>
      <c r="C78" s="886"/>
      <c r="D78" s="877" t="s">
        <v>350</v>
      </c>
      <c r="E78" s="878"/>
      <c r="F78" s="877"/>
      <c r="G78" s="877"/>
      <c r="H78" s="879"/>
      <c r="I78" s="880"/>
      <c r="J78" s="881"/>
      <c r="K78" s="882"/>
      <c r="L78" s="881"/>
      <c r="M78" s="883"/>
      <c r="N78" s="884"/>
      <c r="O78" s="885"/>
      <c r="P78" s="865"/>
      <c r="Q78" s="877" t="s">
        <v>288</v>
      </c>
      <c r="R78" s="878"/>
      <c r="S78" s="877"/>
      <c r="T78" s="877"/>
      <c r="U78" s="879"/>
      <c r="V78" s="880"/>
      <c r="W78" s="881"/>
      <c r="X78" s="882"/>
      <c r="Y78" s="881"/>
      <c r="Z78" s="883"/>
      <c r="AA78" s="884"/>
      <c r="AB78" s="885"/>
      <c r="AC78" s="886"/>
      <c r="AD78" s="877" t="s">
        <v>1498</v>
      </c>
      <c r="AE78" s="878"/>
      <c r="AF78" s="877"/>
      <c r="AG78" s="877"/>
      <c r="AH78" s="879"/>
      <c r="AI78" s="880"/>
      <c r="AJ78" s="881"/>
      <c r="AK78" s="882"/>
      <c r="AL78" s="881"/>
      <c r="AM78" s="883"/>
      <c r="AN78" s="884"/>
      <c r="AO78" s="885"/>
    </row>
    <row r="79" spans="1:41" ht="15">
      <c r="A79" s="886"/>
      <c r="B79" s="946"/>
      <c r="C79" s="886"/>
      <c r="D79" s="877" t="s">
        <v>350</v>
      </c>
      <c r="E79" s="878"/>
      <c r="F79" s="877"/>
      <c r="G79" s="877"/>
      <c r="H79" s="879"/>
      <c r="I79" s="880"/>
      <c r="J79" s="881"/>
      <c r="K79" s="882"/>
      <c r="L79" s="881"/>
      <c r="M79" s="883"/>
      <c r="N79" s="884"/>
      <c r="O79" s="885"/>
      <c r="P79" s="865"/>
      <c r="Q79" s="877" t="s">
        <v>288</v>
      </c>
      <c r="R79" s="878"/>
      <c r="S79" s="877"/>
      <c r="T79" s="877"/>
      <c r="U79" s="879"/>
      <c r="V79" s="880"/>
      <c r="W79" s="881"/>
      <c r="X79" s="882"/>
      <c r="Y79" s="881"/>
      <c r="Z79" s="883"/>
      <c r="AA79" s="884"/>
      <c r="AB79" s="885"/>
      <c r="AC79" s="886"/>
      <c r="AD79" s="877" t="s">
        <v>1498</v>
      </c>
      <c r="AE79" s="878"/>
      <c r="AF79" s="877"/>
      <c r="AG79" s="877"/>
      <c r="AH79" s="879"/>
      <c r="AI79" s="880"/>
      <c r="AJ79" s="881"/>
      <c r="AK79" s="882"/>
      <c r="AL79" s="881"/>
      <c r="AM79" s="883"/>
      <c r="AN79" s="884"/>
      <c r="AO79" s="885"/>
    </row>
    <row r="80" spans="1:41" ht="15">
      <c r="A80" s="886"/>
      <c r="B80" s="946"/>
      <c r="C80" s="886"/>
      <c r="D80" s="877" t="s">
        <v>350</v>
      </c>
      <c r="E80" s="878"/>
      <c r="F80" s="877"/>
      <c r="G80" s="877"/>
      <c r="H80" s="879"/>
      <c r="I80" s="880"/>
      <c r="J80" s="881"/>
      <c r="K80" s="882"/>
      <c r="L80" s="881"/>
      <c r="M80" s="883"/>
      <c r="N80" s="884"/>
      <c r="O80" s="885"/>
      <c r="P80" s="865"/>
      <c r="Q80" s="877" t="s">
        <v>288</v>
      </c>
      <c r="R80" s="878"/>
      <c r="S80" s="877"/>
      <c r="T80" s="877"/>
      <c r="U80" s="879"/>
      <c r="V80" s="880"/>
      <c r="W80" s="881"/>
      <c r="X80" s="882"/>
      <c r="Y80" s="881"/>
      <c r="Z80" s="883"/>
      <c r="AA80" s="884"/>
      <c r="AB80" s="885"/>
      <c r="AC80" s="886"/>
      <c r="AD80" s="877" t="s">
        <v>1498</v>
      </c>
      <c r="AE80" s="878"/>
      <c r="AF80" s="877"/>
      <c r="AG80" s="877"/>
      <c r="AH80" s="879"/>
      <c r="AI80" s="880"/>
      <c r="AJ80" s="881"/>
      <c r="AK80" s="882"/>
      <c r="AL80" s="881"/>
      <c r="AM80" s="883"/>
      <c r="AN80" s="884"/>
      <c r="AO80" s="885"/>
    </row>
    <row r="81" spans="1:41" ht="15">
      <c r="A81" s="886"/>
      <c r="B81" s="946"/>
      <c r="C81" s="886"/>
      <c r="D81" s="877" t="s">
        <v>350</v>
      </c>
      <c r="E81" s="878"/>
      <c r="F81" s="877"/>
      <c r="G81" s="877"/>
      <c r="H81" s="879"/>
      <c r="I81" s="880"/>
      <c r="J81" s="881"/>
      <c r="K81" s="882"/>
      <c r="L81" s="881"/>
      <c r="M81" s="883"/>
      <c r="N81" s="884"/>
      <c r="O81" s="885"/>
      <c r="P81" s="865"/>
      <c r="Q81" s="877" t="s">
        <v>288</v>
      </c>
      <c r="R81" s="878"/>
      <c r="S81" s="877"/>
      <c r="T81" s="877"/>
      <c r="U81" s="879"/>
      <c r="V81" s="880"/>
      <c r="W81" s="881"/>
      <c r="X81" s="882"/>
      <c r="Y81" s="881"/>
      <c r="Z81" s="883"/>
      <c r="AA81" s="884"/>
      <c r="AB81" s="885"/>
      <c r="AC81" s="886"/>
      <c r="AD81" s="877" t="s">
        <v>1498</v>
      </c>
      <c r="AE81" s="878"/>
      <c r="AF81" s="877"/>
      <c r="AG81" s="877"/>
      <c r="AH81" s="879"/>
      <c r="AI81" s="880"/>
      <c r="AJ81" s="881"/>
      <c r="AK81" s="882"/>
      <c r="AL81" s="881"/>
      <c r="AM81" s="883"/>
      <c r="AN81" s="884"/>
      <c r="AO81" s="885"/>
    </row>
    <row r="82" spans="1:41" ht="15">
      <c r="A82" s="886"/>
      <c r="B82" s="946"/>
      <c r="C82" s="886"/>
      <c r="D82" s="877" t="s">
        <v>350</v>
      </c>
      <c r="E82" s="878"/>
      <c r="F82" s="877"/>
      <c r="G82" s="877"/>
      <c r="H82" s="879"/>
      <c r="I82" s="880"/>
      <c r="J82" s="881"/>
      <c r="K82" s="882"/>
      <c r="L82" s="881"/>
      <c r="M82" s="883"/>
      <c r="N82" s="884"/>
      <c r="O82" s="885"/>
      <c r="P82" s="865"/>
      <c r="Q82" s="877" t="s">
        <v>288</v>
      </c>
      <c r="R82" s="878"/>
      <c r="S82" s="877"/>
      <c r="T82" s="877"/>
      <c r="U82" s="879"/>
      <c r="V82" s="880"/>
      <c r="W82" s="881"/>
      <c r="X82" s="882"/>
      <c r="Y82" s="881"/>
      <c r="Z82" s="883"/>
      <c r="AA82" s="884"/>
      <c r="AB82" s="885"/>
      <c r="AC82" s="886"/>
      <c r="AD82" s="877" t="s">
        <v>1498</v>
      </c>
      <c r="AE82" s="878"/>
      <c r="AF82" s="877"/>
      <c r="AG82" s="877"/>
      <c r="AH82" s="879"/>
      <c r="AI82" s="880"/>
      <c r="AJ82" s="881"/>
      <c r="AK82" s="882"/>
      <c r="AL82" s="881"/>
      <c r="AM82" s="883"/>
      <c r="AN82" s="884"/>
      <c r="AO82" s="885"/>
    </row>
    <row r="83" spans="1:41" ht="15">
      <c r="A83" s="886"/>
      <c r="B83" s="946"/>
      <c r="C83" s="886"/>
      <c r="D83" s="877" t="s">
        <v>350</v>
      </c>
      <c r="E83" s="878"/>
      <c r="F83" s="877"/>
      <c r="G83" s="877"/>
      <c r="H83" s="879"/>
      <c r="I83" s="880"/>
      <c r="J83" s="881"/>
      <c r="K83" s="882"/>
      <c r="L83" s="881"/>
      <c r="M83" s="883"/>
      <c r="N83" s="884"/>
      <c r="O83" s="885"/>
      <c r="P83" s="865"/>
      <c r="Q83" s="877" t="s">
        <v>288</v>
      </c>
      <c r="R83" s="878"/>
      <c r="S83" s="877"/>
      <c r="T83" s="877"/>
      <c r="U83" s="879"/>
      <c r="V83" s="880"/>
      <c r="W83" s="881"/>
      <c r="X83" s="882"/>
      <c r="Y83" s="881"/>
      <c r="Z83" s="883"/>
      <c r="AA83" s="884"/>
      <c r="AB83" s="885"/>
      <c r="AC83" s="886"/>
      <c r="AD83" s="877" t="s">
        <v>1498</v>
      </c>
      <c r="AE83" s="878"/>
      <c r="AF83" s="877"/>
      <c r="AG83" s="877"/>
      <c r="AH83" s="879"/>
      <c r="AI83" s="880"/>
      <c r="AJ83" s="881"/>
      <c r="AK83" s="882"/>
      <c r="AL83" s="881"/>
      <c r="AM83" s="883"/>
      <c r="AN83" s="884"/>
      <c r="AO83" s="885"/>
    </row>
    <row r="84" spans="1:41" ht="15">
      <c r="A84" s="886"/>
      <c r="B84" s="946"/>
      <c r="C84" s="886"/>
      <c r="D84" s="877" t="s">
        <v>350</v>
      </c>
      <c r="E84" s="878"/>
      <c r="F84" s="877"/>
      <c r="G84" s="877"/>
      <c r="H84" s="879"/>
      <c r="I84" s="880"/>
      <c r="J84" s="881"/>
      <c r="K84" s="882"/>
      <c r="L84" s="881"/>
      <c r="M84" s="883"/>
      <c r="N84" s="884"/>
      <c r="O84" s="885"/>
      <c r="P84" s="865"/>
      <c r="Q84" s="877" t="s">
        <v>288</v>
      </c>
      <c r="R84" s="878"/>
      <c r="S84" s="877"/>
      <c r="T84" s="877"/>
      <c r="U84" s="879"/>
      <c r="V84" s="880"/>
      <c r="W84" s="881"/>
      <c r="X84" s="882"/>
      <c r="Y84" s="881"/>
      <c r="Z84" s="883"/>
      <c r="AA84" s="884"/>
      <c r="AB84" s="885"/>
      <c r="AC84" s="886"/>
      <c r="AD84" s="877" t="s">
        <v>1498</v>
      </c>
      <c r="AE84" s="878"/>
      <c r="AF84" s="877"/>
      <c r="AG84" s="877"/>
      <c r="AH84" s="879"/>
      <c r="AI84" s="880"/>
      <c r="AJ84" s="881"/>
      <c r="AK84" s="882"/>
      <c r="AL84" s="881"/>
      <c r="AM84" s="883"/>
      <c r="AN84" s="884"/>
      <c r="AO84" s="885"/>
    </row>
    <row r="85" spans="1:41" ht="15">
      <c r="A85" s="886"/>
      <c r="B85" s="946"/>
      <c r="C85" s="886"/>
      <c r="D85" s="877" t="s">
        <v>350</v>
      </c>
      <c r="E85" s="878"/>
      <c r="F85" s="877"/>
      <c r="G85" s="877"/>
      <c r="H85" s="879"/>
      <c r="I85" s="880"/>
      <c r="J85" s="881"/>
      <c r="K85" s="882"/>
      <c r="L85" s="881"/>
      <c r="M85" s="883"/>
      <c r="N85" s="884"/>
      <c r="O85" s="885"/>
      <c r="P85" s="865"/>
      <c r="Q85" s="877" t="s">
        <v>288</v>
      </c>
      <c r="R85" s="878"/>
      <c r="S85" s="877"/>
      <c r="T85" s="877"/>
      <c r="U85" s="879"/>
      <c r="V85" s="880"/>
      <c r="W85" s="881"/>
      <c r="X85" s="882"/>
      <c r="Y85" s="881"/>
      <c r="Z85" s="883"/>
      <c r="AA85" s="884"/>
      <c r="AB85" s="885"/>
      <c r="AC85" s="886"/>
      <c r="AD85" s="877" t="s">
        <v>1498</v>
      </c>
      <c r="AE85" s="878"/>
      <c r="AF85" s="877"/>
      <c r="AG85" s="877"/>
      <c r="AH85" s="879"/>
      <c r="AI85" s="880"/>
      <c r="AJ85" s="881"/>
      <c r="AK85" s="882"/>
      <c r="AL85" s="881"/>
      <c r="AM85" s="883"/>
      <c r="AN85" s="884"/>
      <c r="AO85" s="885"/>
    </row>
    <row r="86" spans="1:41" ht="15">
      <c r="A86" s="886"/>
      <c r="B86" s="946"/>
      <c r="C86" s="886"/>
      <c r="D86" s="877" t="s">
        <v>350</v>
      </c>
      <c r="E86" s="878"/>
      <c r="F86" s="877"/>
      <c r="G86" s="877"/>
      <c r="H86" s="879"/>
      <c r="I86" s="880"/>
      <c r="J86" s="881"/>
      <c r="K86" s="882"/>
      <c r="L86" s="881"/>
      <c r="M86" s="883"/>
      <c r="N86" s="884"/>
      <c r="O86" s="885"/>
      <c r="P86" s="865"/>
      <c r="Q86" s="877" t="s">
        <v>288</v>
      </c>
      <c r="R86" s="878"/>
      <c r="S86" s="877"/>
      <c r="T86" s="877"/>
      <c r="U86" s="879"/>
      <c r="V86" s="880"/>
      <c r="W86" s="881"/>
      <c r="X86" s="882"/>
      <c r="Y86" s="881"/>
      <c r="Z86" s="883"/>
      <c r="AA86" s="884"/>
      <c r="AB86" s="885"/>
      <c r="AC86" s="886"/>
      <c r="AD86" s="877" t="s">
        <v>1498</v>
      </c>
      <c r="AE86" s="878"/>
      <c r="AF86" s="877"/>
      <c r="AG86" s="877"/>
      <c r="AH86" s="879"/>
      <c r="AI86" s="880"/>
      <c r="AJ86" s="881"/>
      <c r="AK86" s="882"/>
      <c r="AL86" s="881"/>
      <c r="AM86" s="883"/>
      <c r="AN86" s="884"/>
      <c r="AO86" s="885"/>
    </row>
    <row r="87" spans="1:41" ht="15">
      <c r="A87" s="886"/>
      <c r="B87" s="946"/>
      <c r="C87" s="886"/>
      <c r="D87" s="877" t="s">
        <v>350</v>
      </c>
      <c r="E87" s="878"/>
      <c r="F87" s="877"/>
      <c r="G87" s="877"/>
      <c r="H87" s="879"/>
      <c r="I87" s="880"/>
      <c r="J87" s="881"/>
      <c r="K87" s="882"/>
      <c r="L87" s="881"/>
      <c r="M87" s="883"/>
      <c r="N87" s="884"/>
      <c r="O87" s="885"/>
      <c r="P87" s="865"/>
      <c r="Q87" s="877" t="s">
        <v>288</v>
      </c>
      <c r="R87" s="878"/>
      <c r="S87" s="877"/>
      <c r="T87" s="877"/>
      <c r="U87" s="879"/>
      <c r="V87" s="880"/>
      <c r="W87" s="881"/>
      <c r="X87" s="882"/>
      <c r="Y87" s="881"/>
      <c r="Z87" s="883"/>
      <c r="AA87" s="884"/>
      <c r="AB87" s="885"/>
      <c r="AC87" s="886"/>
      <c r="AD87" s="877" t="s">
        <v>1498</v>
      </c>
      <c r="AE87" s="878"/>
      <c r="AF87" s="877"/>
      <c r="AG87" s="877"/>
      <c r="AH87" s="879"/>
      <c r="AI87" s="880"/>
      <c r="AJ87" s="881"/>
      <c r="AK87" s="882"/>
      <c r="AL87" s="881"/>
      <c r="AM87" s="883"/>
      <c r="AN87" s="884"/>
      <c r="AO87" s="885"/>
    </row>
    <row r="88" spans="1:41" ht="15">
      <c r="A88" s="886"/>
      <c r="B88" s="946"/>
      <c r="C88" s="886"/>
      <c r="D88" s="877" t="s">
        <v>350</v>
      </c>
      <c r="E88" s="878"/>
      <c r="F88" s="877"/>
      <c r="G88" s="877"/>
      <c r="H88" s="879"/>
      <c r="I88" s="880"/>
      <c r="J88" s="881"/>
      <c r="K88" s="882"/>
      <c r="L88" s="881"/>
      <c r="M88" s="883"/>
      <c r="N88" s="884"/>
      <c r="O88" s="885"/>
      <c r="P88" s="865"/>
      <c r="Q88" s="877" t="s">
        <v>288</v>
      </c>
      <c r="R88" s="878"/>
      <c r="S88" s="877"/>
      <c r="T88" s="877"/>
      <c r="U88" s="879"/>
      <c r="V88" s="880"/>
      <c r="W88" s="881"/>
      <c r="X88" s="882"/>
      <c r="Y88" s="881"/>
      <c r="Z88" s="883"/>
      <c r="AA88" s="884"/>
      <c r="AB88" s="885"/>
      <c r="AC88" s="886"/>
      <c r="AD88" s="877" t="s">
        <v>1498</v>
      </c>
      <c r="AE88" s="878"/>
      <c r="AF88" s="877"/>
      <c r="AG88" s="877"/>
      <c r="AH88" s="879"/>
      <c r="AI88" s="880"/>
      <c r="AJ88" s="881"/>
      <c r="AK88" s="882"/>
      <c r="AL88" s="881"/>
      <c r="AM88" s="883"/>
      <c r="AN88" s="884"/>
      <c r="AO88" s="885"/>
    </row>
    <row r="89" spans="1:41" ht="15">
      <c r="A89" s="886"/>
      <c r="B89" s="946"/>
      <c r="C89" s="886"/>
      <c r="D89" s="877" t="s">
        <v>350</v>
      </c>
      <c r="E89" s="878"/>
      <c r="F89" s="877"/>
      <c r="G89" s="877"/>
      <c r="H89" s="879"/>
      <c r="I89" s="880"/>
      <c r="J89" s="881"/>
      <c r="K89" s="882"/>
      <c r="L89" s="881"/>
      <c r="M89" s="883"/>
      <c r="N89" s="884"/>
      <c r="O89" s="885"/>
      <c r="P89" s="865"/>
      <c r="Q89" s="877" t="s">
        <v>288</v>
      </c>
      <c r="R89" s="878"/>
      <c r="S89" s="877"/>
      <c r="T89" s="877"/>
      <c r="U89" s="879"/>
      <c r="V89" s="880"/>
      <c r="W89" s="881"/>
      <c r="X89" s="882"/>
      <c r="Y89" s="881"/>
      <c r="Z89" s="883"/>
      <c r="AA89" s="884"/>
      <c r="AB89" s="885"/>
      <c r="AC89" s="886"/>
      <c r="AD89" s="877" t="s">
        <v>1498</v>
      </c>
      <c r="AE89" s="878"/>
      <c r="AF89" s="877"/>
      <c r="AG89" s="877"/>
      <c r="AH89" s="879"/>
      <c r="AI89" s="880"/>
      <c r="AJ89" s="881"/>
      <c r="AK89" s="882"/>
      <c r="AL89" s="881"/>
      <c r="AM89" s="883"/>
      <c r="AN89" s="884"/>
      <c r="AO89" s="885"/>
    </row>
    <row r="90" spans="1:41" ht="15">
      <c r="A90" s="886"/>
      <c r="B90" s="946"/>
      <c r="C90" s="886"/>
      <c r="D90" s="877" t="s">
        <v>350</v>
      </c>
      <c r="E90" s="878"/>
      <c r="F90" s="877"/>
      <c r="G90" s="877"/>
      <c r="H90" s="879"/>
      <c r="I90" s="880"/>
      <c r="J90" s="881"/>
      <c r="K90" s="882"/>
      <c r="L90" s="881"/>
      <c r="M90" s="883"/>
      <c r="N90" s="884"/>
      <c r="O90" s="885"/>
      <c r="P90" s="865"/>
      <c r="Q90" s="877" t="s">
        <v>288</v>
      </c>
      <c r="R90" s="878"/>
      <c r="S90" s="877"/>
      <c r="T90" s="877"/>
      <c r="U90" s="879"/>
      <c r="V90" s="880"/>
      <c r="W90" s="881"/>
      <c r="X90" s="882"/>
      <c r="Y90" s="881"/>
      <c r="Z90" s="883"/>
      <c r="AA90" s="884"/>
      <c r="AB90" s="885"/>
      <c r="AC90" s="886"/>
      <c r="AD90" s="877" t="s">
        <v>1498</v>
      </c>
      <c r="AE90" s="878"/>
      <c r="AF90" s="877"/>
      <c r="AG90" s="877"/>
      <c r="AH90" s="879"/>
      <c r="AI90" s="880"/>
      <c r="AJ90" s="881"/>
      <c r="AK90" s="882"/>
      <c r="AL90" s="881"/>
      <c r="AM90" s="883"/>
      <c r="AN90" s="884"/>
      <c r="AO90" s="885"/>
    </row>
    <row r="91" spans="1:41" ht="15">
      <c r="A91" s="886"/>
      <c r="B91" s="946"/>
      <c r="C91" s="886"/>
      <c r="D91" s="877" t="s">
        <v>350</v>
      </c>
      <c r="E91" s="878"/>
      <c r="F91" s="877"/>
      <c r="G91" s="877"/>
      <c r="H91" s="879"/>
      <c r="I91" s="880"/>
      <c r="J91" s="881"/>
      <c r="K91" s="882"/>
      <c r="L91" s="881"/>
      <c r="M91" s="883"/>
      <c r="N91" s="884"/>
      <c r="O91" s="885"/>
      <c r="P91" s="865"/>
      <c r="Q91" s="877" t="s">
        <v>288</v>
      </c>
      <c r="R91" s="878"/>
      <c r="S91" s="877"/>
      <c r="T91" s="877"/>
      <c r="U91" s="879"/>
      <c r="V91" s="880"/>
      <c r="W91" s="881"/>
      <c r="X91" s="882"/>
      <c r="Y91" s="881"/>
      <c r="Z91" s="883"/>
      <c r="AA91" s="884"/>
      <c r="AB91" s="885"/>
      <c r="AC91" s="886"/>
      <c r="AD91" s="877" t="s">
        <v>1498</v>
      </c>
      <c r="AE91" s="878"/>
      <c r="AF91" s="877"/>
      <c r="AG91" s="877"/>
      <c r="AH91" s="879"/>
      <c r="AI91" s="880"/>
      <c r="AJ91" s="881"/>
      <c r="AK91" s="882"/>
      <c r="AL91" s="881"/>
      <c r="AM91" s="883"/>
      <c r="AN91" s="884"/>
      <c r="AO91" s="885"/>
    </row>
    <row r="92" spans="1:41" ht="15">
      <c r="A92" s="886"/>
      <c r="B92" s="946"/>
      <c r="C92" s="886"/>
      <c r="D92" s="877" t="s">
        <v>350</v>
      </c>
      <c r="E92" s="878"/>
      <c r="F92" s="877"/>
      <c r="G92" s="877"/>
      <c r="H92" s="879"/>
      <c r="I92" s="880"/>
      <c r="J92" s="881"/>
      <c r="K92" s="882"/>
      <c r="L92" s="881"/>
      <c r="M92" s="883"/>
      <c r="N92" s="884"/>
      <c r="O92" s="885"/>
      <c r="P92" s="865"/>
      <c r="Q92" s="877" t="s">
        <v>288</v>
      </c>
      <c r="R92" s="878"/>
      <c r="S92" s="877"/>
      <c r="T92" s="877"/>
      <c r="U92" s="879"/>
      <c r="V92" s="880"/>
      <c r="W92" s="881"/>
      <c r="X92" s="882"/>
      <c r="Y92" s="881"/>
      <c r="Z92" s="883"/>
      <c r="AA92" s="884"/>
      <c r="AB92" s="885"/>
      <c r="AC92" s="886"/>
      <c r="AD92" s="877" t="s">
        <v>1498</v>
      </c>
      <c r="AE92" s="878"/>
      <c r="AF92" s="877"/>
      <c r="AG92" s="877"/>
      <c r="AH92" s="879"/>
      <c r="AI92" s="880"/>
      <c r="AJ92" s="881"/>
      <c r="AK92" s="882"/>
      <c r="AL92" s="881"/>
      <c r="AM92" s="883"/>
      <c r="AN92" s="884"/>
      <c r="AO92" s="885"/>
    </row>
    <row r="93" spans="1:41" ht="15">
      <c r="A93" s="886"/>
      <c r="B93" s="946"/>
      <c r="C93" s="886"/>
      <c r="D93" s="877" t="s">
        <v>350</v>
      </c>
      <c r="E93" s="878"/>
      <c r="F93" s="877"/>
      <c r="G93" s="877"/>
      <c r="H93" s="879"/>
      <c r="I93" s="880"/>
      <c r="J93" s="881"/>
      <c r="K93" s="882"/>
      <c r="L93" s="881"/>
      <c r="M93" s="883"/>
      <c r="N93" s="884"/>
      <c r="O93" s="885"/>
      <c r="P93" s="865"/>
      <c r="Q93" s="877" t="s">
        <v>288</v>
      </c>
      <c r="R93" s="878"/>
      <c r="S93" s="877"/>
      <c r="T93" s="877"/>
      <c r="U93" s="879"/>
      <c r="V93" s="880"/>
      <c r="W93" s="881"/>
      <c r="X93" s="882"/>
      <c r="Y93" s="881"/>
      <c r="Z93" s="883"/>
      <c r="AA93" s="884"/>
      <c r="AB93" s="885"/>
      <c r="AC93" s="886"/>
      <c r="AD93" s="877" t="s">
        <v>1498</v>
      </c>
      <c r="AE93" s="878"/>
      <c r="AF93" s="877"/>
      <c r="AG93" s="877"/>
      <c r="AH93" s="879"/>
      <c r="AI93" s="880"/>
      <c r="AJ93" s="881"/>
      <c r="AK93" s="882"/>
      <c r="AL93" s="881"/>
      <c r="AM93" s="883"/>
      <c r="AN93" s="884"/>
      <c r="AO93" s="885"/>
    </row>
    <row r="94" spans="1:41" ht="15">
      <c r="A94" s="886"/>
      <c r="B94" s="946"/>
      <c r="C94" s="886"/>
      <c r="D94" s="877" t="s">
        <v>350</v>
      </c>
      <c r="E94" s="878"/>
      <c r="F94" s="877"/>
      <c r="G94" s="877"/>
      <c r="H94" s="879"/>
      <c r="I94" s="880"/>
      <c r="J94" s="881"/>
      <c r="K94" s="882"/>
      <c r="L94" s="881"/>
      <c r="M94" s="883"/>
      <c r="N94" s="884"/>
      <c r="O94" s="885"/>
      <c r="P94" s="865"/>
      <c r="Q94" s="877" t="s">
        <v>288</v>
      </c>
      <c r="R94" s="878"/>
      <c r="S94" s="877"/>
      <c r="T94" s="877"/>
      <c r="U94" s="879"/>
      <c r="V94" s="880"/>
      <c r="W94" s="881"/>
      <c r="X94" s="882"/>
      <c r="Y94" s="881"/>
      <c r="Z94" s="883"/>
      <c r="AA94" s="884"/>
      <c r="AB94" s="885"/>
      <c r="AC94" s="886"/>
      <c r="AD94" s="877" t="s">
        <v>1498</v>
      </c>
      <c r="AE94" s="878"/>
      <c r="AF94" s="877"/>
      <c r="AG94" s="877"/>
      <c r="AH94" s="879"/>
      <c r="AI94" s="880"/>
      <c r="AJ94" s="881"/>
      <c r="AK94" s="882"/>
      <c r="AL94" s="881"/>
      <c r="AM94" s="883"/>
      <c r="AN94" s="884"/>
      <c r="AO94" s="885"/>
    </row>
    <row r="95" spans="1:41" ht="15">
      <c r="A95" s="886"/>
      <c r="B95" s="946"/>
      <c r="C95" s="886"/>
      <c r="D95" s="877" t="s">
        <v>350</v>
      </c>
      <c r="E95" s="878"/>
      <c r="F95" s="877"/>
      <c r="G95" s="877"/>
      <c r="H95" s="879"/>
      <c r="I95" s="880"/>
      <c r="J95" s="881"/>
      <c r="K95" s="882"/>
      <c r="L95" s="881"/>
      <c r="M95" s="883"/>
      <c r="N95" s="884"/>
      <c r="O95" s="885"/>
      <c r="P95" s="865"/>
      <c r="Q95" s="877" t="s">
        <v>288</v>
      </c>
      <c r="R95" s="878"/>
      <c r="S95" s="877"/>
      <c r="T95" s="877"/>
      <c r="U95" s="879"/>
      <c r="V95" s="880"/>
      <c r="W95" s="881"/>
      <c r="X95" s="882"/>
      <c r="Y95" s="881"/>
      <c r="Z95" s="883"/>
      <c r="AA95" s="884"/>
      <c r="AB95" s="885"/>
      <c r="AC95" s="886"/>
      <c r="AD95" s="877" t="s">
        <v>1498</v>
      </c>
      <c r="AE95" s="878"/>
      <c r="AF95" s="877"/>
      <c r="AG95" s="877"/>
      <c r="AH95" s="879"/>
      <c r="AI95" s="880"/>
      <c r="AJ95" s="881"/>
      <c r="AK95" s="882"/>
      <c r="AL95" s="881"/>
      <c r="AM95" s="883"/>
      <c r="AN95" s="884"/>
      <c r="AO95" s="885"/>
    </row>
    <row r="96" spans="1:41" ht="15">
      <c r="A96" s="886"/>
      <c r="B96" s="946"/>
      <c r="C96" s="886"/>
      <c r="D96" s="877" t="s">
        <v>350</v>
      </c>
      <c r="E96" s="878"/>
      <c r="F96" s="877"/>
      <c r="G96" s="877"/>
      <c r="H96" s="879"/>
      <c r="I96" s="880"/>
      <c r="J96" s="881"/>
      <c r="K96" s="882"/>
      <c r="L96" s="881"/>
      <c r="M96" s="883"/>
      <c r="N96" s="884"/>
      <c r="O96" s="885"/>
      <c r="P96" s="865"/>
      <c r="Q96" s="877" t="s">
        <v>288</v>
      </c>
      <c r="R96" s="878"/>
      <c r="S96" s="877"/>
      <c r="T96" s="877"/>
      <c r="U96" s="879"/>
      <c r="V96" s="880"/>
      <c r="W96" s="881"/>
      <c r="X96" s="882"/>
      <c r="Y96" s="881"/>
      <c r="Z96" s="883"/>
      <c r="AA96" s="884"/>
      <c r="AB96" s="885"/>
      <c r="AC96" s="886"/>
      <c r="AD96" s="877" t="s">
        <v>1498</v>
      </c>
      <c r="AE96" s="878"/>
      <c r="AF96" s="877"/>
      <c r="AG96" s="877"/>
      <c r="AH96" s="879"/>
      <c r="AI96" s="880"/>
      <c r="AJ96" s="881"/>
      <c r="AK96" s="882"/>
      <c r="AL96" s="881"/>
      <c r="AM96" s="883"/>
      <c r="AN96" s="884"/>
      <c r="AO96" s="885"/>
    </row>
    <row r="97" spans="1:41" ht="15">
      <c r="A97" s="886"/>
      <c r="B97" s="946"/>
      <c r="C97" s="886"/>
      <c r="D97" s="877" t="s">
        <v>350</v>
      </c>
      <c r="E97" s="878"/>
      <c r="F97" s="877"/>
      <c r="G97" s="877"/>
      <c r="H97" s="879"/>
      <c r="I97" s="880"/>
      <c r="J97" s="881"/>
      <c r="K97" s="882"/>
      <c r="L97" s="881"/>
      <c r="M97" s="883"/>
      <c r="N97" s="884"/>
      <c r="O97" s="885"/>
      <c r="P97" s="865"/>
      <c r="Q97" s="877" t="s">
        <v>288</v>
      </c>
      <c r="R97" s="878"/>
      <c r="S97" s="877"/>
      <c r="T97" s="877"/>
      <c r="U97" s="879"/>
      <c r="V97" s="880"/>
      <c r="W97" s="881"/>
      <c r="X97" s="882"/>
      <c r="Y97" s="881"/>
      <c r="Z97" s="883"/>
      <c r="AA97" s="884"/>
      <c r="AB97" s="885"/>
      <c r="AC97" s="886"/>
      <c r="AD97" s="877" t="s">
        <v>1498</v>
      </c>
      <c r="AE97" s="878"/>
      <c r="AF97" s="877"/>
      <c r="AG97" s="877"/>
      <c r="AH97" s="879"/>
      <c r="AI97" s="880"/>
      <c r="AJ97" s="881"/>
      <c r="AK97" s="882"/>
      <c r="AL97" s="881"/>
      <c r="AM97" s="883"/>
      <c r="AN97" s="884"/>
      <c r="AO97" s="885"/>
    </row>
    <row r="98" spans="1:41" ht="15">
      <c r="A98" s="886"/>
      <c r="B98" s="946"/>
      <c r="C98" s="886"/>
      <c r="D98" s="877" t="s">
        <v>350</v>
      </c>
      <c r="E98" s="878"/>
      <c r="F98" s="877"/>
      <c r="G98" s="877"/>
      <c r="H98" s="879"/>
      <c r="I98" s="880"/>
      <c r="J98" s="881"/>
      <c r="K98" s="882"/>
      <c r="L98" s="881"/>
      <c r="M98" s="883"/>
      <c r="N98" s="884"/>
      <c r="O98" s="885"/>
      <c r="P98" s="865"/>
      <c r="Q98" s="877" t="s">
        <v>288</v>
      </c>
      <c r="R98" s="878"/>
      <c r="S98" s="877"/>
      <c r="T98" s="877"/>
      <c r="U98" s="879"/>
      <c r="V98" s="880"/>
      <c r="W98" s="881"/>
      <c r="X98" s="882"/>
      <c r="Y98" s="881"/>
      <c r="Z98" s="883"/>
      <c r="AA98" s="884"/>
      <c r="AB98" s="885"/>
      <c r="AC98" s="886"/>
      <c r="AD98" s="877" t="s">
        <v>1498</v>
      </c>
      <c r="AE98" s="878"/>
      <c r="AF98" s="877"/>
      <c r="AG98" s="877"/>
      <c r="AH98" s="879"/>
      <c r="AI98" s="880"/>
      <c r="AJ98" s="881"/>
      <c r="AK98" s="882"/>
      <c r="AL98" s="881"/>
      <c r="AM98" s="883"/>
      <c r="AN98" s="884"/>
      <c r="AO98" s="885"/>
    </row>
    <row r="99" spans="1:41" ht="15">
      <c r="A99" s="886"/>
      <c r="B99" s="946"/>
      <c r="C99" s="886"/>
      <c r="D99" s="877" t="s">
        <v>350</v>
      </c>
      <c r="E99" s="878"/>
      <c r="F99" s="877"/>
      <c r="G99" s="877"/>
      <c r="H99" s="879"/>
      <c r="I99" s="880"/>
      <c r="J99" s="881"/>
      <c r="K99" s="882"/>
      <c r="L99" s="881"/>
      <c r="M99" s="883"/>
      <c r="N99" s="884"/>
      <c r="O99" s="885"/>
      <c r="P99" s="865"/>
      <c r="Q99" s="877" t="s">
        <v>288</v>
      </c>
      <c r="R99" s="878"/>
      <c r="S99" s="877"/>
      <c r="T99" s="877"/>
      <c r="U99" s="879"/>
      <c r="V99" s="880"/>
      <c r="W99" s="881"/>
      <c r="X99" s="882"/>
      <c r="Y99" s="881"/>
      <c r="Z99" s="883"/>
      <c r="AA99" s="884"/>
      <c r="AB99" s="885"/>
      <c r="AC99" s="886"/>
      <c r="AD99" s="877" t="s">
        <v>1498</v>
      </c>
      <c r="AE99" s="878"/>
      <c r="AF99" s="877"/>
      <c r="AG99" s="877"/>
      <c r="AH99" s="879"/>
      <c r="AI99" s="880"/>
      <c r="AJ99" s="881"/>
      <c r="AK99" s="882"/>
      <c r="AL99" s="881"/>
      <c r="AM99" s="883"/>
      <c r="AN99" s="884"/>
      <c r="AO99" s="885"/>
    </row>
    <row r="100" spans="1:41" ht="15">
      <c r="A100" s="886"/>
      <c r="B100" s="946"/>
      <c r="C100" s="886"/>
      <c r="D100" s="877" t="s">
        <v>350</v>
      </c>
      <c r="E100" s="878"/>
      <c r="F100" s="877"/>
      <c r="G100" s="877"/>
      <c r="H100" s="879"/>
      <c r="I100" s="880"/>
      <c r="J100" s="881"/>
      <c r="K100" s="882"/>
      <c r="L100" s="881"/>
      <c r="M100" s="883"/>
      <c r="N100" s="884"/>
      <c r="O100" s="885"/>
      <c r="P100" s="865"/>
      <c r="Q100" s="877" t="s">
        <v>288</v>
      </c>
      <c r="R100" s="878"/>
      <c r="S100" s="877"/>
      <c r="T100" s="877"/>
      <c r="U100" s="879"/>
      <c r="V100" s="880"/>
      <c r="W100" s="881"/>
      <c r="X100" s="882"/>
      <c r="Y100" s="881"/>
      <c r="Z100" s="883"/>
      <c r="AA100" s="884"/>
      <c r="AB100" s="885"/>
      <c r="AC100" s="886"/>
      <c r="AD100" s="877" t="s">
        <v>1498</v>
      </c>
      <c r="AE100" s="878"/>
      <c r="AF100" s="877"/>
      <c r="AG100" s="877"/>
      <c r="AH100" s="879"/>
      <c r="AI100" s="880"/>
      <c r="AJ100" s="881"/>
      <c r="AK100" s="882"/>
      <c r="AL100" s="881"/>
      <c r="AM100" s="883"/>
      <c r="AN100" s="884"/>
      <c r="AO100" s="885"/>
    </row>
    <row r="101" spans="1:41" ht="15">
      <c r="A101" s="886"/>
      <c r="B101" s="946"/>
      <c r="C101" s="886"/>
      <c r="D101" s="877" t="s">
        <v>350</v>
      </c>
      <c r="E101" s="878"/>
      <c r="F101" s="877"/>
      <c r="G101" s="877"/>
      <c r="H101" s="879"/>
      <c r="I101" s="880"/>
      <c r="J101" s="881"/>
      <c r="K101" s="882"/>
      <c r="L101" s="881"/>
      <c r="M101" s="883"/>
      <c r="N101" s="884"/>
      <c r="O101" s="885"/>
      <c r="P101" s="865"/>
      <c r="Q101" s="877" t="s">
        <v>288</v>
      </c>
      <c r="R101" s="878"/>
      <c r="S101" s="877"/>
      <c r="T101" s="877"/>
      <c r="U101" s="879"/>
      <c r="V101" s="880"/>
      <c r="W101" s="881"/>
      <c r="X101" s="882"/>
      <c r="Y101" s="881"/>
      <c r="Z101" s="883"/>
      <c r="AA101" s="884"/>
      <c r="AB101" s="885"/>
      <c r="AC101" s="886"/>
      <c r="AD101" s="877" t="s">
        <v>1498</v>
      </c>
      <c r="AE101" s="878"/>
      <c r="AF101" s="877"/>
      <c r="AG101" s="877"/>
      <c r="AH101" s="879"/>
      <c r="AI101" s="880"/>
      <c r="AJ101" s="881"/>
      <c r="AK101" s="882"/>
      <c r="AL101" s="881"/>
      <c r="AM101" s="883"/>
      <c r="AN101" s="884"/>
      <c r="AO101" s="885"/>
    </row>
    <row r="102" spans="1:41" ht="15">
      <c r="A102" s="886"/>
      <c r="B102" s="946"/>
      <c r="C102" s="886"/>
      <c r="D102" s="877" t="s">
        <v>350</v>
      </c>
      <c r="E102" s="878"/>
      <c r="F102" s="877"/>
      <c r="G102" s="877"/>
      <c r="H102" s="879"/>
      <c r="I102" s="880"/>
      <c r="J102" s="881"/>
      <c r="K102" s="882"/>
      <c r="L102" s="881"/>
      <c r="M102" s="883"/>
      <c r="N102" s="884"/>
      <c r="O102" s="885"/>
      <c r="P102" s="865"/>
      <c r="Q102" s="877" t="s">
        <v>288</v>
      </c>
      <c r="R102" s="878"/>
      <c r="S102" s="877"/>
      <c r="T102" s="877"/>
      <c r="U102" s="879"/>
      <c r="V102" s="880"/>
      <c r="W102" s="881"/>
      <c r="X102" s="882"/>
      <c r="Y102" s="881"/>
      <c r="Z102" s="883"/>
      <c r="AA102" s="884"/>
      <c r="AB102" s="885"/>
      <c r="AC102" s="886"/>
      <c r="AD102" s="877" t="s">
        <v>1498</v>
      </c>
      <c r="AE102" s="878"/>
      <c r="AF102" s="877"/>
      <c r="AG102" s="877"/>
      <c r="AH102" s="879"/>
      <c r="AI102" s="880"/>
      <c r="AJ102" s="881"/>
      <c r="AK102" s="882"/>
      <c r="AL102" s="881"/>
      <c r="AM102" s="883"/>
      <c r="AN102" s="884"/>
      <c r="AO102" s="885"/>
    </row>
    <row r="103" spans="1:41" ht="15">
      <c r="A103" s="886"/>
      <c r="B103" s="946"/>
      <c r="C103" s="886"/>
      <c r="D103" s="877" t="s">
        <v>350</v>
      </c>
      <c r="E103" s="878"/>
      <c r="F103" s="877"/>
      <c r="G103" s="877"/>
      <c r="H103" s="879"/>
      <c r="I103" s="880"/>
      <c r="J103" s="881"/>
      <c r="K103" s="882"/>
      <c r="L103" s="881"/>
      <c r="M103" s="883"/>
      <c r="N103" s="884"/>
      <c r="O103" s="885"/>
      <c r="P103" s="865"/>
      <c r="Q103" s="877" t="s">
        <v>288</v>
      </c>
      <c r="R103" s="878"/>
      <c r="S103" s="877"/>
      <c r="T103" s="877"/>
      <c r="U103" s="879"/>
      <c r="V103" s="880"/>
      <c r="W103" s="881"/>
      <c r="X103" s="882"/>
      <c r="Y103" s="881"/>
      <c r="Z103" s="883"/>
      <c r="AA103" s="884"/>
      <c r="AB103" s="885"/>
      <c r="AC103" s="886"/>
      <c r="AD103" s="877" t="s">
        <v>1498</v>
      </c>
      <c r="AE103" s="878"/>
      <c r="AF103" s="877"/>
      <c r="AG103" s="877"/>
      <c r="AH103" s="879"/>
      <c r="AI103" s="880"/>
      <c r="AJ103" s="881"/>
      <c r="AK103" s="882"/>
      <c r="AL103" s="881"/>
      <c r="AM103" s="883"/>
      <c r="AN103" s="884"/>
      <c r="AO103" s="885"/>
    </row>
    <row r="104" spans="1:41" ht="15">
      <c r="A104" s="886"/>
      <c r="B104" s="946"/>
      <c r="C104" s="886"/>
      <c r="D104" s="877" t="s">
        <v>350</v>
      </c>
      <c r="E104" s="878"/>
      <c r="F104" s="877"/>
      <c r="G104" s="877"/>
      <c r="H104" s="879"/>
      <c r="I104" s="880"/>
      <c r="J104" s="881"/>
      <c r="K104" s="882"/>
      <c r="L104" s="881"/>
      <c r="M104" s="883"/>
      <c r="N104" s="884"/>
      <c r="O104" s="885"/>
      <c r="P104" s="865"/>
      <c r="Q104" s="877" t="s">
        <v>288</v>
      </c>
      <c r="R104" s="878"/>
      <c r="S104" s="877"/>
      <c r="T104" s="877"/>
      <c r="U104" s="879"/>
      <c r="V104" s="880"/>
      <c r="W104" s="881"/>
      <c r="X104" s="882"/>
      <c r="Y104" s="881"/>
      <c r="Z104" s="883"/>
      <c r="AA104" s="884"/>
      <c r="AB104" s="885"/>
      <c r="AC104" s="886"/>
      <c r="AD104" s="877" t="s">
        <v>1498</v>
      </c>
      <c r="AE104" s="878"/>
      <c r="AF104" s="877"/>
      <c r="AG104" s="877"/>
      <c r="AH104" s="879"/>
      <c r="AI104" s="880"/>
      <c r="AJ104" s="881"/>
      <c r="AK104" s="882"/>
      <c r="AL104" s="881"/>
      <c r="AM104" s="883"/>
      <c r="AN104" s="884"/>
      <c r="AO104" s="885"/>
    </row>
    <row r="105" spans="1:41" ht="15">
      <c r="A105" s="886"/>
      <c r="B105" s="946"/>
      <c r="C105" s="886"/>
      <c r="D105" s="877" t="s">
        <v>350</v>
      </c>
      <c r="E105" s="878"/>
      <c r="F105" s="877"/>
      <c r="G105" s="877"/>
      <c r="H105" s="879"/>
      <c r="I105" s="880"/>
      <c r="J105" s="881"/>
      <c r="K105" s="882"/>
      <c r="L105" s="881"/>
      <c r="M105" s="883"/>
      <c r="N105" s="884"/>
      <c r="O105" s="885"/>
      <c r="P105" s="865"/>
      <c r="Q105" s="877" t="s">
        <v>288</v>
      </c>
      <c r="R105" s="878"/>
      <c r="S105" s="877"/>
      <c r="T105" s="877"/>
      <c r="U105" s="879"/>
      <c r="V105" s="880"/>
      <c r="W105" s="881"/>
      <c r="X105" s="882"/>
      <c r="Y105" s="881"/>
      <c r="Z105" s="883"/>
      <c r="AA105" s="884"/>
      <c r="AB105" s="885"/>
      <c r="AC105" s="886"/>
      <c r="AD105" s="877" t="s">
        <v>1498</v>
      </c>
      <c r="AE105" s="878"/>
      <c r="AF105" s="877"/>
      <c r="AG105" s="877"/>
      <c r="AH105" s="879"/>
      <c r="AI105" s="880"/>
      <c r="AJ105" s="881"/>
      <c r="AK105" s="882"/>
      <c r="AL105" s="881"/>
      <c r="AM105" s="883"/>
      <c r="AN105" s="884"/>
      <c r="AO105" s="885"/>
    </row>
    <row r="106" spans="1:41" ht="15">
      <c r="A106" s="886"/>
      <c r="B106" s="946"/>
      <c r="C106" s="886"/>
      <c r="D106" s="877" t="s">
        <v>350</v>
      </c>
      <c r="E106" s="878"/>
      <c r="F106" s="877"/>
      <c r="G106" s="877"/>
      <c r="H106" s="879"/>
      <c r="I106" s="880"/>
      <c r="J106" s="881"/>
      <c r="K106" s="882"/>
      <c r="L106" s="881"/>
      <c r="M106" s="883"/>
      <c r="N106" s="884"/>
      <c r="O106" s="885"/>
      <c r="P106" s="865"/>
      <c r="Q106" s="877" t="s">
        <v>288</v>
      </c>
      <c r="R106" s="878"/>
      <c r="S106" s="877"/>
      <c r="T106" s="877"/>
      <c r="U106" s="879"/>
      <c r="V106" s="880"/>
      <c r="W106" s="881"/>
      <c r="X106" s="882"/>
      <c r="Y106" s="881"/>
      <c r="Z106" s="883"/>
      <c r="AA106" s="884"/>
      <c r="AB106" s="885"/>
      <c r="AC106" s="886"/>
      <c r="AD106" s="877" t="s">
        <v>1498</v>
      </c>
      <c r="AE106" s="878"/>
      <c r="AF106" s="877"/>
      <c r="AG106" s="877"/>
      <c r="AH106" s="879"/>
      <c r="AI106" s="880"/>
      <c r="AJ106" s="881"/>
      <c r="AK106" s="882"/>
      <c r="AL106" s="881"/>
      <c r="AM106" s="883"/>
      <c r="AN106" s="884"/>
      <c r="AO106" s="885"/>
    </row>
    <row r="107" spans="1:41" ht="15">
      <c r="A107" s="886"/>
      <c r="B107" s="946"/>
      <c r="C107" s="886"/>
      <c r="D107" s="877" t="s">
        <v>350</v>
      </c>
      <c r="E107" s="878"/>
      <c r="F107" s="877"/>
      <c r="G107" s="877"/>
      <c r="H107" s="879"/>
      <c r="I107" s="880"/>
      <c r="J107" s="881"/>
      <c r="K107" s="882"/>
      <c r="L107" s="881"/>
      <c r="M107" s="883"/>
      <c r="N107" s="884"/>
      <c r="O107" s="885"/>
      <c r="P107" s="865"/>
      <c r="Q107" s="877" t="s">
        <v>288</v>
      </c>
      <c r="R107" s="878"/>
      <c r="S107" s="877"/>
      <c r="T107" s="877"/>
      <c r="U107" s="879"/>
      <c r="V107" s="880"/>
      <c r="W107" s="881"/>
      <c r="X107" s="882"/>
      <c r="Y107" s="881"/>
      <c r="Z107" s="883"/>
      <c r="AA107" s="884"/>
      <c r="AB107" s="885"/>
      <c r="AC107" s="886"/>
      <c r="AD107" s="877" t="s">
        <v>1498</v>
      </c>
      <c r="AE107" s="878"/>
      <c r="AF107" s="877"/>
      <c r="AG107" s="877"/>
      <c r="AH107" s="879"/>
      <c r="AI107" s="880"/>
      <c r="AJ107" s="881"/>
      <c r="AK107" s="882"/>
      <c r="AL107" s="881"/>
      <c r="AM107" s="883"/>
      <c r="AN107" s="884"/>
      <c r="AO107" s="885"/>
    </row>
    <row r="108" spans="1:41" ht="15">
      <c r="A108" s="886"/>
      <c r="B108" s="946"/>
      <c r="C108" s="886"/>
      <c r="D108" s="877" t="s">
        <v>350</v>
      </c>
      <c r="E108" s="878"/>
      <c r="F108" s="877"/>
      <c r="G108" s="877"/>
      <c r="H108" s="879"/>
      <c r="I108" s="880"/>
      <c r="J108" s="881"/>
      <c r="K108" s="882"/>
      <c r="L108" s="881"/>
      <c r="M108" s="883"/>
      <c r="N108" s="884"/>
      <c r="O108" s="885"/>
      <c r="P108" s="865"/>
      <c r="Q108" s="877" t="s">
        <v>288</v>
      </c>
      <c r="R108" s="878"/>
      <c r="S108" s="877"/>
      <c r="T108" s="877"/>
      <c r="U108" s="879"/>
      <c r="V108" s="880"/>
      <c r="W108" s="881"/>
      <c r="X108" s="882"/>
      <c r="Y108" s="881"/>
      <c r="Z108" s="883"/>
      <c r="AA108" s="884"/>
      <c r="AB108" s="885"/>
      <c r="AC108" s="886"/>
      <c r="AD108" s="877" t="s">
        <v>1498</v>
      </c>
      <c r="AE108" s="878"/>
      <c r="AF108" s="877"/>
      <c r="AG108" s="877"/>
      <c r="AH108" s="879"/>
      <c r="AI108" s="880"/>
      <c r="AJ108" s="881"/>
      <c r="AK108" s="882"/>
      <c r="AL108" s="881"/>
      <c r="AM108" s="883"/>
      <c r="AN108" s="884"/>
      <c r="AO108" s="885"/>
    </row>
    <row r="109" spans="1:41" ht="15">
      <c r="A109" s="886"/>
      <c r="B109" s="946"/>
      <c r="C109" s="886"/>
      <c r="D109" s="877" t="s">
        <v>350</v>
      </c>
      <c r="E109" s="878"/>
      <c r="F109" s="877"/>
      <c r="G109" s="877"/>
      <c r="H109" s="879"/>
      <c r="I109" s="880"/>
      <c r="J109" s="881"/>
      <c r="K109" s="882"/>
      <c r="L109" s="881"/>
      <c r="M109" s="883"/>
      <c r="N109" s="884"/>
      <c r="O109" s="885"/>
      <c r="P109" s="865"/>
      <c r="Q109" s="877" t="s">
        <v>288</v>
      </c>
      <c r="R109" s="878"/>
      <c r="S109" s="877"/>
      <c r="T109" s="877"/>
      <c r="U109" s="879"/>
      <c r="V109" s="880"/>
      <c r="W109" s="881"/>
      <c r="X109" s="882"/>
      <c r="Y109" s="881"/>
      <c r="Z109" s="883"/>
      <c r="AA109" s="884"/>
      <c r="AB109" s="885"/>
      <c r="AC109" s="886"/>
      <c r="AD109" s="877" t="s">
        <v>1498</v>
      </c>
      <c r="AE109" s="878"/>
      <c r="AF109" s="877"/>
      <c r="AG109" s="877"/>
      <c r="AH109" s="879"/>
      <c r="AI109" s="880"/>
      <c r="AJ109" s="881"/>
      <c r="AK109" s="882"/>
      <c r="AL109" s="881"/>
      <c r="AM109" s="883"/>
      <c r="AN109" s="884"/>
      <c r="AO109" s="885"/>
    </row>
    <row r="110" spans="1:41" ht="15">
      <c r="A110" s="886"/>
      <c r="B110" s="946"/>
      <c r="C110" s="886"/>
      <c r="D110" s="877" t="s">
        <v>350</v>
      </c>
      <c r="E110" s="878"/>
      <c r="F110" s="877"/>
      <c r="G110" s="877"/>
      <c r="H110" s="879"/>
      <c r="I110" s="880"/>
      <c r="J110" s="881"/>
      <c r="K110" s="882"/>
      <c r="L110" s="881"/>
      <c r="M110" s="883"/>
      <c r="N110" s="884"/>
      <c r="O110" s="885"/>
      <c r="P110" s="865"/>
      <c r="Q110" s="877" t="s">
        <v>288</v>
      </c>
      <c r="R110" s="878"/>
      <c r="S110" s="877"/>
      <c r="T110" s="877"/>
      <c r="U110" s="879"/>
      <c r="V110" s="880"/>
      <c r="W110" s="881"/>
      <c r="X110" s="882"/>
      <c r="Y110" s="881"/>
      <c r="Z110" s="883"/>
      <c r="AA110" s="884"/>
      <c r="AB110" s="885"/>
      <c r="AC110" s="886"/>
      <c r="AD110" s="877" t="s">
        <v>1498</v>
      </c>
      <c r="AE110" s="878"/>
      <c r="AF110" s="877"/>
      <c r="AG110" s="877"/>
      <c r="AH110" s="879"/>
      <c r="AI110" s="880"/>
      <c r="AJ110" s="881"/>
      <c r="AK110" s="882"/>
      <c r="AL110" s="881"/>
      <c r="AM110" s="883"/>
      <c r="AN110" s="884"/>
      <c r="AO110" s="885"/>
    </row>
    <row r="111" spans="1:41" ht="15">
      <c r="A111" s="886"/>
      <c r="B111" s="946"/>
      <c r="C111" s="886"/>
      <c r="D111" s="877" t="s">
        <v>350</v>
      </c>
      <c r="E111" s="878"/>
      <c r="F111" s="877"/>
      <c r="G111" s="877"/>
      <c r="H111" s="879"/>
      <c r="I111" s="880"/>
      <c r="J111" s="881"/>
      <c r="K111" s="882"/>
      <c r="L111" s="881"/>
      <c r="M111" s="883"/>
      <c r="N111" s="884"/>
      <c r="O111" s="885"/>
      <c r="P111" s="865"/>
      <c r="Q111" s="877" t="s">
        <v>288</v>
      </c>
      <c r="R111" s="878"/>
      <c r="S111" s="877"/>
      <c r="T111" s="877"/>
      <c r="U111" s="879"/>
      <c r="V111" s="880"/>
      <c r="W111" s="881"/>
      <c r="X111" s="882"/>
      <c r="Y111" s="881"/>
      <c r="Z111" s="883"/>
      <c r="AA111" s="884"/>
      <c r="AB111" s="885"/>
      <c r="AC111" s="886"/>
      <c r="AD111" s="877" t="s">
        <v>1498</v>
      </c>
      <c r="AE111" s="878"/>
      <c r="AF111" s="877"/>
      <c r="AG111" s="877"/>
      <c r="AH111" s="879"/>
      <c r="AI111" s="880"/>
      <c r="AJ111" s="881"/>
      <c r="AK111" s="882"/>
      <c r="AL111" s="881"/>
      <c r="AM111" s="883"/>
      <c r="AN111" s="884"/>
      <c r="AO111" s="885"/>
    </row>
    <row r="112" spans="1:41" ht="15">
      <c r="A112" s="886"/>
      <c r="B112" s="946"/>
      <c r="C112" s="886"/>
      <c r="D112" s="877" t="s">
        <v>350</v>
      </c>
      <c r="E112" s="878"/>
      <c r="F112" s="877"/>
      <c r="G112" s="877"/>
      <c r="H112" s="879"/>
      <c r="I112" s="880"/>
      <c r="J112" s="881"/>
      <c r="K112" s="882"/>
      <c r="L112" s="881"/>
      <c r="M112" s="883"/>
      <c r="N112" s="884"/>
      <c r="O112" s="885"/>
      <c r="P112" s="865"/>
      <c r="Q112" s="877" t="s">
        <v>288</v>
      </c>
      <c r="R112" s="878"/>
      <c r="S112" s="877"/>
      <c r="T112" s="877"/>
      <c r="U112" s="879"/>
      <c r="V112" s="880"/>
      <c r="W112" s="881"/>
      <c r="X112" s="882"/>
      <c r="Y112" s="881"/>
      <c r="Z112" s="883"/>
      <c r="AA112" s="884"/>
      <c r="AB112" s="885"/>
      <c r="AC112" s="886"/>
      <c r="AD112" s="877" t="s">
        <v>1498</v>
      </c>
      <c r="AE112" s="878"/>
      <c r="AF112" s="877"/>
      <c r="AG112" s="877"/>
      <c r="AH112" s="879"/>
      <c r="AI112" s="880"/>
      <c r="AJ112" s="881"/>
      <c r="AK112" s="882"/>
      <c r="AL112" s="881"/>
      <c r="AM112" s="883"/>
      <c r="AN112" s="884"/>
      <c r="AO112" s="885"/>
    </row>
    <row r="113" spans="1:41" ht="15">
      <c r="A113" s="886"/>
      <c r="B113" s="946"/>
      <c r="C113" s="886"/>
      <c r="D113" s="877" t="s">
        <v>350</v>
      </c>
      <c r="E113" s="878"/>
      <c r="F113" s="877"/>
      <c r="G113" s="877"/>
      <c r="H113" s="879"/>
      <c r="I113" s="880"/>
      <c r="J113" s="881"/>
      <c r="K113" s="882"/>
      <c r="L113" s="881"/>
      <c r="M113" s="883"/>
      <c r="N113" s="884"/>
      <c r="O113" s="885"/>
      <c r="P113" s="865"/>
      <c r="Q113" s="877" t="s">
        <v>288</v>
      </c>
      <c r="R113" s="878"/>
      <c r="S113" s="877"/>
      <c r="T113" s="877"/>
      <c r="U113" s="879"/>
      <c r="V113" s="880"/>
      <c r="W113" s="881"/>
      <c r="X113" s="882"/>
      <c r="Y113" s="881"/>
      <c r="Z113" s="883"/>
      <c r="AA113" s="884"/>
      <c r="AB113" s="885"/>
      <c r="AC113" s="886"/>
      <c r="AD113" s="877" t="s">
        <v>1498</v>
      </c>
      <c r="AE113" s="878"/>
      <c r="AF113" s="877"/>
      <c r="AG113" s="877"/>
      <c r="AH113" s="879"/>
      <c r="AI113" s="880"/>
      <c r="AJ113" s="881"/>
      <c r="AK113" s="882"/>
      <c r="AL113" s="881"/>
      <c r="AM113" s="883"/>
      <c r="AN113" s="884"/>
      <c r="AO113" s="885"/>
    </row>
    <row r="114" spans="1:41" ht="15">
      <c r="A114" s="886"/>
      <c r="B114" s="946"/>
      <c r="C114" s="886"/>
      <c r="D114" s="877" t="s">
        <v>350</v>
      </c>
      <c r="E114" s="878"/>
      <c r="F114" s="877"/>
      <c r="G114" s="877"/>
      <c r="H114" s="879"/>
      <c r="I114" s="880"/>
      <c r="J114" s="881"/>
      <c r="K114" s="882"/>
      <c r="L114" s="881"/>
      <c r="M114" s="883"/>
      <c r="N114" s="884"/>
      <c r="O114" s="885"/>
      <c r="P114" s="865"/>
      <c r="Q114" s="877" t="s">
        <v>288</v>
      </c>
      <c r="R114" s="878"/>
      <c r="S114" s="877"/>
      <c r="T114" s="877"/>
      <c r="U114" s="879"/>
      <c r="V114" s="880"/>
      <c r="W114" s="881"/>
      <c r="X114" s="882"/>
      <c r="Y114" s="881"/>
      <c r="Z114" s="883"/>
      <c r="AA114" s="884"/>
      <c r="AB114" s="885"/>
      <c r="AC114" s="886"/>
      <c r="AD114" s="877" t="s">
        <v>1498</v>
      </c>
      <c r="AE114" s="878"/>
      <c r="AF114" s="877"/>
      <c r="AG114" s="877"/>
      <c r="AH114" s="879"/>
      <c r="AI114" s="880"/>
      <c r="AJ114" s="881"/>
      <c r="AK114" s="882"/>
      <c r="AL114" s="881"/>
      <c r="AM114" s="883"/>
      <c r="AN114" s="884"/>
      <c r="AO114" s="885"/>
    </row>
    <row r="115" spans="1:41" ht="15">
      <c r="A115" s="886"/>
      <c r="B115" s="946"/>
      <c r="C115" s="886"/>
      <c r="D115" s="877" t="s">
        <v>350</v>
      </c>
      <c r="E115" s="878"/>
      <c r="F115" s="877"/>
      <c r="G115" s="877"/>
      <c r="H115" s="879"/>
      <c r="I115" s="880"/>
      <c r="J115" s="881"/>
      <c r="K115" s="882"/>
      <c r="L115" s="881"/>
      <c r="M115" s="883"/>
      <c r="N115" s="884"/>
      <c r="O115" s="885"/>
      <c r="P115" s="865"/>
      <c r="Q115" s="877" t="s">
        <v>288</v>
      </c>
      <c r="R115" s="878"/>
      <c r="S115" s="877"/>
      <c r="T115" s="877"/>
      <c r="U115" s="879"/>
      <c r="V115" s="880"/>
      <c r="W115" s="881"/>
      <c r="X115" s="882"/>
      <c r="Y115" s="881"/>
      <c r="Z115" s="883"/>
      <c r="AA115" s="884"/>
      <c r="AB115" s="885"/>
      <c r="AC115" s="886"/>
      <c r="AD115" s="877" t="s">
        <v>1498</v>
      </c>
      <c r="AE115" s="878"/>
      <c r="AF115" s="877"/>
      <c r="AG115" s="877"/>
      <c r="AH115" s="879"/>
      <c r="AI115" s="880"/>
      <c r="AJ115" s="881"/>
      <c r="AK115" s="882"/>
      <c r="AL115" s="881"/>
      <c r="AM115" s="883"/>
      <c r="AN115" s="884"/>
      <c r="AO115" s="885"/>
    </row>
    <row r="116" spans="1:41" ht="15">
      <c r="A116" s="886"/>
      <c r="B116" s="946"/>
      <c r="C116" s="886"/>
      <c r="D116" s="877" t="s">
        <v>350</v>
      </c>
      <c r="E116" s="878"/>
      <c r="F116" s="877"/>
      <c r="G116" s="877"/>
      <c r="H116" s="879"/>
      <c r="I116" s="880"/>
      <c r="J116" s="881"/>
      <c r="K116" s="882"/>
      <c r="L116" s="881"/>
      <c r="M116" s="883"/>
      <c r="N116" s="884"/>
      <c r="O116" s="885"/>
      <c r="P116" s="865"/>
      <c r="Q116" s="877" t="s">
        <v>288</v>
      </c>
      <c r="R116" s="878"/>
      <c r="S116" s="877"/>
      <c r="T116" s="877"/>
      <c r="U116" s="879"/>
      <c r="V116" s="880"/>
      <c r="W116" s="881"/>
      <c r="X116" s="882"/>
      <c r="Y116" s="881"/>
      <c r="Z116" s="883"/>
      <c r="AA116" s="884"/>
      <c r="AB116" s="885"/>
      <c r="AC116" s="886"/>
      <c r="AD116" s="877" t="s">
        <v>1498</v>
      </c>
      <c r="AE116" s="878"/>
      <c r="AF116" s="877"/>
      <c r="AG116" s="877"/>
      <c r="AH116" s="879"/>
      <c r="AI116" s="880"/>
      <c r="AJ116" s="881"/>
      <c r="AK116" s="882"/>
      <c r="AL116" s="881"/>
      <c r="AM116" s="883"/>
      <c r="AN116" s="884"/>
      <c r="AO116" s="885"/>
    </row>
    <row r="117" spans="1:41" ht="15">
      <c r="A117" s="886"/>
      <c r="B117" s="946"/>
      <c r="C117" s="886"/>
      <c r="D117" s="877" t="s">
        <v>350</v>
      </c>
      <c r="E117" s="878"/>
      <c r="F117" s="877"/>
      <c r="G117" s="877"/>
      <c r="H117" s="879"/>
      <c r="I117" s="880"/>
      <c r="J117" s="881"/>
      <c r="K117" s="882"/>
      <c r="L117" s="881"/>
      <c r="M117" s="883"/>
      <c r="N117" s="884"/>
      <c r="O117" s="885"/>
      <c r="P117" s="865"/>
      <c r="Q117" s="877" t="s">
        <v>288</v>
      </c>
      <c r="R117" s="878"/>
      <c r="S117" s="877"/>
      <c r="T117" s="877"/>
      <c r="U117" s="879"/>
      <c r="V117" s="880"/>
      <c r="W117" s="881"/>
      <c r="X117" s="882"/>
      <c r="Y117" s="881"/>
      <c r="Z117" s="883"/>
      <c r="AA117" s="884"/>
      <c r="AB117" s="885"/>
      <c r="AC117" s="886"/>
      <c r="AD117" s="877" t="s">
        <v>1498</v>
      </c>
      <c r="AE117" s="878"/>
      <c r="AF117" s="877"/>
      <c r="AG117" s="877"/>
      <c r="AH117" s="879"/>
      <c r="AI117" s="880"/>
      <c r="AJ117" s="881"/>
      <c r="AK117" s="882"/>
      <c r="AL117" s="881"/>
      <c r="AM117" s="883"/>
      <c r="AN117" s="884"/>
      <c r="AO117" s="885"/>
    </row>
    <row r="118" spans="1:41" ht="15">
      <c r="A118" s="886"/>
      <c r="B118" s="946"/>
      <c r="C118" s="886"/>
      <c r="D118" s="877" t="s">
        <v>350</v>
      </c>
      <c r="E118" s="878"/>
      <c r="F118" s="877"/>
      <c r="G118" s="877"/>
      <c r="H118" s="879"/>
      <c r="I118" s="880"/>
      <c r="J118" s="881"/>
      <c r="K118" s="882"/>
      <c r="L118" s="881"/>
      <c r="M118" s="883"/>
      <c r="N118" s="884"/>
      <c r="O118" s="885"/>
      <c r="P118" s="865"/>
      <c r="Q118" s="877" t="s">
        <v>288</v>
      </c>
      <c r="R118" s="878"/>
      <c r="S118" s="877"/>
      <c r="T118" s="877"/>
      <c r="U118" s="879"/>
      <c r="V118" s="880"/>
      <c r="W118" s="881"/>
      <c r="X118" s="882"/>
      <c r="Y118" s="881"/>
      <c r="Z118" s="883"/>
      <c r="AA118" s="884"/>
      <c r="AB118" s="885"/>
      <c r="AC118" s="886"/>
      <c r="AD118" s="877" t="s">
        <v>1498</v>
      </c>
      <c r="AE118" s="878"/>
      <c r="AF118" s="877"/>
      <c r="AG118" s="877"/>
      <c r="AH118" s="879"/>
      <c r="AI118" s="880"/>
      <c r="AJ118" s="881"/>
      <c r="AK118" s="882"/>
      <c r="AL118" s="881"/>
      <c r="AM118" s="883"/>
      <c r="AN118" s="884"/>
      <c r="AO118" s="885"/>
    </row>
    <row r="119" spans="1:41" ht="15">
      <c r="A119" s="886"/>
      <c r="B119" s="946"/>
      <c r="C119" s="886"/>
      <c r="D119" s="877" t="s">
        <v>350</v>
      </c>
      <c r="E119" s="878"/>
      <c r="F119" s="877"/>
      <c r="G119" s="877"/>
      <c r="H119" s="879"/>
      <c r="I119" s="880"/>
      <c r="J119" s="881"/>
      <c r="K119" s="882"/>
      <c r="L119" s="881"/>
      <c r="M119" s="883"/>
      <c r="N119" s="884"/>
      <c r="O119" s="885"/>
      <c r="P119" s="865"/>
      <c r="Q119" s="877" t="s">
        <v>288</v>
      </c>
      <c r="R119" s="878"/>
      <c r="S119" s="877"/>
      <c r="T119" s="877"/>
      <c r="U119" s="879"/>
      <c r="V119" s="880"/>
      <c r="W119" s="881"/>
      <c r="X119" s="882"/>
      <c r="Y119" s="881"/>
      <c r="Z119" s="883"/>
      <c r="AA119" s="884"/>
      <c r="AB119" s="885"/>
      <c r="AC119" s="886"/>
      <c r="AD119" s="877" t="s">
        <v>1498</v>
      </c>
      <c r="AE119" s="878"/>
      <c r="AF119" s="877"/>
      <c r="AG119" s="877"/>
      <c r="AH119" s="879"/>
      <c r="AI119" s="880"/>
      <c r="AJ119" s="881"/>
      <c r="AK119" s="882"/>
      <c r="AL119" s="881"/>
      <c r="AM119" s="883"/>
      <c r="AN119" s="884"/>
      <c r="AO119" s="885"/>
    </row>
    <row r="120" spans="1:41" ht="15">
      <c r="A120" s="886"/>
      <c r="B120" s="946"/>
      <c r="C120" s="886"/>
      <c r="D120" s="877" t="s">
        <v>350</v>
      </c>
      <c r="E120" s="878"/>
      <c r="F120" s="877"/>
      <c r="G120" s="877"/>
      <c r="H120" s="879"/>
      <c r="I120" s="880"/>
      <c r="J120" s="881"/>
      <c r="K120" s="882"/>
      <c r="L120" s="881"/>
      <c r="M120" s="883"/>
      <c r="N120" s="884"/>
      <c r="O120" s="885"/>
      <c r="P120" s="865"/>
      <c r="Q120" s="877" t="s">
        <v>288</v>
      </c>
      <c r="R120" s="878"/>
      <c r="S120" s="877"/>
      <c r="T120" s="877"/>
      <c r="U120" s="879"/>
      <c r="V120" s="880"/>
      <c r="W120" s="881"/>
      <c r="X120" s="882"/>
      <c r="Y120" s="881"/>
      <c r="Z120" s="883"/>
      <c r="AA120" s="884"/>
      <c r="AB120" s="885"/>
      <c r="AC120" s="886"/>
      <c r="AD120" s="877" t="s">
        <v>1498</v>
      </c>
      <c r="AE120" s="878"/>
      <c r="AF120" s="877"/>
      <c r="AG120" s="877"/>
      <c r="AH120" s="879"/>
      <c r="AI120" s="880"/>
      <c r="AJ120" s="881"/>
      <c r="AK120" s="882"/>
      <c r="AL120" s="881"/>
      <c r="AM120" s="883"/>
      <c r="AN120" s="884"/>
      <c r="AO120" s="885"/>
    </row>
    <row r="121" spans="1:41" ht="15">
      <c r="A121" s="886"/>
      <c r="B121" s="946"/>
      <c r="C121" s="886"/>
      <c r="D121" s="877" t="s">
        <v>350</v>
      </c>
      <c r="E121" s="878"/>
      <c r="F121" s="877"/>
      <c r="G121" s="877"/>
      <c r="H121" s="879"/>
      <c r="I121" s="880"/>
      <c r="J121" s="881"/>
      <c r="K121" s="882"/>
      <c r="L121" s="881"/>
      <c r="M121" s="883"/>
      <c r="N121" s="884"/>
      <c r="O121" s="885"/>
      <c r="P121" s="865"/>
      <c r="Q121" s="877" t="s">
        <v>288</v>
      </c>
      <c r="R121" s="878"/>
      <c r="S121" s="877"/>
      <c r="T121" s="877"/>
      <c r="U121" s="879"/>
      <c r="V121" s="880"/>
      <c r="W121" s="881"/>
      <c r="X121" s="882"/>
      <c r="Y121" s="881"/>
      <c r="Z121" s="883"/>
      <c r="AA121" s="884"/>
      <c r="AB121" s="885"/>
      <c r="AC121" s="886"/>
      <c r="AD121" s="877" t="s">
        <v>1498</v>
      </c>
      <c r="AE121" s="878"/>
      <c r="AF121" s="877"/>
      <c r="AG121" s="877"/>
      <c r="AH121" s="879"/>
      <c r="AI121" s="880"/>
      <c r="AJ121" s="881"/>
      <c r="AK121" s="882"/>
      <c r="AL121" s="881"/>
      <c r="AM121" s="883"/>
      <c r="AN121" s="884"/>
      <c r="AO121" s="885"/>
    </row>
    <row r="122" spans="1:41" ht="15">
      <c r="A122" s="886"/>
      <c r="B122" s="946"/>
      <c r="C122" s="886"/>
      <c r="D122" s="877" t="s">
        <v>350</v>
      </c>
      <c r="E122" s="878"/>
      <c r="F122" s="877"/>
      <c r="G122" s="877"/>
      <c r="H122" s="879"/>
      <c r="I122" s="880"/>
      <c r="J122" s="881"/>
      <c r="K122" s="882"/>
      <c r="L122" s="881"/>
      <c r="M122" s="883"/>
      <c r="N122" s="884"/>
      <c r="O122" s="885"/>
      <c r="P122" s="865"/>
      <c r="Q122" s="877" t="s">
        <v>288</v>
      </c>
      <c r="R122" s="878"/>
      <c r="S122" s="877"/>
      <c r="T122" s="877"/>
      <c r="U122" s="879"/>
      <c r="V122" s="880"/>
      <c r="W122" s="881"/>
      <c r="X122" s="882"/>
      <c r="Y122" s="881"/>
      <c r="Z122" s="883"/>
      <c r="AA122" s="884"/>
      <c r="AB122" s="885"/>
      <c r="AC122" s="886"/>
      <c r="AD122" s="877" t="s">
        <v>1498</v>
      </c>
      <c r="AE122" s="878"/>
      <c r="AF122" s="877"/>
      <c r="AG122" s="877"/>
      <c r="AH122" s="879"/>
      <c r="AI122" s="880"/>
      <c r="AJ122" s="881"/>
      <c r="AK122" s="882"/>
      <c r="AL122" s="881"/>
      <c r="AM122" s="883"/>
      <c r="AN122" s="884"/>
      <c r="AO122" s="885"/>
    </row>
    <row r="123" spans="1:41" ht="15">
      <c r="A123" s="886"/>
      <c r="B123" s="946"/>
      <c r="C123" s="886"/>
      <c r="D123" s="877" t="s">
        <v>350</v>
      </c>
      <c r="E123" s="878"/>
      <c r="F123" s="877"/>
      <c r="G123" s="877"/>
      <c r="H123" s="879"/>
      <c r="I123" s="880"/>
      <c r="J123" s="881"/>
      <c r="K123" s="882"/>
      <c r="L123" s="881"/>
      <c r="M123" s="883"/>
      <c r="N123" s="884"/>
      <c r="O123" s="885"/>
      <c r="P123" s="865"/>
      <c r="Q123" s="877" t="s">
        <v>288</v>
      </c>
      <c r="R123" s="878"/>
      <c r="S123" s="877"/>
      <c r="T123" s="877"/>
      <c r="U123" s="879"/>
      <c r="V123" s="880"/>
      <c r="W123" s="881"/>
      <c r="X123" s="882"/>
      <c r="Y123" s="881"/>
      <c r="Z123" s="883"/>
      <c r="AA123" s="884"/>
      <c r="AB123" s="885"/>
      <c r="AC123" s="886"/>
      <c r="AD123" s="877" t="s">
        <v>1498</v>
      </c>
      <c r="AE123" s="878"/>
      <c r="AF123" s="877"/>
      <c r="AG123" s="877"/>
      <c r="AH123" s="879"/>
      <c r="AI123" s="880"/>
      <c r="AJ123" s="881"/>
      <c r="AK123" s="882"/>
      <c r="AL123" s="881"/>
      <c r="AM123" s="883"/>
      <c r="AN123" s="884"/>
      <c r="AO123" s="885"/>
    </row>
    <row r="124" spans="1:41" ht="15">
      <c r="A124" s="886"/>
      <c r="B124" s="946"/>
      <c r="C124" s="886"/>
      <c r="D124" s="877" t="s">
        <v>350</v>
      </c>
      <c r="E124" s="878"/>
      <c r="F124" s="877"/>
      <c r="G124" s="877"/>
      <c r="H124" s="879"/>
      <c r="I124" s="880"/>
      <c r="J124" s="881"/>
      <c r="K124" s="882"/>
      <c r="L124" s="881"/>
      <c r="M124" s="883"/>
      <c r="N124" s="884"/>
      <c r="O124" s="885"/>
      <c r="P124" s="865"/>
      <c r="Q124" s="877" t="s">
        <v>288</v>
      </c>
      <c r="R124" s="878"/>
      <c r="S124" s="877"/>
      <c r="T124" s="877"/>
      <c r="U124" s="879"/>
      <c r="V124" s="880"/>
      <c r="W124" s="881"/>
      <c r="X124" s="882"/>
      <c r="Y124" s="881"/>
      <c r="Z124" s="883"/>
      <c r="AA124" s="884"/>
      <c r="AB124" s="885"/>
      <c r="AC124" s="886"/>
      <c r="AD124" s="877" t="s">
        <v>1498</v>
      </c>
      <c r="AE124" s="878"/>
      <c r="AF124" s="877"/>
      <c r="AG124" s="877"/>
      <c r="AH124" s="879"/>
      <c r="AI124" s="880"/>
      <c r="AJ124" s="881"/>
      <c r="AK124" s="882"/>
      <c r="AL124" s="881"/>
      <c r="AM124" s="883"/>
      <c r="AN124" s="884"/>
      <c r="AO124" s="885"/>
    </row>
    <row r="125" spans="1:41" ht="15">
      <c r="A125" s="886"/>
      <c r="B125" s="946"/>
      <c r="C125" s="886"/>
      <c r="D125" s="877" t="s">
        <v>350</v>
      </c>
      <c r="E125" s="878"/>
      <c r="F125" s="877"/>
      <c r="G125" s="877"/>
      <c r="H125" s="879"/>
      <c r="I125" s="880"/>
      <c r="J125" s="881"/>
      <c r="K125" s="882"/>
      <c r="L125" s="881"/>
      <c r="M125" s="883"/>
      <c r="N125" s="884"/>
      <c r="O125" s="885"/>
      <c r="P125" s="865"/>
      <c r="Q125" s="877" t="s">
        <v>288</v>
      </c>
      <c r="R125" s="878"/>
      <c r="S125" s="877"/>
      <c r="T125" s="877"/>
      <c r="U125" s="879"/>
      <c r="V125" s="880"/>
      <c r="W125" s="881"/>
      <c r="X125" s="882"/>
      <c r="Y125" s="881"/>
      <c r="Z125" s="883"/>
      <c r="AA125" s="884"/>
      <c r="AB125" s="885"/>
      <c r="AC125" s="886"/>
      <c r="AD125" s="877" t="s">
        <v>1498</v>
      </c>
      <c r="AE125" s="878"/>
      <c r="AF125" s="877"/>
      <c r="AG125" s="877"/>
      <c r="AH125" s="879"/>
      <c r="AI125" s="880"/>
      <c r="AJ125" s="881"/>
      <c r="AK125" s="882"/>
      <c r="AL125" s="881"/>
      <c r="AM125" s="883"/>
      <c r="AN125" s="884"/>
      <c r="AO125" s="885"/>
    </row>
    <row r="126" spans="1:41" ht="15">
      <c r="A126" s="886"/>
      <c r="B126" s="946"/>
      <c r="C126" s="886"/>
      <c r="D126" s="877" t="s">
        <v>350</v>
      </c>
      <c r="E126" s="878"/>
      <c r="F126" s="877"/>
      <c r="G126" s="877"/>
      <c r="H126" s="879"/>
      <c r="I126" s="880"/>
      <c r="J126" s="881"/>
      <c r="K126" s="882"/>
      <c r="L126" s="881"/>
      <c r="M126" s="883"/>
      <c r="N126" s="884"/>
      <c r="O126" s="885"/>
      <c r="P126" s="865"/>
      <c r="Q126" s="877" t="s">
        <v>288</v>
      </c>
      <c r="R126" s="878"/>
      <c r="S126" s="877"/>
      <c r="T126" s="877"/>
      <c r="U126" s="879"/>
      <c r="V126" s="880"/>
      <c r="W126" s="881"/>
      <c r="X126" s="882"/>
      <c r="Y126" s="881"/>
      <c r="Z126" s="883"/>
      <c r="AA126" s="884"/>
      <c r="AB126" s="885"/>
      <c r="AC126" s="886"/>
      <c r="AD126" s="877" t="s">
        <v>1498</v>
      </c>
      <c r="AE126" s="878"/>
      <c r="AF126" s="877"/>
      <c r="AG126" s="877"/>
      <c r="AH126" s="879"/>
      <c r="AI126" s="880"/>
      <c r="AJ126" s="881"/>
      <c r="AK126" s="882"/>
      <c r="AL126" s="881"/>
      <c r="AM126" s="883"/>
      <c r="AN126" s="884"/>
      <c r="AO126" s="885"/>
    </row>
    <row r="127" spans="1:41" ht="15">
      <c r="A127" s="886"/>
      <c r="B127" s="946"/>
      <c r="C127" s="886"/>
      <c r="D127" s="877" t="s">
        <v>350</v>
      </c>
      <c r="E127" s="878"/>
      <c r="F127" s="877"/>
      <c r="G127" s="877"/>
      <c r="H127" s="879"/>
      <c r="I127" s="880"/>
      <c r="J127" s="881"/>
      <c r="K127" s="882"/>
      <c r="L127" s="881"/>
      <c r="M127" s="883"/>
      <c r="N127" s="884"/>
      <c r="O127" s="885"/>
      <c r="P127" s="865"/>
      <c r="Q127" s="877" t="s">
        <v>288</v>
      </c>
      <c r="R127" s="878"/>
      <c r="S127" s="877"/>
      <c r="T127" s="877"/>
      <c r="U127" s="879"/>
      <c r="V127" s="880"/>
      <c r="W127" s="881"/>
      <c r="X127" s="882"/>
      <c r="Y127" s="881"/>
      <c r="Z127" s="883"/>
      <c r="AA127" s="884"/>
      <c r="AB127" s="885"/>
      <c r="AC127" s="886"/>
      <c r="AD127" s="877" t="s">
        <v>1498</v>
      </c>
      <c r="AE127" s="878"/>
      <c r="AF127" s="877"/>
      <c r="AG127" s="877"/>
      <c r="AH127" s="879"/>
      <c r="AI127" s="880"/>
      <c r="AJ127" s="881"/>
      <c r="AK127" s="882"/>
      <c r="AL127" s="881"/>
      <c r="AM127" s="883"/>
      <c r="AN127" s="884"/>
      <c r="AO127" s="885"/>
    </row>
    <row r="128" spans="1:41" ht="15">
      <c r="A128" s="886"/>
      <c r="B128" s="946"/>
      <c r="C128" s="886"/>
      <c r="D128" s="877" t="s">
        <v>350</v>
      </c>
      <c r="E128" s="878"/>
      <c r="F128" s="877"/>
      <c r="G128" s="877"/>
      <c r="H128" s="879"/>
      <c r="I128" s="880"/>
      <c r="J128" s="881"/>
      <c r="K128" s="882"/>
      <c r="L128" s="881"/>
      <c r="M128" s="883"/>
      <c r="N128" s="884"/>
      <c r="O128" s="885"/>
      <c r="P128" s="865"/>
      <c r="Q128" s="877" t="s">
        <v>288</v>
      </c>
      <c r="R128" s="878"/>
      <c r="S128" s="877"/>
      <c r="T128" s="877"/>
      <c r="U128" s="879"/>
      <c r="V128" s="880"/>
      <c r="W128" s="881"/>
      <c r="X128" s="882"/>
      <c r="Y128" s="881"/>
      <c r="Z128" s="883"/>
      <c r="AA128" s="884"/>
      <c r="AB128" s="885"/>
      <c r="AC128" s="886"/>
      <c r="AD128" s="877" t="s">
        <v>1498</v>
      </c>
      <c r="AE128" s="878"/>
      <c r="AF128" s="877"/>
      <c r="AG128" s="877"/>
      <c r="AH128" s="879"/>
      <c r="AI128" s="880"/>
      <c r="AJ128" s="881"/>
      <c r="AK128" s="882"/>
      <c r="AL128" s="881"/>
      <c r="AM128" s="883"/>
      <c r="AN128" s="884"/>
      <c r="AO128" s="885"/>
    </row>
    <row r="129" spans="1:41" ht="15">
      <c r="A129" s="886"/>
      <c r="B129" s="946"/>
      <c r="C129" s="886"/>
      <c r="D129" s="877" t="s">
        <v>350</v>
      </c>
      <c r="E129" s="878"/>
      <c r="F129" s="877"/>
      <c r="G129" s="877"/>
      <c r="H129" s="879"/>
      <c r="I129" s="880"/>
      <c r="J129" s="881"/>
      <c r="K129" s="882"/>
      <c r="L129" s="881"/>
      <c r="M129" s="883"/>
      <c r="N129" s="884"/>
      <c r="O129" s="885"/>
      <c r="P129" s="865"/>
      <c r="Q129" s="877" t="s">
        <v>288</v>
      </c>
      <c r="R129" s="878"/>
      <c r="S129" s="877"/>
      <c r="T129" s="877"/>
      <c r="U129" s="879"/>
      <c r="V129" s="880"/>
      <c r="W129" s="881"/>
      <c r="X129" s="882"/>
      <c r="Y129" s="881"/>
      <c r="Z129" s="883"/>
      <c r="AA129" s="884"/>
      <c r="AB129" s="885"/>
      <c r="AC129" s="886"/>
      <c r="AD129" s="877" t="s">
        <v>1498</v>
      </c>
      <c r="AE129" s="878"/>
      <c r="AF129" s="877"/>
      <c r="AG129" s="877"/>
      <c r="AH129" s="879"/>
      <c r="AI129" s="880"/>
      <c r="AJ129" s="881"/>
      <c r="AK129" s="882"/>
      <c r="AL129" s="881"/>
      <c r="AM129" s="883"/>
      <c r="AN129" s="884"/>
      <c r="AO129" s="885"/>
    </row>
    <row r="130" spans="1:41" ht="15">
      <c r="A130" s="886"/>
      <c r="B130" s="946"/>
      <c r="C130" s="886"/>
      <c r="D130" s="877" t="s">
        <v>350</v>
      </c>
      <c r="E130" s="878"/>
      <c r="F130" s="877"/>
      <c r="G130" s="877"/>
      <c r="H130" s="879"/>
      <c r="I130" s="880"/>
      <c r="J130" s="881"/>
      <c r="K130" s="882"/>
      <c r="L130" s="881"/>
      <c r="M130" s="883"/>
      <c r="N130" s="884"/>
      <c r="O130" s="885"/>
      <c r="P130" s="865"/>
      <c r="Q130" s="877" t="s">
        <v>288</v>
      </c>
      <c r="R130" s="878"/>
      <c r="S130" s="877"/>
      <c r="T130" s="877"/>
      <c r="U130" s="879"/>
      <c r="V130" s="880"/>
      <c r="W130" s="881"/>
      <c r="X130" s="882"/>
      <c r="Y130" s="881"/>
      <c r="Z130" s="883"/>
      <c r="AA130" s="884"/>
      <c r="AB130" s="885"/>
      <c r="AC130" s="886"/>
      <c r="AD130" s="877" t="s">
        <v>1498</v>
      </c>
      <c r="AE130" s="878"/>
      <c r="AF130" s="877"/>
      <c r="AG130" s="877"/>
      <c r="AH130" s="879"/>
      <c r="AI130" s="880"/>
      <c r="AJ130" s="881"/>
      <c r="AK130" s="882"/>
      <c r="AL130" s="881"/>
      <c r="AM130" s="883"/>
      <c r="AN130" s="884"/>
      <c r="AO130" s="885"/>
    </row>
    <row r="131" spans="1:41" ht="15">
      <c r="A131" s="886"/>
      <c r="B131" s="946"/>
      <c r="C131" s="886"/>
      <c r="D131" s="877" t="s">
        <v>350</v>
      </c>
      <c r="E131" s="878"/>
      <c r="F131" s="877"/>
      <c r="G131" s="877"/>
      <c r="H131" s="879"/>
      <c r="I131" s="880"/>
      <c r="J131" s="881"/>
      <c r="K131" s="882"/>
      <c r="L131" s="881"/>
      <c r="M131" s="883"/>
      <c r="N131" s="884"/>
      <c r="O131" s="885"/>
      <c r="P131" s="865"/>
      <c r="Q131" s="877" t="s">
        <v>288</v>
      </c>
      <c r="R131" s="878"/>
      <c r="S131" s="877"/>
      <c r="T131" s="877"/>
      <c r="U131" s="879"/>
      <c r="V131" s="880"/>
      <c r="W131" s="881"/>
      <c r="X131" s="882"/>
      <c r="Y131" s="881"/>
      <c r="Z131" s="883"/>
      <c r="AA131" s="884"/>
      <c r="AB131" s="885"/>
      <c r="AC131" s="886"/>
      <c r="AD131" s="877" t="s">
        <v>1498</v>
      </c>
      <c r="AE131" s="878"/>
      <c r="AF131" s="877"/>
      <c r="AG131" s="877"/>
      <c r="AH131" s="879"/>
      <c r="AI131" s="880"/>
      <c r="AJ131" s="881"/>
      <c r="AK131" s="882"/>
      <c r="AL131" s="881"/>
      <c r="AM131" s="883"/>
      <c r="AN131" s="884"/>
      <c r="AO131" s="885"/>
    </row>
    <row r="132" spans="1:41" ht="15">
      <c r="A132" s="886"/>
      <c r="B132" s="946"/>
      <c r="C132" s="886"/>
      <c r="D132" s="877" t="s">
        <v>350</v>
      </c>
      <c r="E132" s="878"/>
      <c r="F132" s="877"/>
      <c r="G132" s="877"/>
      <c r="H132" s="879"/>
      <c r="I132" s="880"/>
      <c r="J132" s="881"/>
      <c r="K132" s="882"/>
      <c r="L132" s="881"/>
      <c r="M132" s="883"/>
      <c r="N132" s="884"/>
      <c r="O132" s="885"/>
      <c r="P132" s="865"/>
      <c r="Q132" s="877" t="s">
        <v>288</v>
      </c>
      <c r="R132" s="878"/>
      <c r="S132" s="877"/>
      <c r="T132" s="877"/>
      <c r="U132" s="879"/>
      <c r="V132" s="880"/>
      <c r="W132" s="881"/>
      <c r="X132" s="882"/>
      <c r="Y132" s="881"/>
      <c r="Z132" s="883"/>
      <c r="AA132" s="884"/>
      <c r="AB132" s="885"/>
      <c r="AC132" s="886"/>
      <c r="AD132" s="877" t="s">
        <v>1498</v>
      </c>
      <c r="AE132" s="878"/>
      <c r="AF132" s="877"/>
      <c r="AG132" s="877"/>
      <c r="AH132" s="879"/>
      <c r="AI132" s="880"/>
      <c r="AJ132" s="881"/>
      <c r="AK132" s="882"/>
      <c r="AL132" s="881"/>
      <c r="AM132" s="883"/>
      <c r="AN132" s="884"/>
      <c r="AO132" s="885"/>
    </row>
    <row r="133" spans="1:41" ht="15">
      <c r="A133" s="886"/>
      <c r="B133" s="946"/>
      <c r="C133" s="886"/>
      <c r="D133" s="877" t="s">
        <v>350</v>
      </c>
      <c r="E133" s="878"/>
      <c r="F133" s="877"/>
      <c r="G133" s="877"/>
      <c r="H133" s="879"/>
      <c r="I133" s="880"/>
      <c r="J133" s="881"/>
      <c r="K133" s="882"/>
      <c r="L133" s="881"/>
      <c r="M133" s="883"/>
      <c r="N133" s="884"/>
      <c r="O133" s="885"/>
      <c r="P133" s="865"/>
      <c r="Q133" s="877" t="s">
        <v>288</v>
      </c>
      <c r="R133" s="878"/>
      <c r="S133" s="877"/>
      <c r="T133" s="877"/>
      <c r="U133" s="879"/>
      <c r="V133" s="880"/>
      <c r="W133" s="881"/>
      <c r="X133" s="882"/>
      <c r="Y133" s="881"/>
      <c r="Z133" s="883"/>
      <c r="AA133" s="884"/>
      <c r="AB133" s="885"/>
      <c r="AC133" s="886"/>
      <c r="AD133" s="877" t="s">
        <v>1498</v>
      </c>
      <c r="AE133" s="878"/>
      <c r="AF133" s="877"/>
      <c r="AG133" s="877"/>
      <c r="AH133" s="879"/>
      <c r="AI133" s="880"/>
      <c r="AJ133" s="881"/>
      <c r="AK133" s="882"/>
      <c r="AL133" s="881"/>
      <c r="AM133" s="883"/>
      <c r="AN133" s="884"/>
      <c r="AO133" s="885"/>
    </row>
    <row r="134" spans="1:41" ht="15">
      <c r="A134" s="886"/>
      <c r="B134" s="946"/>
      <c r="C134" s="886"/>
      <c r="D134" s="877" t="s">
        <v>350</v>
      </c>
      <c r="E134" s="878"/>
      <c r="F134" s="877"/>
      <c r="G134" s="877"/>
      <c r="H134" s="879"/>
      <c r="I134" s="880"/>
      <c r="J134" s="881"/>
      <c r="K134" s="882"/>
      <c r="L134" s="881"/>
      <c r="M134" s="883"/>
      <c r="N134" s="884"/>
      <c r="O134" s="885"/>
      <c r="P134" s="865"/>
      <c r="Q134" s="877" t="s">
        <v>288</v>
      </c>
      <c r="R134" s="878"/>
      <c r="S134" s="877"/>
      <c r="T134" s="877"/>
      <c r="U134" s="879"/>
      <c r="V134" s="880"/>
      <c r="W134" s="881"/>
      <c r="X134" s="882"/>
      <c r="Y134" s="881"/>
      <c r="Z134" s="883"/>
      <c r="AA134" s="884"/>
      <c r="AB134" s="885"/>
      <c r="AC134" s="886"/>
      <c r="AD134" s="877" t="s">
        <v>1498</v>
      </c>
      <c r="AE134" s="878"/>
      <c r="AF134" s="877"/>
      <c r="AG134" s="877"/>
      <c r="AH134" s="879"/>
      <c r="AI134" s="880"/>
      <c r="AJ134" s="881"/>
      <c r="AK134" s="882"/>
      <c r="AL134" s="881"/>
      <c r="AM134" s="883"/>
      <c r="AN134" s="884"/>
      <c r="AO134" s="885"/>
    </row>
    <row r="135" spans="1:41" ht="15">
      <c r="A135" s="886"/>
      <c r="B135" s="946"/>
      <c r="C135" s="886"/>
      <c r="D135" s="877" t="s">
        <v>350</v>
      </c>
      <c r="E135" s="878"/>
      <c r="F135" s="877"/>
      <c r="G135" s="877"/>
      <c r="H135" s="879"/>
      <c r="I135" s="880"/>
      <c r="J135" s="881"/>
      <c r="K135" s="882"/>
      <c r="L135" s="881"/>
      <c r="M135" s="883"/>
      <c r="N135" s="884"/>
      <c r="O135" s="885"/>
      <c r="P135" s="865"/>
      <c r="Q135" s="877" t="s">
        <v>288</v>
      </c>
      <c r="R135" s="878"/>
      <c r="S135" s="877"/>
      <c r="T135" s="877"/>
      <c r="U135" s="879"/>
      <c r="V135" s="880"/>
      <c r="W135" s="881"/>
      <c r="X135" s="882"/>
      <c r="Y135" s="881"/>
      <c r="Z135" s="883"/>
      <c r="AA135" s="884"/>
      <c r="AB135" s="885"/>
      <c r="AC135" s="886"/>
      <c r="AD135" s="877" t="s">
        <v>1498</v>
      </c>
      <c r="AE135" s="878"/>
      <c r="AF135" s="877"/>
      <c r="AG135" s="877"/>
      <c r="AH135" s="879"/>
      <c r="AI135" s="880"/>
      <c r="AJ135" s="881"/>
      <c r="AK135" s="882"/>
      <c r="AL135" s="881"/>
      <c r="AM135" s="883"/>
      <c r="AN135" s="884"/>
      <c r="AO135" s="885"/>
    </row>
    <row r="136" spans="1:41" ht="15">
      <c r="A136" s="886"/>
      <c r="B136" s="946"/>
      <c r="C136" s="886"/>
      <c r="D136" s="877" t="s">
        <v>350</v>
      </c>
      <c r="E136" s="878"/>
      <c r="F136" s="877"/>
      <c r="G136" s="877"/>
      <c r="H136" s="879"/>
      <c r="I136" s="880"/>
      <c r="J136" s="881"/>
      <c r="K136" s="882"/>
      <c r="L136" s="881"/>
      <c r="M136" s="883"/>
      <c r="N136" s="884"/>
      <c r="O136" s="885"/>
      <c r="P136" s="865"/>
      <c r="Q136" s="877" t="s">
        <v>288</v>
      </c>
      <c r="R136" s="878"/>
      <c r="S136" s="877"/>
      <c r="T136" s="877"/>
      <c r="U136" s="879"/>
      <c r="V136" s="880"/>
      <c r="W136" s="881"/>
      <c r="X136" s="882"/>
      <c r="Y136" s="881"/>
      <c r="Z136" s="883"/>
      <c r="AA136" s="884"/>
      <c r="AB136" s="885"/>
      <c r="AC136" s="886"/>
      <c r="AD136" s="877" t="s">
        <v>1498</v>
      </c>
      <c r="AE136" s="878"/>
      <c r="AF136" s="877"/>
      <c r="AG136" s="877"/>
      <c r="AH136" s="879"/>
      <c r="AI136" s="880"/>
      <c r="AJ136" s="881"/>
      <c r="AK136" s="882"/>
      <c r="AL136" s="881"/>
      <c r="AM136" s="883"/>
      <c r="AN136" s="884"/>
      <c r="AO136" s="885"/>
    </row>
    <row r="137" spans="1:41" ht="15">
      <c r="A137" s="886"/>
      <c r="B137" s="946"/>
      <c r="C137" s="886"/>
      <c r="D137" s="877" t="s">
        <v>350</v>
      </c>
      <c r="E137" s="878"/>
      <c r="F137" s="877"/>
      <c r="G137" s="877"/>
      <c r="H137" s="879"/>
      <c r="I137" s="880"/>
      <c r="J137" s="881"/>
      <c r="K137" s="882"/>
      <c r="L137" s="881"/>
      <c r="M137" s="883"/>
      <c r="N137" s="884"/>
      <c r="O137" s="885"/>
      <c r="P137" s="865"/>
      <c r="Q137" s="877" t="s">
        <v>288</v>
      </c>
      <c r="R137" s="878"/>
      <c r="S137" s="877"/>
      <c r="T137" s="877"/>
      <c r="U137" s="879"/>
      <c r="V137" s="880"/>
      <c r="W137" s="881"/>
      <c r="X137" s="882"/>
      <c r="Y137" s="881"/>
      <c r="Z137" s="883"/>
      <c r="AA137" s="884"/>
      <c r="AB137" s="885"/>
      <c r="AC137" s="886"/>
      <c r="AD137" s="877" t="s">
        <v>1498</v>
      </c>
      <c r="AE137" s="878"/>
      <c r="AF137" s="877"/>
      <c r="AG137" s="877"/>
      <c r="AH137" s="879"/>
      <c r="AI137" s="880"/>
      <c r="AJ137" s="881"/>
      <c r="AK137" s="882"/>
      <c r="AL137" s="881"/>
      <c r="AM137" s="883"/>
      <c r="AN137" s="884"/>
      <c r="AO137" s="885"/>
    </row>
    <row r="138" spans="1:41" ht="15">
      <c r="A138" s="886"/>
      <c r="B138" s="946"/>
      <c r="C138" s="886"/>
      <c r="D138" s="877" t="s">
        <v>350</v>
      </c>
      <c r="E138" s="878"/>
      <c r="F138" s="877"/>
      <c r="G138" s="877"/>
      <c r="H138" s="879"/>
      <c r="I138" s="880"/>
      <c r="J138" s="881"/>
      <c r="K138" s="882"/>
      <c r="L138" s="881"/>
      <c r="M138" s="883"/>
      <c r="N138" s="884"/>
      <c r="O138" s="885"/>
      <c r="P138" s="865"/>
      <c r="Q138" s="877" t="s">
        <v>288</v>
      </c>
      <c r="R138" s="878"/>
      <c r="S138" s="877"/>
      <c r="T138" s="877"/>
      <c r="U138" s="879"/>
      <c r="V138" s="880"/>
      <c r="W138" s="881"/>
      <c r="X138" s="882"/>
      <c r="Y138" s="881"/>
      <c r="Z138" s="883"/>
      <c r="AA138" s="884"/>
      <c r="AB138" s="885"/>
      <c r="AC138" s="886"/>
      <c r="AD138" s="877" t="s">
        <v>1498</v>
      </c>
      <c r="AE138" s="878"/>
      <c r="AF138" s="877"/>
      <c r="AG138" s="877"/>
      <c r="AH138" s="879"/>
      <c r="AI138" s="880"/>
      <c r="AJ138" s="881"/>
      <c r="AK138" s="882"/>
      <c r="AL138" s="881"/>
      <c r="AM138" s="883"/>
      <c r="AN138" s="884"/>
      <c r="AO138" s="885"/>
    </row>
    <row r="139" spans="1:41" ht="15">
      <c r="A139" s="886"/>
      <c r="B139" s="946"/>
      <c r="C139" s="886"/>
      <c r="D139" s="877" t="s">
        <v>350</v>
      </c>
      <c r="E139" s="878"/>
      <c r="F139" s="877"/>
      <c r="G139" s="877"/>
      <c r="H139" s="879"/>
      <c r="I139" s="880"/>
      <c r="J139" s="881"/>
      <c r="K139" s="882"/>
      <c r="L139" s="881"/>
      <c r="M139" s="883"/>
      <c r="N139" s="884"/>
      <c r="O139" s="885"/>
      <c r="P139" s="865"/>
      <c r="Q139" s="877" t="s">
        <v>288</v>
      </c>
      <c r="R139" s="878"/>
      <c r="S139" s="877"/>
      <c r="T139" s="877"/>
      <c r="U139" s="879"/>
      <c r="V139" s="880"/>
      <c r="W139" s="881"/>
      <c r="X139" s="882"/>
      <c r="Y139" s="881"/>
      <c r="Z139" s="883"/>
      <c r="AA139" s="884"/>
      <c r="AB139" s="885"/>
      <c r="AC139" s="886"/>
      <c r="AD139" s="877" t="s">
        <v>1498</v>
      </c>
      <c r="AE139" s="878"/>
      <c r="AF139" s="877"/>
      <c r="AG139" s="877"/>
      <c r="AH139" s="879"/>
      <c r="AI139" s="880"/>
      <c r="AJ139" s="881"/>
      <c r="AK139" s="882"/>
      <c r="AL139" s="881"/>
      <c r="AM139" s="883"/>
      <c r="AN139" s="884"/>
      <c r="AO139" s="885"/>
    </row>
    <row r="140" spans="1:41" ht="15">
      <c r="A140" s="886"/>
      <c r="B140" s="946"/>
      <c r="C140" s="886"/>
      <c r="D140" s="877" t="s">
        <v>350</v>
      </c>
      <c r="E140" s="878"/>
      <c r="F140" s="877"/>
      <c r="G140" s="877"/>
      <c r="H140" s="879"/>
      <c r="I140" s="880"/>
      <c r="J140" s="881"/>
      <c r="K140" s="882"/>
      <c r="L140" s="881"/>
      <c r="M140" s="883"/>
      <c r="N140" s="884"/>
      <c r="O140" s="885"/>
      <c r="P140" s="865"/>
      <c r="Q140" s="877" t="s">
        <v>288</v>
      </c>
      <c r="R140" s="878"/>
      <c r="S140" s="877"/>
      <c r="T140" s="877"/>
      <c r="U140" s="879"/>
      <c r="V140" s="880"/>
      <c r="W140" s="881"/>
      <c r="X140" s="882"/>
      <c r="Y140" s="881"/>
      <c r="Z140" s="883"/>
      <c r="AA140" s="884"/>
      <c r="AB140" s="885"/>
      <c r="AC140" s="886"/>
      <c r="AD140" s="877" t="s">
        <v>1498</v>
      </c>
      <c r="AE140" s="878"/>
      <c r="AF140" s="877"/>
      <c r="AG140" s="877"/>
      <c r="AH140" s="879"/>
      <c r="AI140" s="880"/>
      <c r="AJ140" s="881"/>
      <c r="AK140" s="882"/>
      <c r="AL140" s="881"/>
      <c r="AM140" s="883"/>
      <c r="AN140" s="884"/>
      <c r="AO140" s="885"/>
    </row>
    <row r="141" spans="1:41" ht="15">
      <c r="A141" s="886"/>
      <c r="B141" s="946"/>
      <c r="C141" s="886"/>
      <c r="D141" s="877" t="s">
        <v>350</v>
      </c>
      <c r="E141" s="878"/>
      <c r="F141" s="877"/>
      <c r="G141" s="877"/>
      <c r="H141" s="879"/>
      <c r="I141" s="880"/>
      <c r="J141" s="881"/>
      <c r="K141" s="882"/>
      <c r="L141" s="881"/>
      <c r="M141" s="883"/>
      <c r="N141" s="884"/>
      <c r="O141" s="885"/>
      <c r="P141" s="865"/>
      <c r="Q141" s="877" t="s">
        <v>288</v>
      </c>
      <c r="R141" s="878"/>
      <c r="S141" s="877"/>
      <c r="T141" s="877"/>
      <c r="U141" s="879"/>
      <c r="V141" s="880"/>
      <c r="W141" s="881"/>
      <c r="X141" s="882"/>
      <c r="Y141" s="881"/>
      <c r="Z141" s="883"/>
      <c r="AA141" s="884"/>
      <c r="AB141" s="885"/>
      <c r="AC141" s="886"/>
      <c r="AD141" s="877" t="s">
        <v>1498</v>
      </c>
      <c r="AE141" s="878"/>
      <c r="AF141" s="877"/>
      <c r="AG141" s="877"/>
      <c r="AH141" s="879"/>
      <c r="AI141" s="880"/>
      <c r="AJ141" s="881"/>
      <c r="AK141" s="882"/>
      <c r="AL141" s="881"/>
      <c r="AM141" s="883"/>
      <c r="AN141" s="884"/>
      <c r="AO141" s="885"/>
    </row>
    <row r="142" spans="1:41" ht="15">
      <c r="A142" s="886"/>
      <c r="B142" s="946"/>
      <c r="C142" s="886"/>
      <c r="D142" s="877" t="s">
        <v>350</v>
      </c>
      <c r="E142" s="878"/>
      <c r="F142" s="877"/>
      <c r="G142" s="877"/>
      <c r="H142" s="879"/>
      <c r="I142" s="880"/>
      <c r="J142" s="881"/>
      <c r="K142" s="882"/>
      <c r="L142" s="881"/>
      <c r="M142" s="883"/>
      <c r="N142" s="884"/>
      <c r="O142" s="885"/>
      <c r="P142" s="865"/>
      <c r="Q142" s="877" t="s">
        <v>288</v>
      </c>
      <c r="R142" s="878"/>
      <c r="S142" s="877"/>
      <c r="T142" s="877"/>
      <c r="U142" s="879"/>
      <c r="V142" s="880"/>
      <c r="W142" s="881"/>
      <c r="X142" s="882"/>
      <c r="Y142" s="881"/>
      <c r="Z142" s="883"/>
      <c r="AA142" s="884"/>
      <c r="AB142" s="885"/>
      <c r="AC142" s="886"/>
      <c r="AD142" s="877" t="s">
        <v>1498</v>
      </c>
      <c r="AE142" s="878"/>
      <c r="AF142" s="877"/>
      <c r="AG142" s="877"/>
      <c r="AH142" s="879"/>
      <c r="AI142" s="880"/>
      <c r="AJ142" s="881"/>
      <c r="AK142" s="882"/>
      <c r="AL142" s="881"/>
      <c r="AM142" s="883"/>
      <c r="AN142" s="884"/>
      <c r="AO142" s="885"/>
    </row>
    <row r="143" spans="1:41" ht="15">
      <c r="A143" s="886"/>
      <c r="B143" s="946"/>
      <c r="C143" s="886"/>
      <c r="D143" s="877" t="s">
        <v>350</v>
      </c>
      <c r="E143" s="878"/>
      <c r="F143" s="877"/>
      <c r="G143" s="877"/>
      <c r="H143" s="879"/>
      <c r="I143" s="880"/>
      <c r="J143" s="881"/>
      <c r="K143" s="882"/>
      <c r="L143" s="881"/>
      <c r="M143" s="883"/>
      <c r="N143" s="884"/>
      <c r="O143" s="885"/>
      <c r="P143" s="865"/>
      <c r="Q143" s="877" t="s">
        <v>288</v>
      </c>
      <c r="R143" s="878"/>
      <c r="S143" s="877"/>
      <c r="T143" s="877"/>
      <c r="U143" s="879"/>
      <c r="V143" s="880"/>
      <c r="W143" s="881"/>
      <c r="X143" s="882"/>
      <c r="Y143" s="881"/>
      <c r="Z143" s="883"/>
      <c r="AA143" s="884"/>
      <c r="AB143" s="885"/>
      <c r="AC143" s="886"/>
      <c r="AD143" s="877" t="s">
        <v>1498</v>
      </c>
      <c r="AE143" s="878"/>
      <c r="AF143" s="877"/>
      <c r="AG143" s="877"/>
      <c r="AH143" s="879"/>
      <c r="AI143" s="880"/>
      <c r="AJ143" s="881"/>
      <c r="AK143" s="882"/>
      <c r="AL143" s="881"/>
      <c r="AM143" s="883"/>
      <c r="AN143" s="884"/>
      <c r="AO143" s="885"/>
    </row>
    <row r="144" spans="1:41" ht="15">
      <c r="A144" s="886"/>
      <c r="B144" s="946"/>
      <c r="C144" s="886"/>
      <c r="D144" s="877" t="s">
        <v>350</v>
      </c>
      <c r="E144" s="878"/>
      <c r="F144" s="877"/>
      <c r="G144" s="877"/>
      <c r="H144" s="879"/>
      <c r="I144" s="880"/>
      <c r="J144" s="881"/>
      <c r="K144" s="882"/>
      <c r="L144" s="881"/>
      <c r="M144" s="883"/>
      <c r="N144" s="884"/>
      <c r="O144" s="885"/>
      <c r="P144" s="865"/>
      <c r="Q144" s="877" t="s">
        <v>288</v>
      </c>
      <c r="R144" s="878"/>
      <c r="S144" s="877"/>
      <c r="T144" s="877"/>
      <c r="U144" s="879"/>
      <c r="V144" s="880"/>
      <c r="W144" s="881"/>
      <c r="X144" s="882"/>
      <c r="Y144" s="881"/>
      <c r="Z144" s="883"/>
      <c r="AA144" s="884"/>
      <c r="AB144" s="885"/>
      <c r="AC144" s="886"/>
      <c r="AD144" s="877" t="s">
        <v>1498</v>
      </c>
      <c r="AE144" s="878"/>
      <c r="AF144" s="877"/>
      <c r="AG144" s="877"/>
      <c r="AH144" s="879"/>
      <c r="AI144" s="880"/>
      <c r="AJ144" s="881"/>
      <c r="AK144" s="882"/>
      <c r="AL144" s="881"/>
      <c r="AM144" s="883"/>
      <c r="AN144" s="884"/>
      <c r="AO144" s="885"/>
    </row>
    <row r="145" spans="1:41" ht="15">
      <c r="A145" s="886"/>
      <c r="B145" s="946"/>
      <c r="C145" s="886"/>
      <c r="D145" s="877" t="s">
        <v>350</v>
      </c>
      <c r="E145" s="878"/>
      <c r="F145" s="877"/>
      <c r="G145" s="877"/>
      <c r="H145" s="879"/>
      <c r="I145" s="880"/>
      <c r="J145" s="881"/>
      <c r="K145" s="882"/>
      <c r="L145" s="881"/>
      <c r="M145" s="883"/>
      <c r="N145" s="884"/>
      <c r="O145" s="885"/>
      <c r="P145" s="865"/>
      <c r="Q145" s="877" t="s">
        <v>288</v>
      </c>
      <c r="R145" s="878"/>
      <c r="S145" s="877"/>
      <c r="T145" s="877"/>
      <c r="U145" s="879"/>
      <c r="V145" s="880"/>
      <c r="W145" s="881"/>
      <c r="X145" s="882"/>
      <c r="Y145" s="881"/>
      <c r="Z145" s="883"/>
      <c r="AA145" s="884"/>
      <c r="AB145" s="885"/>
      <c r="AC145" s="886"/>
      <c r="AD145" s="877" t="s">
        <v>1498</v>
      </c>
      <c r="AE145" s="878"/>
      <c r="AF145" s="877"/>
      <c r="AG145" s="877"/>
      <c r="AH145" s="879"/>
      <c r="AI145" s="880"/>
      <c r="AJ145" s="881"/>
      <c r="AK145" s="882"/>
      <c r="AL145" s="881"/>
      <c r="AM145" s="883"/>
      <c r="AN145" s="884"/>
      <c r="AO145" s="885"/>
    </row>
    <row r="146" spans="1:41" ht="15">
      <c r="A146" s="886"/>
      <c r="B146" s="946"/>
      <c r="C146" s="886"/>
      <c r="D146" s="877" t="s">
        <v>350</v>
      </c>
      <c r="E146" s="878"/>
      <c r="F146" s="877"/>
      <c r="G146" s="877"/>
      <c r="H146" s="879"/>
      <c r="I146" s="880"/>
      <c r="J146" s="881"/>
      <c r="K146" s="882"/>
      <c r="L146" s="881"/>
      <c r="M146" s="883"/>
      <c r="N146" s="884"/>
      <c r="O146" s="885"/>
      <c r="P146" s="865"/>
      <c r="Q146" s="877" t="s">
        <v>288</v>
      </c>
      <c r="R146" s="878"/>
      <c r="S146" s="877"/>
      <c r="T146" s="877"/>
      <c r="U146" s="879"/>
      <c r="V146" s="880"/>
      <c r="W146" s="881"/>
      <c r="X146" s="882"/>
      <c r="Y146" s="881"/>
      <c r="Z146" s="883"/>
      <c r="AA146" s="884"/>
      <c r="AB146" s="885"/>
      <c r="AC146" s="886"/>
      <c r="AD146" s="877" t="s">
        <v>1498</v>
      </c>
      <c r="AE146" s="878"/>
      <c r="AF146" s="877"/>
      <c r="AG146" s="877"/>
      <c r="AH146" s="879"/>
      <c r="AI146" s="880"/>
      <c r="AJ146" s="881"/>
      <c r="AK146" s="882"/>
      <c r="AL146" s="881"/>
      <c r="AM146" s="883"/>
      <c r="AN146" s="884"/>
      <c r="AO146" s="885"/>
    </row>
    <row r="147" spans="1:41" ht="15">
      <c r="A147" s="886"/>
      <c r="B147" s="946"/>
      <c r="C147" s="886"/>
      <c r="D147" s="877" t="s">
        <v>350</v>
      </c>
      <c r="E147" s="878"/>
      <c r="F147" s="877"/>
      <c r="G147" s="877"/>
      <c r="H147" s="879"/>
      <c r="I147" s="880"/>
      <c r="J147" s="881"/>
      <c r="K147" s="882"/>
      <c r="L147" s="881"/>
      <c r="M147" s="883"/>
      <c r="N147" s="884"/>
      <c r="O147" s="885"/>
      <c r="P147" s="865"/>
      <c r="Q147" s="877" t="s">
        <v>288</v>
      </c>
      <c r="R147" s="878"/>
      <c r="S147" s="877"/>
      <c r="T147" s="877"/>
      <c r="U147" s="879"/>
      <c r="V147" s="880"/>
      <c r="W147" s="881"/>
      <c r="X147" s="882"/>
      <c r="Y147" s="881"/>
      <c r="Z147" s="883"/>
      <c r="AA147" s="884"/>
      <c r="AB147" s="885"/>
      <c r="AC147" s="886"/>
      <c r="AD147" s="877" t="s">
        <v>1498</v>
      </c>
      <c r="AE147" s="878"/>
      <c r="AF147" s="877"/>
      <c r="AG147" s="877"/>
      <c r="AH147" s="879"/>
      <c r="AI147" s="880"/>
      <c r="AJ147" s="881"/>
      <c r="AK147" s="882"/>
      <c r="AL147" s="881"/>
      <c r="AM147" s="883"/>
      <c r="AN147" s="884"/>
      <c r="AO147" s="885"/>
    </row>
    <row r="148" spans="1:41" ht="15">
      <c r="A148" s="886"/>
      <c r="B148" s="946"/>
      <c r="C148" s="886"/>
      <c r="D148" s="877" t="s">
        <v>350</v>
      </c>
      <c r="E148" s="878"/>
      <c r="F148" s="877"/>
      <c r="G148" s="877"/>
      <c r="H148" s="879"/>
      <c r="I148" s="880"/>
      <c r="J148" s="881"/>
      <c r="K148" s="882"/>
      <c r="L148" s="881"/>
      <c r="M148" s="883"/>
      <c r="N148" s="884"/>
      <c r="O148" s="885"/>
      <c r="P148" s="865"/>
      <c r="Q148" s="877" t="s">
        <v>288</v>
      </c>
      <c r="R148" s="878"/>
      <c r="S148" s="877"/>
      <c r="T148" s="877"/>
      <c r="U148" s="879"/>
      <c r="V148" s="880"/>
      <c r="W148" s="881"/>
      <c r="X148" s="882"/>
      <c r="Y148" s="881"/>
      <c r="Z148" s="883"/>
      <c r="AA148" s="884"/>
      <c r="AB148" s="885"/>
      <c r="AC148" s="886"/>
      <c r="AD148" s="877" t="s">
        <v>1498</v>
      </c>
      <c r="AE148" s="878"/>
      <c r="AF148" s="877"/>
      <c r="AG148" s="877"/>
      <c r="AH148" s="879"/>
      <c r="AI148" s="880"/>
      <c r="AJ148" s="881"/>
      <c r="AK148" s="882"/>
      <c r="AL148" s="881"/>
      <c r="AM148" s="883"/>
      <c r="AN148" s="884"/>
      <c r="AO148" s="885"/>
    </row>
    <row r="149" spans="1:41" ht="15">
      <c r="A149" s="886"/>
      <c r="B149" s="946"/>
      <c r="C149" s="886"/>
      <c r="D149" s="877" t="s">
        <v>350</v>
      </c>
      <c r="E149" s="878"/>
      <c r="F149" s="877"/>
      <c r="G149" s="877"/>
      <c r="H149" s="879"/>
      <c r="I149" s="880"/>
      <c r="J149" s="881"/>
      <c r="K149" s="882"/>
      <c r="L149" s="881"/>
      <c r="M149" s="883"/>
      <c r="N149" s="884"/>
      <c r="O149" s="885"/>
      <c r="P149" s="865"/>
      <c r="Q149" s="877" t="s">
        <v>288</v>
      </c>
      <c r="R149" s="878"/>
      <c r="S149" s="877"/>
      <c r="T149" s="877"/>
      <c r="U149" s="879"/>
      <c r="V149" s="880"/>
      <c r="W149" s="881"/>
      <c r="X149" s="882"/>
      <c r="Y149" s="881"/>
      <c r="Z149" s="883"/>
      <c r="AA149" s="884"/>
      <c r="AB149" s="885"/>
      <c r="AC149" s="886"/>
      <c r="AD149" s="877" t="s">
        <v>1498</v>
      </c>
      <c r="AE149" s="878"/>
      <c r="AF149" s="877"/>
      <c r="AG149" s="877"/>
      <c r="AH149" s="879"/>
      <c r="AI149" s="880"/>
      <c r="AJ149" s="881"/>
      <c r="AK149" s="882"/>
      <c r="AL149" s="881"/>
      <c r="AM149" s="883"/>
      <c r="AN149" s="884"/>
      <c r="AO149" s="885"/>
    </row>
    <row r="150" spans="1:41" ht="15">
      <c r="A150" s="886"/>
      <c r="B150" s="946"/>
      <c r="C150" s="886"/>
      <c r="D150" s="877" t="s">
        <v>350</v>
      </c>
      <c r="E150" s="878"/>
      <c r="F150" s="877"/>
      <c r="G150" s="877"/>
      <c r="H150" s="879"/>
      <c r="I150" s="880"/>
      <c r="J150" s="881"/>
      <c r="K150" s="882"/>
      <c r="L150" s="881"/>
      <c r="M150" s="883"/>
      <c r="N150" s="884"/>
      <c r="O150" s="885"/>
      <c r="P150" s="865"/>
      <c r="Q150" s="877" t="s">
        <v>288</v>
      </c>
      <c r="R150" s="878"/>
      <c r="S150" s="877"/>
      <c r="T150" s="877"/>
      <c r="U150" s="879"/>
      <c r="V150" s="880"/>
      <c r="W150" s="881"/>
      <c r="X150" s="882"/>
      <c r="Y150" s="881"/>
      <c r="Z150" s="883"/>
      <c r="AA150" s="884"/>
      <c r="AB150" s="885"/>
      <c r="AC150" s="886"/>
      <c r="AD150" s="877" t="s">
        <v>1498</v>
      </c>
      <c r="AE150" s="878"/>
      <c r="AF150" s="877"/>
      <c r="AG150" s="877"/>
      <c r="AH150" s="879"/>
      <c r="AI150" s="880"/>
      <c r="AJ150" s="881"/>
      <c r="AK150" s="882"/>
      <c r="AL150" s="881"/>
      <c r="AM150" s="883"/>
      <c r="AN150" s="884"/>
      <c r="AO150" s="885"/>
    </row>
    <row r="151" spans="1:41" ht="15">
      <c r="A151" s="886"/>
      <c r="B151" s="946"/>
      <c r="C151" s="886"/>
      <c r="D151" s="877" t="s">
        <v>350</v>
      </c>
      <c r="E151" s="878"/>
      <c r="F151" s="877"/>
      <c r="G151" s="877"/>
      <c r="H151" s="879"/>
      <c r="I151" s="880"/>
      <c r="J151" s="881"/>
      <c r="K151" s="882"/>
      <c r="L151" s="881"/>
      <c r="M151" s="883"/>
      <c r="N151" s="884"/>
      <c r="O151" s="885"/>
      <c r="P151" s="865"/>
      <c r="Q151" s="877" t="s">
        <v>288</v>
      </c>
      <c r="R151" s="878"/>
      <c r="S151" s="877"/>
      <c r="T151" s="877"/>
      <c r="U151" s="879"/>
      <c r="V151" s="880"/>
      <c r="W151" s="881"/>
      <c r="X151" s="882"/>
      <c r="Y151" s="881"/>
      <c r="Z151" s="883"/>
      <c r="AA151" s="884"/>
      <c r="AB151" s="885"/>
      <c r="AC151" s="886"/>
      <c r="AD151" s="877" t="s">
        <v>1498</v>
      </c>
      <c r="AE151" s="878"/>
      <c r="AF151" s="877"/>
      <c r="AG151" s="877"/>
      <c r="AH151" s="879"/>
      <c r="AI151" s="880"/>
      <c r="AJ151" s="881"/>
      <c r="AK151" s="882"/>
      <c r="AL151" s="881"/>
      <c r="AM151" s="883"/>
      <c r="AN151" s="884"/>
      <c r="AO151" s="885"/>
    </row>
    <row r="152" spans="1:41" ht="15">
      <c r="A152" s="886"/>
      <c r="B152" s="946"/>
      <c r="C152" s="886"/>
      <c r="D152" s="877" t="s">
        <v>350</v>
      </c>
      <c r="E152" s="878"/>
      <c r="F152" s="877"/>
      <c r="G152" s="877"/>
      <c r="H152" s="879"/>
      <c r="I152" s="880"/>
      <c r="J152" s="881"/>
      <c r="K152" s="882"/>
      <c r="L152" s="881"/>
      <c r="M152" s="883"/>
      <c r="N152" s="884"/>
      <c r="O152" s="885"/>
      <c r="P152" s="865"/>
      <c r="Q152" s="877" t="s">
        <v>288</v>
      </c>
      <c r="R152" s="878"/>
      <c r="S152" s="877"/>
      <c r="T152" s="877"/>
      <c r="U152" s="879"/>
      <c r="V152" s="880"/>
      <c r="W152" s="881"/>
      <c r="X152" s="882"/>
      <c r="Y152" s="881"/>
      <c r="Z152" s="883"/>
      <c r="AA152" s="884"/>
      <c r="AB152" s="885"/>
      <c r="AC152" s="886"/>
      <c r="AD152" s="877" t="s">
        <v>1498</v>
      </c>
      <c r="AE152" s="878"/>
      <c r="AF152" s="877"/>
      <c r="AG152" s="877"/>
      <c r="AH152" s="879"/>
      <c r="AI152" s="880"/>
      <c r="AJ152" s="881"/>
      <c r="AK152" s="882"/>
      <c r="AL152" s="881"/>
      <c r="AM152" s="883"/>
      <c r="AN152" s="884"/>
      <c r="AO152" s="885"/>
    </row>
    <row r="153" spans="1:41" ht="15">
      <c r="A153" s="886"/>
      <c r="B153" s="946"/>
      <c r="C153" s="886"/>
      <c r="D153" s="877" t="s">
        <v>350</v>
      </c>
      <c r="E153" s="878"/>
      <c r="F153" s="877"/>
      <c r="G153" s="877"/>
      <c r="H153" s="879"/>
      <c r="I153" s="880"/>
      <c r="J153" s="881"/>
      <c r="K153" s="882"/>
      <c r="L153" s="881"/>
      <c r="M153" s="883"/>
      <c r="N153" s="884"/>
      <c r="O153" s="885"/>
      <c r="P153" s="865"/>
      <c r="Q153" s="877" t="s">
        <v>288</v>
      </c>
      <c r="R153" s="878"/>
      <c r="S153" s="877"/>
      <c r="T153" s="877"/>
      <c r="U153" s="879"/>
      <c r="V153" s="880"/>
      <c r="W153" s="881"/>
      <c r="X153" s="882"/>
      <c r="Y153" s="881"/>
      <c r="Z153" s="883"/>
      <c r="AA153" s="884"/>
      <c r="AB153" s="885"/>
      <c r="AC153" s="886"/>
      <c r="AD153" s="877" t="s">
        <v>1498</v>
      </c>
      <c r="AE153" s="878"/>
      <c r="AF153" s="877"/>
      <c r="AG153" s="877"/>
      <c r="AH153" s="879"/>
      <c r="AI153" s="880"/>
      <c r="AJ153" s="881"/>
      <c r="AK153" s="882"/>
      <c r="AL153" s="881"/>
      <c r="AM153" s="883"/>
      <c r="AN153" s="884"/>
      <c r="AO153" s="885"/>
    </row>
    <row r="154" spans="1:41" ht="15">
      <c r="A154" s="886"/>
      <c r="B154" s="946"/>
      <c r="C154" s="886"/>
      <c r="D154" s="877" t="s">
        <v>350</v>
      </c>
      <c r="E154" s="878"/>
      <c r="F154" s="877"/>
      <c r="G154" s="877"/>
      <c r="H154" s="879"/>
      <c r="I154" s="880"/>
      <c r="J154" s="881"/>
      <c r="K154" s="882"/>
      <c r="L154" s="881"/>
      <c r="M154" s="883"/>
      <c r="N154" s="884"/>
      <c r="O154" s="885"/>
      <c r="P154" s="865"/>
      <c r="Q154" s="877" t="s">
        <v>288</v>
      </c>
      <c r="R154" s="878"/>
      <c r="S154" s="877"/>
      <c r="T154" s="877"/>
      <c r="U154" s="879"/>
      <c r="V154" s="880"/>
      <c r="W154" s="881"/>
      <c r="X154" s="882"/>
      <c r="Y154" s="881"/>
      <c r="Z154" s="883"/>
      <c r="AA154" s="884"/>
      <c r="AB154" s="885"/>
      <c r="AC154" s="886"/>
      <c r="AD154" s="877" t="s">
        <v>1498</v>
      </c>
      <c r="AE154" s="878"/>
      <c r="AF154" s="877"/>
      <c r="AG154" s="877"/>
      <c r="AH154" s="879"/>
      <c r="AI154" s="880"/>
      <c r="AJ154" s="881"/>
      <c r="AK154" s="882"/>
      <c r="AL154" s="881"/>
      <c r="AM154" s="883"/>
      <c r="AN154" s="884"/>
      <c r="AO154" s="885"/>
    </row>
    <row r="155" spans="1:41" ht="15">
      <c r="A155" s="886"/>
      <c r="B155" s="946"/>
      <c r="C155" s="886"/>
      <c r="D155" s="877" t="s">
        <v>350</v>
      </c>
      <c r="E155" s="878"/>
      <c r="F155" s="877"/>
      <c r="G155" s="877"/>
      <c r="H155" s="879"/>
      <c r="I155" s="880"/>
      <c r="J155" s="881"/>
      <c r="K155" s="882"/>
      <c r="L155" s="881"/>
      <c r="M155" s="883"/>
      <c r="N155" s="884"/>
      <c r="O155" s="885"/>
      <c r="P155" s="865"/>
      <c r="Q155" s="877" t="s">
        <v>288</v>
      </c>
      <c r="R155" s="878"/>
      <c r="S155" s="877"/>
      <c r="T155" s="877"/>
      <c r="U155" s="879"/>
      <c r="V155" s="880"/>
      <c r="W155" s="881"/>
      <c r="X155" s="882"/>
      <c r="Y155" s="881"/>
      <c r="Z155" s="883"/>
      <c r="AA155" s="884"/>
      <c r="AB155" s="885"/>
      <c r="AC155" s="886"/>
      <c r="AD155" s="877" t="s">
        <v>1498</v>
      </c>
      <c r="AE155" s="878"/>
      <c r="AF155" s="877"/>
      <c r="AG155" s="877"/>
      <c r="AH155" s="879"/>
      <c r="AI155" s="880"/>
      <c r="AJ155" s="881"/>
      <c r="AK155" s="882"/>
      <c r="AL155" s="881"/>
      <c r="AM155" s="883"/>
      <c r="AN155" s="884"/>
      <c r="AO155" s="885"/>
    </row>
    <row r="156" spans="1:41" ht="15">
      <c r="A156" s="886"/>
      <c r="B156" s="946"/>
      <c r="C156" s="886"/>
      <c r="D156" s="877" t="s">
        <v>350</v>
      </c>
      <c r="E156" s="878"/>
      <c r="F156" s="877"/>
      <c r="G156" s="877"/>
      <c r="H156" s="879"/>
      <c r="I156" s="880"/>
      <c r="J156" s="881"/>
      <c r="K156" s="882"/>
      <c r="L156" s="881"/>
      <c r="M156" s="883"/>
      <c r="N156" s="884"/>
      <c r="O156" s="885"/>
      <c r="P156" s="865"/>
      <c r="Q156" s="877" t="s">
        <v>288</v>
      </c>
      <c r="R156" s="878"/>
      <c r="S156" s="877"/>
      <c r="T156" s="877"/>
      <c r="U156" s="879"/>
      <c r="V156" s="880"/>
      <c r="W156" s="881"/>
      <c r="X156" s="882"/>
      <c r="Y156" s="881"/>
      <c r="Z156" s="883"/>
      <c r="AA156" s="884"/>
      <c r="AB156" s="885"/>
      <c r="AC156" s="886"/>
      <c r="AD156" s="877" t="s">
        <v>1498</v>
      </c>
      <c r="AE156" s="878"/>
      <c r="AF156" s="877"/>
      <c r="AG156" s="877"/>
      <c r="AH156" s="879"/>
      <c r="AI156" s="880"/>
      <c r="AJ156" s="881"/>
      <c r="AK156" s="882"/>
      <c r="AL156" s="881"/>
      <c r="AM156" s="883"/>
      <c r="AN156" s="884"/>
      <c r="AO156" s="885"/>
    </row>
    <row r="157" spans="1:41" ht="15">
      <c r="A157" s="886"/>
      <c r="B157" s="946"/>
      <c r="C157" s="886"/>
      <c r="D157" s="877" t="s">
        <v>350</v>
      </c>
      <c r="E157" s="878"/>
      <c r="F157" s="877"/>
      <c r="G157" s="877"/>
      <c r="H157" s="879"/>
      <c r="I157" s="880"/>
      <c r="J157" s="881"/>
      <c r="K157" s="882"/>
      <c r="L157" s="881"/>
      <c r="M157" s="883"/>
      <c r="N157" s="884"/>
      <c r="O157" s="885"/>
      <c r="P157" s="865"/>
      <c r="Q157" s="877" t="s">
        <v>288</v>
      </c>
      <c r="R157" s="878"/>
      <c r="S157" s="877"/>
      <c r="T157" s="877"/>
      <c r="U157" s="879"/>
      <c r="V157" s="880"/>
      <c r="W157" s="881"/>
      <c r="X157" s="882"/>
      <c r="Y157" s="881"/>
      <c r="Z157" s="883"/>
      <c r="AA157" s="884"/>
      <c r="AB157" s="885"/>
      <c r="AC157" s="886"/>
      <c r="AD157" s="877" t="s">
        <v>1498</v>
      </c>
      <c r="AE157" s="878"/>
      <c r="AF157" s="877"/>
      <c r="AG157" s="877"/>
      <c r="AH157" s="879"/>
      <c r="AI157" s="880"/>
      <c r="AJ157" s="881"/>
      <c r="AK157" s="882"/>
      <c r="AL157" s="881"/>
      <c r="AM157" s="883"/>
      <c r="AN157" s="884"/>
      <c r="AO157" s="885"/>
    </row>
    <row r="158" spans="1:41" ht="15">
      <c r="A158" s="886"/>
      <c r="B158" s="946"/>
      <c r="C158" s="886"/>
      <c r="D158" s="877" t="s">
        <v>350</v>
      </c>
      <c r="E158" s="878"/>
      <c r="F158" s="877"/>
      <c r="G158" s="877"/>
      <c r="H158" s="879"/>
      <c r="I158" s="880"/>
      <c r="J158" s="881"/>
      <c r="K158" s="882"/>
      <c r="L158" s="881"/>
      <c r="M158" s="883"/>
      <c r="N158" s="884"/>
      <c r="O158" s="885"/>
      <c r="P158" s="865"/>
      <c r="Q158" s="877" t="s">
        <v>288</v>
      </c>
      <c r="R158" s="878"/>
      <c r="S158" s="877"/>
      <c r="T158" s="877"/>
      <c r="U158" s="879"/>
      <c r="V158" s="880"/>
      <c r="W158" s="881"/>
      <c r="X158" s="882"/>
      <c r="Y158" s="881"/>
      <c r="Z158" s="883"/>
      <c r="AA158" s="884"/>
      <c r="AB158" s="885"/>
      <c r="AC158" s="886"/>
      <c r="AD158" s="877" t="s">
        <v>1498</v>
      </c>
      <c r="AE158" s="878"/>
      <c r="AF158" s="877"/>
      <c r="AG158" s="877"/>
      <c r="AH158" s="879"/>
      <c r="AI158" s="880"/>
      <c r="AJ158" s="881"/>
      <c r="AK158" s="882"/>
      <c r="AL158" s="881"/>
      <c r="AM158" s="883"/>
      <c r="AN158" s="884"/>
      <c r="AO158" s="885"/>
    </row>
    <row r="159" spans="1:41" ht="15">
      <c r="A159" s="886"/>
      <c r="B159" s="946"/>
      <c r="C159" s="886"/>
      <c r="D159" s="877" t="s">
        <v>350</v>
      </c>
      <c r="E159" s="878"/>
      <c r="F159" s="877"/>
      <c r="G159" s="877"/>
      <c r="H159" s="879"/>
      <c r="I159" s="880"/>
      <c r="J159" s="881"/>
      <c r="K159" s="882"/>
      <c r="L159" s="881"/>
      <c r="M159" s="883"/>
      <c r="N159" s="884"/>
      <c r="O159" s="885"/>
      <c r="P159" s="865"/>
      <c r="Q159" s="877" t="s">
        <v>288</v>
      </c>
      <c r="R159" s="878"/>
      <c r="S159" s="877"/>
      <c r="T159" s="877"/>
      <c r="U159" s="879"/>
      <c r="V159" s="880"/>
      <c r="W159" s="881"/>
      <c r="X159" s="882"/>
      <c r="Y159" s="881"/>
      <c r="Z159" s="883"/>
      <c r="AA159" s="884"/>
      <c r="AB159" s="885"/>
      <c r="AC159" s="886"/>
      <c r="AD159" s="877" t="s">
        <v>1498</v>
      </c>
      <c r="AE159" s="878"/>
      <c r="AF159" s="877"/>
      <c r="AG159" s="877"/>
      <c r="AH159" s="879"/>
      <c r="AI159" s="880"/>
      <c r="AJ159" s="881"/>
      <c r="AK159" s="882"/>
      <c r="AL159" s="881"/>
      <c r="AM159" s="883"/>
      <c r="AN159" s="884"/>
      <c r="AO159" s="885"/>
    </row>
    <row r="160" spans="1:41" ht="15">
      <c r="A160" s="886"/>
      <c r="B160" s="946"/>
      <c r="C160" s="886"/>
      <c r="D160" s="877" t="s">
        <v>350</v>
      </c>
      <c r="E160" s="878"/>
      <c r="F160" s="877"/>
      <c r="G160" s="877"/>
      <c r="H160" s="879"/>
      <c r="I160" s="880"/>
      <c r="J160" s="881"/>
      <c r="K160" s="882"/>
      <c r="L160" s="881"/>
      <c r="M160" s="883"/>
      <c r="N160" s="884"/>
      <c r="O160" s="885"/>
      <c r="P160" s="865"/>
      <c r="Q160" s="877" t="s">
        <v>288</v>
      </c>
      <c r="R160" s="878"/>
      <c r="S160" s="877"/>
      <c r="T160" s="877"/>
      <c r="U160" s="879"/>
      <c r="V160" s="880"/>
      <c r="W160" s="881"/>
      <c r="X160" s="882"/>
      <c r="Y160" s="881"/>
      <c r="Z160" s="883"/>
      <c r="AA160" s="884"/>
      <c r="AB160" s="885"/>
      <c r="AC160" s="886"/>
      <c r="AD160" s="877" t="s">
        <v>1498</v>
      </c>
      <c r="AE160" s="878"/>
      <c r="AF160" s="877"/>
      <c r="AG160" s="877"/>
      <c r="AH160" s="879"/>
      <c r="AI160" s="880"/>
      <c r="AJ160" s="881"/>
      <c r="AK160" s="882"/>
      <c r="AL160" s="881"/>
      <c r="AM160" s="883"/>
      <c r="AN160" s="884"/>
      <c r="AO160" s="885"/>
    </row>
    <row r="161" spans="1:41" ht="15">
      <c r="A161" s="886"/>
      <c r="B161" s="946"/>
      <c r="C161" s="886"/>
      <c r="D161" s="877" t="s">
        <v>350</v>
      </c>
      <c r="E161" s="878"/>
      <c r="F161" s="877"/>
      <c r="G161" s="877"/>
      <c r="H161" s="879"/>
      <c r="I161" s="880"/>
      <c r="J161" s="881"/>
      <c r="K161" s="882"/>
      <c r="L161" s="881"/>
      <c r="M161" s="883"/>
      <c r="N161" s="884"/>
      <c r="O161" s="885"/>
      <c r="P161" s="865"/>
      <c r="Q161" s="877" t="s">
        <v>288</v>
      </c>
      <c r="R161" s="878"/>
      <c r="S161" s="877"/>
      <c r="T161" s="877"/>
      <c r="U161" s="879"/>
      <c r="V161" s="880"/>
      <c r="W161" s="881"/>
      <c r="X161" s="882"/>
      <c r="Y161" s="881"/>
      <c r="Z161" s="883"/>
      <c r="AA161" s="884"/>
      <c r="AB161" s="885"/>
      <c r="AC161" s="886"/>
      <c r="AD161" s="877" t="s">
        <v>1498</v>
      </c>
      <c r="AE161" s="878"/>
      <c r="AF161" s="877"/>
      <c r="AG161" s="877"/>
      <c r="AH161" s="879"/>
      <c r="AI161" s="880"/>
      <c r="AJ161" s="881"/>
      <c r="AK161" s="882"/>
      <c r="AL161" s="881"/>
      <c r="AM161" s="883"/>
      <c r="AN161" s="884"/>
      <c r="AO161" s="885"/>
    </row>
    <row r="162" spans="1:41" ht="15">
      <c r="A162" s="886"/>
      <c r="B162" s="946"/>
      <c r="C162" s="886"/>
      <c r="D162" s="877" t="s">
        <v>350</v>
      </c>
      <c r="E162" s="878"/>
      <c r="F162" s="877"/>
      <c r="G162" s="877"/>
      <c r="H162" s="879"/>
      <c r="I162" s="880"/>
      <c r="J162" s="881"/>
      <c r="K162" s="882"/>
      <c r="L162" s="881"/>
      <c r="M162" s="883"/>
      <c r="N162" s="884"/>
      <c r="O162" s="885"/>
      <c r="P162" s="865"/>
      <c r="Q162" s="877" t="s">
        <v>288</v>
      </c>
      <c r="R162" s="878"/>
      <c r="S162" s="877"/>
      <c r="T162" s="877"/>
      <c r="U162" s="879"/>
      <c r="V162" s="880"/>
      <c r="W162" s="881"/>
      <c r="X162" s="882"/>
      <c r="Y162" s="881"/>
      <c r="Z162" s="883"/>
      <c r="AA162" s="884"/>
      <c r="AB162" s="885"/>
      <c r="AC162" s="886"/>
      <c r="AD162" s="877" t="s">
        <v>1498</v>
      </c>
      <c r="AE162" s="878"/>
      <c r="AF162" s="877"/>
      <c r="AG162" s="877"/>
      <c r="AH162" s="879"/>
      <c r="AI162" s="880"/>
      <c r="AJ162" s="881"/>
      <c r="AK162" s="882"/>
      <c r="AL162" s="881"/>
      <c r="AM162" s="883"/>
      <c r="AN162" s="884"/>
      <c r="AO162" s="885"/>
    </row>
    <row r="163" spans="1:41" ht="15">
      <c r="A163" s="886"/>
      <c r="B163" s="946"/>
      <c r="C163" s="886"/>
      <c r="D163" s="877" t="s">
        <v>350</v>
      </c>
      <c r="E163" s="878"/>
      <c r="F163" s="877"/>
      <c r="G163" s="877"/>
      <c r="H163" s="879"/>
      <c r="I163" s="880"/>
      <c r="J163" s="881"/>
      <c r="K163" s="882"/>
      <c r="L163" s="881"/>
      <c r="M163" s="883"/>
      <c r="N163" s="884"/>
      <c r="O163" s="885"/>
      <c r="P163" s="865"/>
      <c r="Q163" s="877" t="s">
        <v>288</v>
      </c>
      <c r="R163" s="878"/>
      <c r="S163" s="877"/>
      <c r="T163" s="877"/>
      <c r="U163" s="879"/>
      <c r="V163" s="880"/>
      <c r="W163" s="881"/>
      <c r="X163" s="882"/>
      <c r="Y163" s="881"/>
      <c r="Z163" s="883"/>
      <c r="AA163" s="884"/>
      <c r="AB163" s="885"/>
      <c r="AC163" s="886"/>
      <c r="AD163" s="877" t="s">
        <v>1498</v>
      </c>
      <c r="AE163" s="878"/>
      <c r="AF163" s="877"/>
      <c r="AG163" s="877"/>
      <c r="AH163" s="879"/>
      <c r="AI163" s="880"/>
      <c r="AJ163" s="881"/>
      <c r="AK163" s="882"/>
      <c r="AL163" s="881"/>
      <c r="AM163" s="883"/>
      <c r="AN163" s="884"/>
      <c r="AO163" s="885"/>
    </row>
    <row r="164" spans="1:41" ht="15">
      <c r="A164" s="886"/>
      <c r="B164" s="946"/>
      <c r="C164" s="886"/>
      <c r="D164" s="877" t="s">
        <v>350</v>
      </c>
      <c r="E164" s="878"/>
      <c r="F164" s="877"/>
      <c r="G164" s="877"/>
      <c r="H164" s="879"/>
      <c r="I164" s="880"/>
      <c r="J164" s="881"/>
      <c r="K164" s="882"/>
      <c r="L164" s="881"/>
      <c r="M164" s="883"/>
      <c r="N164" s="884"/>
      <c r="O164" s="885"/>
      <c r="P164" s="865"/>
      <c r="Q164" s="877" t="s">
        <v>288</v>
      </c>
      <c r="R164" s="878"/>
      <c r="S164" s="877"/>
      <c r="T164" s="877"/>
      <c r="U164" s="879"/>
      <c r="V164" s="880"/>
      <c r="W164" s="881"/>
      <c r="X164" s="882"/>
      <c r="Y164" s="881"/>
      <c r="Z164" s="883"/>
      <c r="AA164" s="884"/>
      <c r="AB164" s="885"/>
      <c r="AC164" s="886"/>
      <c r="AD164" s="877" t="s">
        <v>1498</v>
      </c>
      <c r="AE164" s="878"/>
      <c r="AF164" s="877"/>
      <c r="AG164" s="877"/>
      <c r="AH164" s="879"/>
      <c r="AI164" s="880"/>
      <c r="AJ164" s="881"/>
      <c r="AK164" s="882"/>
      <c r="AL164" s="881"/>
      <c r="AM164" s="883"/>
      <c r="AN164" s="884"/>
      <c r="AO164" s="885"/>
    </row>
    <row r="165" spans="1:41" ht="15">
      <c r="A165" s="886"/>
      <c r="B165" s="946"/>
      <c r="C165" s="886"/>
      <c r="D165" s="877" t="s">
        <v>350</v>
      </c>
      <c r="E165" s="878"/>
      <c r="F165" s="877"/>
      <c r="G165" s="877"/>
      <c r="H165" s="879"/>
      <c r="I165" s="880"/>
      <c r="J165" s="881"/>
      <c r="K165" s="882"/>
      <c r="L165" s="881"/>
      <c r="M165" s="883"/>
      <c r="N165" s="884"/>
      <c r="O165" s="885"/>
      <c r="P165" s="865"/>
      <c r="Q165" s="877" t="s">
        <v>288</v>
      </c>
      <c r="R165" s="878"/>
      <c r="S165" s="877"/>
      <c r="T165" s="877"/>
      <c r="U165" s="879"/>
      <c r="V165" s="880"/>
      <c r="W165" s="881"/>
      <c r="X165" s="882"/>
      <c r="Y165" s="881"/>
      <c r="Z165" s="883"/>
      <c r="AA165" s="884"/>
      <c r="AB165" s="885"/>
      <c r="AC165" s="886"/>
      <c r="AD165" s="877" t="s">
        <v>1498</v>
      </c>
      <c r="AE165" s="878"/>
      <c r="AF165" s="877"/>
      <c r="AG165" s="877"/>
      <c r="AH165" s="879"/>
      <c r="AI165" s="880"/>
      <c r="AJ165" s="881"/>
      <c r="AK165" s="882"/>
      <c r="AL165" s="881"/>
      <c r="AM165" s="883"/>
      <c r="AN165" s="884"/>
      <c r="AO165" s="885"/>
    </row>
    <row r="166" spans="1:41" ht="15">
      <c r="A166" s="886"/>
      <c r="B166" s="946"/>
      <c r="C166" s="886"/>
      <c r="D166" s="877" t="s">
        <v>350</v>
      </c>
      <c r="E166" s="878"/>
      <c r="F166" s="877"/>
      <c r="G166" s="877"/>
      <c r="H166" s="879"/>
      <c r="I166" s="880"/>
      <c r="J166" s="881"/>
      <c r="K166" s="882"/>
      <c r="L166" s="881"/>
      <c r="M166" s="883"/>
      <c r="N166" s="884"/>
      <c r="O166" s="885"/>
      <c r="P166" s="865"/>
      <c r="Q166" s="877" t="s">
        <v>288</v>
      </c>
      <c r="R166" s="878"/>
      <c r="S166" s="877"/>
      <c r="T166" s="877"/>
      <c r="U166" s="879"/>
      <c r="V166" s="880"/>
      <c r="W166" s="881"/>
      <c r="X166" s="882"/>
      <c r="Y166" s="881"/>
      <c r="Z166" s="883"/>
      <c r="AA166" s="884"/>
      <c r="AB166" s="885"/>
      <c r="AC166" s="886"/>
      <c r="AD166" s="877" t="s">
        <v>1498</v>
      </c>
      <c r="AE166" s="878"/>
      <c r="AF166" s="877"/>
      <c r="AG166" s="877"/>
      <c r="AH166" s="879"/>
      <c r="AI166" s="880"/>
      <c r="AJ166" s="881"/>
      <c r="AK166" s="882"/>
      <c r="AL166" s="881"/>
      <c r="AM166" s="883"/>
      <c r="AN166" s="884"/>
      <c r="AO166" s="885"/>
    </row>
    <row r="167" spans="1:41" ht="15">
      <c r="A167" s="886"/>
      <c r="B167" s="946"/>
      <c r="C167" s="886"/>
      <c r="D167" s="877" t="s">
        <v>350</v>
      </c>
      <c r="E167" s="878"/>
      <c r="F167" s="877"/>
      <c r="G167" s="877"/>
      <c r="H167" s="879"/>
      <c r="I167" s="880"/>
      <c r="J167" s="881"/>
      <c r="K167" s="882"/>
      <c r="L167" s="881"/>
      <c r="M167" s="883"/>
      <c r="N167" s="884"/>
      <c r="O167" s="885"/>
      <c r="P167" s="865"/>
      <c r="Q167" s="877" t="s">
        <v>288</v>
      </c>
      <c r="R167" s="878"/>
      <c r="S167" s="877"/>
      <c r="T167" s="877"/>
      <c r="U167" s="879"/>
      <c r="V167" s="880"/>
      <c r="W167" s="881"/>
      <c r="X167" s="882"/>
      <c r="Y167" s="881"/>
      <c r="Z167" s="883"/>
      <c r="AA167" s="884"/>
      <c r="AB167" s="885"/>
      <c r="AC167" s="886"/>
      <c r="AD167" s="877" t="s">
        <v>1498</v>
      </c>
      <c r="AE167" s="878"/>
      <c r="AF167" s="877"/>
      <c r="AG167" s="877"/>
      <c r="AH167" s="879"/>
      <c r="AI167" s="880"/>
      <c r="AJ167" s="881"/>
      <c r="AK167" s="882"/>
      <c r="AL167" s="881"/>
      <c r="AM167" s="883"/>
      <c r="AN167" s="884"/>
      <c r="AO167" s="885"/>
    </row>
    <row r="168" spans="1:41" ht="15">
      <c r="A168" s="886"/>
      <c r="B168" s="946"/>
      <c r="C168" s="886"/>
      <c r="D168" s="877" t="s">
        <v>350</v>
      </c>
      <c r="E168" s="878"/>
      <c r="F168" s="877"/>
      <c r="G168" s="877"/>
      <c r="H168" s="879"/>
      <c r="I168" s="880"/>
      <c r="J168" s="881"/>
      <c r="K168" s="882"/>
      <c r="L168" s="881"/>
      <c r="M168" s="883"/>
      <c r="N168" s="884"/>
      <c r="O168" s="885"/>
      <c r="P168" s="865"/>
      <c r="Q168" s="877" t="s">
        <v>288</v>
      </c>
      <c r="R168" s="878"/>
      <c r="S168" s="877"/>
      <c r="T168" s="877"/>
      <c r="U168" s="879"/>
      <c r="V168" s="880"/>
      <c r="W168" s="881"/>
      <c r="X168" s="882"/>
      <c r="Y168" s="881"/>
      <c r="Z168" s="883"/>
      <c r="AA168" s="884"/>
      <c r="AB168" s="885"/>
      <c r="AC168" s="886"/>
      <c r="AD168" s="877" t="s">
        <v>1498</v>
      </c>
      <c r="AE168" s="878"/>
      <c r="AF168" s="877"/>
      <c r="AG168" s="877"/>
      <c r="AH168" s="879"/>
      <c r="AI168" s="880"/>
      <c r="AJ168" s="881"/>
      <c r="AK168" s="882"/>
      <c r="AL168" s="881"/>
      <c r="AM168" s="883"/>
      <c r="AN168" s="884"/>
      <c r="AO168" s="885"/>
    </row>
    <row r="169" spans="1:41" ht="15">
      <c r="A169" s="886"/>
      <c r="B169" s="946"/>
      <c r="C169" s="886"/>
      <c r="D169" s="877" t="s">
        <v>350</v>
      </c>
      <c r="E169" s="878"/>
      <c r="F169" s="877"/>
      <c r="G169" s="877"/>
      <c r="H169" s="879"/>
      <c r="I169" s="880"/>
      <c r="J169" s="881"/>
      <c r="K169" s="882"/>
      <c r="L169" s="881"/>
      <c r="M169" s="883"/>
      <c r="N169" s="884"/>
      <c r="O169" s="885"/>
      <c r="P169" s="865"/>
      <c r="Q169" s="877" t="s">
        <v>288</v>
      </c>
      <c r="R169" s="878"/>
      <c r="S169" s="877"/>
      <c r="T169" s="877"/>
      <c r="U169" s="879"/>
      <c r="V169" s="880"/>
      <c r="W169" s="881"/>
      <c r="X169" s="882"/>
      <c r="Y169" s="881"/>
      <c r="Z169" s="883"/>
      <c r="AA169" s="884"/>
      <c r="AB169" s="885"/>
      <c r="AC169" s="886"/>
      <c r="AD169" s="877" t="s">
        <v>1498</v>
      </c>
      <c r="AE169" s="878"/>
      <c r="AF169" s="877"/>
      <c r="AG169" s="877"/>
      <c r="AH169" s="879"/>
      <c r="AI169" s="880"/>
      <c r="AJ169" s="881"/>
      <c r="AK169" s="882"/>
      <c r="AL169" s="881"/>
      <c r="AM169" s="883"/>
      <c r="AN169" s="884"/>
      <c r="AO169" s="885"/>
    </row>
    <row r="170" spans="1:41" ht="15">
      <c r="A170" s="886"/>
      <c r="B170" s="946"/>
      <c r="C170" s="886"/>
      <c r="D170" s="877" t="s">
        <v>350</v>
      </c>
      <c r="E170" s="878"/>
      <c r="F170" s="877"/>
      <c r="G170" s="877"/>
      <c r="H170" s="879"/>
      <c r="I170" s="880"/>
      <c r="J170" s="881"/>
      <c r="K170" s="882"/>
      <c r="L170" s="881"/>
      <c r="M170" s="883"/>
      <c r="N170" s="884"/>
      <c r="O170" s="885"/>
      <c r="P170" s="865"/>
      <c r="Q170" s="877" t="s">
        <v>288</v>
      </c>
      <c r="R170" s="878"/>
      <c r="S170" s="877"/>
      <c r="T170" s="877"/>
      <c r="U170" s="879"/>
      <c r="V170" s="880"/>
      <c r="W170" s="881"/>
      <c r="X170" s="882"/>
      <c r="Y170" s="881"/>
      <c r="Z170" s="883"/>
      <c r="AA170" s="884"/>
      <c r="AB170" s="885"/>
      <c r="AC170" s="886"/>
      <c r="AD170" s="877" t="s">
        <v>1498</v>
      </c>
      <c r="AE170" s="878"/>
      <c r="AF170" s="877"/>
      <c r="AG170" s="877"/>
      <c r="AH170" s="879"/>
      <c r="AI170" s="880"/>
      <c r="AJ170" s="881"/>
      <c r="AK170" s="882"/>
      <c r="AL170" s="881"/>
      <c r="AM170" s="883"/>
      <c r="AN170" s="884"/>
      <c r="AO170" s="885"/>
    </row>
    <row r="171" spans="1:41" ht="15">
      <c r="A171" s="886"/>
      <c r="B171" s="946"/>
      <c r="C171" s="886"/>
      <c r="D171" s="877" t="s">
        <v>350</v>
      </c>
      <c r="E171" s="878"/>
      <c r="F171" s="877"/>
      <c r="G171" s="877"/>
      <c r="H171" s="879"/>
      <c r="I171" s="880"/>
      <c r="J171" s="881"/>
      <c r="K171" s="882"/>
      <c r="L171" s="881"/>
      <c r="M171" s="883"/>
      <c r="N171" s="884"/>
      <c r="O171" s="885"/>
      <c r="P171" s="865"/>
      <c r="Q171" s="877" t="s">
        <v>288</v>
      </c>
      <c r="R171" s="878"/>
      <c r="S171" s="877"/>
      <c r="T171" s="877"/>
      <c r="U171" s="879"/>
      <c r="V171" s="880"/>
      <c r="W171" s="881"/>
      <c r="X171" s="882"/>
      <c r="Y171" s="881"/>
      <c r="Z171" s="883"/>
      <c r="AA171" s="884"/>
      <c r="AB171" s="885"/>
      <c r="AC171" s="886"/>
      <c r="AD171" s="877" t="s">
        <v>1498</v>
      </c>
      <c r="AE171" s="878"/>
      <c r="AF171" s="877"/>
      <c r="AG171" s="877"/>
      <c r="AH171" s="879"/>
      <c r="AI171" s="880"/>
      <c r="AJ171" s="881"/>
      <c r="AK171" s="882"/>
      <c r="AL171" s="881"/>
      <c r="AM171" s="883"/>
      <c r="AN171" s="884"/>
      <c r="AO171" s="885"/>
    </row>
    <row r="172" spans="1:41" ht="15">
      <c r="A172" s="886"/>
      <c r="B172" s="946"/>
      <c r="C172" s="886"/>
      <c r="D172" s="877" t="s">
        <v>350</v>
      </c>
      <c r="E172" s="878"/>
      <c r="F172" s="877"/>
      <c r="G172" s="877"/>
      <c r="H172" s="879"/>
      <c r="I172" s="880"/>
      <c r="J172" s="881"/>
      <c r="K172" s="882"/>
      <c r="L172" s="881"/>
      <c r="M172" s="883"/>
      <c r="N172" s="884"/>
      <c r="O172" s="885"/>
      <c r="P172" s="865"/>
      <c r="Q172" s="877" t="s">
        <v>288</v>
      </c>
      <c r="R172" s="878"/>
      <c r="S172" s="877"/>
      <c r="T172" s="877"/>
      <c r="U172" s="879"/>
      <c r="V172" s="880"/>
      <c r="W172" s="881"/>
      <c r="X172" s="882"/>
      <c r="Y172" s="881"/>
      <c r="Z172" s="883"/>
      <c r="AA172" s="884"/>
      <c r="AB172" s="885"/>
      <c r="AC172" s="886"/>
      <c r="AD172" s="877" t="s">
        <v>1498</v>
      </c>
      <c r="AE172" s="878"/>
      <c r="AF172" s="877"/>
      <c r="AG172" s="877"/>
      <c r="AH172" s="879"/>
      <c r="AI172" s="880"/>
      <c r="AJ172" s="881"/>
      <c r="AK172" s="882"/>
      <c r="AL172" s="881"/>
      <c r="AM172" s="883"/>
      <c r="AN172" s="884"/>
      <c r="AO172" s="885"/>
    </row>
    <row r="173" spans="1:41" ht="15">
      <c r="A173" s="886"/>
      <c r="B173" s="946"/>
      <c r="C173" s="886"/>
      <c r="D173" s="877" t="s">
        <v>350</v>
      </c>
      <c r="E173" s="878"/>
      <c r="F173" s="877"/>
      <c r="G173" s="877"/>
      <c r="H173" s="879"/>
      <c r="I173" s="880"/>
      <c r="J173" s="881"/>
      <c r="K173" s="882"/>
      <c r="L173" s="881"/>
      <c r="M173" s="883"/>
      <c r="N173" s="884"/>
      <c r="O173" s="885"/>
      <c r="P173" s="865"/>
      <c r="Q173" s="877" t="s">
        <v>288</v>
      </c>
      <c r="R173" s="878"/>
      <c r="S173" s="877"/>
      <c r="T173" s="877"/>
      <c r="U173" s="879"/>
      <c r="V173" s="880"/>
      <c r="W173" s="881"/>
      <c r="X173" s="882"/>
      <c r="Y173" s="881"/>
      <c r="Z173" s="883"/>
      <c r="AA173" s="884"/>
      <c r="AB173" s="885"/>
      <c r="AC173" s="886"/>
      <c r="AD173" s="877" t="s">
        <v>1498</v>
      </c>
      <c r="AE173" s="878"/>
      <c r="AF173" s="877"/>
      <c r="AG173" s="877"/>
      <c r="AH173" s="879"/>
      <c r="AI173" s="880"/>
      <c r="AJ173" s="881"/>
      <c r="AK173" s="882"/>
      <c r="AL173" s="881"/>
      <c r="AM173" s="883"/>
      <c r="AN173" s="884"/>
      <c r="AO173" s="885"/>
    </row>
    <row r="174" spans="1:41" ht="15">
      <c r="A174" s="886"/>
      <c r="B174" s="946"/>
      <c r="C174" s="886"/>
      <c r="D174" s="877" t="s">
        <v>350</v>
      </c>
      <c r="E174" s="878"/>
      <c r="F174" s="877"/>
      <c r="G174" s="877"/>
      <c r="H174" s="879"/>
      <c r="I174" s="880"/>
      <c r="J174" s="881"/>
      <c r="K174" s="882"/>
      <c r="L174" s="881"/>
      <c r="M174" s="883"/>
      <c r="N174" s="884"/>
      <c r="O174" s="885"/>
      <c r="P174" s="865"/>
      <c r="Q174" s="877" t="s">
        <v>288</v>
      </c>
      <c r="R174" s="878"/>
      <c r="S174" s="877"/>
      <c r="T174" s="877"/>
      <c r="U174" s="879"/>
      <c r="V174" s="880"/>
      <c r="W174" s="881"/>
      <c r="X174" s="882"/>
      <c r="Y174" s="881"/>
      <c r="Z174" s="883"/>
      <c r="AA174" s="884"/>
      <c r="AB174" s="885"/>
      <c r="AC174" s="886"/>
      <c r="AD174" s="877" t="s">
        <v>1498</v>
      </c>
      <c r="AE174" s="878"/>
      <c r="AF174" s="877"/>
      <c r="AG174" s="877"/>
      <c r="AH174" s="879"/>
      <c r="AI174" s="880"/>
      <c r="AJ174" s="881"/>
      <c r="AK174" s="882"/>
      <c r="AL174" s="881"/>
      <c r="AM174" s="883"/>
      <c r="AN174" s="884"/>
      <c r="AO174" s="885"/>
    </row>
    <row r="175" spans="1:41" ht="15">
      <c r="A175" s="886"/>
      <c r="B175" s="946"/>
      <c r="C175" s="886"/>
      <c r="D175" s="877" t="s">
        <v>350</v>
      </c>
      <c r="E175" s="878"/>
      <c r="F175" s="877"/>
      <c r="G175" s="877"/>
      <c r="H175" s="879"/>
      <c r="I175" s="880"/>
      <c r="J175" s="881"/>
      <c r="K175" s="882"/>
      <c r="L175" s="881"/>
      <c r="M175" s="883"/>
      <c r="N175" s="884"/>
      <c r="O175" s="885"/>
      <c r="P175" s="865"/>
      <c r="Q175" s="877" t="s">
        <v>288</v>
      </c>
      <c r="R175" s="878"/>
      <c r="S175" s="877"/>
      <c r="T175" s="877"/>
      <c r="U175" s="879"/>
      <c r="V175" s="880"/>
      <c r="W175" s="881"/>
      <c r="X175" s="882"/>
      <c r="Y175" s="881"/>
      <c r="Z175" s="883"/>
      <c r="AA175" s="884"/>
      <c r="AB175" s="885"/>
      <c r="AC175" s="886"/>
      <c r="AD175" s="877" t="s">
        <v>1498</v>
      </c>
      <c r="AE175" s="878"/>
      <c r="AF175" s="877"/>
      <c r="AG175" s="877"/>
      <c r="AH175" s="879"/>
      <c r="AI175" s="880"/>
      <c r="AJ175" s="881"/>
      <c r="AK175" s="882"/>
      <c r="AL175" s="881"/>
      <c r="AM175" s="883"/>
      <c r="AN175" s="884"/>
      <c r="AO175" s="885"/>
    </row>
    <row r="176" spans="1:41" ht="15">
      <c r="A176" s="886"/>
      <c r="B176" s="946"/>
      <c r="C176" s="886"/>
      <c r="D176" s="877" t="s">
        <v>350</v>
      </c>
      <c r="E176" s="878"/>
      <c r="F176" s="877"/>
      <c r="G176" s="877"/>
      <c r="H176" s="879"/>
      <c r="I176" s="880"/>
      <c r="J176" s="881"/>
      <c r="K176" s="882"/>
      <c r="L176" s="881"/>
      <c r="M176" s="883"/>
      <c r="N176" s="884"/>
      <c r="O176" s="885"/>
      <c r="P176" s="865"/>
      <c r="Q176" s="877" t="s">
        <v>288</v>
      </c>
      <c r="R176" s="878"/>
      <c r="S176" s="877"/>
      <c r="T176" s="877"/>
      <c r="U176" s="879"/>
      <c r="V176" s="880"/>
      <c r="W176" s="881"/>
      <c r="X176" s="882"/>
      <c r="Y176" s="881"/>
      <c r="Z176" s="883"/>
      <c r="AA176" s="884"/>
      <c r="AB176" s="885"/>
      <c r="AC176" s="886"/>
      <c r="AD176" s="877" t="s">
        <v>1498</v>
      </c>
      <c r="AE176" s="878"/>
      <c r="AF176" s="877"/>
      <c r="AG176" s="877"/>
      <c r="AH176" s="879"/>
      <c r="AI176" s="880"/>
      <c r="AJ176" s="881"/>
      <c r="AK176" s="882"/>
      <c r="AL176" s="881"/>
      <c r="AM176" s="883"/>
      <c r="AN176" s="884"/>
      <c r="AO176" s="885"/>
    </row>
    <row r="177" spans="1:41" ht="15">
      <c r="A177" s="886"/>
      <c r="B177" s="946"/>
      <c r="C177" s="886"/>
      <c r="D177" s="877" t="s">
        <v>350</v>
      </c>
      <c r="E177" s="878"/>
      <c r="F177" s="877"/>
      <c r="G177" s="877"/>
      <c r="H177" s="879"/>
      <c r="I177" s="880"/>
      <c r="J177" s="881"/>
      <c r="K177" s="882"/>
      <c r="L177" s="881"/>
      <c r="M177" s="883"/>
      <c r="N177" s="884"/>
      <c r="O177" s="885"/>
      <c r="P177" s="865"/>
      <c r="Q177" s="877" t="s">
        <v>288</v>
      </c>
      <c r="R177" s="878"/>
      <c r="S177" s="877"/>
      <c r="T177" s="877"/>
      <c r="U177" s="879"/>
      <c r="V177" s="880"/>
      <c r="W177" s="881"/>
      <c r="X177" s="882"/>
      <c r="Y177" s="881"/>
      <c r="Z177" s="883"/>
      <c r="AA177" s="884"/>
      <c r="AB177" s="885"/>
      <c r="AC177" s="886"/>
      <c r="AD177" s="877" t="s">
        <v>1498</v>
      </c>
      <c r="AE177" s="878"/>
      <c r="AF177" s="877"/>
      <c r="AG177" s="877"/>
      <c r="AH177" s="879"/>
      <c r="AI177" s="880"/>
      <c r="AJ177" s="881"/>
      <c r="AK177" s="882"/>
      <c r="AL177" s="881"/>
      <c r="AM177" s="883"/>
      <c r="AN177" s="884"/>
      <c r="AO177" s="885"/>
    </row>
    <row r="178" spans="1:41" ht="15">
      <c r="A178" s="886"/>
      <c r="B178" s="946"/>
      <c r="C178" s="886"/>
      <c r="D178" s="877" t="s">
        <v>350</v>
      </c>
      <c r="E178" s="878"/>
      <c r="F178" s="877"/>
      <c r="G178" s="877"/>
      <c r="H178" s="879"/>
      <c r="I178" s="880"/>
      <c r="J178" s="881"/>
      <c r="K178" s="882"/>
      <c r="L178" s="881"/>
      <c r="M178" s="883"/>
      <c r="N178" s="884"/>
      <c r="O178" s="885"/>
      <c r="P178" s="865"/>
      <c r="Q178" s="877" t="s">
        <v>288</v>
      </c>
      <c r="R178" s="878"/>
      <c r="S178" s="877"/>
      <c r="T178" s="877"/>
      <c r="U178" s="879"/>
      <c r="V178" s="880"/>
      <c r="W178" s="881"/>
      <c r="X178" s="882"/>
      <c r="Y178" s="881"/>
      <c r="Z178" s="883"/>
      <c r="AA178" s="884"/>
      <c r="AB178" s="885"/>
      <c r="AC178" s="886"/>
      <c r="AD178" s="877" t="s">
        <v>1498</v>
      </c>
      <c r="AE178" s="878"/>
      <c r="AF178" s="877"/>
      <c r="AG178" s="877"/>
      <c r="AH178" s="879"/>
      <c r="AI178" s="880"/>
      <c r="AJ178" s="881"/>
      <c r="AK178" s="882"/>
      <c r="AL178" s="881"/>
      <c r="AM178" s="883"/>
      <c r="AN178" s="884"/>
      <c r="AO178" s="885"/>
    </row>
    <row r="179" spans="1:41" ht="15">
      <c r="A179" s="886"/>
      <c r="B179" s="946"/>
      <c r="C179" s="886"/>
      <c r="D179" s="877" t="s">
        <v>350</v>
      </c>
      <c r="E179" s="878"/>
      <c r="F179" s="877"/>
      <c r="G179" s="877"/>
      <c r="H179" s="879"/>
      <c r="I179" s="880"/>
      <c r="J179" s="881"/>
      <c r="K179" s="882"/>
      <c r="L179" s="881"/>
      <c r="M179" s="883"/>
      <c r="N179" s="884"/>
      <c r="O179" s="885"/>
      <c r="P179" s="865"/>
      <c r="Q179" s="877" t="s">
        <v>288</v>
      </c>
      <c r="R179" s="878"/>
      <c r="S179" s="877"/>
      <c r="T179" s="877"/>
      <c r="U179" s="879"/>
      <c r="V179" s="880"/>
      <c r="W179" s="881"/>
      <c r="X179" s="882"/>
      <c r="Y179" s="881"/>
      <c r="Z179" s="883"/>
      <c r="AA179" s="884"/>
      <c r="AB179" s="885"/>
      <c r="AC179" s="886"/>
      <c r="AD179" s="877" t="s">
        <v>1498</v>
      </c>
      <c r="AE179" s="878"/>
      <c r="AF179" s="877"/>
      <c r="AG179" s="877"/>
      <c r="AH179" s="879"/>
      <c r="AI179" s="880"/>
      <c r="AJ179" s="881"/>
      <c r="AK179" s="882"/>
      <c r="AL179" s="881"/>
      <c r="AM179" s="883"/>
      <c r="AN179" s="884"/>
      <c r="AO179" s="885"/>
    </row>
    <row r="180" spans="1:41" ht="15">
      <c r="A180" s="886"/>
      <c r="B180" s="946"/>
      <c r="C180" s="886"/>
      <c r="D180" s="877" t="s">
        <v>350</v>
      </c>
      <c r="E180" s="878"/>
      <c r="F180" s="877"/>
      <c r="G180" s="877"/>
      <c r="H180" s="879"/>
      <c r="I180" s="880"/>
      <c r="J180" s="881"/>
      <c r="K180" s="882"/>
      <c r="L180" s="881"/>
      <c r="M180" s="883"/>
      <c r="N180" s="884"/>
      <c r="O180" s="885"/>
      <c r="P180" s="865"/>
      <c r="Q180" s="877" t="s">
        <v>288</v>
      </c>
      <c r="R180" s="878"/>
      <c r="S180" s="877"/>
      <c r="T180" s="877"/>
      <c r="U180" s="879"/>
      <c r="V180" s="880"/>
      <c r="W180" s="881"/>
      <c r="X180" s="882"/>
      <c r="Y180" s="881"/>
      <c r="Z180" s="883"/>
      <c r="AA180" s="884"/>
      <c r="AB180" s="885"/>
      <c r="AC180" s="886"/>
      <c r="AD180" s="877" t="s">
        <v>1498</v>
      </c>
      <c r="AE180" s="878"/>
      <c r="AF180" s="877"/>
      <c r="AG180" s="877"/>
      <c r="AH180" s="879"/>
      <c r="AI180" s="880"/>
      <c r="AJ180" s="881"/>
      <c r="AK180" s="882"/>
      <c r="AL180" s="881"/>
      <c r="AM180" s="883"/>
      <c r="AN180" s="884"/>
      <c r="AO180" s="885"/>
    </row>
    <row r="181" spans="1:41" ht="15">
      <c r="A181" s="886"/>
      <c r="B181" s="946"/>
      <c r="C181" s="886"/>
      <c r="D181" s="877" t="s">
        <v>350</v>
      </c>
      <c r="E181" s="878"/>
      <c r="F181" s="877"/>
      <c r="G181" s="877"/>
      <c r="H181" s="879"/>
      <c r="I181" s="880"/>
      <c r="J181" s="881"/>
      <c r="K181" s="882"/>
      <c r="L181" s="881"/>
      <c r="M181" s="883"/>
      <c r="N181" s="884"/>
      <c r="O181" s="885"/>
      <c r="P181" s="865"/>
      <c r="Q181" s="877" t="s">
        <v>288</v>
      </c>
      <c r="R181" s="878"/>
      <c r="S181" s="877"/>
      <c r="T181" s="877"/>
      <c r="U181" s="879"/>
      <c r="V181" s="880"/>
      <c r="W181" s="881"/>
      <c r="X181" s="882"/>
      <c r="Y181" s="881"/>
      <c r="Z181" s="883"/>
      <c r="AA181" s="884"/>
      <c r="AB181" s="885"/>
      <c r="AC181" s="886"/>
      <c r="AD181" s="877" t="s">
        <v>1498</v>
      </c>
      <c r="AE181" s="878"/>
      <c r="AF181" s="877"/>
      <c r="AG181" s="877"/>
      <c r="AH181" s="879"/>
      <c r="AI181" s="880"/>
      <c r="AJ181" s="881"/>
      <c r="AK181" s="882"/>
      <c r="AL181" s="881"/>
      <c r="AM181" s="883"/>
      <c r="AN181" s="884"/>
      <c r="AO181" s="885"/>
    </row>
    <row r="182" spans="1:41" ht="15">
      <c r="A182" s="886"/>
      <c r="B182" s="946"/>
      <c r="C182" s="886"/>
      <c r="D182" s="877" t="s">
        <v>350</v>
      </c>
      <c r="E182" s="878"/>
      <c r="F182" s="877"/>
      <c r="G182" s="877"/>
      <c r="H182" s="879"/>
      <c r="I182" s="880"/>
      <c r="J182" s="881"/>
      <c r="K182" s="882"/>
      <c r="L182" s="881"/>
      <c r="M182" s="883"/>
      <c r="N182" s="884"/>
      <c r="O182" s="885"/>
      <c r="P182" s="865"/>
      <c r="Q182" s="877" t="s">
        <v>288</v>
      </c>
      <c r="R182" s="878"/>
      <c r="S182" s="877"/>
      <c r="T182" s="877"/>
      <c r="U182" s="879"/>
      <c r="V182" s="880"/>
      <c r="W182" s="881"/>
      <c r="X182" s="882"/>
      <c r="Y182" s="881"/>
      <c r="Z182" s="883"/>
      <c r="AA182" s="884"/>
      <c r="AB182" s="885"/>
      <c r="AC182" s="886"/>
      <c r="AD182" s="877" t="s">
        <v>1498</v>
      </c>
      <c r="AE182" s="878"/>
      <c r="AF182" s="877"/>
      <c r="AG182" s="877"/>
      <c r="AH182" s="879"/>
      <c r="AI182" s="880"/>
      <c r="AJ182" s="881"/>
      <c r="AK182" s="882"/>
      <c r="AL182" s="881"/>
      <c r="AM182" s="883"/>
      <c r="AN182" s="884"/>
      <c r="AO182" s="885"/>
    </row>
    <row r="183" spans="1:41" ht="15">
      <c r="A183" s="886"/>
      <c r="B183" s="946"/>
      <c r="C183" s="886"/>
      <c r="D183" s="877" t="s">
        <v>350</v>
      </c>
      <c r="E183" s="878"/>
      <c r="F183" s="877"/>
      <c r="G183" s="877"/>
      <c r="H183" s="879"/>
      <c r="I183" s="880"/>
      <c r="J183" s="881"/>
      <c r="K183" s="882"/>
      <c r="L183" s="881"/>
      <c r="M183" s="883"/>
      <c r="N183" s="884"/>
      <c r="O183" s="885"/>
      <c r="P183" s="865"/>
      <c r="Q183" s="877" t="s">
        <v>288</v>
      </c>
      <c r="R183" s="878"/>
      <c r="S183" s="877"/>
      <c r="T183" s="877"/>
      <c r="U183" s="879"/>
      <c r="V183" s="880"/>
      <c r="W183" s="881"/>
      <c r="X183" s="882"/>
      <c r="Y183" s="881"/>
      <c r="Z183" s="883"/>
      <c r="AA183" s="884"/>
      <c r="AB183" s="885"/>
      <c r="AC183" s="886"/>
      <c r="AD183" s="877" t="s">
        <v>1498</v>
      </c>
      <c r="AE183" s="878"/>
      <c r="AF183" s="877"/>
      <c r="AG183" s="877"/>
      <c r="AH183" s="879"/>
      <c r="AI183" s="880"/>
      <c r="AJ183" s="881"/>
      <c r="AK183" s="882"/>
      <c r="AL183" s="881"/>
      <c r="AM183" s="883"/>
      <c r="AN183" s="884"/>
      <c r="AO183" s="885"/>
    </row>
    <row r="184" spans="1:41" ht="15">
      <c r="A184" s="886"/>
      <c r="B184" s="946"/>
      <c r="C184" s="886"/>
      <c r="D184" s="877" t="s">
        <v>350</v>
      </c>
      <c r="E184" s="878"/>
      <c r="F184" s="877"/>
      <c r="G184" s="877"/>
      <c r="H184" s="879"/>
      <c r="I184" s="880"/>
      <c r="J184" s="881"/>
      <c r="K184" s="882"/>
      <c r="L184" s="881"/>
      <c r="M184" s="883"/>
      <c r="N184" s="884"/>
      <c r="O184" s="885"/>
      <c r="P184" s="865"/>
      <c r="Q184" s="877" t="s">
        <v>288</v>
      </c>
      <c r="R184" s="878"/>
      <c r="S184" s="877"/>
      <c r="T184" s="877"/>
      <c r="U184" s="879"/>
      <c r="V184" s="880"/>
      <c r="W184" s="881"/>
      <c r="X184" s="882"/>
      <c r="Y184" s="881"/>
      <c r="Z184" s="883"/>
      <c r="AA184" s="884"/>
      <c r="AB184" s="885"/>
      <c r="AC184" s="886"/>
      <c r="AD184" s="877" t="s">
        <v>1498</v>
      </c>
      <c r="AE184" s="878"/>
      <c r="AF184" s="877"/>
      <c r="AG184" s="877"/>
      <c r="AH184" s="879"/>
      <c r="AI184" s="880"/>
      <c r="AJ184" s="881"/>
      <c r="AK184" s="882"/>
      <c r="AL184" s="881"/>
      <c r="AM184" s="883"/>
      <c r="AN184" s="884"/>
      <c r="AO184" s="885"/>
    </row>
    <row r="185" spans="1:41" ht="15">
      <c r="A185" s="886"/>
      <c r="B185" s="946"/>
      <c r="C185" s="886"/>
      <c r="D185" s="877" t="s">
        <v>350</v>
      </c>
      <c r="E185" s="878"/>
      <c r="F185" s="877"/>
      <c r="G185" s="877"/>
      <c r="H185" s="879"/>
      <c r="I185" s="880"/>
      <c r="J185" s="881"/>
      <c r="K185" s="882"/>
      <c r="L185" s="881"/>
      <c r="M185" s="883"/>
      <c r="N185" s="884"/>
      <c r="O185" s="885"/>
      <c r="P185" s="865"/>
      <c r="Q185" s="877" t="s">
        <v>288</v>
      </c>
      <c r="R185" s="878"/>
      <c r="S185" s="877"/>
      <c r="T185" s="877"/>
      <c r="U185" s="879"/>
      <c r="V185" s="880"/>
      <c r="W185" s="881"/>
      <c r="X185" s="882"/>
      <c r="Y185" s="881"/>
      <c r="Z185" s="883"/>
      <c r="AA185" s="884"/>
      <c r="AB185" s="885"/>
      <c r="AC185" s="886"/>
      <c r="AD185" s="877" t="s">
        <v>1498</v>
      </c>
      <c r="AE185" s="878"/>
      <c r="AF185" s="877"/>
      <c r="AG185" s="877"/>
      <c r="AH185" s="879"/>
      <c r="AI185" s="880"/>
      <c r="AJ185" s="881"/>
      <c r="AK185" s="882"/>
      <c r="AL185" s="881"/>
      <c r="AM185" s="883"/>
      <c r="AN185" s="884"/>
      <c r="AO185" s="885"/>
    </row>
    <row r="186" spans="1:41" ht="15">
      <c r="A186" s="886"/>
      <c r="B186" s="946"/>
      <c r="C186" s="886"/>
      <c r="D186" s="877" t="s">
        <v>350</v>
      </c>
      <c r="E186" s="878"/>
      <c r="F186" s="877"/>
      <c r="G186" s="877"/>
      <c r="H186" s="879"/>
      <c r="I186" s="880"/>
      <c r="J186" s="881"/>
      <c r="K186" s="882"/>
      <c r="L186" s="881"/>
      <c r="M186" s="883"/>
      <c r="N186" s="884"/>
      <c r="O186" s="885"/>
      <c r="P186" s="865"/>
      <c r="Q186" s="877" t="s">
        <v>288</v>
      </c>
      <c r="R186" s="878"/>
      <c r="S186" s="877"/>
      <c r="T186" s="877"/>
      <c r="U186" s="879"/>
      <c r="V186" s="880"/>
      <c r="W186" s="881"/>
      <c r="X186" s="882"/>
      <c r="Y186" s="881"/>
      <c r="Z186" s="883"/>
      <c r="AA186" s="884"/>
      <c r="AB186" s="885"/>
      <c r="AC186" s="886"/>
      <c r="AD186" s="877" t="s">
        <v>1498</v>
      </c>
      <c r="AE186" s="878"/>
      <c r="AF186" s="877"/>
      <c r="AG186" s="877"/>
      <c r="AH186" s="879"/>
      <c r="AI186" s="880"/>
      <c r="AJ186" s="881"/>
      <c r="AK186" s="882"/>
      <c r="AL186" s="881"/>
      <c r="AM186" s="883"/>
      <c r="AN186" s="884"/>
      <c r="AO186" s="885"/>
    </row>
    <row r="187" spans="1:41" ht="15">
      <c r="A187" s="886"/>
      <c r="B187" s="946"/>
      <c r="C187" s="886"/>
      <c r="D187" s="877" t="s">
        <v>350</v>
      </c>
      <c r="E187" s="878"/>
      <c r="F187" s="877"/>
      <c r="G187" s="877"/>
      <c r="H187" s="879"/>
      <c r="I187" s="880"/>
      <c r="J187" s="881"/>
      <c r="K187" s="882"/>
      <c r="L187" s="881"/>
      <c r="M187" s="883"/>
      <c r="N187" s="884"/>
      <c r="O187" s="885"/>
      <c r="P187" s="865"/>
      <c r="Q187" s="877" t="s">
        <v>288</v>
      </c>
      <c r="R187" s="878"/>
      <c r="S187" s="877"/>
      <c r="T187" s="877"/>
      <c r="U187" s="879"/>
      <c r="V187" s="880"/>
      <c r="W187" s="881"/>
      <c r="X187" s="882"/>
      <c r="Y187" s="881"/>
      <c r="Z187" s="883"/>
      <c r="AA187" s="884"/>
      <c r="AB187" s="885"/>
      <c r="AC187" s="886"/>
      <c r="AD187" s="877" t="s">
        <v>1498</v>
      </c>
      <c r="AE187" s="878"/>
      <c r="AF187" s="877"/>
      <c r="AG187" s="877"/>
      <c r="AH187" s="879"/>
      <c r="AI187" s="880"/>
      <c r="AJ187" s="881"/>
      <c r="AK187" s="882"/>
      <c r="AL187" s="881"/>
      <c r="AM187" s="883"/>
      <c r="AN187" s="884"/>
      <c r="AO187" s="885"/>
    </row>
    <row r="188" spans="1:41" ht="15">
      <c r="A188" s="886"/>
      <c r="B188" s="946"/>
      <c r="C188" s="886"/>
      <c r="D188" s="877" t="s">
        <v>350</v>
      </c>
      <c r="E188" s="878"/>
      <c r="F188" s="877"/>
      <c r="G188" s="877"/>
      <c r="H188" s="879"/>
      <c r="I188" s="880"/>
      <c r="J188" s="881"/>
      <c r="K188" s="882"/>
      <c r="L188" s="881"/>
      <c r="M188" s="883"/>
      <c r="N188" s="884"/>
      <c r="O188" s="885"/>
      <c r="P188" s="865"/>
      <c r="Q188" s="877" t="s">
        <v>288</v>
      </c>
      <c r="R188" s="878"/>
      <c r="S188" s="877"/>
      <c r="T188" s="877"/>
      <c r="U188" s="879"/>
      <c r="V188" s="880"/>
      <c r="W188" s="881"/>
      <c r="X188" s="882"/>
      <c r="Y188" s="881"/>
      <c r="Z188" s="883"/>
      <c r="AA188" s="884"/>
      <c r="AB188" s="885"/>
      <c r="AC188" s="886"/>
      <c r="AD188" s="877" t="s">
        <v>1498</v>
      </c>
      <c r="AE188" s="878"/>
      <c r="AF188" s="877"/>
      <c r="AG188" s="877"/>
      <c r="AH188" s="879"/>
      <c r="AI188" s="880"/>
      <c r="AJ188" s="881"/>
      <c r="AK188" s="882"/>
      <c r="AL188" s="881"/>
      <c r="AM188" s="883"/>
      <c r="AN188" s="884"/>
      <c r="AO188" s="885"/>
    </row>
    <row r="189" spans="1:41" ht="15">
      <c r="A189" s="886"/>
      <c r="B189" s="946"/>
      <c r="C189" s="886"/>
      <c r="D189" s="877" t="s">
        <v>350</v>
      </c>
      <c r="E189" s="878"/>
      <c r="F189" s="877"/>
      <c r="G189" s="877"/>
      <c r="H189" s="879"/>
      <c r="I189" s="880"/>
      <c r="J189" s="881"/>
      <c r="K189" s="882"/>
      <c r="L189" s="881"/>
      <c r="M189" s="883"/>
      <c r="N189" s="884"/>
      <c r="O189" s="885"/>
      <c r="P189" s="865"/>
      <c r="Q189" s="877" t="s">
        <v>288</v>
      </c>
      <c r="R189" s="878"/>
      <c r="S189" s="877"/>
      <c r="T189" s="877"/>
      <c r="U189" s="879"/>
      <c r="V189" s="880"/>
      <c r="W189" s="881"/>
      <c r="X189" s="882"/>
      <c r="Y189" s="881"/>
      <c r="Z189" s="883"/>
      <c r="AA189" s="884"/>
      <c r="AB189" s="885"/>
      <c r="AC189" s="886"/>
      <c r="AD189" s="877" t="s">
        <v>1498</v>
      </c>
      <c r="AE189" s="878"/>
      <c r="AF189" s="877"/>
      <c r="AG189" s="877"/>
      <c r="AH189" s="879"/>
      <c r="AI189" s="880"/>
      <c r="AJ189" s="881"/>
      <c r="AK189" s="882"/>
      <c r="AL189" s="881"/>
      <c r="AM189" s="883"/>
      <c r="AN189" s="884"/>
      <c r="AO189" s="885"/>
    </row>
    <row r="190" spans="1:41" ht="15">
      <c r="A190" s="886"/>
      <c r="B190" s="946"/>
      <c r="C190" s="886"/>
      <c r="D190" s="877" t="s">
        <v>350</v>
      </c>
      <c r="E190" s="878"/>
      <c r="F190" s="877"/>
      <c r="G190" s="877"/>
      <c r="H190" s="879"/>
      <c r="I190" s="880"/>
      <c r="J190" s="881"/>
      <c r="K190" s="882"/>
      <c r="L190" s="881"/>
      <c r="M190" s="883"/>
      <c r="N190" s="884"/>
      <c r="O190" s="885"/>
      <c r="P190" s="865"/>
      <c r="Q190" s="877" t="s">
        <v>288</v>
      </c>
      <c r="R190" s="878"/>
      <c r="S190" s="877"/>
      <c r="T190" s="877"/>
      <c r="U190" s="879"/>
      <c r="V190" s="880"/>
      <c r="W190" s="881"/>
      <c r="X190" s="882"/>
      <c r="Y190" s="881"/>
      <c r="Z190" s="883"/>
      <c r="AA190" s="884"/>
      <c r="AB190" s="885"/>
      <c r="AC190" s="886"/>
      <c r="AD190" s="877" t="s">
        <v>1498</v>
      </c>
      <c r="AE190" s="878"/>
      <c r="AF190" s="877"/>
      <c r="AG190" s="877"/>
      <c r="AH190" s="879"/>
      <c r="AI190" s="880"/>
      <c r="AJ190" s="881"/>
      <c r="AK190" s="882"/>
      <c r="AL190" s="881"/>
      <c r="AM190" s="883"/>
      <c r="AN190" s="884"/>
      <c r="AO190" s="885"/>
    </row>
    <row r="191" spans="1:41" ht="15">
      <c r="A191" s="886"/>
      <c r="B191" s="946"/>
      <c r="C191" s="886"/>
      <c r="D191" s="877" t="s">
        <v>350</v>
      </c>
      <c r="E191" s="878"/>
      <c r="F191" s="877"/>
      <c r="G191" s="877"/>
      <c r="H191" s="879"/>
      <c r="I191" s="880"/>
      <c r="J191" s="881"/>
      <c r="K191" s="882"/>
      <c r="L191" s="881"/>
      <c r="M191" s="883"/>
      <c r="N191" s="884"/>
      <c r="O191" s="885"/>
      <c r="P191" s="865"/>
      <c r="Q191" s="877" t="s">
        <v>288</v>
      </c>
      <c r="R191" s="878"/>
      <c r="S191" s="877"/>
      <c r="T191" s="877"/>
      <c r="U191" s="879"/>
      <c r="V191" s="880"/>
      <c r="W191" s="881"/>
      <c r="X191" s="882"/>
      <c r="Y191" s="881"/>
      <c r="Z191" s="883"/>
      <c r="AA191" s="884"/>
      <c r="AB191" s="885"/>
      <c r="AC191" s="886"/>
      <c r="AD191" s="877" t="s">
        <v>1498</v>
      </c>
      <c r="AE191" s="878"/>
      <c r="AF191" s="877"/>
      <c r="AG191" s="877"/>
      <c r="AH191" s="879"/>
      <c r="AI191" s="880"/>
      <c r="AJ191" s="881"/>
      <c r="AK191" s="882"/>
      <c r="AL191" s="881"/>
      <c r="AM191" s="883"/>
      <c r="AN191" s="884"/>
      <c r="AO191" s="885"/>
    </row>
    <row r="192" spans="1:41" ht="15">
      <c r="A192" s="886"/>
      <c r="B192" s="946"/>
      <c r="C192" s="886"/>
      <c r="D192" s="877" t="s">
        <v>350</v>
      </c>
      <c r="E192" s="878"/>
      <c r="F192" s="877"/>
      <c r="G192" s="877"/>
      <c r="H192" s="879"/>
      <c r="I192" s="880"/>
      <c r="J192" s="881"/>
      <c r="K192" s="882"/>
      <c r="L192" s="881"/>
      <c r="M192" s="883"/>
      <c r="N192" s="884"/>
      <c r="O192" s="885"/>
      <c r="P192" s="865"/>
      <c r="Q192" s="877" t="s">
        <v>288</v>
      </c>
      <c r="R192" s="878"/>
      <c r="S192" s="877"/>
      <c r="T192" s="877"/>
      <c r="U192" s="879"/>
      <c r="V192" s="880"/>
      <c r="W192" s="881"/>
      <c r="X192" s="882"/>
      <c r="Y192" s="881"/>
      <c r="Z192" s="883"/>
      <c r="AA192" s="884"/>
      <c r="AB192" s="885"/>
      <c r="AC192" s="886"/>
      <c r="AD192" s="877" t="s">
        <v>1498</v>
      </c>
      <c r="AE192" s="878"/>
      <c r="AF192" s="877"/>
      <c r="AG192" s="877"/>
      <c r="AH192" s="879"/>
      <c r="AI192" s="880"/>
      <c r="AJ192" s="881"/>
      <c r="AK192" s="882"/>
      <c r="AL192" s="881"/>
      <c r="AM192" s="883"/>
      <c r="AN192" s="884"/>
      <c r="AO192" s="885"/>
    </row>
    <row r="193" spans="1:41" ht="15">
      <c r="A193" s="886"/>
      <c r="B193" s="946"/>
      <c r="C193" s="886"/>
      <c r="D193" s="877" t="s">
        <v>350</v>
      </c>
      <c r="E193" s="878"/>
      <c r="F193" s="877"/>
      <c r="G193" s="877"/>
      <c r="H193" s="879"/>
      <c r="I193" s="880"/>
      <c r="J193" s="881"/>
      <c r="K193" s="882"/>
      <c r="L193" s="881"/>
      <c r="M193" s="883"/>
      <c r="N193" s="884"/>
      <c r="O193" s="885"/>
      <c r="P193" s="865"/>
      <c r="Q193" s="877" t="s">
        <v>288</v>
      </c>
      <c r="R193" s="878"/>
      <c r="S193" s="877"/>
      <c r="T193" s="877"/>
      <c r="U193" s="879"/>
      <c r="V193" s="880"/>
      <c r="W193" s="881"/>
      <c r="X193" s="882"/>
      <c r="Y193" s="881"/>
      <c r="Z193" s="883"/>
      <c r="AA193" s="884"/>
      <c r="AB193" s="885"/>
      <c r="AC193" s="886"/>
      <c r="AD193" s="877" t="s">
        <v>1498</v>
      </c>
      <c r="AE193" s="878"/>
      <c r="AF193" s="877"/>
      <c r="AG193" s="877"/>
      <c r="AH193" s="879"/>
      <c r="AI193" s="880"/>
      <c r="AJ193" s="881"/>
      <c r="AK193" s="882"/>
      <c r="AL193" s="881"/>
      <c r="AM193" s="883"/>
      <c r="AN193" s="884"/>
      <c r="AO193" s="885"/>
    </row>
    <row r="194" spans="1:41" ht="15">
      <c r="A194" s="886"/>
      <c r="B194" s="946"/>
      <c r="C194" s="886"/>
      <c r="D194" s="877" t="s">
        <v>350</v>
      </c>
      <c r="E194" s="878"/>
      <c r="F194" s="877"/>
      <c r="G194" s="877"/>
      <c r="H194" s="879"/>
      <c r="I194" s="880"/>
      <c r="J194" s="881"/>
      <c r="K194" s="882"/>
      <c r="L194" s="881"/>
      <c r="M194" s="883"/>
      <c r="N194" s="884"/>
      <c r="O194" s="885"/>
      <c r="P194" s="865"/>
      <c r="Q194" s="877" t="s">
        <v>288</v>
      </c>
      <c r="R194" s="878"/>
      <c r="S194" s="877"/>
      <c r="T194" s="877"/>
      <c r="U194" s="879"/>
      <c r="V194" s="880"/>
      <c r="W194" s="881"/>
      <c r="X194" s="882"/>
      <c r="Y194" s="881"/>
      <c r="Z194" s="883"/>
      <c r="AA194" s="884"/>
      <c r="AB194" s="885"/>
      <c r="AC194" s="886"/>
      <c r="AD194" s="877" t="s">
        <v>1498</v>
      </c>
      <c r="AE194" s="878"/>
      <c r="AF194" s="877"/>
      <c r="AG194" s="877"/>
      <c r="AH194" s="879"/>
      <c r="AI194" s="880"/>
      <c r="AJ194" s="881"/>
      <c r="AK194" s="882"/>
      <c r="AL194" s="881"/>
      <c r="AM194" s="883"/>
      <c r="AN194" s="884"/>
      <c r="AO194" s="885"/>
    </row>
    <row r="195" spans="1:41" ht="15">
      <c r="A195" s="886"/>
      <c r="B195" s="946"/>
      <c r="C195" s="886"/>
      <c r="D195" s="877" t="s">
        <v>350</v>
      </c>
      <c r="E195" s="878"/>
      <c r="F195" s="877"/>
      <c r="G195" s="877"/>
      <c r="H195" s="879"/>
      <c r="I195" s="880"/>
      <c r="J195" s="881"/>
      <c r="K195" s="882"/>
      <c r="L195" s="881"/>
      <c r="M195" s="883"/>
      <c r="N195" s="884"/>
      <c r="O195" s="885"/>
      <c r="P195" s="865"/>
      <c r="Q195" s="877" t="s">
        <v>288</v>
      </c>
      <c r="R195" s="878"/>
      <c r="S195" s="877"/>
      <c r="T195" s="877"/>
      <c r="U195" s="879"/>
      <c r="V195" s="880"/>
      <c r="W195" s="881"/>
      <c r="X195" s="882"/>
      <c r="Y195" s="881"/>
      <c r="Z195" s="883"/>
      <c r="AA195" s="884"/>
      <c r="AB195" s="885"/>
      <c r="AC195" s="886"/>
      <c r="AD195" s="877" t="s">
        <v>1498</v>
      </c>
      <c r="AE195" s="878"/>
      <c r="AF195" s="877"/>
      <c r="AG195" s="877"/>
      <c r="AH195" s="879"/>
      <c r="AI195" s="880"/>
      <c r="AJ195" s="881"/>
      <c r="AK195" s="882"/>
      <c r="AL195" s="881"/>
      <c r="AM195" s="883"/>
      <c r="AN195" s="884"/>
      <c r="AO195" s="885"/>
    </row>
    <row r="196" spans="1:41" ht="15">
      <c r="A196" s="886"/>
      <c r="B196" s="946"/>
      <c r="C196" s="886"/>
      <c r="D196" s="877" t="s">
        <v>350</v>
      </c>
      <c r="E196" s="878"/>
      <c r="F196" s="877"/>
      <c r="G196" s="877"/>
      <c r="H196" s="879"/>
      <c r="I196" s="880"/>
      <c r="J196" s="881"/>
      <c r="K196" s="882"/>
      <c r="L196" s="881"/>
      <c r="M196" s="883"/>
      <c r="N196" s="884"/>
      <c r="O196" s="885"/>
      <c r="P196" s="865"/>
      <c r="Q196" s="877" t="s">
        <v>288</v>
      </c>
      <c r="R196" s="878"/>
      <c r="S196" s="877"/>
      <c r="T196" s="877"/>
      <c r="U196" s="879"/>
      <c r="V196" s="880"/>
      <c r="W196" s="881"/>
      <c r="X196" s="882"/>
      <c r="Y196" s="881"/>
      <c r="Z196" s="883"/>
      <c r="AA196" s="884"/>
      <c r="AB196" s="885"/>
      <c r="AC196" s="886"/>
      <c r="AD196" s="877" t="s">
        <v>1498</v>
      </c>
      <c r="AE196" s="878"/>
      <c r="AF196" s="877"/>
      <c r="AG196" s="877"/>
      <c r="AH196" s="879"/>
      <c r="AI196" s="880"/>
      <c r="AJ196" s="881"/>
      <c r="AK196" s="882"/>
      <c r="AL196" s="881"/>
      <c r="AM196" s="883"/>
      <c r="AN196" s="884"/>
      <c r="AO196" s="885"/>
    </row>
    <row r="197" spans="1:41" ht="15">
      <c r="A197" s="886"/>
      <c r="B197" s="946"/>
      <c r="C197" s="886"/>
      <c r="D197" s="877" t="s">
        <v>350</v>
      </c>
      <c r="E197" s="878"/>
      <c r="F197" s="877"/>
      <c r="G197" s="877"/>
      <c r="H197" s="879"/>
      <c r="I197" s="880"/>
      <c r="J197" s="881"/>
      <c r="K197" s="882"/>
      <c r="L197" s="881"/>
      <c r="M197" s="883"/>
      <c r="N197" s="884"/>
      <c r="O197" s="885"/>
      <c r="P197" s="865"/>
      <c r="Q197" s="877" t="s">
        <v>288</v>
      </c>
      <c r="R197" s="878"/>
      <c r="S197" s="877"/>
      <c r="T197" s="877"/>
      <c r="U197" s="879"/>
      <c r="V197" s="880"/>
      <c r="W197" s="881"/>
      <c r="X197" s="882"/>
      <c r="Y197" s="881"/>
      <c r="Z197" s="883"/>
      <c r="AA197" s="884"/>
      <c r="AB197" s="885"/>
      <c r="AC197" s="886"/>
      <c r="AD197" s="877" t="s">
        <v>1498</v>
      </c>
      <c r="AE197" s="878"/>
      <c r="AF197" s="877"/>
      <c r="AG197" s="877"/>
      <c r="AH197" s="879"/>
      <c r="AI197" s="880"/>
      <c r="AJ197" s="881"/>
      <c r="AK197" s="882"/>
      <c r="AL197" s="881"/>
      <c r="AM197" s="883"/>
      <c r="AN197" s="884"/>
      <c r="AO197" s="885"/>
    </row>
    <row r="198" spans="1:41" ht="15">
      <c r="A198" s="886"/>
      <c r="B198" s="946"/>
      <c r="C198" s="886"/>
      <c r="D198" s="877" t="s">
        <v>350</v>
      </c>
      <c r="E198" s="878"/>
      <c r="F198" s="877"/>
      <c r="G198" s="877"/>
      <c r="H198" s="879"/>
      <c r="I198" s="880"/>
      <c r="J198" s="881"/>
      <c r="K198" s="882"/>
      <c r="L198" s="881"/>
      <c r="M198" s="883"/>
      <c r="N198" s="884"/>
      <c r="O198" s="885"/>
      <c r="P198" s="865"/>
      <c r="Q198" s="877" t="s">
        <v>288</v>
      </c>
      <c r="R198" s="878"/>
      <c r="S198" s="877"/>
      <c r="T198" s="877"/>
      <c r="U198" s="879"/>
      <c r="V198" s="880"/>
      <c r="W198" s="881"/>
      <c r="X198" s="882"/>
      <c r="Y198" s="881"/>
      <c r="Z198" s="883"/>
      <c r="AA198" s="884"/>
      <c r="AB198" s="885"/>
      <c r="AC198" s="886"/>
      <c r="AD198" s="877" t="s">
        <v>1498</v>
      </c>
      <c r="AE198" s="878"/>
      <c r="AF198" s="877"/>
      <c r="AG198" s="877"/>
      <c r="AH198" s="879"/>
      <c r="AI198" s="880"/>
      <c r="AJ198" s="881"/>
      <c r="AK198" s="882"/>
      <c r="AL198" s="881"/>
      <c r="AM198" s="883"/>
      <c r="AN198" s="884"/>
      <c r="AO198" s="885"/>
    </row>
    <row r="199" spans="1:41" ht="22.5">
      <c r="A199" s="886"/>
      <c r="B199" s="946"/>
      <c r="C199" s="886"/>
      <c r="D199" s="887"/>
      <c r="E199" s="888"/>
      <c r="F199" s="877"/>
      <c r="G199" s="877"/>
      <c r="H199" s="888"/>
      <c r="I199" s="888" t="s">
        <v>289</v>
      </c>
      <c r="J199" s="888"/>
      <c r="K199" s="889">
        <f>SUM(K11:K198)</f>
        <v>0</v>
      </c>
      <c r="L199" s="889">
        <f>SUM(L11:L198)</f>
        <v>0</v>
      </c>
      <c r="M199" s="889"/>
      <c r="N199" s="890"/>
      <c r="O199" s="885">
        <f>SUM(O11:O198)</f>
        <v>0</v>
      </c>
      <c r="P199" s="865"/>
      <c r="Q199" s="887"/>
      <c r="R199" s="888"/>
      <c r="S199" s="877"/>
      <c r="T199" s="877"/>
      <c r="U199" s="888"/>
      <c r="V199" s="888" t="s">
        <v>289</v>
      </c>
      <c r="W199" s="888"/>
      <c r="X199" s="889">
        <f>SUM(X11:X198)</f>
        <v>0</v>
      </c>
      <c r="Y199" s="889">
        <f>SUM(Y11:Y198)</f>
        <v>0</v>
      </c>
      <c r="Z199" s="889"/>
      <c r="AA199" s="890"/>
      <c r="AB199" s="885">
        <f>SUM(AB11:AB198)</f>
        <v>0</v>
      </c>
      <c r="AC199" s="886"/>
      <c r="AD199" s="887"/>
      <c r="AE199" s="888"/>
      <c r="AF199" s="877"/>
      <c r="AG199" s="877"/>
      <c r="AH199" s="888"/>
      <c r="AI199" s="888" t="s">
        <v>289</v>
      </c>
      <c r="AJ199" s="888"/>
      <c r="AK199" s="889">
        <f>SUM(AK11:AK198)</f>
        <v>0</v>
      </c>
      <c r="AL199" s="889">
        <f>SUM(AL11:AL198)</f>
        <v>0</v>
      </c>
      <c r="AM199" s="889"/>
      <c r="AN199" s="890"/>
      <c r="AO199" s="885">
        <f>SUM(AO11:AO198)</f>
        <v>0</v>
      </c>
    </row>
    <row r="200" spans="1:41" ht="15">
      <c r="A200" s="886"/>
      <c r="B200" s="946"/>
      <c r="C200" s="886"/>
      <c r="D200" s="887"/>
      <c r="E200" s="891"/>
      <c r="F200" s="892"/>
      <c r="G200" s="892"/>
      <c r="H200" s="891"/>
      <c r="I200" s="893"/>
      <c r="J200" s="893"/>
      <c r="K200" s="894"/>
      <c r="L200" s="894"/>
      <c r="M200" s="894"/>
      <c r="N200" s="895"/>
      <c r="O200" s="896"/>
      <c r="P200" s="897"/>
      <c r="Q200" s="898"/>
      <c r="R200" s="898"/>
      <c r="S200" s="899"/>
      <c r="T200" s="899"/>
      <c r="U200" s="900"/>
      <c r="V200" s="901"/>
      <c r="W200" s="886"/>
      <c r="X200" s="886"/>
      <c r="Y200" s="886"/>
      <c r="Z200" s="886"/>
      <c r="AA200" s="886"/>
      <c r="AB200" s="902"/>
      <c r="AC200" s="886"/>
      <c r="AD200" s="886"/>
      <c r="AE200" s="886"/>
      <c r="AF200" s="886"/>
      <c r="AG200" s="886"/>
      <c r="AH200" s="886"/>
      <c r="AI200" s="886"/>
      <c r="AJ200" s="886"/>
      <c r="AK200" s="886"/>
      <c r="AL200" s="886"/>
      <c r="AM200" s="886"/>
      <c r="AN200" s="886"/>
      <c r="AO200" s="886"/>
    </row>
    <row r="201" spans="1:41" ht="15">
      <c r="A201" s="886"/>
      <c r="B201" s="946"/>
      <c r="C201" s="886"/>
      <c r="D201" s="887"/>
      <c r="E201" s="888"/>
      <c r="F201" s="892"/>
      <c r="G201" s="892"/>
      <c r="H201" s="888"/>
      <c r="I201" s="888" t="s">
        <v>290</v>
      </c>
      <c r="J201" s="888"/>
      <c r="K201" s="889"/>
      <c r="L201" s="889" t="e">
        <f>#REF!+K199-L199</f>
        <v>#REF!</v>
      </c>
      <c r="M201" s="889"/>
      <c r="N201" s="890"/>
      <c r="O201" s="896"/>
      <c r="P201" s="897"/>
      <c r="Q201" s="898"/>
      <c r="R201" s="898"/>
      <c r="S201" s="899"/>
      <c r="T201" s="899"/>
      <c r="U201" s="900"/>
      <c r="V201" s="901"/>
      <c r="W201" s="886"/>
      <c r="X201" s="886"/>
      <c r="Y201" s="886"/>
      <c r="Z201" s="886"/>
      <c r="AA201" s="886"/>
      <c r="AB201" s="902"/>
      <c r="AC201" s="886"/>
      <c r="AD201" s="886"/>
      <c r="AE201" s="886"/>
      <c r="AF201" s="886"/>
      <c r="AG201" s="886"/>
      <c r="AH201" s="886"/>
      <c r="AI201" s="886"/>
      <c r="AJ201" s="886"/>
      <c r="AK201" s="886"/>
      <c r="AL201" s="886"/>
      <c r="AM201" s="886"/>
      <c r="AN201" s="886"/>
      <c r="AO201" s="886"/>
    </row>
    <row r="202" spans="1:41" ht="15">
      <c r="A202" s="865"/>
      <c r="B202" s="947"/>
      <c r="C202" s="865"/>
      <c r="D202" s="903"/>
      <c r="E202" s="904"/>
      <c r="F202" s="905"/>
      <c r="G202" s="905"/>
      <c r="H202" s="904"/>
      <c r="I202" s="906"/>
      <c r="J202" s="906"/>
      <c r="K202" s="907"/>
      <c r="L202" s="907"/>
      <c r="M202" s="907"/>
      <c r="N202" s="908"/>
      <c r="O202" s="909"/>
      <c r="P202" s="910"/>
      <c r="Q202" s="911"/>
      <c r="R202" s="911"/>
      <c r="S202" s="912"/>
      <c r="T202" s="912"/>
      <c r="U202" s="913"/>
      <c r="V202" s="914"/>
      <c r="W202" s="865"/>
      <c r="X202" s="865"/>
      <c r="Y202" s="865"/>
      <c r="Z202" s="865"/>
      <c r="AA202" s="865"/>
      <c r="AB202" s="866"/>
      <c r="AC202" s="865"/>
      <c r="AD202" s="865"/>
      <c r="AE202" s="865"/>
      <c r="AF202" s="865"/>
      <c r="AG202" s="865"/>
      <c r="AH202" s="865"/>
      <c r="AI202" s="865"/>
      <c r="AJ202" s="865"/>
      <c r="AK202" s="865"/>
      <c r="AL202" s="865"/>
      <c r="AM202" s="865"/>
      <c r="AN202" s="865"/>
      <c r="AO202" s="865"/>
    </row>
    <row r="203" spans="1:41" ht="15">
      <c r="A203" s="865"/>
      <c r="B203" s="947"/>
      <c r="C203" s="865"/>
      <c r="D203" s="858"/>
      <c r="E203" s="904"/>
      <c r="F203" s="905"/>
      <c r="G203" s="905"/>
      <c r="H203" s="904"/>
      <c r="I203" s="906"/>
      <c r="J203" s="906"/>
      <c r="K203" s="907"/>
      <c r="L203" s="907"/>
      <c r="M203" s="907"/>
      <c r="N203" s="908"/>
      <c r="O203" s="909"/>
      <c r="P203" s="910"/>
      <c r="Q203" s="911"/>
      <c r="R203" s="911"/>
      <c r="S203" s="912"/>
      <c r="T203" s="912"/>
      <c r="U203" s="913"/>
      <c r="V203" s="914"/>
      <c r="W203" s="865"/>
      <c r="X203" s="865"/>
      <c r="Y203" s="865"/>
      <c r="Z203" s="865"/>
      <c r="AA203" s="865"/>
      <c r="AB203" s="866"/>
      <c r="AC203" s="865"/>
      <c r="AD203" s="865"/>
      <c r="AE203" s="865"/>
      <c r="AF203" s="865"/>
      <c r="AG203" s="865"/>
      <c r="AH203" s="865"/>
      <c r="AI203" s="865"/>
      <c r="AJ203" s="865"/>
      <c r="AK203" s="865"/>
      <c r="AL203" s="865"/>
      <c r="AM203" s="865"/>
      <c r="AN203" s="865"/>
      <c r="AO203" s="865"/>
    </row>
    <row r="204" spans="1:41" ht="15">
      <c r="A204" s="865"/>
      <c r="B204" s="947"/>
      <c r="C204" s="865"/>
      <c r="D204" s="858"/>
      <c r="E204" s="904"/>
      <c r="F204" s="905"/>
      <c r="G204" s="905"/>
      <c r="H204" s="904"/>
      <c r="I204" s="906"/>
      <c r="J204" s="906"/>
      <c r="K204" s="907"/>
      <c r="L204" s="907"/>
      <c r="M204" s="907"/>
      <c r="N204" s="908"/>
      <c r="O204" s="909"/>
      <c r="P204" s="910"/>
      <c r="Q204" s="911"/>
      <c r="R204" s="911"/>
      <c r="S204" s="912"/>
      <c r="T204" s="912"/>
      <c r="U204" s="913"/>
      <c r="V204" s="914"/>
      <c r="W204" s="865"/>
      <c r="X204" s="865"/>
      <c r="Y204" s="865"/>
      <c r="Z204" s="865"/>
      <c r="AA204" s="865"/>
      <c r="AB204" s="866"/>
      <c r="AC204" s="865"/>
      <c r="AD204" s="865"/>
      <c r="AE204" s="865"/>
      <c r="AF204" s="865"/>
      <c r="AG204" s="865"/>
      <c r="AH204" s="865"/>
      <c r="AI204" s="865"/>
      <c r="AJ204" s="865"/>
      <c r="AK204" s="865"/>
      <c r="AL204" s="865"/>
      <c r="AM204" s="865"/>
      <c r="AN204" s="865"/>
      <c r="AO204" s="865"/>
    </row>
    <row r="205" spans="1:41" ht="15">
      <c r="A205" s="865"/>
      <c r="B205" s="947"/>
      <c r="C205" s="865"/>
      <c r="D205" s="865"/>
      <c r="E205" s="865"/>
      <c r="F205" s="865"/>
      <c r="G205" s="865"/>
      <c r="H205" s="865"/>
      <c r="I205" s="865"/>
      <c r="J205" s="865"/>
      <c r="K205" s="865"/>
      <c r="L205" s="865"/>
      <c r="M205" s="865"/>
      <c r="N205" s="915"/>
      <c r="O205" s="866"/>
      <c r="P205" s="865"/>
      <c r="Q205" s="865"/>
      <c r="R205" s="865"/>
      <c r="S205" s="912"/>
      <c r="T205" s="912"/>
      <c r="U205" s="916"/>
      <c r="V205" s="865"/>
      <c r="W205" s="865"/>
      <c r="X205" s="865"/>
      <c r="Y205" s="865"/>
      <c r="Z205" s="865"/>
      <c r="AA205" s="865"/>
      <c r="AB205" s="866"/>
      <c r="AC205" s="865"/>
      <c r="AD205" s="865"/>
      <c r="AE205" s="865"/>
      <c r="AF205" s="865"/>
      <c r="AG205" s="865"/>
      <c r="AH205" s="865"/>
      <c r="AI205" s="865"/>
      <c r="AJ205" s="865"/>
      <c r="AK205" s="865"/>
      <c r="AL205" s="865"/>
      <c r="AM205" s="865"/>
      <c r="AN205" s="865"/>
      <c r="AO205" s="865"/>
    </row>
    <row r="206" spans="1:41" ht="15">
      <c r="A206" s="865"/>
      <c r="B206" s="947"/>
      <c r="C206" s="865"/>
      <c r="D206" s="865"/>
      <c r="E206" s="865"/>
      <c r="F206" s="865"/>
      <c r="G206" s="865"/>
      <c r="H206" s="865"/>
      <c r="I206" s="865"/>
      <c r="J206" s="865"/>
      <c r="K206" s="865"/>
      <c r="L206" s="865"/>
      <c r="M206" s="865"/>
      <c r="N206" s="915"/>
      <c r="O206" s="866"/>
      <c r="P206" s="865"/>
      <c r="Q206" s="865"/>
      <c r="R206" s="865"/>
      <c r="S206" s="912"/>
      <c r="T206" s="912"/>
      <c r="U206" s="916"/>
      <c r="V206" s="865"/>
      <c r="W206" s="865"/>
      <c r="X206" s="865"/>
      <c r="Y206" s="865"/>
      <c r="Z206" s="865"/>
      <c r="AA206" s="865"/>
      <c r="AB206" s="866"/>
      <c r="AC206" s="865"/>
      <c r="AD206" s="865"/>
      <c r="AE206" s="865"/>
      <c r="AF206" s="865"/>
      <c r="AG206" s="865"/>
      <c r="AH206" s="865"/>
      <c r="AI206" s="865"/>
      <c r="AJ206" s="865"/>
      <c r="AK206" s="865"/>
      <c r="AL206" s="865"/>
      <c r="AM206" s="865"/>
      <c r="AN206" s="865"/>
      <c r="AO206" s="865"/>
    </row>
    <row r="207" spans="1:41" ht="15">
      <c r="A207" s="865"/>
      <c r="B207" s="947"/>
      <c r="C207" s="865"/>
      <c r="D207" s="865"/>
      <c r="E207" s="865"/>
      <c r="F207" s="865"/>
      <c r="G207" s="865"/>
      <c r="H207" s="865"/>
      <c r="I207" s="865"/>
      <c r="J207" s="865"/>
      <c r="K207" s="865"/>
      <c r="L207" s="865"/>
      <c r="M207" s="865"/>
      <c r="N207" s="915"/>
      <c r="O207" s="866"/>
      <c r="P207" s="865"/>
      <c r="Q207" s="865"/>
      <c r="R207" s="865"/>
      <c r="S207" s="912"/>
      <c r="T207" s="912"/>
      <c r="U207" s="916"/>
      <c r="V207" s="865"/>
      <c r="W207" s="865"/>
      <c r="X207" s="865"/>
      <c r="Y207" s="865"/>
      <c r="Z207" s="865"/>
      <c r="AA207" s="865"/>
      <c r="AB207" s="866"/>
      <c r="AC207" s="865"/>
      <c r="AD207" s="865"/>
      <c r="AE207" s="865"/>
      <c r="AF207" s="865"/>
      <c r="AG207" s="865"/>
      <c r="AH207" s="865"/>
      <c r="AI207" s="865"/>
      <c r="AJ207" s="865"/>
      <c r="AK207" s="865"/>
      <c r="AL207" s="865"/>
      <c r="AM207" s="865"/>
      <c r="AN207" s="865"/>
      <c r="AO207" s="865"/>
    </row>
    <row r="208" spans="1:41" ht="15">
      <c r="A208" s="865"/>
      <c r="B208" s="947"/>
      <c r="C208" s="865"/>
      <c r="D208" s="865"/>
      <c r="E208" s="865"/>
      <c r="F208" s="865"/>
      <c r="G208" s="865"/>
      <c r="H208" s="865"/>
      <c r="I208" s="865"/>
      <c r="J208" s="865"/>
      <c r="K208" s="865"/>
      <c r="L208" s="865"/>
      <c r="M208" s="865"/>
      <c r="N208" s="915"/>
      <c r="O208" s="866"/>
      <c r="P208" s="865"/>
      <c r="Q208" s="865"/>
      <c r="R208" s="865"/>
      <c r="S208" s="912"/>
      <c r="T208" s="912"/>
      <c r="U208" s="916"/>
      <c r="V208" s="865"/>
      <c r="W208" s="865"/>
      <c r="X208" s="865"/>
      <c r="Y208" s="865"/>
      <c r="Z208" s="865"/>
      <c r="AA208" s="865"/>
      <c r="AB208" s="866"/>
      <c r="AC208" s="865"/>
      <c r="AD208" s="865"/>
      <c r="AE208" s="865"/>
      <c r="AF208" s="865"/>
      <c r="AG208" s="865"/>
      <c r="AH208" s="865"/>
      <c r="AI208" s="865"/>
      <c r="AJ208" s="865"/>
      <c r="AK208" s="865"/>
      <c r="AL208" s="865"/>
      <c r="AM208" s="865"/>
      <c r="AN208" s="865"/>
      <c r="AO208" s="865"/>
    </row>
    <row r="209" spans="1:41" ht="15">
      <c r="A209" s="865"/>
      <c r="B209" s="947"/>
      <c r="C209" s="865"/>
      <c r="D209" s="865"/>
      <c r="E209" s="865"/>
      <c r="F209" s="865"/>
      <c r="G209" s="865"/>
      <c r="H209" s="865"/>
      <c r="I209" s="865"/>
      <c r="J209" s="865"/>
      <c r="K209" s="865"/>
      <c r="L209" s="865"/>
      <c r="M209" s="865"/>
      <c r="N209" s="915"/>
      <c r="O209" s="866"/>
      <c r="P209" s="865"/>
      <c r="Q209" s="865"/>
      <c r="R209" s="865"/>
      <c r="S209" s="912"/>
      <c r="T209" s="912"/>
      <c r="U209" s="916"/>
      <c r="V209" s="865"/>
      <c r="W209" s="865"/>
      <c r="X209" s="865"/>
      <c r="Y209" s="865"/>
      <c r="Z209" s="865"/>
      <c r="AA209" s="865"/>
      <c r="AB209" s="866"/>
      <c r="AC209" s="865"/>
      <c r="AD209" s="865"/>
      <c r="AE209" s="865"/>
      <c r="AF209" s="865"/>
      <c r="AG209" s="865"/>
      <c r="AH209" s="865"/>
      <c r="AI209" s="865"/>
      <c r="AJ209" s="865"/>
      <c r="AK209" s="865"/>
      <c r="AL209" s="865"/>
      <c r="AM209" s="865"/>
      <c r="AN209" s="865"/>
      <c r="AO209" s="865"/>
    </row>
    <row r="210" spans="1:41" ht="15">
      <c r="A210" s="865"/>
      <c r="B210" s="947"/>
      <c r="C210" s="865"/>
      <c r="D210" s="865"/>
      <c r="E210" s="865"/>
      <c r="F210" s="865"/>
      <c r="G210" s="865"/>
      <c r="H210" s="865"/>
      <c r="I210" s="865"/>
      <c r="J210" s="865"/>
      <c r="K210" s="865"/>
      <c r="L210" s="865"/>
      <c r="M210" s="865"/>
      <c r="N210" s="915"/>
      <c r="O210" s="866"/>
      <c r="P210" s="865"/>
      <c r="Q210" s="865"/>
      <c r="R210" s="865"/>
      <c r="S210" s="912"/>
      <c r="T210" s="912"/>
      <c r="U210" s="916"/>
      <c r="V210" s="865"/>
      <c r="W210" s="865"/>
      <c r="X210" s="865"/>
      <c r="Y210" s="865"/>
      <c r="Z210" s="865"/>
      <c r="AA210" s="865"/>
      <c r="AB210" s="866"/>
      <c r="AC210" s="865"/>
      <c r="AD210" s="865"/>
      <c r="AE210" s="865"/>
      <c r="AF210" s="865"/>
      <c r="AG210" s="865"/>
      <c r="AH210" s="865"/>
      <c r="AI210" s="865"/>
      <c r="AJ210" s="865"/>
      <c r="AK210" s="865"/>
      <c r="AL210" s="865"/>
      <c r="AM210" s="865"/>
      <c r="AN210" s="865"/>
      <c r="AO210" s="865"/>
    </row>
    <row r="211" spans="1:41" ht="15">
      <c r="A211" s="865"/>
      <c r="B211" s="947"/>
      <c r="C211" s="865"/>
      <c r="D211" s="865"/>
      <c r="E211" s="865"/>
      <c r="F211" s="865"/>
      <c r="G211" s="865"/>
      <c r="H211" s="865"/>
      <c r="I211" s="865"/>
      <c r="J211" s="865"/>
      <c r="K211" s="865"/>
      <c r="L211" s="865"/>
      <c r="M211" s="865"/>
      <c r="N211" s="915"/>
      <c r="O211" s="866"/>
      <c r="P211" s="865"/>
      <c r="Q211" s="865"/>
      <c r="R211" s="865"/>
      <c r="S211" s="912"/>
      <c r="T211" s="912"/>
      <c r="U211" s="916"/>
      <c r="V211" s="865"/>
      <c r="W211" s="865"/>
      <c r="X211" s="865"/>
      <c r="Y211" s="865"/>
      <c r="Z211" s="865"/>
      <c r="AA211" s="865"/>
      <c r="AB211" s="866"/>
      <c r="AC211" s="865"/>
      <c r="AD211" s="865"/>
      <c r="AE211" s="865"/>
      <c r="AF211" s="865"/>
      <c r="AG211" s="865"/>
      <c r="AH211" s="865"/>
      <c r="AI211" s="865"/>
      <c r="AJ211" s="865"/>
      <c r="AK211" s="865"/>
      <c r="AL211" s="865"/>
      <c r="AM211" s="865"/>
      <c r="AN211" s="865"/>
      <c r="AO211" s="865"/>
    </row>
    <row r="212" spans="1:41" ht="15">
      <c r="A212" s="865"/>
      <c r="B212" s="947"/>
      <c r="C212" s="865"/>
      <c r="D212" s="865"/>
      <c r="E212" s="865"/>
      <c r="F212" s="865"/>
      <c r="G212" s="865"/>
      <c r="H212" s="865"/>
      <c r="I212" s="865"/>
      <c r="J212" s="865"/>
      <c r="K212" s="865"/>
      <c r="L212" s="865"/>
      <c r="M212" s="865"/>
      <c r="N212" s="915"/>
      <c r="O212" s="866"/>
      <c r="P212" s="865"/>
      <c r="Q212" s="865"/>
      <c r="R212" s="865"/>
      <c r="S212" s="912"/>
      <c r="T212" s="912"/>
      <c r="U212" s="916"/>
      <c r="V212" s="865"/>
      <c r="W212" s="865"/>
      <c r="X212" s="865"/>
      <c r="Y212" s="865"/>
      <c r="Z212" s="865"/>
      <c r="AA212" s="865"/>
      <c r="AB212" s="866"/>
      <c r="AC212" s="865"/>
      <c r="AD212" s="865"/>
      <c r="AE212" s="865"/>
      <c r="AF212" s="865"/>
      <c r="AG212" s="865"/>
      <c r="AH212" s="865"/>
      <c r="AI212" s="865"/>
      <c r="AJ212" s="865"/>
      <c r="AK212" s="865"/>
      <c r="AL212" s="865"/>
      <c r="AM212" s="865"/>
      <c r="AN212" s="865"/>
      <c r="AO212" s="865"/>
    </row>
    <row r="213" spans="1:41" ht="15">
      <c r="A213" s="865"/>
      <c r="B213" s="947"/>
      <c r="C213" s="865"/>
      <c r="D213" s="865"/>
      <c r="E213" s="865"/>
      <c r="F213" s="865"/>
      <c r="G213" s="865"/>
      <c r="H213" s="865"/>
      <c r="I213" s="865"/>
      <c r="J213" s="865"/>
      <c r="K213" s="865"/>
      <c r="L213" s="865"/>
      <c r="M213" s="865"/>
      <c r="N213" s="915"/>
      <c r="O213" s="866"/>
      <c r="P213" s="865"/>
      <c r="Q213" s="865"/>
      <c r="R213" s="865"/>
      <c r="S213" s="912"/>
      <c r="T213" s="912"/>
      <c r="U213" s="916"/>
      <c r="V213" s="865"/>
      <c r="W213" s="865"/>
      <c r="X213" s="865"/>
      <c r="Y213" s="865"/>
      <c r="Z213" s="865"/>
      <c r="AA213" s="865"/>
      <c r="AB213" s="866"/>
      <c r="AC213" s="865"/>
      <c r="AD213" s="865"/>
      <c r="AE213" s="865"/>
      <c r="AF213" s="865"/>
      <c r="AG213" s="865"/>
      <c r="AH213" s="865"/>
      <c r="AI213" s="865"/>
      <c r="AJ213" s="865"/>
      <c r="AK213" s="865"/>
      <c r="AL213" s="865"/>
      <c r="AM213" s="865"/>
      <c r="AN213" s="865"/>
      <c r="AO213" s="865"/>
    </row>
    <row r="214" spans="1:41" ht="15">
      <c r="A214" s="865"/>
      <c r="B214" s="947"/>
      <c r="C214" s="865"/>
      <c r="D214" s="865"/>
      <c r="E214" s="865"/>
      <c r="F214" s="865"/>
      <c r="G214" s="865"/>
      <c r="H214" s="865"/>
      <c r="I214" s="865"/>
      <c r="J214" s="865"/>
      <c r="K214" s="865"/>
      <c r="L214" s="865"/>
      <c r="M214" s="865"/>
      <c r="N214" s="915"/>
      <c r="O214" s="866"/>
      <c r="P214" s="865"/>
      <c r="Q214" s="865"/>
      <c r="R214" s="865"/>
      <c r="S214" s="912"/>
      <c r="T214" s="912"/>
      <c r="U214" s="916"/>
      <c r="V214" s="865"/>
      <c r="W214" s="865"/>
      <c r="X214" s="865"/>
      <c r="Y214" s="865"/>
      <c r="Z214" s="865"/>
      <c r="AA214" s="865"/>
      <c r="AB214" s="866"/>
      <c r="AC214" s="865"/>
      <c r="AD214" s="865"/>
      <c r="AE214" s="865"/>
      <c r="AF214" s="865"/>
      <c r="AG214" s="865"/>
      <c r="AH214" s="865"/>
      <c r="AI214" s="865"/>
      <c r="AJ214" s="865"/>
      <c r="AK214" s="865"/>
      <c r="AL214" s="865"/>
      <c r="AM214" s="865"/>
      <c r="AN214" s="865"/>
      <c r="AO214" s="865"/>
    </row>
    <row r="215" spans="1:41" ht="15">
      <c r="A215" s="865"/>
      <c r="B215" s="947"/>
      <c r="C215" s="865"/>
      <c r="D215" s="865"/>
      <c r="E215" s="865"/>
      <c r="F215" s="865"/>
      <c r="G215" s="865"/>
      <c r="H215" s="865"/>
      <c r="I215" s="865"/>
      <c r="J215" s="865"/>
      <c r="K215" s="865"/>
      <c r="L215" s="865"/>
      <c r="M215" s="865"/>
      <c r="N215" s="915"/>
      <c r="O215" s="866"/>
      <c r="P215" s="865"/>
      <c r="Q215" s="865"/>
      <c r="R215" s="865"/>
      <c r="S215" s="912"/>
      <c r="T215" s="912"/>
      <c r="U215" s="916"/>
      <c r="V215" s="865"/>
      <c r="W215" s="865"/>
      <c r="X215" s="865"/>
      <c r="Y215" s="865"/>
      <c r="Z215" s="865"/>
      <c r="AA215" s="865"/>
      <c r="AB215" s="866"/>
      <c r="AC215" s="865"/>
      <c r="AD215" s="865"/>
      <c r="AE215" s="865"/>
      <c r="AF215" s="865"/>
      <c r="AG215" s="865"/>
      <c r="AH215" s="865"/>
      <c r="AI215" s="865"/>
      <c r="AJ215" s="865"/>
      <c r="AK215" s="865"/>
      <c r="AL215" s="865"/>
      <c r="AM215" s="865"/>
      <c r="AN215" s="865"/>
      <c r="AO215" s="865"/>
    </row>
    <row r="216" spans="1:41" ht="15">
      <c r="A216" s="865"/>
      <c r="B216" s="947"/>
      <c r="C216" s="865"/>
      <c r="D216" s="865"/>
      <c r="E216" s="865"/>
      <c r="F216" s="865"/>
      <c r="G216" s="865"/>
      <c r="H216" s="865"/>
      <c r="I216" s="865"/>
      <c r="J216" s="865"/>
      <c r="K216" s="865"/>
      <c r="L216" s="865"/>
      <c r="M216" s="865"/>
      <c r="N216" s="915"/>
      <c r="O216" s="866"/>
      <c r="P216" s="865"/>
      <c r="Q216" s="865"/>
      <c r="R216" s="865"/>
      <c r="S216" s="912"/>
      <c r="T216" s="912"/>
      <c r="U216" s="916"/>
      <c r="V216" s="865"/>
      <c r="W216" s="865"/>
      <c r="X216" s="865"/>
      <c r="Y216" s="865"/>
      <c r="Z216" s="865"/>
      <c r="AA216" s="865"/>
      <c r="AB216" s="866"/>
      <c r="AC216" s="865"/>
      <c r="AD216" s="865"/>
      <c r="AE216" s="865"/>
      <c r="AF216" s="865"/>
      <c r="AG216" s="865"/>
      <c r="AH216" s="865"/>
      <c r="AI216" s="865"/>
      <c r="AJ216" s="865"/>
      <c r="AK216" s="865"/>
      <c r="AL216" s="865"/>
      <c r="AM216" s="865"/>
      <c r="AN216" s="865"/>
      <c r="AO216" s="865"/>
    </row>
    <row r="217" spans="1:41" ht="15">
      <c r="A217" s="865"/>
      <c r="B217" s="947"/>
      <c r="C217" s="865"/>
      <c r="D217" s="865"/>
      <c r="E217" s="865"/>
      <c r="F217" s="865"/>
      <c r="G217" s="865"/>
      <c r="H217" s="865"/>
      <c r="I217" s="865"/>
      <c r="J217" s="865"/>
      <c r="K217" s="865"/>
      <c r="L217" s="865"/>
      <c r="M217" s="865"/>
      <c r="N217" s="915"/>
      <c r="O217" s="866"/>
      <c r="P217" s="865"/>
      <c r="Q217" s="865"/>
      <c r="R217" s="865"/>
      <c r="S217" s="912"/>
      <c r="T217" s="912"/>
      <c r="U217" s="916"/>
      <c r="V217" s="865"/>
      <c r="W217" s="865"/>
      <c r="X217" s="865"/>
      <c r="Y217" s="865"/>
      <c r="Z217" s="865"/>
      <c r="AA217" s="865"/>
      <c r="AB217" s="866"/>
      <c r="AC217" s="865"/>
      <c r="AD217" s="865"/>
      <c r="AE217" s="865"/>
      <c r="AF217" s="865"/>
      <c r="AG217" s="865"/>
      <c r="AH217" s="865"/>
      <c r="AI217" s="865"/>
      <c r="AJ217" s="865"/>
      <c r="AK217" s="865"/>
      <c r="AL217" s="865"/>
      <c r="AM217" s="865"/>
      <c r="AN217" s="865"/>
      <c r="AO217" s="865"/>
    </row>
    <row r="218" spans="1:41" ht="15">
      <c r="A218" s="865"/>
      <c r="B218" s="947"/>
      <c r="C218" s="865"/>
      <c r="D218" s="865"/>
      <c r="E218" s="865"/>
      <c r="F218" s="865"/>
      <c r="G218" s="865"/>
      <c r="H218" s="865"/>
      <c r="I218" s="865"/>
      <c r="J218" s="865"/>
      <c r="K218" s="865"/>
      <c r="L218" s="865"/>
      <c r="M218" s="865"/>
      <c r="N218" s="915"/>
      <c r="O218" s="866"/>
      <c r="P218" s="865"/>
      <c r="Q218" s="865"/>
      <c r="R218" s="865"/>
      <c r="S218" s="912"/>
      <c r="T218" s="912"/>
      <c r="U218" s="916"/>
      <c r="V218" s="865"/>
      <c r="W218" s="865"/>
      <c r="X218" s="865"/>
      <c r="Y218" s="865"/>
      <c r="Z218" s="865"/>
      <c r="AA218" s="865"/>
      <c r="AB218" s="866"/>
      <c r="AC218" s="865"/>
      <c r="AD218" s="865"/>
      <c r="AE218" s="865"/>
      <c r="AF218" s="865"/>
      <c r="AG218" s="865"/>
      <c r="AH218" s="865"/>
      <c r="AI218" s="865"/>
      <c r="AJ218" s="865"/>
      <c r="AK218" s="865"/>
      <c r="AL218" s="865"/>
      <c r="AM218" s="865"/>
      <c r="AN218" s="865"/>
      <c r="AO218" s="865"/>
    </row>
    <row r="219" spans="1:41" ht="15">
      <c r="A219" s="865"/>
      <c r="B219" s="947"/>
      <c r="C219" s="865"/>
      <c r="D219" s="865"/>
      <c r="E219" s="865"/>
      <c r="F219" s="865"/>
      <c r="G219" s="865"/>
      <c r="H219" s="865"/>
      <c r="I219" s="865"/>
      <c r="J219" s="865"/>
      <c r="K219" s="865"/>
      <c r="L219" s="865"/>
      <c r="M219" s="865"/>
      <c r="N219" s="915"/>
      <c r="O219" s="866"/>
      <c r="P219" s="865"/>
      <c r="Q219" s="865"/>
      <c r="R219" s="865"/>
      <c r="S219" s="912"/>
      <c r="T219" s="912"/>
      <c r="U219" s="916"/>
      <c r="V219" s="865"/>
      <c r="W219" s="865"/>
      <c r="X219" s="865"/>
      <c r="Y219" s="865"/>
      <c r="Z219" s="865"/>
      <c r="AA219" s="865"/>
      <c r="AB219" s="866"/>
      <c r="AC219" s="865"/>
      <c r="AD219" s="865"/>
      <c r="AE219" s="865"/>
      <c r="AF219" s="865"/>
      <c r="AG219" s="865"/>
      <c r="AH219" s="865"/>
      <c r="AI219" s="865"/>
      <c r="AJ219" s="865"/>
      <c r="AK219" s="865"/>
      <c r="AL219" s="865"/>
      <c r="AM219" s="865"/>
      <c r="AN219" s="865"/>
      <c r="AO219" s="865"/>
    </row>
    <row r="220" spans="1:41" ht="15">
      <c r="A220" s="865"/>
      <c r="B220" s="947"/>
      <c r="C220" s="865"/>
      <c r="D220" s="865"/>
      <c r="E220" s="865"/>
      <c r="F220" s="865"/>
      <c r="G220" s="865"/>
      <c r="H220" s="865"/>
      <c r="I220" s="865"/>
      <c r="J220" s="865"/>
      <c r="K220" s="865"/>
      <c r="L220" s="865"/>
      <c r="M220" s="865"/>
      <c r="N220" s="915"/>
      <c r="O220" s="866"/>
      <c r="P220" s="865"/>
      <c r="Q220" s="865"/>
      <c r="R220" s="865"/>
      <c r="S220" s="912"/>
      <c r="T220" s="912"/>
      <c r="U220" s="916"/>
      <c r="V220" s="865"/>
      <c r="W220" s="865"/>
      <c r="X220" s="865"/>
      <c r="Y220" s="865"/>
      <c r="Z220" s="865"/>
      <c r="AA220" s="865"/>
      <c r="AB220" s="866"/>
      <c r="AC220" s="865"/>
      <c r="AD220" s="865"/>
      <c r="AE220" s="865"/>
      <c r="AF220" s="865"/>
      <c r="AG220" s="865"/>
      <c r="AH220" s="865"/>
      <c r="AI220" s="865"/>
      <c r="AJ220" s="865"/>
      <c r="AK220" s="865"/>
      <c r="AL220" s="865"/>
      <c r="AM220" s="865"/>
      <c r="AN220" s="865"/>
      <c r="AO220" s="865"/>
    </row>
    <row r="221" spans="1:41" ht="15">
      <c r="A221" s="865"/>
      <c r="B221" s="947"/>
      <c r="C221" s="865"/>
      <c r="D221" s="865"/>
      <c r="E221" s="865"/>
      <c r="F221" s="865"/>
      <c r="G221" s="865"/>
      <c r="H221" s="865"/>
      <c r="I221" s="865"/>
      <c r="J221" s="865"/>
      <c r="K221" s="865"/>
      <c r="L221" s="865"/>
      <c r="M221" s="865"/>
      <c r="N221" s="915"/>
      <c r="O221" s="866"/>
      <c r="P221" s="865"/>
      <c r="Q221" s="865"/>
      <c r="R221" s="865"/>
      <c r="S221" s="912"/>
      <c r="T221" s="912"/>
      <c r="U221" s="916"/>
      <c r="V221" s="865"/>
      <c r="W221" s="865"/>
      <c r="X221" s="865"/>
      <c r="Y221" s="865"/>
      <c r="Z221" s="865"/>
      <c r="AA221" s="865"/>
      <c r="AB221" s="866"/>
      <c r="AC221" s="865"/>
      <c r="AD221" s="865"/>
      <c r="AE221" s="865"/>
      <c r="AF221" s="865"/>
      <c r="AG221" s="865"/>
      <c r="AH221" s="865"/>
      <c r="AI221" s="865"/>
      <c r="AJ221" s="865"/>
      <c r="AK221" s="865"/>
      <c r="AL221" s="865"/>
      <c r="AM221" s="865"/>
      <c r="AN221" s="865"/>
      <c r="AO221" s="865"/>
    </row>
    <row r="222" spans="1:41" ht="15">
      <c r="A222" s="865"/>
      <c r="B222" s="947"/>
      <c r="C222" s="865"/>
      <c r="D222" s="865"/>
      <c r="E222" s="865"/>
      <c r="F222" s="865"/>
      <c r="G222" s="865"/>
      <c r="H222" s="865"/>
      <c r="I222" s="865"/>
      <c r="J222" s="865"/>
      <c r="K222" s="865"/>
      <c r="L222" s="865"/>
      <c r="M222" s="865"/>
      <c r="N222" s="915"/>
      <c r="O222" s="866"/>
      <c r="P222" s="865"/>
      <c r="Q222" s="865"/>
      <c r="R222" s="865"/>
      <c r="S222" s="912"/>
      <c r="T222" s="912"/>
      <c r="U222" s="916"/>
      <c r="V222" s="865"/>
      <c r="W222" s="865"/>
      <c r="X222" s="865"/>
      <c r="Y222" s="865"/>
      <c r="Z222" s="865"/>
      <c r="AA222" s="865"/>
      <c r="AB222" s="866"/>
      <c r="AC222" s="865"/>
      <c r="AD222" s="865"/>
      <c r="AE222" s="865"/>
      <c r="AF222" s="865"/>
      <c r="AG222" s="865"/>
      <c r="AH222" s="865"/>
      <c r="AI222" s="865"/>
      <c r="AJ222" s="865"/>
      <c r="AK222" s="865"/>
      <c r="AL222" s="865"/>
      <c r="AM222" s="865"/>
      <c r="AN222" s="865"/>
      <c r="AO222" s="865"/>
    </row>
    <row r="223" spans="1:41" ht="15">
      <c r="A223" s="865"/>
      <c r="B223" s="947"/>
      <c r="C223" s="865"/>
      <c r="D223" s="865"/>
      <c r="E223" s="865"/>
      <c r="F223" s="865"/>
      <c r="G223" s="865"/>
      <c r="H223" s="865"/>
      <c r="I223" s="865"/>
      <c r="J223" s="865"/>
      <c r="K223" s="865"/>
      <c r="L223" s="865"/>
      <c r="M223" s="865"/>
      <c r="N223" s="915"/>
      <c r="O223" s="866"/>
      <c r="P223" s="865"/>
      <c r="Q223" s="865"/>
      <c r="R223" s="865"/>
      <c r="S223" s="912"/>
      <c r="T223" s="912"/>
      <c r="U223" s="916"/>
      <c r="V223" s="865"/>
      <c r="W223" s="865"/>
      <c r="X223" s="865"/>
      <c r="Y223" s="865"/>
      <c r="Z223" s="865"/>
      <c r="AA223" s="865"/>
      <c r="AB223" s="866"/>
      <c r="AC223" s="865"/>
      <c r="AD223" s="865"/>
      <c r="AE223" s="865"/>
      <c r="AF223" s="865"/>
      <c r="AG223" s="865"/>
      <c r="AH223" s="865"/>
      <c r="AI223" s="865"/>
      <c r="AJ223" s="865"/>
      <c r="AK223" s="865"/>
      <c r="AL223" s="865"/>
      <c r="AM223" s="865"/>
      <c r="AN223" s="865"/>
      <c r="AO223" s="865"/>
    </row>
    <row r="224" spans="1:41" ht="15">
      <c r="A224" s="865"/>
      <c r="B224" s="947"/>
      <c r="C224" s="865"/>
      <c r="D224" s="865"/>
      <c r="E224" s="865"/>
      <c r="F224" s="865"/>
      <c r="G224" s="865"/>
      <c r="H224" s="865"/>
      <c r="I224" s="865"/>
      <c r="J224" s="865"/>
      <c r="K224" s="865"/>
      <c r="L224" s="865"/>
      <c r="M224" s="865"/>
      <c r="N224" s="915"/>
      <c r="O224" s="866"/>
      <c r="P224" s="865"/>
      <c r="Q224" s="865"/>
      <c r="R224" s="865"/>
      <c r="S224" s="912"/>
      <c r="T224" s="912"/>
      <c r="U224" s="916"/>
      <c r="V224" s="865"/>
      <c r="W224" s="865"/>
      <c r="X224" s="865"/>
      <c r="Y224" s="865"/>
      <c r="Z224" s="865"/>
      <c r="AA224" s="865"/>
      <c r="AB224" s="866"/>
      <c r="AC224" s="865"/>
      <c r="AD224" s="865"/>
      <c r="AE224" s="865"/>
      <c r="AF224" s="865"/>
      <c r="AG224" s="865"/>
      <c r="AH224" s="865"/>
      <c r="AI224" s="865"/>
      <c r="AJ224" s="865"/>
      <c r="AK224" s="865"/>
      <c r="AL224" s="865"/>
      <c r="AM224" s="865"/>
      <c r="AN224" s="865"/>
      <c r="AO224" s="865"/>
    </row>
    <row r="225" spans="1:41" ht="15">
      <c r="A225" s="865"/>
      <c r="B225" s="947"/>
      <c r="C225" s="865"/>
      <c r="D225" s="865"/>
      <c r="E225" s="865"/>
      <c r="F225" s="865"/>
      <c r="G225" s="865"/>
      <c r="H225" s="865"/>
      <c r="I225" s="865"/>
      <c r="J225" s="865"/>
      <c r="K225" s="865"/>
      <c r="L225" s="865"/>
      <c r="M225" s="865"/>
      <c r="N225" s="915"/>
      <c r="O225" s="866"/>
      <c r="P225" s="865"/>
      <c r="Q225" s="865"/>
      <c r="R225" s="865"/>
      <c r="S225" s="912"/>
      <c r="T225" s="912"/>
      <c r="U225" s="916"/>
      <c r="V225" s="865"/>
      <c r="W225" s="865"/>
      <c r="X225" s="865"/>
      <c r="Y225" s="865"/>
      <c r="Z225" s="865"/>
      <c r="AA225" s="865"/>
      <c r="AB225" s="866"/>
      <c r="AC225" s="865"/>
      <c r="AD225" s="865"/>
      <c r="AE225" s="865"/>
      <c r="AF225" s="865"/>
      <c r="AG225" s="865"/>
      <c r="AH225" s="865"/>
      <c r="AI225" s="865"/>
      <c r="AJ225" s="865"/>
      <c r="AK225" s="865"/>
      <c r="AL225" s="865"/>
      <c r="AM225" s="865"/>
      <c r="AN225" s="865"/>
      <c r="AO225" s="865"/>
    </row>
    <row r="226" spans="1:41" ht="15">
      <c r="A226" s="865"/>
      <c r="B226" s="947"/>
      <c r="C226" s="865"/>
      <c r="D226" s="865"/>
      <c r="E226" s="865"/>
      <c r="F226" s="865"/>
      <c r="G226" s="865"/>
      <c r="H226" s="865"/>
      <c r="I226" s="865"/>
      <c r="J226" s="865"/>
      <c r="K226" s="865"/>
      <c r="L226" s="865"/>
      <c r="M226" s="865"/>
      <c r="N226" s="915"/>
      <c r="O226" s="866"/>
      <c r="P226" s="865"/>
      <c r="Q226" s="865"/>
      <c r="R226" s="865"/>
      <c r="S226" s="912"/>
      <c r="T226" s="912"/>
      <c r="U226" s="916"/>
      <c r="V226" s="865"/>
      <c r="W226" s="865"/>
      <c r="X226" s="865"/>
      <c r="Y226" s="865"/>
      <c r="Z226" s="865"/>
      <c r="AA226" s="865"/>
      <c r="AB226" s="866"/>
      <c r="AC226" s="865"/>
      <c r="AD226" s="865"/>
      <c r="AE226" s="865"/>
      <c r="AF226" s="865"/>
      <c r="AG226" s="865"/>
      <c r="AH226" s="865"/>
      <c r="AI226" s="865"/>
      <c r="AJ226" s="865"/>
      <c r="AK226" s="865"/>
      <c r="AL226" s="865"/>
      <c r="AM226" s="865"/>
      <c r="AN226" s="865"/>
      <c r="AO226" s="865"/>
    </row>
    <row r="227" spans="1:41" ht="15">
      <c r="A227" s="865"/>
      <c r="B227" s="947"/>
      <c r="C227" s="865"/>
      <c r="D227" s="865"/>
      <c r="E227" s="865"/>
      <c r="F227" s="865"/>
      <c r="G227" s="865"/>
      <c r="H227" s="865"/>
      <c r="I227" s="865"/>
      <c r="J227" s="865"/>
      <c r="K227" s="865"/>
      <c r="L227" s="865"/>
      <c r="M227" s="865"/>
      <c r="N227" s="915"/>
      <c r="O227" s="866"/>
      <c r="P227" s="865"/>
      <c r="Q227" s="865"/>
      <c r="R227" s="865"/>
      <c r="S227" s="912"/>
      <c r="T227" s="912"/>
      <c r="U227" s="916"/>
      <c r="V227" s="865"/>
      <c r="W227" s="865"/>
      <c r="X227" s="865"/>
      <c r="Y227" s="865"/>
      <c r="Z227" s="865"/>
      <c r="AA227" s="865"/>
      <c r="AB227" s="866"/>
      <c r="AC227" s="865"/>
      <c r="AD227" s="865"/>
      <c r="AE227" s="865"/>
      <c r="AF227" s="865"/>
      <c r="AG227" s="865"/>
      <c r="AH227" s="865"/>
      <c r="AI227" s="865"/>
      <c r="AJ227" s="865"/>
      <c r="AK227" s="865"/>
      <c r="AL227" s="865"/>
      <c r="AM227" s="865"/>
      <c r="AN227" s="865"/>
      <c r="AO227" s="865"/>
    </row>
    <row r="228" spans="1:41" ht="15">
      <c r="A228" s="865"/>
      <c r="B228" s="947"/>
      <c r="C228" s="865"/>
      <c r="D228" s="865"/>
      <c r="E228" s="865"/>
      <c r="F228" s="865"/>
      <c r="G228" s="865"/>
      <c r="H228" s="865"/>
      <c r="I228" s="865"/>
      <c r="J228" s="865"/>
      <c r="K228" s="865"/>
      <c r="L228" s="865"/>
      <c r="M228" s="865"/>
      <c r="N228" s="915"/>
      <c r="O228" s="866"/>
      <c r="P228" s="865"/>
      <c r="Q228" s="865"/>
      <c r="R228" s="865"/>
      <c r="S228" s="912"/>
      <c r="T228" s="912"/>
      <c r="U228" s="916"/>
      <c r="V228" s="865"/>
      <c r="W228" s="865"/>
      <c r="X228" s="865"/>
      <c r="Y228" s="865"/>
      <c r="Z228" s="865"/>
      <c r="AA228" s="865"/>
      <c r="AB228" s="866"/>
      <c r="AC228" s="865"/>
      <c r="AD228" s="865"/>
      <c r="AE228" s="865"/>
      <c r="AF228" s="865"/>
      <c r="AG228" s="865"/>
      <c r="AH228" s="865"/>
      <c r="AI228" s="865"/>
      <c r="AJ228" s="865"/>
      <c r="AK228" s="865"/>
      <c r="AL228" s="865"/>
      <c r="AM228" s="865"/>
      <c r="AN228" s="865"/>
      <c r="AO228" s="865"/>
    </row>
    <row r="229" spans="1:41" ht="15">
      <c r="A229" s="865"/>
      <c r="B229" s="947"/>
      <c r="C229" s="865"/>
      <c r="D229" s="865"/>
      <c r="E229" s="865"/>
      <c r="F229" s="865"/>
      <c r="G229" s="865"/>
      <c r="H229" s="865"/>
      <c r="I229" s="865"/>
      <c r="J229" s="865"/>
      <c r="K229" s="865"/>
      <c r="L229" s="865"/>
      <c r="M229" s="865"/>
      <c r="N229" s="915"/>
      <c r="O229" s="866"/>
      <c r="P229" s="865"/>
      <c r="Q229" s="865"/>
      <c r="R229" s="865"/>
      <c r="S229" s="912"/>
      <c r="T229" s="912"/>
      <c r="U229" s="916"/>
      <c r="V229" s="865"/>
      <c r="W229" s="865"/>
      <c r="X229" s="865"/>
      <c r="Y229" s="865"/>
      <c r="Z229" s="865"/>
      <c r="AA229" s="865"/>
      <c r="AB229" s="866"/>
      <c r="AC229" s="865"/>
      <c r="AD229" s="865"/>
      <c r="AE229" s="865"/>
      <c r="AF229" s="865"/>
      <c r="AG229" s="865"/>
      <c r="AH229" s="865"/>
      <c r="AI229" s="865"/>
      <c r="AJ229" s="865"/>
      <c r="AK229" s="865"/>
      <c r="AL229" s="865"/>
      <c r="AM229" s="865"/>
      <c r="AN229" s="865"/>
      <c r="AO229" s="865"/>
    </row>
    <row r="230" spans="1:41" ht="15">
      <c r="A230" s="865"/>
      <c r="B230" s="947"/>
      <c r="C230" s="865"/>
      <c r="D230" s="865"/>
      <c r="E230" s="865"/>
      <c r="F230" s="865"/>
      <c r="G230" s="865"/>
      <c r="H230" s="865"/>
      <c r="I230" s="865"/>
      <c r="J230" s="865"/>
      <c r="K230" s="865"/>
      <c r="L230" s="865"/>
      <c r="M230" s="865"/>
      <c r="N230" s="915"/>
      <c r="O230" s="866"/>
      <c r="P230" s="865"/>
      <c r="Q230" s="865"/>
      <c r="R230" s="865"/>
      <c r="S230" s="912"/>
      <c r="T230" s="912"/>
      <c r="U230" s="916"/>
      <c r="V230" s="865"/>
      <c r="W230" s="865"/>
      <c r="X230" s="865"/>
      <c r="Y230" s="865"/>
      <c r="Z230" s="865"/>
      <c r="AA230" s="865"/>
      <c r="AB230" s="866"/>
      <c r="AC230" s="865"/>
      <c r="AD230" s="865"/>
      <c r="AE230" s="865"/>
      <c r="AF230" s="865"/>
      <c r="AG230" s="865"/>
      <c r="AH230" s="865"/>
      <c r="AI230" s="865"/>
      <c r="AJ230" s="865"/>
      <c r="AK230" s="865"/>
      <c r="AL230" s="865"/>
      <c r="AM230" s="865"/>
      <c r="AN230" s="865"/>
      <c r="AO230" s="865"/>
    </row>
    <row r="231" spans="1:41" ht="15">
      <c r="A231" s="865"/>
      <c r="B231" s="947"/>
      <c r="C231" s="865"/>
      <c r="D231" s="865"/>
      <c r="E231" s="865"/>
      <c r="F231" s="865"/>
      <c r="G231" s="865"/>
      <c r="H231" s="865"/>
      <c r="I231" s="865"/>
      <c r="J231" s="865"/>
      <c r="K231" s="865"/>
      <c r="L231" s="865"/>
      <c r="M231" s="865"/>
      <c r="N231" s="915"/>
      <c r="O231" s="866"/>
      <c r="P231" s="865"/>
      <c r="Q231" s="865"/>
      <c r="R231" s="865"/>
      <c r="S231" s="912"/>
      <c r="T231" s="912"/>
      <c r="U231" s="916"/>
      <c r="V231" s="865"/>
      <c r="W231" s="865"/>
      <c r="X231" s="865"/>
      <c r="Y231" s="865"/>
      <c r="Z231" s="865"/>
      <c r="AA231" s="865"/>
      <c r="AB231" s="866"/>
      <c r="AC231" s="865"/>
      <c r="AD231" s="865"/>
      <c r="AE231" s="865"/>
      <c r="AF231" s="865"/>
      <c r="AG231" s="865"/>
      <c r="AH231" s="865"/>
      <c r="AI231" s="865"/>
      <c r="AJ231" s="865"/>
      <c r="AK231" s="865"/>
      <c r="AL231" s="865"/>
      <c r="AM231" s="865"/>
      <c r="AN231" s="865"/>
      <c r="AO231" s="865"/>
    </row>
    <row r="232" spans="1:41" ht="15">
      <c r="A232" s="865"/>
      <c r="B232" s="947"/>
      <c r="C232" s="865"/>
      <c r="D232" s="865"/>
      <c r="E232" s="865"/>
      <c r="F232" s="865"/>
      <c r="G232" s="865"/>
      <c r="H232" s="865"/>
      <c r="I232" s="865"/>
      <c r="J232" s="865"/>
      <c r="K232" s="865"/>
      <c r="L232" s="865"/>
      <c r="M232" s="865"/>
      <c r="N232" s="915"/>
      <c r="O232" s="866"/>
      <c r="P232" s="865"/>
      <c r="Q232" s="865"/>
      <c r="R232" s="865"/>
      <c r="S232" s="912"/>
      <c r="T232" s="912"/>
      <c r="U232" s="916"/>
      <c r="V232" s="865"/>
      <c r="W232" s="865"/>
      <c r="X232" s="865"/>
      <c r="Y232" s="865"/>
      <c r="Z232" s="865"/>
      <c r="AA232" s="865"/>
      <c r="AB232" s="866"/>
      <c r="AC232" s="865"/>
      <c r="AD232" s="865"/>
      <c r="AE232" s="865"/>
      <c r="AF232" s="865"/>
      <c r="AG232" s="865"/>
      <c r="AH232" s="865"/>
      <c r="AI232" s="865"/>
      <c r="AJ232" s="865"/>
      <c r="AK232" s="865"/>
      <c r="AL232" s="865"/>
      <c r="AM232" s="865"/>
      <c r="AN232" s="865"/>
      <c r="AO232" s="865"/>
    </row>
    <row r="233" spans="1:41" ht="15">
      <c r="A233" s="865"/>
      <c r="B233" s="947"/>
      <c r="C233" s="865"/>
      <c r="D233" s="865"/>
      <c r="E233" s="865"/>
      <c r="F233" s="865"/>
      <c r="G233" s="865"/>
      <c r="H233" s="865"/>
      <c r="I233" s="865"/>
      <c r="J233" s="865"/>
      <c r="K233" s="865"/>
      <c r="L233" s="865"/>
      <c r="M233" s="865"/>
      <c r="N233" s="915"/>
      <c r="O233" s="866"/>
      <c r="P233" s="865"/>
      <c r="Q233" s="865"/>
      <c r="R233" s="865"/>
      <c r="S233" s="912"/>
      <c r="T233" s="912"/>
      <c r="U233" s="916"/>
      <c r="V233" s="865"/>
      <c r="W233" s="865"/>
      <c r="X233" s="865"/>
      <c r="Y233" s="865"/>
      <c r="Z233" s="865"/>
      <c r="AA233" s="865"/>
      <c r="AB233" s="866"/>
      <c r="AC233" s="865"/>
      <c r="AD233" s="865"/>
      <c r="AE233" s="865"/>
      <c r="AF233" s="865"/>
      <c r="AG233" s="865"/>
      <c r="AH233" s="865"/>
      <c r="AI233" s="865"/>
      <c r="AJ233" s="865"/>
      <c r="AK233" s="865"/>
      <c r="AL233" s="865"/>
      <c r="AM233" s="865"/>
      <c r="AN233" s="865"/>
      <c r="AO233" s="865"/>
    </row>
    <row r="234" spans="1:41" ht="15">
      <c r="A234" s="865"/>
      <c r="B234" s="947"/>
      <c r="C234" s="865"/>
      <c r="D234" s="865"/>
      <c r="E234" s="865"/>
      <c r="F234" s="865"/>
      <c r="G234" s="865"/>
      <c r="H234" s="865"/>
      <c r="I234" s="865"/>
      <c r="J234" s="865"/>
      <c r="K234" s="865"/>
      <c r="L234" s="865"/>
      <c r="M234" s="865"/>
      <c r="N234" s="915"/>
      <c r="O234" s="866"/>
      <c r="P234" s="865"/>
      <c r="Q234" s="865"/>
      <c r="R234" s="865"/>
      <c r="S234" s="912"/>
      <c r="T234" s="912"/>
      <c r="U234" s="916"/>
      <c r="V234" s="865"/>
      <c r="W234" s="865"/>
      <c r="X234" s="865"/>
      <c r="Y234" s="865"/>
      <c r="Z234" s="865"/>
      <c r="AA234" s="865"/>
      <c r="AB234" s="866"/>
      <c r="AC234" s="865"/>
      <c r="AD234" s="865"/>
      <c r="AE234" s="865"/>
      <c r="AF234" s="865"/>
      <c r="AG234" s="865"/>
      <c r="AH234" s="865"/>
      <c r="AI234" s="865"/>
      <c r="AJ234" s="865"/>
      <c r="AK234" s="865"/>
      <c r="AL234" s="865"/>
      <c r="AM234" s="865"/>
      <c r="AN234" s="865"/>
      <c r="AO234" s="865"/>
    </row>
    <row r="235" spans="1:41" ht="15">
      <c r="A235" s="865"/>
      <c r="B235" s="947"/>
      <c r="C235" s="865"/>
      <c r="D235" s="865"/>
      <c r="E235" s="865"/>
      <c r="F235" s="865"/>
      <c r="G235" s="865"/>
      <c r="H235" s="865"/>
      <c r="I235" s="865"/>
      <c r="J235" s="865"/>
      <c r="K235" s="865"/>
      <c r="L235" s="865"/>
      <c r="M235" s="865"/>
      <c r="N235" s="915"/>
      <c r="O235" s="866"/>
      <c r="P235" s="865"/>
      <c r="Q235" s="865"/>
      <c r="R235" s="865"/>
      <c r="S235" s="912"/>
      <c r="T235" s="912"/>
      <c r="U235" s="916"/>
      <c r="V235" s="865"/>
      <c r="W235" s="865"/>
      <c r="X235" s="865"/>
      <c r="Y235" s="865"/>
      <c r="Z235" s="865"/>
      <c r="AA235" s="865"/>
      <c r="AB235" s="866"/>
      <c r="AC235" s="865"/>
      <c r="AD235" s="865"/>
      <c r="AE235" s="865"/>
      <c r="AF235" s="865"/>
      <c r="AG235" s="865"/>
      <c r="AH235" s="865"/>
      <c r="AI235" s="865"/>
      <c r="AJ235" s="865"/>
      <c r="AK235" s="865"/>
      <c r="AL235" s="865"/>
      <c r="AM235" s="865"/>
      <c r="AN235" s="865"/>
      <c r="AO235" s="865"/>
    </row>
    <row r="236" spans="1:41" ht="15">
      <c r="A236" s="865"/>
      <c r="B236" s="947"/>
      <c r="C236" s="865"/>
      <c r="D236" s="865"/>
      <c r="E236" s="865"/>
      <c r="F236" s="865"/>
      <c r="G236" s="865"/>
      <c r="H236" s="865"/>
      <c r="I236" s="865"/>
      <c r="J236" s="865"/>
      <c r="K236" s="865"/>
      <c r="L236" s="865"/>
      <c r="M236" s="865"/>
      <c r="N236" s="915"/>
      <c r="O236" s="866"/>
      <c r="P236" s="865"/>
      <c r="Q236" s="865"/>
      <c r="R236" s="865"/>
      <c r="S236" s="912"/>
      <c r="T236" s="912"/>
      <c r="U236" s="916"/>
      <c r="V236" s="865"/>
      <c r="W236" s="865"/>
      <c r="X236" s="865"/>
      <c r="Y236" s="865"/>
      <c r="Z236" s="865"/>
      <c r="AA236" s="865"/>
      <c r="AB236" s="866"/>
      <c r="AC236" s="865"/>
      <c r="AD236" s="865"/>
      <c r="AE236" s="865"/>
      <c r="AF236" s="865"/>
      <c r="AG236" s="865"/>
      <c r="AH236" s="865"/>
      <c r="AI236" s="865"/>
      <c r="AJ236" s="865"/>
      <c r="AK236" s="865"/>
      <c r="AL236" s="865"/>
      <c r="AM236" s="865"/>
      <c r="AN236" s="865"/>
      <c r="AO236" s="865"/>
    </row>
    <row r="237" spans="1:41" ht="15">
      <c r="A237" s="865"/>
      <c r="B237" s="947"/>
      <c r="C237" s="865"/>
      <c r="D237" s="865"/>
      <c r="E237" s="865"/>
      <c r="F237" s="865"/>
      <c r="G237" s="865"/>
      <c r="H237" s="865"/>
      <c r="I237" s="865"/>
      <c r="J237" s="865"/>
      <c r="K237" s="865"/>
      <c r="L237" s="865"/>
      <c r="M237" s="865"/>
      <c r="N237" s="915"/>
      <c r="O237" s="866"/>
      <c r="P237" s="865"/>
      <c r="Q237" s="865"/>
      <c r="R237" s="865"/>
      <c r="S237" s="912"/>
      <c r="T237" s="912"/>
      <c r="U237" s="916"/>
      <c r="V237" s="865"/>
      <c r="W237" s="865"/>
      <c r="X237" s="865"/>
      <c r="Y237" s="865"/>
      <c r="Z237" s="865"/>
      <c r="AA237" s="865"/>
      <c r="AB237" s="866"/>
      <c r="AC237" s="865"/>
      <c r="AD237" s="865"/>
      <c r="AE237" s="865"/>
      <c r="AF237" s="865"/>
      <c r="AG237" s="865"/>
      <c r="AH237" s="865"/>
      <c r="AI237" s="865"/>
      <c r="AJ237" s="865"/>
      <c r="AK237" s="865"/>
      <c r="AL237" s="865"/>
      <c r="AM237" s="865"/>
      <c r="AN237" s="865"/>
      <c r="AO237" s="865"/>
    </row>
    <row r="238" spans="1:41" ht="15">
      <c r="A238" s="865"/>
      <c r="B238" s="947"/>
      <c r="C238" s="865"/>
      <c r="D238" s="865"/>
      <c r="E238" s="865"/>
      <c r="F238" s="865"/>
      <c r="G238" s="865"/>
      <c r="H238" s="865"/>
      <c r="I238" s="865"/>
      <c r="J238" s="865"/>
      <c r="K238" s="865"/>
      <c r="L238" s="865"/>
      <c r="M238" s="865"/>
      <c r="N238" s="915"/>
      <c r="O238" s="866"/>
      <c r="P238" s="865"/>
      <c r="Q238" s="865"/>
      <c r="R238" s="865"/>
      <c r="S238" s="912"/>
      <c r="T238" s="912"/>
      <c r="U238" s="916"/>
      <c r="V238" s="865"/>
      <c r="W238" s="865"/>
      <c r="X238" s="865"/>
      <c r="Y238" s="865"/>
      <c r="Z238" s="865"/>
      <c r="AA238" s="865"/>
      <c r="AB238" s="866"/>
      <c r="AC238" s="865"/>
      <c r="AD238" s="865"/>
      <c r="AE238" s="865"/>
      <c r="AF238" s="865"/>
      <c r="AG238" s="865"/>
      <c r="AH238" s="865"/>
      <c r="AI238" s="865"/>
      <c r="AJ238" s="865"/>
      <c r="AK238" s="865"/>
      <c r="AL238" s="865"/>
      <c r="AM238" s="865"/>
      <c r="AN238" s="865"/>
      <c r="AO238" s="865"/>
    </row>
    <row r="239" spans="1:41" ht="15">
      <c r="A239" s="865"/>
      <c r="B239" s="947"/>
      <c r="C239" s="865"/>
      <c r="D239" s="865"/>
      <c r="E239" s="865"/>
      <c r="F239" s="865"/>
      <c r="G239" s="865"/>
      <c r="H239" s="865"/>
      <c r="I239" s="865"/>
      <c r="J239" s="865"/>
      <c r="K239" s="865"/>
      <c r="L239" s="865"/>
      <c r="M239" s="865"/>
      <c r="N239" s="915"/>
      <c r="O239" s="866"/>
      <c r="P239" s="865"/>
      <c r="Q239" s="865"/>
      <c r="R239" s="865"/>
      <c r="S239" s="912"/>
      <c r="T239" s="912"/>
      <c r="U239" s="916"/>
      <c r="V239" s="865"/>
      <c r="W239" s="865"/>
      <c r="X239" s="865"/>
      <c r="Y239" s="865"/>
      <c r="Z239" s="865"/>
      <c r="AA239" s="865"/>
      <c r="AB239" s="866"/>
      <c r="AC239" s="865"/>
      <c r="AD239" s="865"/>
      <c r="AE239" s="865"/>
      <c r="AF239" s="865"/>
      <c r="AG239" s="865"/>
      <c r="AH239" s="865"/>
      <c r="AI239" s="865"/>
      <c r="AJ239" s="865"/>
      <c r="AK239" s="865"/>
      <c r="AL239" s="865"/>
      <c r="AM239" s="865"/>
      <c r="AN239" s="865"/>
      <c r="AO239" s="865"/>
    </row>
    <row r="240" spans="1:41" ht="15">
      <c r="A240" s="865"/>
      <c r="B240" s="947"/>
      <c r="C240" s="865"/>
      <c r="D240" s="865"/>
      <c r="E240" s="865"/>
      <c r="F240" s="865"/>
      <c r="G240" s="865"/>
      <c r="H240" s="865"/>
      <c r="I240" s="865"/>
      <c r="J240" s="865"/>
      <c r="K240" s="865"/>
      <c r="L240" s="865"/>
      <c r="M240" s="865"/>
      <c r="N240" s="915"/>
      <c r="O240" s="866"/>
      <c r="P240" s="865"/>
      <c r="Q240" s="865"/>
      <c r="R240" s="865"/>
      <c r="S240" s="912"/>
      <c r="T240" s="912"/>
      <c r="U240" s="916"/>
      <c r="V240" s="865"/>
      <c r="W240" s="865"/>
      <c r="X240" s="865"/>
      <c r="Y240" s="865"/>
      <c r="Z240" s="865"/>
      <c r="AA240" s="865"/>
      <c r="AB240" s="866"/>
      <c r="AC240" s="865"/>
      <c r="AD240" s="865"/>
      <c r="AE240" s="865"/>
      <c r="AF240" s="865"/>
      <c r="AG240" s="865"/>
      <c r="AH240" s="865"/>
      <c r="AI240" s="865"/>
      <c r="AJ240" s="865"/>
      <c r="AK240" s="865"/>
      <c r="AL240" s="865"/>
      <c r="AM240" s="865"/>
      <c r="AN240" s="865"/>
      <c r="AO240" s="865"/>
    </row>
    <row r="241" spans="1:41" ht="15">
      <c r="A241" s="865"/>
      <c r="B241" s="947"/>
      <c r="C241" s="865"/>
      <c r="D241" s="865"/>
      <c r="E241" s="865"/>
      <c r="F241" s="865"/>
      <c r="G241" s="865"/>
      <c r="H241" s="865"/>
      <c r="I241" s="865"/>
      <c r="J241" s="865"/>
      <c r="K241" s="865"/>
      <c r="L241" s="865"/>
      <c r="M241" s="865"/>
      <c r="N241" s="915"/>
      <c r="O241" s="866"/>
      <c r="P241" s="865"/>
      <c r="Q241" s="865"/>
      <c r="R241" s="865"/>
      <c r="S241" s="912"/>
      <c r="T241" s="912"/>
      <c r="U241" s="916"/>
      <c r="V241" s="865"/>
      <c r="W241" s="865"/>
      <c r="X241" s="865"/>
      <c r="Y241" s="865"/>
      <c r="Z241" s="865"/>
      <c r="AA241" s="865"/>
      <c r="AB241" s="866"/>
      <c r="AC241" s="865"/>
      <c r="AD241" s="865"/>
      <c r="AE241" s="865"/>
      <c r="AF241" s="865"/>
      <c r="AG241" s="865"/>
      <c r="AH241" s="865"/>
      <c r="AI241" s="865"/>
      <c r="AJ241" s="865"/>
      <c r="AK241" s="865"/>
      <c r="AL241" s="865"/>
      <c r="AM241" s="865"/>
      <c r="AN241" s="865"/>
      <c r="AO241" s="865"/>
    </row>
    <row r="242" spans="1:41" ht="15">
      <c r="A242" s="865"/>
      <c r="B242" s="947"/>
      <c r="C242" s="865"/>
      <c r="D242" s="865"/>
      <c r="E242" s="865"/>
      <c r="F242" s="865"/>
      <c r="G242" s="865"/>
      <c r="H242" s="865"/>
      <c r="I242" s="865"/>
      <c r="J242" s="865"/>
      <c r="K242" s="865"/>
      <c r="L242" s="865"/>
      <c r="M242" s="865"/>
      <c r="N242" s="915"/>
      <c r="O242" s="866"/>
      <c r="P242" s="865"/>
      <c r="Q242" s="865"/>
      <c r="R242" s="865"/>
      <c r="S242" s="912"/>
      <c r="T242" s="912"/>
      <c r="U242" s="916"/>
      <c r="V242" s="865"/>
      <c r="W242" s="865"/>
      <c r="X242" s="865"/>
      <c r="Y242" s="865"/>
      <c r="Z242" s="865"/>
      <c r="AA242" s="865"/>
      <c r="AB242" s="866"/>
      <c r="AC242" s="865"/>
      <c r="AD242" s="865"/>
      <c r="AE242" s="865"/>
      <c r="AF242" s="865"/>
      <c r="AG242" s="865"/>
      <c r="AH242" s="865"/>
      <c r="AI242" s="865"/>
      <c r="AJ242" s="865"/>
      <c r="AK242" s="865"/>
      <c r="AL242" s="865"/>
      <c r="AM242" s="865"/>
      <c r="AN242" s="865"/>
      <c r="AO242" s="865"/>
    </row>
    <row r="243" spans="1:41" ht="15">
      <c r="A243" s="865"/>
      <c r="B243" s="947"/>
      <c r="C243" s="865"/>
      <c r="D243" s="865"/>
      <c r="E243" s="865"/>
      <c r="F243" s="865"/>
      <c r="G243" s="865"/>
      <c r="H243" s="865"/>
      <c r="I243" s="865"/>
      <c r="J243" s="865"/>
      <c r="K243" s="865"/>
      <c r="L243" s="865"/>
      <c r="M243" s="865"/>
      <c r="N243" s="915"/>
      <c r="O243" s="866"/>
      <c r="P243" s="865"/>
      <c r="Q243" s="865"/>
      <c r="R243" s="865"/>
      <c r="S243" s="869"/>
      <c r="T243" s="869"/>
      <c r="U243" s="916"/>
      <c r="V243" s="865"/>
      <c r="W243" s="865"/>
      <c r="X243" s="865"/>
      <c r="Y243" s="865"/>
      <c r="Z243" s="865"/>
      <c r="AA243" s="865"/>
      <c r="AB243" s="866"/>
      <c r="AC243" s="865"/>
      <c r="AD243" s="865"/>
      <c r="AE243" s="865"/>
      <c r="AF243" s="865"/>
      <c r="AG243" s="865"/>
      <c r="AH243" s="865"/>
      <c r="AI243" s="865"/>
      <c r="AJ243" s="865"/>
      <c r="AK243" s="865"/>
      <c r="AL243" s="865"/>
      <c r="AM243" s="865"/>
      <c r="AN243" s="865"/>
      <c r="AO243" s="865"/>
    </row>
    <row r="244" spans="1:41" ht="15">
      <c r="A244" s="865"/>
      <c r="B244" s="947"/>
      <c r="C244" s="865"/>
      <c r="D244" s="865"/>
      <c r="E244" s="865"/>
      <c r="F244" s="865"/>
      <c r="G244" s="865"/>
      <c r="H244" s="865"/>
      <c r="I244" s="865"/>
      <c r="J244" s="865"/>
      <c r="K244" s="865"/>
      <c r="L244" s="865"/>
      <c r="M244" s="865"/>
      <c r="N244" s="915"/>
      <c r="O244" s="866"/>
      <c r="P244" s="865"/>
      <c r="Q244" s="865"/>
      <c r="R244" s="865"/>
      <c r="S244" s="869"/>
      <c r="T244" s="869"/>
      <c r="U244" s="916"/>
      <c r="V244" s="865"/>
      <c r="W244" s="865"/>
      <c r="X244" s="865"/>
      <c r="Y244" s="865"/>
      <c r="Z244" s="865"/>
      <c r="AA244" s="865"/>
      <c r="AB244" s="866"/>
      <c r="AC244" s="865"/>
      <c r="AD244" s="865"/>
      <c r="AE244" s="865"/>
      <c r="AF244" s="865"/>
      <c r="AG244" s="865"/>
      <c r="AH244" s="865"/>
      <c r="AI244" s="865"/>
      <c r="AJ244" s="865"/>
      <c r="AK244" s="865"/>
      <c r="AL244" s="865"/>
      <c r="AM244" s="865"/>
      <c r="AN244" s="865"/>
      <c r="AO244" s="865"/>
    </row>
    <row r="245" spans="1:41" ht="15">
      <c r="A245" s="865"/>
      <c r="B245" s="947"/>
      <c r="C245" s="865"/>
      <c r="D245" s="865"/>
      <c r="E245" s="865"/>
      <c r="F245" s="865"/>
      <c r="G245" s="865"/>
      <c r="H245" s="865"/>
      <c r="I245" s="865"/>
      <c r="J245" s="865"/>
      <c r="K245" s="865"/>
      <c r="L245" s="865"/>
      <c r="M245" s="865"/>
      <c r="N245" s="915"/>
      <c r="O245" s="866"/>
      <c r="P245" s="865"/>
      <c r="Q245" s="865"/>
      <c r="R245" s="865"/>
      <c r="S245" s="869"/>
      <c r="T245" s="869"/>
      <c r="U245" s="916"/>
      <c r="V245" s="865"/>
      <c r="W245" s="865"/>
      <c r="X245" s="865"/>
      <c r="Y245" s="865"/>
      <c r="Z245" s="865"/>
      <c r="AA245" s="865"/>
      <c r="AB245" s="866"/>
      <c r="AC245" s="865"/>
      <c r="AD245" s="865"/>
      <c r="AE245" s="865"/>
      <c r="AF245" s="865"/>
      <c r="AG245" s="865"/>
      <c r="AH245" s="865"/>
      <c r="AI245" s="865"/>
      <c r="AJ245" s="865"/>
      <c r="AK245" s="865"/>
      <c r="AL245" s="865"/>
      <c r="AM245" s="865"/>
      <c r="AN245" s="865"/>
      <c r="AO245" s="865"/>
    </row>
    <row r="246" spans="1:41" ht="15">
      <c r="A246" s="865"/>
      <c r="B246" s="947"/>
      <c r="C246" s="865"/>
      <c r="D246" s="865"/>
      <c r="E246" s="865"/>
      <c r="F246" s="865"/>
      <c r="G246" s="865"/>
      <c r="H246" s="865"/>
      <c r="I246" s="865"/>
      <c r="J246" s="865"/>
      <c r="K246" s="865"/>
      <c r="L246" s="865"/>
      <c r="M246" s="865"/>
      <c r="N246" s="915"/>
      <c r="O246" s="866"/>
      <c r="P246" s="865"/>
      <c r="Q246" s="865"/>
      <c r="R246" s="865"/>
      <c r="S246" s="869"/>
      <c r="T246" s="869"/>
      <c r="U246" s="916"/>
      <c r="V246" s="865"/>
      <c r="W246" s="865"/>
      <c r="X246" s="865"/>
      <c r="Y246" s="865"/>
      <c r="Z246" s="865"/>
      <c r="AA246" s="865"/>
      <c r="AB246" s="866"/>
      <c r="AC246" s="865"/>
      <c r="AD246" s="865"/>
      <c r="AE246" s="865"/>
      <c r="AF246" s="865"/>
      <c r="AG246" s="865"/>
      <c r="AH246" s="865"/>
      <c r="AI246" s="865"/>
      <c r="AJ246" s="865"/>
      <c r="AK246" s="865"/>
      <c r="AL246" s="865"/>
      <c r="AM246" s="865"/>
      <c r="AN246" s="865"/>
      <c r="AO246" s="865"/>
    </row>
    <row r="247" spans="1:41" ht="15">
      <c r="A247" s="865"/>
      <c r="B247" s="947"/>
      <c r="C247" s="865"/>
      <c r="D247" s="865"/>
      <c r="E247" s="865"/>
      <c r="F247" s="865"/>
      <c r="G247" s="865"/>
      <c r="H247" s="865"/>
      <c r="I247" s="865"/>
      <c r="J247" s="865"/>
      <c r="K247" s="865"/>
      <c r="L247" s="865"/>
      <c r="M247" s="865"/>
      <c r="N247" s="915"/>
      <c r="O247" s="866"/>
      <c r="P247" s="865"/>
      <c r="Q247" s="865"/>
      <c r="R247" s="865"/>
      <c r="S247" s="869"/>
      <c r="T247" s="869"/>
      <c r="U247" s="916"/>
      <c r="V247" s="865"/>
      <c r="W247" s="865"/>
      <c r="X247" s="865"/>
      <c r="Y247" s="865"/>
      <c r="Z247" s="865"/>
      <c r="AA247" s="865"/>
      <c r="AB247" s="866"/>
      <c r="AC247" s="865"/>
      <c r="AD247" s="865"/>
      <c r="AE247" s="865"/>
      <c r="AF247" s="865"/>
      <c r="AG247" s="865"/>
      <c r="AH247" s="865"/>
      <c r="AI247" s="865"/>
      <c r="AJ247" s="865"/>
      <c r="AK247" s="865"/>
      <c r="AL247" s="865"/>
      <c r="AM247" s="865"/>
      <c r="AN247" s="865"/>
      <c r="AO247" s="865"/>
    </row>
    <row r="248" spans="1:41" ht="15">
      <c r="A248" s="865"/>
      <c r="B248" s="947"/>
      <c r="C248" s="865"/>
      <c r="D248" s="865"/>
      <c r="E248" s="865"/>
      <c r="F248" s="865"/>
      <c r="G248" s="865"/>
      <c r="H248" s="865"/>
      <c r="I248" s="865"/>
      <c r="J248" s="865"/>
      <c r="K248" s="865"/>
      <c r="L248" s="865"/>
      <c r="M248" s="865"/>
      <c r="N248" s="915"/>
      <c r="O248" s="866"/>
      <c r="P248" s="865"/>
      <c r="Q248" s="865"/>
      <c r="R248" s="865"/>
      <c r="S248" s="869"/>
      <c r="T248" s="869"/>
      <c r="U248" s="916"/>
      <c r="V248" s="865"/>
      <c r="W248" s="865"/>
      <c r="X248" s="865"/>
      <c r="Y248" s="865"/>
      <c r="Z248" s="865"/>
      <c r="AA248" s="865"/>
      <c r="AB248" s="866"/>
      <c r="AC248" s="865"/>
      <c r="AD248" s="865"/>
      <c r="AE248" s="865"/>
      <c r="AF248" s="865"/>
      <c r="AG248" s="865"/>
      <c r="AH248" s="865"/>
      <c r="AI248" s="865"/>
      <c r="AJ248" s="865"/>
      <c r="AK248" s="865"/>
      <c r="AL248" s="865"/>
      <c r="AM248" s="865"/>
      <c r="AN248" s="865"/>
      <c r="AO248" s="865"/>
    </row>
    <row r="249" spans="1:41" ht="15">
      <c r="A249" s="865"/>
      <c r="B249" s="947"/>
      <c r="C249" s="865"/>
      <c r="D249" s="865"/>
      <c r="E249" s="865"/>
      <c r="F249" s="865"/>
      <c r="G249" s="865"/>
      <c r="H249" s="865"/>
      <c r="I249" s="865"/>
      <c r="J249" s="865"/>
      <c r="K249" s="865"/>
      <c r="L249" s="865"/>
      <c r="M249" s="865"/>
      <c r="N249" s="915"/>
      <c r="O249" s="866"/>
      <c r="P249" s="865"/>
      <c r="Q249" s="865"/>
      <c r="R249" s="865"/>
      <c r="S249" s="869"/>
      <c r="T249" s="869"/>
      <c r="U249" s="916"/>
      <c r="V249" s="865"/>
      <c r="W249" s="865"/>
      <c r="X249" s="865"/>
      <c r="Y249" s="865"/>
      <c r="Z249" s="865"/>
      <c r="AA249" s="865"/>
      <c r="AB249" s="866"/>
      <c r="AC249" s="865"/>
      <c r="AD249" s="865"/>
      <c r="AE249" s="865"/>
      <c r="AF249" s="865"/>
      <c r="AG249" s="865"/>
      <c r="AH249" s="865"/>
      <c r="AI249" s="865"/>
      <c r="AJ249" s="865"/>
      <c r="AK249" s="865"/>
      <c r="AL249" s="865"/>
      <c r="AM249" s="865"/>
      <c r="AN249" s="865"/>
      <c r="AO249" s="865"/>
    </row>
    <row r="250" spans="1:41" ht="15">
      <c r="A250" s="865"/>
      <c r="B250" s="947"/>
      <c r="C250" s="865"/>
      <c r="D250" s="865"/>
      <c r="E250" s="865"/>
      <c r="F250" s="865"/>
      <c r="G250" s="865"/>
      <c r="H250" s="865"/>
      <c r="I250" s="865"/>
      <c r="J250" s="865"/>
      <c r="K250" s="865"/>
      <c r="L250" s="865"/>
      <c r="M250" s="865"/>
      <c r="N250" s="915"/>
      <c r="O250" s="866"/>
      <c r="P250" s="865"/>
      <c r="Q250" s="865"/>
      <c r="R250" s="865"/>
      <c r="S250" s="869"/>
      <c r="T250" s="869"/>
      <c r="U250" s="916"/>
      <c r="V250" s="865"/>
      <c r="W250" s="865"/>
      <c r="X250" s="865"/>
      <c r="Y250" s="865"/>
      <c r="Z250" s="865"/>
      <c r="AA250" s="865"/>
      <c r="AB250" s="866"/>
      <c r="AC250" s="865"/>
      <c r="AD250" s="865"/>
      <c r="AE250" s="865"/>
      <c r="AF250" s="865"/>
      <c r="AG250" s="865"/>
      <c r="AH250" s="865"/>
      <c r="AI250" s="865"/>
      <c r="AJ250" s="865"/>
      <c r="AK250" s="865"/>
      <c r="AL250" s="865"/>
      <c r="AM250" s="865"/>
      <c r="AN250" s="865"/>
      <c r="AO250" s="865"/>
    </row>
    <row r="251" spans="1:41" ht="15">
      <c r="A251" s="865"/>
      <c r="B251" s="947"/>
      <c r="C251" s="865"/>
      <c r="D251" s="865"/>
      <c r="E251" s="865"/>
      <c r="F251" s="865"/>
      <c r="G251" s="865"/>
      <c r="H251" s="865"/>
      <c r="I251" s="865"/>
      <c r="J251" s="865"/>
      <c r="K251" s="865"/>
      <c r="L251" s="865"/>
      <c r="M251" s="865"/>
      <c r="N251" s="915"/>
      <c r="O251" s="866"/>
      <c r="P251" s="865"/>
      <c r="Q251" s="865"/>
      <c r="R251" s="865"/>
      <c r="S251" s="869"/>
      <c r="T251" s="869"/>
      <c r="U251" s="916"/>
      <c r="V251" s="865"/>
      <c r="W251" s="865"/>
      <c r="X251" s="865"/>
      <c r="Y251" s="865"/>
      <c r="Z251" s="865"/>
      <c r="AA251" s="865"/>
      <c r="AB251" s="866"/>
      <c r="AC251" s="865"/>
      <c r="AD251" s="865"/>
      <c r="AE251" s="865"/>
      <c r="AF251" s="865"/>
      <c r="AG251" s="865"/>
      <c r="AH251" s="865"/>
      <c r="AI251" s="865"/>
      <c r="AJ251" s="865"/>
      <c r="AK251" s="865"/>
      <c r="AL251" s="865"/>
      <c r="AM251" s="865"/>
      <c r="AN251" s="865"/>
      <c r="AO251" s="865"/>
    </row>
    <row r="252" spans="1:41" ht="15">
      <c r="A252" s="865"/>
      <c r="B252" s="947"/>
      <c r="C252" s="865"/>
      <c r="D252" s="865"/>
      <c r="E252" s="865"/>
      <c r="F252" s="865"/>
      <c r="G252" s="865"/>
      <c r="H252" s="865"/>
      <c r="I252" s="865"/>
      <c r="J252" s="865"/>
      <c r="K252" s="865"/>
      <c r="L252" s="865"/>
      <c r="M252" s="865"/>
      <c r="N252" s="915"/>
      <c r="O252" s="866"/>
      <c r="P252" s="865"/>
      <c r="Q252" s="865"/>
      <c r="R252" s="865"/>
      <c r="S252" s="869"/>
      <c r="T252" s="869"/>
      <c r="U252" s="916"/>
      <c r="V252" s="865"/>
      <c r="W252" s="865"/>
      <c r="X252" s="865"/>
      <c r="Y252" s="865"/>
      <c r="Z252" s="865"/>
      <c r="AA252" s="865"/>
      <c r="AB252" s="866"/>
      <c r="AC252" s="865"/>
      <c r="AD252" s="865"/>
      <c r="AE252" s="865"/>
      <c r="AF252" s="865"/>
      <c r="AG252" s="865"/>
      <c r="AH252" s="865"/>
      <c r="AI252" s="865"/>
      <c r="AJ252" s="865"/>
      <c r="AK252" s="865"/>
      <c r="AL252" s="865"/>
      <c r="AM252" s="865"/>
      <c r="AN252" s="865"/>
      <c r="AO252" s="865"/>
    </row>
    <row r="253" spans="1:41" ht="15">
      <c r="A253" s="865"/>
      <c r="B253" s="947"/>
      <c r="C253" s="865"/>
      <c r="D253" s="865"/>
      <c r="E253" s="865"/>
      <c r="F253" s="865"/>
      <c r="G253" s="865"/>
      <c r="H253" s="865"/>
      <c r="I253" s="865"/>
      <c r="J253" s="865"/>
      <c r="K253" s="865"/>
      <c r="L253" s="865"/>
      <c r="M253" s="865"/>
      <c r="N253" s="915"/>
      <c r="O253" s="866"/>
      <c r="P253" s="865"/>
      <c r="Q253" s="865"/>
      <c r="R253" s="865"/>
      <c r="S253" s="869"/>
      <c r="T253" s="869"/>
      <c r="U253" s="916"/>
      <c r="V253" s="865"/>
      <c r="W253" s="865"/>
      <c r="X253" s="865"/>
      <c r="Y253" s="865"/>
      <c r="Z253" s="865"/>
      <c r="AA253" s="865"/>
      <c r="AB253" s="866"/>
      <c r="AC253" s="865"/>
      <c r="AD253" s="865"/>
      <c r="AE253" s="865"/>
      <c r="AF253" s="865"/>
      <c r="AG253" s="865"/>
      <c r="AH253" s="865"/>
      <c r="AI253" s="865"/>
      <c r="AJ253" s="865"/>
      <c r="AK253" s="865"/>
      <c r="AL253" s="865"/>
      <c r="AM253" s="865"/>
      <c r="AN253" s="865"/>
      <c r="AO253" s="865"/>
    </row>
    <row r="254" spans="1:41" ht="15">
      <c r="A254" s="865"/>
      <c r="B254" s="947"/>
      <c r="C254" s="865"/>
      <c r="D254" s="865"/>
      <c r="E254" s="865"/>
      <c r="F254" s="865"/>
      <c r="G254" s="865"/>
      <c r="H254" s="865"/>
      <c r="I254" s="865"/>
      <c r="J254" s="865"/>
      <c r="K254" s="865"/>
      <c r="L254" s="865"/>
      <c r="M254" s="865"/>
      <c r="N254" s="915"/>
      <c r="O254" s="866"/>
      <c r="P254" s="865"/>
      <c r="Q254" s="865"/>
      <c r="R254" s="865"/>
      <c r="S254" s="869"/>
      <c r="T254" s="869"/>
      <c r="U254" s="916"/>
      <c r="V254" s="865"/>
      <c r="W254" s="865"/>
      <c r="X254" s="865"/>
      <c r="Y254" s="865"/>
      <c r="Z254" s="865"/>
      <c r="AA254" s="865"/>
      <c r="AB254" s="866"/>
      <c r="AC254" s="865"/>
      <c r="AD254" s="865"/>
      <c r="AE254" s="865"/>
      <c r="AF254" s="865"/>
      <c r="AG254" s="865"/>
      <c r="AH254" s="865"/>
      <c r="AI254" s="865"/>
      <c r="AJ254" s="865"/>
      <c r="AK254" s="865"/>
      <c r="AL254" s="865"/>
      <c r="AM254" s="865"/>
      <c r="AN254" s="865"/>
      <c r="AO254" s="865"/>
    </row>
    <row r="255" spans="1:41" ht="15">
      <c r="A255" s="865"/>
      <c r="B255" s="947"/>
      <c r="C255" s="865"/>
      <c r="D255" s="865"/>
      <c r="E255" s="865"/>
      <c r="F255" s="865"/>
      <c r="G255" s="865"/>
      <c r="H255" s="865"/>
      <c r="I255" s="865"/>
      <c r="J255" s="865"/>
      <c r="K255" s="865"/>
      <c r="L255" s="865"/>
      <c r="M255" s="865"/>
      <c r="N255" s="915"/>
      <c r="O255" s="866"/>
      <c r="P255" s="865"/>
      <c r="Q255" s="865"/>
      <c r="R255" s="865"/>
      <c r="S255" s="869"/>
      <c r="T255" s="869"/>
      <c r="U255" s="916"/>
      <c r="V255" s="865"/>
      <c r="W255" s="865"/>
      <c r="X255" s="865"/>
      <c r="Y255" s="865"/>
      <c r="Z255" s="865"/>
      <c r="AA255" s="865"/>
      <c r="AB255" s="866"/>
      <c r="AC255" s="865"/>
      <c r="AD255" s="865"/>
      <c r="AE255" s="865"/>
      <c r="AF255" s="865"/>
      <c r="AG255" s="865"/>
      <c r="AH255" s="865"/>
      <c r="AI255" s="865"/>
      <c r="AJ255" s="865"/>
      <c r="AK255" s="865"/>
      <c r="AL255" s="865"/>
      <c r="AM255" s="865"/>
      <c r="AN255" s="865"/>
      <c r="AO255" s="865"/>
    </row>
    <row r="256" spans="1:41" ht="15">
      <c r="A256" s="865"/>
      <c r="B256" s="947"/>
      <c r="C256" s="865"/>
      <c r="D256" s="865"/>
      <c r="E256" s="865"/>
      <c r="F256" s="865"/>
      <c r="G256" s="865"/>
      <c r="H256" s="865"/>
      <c r="I256" s="865"/>
      <c r="J256" s="865"/>
      <c r="K256" s="865"/>
      <c r="L256" s="865"/>
      <c r="M256" s="865"/>
      <c r="N256" s="915"/>
      <c r="O256" s="866"/>
      <c r="P256" s="865"/>
      <c r="Q256" s="865"/>
      <c r="R256" s="865"/>
      <c r="S256" s="869"/>
      <c r="T256" s="869"/>
      <c r="U256" s="916"/>
      <c r="V256" s="865"/>
      <c r="W256" s="865"/>
      <c r="X256" s="865"/>
      <c r="Y256" s="865"/>
      <c r="Z256" s="865"/>
      <c r="AA256" s="865"/>
      <c r="AB256" s="866"/>
      <c r="AC256" s="865"/>
      <c r="AD256" s="865"/>
      <c r="AE256" s="865"/>
      <c r="AF256" s="865"/>
      <c r="AG256" s="865"/>
      <c r="AH256" s="865"/>
      <c r="AI256" s="865"/>
      <c r="AJ256" s="865"/>
      <c r="AK256" s="865"/>
      <c r="AL256" s="865"/>
      <c r="AM256" s="865"/>
      <c r="AN256" s="865"/>
      <c r="AO256" s="865"/>
    </row>
    <row r="257" spans="1:41" ht="15">
      <c r="A257" s="865"/>
      <c r="B257" s="947"/>
      <c r="C257" s="865"/>
      <c r="D257" s="865"/>
      <c r="E257" s="865"/>
      <c r="F257" s="865"/>
      <c r="G257" s="865"/>
      <c r="H257" s="865"/>
      <c r="I257" s="865"/>
      <c r="J257" s="865"/>
      <c r="K257" s="865"/>
      <c r="L257" s="865"/>
      <c r="M257" s="865"/>
      <c r="N257" s="915"/>
      <c r="O257" s="866"/>
      <c r="P257" s="865"/>
      <c r="Q257" s="865"/>
      <c r="R257" s="865"/>
      <c r="S257" s="869"/>
      <c r="T257" s="869"/>
      <c r="U257" s="916"/>
      <c r="V257" s="865"/>
      <c r="W257" s="865"/>
      <c r="X257" s="865"/>
      <c r="Y257" s="865"/>
      <c r="Z257" s="865"/>
      <c r="AA257" s="865"/>
      <c r="AB257" s="866"/>
      <c r="AC257" s="865"/>
      <c r="AD257" s="865"/>
      <c r="AE257" s="865"/>
      <c r="AF257" s="865"/>
      <c r="AG257" s="865"/>
      <c r="AH257" s="865"/>
      <c r="AI257" s="865"/>
      <c r="AJ257" s="865"/>
      <c r="AK257" s="865"/>
      <c r="AL257" s="865"/>
      <c r="AM257" s="865"/>
      <c r="AN257" s="865"/>
      <c r="AO257" s="865"/>
    </row>
    <row r="258" spans="1:41" ht="15">
      <c r="A258" s="865"/>
      <c r="B258" s="947"/>
      <c r="C258" s="865"/>
      <c r="D258" s="865"/>
      <c r="E258" s="865"/>
      <c r="F258" s="865"/>
      <c r="G258" s="865"/>
      <c r="H258" s="865"/>
      <c r="I258" s="865"/>
      <c r="J258" s="865"/>
      <c r="K258" s="865"/>
      <c r="L258" s="865"/>
      <c r="M258" s="865"/>
      <c r="N258" s="915"/>
      <c r="O258" s="866"/>
      <c r="P258" s="865"/>
      <c r="Q258" s="865"/>
      <c r="R258" s="865"/>
      <c r="S258" s="869"/>
      <c r="T258" s="869"/>
      <c r="U258" s="916"/>
      <c r="V258" s="865"/>
      <c r="W258" s="865"/>
      <c r="X258" s="865"/>
      <c r="Y258" s="865"/>
      <c r="Z258" s="865"/>
      <c r="AA258" s="865"/>
      <c r="AB258" s="866"/>
      <c r="AC258" s="865"/>
      <c r="AD258" s="865"/>
      <c r="AE258" s="865"/>
      <c r="AF258" s="865"/>
      <c r="AG258" s="865"/>
      <c r="AH258" s="865"/>
      <c r="AI258" s="865"/>
      <c r="AJ258" s="865"/>
      <c r="AK258" s="865"/>
      <c r="AL258" s="865"/>
      <c r="AM258" s="865"/>
      <c r="AN258" s="865"/>
      <c r="AO258" s="865"/>
    </row>
    <row r="259" spans="1:41" ht="15">
      <c r="A259" s="865"/>
      <c r="B259" s="947"/>
      <c r="C259" s="865"/>
      <c r="D259" s="865"/>
      <c r="E259" s="865"/>
      <c r="F259" s="865"/>
      <c r="G259" s="865"/>
      <c r="H259" s="865"/>
      <c r="I259" s="865"/>
      <c r="J259" s="865"/>
      <c r="K259" s="865"/>
      <c r="L259" s="865"/>
      <c r="M259" s="865"/>
      <c r="N259" s="915"/>
      <c r="O259" s="866"/>
      <c r="P259" s="865"/>
      <c r="Q259" s="865"/>
      <c r="R259" s="865"/>
      <c r="S259" s="869"/>
      <c r="T259" s="869"/>
      <c r="U259" s="916"/>
      <c r="V259" s="865"/>
      <c r="W259" s="865"/>
      <c r="X259" s="865"/>
      <c r="Y259" s="865"/>
      <c r="Z259" s="865"/>
      <c r="AA259" s="865"/>
      <c r="AB259" s="866"/>
      <c r="AC259" s="865"/>
      <c r="AD259" s="865"/>
      <c r="AE259" s="865"/>
      <c r="AF259" s="865"/>
      <c r="AG259" s="865"/>
      <c r="AH259" s="865"/>
      <c r="AI259" s="865"/>
      <c r="AJ259" s="865"/>
      <c r="AK259" s="865"/>
      <c r="AL259" s="865"/>
      <c r="AM259" s="865"/>
      <c r="AN259" s="865"/>
      <c r="AO259" s="865"/>
    </row>
    <row r="260" spans="1:41" ht="15">
      <c r="A260" s="865"/>
      <c r="B260" s="947"/>
      <c r="C260" s="865"/>
      <c r="D260" s="865"/>
      <c r="E260" s="865"/>
      <c r="F260" s="865"/>
      <c r="G260" s="865"/>
      <c r="H260" s="865"/>
      <c r="I260" s="865"/>
      <c r="J260" s="865"/>
      <c r="K260" s="865"/>
      <c r="L260" s="865"/>
      <c r="M260" s="865"/>
      <c r="N260" s="915"/>
      <c r="O260" s="866"/>
      <c r="P260" s="865"/>
      <c r="Q260" s="865"/>
      <c r="R260" s="865"/>
      <c r="S260" s="869"/>
      <c r="T260" s="869"/>
      <c r="U260" s="916"/>
      <c r="V260" s="865"/>
      <c r="W260" s="865"/>
      <c r="X260" s="865"/>
      <c r="Y260" s="865"/>
      <c r="Z260" s="865"/>
      <c r="AA260" s="865"/>
      <c r="AB260" s="866"/>
      <c r="AC260" s="865"/>
      <c r="AD260" s="865"/>
      <c r="AE260" s="865"/>
      <c r="AF260" s="865"/>
      <c r="AG260" s="865"/>
      <c r="AH260" s="865"/>
      <c r="AI260" s="865"/>
      <c r="AJ260" s="865"/>
      <c r="AK260" s="865"/>
      <c r="AL260" s="865"/>
      <c r="AM260" s="865"/>
      <c r="AN260" s="865"/>
      <c r="AO260" s="865"/>
    </row>
    <row r="261" spans="1:41" ht="15">
      <c r="A261" s="865"/>
      <c r="B261" s="947"/>
      <c r="C261" s="865"/>
      <c r="D261" s="865"/>
      <c r="E261" s="865"/>
      <c r="F261" s="865"/>
      <c r="G261" s="865"/>
      <c r="H261" s="865"/>
      <c r="I261" s="865"/>
      <c r="J261" s="865"/>
      <c r="K261" s="865"/>
      <c r="L261" s="865"/>
      <c r="M261" s="865"/>
      <c r="N261" s="915"/>
      <c r="O261" s="866"/>
      <c r="P261" s="865"/>
      <c r="Q261" s="865"/>
      <c r="R261" s="865"/>
      <c r="S261" s="869"/>
      <c r="T261" s="869"/>
      <c r="U261" s="916"/>
      <c r="V261" s="865"/>
      <c r="W261" s="865"/>
      <c r="X261" s="865"/>
      <c r="Y261" s="865"/>
      <c r="Z261" s="865"/>
      <c r="AA261" s="865"/>
      <c r="AB261" s="866"/>
      <c r="AC261" s="865"/>
      <c r="AD261" s="865"/>
      <c r="AE261" s="865"/>
      <c r="AF261" s="865"/>
      <c r="AG261" s="865"/>
      <c r="AH261" s="865"/>
      <c r="AI261" s="865"/>
      <c r="AJ261" s="865"/>
      <c r="AK261" s="865"/>
      <c r="AL261" s="865"/>
      <c r="AM261" s="865"/>
      <c r="AN261" s="865"/>
      <c r="AO261" s="865"/>
    </row>
    <row r="262" spans="1:41" ht="15">
      <c r="A262" s="865"/>
      <c r="B262" s="947"/>
      <c r="C262" s="865"/>
      <c r="D262" s="865"/>
      <c r="E262" s="865"/>
      <c r="F262" s="865"/>
      <c r="G262" s="865"/>
      <c r="H262" s="865"/>
      <c r="I262" s="865"/>
      <c r="J262" s="865"/>
      <c r="K262" s="865"/>
      <c r="L262" s="865"/>
      <c r="M262" s="865"/>
      <c r="N262" s="915"/>
      <c r="O262" s="866"/>
      <c r="P262" s="865"/>
      <c r="Q262" s="865"/>
      <c r="R262" s="865"/>
      <c r="S262" s="869"/>
      <c r="T262" s="869"/>
      <c r="U262" s="916"/>
      <c r="V262" s="865"/>
      <c r="W262" s="865"/>
      <c r="X262" s="865"/>
      <c r="Y262" s="865"/>
      <c r="Z262" s="865"/>
      <c r="AA262" s="865"/>
      <c r="AB262" s="866"/>
      <c r="AC262" s="865"/>
      <c r="AD262" s="865"/>
      <c r="AE262" s="865"/>
      <c r="AF262" s="865"/>
      <c r="AG262" s="865"/>
      <c r="AH262" s="865"/>
      <c r="AI262" s="865"/>
      <c r="AJ262" s="865"/>
      <c r="AK262" s="865"/>
      <c r="AL262" s="865"/>
      <c r="AM262" s="865"/>
      <c r="AN262" s="865"/>
      <c r="AO262" s="865"/>
    </row>
    <row r="263" spans="1:41" ht="15">
      <c r="A263" s="865"/>
      <c r="B263" s="947"/>
      <c r="C263" s="865"/>
      <c r="D263" s="865"/>
      <c r="E263" s="865"/>
      <c r="F263" s="865"/>
      <c r="G263" s="865"/>
      <c r="H263" s="865"/>
      <c r="I263" s="865"/>
      <c r="J263" s="865"/>
      <c r="K263" s="865"/>
      <c r="L263" s="865"/>
      <c r="M263" s="865"/>
      <c r="N263" s="915"/>
      <c r="O263" s="866"/>
      <c r="P263" s="865"/>
      <c r="Q263" s="865"/>
      <c r="R263" s="865"/>
      <c r="S263" s="869"/>
      <c r="T263" s="869"/>
      <c r="U263" s="916"/>
      <c r="V263" s="865"/>
      <c r="W263" s="865"/>
      <c r="X263" s="865"/>
      <c r="Y263" s="865"/>
      <c r="Z263" s="865"/>
      <c r="AA263" s="865"/>
      <c r="AB263" s="866"/>
      <c r="AC263" s="865"/>
      <c r="AD263" s="865"/>
      <c r="AE263" s="865"/>
      <c r="AF263" s="865"/>
      <c r="AG263" s="865"/>
      <c r="AH263" s="865"/>
      <c r="AI263" s="865"/>
      <c r="AJ263" s="865"/>
      <c r="AK263" s="865"/>
      <c r="AL263" s="865"/>
      <c r="AM263" s="865"/>
      <c r="AN263" s="865"/>
      <c r="AO263" s="865"/>
    </row>
    <row r="264" spans="1:41" ht="15">
      <c r="A264" s="865"/>
      <c r="B264" s="947"/>
      <c r="C264" s="865"/>
      <c r="D264" s="865"/>
      <c r="E264" s="865"/>
      <c r="F264" s="865"/>
      <c r="G264" s="865"/>
      <c r="H264" s="865"/>
      <c r="I264" s="865"/>
      <c r="J264" s="865"/>
      <c r="K264" s="865"/>
      <c r="L264" s="865"/>
      <c r="M264" s="865"/>
      <c r="N264" s="915"/>
      <c r="O264" s="866"/>
      <c r="P264" s="865"/>
      <c r="Q264" s="865"/>
      <c r="R264" s="865"/>
      <c r="S264" s="869"/>
      <c r="T264" s="869"/>
      <c r="U264" s="916"/>
      <c r="V264" s="865"/>
      <c r="W264" s="865"/>
      <c r="X264" s="865"/>
      <c r="Y264" s="865"/>
      <c r="Z264" s="865"/>
      <c r="AA264" s="865"/>
      <c r="AB264" s="866"/>
      <c r="AC264" s="865"/>
      <c r="AD264" s="865"/>
      <c r="AE264" s="865"/>
      <c r="AF264" s="865"/>
      <c r="AG264" s="865"/>
      <c r="AH264" s="865"/>
      <c r="AI264" s="865"/>
      <c r="AJ264" s="865"/>
      <c r="AK264" s="865"/>
      <c r="AL264" s="865"/>
      <c r="AM264" s="865"/>
      <c r="AN264" s="865"/>
      <c r="AO264" s="865"/>
    </row>
    <row r="265" spans="1:41" ht="15">
      <c r="A265" s="865"/>
      <c r="B265" s="947"/>
      <c r="C265" s="865"/>
      <c r="D265" s="865"/>
      <c r="E265" s="865"/>
      <c r="F265" s="865"/>
      <c r="G265" s="865"/>
      <c r="H265" s="865"/>
      <c r="I265" s="865"/>
      <c r="J265" s="865"/>
      <c r="K265" s="865"/>
      <c r="L265" s="865"/>
      <c r="M265" s="865"/>
      <c r="N265" s="915"/>
      <c r="O265" s="866"/>
      <c r="P265" s="865"/>
      <c r="Q265" s="865"/>
      <c r="R265" s="865"/>
      <c r="S265" s="869"/>
      <c r="T265" s="869"/>
      <c r="U265" s="916"/>
      <c r="V265" s="865"/>
      <c r="W265" s="865"/>
      <c r="X265" s="865"/>
      <c r="Y265" s="865"/>
      <c r="Z265" s="865"/>
      <c r="AA265" s="865"/>
      <c r="AB265" s="866"/>
      <c r="AC265" s="865"/>
      <c r="AD265" s="865"/>
      <c r="AE265" s="865"/>
      <c r="AF265" s="865"/>
      <c r="AG265" s="865"/>
      <c r="AH265" s="865"/>
      <c r="AI265" s="865"/>
      <c r="AJ265" s="865"/>
      <c r="AK265" s="865"/>
      <c r="AL265" s="865"/>
      <c r="AM265" s="865"/>
      <c r="AN265" s="865"/>
      <c r="AO265" s="865"/>
    </row>
    <row r="266" spans="1:41" ht="15">
      <c r="A266" s="865"/>
      <c r="B266" s="947"/>
      <c r="C266" s="865"/>
      <c r="D266" s="865"/>
      <c r="E266" s="865"/>
      <c r="F266" s="865"/>
      <c r="G266" s="865"/>
      <c r="H266" s="865"/>
      <c r="I266" s="865"/>
      <c r="J266" s="865"/>
      <c r="K266" s="865"/>
      <c r="L266" s="865"/>
      <c r="M266" s="865"/>
      <c r="N266" s="915"/>
      <c r="O266" s="866"/>
      <c r="P266" s="865"/>
      <c r="Q266" s="865"/>
      <c r="R266" s="865"/>
      <c r="S266" s="869"/>
      <c r="T266" s="869"/>
      <c r="U266" s="916"/>
      <c r="V266" s="865"/>
      <c r="W266" s="865"/>
      <c r="X266" s="865"/>
      <c r="Y266" s="865"/>
      <c r="Z266" s="865"/>
      <c r="AA266" s="865"/>
      <c r="AB266" s="866"/>
      <c r="AC266" s="865"/>
      <c r="AD266" s="865"/>
      <c r="AE266" s="865"/>
      <c r="AF266" s="865"/>
      <c r="AG266" s="865"/>
      <c r="AH266" s="865"/>
      <c r="AI266" s="865"/>
      <c r="AJ266" s="865"/>
      <c r="AK266" s="865"/>
      <c r="AL266" s="865"/>
      <c r="AM266" s="865"/>
      <c r="AN266" s="865"/>
      <c r="AO266" s="865"/>
    </row>
    <row r="267" spans="1:41" ht="15">
      <c r="A267" s="865"/>
      <c r="B267" s="947"/>
      <c r="C267" s="865"/>
      <c r="D267" s="865"/>
      <c r="E267" s="865"/>
      <c r="F267" s="865"/>
      <c r="G267" s="865"/>
      <c r="H267" s="865"/>
      <c r="I267" s="865"/>
      <c r="J267" s="865"/>
      <c r="K267" s="865"/>
      <c r="L267" s="865"/>
      <c r="M267" s="865"/>
      <c r="N267" s="915"/>
      <c r="O267" s="866"/>
      <c r="P267" s="865"/>
      <c r="Q267" s="865"/>
      <c r="R267" s="865"/>
      <c r="S267" s="869"/>
      <c r="T267" s="869"/>
      <c r="U267" s="916"/>
      <c r="V267" s="865"/>
      <c r="W267" s="865"/>
      <c r="X267" s="865"/>
      <c r="Y267" s="865"/>
      <c r="Z267" s="865"/>
      <c r="AA267" s="865"/>
      <c r="AB267" s="866"/>
      <c r="AC267" s="865"/>
      <c r="AD267" s="865"/>
      <c r="AE267" s="865"/>
      <c r="AF267" s="865"/>
      <c r="AG267" s="865"/>
      <c r="AH267" s="865"/>
      <c r="AI267" s="865"/>
      <c r="AJ267" s="865"/>
      <c r="AK267" s="865"/>
      <c r="AL267" s="865"/>
      <c r="AM267" s="865"/>
      <c r="AN267" s="865"/>
      <c r="AO267" s="865"/>
    </row>
    <row r="268" spans="1:41" ht="15">
      <c r="A268" s="865"/>
      <c r="B268" s="947"/>
      <c r="C268" s="865"/>
      <c r="D268" s="865"/>
      <c r="E268" s="865"/>
      <c r="F268" s="865"/>
      <c r="G268" s="865"/>
      <c r="H268" s="865"/>
      <c r="I268" s="865"/>
      <c r="J268" s="865"/>
      <c r="K268" s="865"/>
      <c r="L268" s="865"/>
      <c r="M268" s="865"/>
      <c r="N268" s="915"/>
      <c r="O268" s="866"/>
      <c r="P268" s="865"/>
      <c r="Q268" s="865"/>
      <c r="R268" s="865"/>
      <c r="S268" s="869"/>
      <c r="T268" s="869"/>
      <c r="U268" s="916"/>
      <c r="V268" s="865"/>
      <c r="W268" s="865"/>
      <c r="X268" s="865"/>
      <c r="Y268" s="865"/>
      <c r="Z268" s="865"/>
      <c r="AA268" s="865"/>
      <c r="AB268" s="866"/>
      <c r="AC268" s="865"/>
      <c r="AD268" s="865"/>
      <c r="AE268" s="865"/>
      <c r="AF268" s="865"/>
      <c r="AG268" s="865"/>
      <c r="AH268" s="865"/>
      <c r="AI268" s="865"/>
      <c r="AJ268" s="865"/>
      <c r="AK268" s="865"/>
      <c r="AL268" s="865"/>
      <c r="AM268" s="865"/>
      <c r="AN268" s="865"/>
      <c r="AO268" s="865"/>
    </row>
    <row r="269" spans="1:41" ht="15">
      <c r="A269" s="865"/>
      <c r="B269" s="947"/>
      <c r="C269" s="865"/>
      <c r="D269" s="865"/>
      <c r="E269" s="865"/>
      <c r="F269" s="865"/>
      <c r="G269" s="865"/>
      <c r="H269" s="865"/>
      <c r="I269" s="865"/>
      <c r="J269" s="865"/>
      <c r="K269" s="865"/>
      <c r="L269" s="865"/>
      <c r="M269" s="865"/>
      <c r="N269" s="915"/>
      <c r="O269" s="866"/>
      <c r="P269" s="865"/>
      <c r="Q269" s="865"/>
      <c r="R269" s="865"/>
      <c r="S269" s="869"/>
      <c r="T269" s="869"/>
      <c r="U269" s="916"/>
      <c r="V269" s="865"/>
      <c r="W269" s="865"/>
      <c r="X269" s="865"/>
      <c r="Y269" s="865"/>
      <c r="Z269" s="865"/>
      <c r="AA269" s="865"/>
      <c r="AB269" s="866"/>
      <c r="AC269" s="865"/>
      <c r="AD269" s="865"/>
      <c r="AE269" s="865"/>
      <c r="AF269" s="865"/>
      <c r="AG269" s="865"/>
      <c r="AH269" s="865"/>
      <c r="AI269" s="865"/>
      <c r="AJ269" s="865"/>
      <c r="AK269" s="865"/>
      <c r="AL269" s="865"/>
      <c r="AM269" s="865"/>
      <c r="AN269" s="865"/>
      <c r="AO269" s="865"/>
    </row>
    <row r="270" spans="1:41" ht="15">
      <c r="A270" s="865"/>
      <c r="B270" s="947"/>
      <c r="C270" s="865"/>
      <c r="D270" s="865"/>
      <c r="E270" s="865"/>
      <c r="F270" s="865"/>
      <c r="G270" s="865"/>
      <c r="H270" s="865"/>
      <c r="I270" s="865"/>
      <c r="J270" s="865"/>
      <c r="K270" s="865"/>
      <c r="L270" s="865"/>
      <c r="M270" s="865"/>
      <c r="N270" s="915"/>
      <c r="O270" s="866"/>
      <c r="P270" s="865"/>
      <c r="Q270" s="865"/>
      <c r="R270" s="865"/>
      <c r="S270" s="869"/>
      <c r="T270" s="869"/>
      <c r="U270" s="916"/>
      <c r="V270" s="865"/>
      <c r="W270" s="865"/>
      <c r="X270" s="865"/>
      <c r="Y270" s="865"/>
      <c r="Z270" s="865"/>
      <c r="AA270" s="865"/>
      <c r="AB270" s="866"/>
      <c r="AC270" s="865"/>
      <c r="AD270" s="865"/>
      <c r="AE270" s="865"/>
      <c r="AF270" s="865"/>
      <c r="AG270" s="865"/>
      <c r="AH270" s="865"/>
      <c r="AI270" s="865"/>
      <c r="AJ270" s="865"/>
      <c r="AK270" s="865"/>
      <c r="AL270" s="865"/>
      <c r="AM270" s="865"/>
      <c r="AN270" s="865"/>
      <c r="AO270" s="865"/>
    </row>
    <row r="271" spans="1:41" ht="15">
      <c r="A271" s="865"/>
      <c r="B271" s="947"/>
      <c r="C271" s="865"/>
      <c r="D271" s="865"/>
      <c r="E271" s="865"/>
      <c r="F271" s="865"/>
      <c r="G271" s="865"/>
      <c r="H271" s="865"/>
      <c r="I271" s="865"/>
      <c r="J271" s="865"/>
      <c r="K271" s="865"/>
      <c r="L271" s="865"/>
      <c r="M271" s="865"/>
      <c r="N271" s="915"/>
      <c r="O271" s="866"/>
      <c r="P271" s="865"/>
      <c r="Q271" s="865"/>
      <c r="R271" s="865"/>
      <c r="S271" s="869"/>
      <c r="T271" s="869"/>
      <c r="U271" s="916"/>
      <c r="V271" s="865"/>
      <c r="W271" s="865"/>
      <c r="X271" s="865"/>
      <c r="Y271" s="865"/>
      <c r="Z271" s="865"/>
      <c r="AA271" s="865"/>
      <c r="AB271" s="866"/>
      <c r="AC271" s="865"/>
      <c r="AD271" s="865"/>
      <c r="AE271" s="865"/>
      <c r="AF271" s="865"/>
      <c r="AG271" s="865"/>
      <c r="AH271" s="865"/>
      <c r="AI271" s="865"/>
      <c r="AJ271" s="865"/>
      <c r="AK271" s="865"/>
      <c r="AL271" s="865"/>
      <c r="AM271" s="865"/>
      <c r="AN271" s="865"/>
      <c r="AO271" s="865"/>
    </row>
    <row r="272" spans="1:41" ht="15">
      <c r="A272" s="865"/>
      <c r="B272" s="947"/>
      <c r="C272" s="865"/>
      <c r="D272" s="865"/>
      <c r="E272" s="865"/>
      <c r="F272" s="865"/>
      <c r="G272" s="865"/>
      <c r="H272" s="865"/>
      <c r="I272" s="865"/>
      <c r="J272" s="865"/>
      <c r="K272" s="865"/>
      <c r="L272" s="865"/>
      <c r="M272" s="865"/>
      <c r="N272" s="915"/>
      <c r="O272" s="866"/>
      <c r="P272" s="865"/>
      <c r="Q272" s="865"/>
      <c r="R272" s="865"/>
      <c r="S272" s="869"/>
      <c r="T272" s="869"/>
      <c r="U272" s="916"/>
      <c r="V272" s="865"/>
      <c r="W272" s="865"/>
      <c r="X272" s="865"/>
      <c r="Y272" s="865"/>
      <c r="Z272" s="865"/>
      <c r="AA272" s="865"/>
      <c r="AB272" s="866"/>
      <c r="AC272" s="865"/>
      <c r="AD272" s="865"/>
      <c r="AE272" s="865"/>
      <c r="AF272" s="865"/>
      <c r="AG272" s="865"/>
      <c r="AH272" s="865"/>
      <c r="AI272" s="865"/>
      <c r="AJ272" s="865"/>
      <c r="AK272" s="865"/>
      <c r="AL272" s="865"/>
      <c r="AM272" s="865"/>
      <c r="AN272" s="865"/>
      <c r="AO272" s="865"/>
    </row>
    <row r="273" spans="1:41" ht="15">
      <c r="A273" s="865"/>
      <c r="B273" s="947"/>
      <c r="C273" s="865"/>
      <c r="D273" s="865"/>
      <c r="E273" s="865"/>
      <c r="F273" s="865"/>
      <c r="G273" s="865"/>
      <c r="H273" s="865"/>
      <c r="I273" s="865"/>
      <c r="J273" s="865"/>
      <c r="K273" s="865"/>
      <c r="L273" s="865"/>
      <c r="M273" s="865"/>
      <c r="N273" s="915"/>
      <c r="O273" s="866"/>
      <c r="P273" s="865"/>
      <c r="Q273" s="865"/>
      <c r="R273" s="865"/>
      <c r="S273" s="869"/>
      <c r="T273" s="869"/>
      <c r="U273" s="916"/>
      <c r="V273" s="865"/>
      <c r="W273" s="865"/>
      <c r="X273" s="865"/>
      <c r="Y273" s="865"/>
      <c r="Z273" s="865"/>
      <c r="AA273" s="865"/>
      <c r="AB273" s="866"/>
      <c r="AC273" s="865"/>
      <c r="AD273" s="865"/>
      <c r="AE273" s="865"/>
      <c r="AF273" s="865"/>
      <c r="AG273" s="865"/>
      <c r="AH273" s="865"/>
      <c r="AI273" s="865"/>
      <c r="AJ273" s="865"/>
      <c r="AK273" s="865"/>
      <c r="AL273" s="865"/>
      <c r="AM273" s="865"/>
      <c r="AN273" s="865"/>
      <c r="AO273" s="865"/>
    </row>
    <row r="274" spans="1:41" ht="15">
      <c r="A274" s="865"/>
      <c r="B274" s="947"/>
      <c r="C274" s="865"/>
      <c r="D274" s="865"/>
      <c r="E274" s="865"/>
      <c r="F274" s="865"/>
      <c r="G274" s="865"/>
      <c r="H274" s="865"/>
      <c r="I274" s="865"/>
      <c r="J274" s="865"/>
      <c r="K274" s="865"/>
      <c r="L274" s="865"/>
      <c r="M274" s="865"/>
      <c r="N274" s="915"/>
      <c r="O274" s="866"/>
      <c r="P274" s="865"/>
      <c r="Q274" s="865"/>
      <c r="R274" s="865"/>
      <c r="S274" s="869"/>
      <c r="T274" s="869"/>
      <c r="U274" s="916"/>
      <c r="V274" s="865"/>
      <c r="W274" s="865"/>
      <c r="X274" s="865"/>
      <c r="Y274" s="865"/>
      <c r="Z274" s="865"/>
      <c r="AA274" s="865"/>
      <c r="AB274" s="866"/>
      <c r="AC274" s="865"/>
      <c r="AD274" s="865"/>
      <c r="AE274" s="865"/>
      <c r="AF274" s="865"/>
      <c r="AG274" s="865"/>
      <c r="AH274" s="865"/>
      <c r="AI274" s="865"/>
      <c r="AJ274" s="865"/>
      <c r="AK274" s="865"/>
      <c r="AL274" s="865"/>
      <c r="AM274" s="865"/>
      <c r="AN274" s="865"/>
      <c r="AO274" s="865"/>
    </row>
    <row r="275" spans="1:41" ht="15">
      <c r="A275" s="865"/>
      <c r="B275" s="947"/>
      <c r="C275" s="865"/>
      <c r="D275" s="865"/>
      <c r="E275" s="865"/>
      <c r="F275" s="865"/>
      <c r="G275" s="865"/>
      <c r="H275" s="865"/>
      <c r="I275" s="865"/>
      <c r="J275" s="865"/>
      <c r="K275" s="865"/>
      <c r="L275" s="865"/>
      <c r="M275" s="865"/>
      <c r="N275" s="915"/>
      <c r="O275" s="866"/>
      <c r="P275" s="865"/>
      <c r="Q275" s="865"/>
      <c r="R275" s="865"/>
      <c r="S275" s="869"/>
      <c r="T275" s="869"/>
      <c r="U275" s="916"/>
      <c r="V275" s="865"/>
      <c r="W275" s="865"/>
      <c r="X275" s="865"/>
      <c r="Y275" s="865"/>
      <c r="Z275" s="865"/>
      <c r="AA275" s="865"/>
      <c r="AB275" s="866"/>
      <c r="AC275" s="865"/>
      <c r="AD275" s="865"/>
      <c r="AE275" s="865"/>
      <c r="AF275" s="865"/>
      <c r="AG275" s="865"/>
      <c r="AH275" s="865"/>
      <c r="AI275" s="865"/>
      <c r="AJ275" s="865"/>
      <c r="AK275" s="865"/>
      <c r="AL275" s="865"/>
      <c r="AM275" s="865"/>
      <c r="AN275" s="865"/>
      <c r="AO275" s="865"/>
    </row>
    <row r="276" spans="1:41" ht="15">
      <c r="A276" s="865"/>
      <c r="B276" s="947"/>
      <c r="C276" s="865"/>
      <c r="D276" s="865"/>
      <c r="E276" s="865"/>
      <c r="F276" s="865"/>
      <c r="G276" s="865"/>
      <c r="H276" s="865"/>
      <c r="I276" s="865"/>
      <c r="J276" s="865"/>
      <c r="K276" s="865"/>
      <c r="L276" s="865"/>
      <c r="M276" s="865"/>
      <c r="N276" s="915"/>
      <c r="O276" s="866"/>
      <c r="P276" s="865"/>
      <c r="Q276" s="865"/>
      <c r="R276" s="865"/>
      <c r="S276" s="869"/>
      <c r="T276" s="869"/>
      <c r="U276" s="916"/>
      <c r="V276" s="865"/>
      <c r="W276" s="865"/>
      <c r="X276" s="865"/>
      <c r="Y276" s="865"/>
      <c r="Z276" s="865"/>
      <c r="AA276" s="865"/>
      <c r="AB276" s="866"/>
      <c r="AC276" s="865"/>
      <c r="AD276" s="865"/>
      <c r="AE276" s="865"/>
      <c r="AF276" s="865"/>
      <c r="AG276" s="865"/>
      <c r="AH276" s="865"/>
      <c r="AI276" s="865"/>
      <c r="AJ276" s="865"/>
      <c r="AK276" s="865"/>
      <c r="AL276" s="865"/>
      <c r="AM276" s="865"/>
      <c r="AN276" s="865"/>
      <c r="AO276" s="865"/>
    </row>
    <row r="277" spans="1:41" ht="15">
      <c r="A277" s="865"/>
      <c r="B277" s="947"/>
      <c r="C277" s="865"/>
      <c r="D277" s="865"/>
      <c r="E277" s="865"/>
      <c r="F277" s="865"/>
      <c r="G277" s="865"/>
      <c r="H277" s="865"/>
      <c r="I277" s="865"/>
      <c r="J277" s="865"/>
      <c r="K277" s="865"/>
      <c r="L277" s="865"/>
      <c r="M277" s="865"/>
      <c r="N277" s="915"/>
      <c r="O277" s="866"/>
      <c r="P277" s="865"/>
      <c r="Q277" s="865"/>
      <c r="R277" s="865"/>
      <c r="S277" s="869"/>
      <c r="T277" s="869"/>
      <c r="U277" s="916"/>
      <c r="V277" s="865"/>
      <c r="W277" s="865"/>
      <c r="X277" s="865"/>
      <c r="Y277" s="865"/>
      <c r="Z277" s="865"/>
      <c r="AA277" s="865"/>
      <c r="AB277" s="866"/>
      <c r="AC277" s="865"/>
      <c r="AD277" s="865"/>
      <c r="AE277" s="865"/>
      <c r="AF277" s="865"/>
      <c r="AG277" s="865"/>
      <c r="AH277" s="865"/>
      <c r="AI277" s="865"/>
      <c r="AJ277" s="865"/>
      <c r="AK277" s="865"/>
      <c r="AL277" s="865"/>
      <c r="AM277" s="865"/>
      <c r="AN277" s="865"/>
      <c r="AO277" s="865"/>
    </row>
    <row r="278" spans="1:41" ht="15">
      <c r="A278" s="865"/>
      <c r="B278" s="947"/>
      <c r="C278" s="865"/>
      <c r="D278" s="865"/>
      <c r="E278" s="865"/>
      <c r="F278" s="865"/>
      <c r="G278" s="865"/>
      <c r="H278" s="865"/>
      <c r="I278" s="865"/>
      <c r="J278" s="865"/>
      <c r="K278" s="865"/>
      <c r="L278" s="865"/>
      <c r="M278" s="865"/>
      <c r="N278" s="915"/>
      <c r="O278" s="866"/>
      <c r="P278" s="865"/>
      <c r="Q278" s="865"/>
      <c r="R278" s="865"/>
      <c r="S278" s="869"/>
      <c r="T278" s="869"/>
      <c r="U278" s="916"/>
      <c r="V278" s="865"/>
      <c r="W278" s="865"/>
      <c r="X278" s="865"/>
      <c r="Y278" s="865"/>
      <c r="Z278" s="865"/>
      <c r="AA278" s="865"/>
      <c r="AB278" s="866"/>
      <c r="AC278" s="865"/>
      <c r="AD278" s="865"/>
      <c r="AE278" s="865"/>
      <c r="AF278" s="865"/>
      <c r="AG278" s="865"/>
      <c r="AH278" s="865"/>
      <c r="AI278" s="865"/>
      <c r="AJ278" s="865"/>
      <c r="AK278" s="865"/>
      <c r="AL278" s="865"/>
      <c r="AM278" s="865"/>
      <c r="AN278" s="865"/>
      <c r="AO278" s="865"/>
    </row>
    <row r="279" spans="1:41" ht="15">
      <c r="A279" s="865"/>
      <c r="B279" s="947"/>
      <c r="C279" s="865"/>
      <c r="D279" s="865"/>
      <c r="E279" s="865"/>
      <c r="F279" s="865"/>
      <c r="G279" s="865"/>
      <c r="H279" s="865"/>
      <c r="I279" s="865"/>
      <c r="J279" s="865"/>
      <c r="K279" s="865"/>
      <c r="L279" s="865"/>
      <c r="M279" s="865"/>
      <c r="N279" s="915"/>
      <c r="O279" s="866"/>
      <c r="P279" s="865"/>
      <c r="Q279" s="865"/>
      <c r="R279" s="865"/>
      <c r="S279" s="869"/>
      <c r="T279" s="869"/>
      <c r="U279" s="916"/>
      <c r="V279" s="865"/>
      <c r="W279" s="865"/>
      <c r="X279" s="865"/>
      <c r="Y279" s="865"/>
      <c r="Z279" s="865"/>
      <c r="AA279" s="865"/>
      <c r="AB279" s="866"/>
      <c r="AC279" s="865"/>
      <c r="AD279" s="865"/>
      <c r="AE279" s="865"/>
      <c r="AF279" s="865"/>
      <c r="AG279" s="865"/>
      <c r="AH279" s="865"/>
      <c r="AI279" s="865"/>
      <c r="AJ279" s="865"/>
      <c r="AK279" s="865"/>
      <c r="AL279" s="865"/>
      <c r="AM279" s="865"/>
      <c r="AN279" s="865"/>
      <c r="AO279" s="865"/>
    </row>
    <row r="280" spans="1:41" ht="15">
      <c r="A280" s="865"/>
      <c r="B280" s="947"/>
      <c r="C280" s="865"/>
      <c r="D280" s="865"/>
      <c r="E280" s="865"/>
      <c r="F280" s="865"/>
      <c r="G280" s="865"/>
      <c r="H280" s="865"/>
      <c r="I280" s="865"/>
      <c r="J280" s="865"/>
      <c r="K280" s="865"/>
      <c r="L280" s="865"/>
      <c r="M280" s="865"/>
      <c r="N280" s="915"/>
      <c r="O280" s="866"/>
      <c r="P280" s="865"/>
      <c r="Q280" s="865"/>
      <c r="R280" s="865"/>
      <c r="S280" s="869"/>
      <c r="T280" s="869"/>
      <c r="U280" s="916"/>
      <c r="V280" s="865"/>
      <c r="W280" s="865"/>
      <c r="X280" s="865"/>
      <c r="Y280" s="865"/>
      <c r="Z280" s="865"/>
      <c r="AA280" s="865"/>
      <c r="AB280" s="866"/>
      <c r="AC280" s="865"/>
      <c r="AD280" s="865"/>
      <c r="AE280" s="865"/>
      <c r="AF280" s="865"/>
      <c r="AG280" s="865"/>
      <c r="AH280" s="865"/>
      <c r="AI280" s="865"/>
      <c r="AJ280" s="865"/>
      <c r="AK280" s="865"/>
      <c r="AL280" s="865"/>
      <c r="AM280" s="865"/>
      <c r="AN280" s="865"/>
      <c r="AO280" s="865"/>
    </row>
    <row r="281" spans="1:41" ht="15">
      <c r="A281" s="865"/>
      <c r="B281" s="947"/>
      <c r="C281" s="865"/>
      <c r="D281" s="865"/>
      <c r="E281" s="865"/>
      <c r="F281" s="865"/>
      <c r="G281" s="865"/>
      <c r="H281" s="865"/>
      <c r="I281" s="865"/>
      <c r="J281" s="865"/>
      <c r="K281" s="865"/>
      <c r="L281" s="865"/>
      <c r="M281" s="865"/>
      <c r="N281" s="915"/>
      <c r="O281" s="866"/>
      <c r="P281" s="865"/>
      <c r="Q281" s="865"/>
      <c r="R281" s="865"/>
      <c r="S281" s="869"/>
      <c r="T281" s="869"/>
      <c r="U281" s="916"/>
      <c r="V281" s="865"/>
      <c r="W281" s="865"/>
      <c r="X281" s="865"/>
      <c r="Y281" s="865"/>
      <c r="Z281" s="865"/>
      <c r="AA281" s="865"/>
      <c r="AB281" s="866"/>
      <c r="AC281" s="865"/>
      <c r="AD281" s="865"/>
      <c r="AE281" s="865"/>
      <c r="AF281" s="865"/>
      <c r="AG281" s="865"/>
      <c r="AH281" s="865"/>
      <c r="AI281" s="865"/>
      <c r="AJ281" s="865"/>
      <c r="AK281" s="865"/>
      <c r="AL281" s="865"/>
      <c r="AM281" s="865"/>
      <c r="AN281" s="865"/>
      <c r="AO281" s="865"/>
    </row>
    <row r="282" spans="1:41" ht="15">
      <c r="A282" s="865"/>
      <c r="B282" s="947"/>
      <c r="C282" s="865"/>
      <c r="D282" s="865"/>
      <c r="E282" s="865"/>
      <c r="F282" s="865"/>
      <c r="G282" s="865"/>
      <c r="H282" s="865"/>
      <c r="I282" s="865"/>
      <c r="J282" s="865"/>
      <c r="K282" s="865"/>
      <c r="L282" s="865"/>
      <c r="M282" s="865"/>
      <c r="N282" s="915"/>
      <c r="O282" s="866"/>
      <c r="P282" s="865"/>
      <c r="Q282" s="865"/>
      <c r="R282" s="865"/>
      <c r="S282" s="869"/>
      <c r="T282" s="869"/>
      <c r="U282" s="916"/>
      <c r="V282" s="865"/>
      <c r="W282" s="865"/>
      <c r="X282" s="865"/>
      <c r="Y282" s="865"/>
      <c r="Z282" s="865"/>
      <c r="AA282" s="865"/>
      <c r="AB282" s="866"/>
      <c r="AC282" s="865"/>
      <c r="AD282" s="865"/>
      <c r="AE282" s="865"/>
      <c r="AF282" s="865"/>
      <c r="AG282" s="865"/>
      <c r="AH282" s="865"/>
      <c r="AI282" s="865"/>
      <c r="AJ282" s="865"/>
      <c r="AK282" s="865"/>
      <c r="AL282" s="865"/>
      <c r="AM282" s="865"/>
      <c r="AN282" s="865"/>
      <c r="AO282" s="865"/>
    </row>
    <row r="283" spans="1:41" ht="15">
      <c r="A283" s="865"/>
      <c r="B283" s="947"/>
      <c r="C283" s="865"/>
      <c r="D283" s="865"/>
      <c r="E283" s="865"/>
      <c r="F283" s="865"/>
      <c r="G283" s="865"/>
      <c r="H283" s="865"/>
      <c r="I283" s="865"/>
      <c r="J283" s="865"/>
      <c r="K283" s="865"/>
      <c r="L283" s="865"/>
      <c r="M283" s="865"/>
      <c r="N283" s="915"/>
      <c r="O283" s="866"/>
      <c r="P283" s="865"/>
      <c r="Q283" s="865"/>
      <c r="R283" s="865"/>
      <c r="S283" s="869"/>
      <c r="T283" s="869"/>
      <c r="U283" s="916"/>
      <c r="V283" s="865"/>
      <c r="W283" s="865"/>
      <c r="X283" s="865"/>
      <c r="Y283" s="865"/>
      <c r="Z283" s="865"/>
      <c r="AA283" s="865"/>
      <c r="AB283" s="866"/>
      <c r="AC283" s="865"/>
      <c r="AD283" s="865"/>
      <c r="AE283" s="865"/>
      <c r="AF283" s="865"/>
      <c r="AG283" s="865"/>
      <c r="AH283" s="865"/>
      <c r="AI283" s="865"/>
      <c r="AJ283" s="865"/>
      <c r="AK283" s="865"/>
      <c r="AL283" s="865"/>
      <c r="AM283" s="865"/>
      <c r="AN283" s="865"/>
      <c r="AO283" s="865"/>
    </row>
    <row r="284" spans="1:41" ht="15">
      <c r="A284" s="865"/>
      <c r="B284" s="947"/>
      <c r="C284" s="865"/>
      <c r="D284" s="865"/>
      <c r="E284" s="865"/>
      <c r="F284" s="865"/>
      <c r="G284" s="865"/>
      <c r="H284" s="865"/>
      <c r="I284" s="865"/>
      <c r="J284" s="865"/>
      <c r="K284" s="865"/>
      <c r="L284" s="865"/>
      <c r="M284" s="865"/>
      <c r="N284" s="915"/>
      <c r="O284" s="866"/>
      <c r="P284" s="865"/>
      <c r="Q284" s="865"/>
      <c r="R284" s="865"/>
      <c r="S284" s="869"/>
      <c r="T284" s="869"/>
      <c r="U284" s="916"/>
      <c r="V284" s="865"/>
      <c r="W284" s="865"/>
      <c r="X284" s="865"/>
      <c r="Y284" s="865"/>
      <c r="Z284" s="865"/>
      <c r="AA284" s="865"/>
      <c r="AB284" s="866"/>
      <c r="AC284" s="865"/>
      <c r="AD284" s="865"/>
      <c r="AE284" s="865"/>
      <c r="AF284" s="865"/>
      <c r="AG284" s="865"/>
      <c r="AH284" s="865"/>
      <c r="AI284" s="865"/>
      <c r="AJ284" s="865"/>
      <c r="AK284" s="865"/>
      <c r="AL284" s="865"/>
      <c r="AM284" s="865"/>
      <c r="AN284" s="865"/>
      <c r="AO284" s="865"/>
    </row>
    <row r="285" spans="1:41" ht="15">
      <c r="A285" s="865"/>
      <c r="B285" s="947"/>
      <c r="C285" s="865"/>
      <c r="D285" s="865"/>
      <c r="E285" s="865"/>
      <c r="F285" s="865"/>
      <c r="G285" s="865"/>
      <c r="H285" s="865"/>
      <c r="I285" s="865"/>
      <c r="J285" s="865"/>
      <c r="K285" s="865"/>
      <c r="L285" s="865"/>
      <c r="M285" s="865"/>
      <c r="N285" s="915"/>
      <c r="O285" s="866"/>
      <c r="P285" s="865"/>
      <c r="Q285" s="865"/>
      <c r="R285" s="865"/>
      <c r="S285" s="869"/>
      <c r="T285" s="869"/>
      <c r="U285" s="916"/>
      <c r="V285" s="865"/>
      <c r="W285" s="865"/>
      <c r="X285" s="865"/>
      <c r="Y285" s="865"/>
      <c r="Z285" s="865"/>
      <c r="AA285" s="865"/>
      <c r="AB285" s="866"/>
      <c r="AC285" s="865"/>
      <c r="AD285" s="865"/>
      <c r="AE285" s="865"/>
      <c r="AF285" s="865"/>
      <c r="AG285" s="865"/>
      <c r="AH285" s="865"/>
      <c r="AI285" s="865"/>
      <c r="AJ285" s="865"/>
      <c r="AK285" s="865"/>
      <c r="AL285" s="865"/>
      <c r="AM285" s="865"/>
      <c r="AN285" s="865"/>
      <c r="AO285" s="865"/>
    </row>
    <row r="286" spans="1:41" ht="15">
      <c r="A286" s="865"/>
      <c r="B286" s="947"/>
      <c r="C286" s="865"/>
      <c r="D286" s="865"/>
      <c r="E286" s="865"/>
      <c r="F286" s="865"/>
      <c r="G286" s="865"/>
      <c r="H286" s="865"/>
      <c r="I286" s="865"/>
      <c r="J286" s="865"/>
      <c r="K286" s="865"/>
      <c r="L286" s="865"/>
      <c r="M286" s="865"/>
      <c r="N286" s="915"/>
      <c r="O286" s="866"/>
      <c r="P286" s="865"/>
      <c r="Q286" s="865"/>
      <c r="R286" s="865"/>
      <c r="S286" s="869"/>
      <c r="T286" s="869"/>
      <c r="U286" s="916"/>
      <c r="V286" s="865"/>
      <c r="W286" s="865"/>
      <c r="X286" s="865"/>
      <c r="Y286" s="865"/>
      <c r="Z286" s="865"/>
      <c r="AA286" s="865"/>
      <c r="AB286" s="866"/>
      <c r="AC286" s="865"/>
      <c r="AD286" s="865"/>
      <c r="AE286" s="865"/>
      <c r="AF286" s="865"/>
      <c r="AG286" s="865"/>
      <c r="AH286" s="865"/>
      <c r="AI286" s="865"/>
      <c r="AJ286" s="865"/>
      <c r="AK286" s="865"/>
      <c r="AL286" s="865"/>
      <c r="AM286" s="865"/>
      <c r="AN286" s="865"/>
      <c r="AO286" s="865"/>
    </row>
    <row r="287" spans="1:41" ht="15">
      <c r="A287" s="865"/>
      <c r="B287" s="947"/>
      <c r="C287" s="865"/>
      <c r="D287" s="865"/>
      <c r="E287" s="865"/>
      <c r="F287" s="865"/>
      <c r="G287" s="865"/>
      <c r="H287" s="865"/>
      <c r="I287" s="865"/>
      <c r="J287" s="865"/>
      <c r="K287" s="865"/>
      <c r="L287" s="865"/>
      <c r="M287" s="865"/>
      <c r="N287" s="915"/>
      <c r="O287" s="866"/>
      <c r="P287" s="865"/>
      <c r="Q287" s="865"/>
      <c r="R287" s="865"/>
      <c r="S287" s="869"/>
      <c r="T287" s="869"/>
      <c r="U287" s="865"/>
      <c r="V287" s="865"/>
      <c r="W287" s="865"/>
      <c r="X287" s="865"/>
      <c r="Y287" s="865"/>
      <c r="Z287" s="865"/>
      <c r="AA287" s="865"/>
      <c r="AB287" s="866"/>
      <c r="AC287" s="865"/>
      <c r="AD287" s="865"/>
      <c r="AE287" s="865"/>
      <c r="AF287" s="865"/>
      <c r="AG287" s="865"/>
      <c r="AH287" s="865"/>
      <c r="AI287" s="865"/>
      <c r="AJ287" s="865"/>
      <c r="AK287" s="865"/>
      <c r="AL287" s="865"/>
      <c r="AM287" s="865"/>
      <c r="AN287" s="865"/>
      <c r="AO287" s="865"/>
    </row>
    <row r="288" spans="1:41" ht="15">
      <c r="A288" s="865"/>
      <c r="B288" s="947"/>
      <c r="C288" s="865"/>
      <c r="D288" s="865"/>
      <c r="E288" s="865"/>
      <c r="F288" s="865"/>
      <c r="G288" s="865"/>
      <c r="H288" s="865"/>
      <c r="I288" s="865"/>
      <c r="J288" s="865"/>
      <c r="K288" s="865"/>
      <c r="L288" s="865"/>
      <c r="M288" s="865"/>
      <c r="N288" s="915"/>
      <c r="O288" s="866"/>
      <c r="P288" s="865"/>
      <c r="Q288" s="865"/>
      <c r="R288" s="865"/>
      <c r="S288" s="869"/>
      <c r="T288" s="869"/>
      <c r="U288" s="865"/>
      <c r="V288" s="865"/>
      <c r="W288" s="865"/>
      <c r="X288" s="865"/>
      <c r="Y288" s="865"/>
      <c r="Z288" s="865"/>
      <c r="AA288" s="865"/>
      <c r="AB288" s="866"/>
      <c r="AC288" s="865"/>
      <c r="AD288" s="865"/>
      <c r="AE288" s="865"/>
      <c r="AF288" s="865"/>
      <c r="AG288" s="865"/>
      <c r="AH288" s="865"/>
      <c r="AI288" s="865"/>
      <c r="AJ288" s="865"/>
      <c r="AK288" s="865"/>
      <c r="AL288" s="865"/>
      <c r="AM288" s="865"/>
      <c r="AN288" s="865"/>
      <c r="AO288" s="865"/>
    </row>
    <row r="289" spans="1:41" ht="15">
      <c r="A289" s="865"/>
      <c r="B289" s="947"/>
      <c r="C289" s="865"/>
      <c r="D289" s="865"/>
      <c r="E289" s="865"/>
      <c r="F289" s="865"/>
      <c r="G289" s="865"/>
      <c r="H289" s="865"/>
      <c r="I289" s="865"/>
      <c r="J289" s="865"/>
      <c r="K289" s="865"/>
      <c r="L289" s="865"/>
      <c r="M289" s="865"/>
      <c r="N289" s="915"/>
      <c r="O289" s="866"/>
      <c r="P289" s="865"/>
      <c r="Q289" s="865"/>
      <c r="R289" s="865"/>
      <c r="S289" s="869"/>
      <c r="T289" s="869"/>
      <c r="U289" s="865"/>
      <c r="V289" s="865"/>
      <c r="W289" s="865"/>
      <c r="X289" s="865"/>
      <c r="Y289" s="865"/>
      <c r="Z289" s="865"/>
      <c r="AA289" s="865"/>
      <c r="AB289" s="866"/>
      <c r="AC289" s="865"/>
      <c r="AD289" s="865"/>
      <c r="AE289" s="865"/>
      <c r="AF289" s="865"/>
      <c r="AG289" s="865"/>
      <c r="AH289" s="865"/>
      <c r="AI289" s="865"/>
      <c r="AJ289" s="865"/>
      <c r="AK289" s="865"/>
      <c r="AL289" s="865"/>
      <c r="AM289" s="865"/>
      <c r="AN289" s="865"/>
      <c r="AO289" s="865"/>
    </row>
    <row r="290" spans="1:41" ht="15">
      <c r="A290" s="865"/>
      <c r="B290" s="947"/>
      <c r="C290" s="865"/>
      <c r="D290" s="865"/>
      <c r="E290" s="865"/>
      <c r="F290" s="865"/>
      <c r="G290" s="865"/>
      <c r="H290" s="865"/>
      <c r="I290" s="865"/>
      <c r="J290" s="865"/>
      <c r="K290" s="865"/>
      <c r="L290" s="865"/>
      <c r="M290" s="865"/>
      <c r="N290" s="915"/>
      <c r="O290" s="866"/>
      <c r="P290" s="865"/>
      <c r="Q290" s="865"/>
      <c r="R290" s="865"/>
      <c r="S290" s="869"/>
      <c r="T290" s="869"/>
      <c r="U290" s="865"/>
      <c r="V290" s="865"/>
      <c r="W290" s="865"/>
      <c r="X290" s="865"/>
      <c r="Y290" s="865"/>
      <c r="Z290" s="865"/>
      <c r="AA290" s="865"/>
      <c r="AB290" s="866"/>
      <c r="AC290" s="865"/>
      <c r="AD290" s="865"/>
      <c r="AE290" s="865"/>
      <c r="AF290" s="865"/>
      <c r="AG290" s="865"/>
      <c r="AH290" s="865"/>
      <c r="AI290" s="865"/>
      <c r="AJ290" s="865"/>
      <c r="AK290" s="865"/>
      <c r="AL290" s="865"/>
      <c r="AM290" s="865"/>
      <c r="AN290" s="865"/>
      <c r="AO290" s="865"/>
    </row>
    <row r="291" spans="1:41" ht="15">
      <c r="A291" s="865"/>
      <c r="B291" s="947"/>
      <c r="C291" s="865"/>
      <c r="D291" s="865"/>
      <c r="E291" s="865"/>
      <c r="F291" s="865"/>
      <c r="G291" s="865"/>
      <c r="H291" s="865"/>
      <c r="I291" s="865"/>
      <c r="J291" s="865"/>
      <c r="K291" s="865"/>
      <c r="L291" s="865"/>
      <c r="M291" s="865"/>
      <c r="N291" s="915"/>
      <c r="O291" s="866"/>
      <c r="P291" s="865"/>
      <c r="Q291" s="865"/>
      <c r="R291" s="865"/>
      <c r="S291" s="869"/>
      <c r="T291" s="869"/>
      <c r="U291" s="865"/>
      <c r="V291" s="865"/>
      <c r="W291" s="865"/>
      <c r="X291" s="865"/>
      <c r="Y291" s="865"/>
      <c r="Z291" s="865"/>
      <c r="AA291" s="865"/>
      <c r="AB291" s="866"/>
      <c r="AC291" s="865"/>
      <c r="AD291" s="865"/>
      <c r="AE291" s="865"/>
      <c r="AF291" s="865"/>
      <c r="AG291" s="865"/>
      <c r="AH291" s="865"/>
      <c r="AI291" s="865"/>
      <c r="AJ291" s="865"/>
      <c r="AK291" s="865"/>
      <c r="AL291" s="865"/>
      <c r="AM291" s="865"/>
      <c r="AN291" s="865"/>
      <c r="AO291" s="865"/>
    </row>
    <row r="292" spans="1:41" ht="15">
      <c r="A292" s="865"/>
      <c r="B292" s="947"/>
      <c r="C292" s="865"/>
      <c r="D292" s="865"/>
      <c r="E292" s="865"/>
      <c r="F292" s="865"/>
      <c r="G292" s="865"/>
      <c r="H292" s="865"/>
      <c r="I292" s="865"/>
      <c r="J292" s="865"/>
      <c r="K292" s="865"/>
      <c r="L292" s="865"/>
      <c r="M292" s="865"/>
      <c r="N292" s="915"/>
      <c r="O292" s="866"/>
      <c r="P292" s="865"/>
      <c r="Q292" s="865"/>
      <c r="R292" s="865"/>
      <c r="S292" s="869"/>
      <c r="T292" s="869"/>
      <c r="U292" s="865"/>
      <c r="V292" s="865"/>
      <c r="W292" s="865"/>
      <c r="X292" s="865"/>
      <c r="Y292" s="865"/>
      <c r="Z292" s="865"/>
      <c r="AA292" s="865"/>
      <c r="AB292" s="866"/>
      <c r="AC292" s="865"/>
      <c r="AD292" s="865"/>
      <c r="AE292" s="865"/>
      <c r="AF292" s="865"/>
      <c r="AG292" s="865"/>
      <c r="AH292" s="865"/>
      <c r="AI292" s="865"/>
      <c r="AJ292" s="865"/>
      <c r="AK292" s="865"/>
      <c r="AL292" s="865"/>
      <c r="AM292" s="865"/>
      <c r="AN292" s="865"/>
      <c r="AO292" s="865"/>
    </row>
    <row r="293" spans="1:41" ht="15">
      <c r="A293" s="865"/>
      <c r="B293" s="947"/>
      <c r="C293" s="865"/>
      <c r="D293" s="865"/>
      <c r="E293" s="865"/>
      <c r="F293" s="865"/>
      <c r="G293" s="865"/>
      <c r="H293" s="865"/>
      <c r="I293" s="865"/>
      <c r="J293" s="865"/>
      <c r="K293" s="865"/>
      <c r="L293" s="865"/>
      <c r="M293" s="865"/>
      <c r="N293" s="915"/>
      <c r="O293" s="866"/>
      <c r="P293" s="865"/>
      <c r="Q293" s="865"/>
      <c r="R293" s="865"/>
      <c r="S293" s="869"/>
      <c r="T293" s="869"/>
      <c r="U293" s="865"/>
      <c r="V293" s="865"/>
      <c r="W293" s="865"/>
      <c r="X293" s="865"/>
      <c r="Y293" s="865"/>
      <c r="Z293" s="865"/>
      <c r="AA293" s="865"/>
      <c r="AB293" s="866"/>
      <c r="AC293" s="865"/>
      <c r="AD293" s="865"/>
      <c r="AE293" s="865"/>
      <c r="AF293" s="865"/>
      <c r="AG293" s="865"/>
      <c r="AH293" s="865"/>
      <c r="AI293" s="865"/>
      <c r="AJ293" s="865"/>
      <c r="AK293" s="865"/>
      <c r="AL293" s="865"/>
      <c r="AM293" s="865"/>
      <c r="AN293" s="865"/>
      <c r="AO293" s="865"/>
    </row>
    <row r="294" spans="1:41" ht="15">
      <c r="A294" s="865"/>
      <c r="B294" s="947"/>
      <c r="C294" s="865"/>
      <c r="D294" s="865"/>
      <c r="E294" s="865"/>
      <c r="F294" s="865"/>
      <c r="G294" s="865"/>
      <c r="H294" s="865"/>
      <c r="I294" s="865"/>
      <c r="J294" s="865"/>
      <c r="K294" s="865"/>
      <c r="L294" s="865"/>
      <c r="M294" s="865"/>
      <c r="N294" s="915"/>
      <c r="O294" s="866"/>
      <c r="P294" s="865"/>
      <c r="Q294" s="865"/>
      <c r="R294" s="865"/>
      <c r="S294" s="869"/>
      <c r="T294" s="869"/>
      <c r="U294" s="865"/>
      <c r="V294" s="865"/>
      <c r="W294" s="865"/>
      <c r="X294" s="865"/>
      <c r="Y294" s="865"/>
      <c r="Z294" s="865"/>
      <c r="AA294" s="865"/>
      <c r="AB294" s="866"/>
      <c r="AC294" s="865"/>
      <c r="AD294" s="865"/>
      <c r="AE294" s="865"/>
      <c r="AF294" s="865"/>
      <c r="AG294" s="865"/>
      <c r="AH294" s="865"/>
      <c r="AI294" s="865"/>
      <c r="AJ294" s="865"/>
      <c r="AK294" s="865"/>
      <c r="AL294" s="865"/>
      <c r="AM294" s="865"/>
      <c r="AN294" s="865"/>
      <c r="AO294" s="865"/>
    </row>
    <row r="295" spans="1:41" ht="15">
      <c r="A295" s="865"/>
      <c r="B295" s="947"/>
      <c r="C295" s="865"/>
      <c r="D295" s="865"/>
      <c r="E295" s="865"/>
      <c r="F295" s="865"/>
      <c r="G295" s="865"/>
      <c r="H295" s="865"/>
      <c r="I295" s="865"/>
      <c r="J295" s="865"/>
      <c r="K295" s="865"/>
      <c r="L295" s="865"/>
      <c r="M295" s="865"/>
      <c r="N295" s="915"/>
      <c r="O295" s="866"/>
      <c r="P295" s="865"/>
      <c r="Q295" s="865"/>
      <c r="R295" s="865"/>
      <c r="S295" s="869"/>
      <c r="T295" s="869"/>
      <c r="U295" s="865"/>
      <c r="V295" s="865"/>
      <c r="W295" s="865"/>
      <c r="X295" s="865"/>
      <c r="Y295" s="865"/>
      <c r="Z295" s="865"/>
      <c r="AA295" s="865"/>
      <c r="AB295" s="866"/>
      <c r="AC295" s="865"/>
      <c r="AD295" s="865"/>
      <c r="AE295" s="865"/>
      <c r="AF295" s="865"/>
      <c r="AG295" s="865"/>
      <c r="AH295" s="865"/>
      <c r="AI295" s="865"/>
      <c r="AJ295" s="865"/>
      <c r="AK295" s="865"/>
      <c r="AL295" s="865"/>
      <c r="AM295" s="865"/>
      <c r="AN295" s="865"/>
      <c r="AO295" s="865"/>
    </row>
    <row r="296" spans="1:41" ht="15">
      <c r="A296" s="865"/>
      <c r="B296" s="947"/>
      <c r="C296" s="865"/>
      <c r="D296" s="865"/>
      <c r="E296" s="865"/>
      <c r="F296" s="865"/>
      <c r="G296" s="865"/>
      <c r="H296" s="865"/>
      <c r="I296" s="865"/>
      <c r="J296" s="865"/>
      <c r="K296" s="865"/>
      <c r="L296" s="865"/>
      <c r="M296" s="865"/>
      <c r="N296" s="915"/>
      <c r="O296" s="866"/>
      <c r="P296" s="865"/>
      <c r="Q296" s="865"/>
      <c r="R296" s="865"/>
      <c r="S296" s="869"/>
      <c r="T296" s="869"/>
      <c r="U296" s="865"/>
      <c r="V296" s="865"/>
      <c r="W296" s="865"/>
      <c r="X296" s="865"/>
      <c r="Y296" s="865"/>
      <c r="Z296" s="865"/>
      <c r="AA296" s="865"/>
      <c r="AB296" s="866"/>
      <c r="AC296" s="865"/>
      <c r="AD296" s="865"/>
      <c r="AE296" s="865"/>
      <c r="AF296" s="865"/>
      <c r="AG296" s="865"/>
      <c r="AH296" s="865"/>
      <c r="AI296" s="865"/>
      <c r="AJ296" s="865"/>
      <c r="AK296" s="865"/>
      <c r="AL296" s="865"/>
      <c r="AM296" s="865"/>
      <c r="AN296" s="865"/>
      <c r="AO296" s="865"/>
    </row>
    <row r="297" spans="1:41" ht="15">
      <c r="A297" s="865"/>
      <c r="B297" s="947"/>
      <c r="C297" s="865"/>
      <c r="D297" s="865"/>
      <c r="E297" s="865"/>
      <c r="F297" s="865"/>
      <c r="G297" s="865"/>
      <c r="H297" s="865"/>
      <c r="I297" s="865"/>
      <c r="J297" s="865"/>
      <c r="K297" s="865"/>
      <c r="L297" s="865"/>
      <c r="M297" s="865"/>
      <c r="N297" s="915"/>
      <c r="O297" s="866"/>
      <c r="P297" s="865"/>
      <c r="Q297" s="865"/>
      <c r="R297" s="865"/>
      <c r="S297" s="869"/>
      <c r="T297" s="869"/>
      <c r="U297" s="865"/>
      <c r="V297" s="865"/>
      <c r="W297" s="865"/>
      <c r="X297" s="865"/>
      <c r="Y297" s="865"/>
      <c r="Z297" s="865"/>
      <c r="AA297" s="865"/>
      <c r="AB297" s="866"/>
      <c r="AC297" s="865"/>
      <c r="AD297" s="865"/>
      <c r="AE297" s="865"/>
      <c r="AF297" s="865"/>
      <c r="AG297" s="865"/>
      <c r="AH297" s="865"/>
      <c r="AI297" s="865"/>
      <c r="AJ297" s="865"/>
      <c r="AK297" s="865"/>
      <c r="AL297" s="865"/>
      <c r="AM297" s="865"/>
      <c r="AN297" s="865"/>
      <c r="AO297" s="865"/>
    </row>
    <row r="298" spans="1:41" ht="15">
      <c r="A298" s="865"/>
      <c r="B298" s="947"/>
      <c r="C298" s="865"/>
      <c r="D298" s="865"/>
      <c r="E298" s="865"/>
      <c r="F298" s="865"/>
      <c r="G298" s="865"/>
      <c r="H298" s="865"/>
      <c r="I298" s="865"/>
      <c r="J298" s="865"/>
      <c r="K298" s="865"/>
      <c r="L298" s="865"/>
      <c r="M298" s="865"/>
      <c r="N298" s="915"/>
      <c r="O298" s="866"/>
      <c r="P298" s="865"/>
      <c r="Q298" s="865"/>
      <c r="R298" s="865"/>
      <c r="S298" s="869"/>
      <c r="T298" s="869"/>
      <c r="U298" s="865"/>
      <c r="V298" s="865"/>
      <c r="W298" s="865"/>
      <c r="X298" s="865"/>
      <c r="Y298" s="865"/>
      <c r="Z298" s="865"/>
      <c r="AA298" s="865"/>
      <c r="AB298" s="866"/>
      <c r="AC298" s="865"/>
      <c r="AD298" s="865"/>
      <c r="AE298" s="865"/>
      <c r="AF298" s="865"/>
      <c r="AG298" s="865"/>
      <c r="AH298" s="865"/>
      <c r="AI298" s="865"/>
      <c r="AJ298" s="865"/>
      <c r="AK298" s="865"/>
      <c r="AL298" s="865"/>
      <c r="AM298" s="865"/>
      <c r="AN298" s="865"/>
      <c r="AO298" s="865"/>
    </row>
    <row r="299" spans="1:41" ht="15">
      <c r="A299" s="865"/>
      <c r="B299" s="947"/>
      <c r="C299" s="865"/>
      <c r="D299" s="865"/>
      <c r="E299" s="865"/>
      <c r="F299" s="865"/>
      <c r="G299" s="865"/>
      <c r="H299" s="865"/>
      <c r="I299" s="865"/>
      <c r="J299" s="865"/>
      <c r="K299" s="865"/>
      <c r="L299" s="865"/>
      <c r="M299" s="865"/>
      <c r="N299" s="915"/>
      <c r="O299" s="866"/>
      <c r="P299" s="865"/>
      <c r="Q299" s="865"/>
      <c r="R299" s="865"/>
      <c r="S299" s="869"/>
      <c r="T299" s="869"/>
      <c r="U299" s="865"/>
      <c r="V299" s="865"/>
      <c r="W299" s="865"/>
      <c r="X299" s="865"/>
      <c r="Y299" s="865"/>
      <c r="Z299" s="865"/>
      <c r="AA299" s="865"/>
      <c r="AB299" s="866"/>
      <c r="AC299" s="865"/>
      <c r="AD299" s="865"/>
      <c r="AE299" s="865"/>
      <c r="AF299" s="865"/>
      <c r="AG299" s="865"/>
      <c r="AH299" s="865"/>
      <c r="AI299" s="865"/>
      <c r="AJ299" s="865"/>
      <c r="AK299" s="865"/>
      <c r="AL299" s="865"/>
      <c r="AM299" s="865"/>
      <c r="AN299" s="865"/>
      <c r="AO299" s="865"/>
    </row>
    <row r="300" spans="1:41" ht="15">
      <c r="A300" s="865"/>
      <c r="B300" s="947"/>
      <c r="C300" s="865"/>
      <c r="D300" s="865"/>
      <c r="E300" s="865"/>
      <c r="F300" s="865"/>
      <c r="G300" s="865"/>
      <c r="H300" s="865"/>
      <c r="I300" s="865"/>
      <c r="J300" s="865"/>
      <c r="K300" s="865"/>
      <c r="L300" s="865"/>
      <c r="M300" s="865"/>
      <c r="N300" s="915"/>
      <c r="O300" s="866"/>
      <c r="P300" s="865"/>
      <c r="Q300" s="865"/>
      <c r="R300" s="865"/>
      <c r="S300" s="869"/>
      <c r="T300" s="869"/>
      <c r="U300" s="865"/>
      <c r="V300" s="865"/>
      <c r="W300" s="865"/>
      <c r="X300" s="865"/>
      <c r="Y300" s="865"/>
      <c r="Z300" s="865"/>
      <c r="AA300" s="865"/>
      <c r="AB300" s="866"/>
      <c r="AC300" s="865"/>
      <c r="AD300" s="865"/>
      <c r="AE300" s="865"/>
      <c r="AF300" s="865"/>
      <c r="AG300" s="865"/>
      <c r="AH300" s="865"/>
      <c r="AI300" s="865"/>
      <c r="AJ300" s="865"/>
      <c r="AK300" s="865"/>
      <c r="AL300" s="865"/>
      <c r="AM300" s="865"/>
      <c r="AN300" s="865"/>
      <c r="AO300" s="865"/>
    </row>
    <row r="301" spans="1:41" ht="15">
      <c r="A301" s="865"/>
      <c r="B301" s="947"/>
      <c r="C301" s="865"/>
      <c r="D301" s="865"/>
      <c r="E301" s="865"/>
      <c r="F301" s="865"/>
      <c r="G301" s="865"/>
      <c r="H301" s="865"/>
      <c r="I301" s="865"/>
      <c r="J301" s="865"/>
      <c r="K301" s="865"/>
      <c r="L301" s="865"/>
      <c r="M301" s="865"/>
      <c r="N301" s="915"/>
      <c r="O301" s="866"/>
      <c r="P301" s="865"/>
      <c r="Q301" s="865"/>
      <c r="R301" s="865"/>
      <c r="S301" s="869"/>
      <c r="T301" s="869"/>
      <c r="U301" s="865"/>
      <c r="V301" s="865"/>
      <c r="W301" s="865"/>
      <c r="X301" s="865"/>
      <c r="Y301" s="865"/>
      <c r="Z301" s="865"/>
      <c r="AA301" s="865"/>
      <c r="AB301" s="866"/>
      <c r="AC301" s="865"/>
      <c r="AD301" s="865"/>
      <c r="AE301" s="865"/>
      <c r="AF301" s="865"/>
      <c r="AG301" s="865"/>
      <c r="AH301" s="865"/>
      <c r="AI301" s="865"/>
      <c r="AJ301" s="865"/>
      <c r="AK301" s="865"/>
      <c r="AL301" s="865"/>
      <c r="AM301" s="865"/>
      <c r="AN301" s="865"/>
      <c r="AO301" s="865"/>
    </row>
    <row r="302" spans="1:41" ht="15">
      <c r="A302" s="865"/>
      <c r="B302" s="947"/>
      <c r="C302" s="865"/>
      <c r="D302" s="865"/>
      <c r="E302" s="865"/>
      <c r="F302" s="865"/>
      <c r="G302" s="865"/>
      <c r="H302" s="865"/>
      <c r="I302" s="865"/>
      <c r="J302" s="865"/>
      <c r="K302" s="865"/>
      <c r="L302" s="865"/>
      <c r="M302" s="865"/>
      <c r="N302" s="915"/>
      <c r="O302" s="866"/>
      <c r="P302" s="865"/>
      <c r="Q302" s="865"/>
      <c r="R302" s="865"/>
      <c r="S302" s="869"/>
      <c r="T302" s="869"/>
      <c r="U302" s="865"/>
      <c r="V302" s="865"/>
      <c r="W302" s="865"/>
      <c r="X302" s="865"/>
      <c r="Y302" s="865"/>
      <c r="Z302" s="865"/>
      <c r="AA302" s="865"/>
      <c r="AB302" s="866"/>
      <c r="AC302" s="865"/>
      <c r="AD302" s="865"/>
      <c r="AE302" s="865"/>
      <c r="AF302" s="865"/>
      <c r="AG302" s="865"/>
      <c r="AH302" s="865"/>
      <c r="AI302" s="865"/>
      <c r="AJ302" s="865"/>
      <c r="AK302" s="865"/>
      <c r="AL302" s="865"/>
      <c r="AM302" s="865"/>
      <c r="AN302" s="865"/>
      <c r="AO302" s="865"/>
    </row>
    <row r="303" spans="1:41" ht="15">
      <c r="A303" s="865"/>
      <c r="B303" s="947"/>
      <c r="C303" s="865"/>
      <c r="D303" s="865"/>
      <c r="E303" s="865"/>
      <c r="F303" s="865"/>
      <c r="G303" s="865"/>
      <c r="H303" s="865"/>
      <c r="I303" s="865"/>
      <c r="J303" s="865"/>
      <c r="K303" s="865"/>
      <c r="L303" s="865"/>
      <c r="M303" s="865"/>
      <c r="N303" s="915"/>
      <c r="O303" s="866"/>
      <c r="P303" s="865"/>
      <c r="Q303" s="865"/>
      <c r="R303" s="865"/>
      <c r="S303" s="869"/>
      <c r="T303" s="869"/>
      <c r="U303" s="865"/>
      <c r="V303" s="865"/>
      <c r="W303" s="865"/>
      <c r="X303" s="865"/>
      <c r="Y303" s="865"/>
      <c r="Z303" s="865"/>
      <c r="AA303" s="865"/>
      <c r="AB303" s="866"/>
      <c r="AC303" s="865"/>
      <c r="AD303" s="865"/>
      <c r="AE303" s="865"/>
      <c r="AF303" s="865"/>
      <c r="AG303" s="865"/>
      <c r="AH303" s="865"/>
      <c r="AI303" s="865"/>
      <c r="AJ303" s="865"/>
      <c r="AK303" s="865"/>
      <c r="AL303" s="865"/>
      <c r="AM303" s="865"/>
      <c r="AN303" s="865"/>
      <c r="AO303" s="865"/>
    </row>
    <row r="304" spans="1:41" ht="15">
      <c r="A304" s="865"/>
      <c r="B304" s="947"/>
      <c r="C304" s="865"/>
      <c r="D304" s="865"/>
      <c r="E304" s="865"/>
      <c r="F304" s="865"/>
      <c r="G304" s="865"/>
      <c r="H304" s="865"/>
      <c r="I304" s="865"/>
      <c r="J304" s="865"/>
      <c r="K304" s="865"/>
      <c r="L304" s="865"/>
      <c r="M304" s="865"/>
      <c r="N304" s="915"/>
      <c r="O304" s="866"/>
      <c r="P304" s="865"/>
      <c r="Q304" s="865"/>
      <c r="R304" s="865"/>
      <c r="S304" s="869"/>
      <c r="T304" s="869"/>
      <c r="U304" s="865"/>
      <c r="V304" s="865"/>
      <c r="W304" s="865"/>
      <c r="X304" s="865"/>
      <c r="Y304" s="865"/>
      <c r="Z304" s="865"/>
      <c r="AA304" s="865"/>
      <c r="AB304" s="866"/>
      <c r="AC304" s="865"/>
      <c r="AD304" s="865"/>
      <c r="AE304" s="865"/>
      <c r="AF304" s="865"/>
      <c r="AG304" s="865"/>
      <c r="AH304" s="865"/>
      <c r="AI304" s="865"/>
      <c r="AJ304" s="865"/>
      <c r="AK304" s="865"/>
      <c r="AL304" s="865"/>
      <c r="AM304" s="865"/>
      <c r="AN304" s="865"/>
      <c r="AO304" s="865"/>
    </row>
    <row r="305" spans="1:41" ht="15">
      <c r="A305" s="865"/>
      <c r="B305" s="947"/>
      <c r="C305" s="865"/>
      <c r="D305" s="865"/>
      <c r="E305" s="865"/>
      <c r="F305" s="865"/>
      <c r="G305" s="865"/>
      <c r="H305" s="865"/>
      <c r="I305" s="865"/>
      <c r="J305" s="865"/>
      <c r="K305" s="865"/>
      <c r="L305" s="865"/>
      <c r="M305" s="865"/>
      <c r="N305" s="915"/>
      <c r="O305" s="866"/>
      <c r="P305" s="865"/>
      <c r="Q305" s="865"/>
      <c r="R305" s="865"/>
      <c r="S305" s="869"/>
      <c r="T305" s="869"/>
      <c r="U305" s="865"/>
      <c r="V305" s="865"/>
      <c r="W305" s="865"/>
      <c r="X305" s="865"/>
      <c r="Y305" s="865"/>
      <c r="Z305" s="865"/>
      <c r="AA305" s="865"/>
      <c r="AB305" s="866"/>
      <c r="AC305" s="865"/>
      <c r="AD305" s="865"/>
      <c r="AE305" s="865"/>
      <c r="AF305" s="865"/>
      <c r="AG305" s="865"/>
      <c r="AH305" s="865"/>
      <c r="AI305" s="865"/>
      <c r="AJ305" s="865"/>
      <c r="AK305" s="865"/>
      <c r="AL305" s="865"/>
      <c r="AM305" s="865"/>
      <c r="AN305" s="865"/>
      <c r="AO305" s="865"/>
    </row>
    <row r="306" spans="1:41" ht="15">
      <c r="A306" s="865"/>
      <c r="B306" s="947"/>
      <c r="C306" s="865"/>
      <c r="D306" s="865"/>
      <c r="E306" s="865"/>
      <c r="F306" s="865"/>
      <c r="G306" s="865"/>
      <c r="H306" s="865"/>
      <c r="I306" s="865"/>
      <c r="J306" s="865"/>
      <c r="K306" s="865"/>
      <c r="L306" s="865"/>
      <c r="M306" s="865"/>
      <c r="N306" s="915"/>
      <c r="O306" s="866"/>
      <c r="P306" s="865"/>
      <c r="Q306" s="865"/>
      <c r="R306" s="865"/>
      <c r="S306" s="869"/>
      <c r="T306" s="869"/>
      <c r="U306" s="865"/>
      <c r="V306" s="865"/>
      <c r="W306" s="865"/>
      <c r="X306" s="865"/>
      <c r="Y306" s="865"/>
      <c r="Z306" s="865"/>
      <c r="AA306" s="865"/>
      <c r="AB306" s="866"/>
      <c r="AC306" s="865"/>
      <c r="AD306" s="865"/>
      <c r="AE306" s="865"/>
      <c r="AF306" s="865"/>
      <c r="AG306" s="865"/>
      <c r="AH306" s="865"/>
      <c r="AI306" s="865"/>
      <c r="AJ306" s="865"/>
      <c r="AK306" s="865"/>
      <c r="AL306" s="865"/>
      <c r="AM306" s="865"/>
      <c r="AN306" s="865"/>
      <c r="AO306" s="865"/>
    </row>
    <row r="307" spans="1:41" ht="15">
      <c r="A307" s="865"/>
      <c r="B307" s="947"/>
      <c r="C307" s="865"/>
      <c r="D307" s="865"/>
      <c r="E307" s="865"/>
      <c r="F307" s="865"/>
      <c r="G307" s="865"/>
      <c r="H307" s="865"/>
      <c r="I307" s="865"/>
      <c r="J307" s="865"/>
      <c r="K307" s="865"/>
      <c r="L307" s="865"/>
      <c r="M307" s="865"/>
      <c r="N307" s="915"/>
      <c r="O307" s="866"/>
      <c r="P307" s="865"/>
      <c r="Q307" s="865"/>
      <c r="R307" s="865"/>
      <c r="S307" s="869"/>
      <c r="T307" s="869"/>
      <c r="U307" s="865"/>
      <c r="V307" s="865"/>
      <c r="W307" s="865"/>
      <c r="X307" s="865"/>
      <c r="Y307" s="865"/>
      <c r="Z307" s="865"/>
      <c r="AA307" s="865"/>
      <c r="AB307" s="866"/>
      <c r="AC307" s="865"/>
      <c r="AD307" s="865"/>
      <c r="AE307" s="865"/>
      <c r="AF307" s="865"/>
      <c r="AG307" s="865"/>
      <c r="AH307" s="865"/>
      <c r="AI307" s="865"/>
      <c r="AJ307" s="865"/>
      <c r="AK307" s="865"/>
      <c r="AL307" s="865"/>
      <c r="AM307" s="865"/>
      <c r="AN307" s="865"/>
      <c r="AO307" s="865"/>
    </row>
    <row r="308" spans="1:41" ht="15">
      <c r="A308" s="865"/>
      <c r="B308" s="947"/>
      <c r="C308" s="865"/>
      <c r="D308" s="865"/>
      <c r="E308" s="865"/>
      <c r="F308" s="865"/>
      <c r="G308" s="865"/>
      <c r="H308" s="865"/>
      <c r="I308" s="865"/>
      <c r="J308" s="865"/>
      <c r="K308" s="865"/>
      <c r="L308" s="865"/>
      <c r="M308" s="865"/>
      <c r="N308" s="915"/>
      <c r="O308" s="866"/>
      <c r="P308" s="865"/>
      <c r="Q308" s="865"/>
      <c r="R308" s="865"/>
      <c r="S308" s="869"/>
      <c r="T308" s="869"/>
      <c r="U308" s="865"/>
      <c r="V308" s="865"/>
      <c r="W308" s="865"/>
      <c r="X308" s="865"/>
      <c r="Y308" s="865"/>
      <c r="Z308" s="865"/>
      <c r="AA308" s="865"/>
      <c r="AB308" s="866"/>
      <c r="AC308" s="865"/>
      <c r="AD308" s="865"/>
      <c r="AE308" s="865"/>
      <c r="AF308" s="865"/>
      <c r="AG308" s="865"/>
      <c r="AH308" s="865"/>
      <c r="AI308" s="865"/>
      <c r="AJ308" s="865"/>
      <c r="AK308" s="865"/>
      <c r="AL308" s="865"/>
      <c r="AM308" s="865"/>
      <c r="AN308" s="865"/>
      <c r="AO308" s="865"/>
    </row>
    <row r="309" spans="1:41" ht="15">
      <c r="A309" s="865"/>
      <c r="B309" s="947"/>
      <c r="C309" s="865"/>
      <c r="D309" s="865"/>
      <c r="E309" s="865"/>
      <c r="F309" s="865"/>
      <c r="G309" s="865"/>
      <c r="H309" s="865"/>
      <c r="I309" s="865"/>
      <c r="J309" s="865"/>
      <c r="K309" s="865"/>
      <c r="L309" s="865"/>
      <c r="M309" s="865"/>
      <c r="N309" s="915"/>
      <c r="O309" s="866"/>
      <c r="P309" s="865"/>
      <c r="Q309" s="865"/>
      <c r="R309" s="865"/>
      <c r="S309" s="869"/>
      <c r="T309" s="869"/>
      <c r="U309" s="865"/>
      <c r="V309" s="865"/>
      <c r="W309" s="865"/>
      <c r="X309" s="865"/>
      <c r="Y309" s="865"/>
      <c r="Z309" s="865"/>
      <c r="AA309" s="865"/>
      <c r="AB309" s="866"/>
      <c r="AC309" s="865"/>
      <c r="AD309" s="865"/>
      <c r="AE309" s="865"/>
      <c r="AF309" s="865"/>
      <c r="AG309" s="865"/>
      <c r="AH309" s="865"/>
      <c r="AI309" s="865"/>
      <c r="AJ309" s="865"/>
      <c r="AK309" s="865"/>
      <c r="AL309" s="865"/>
      <c r="AM309" s="865"/>
      <c r="AN309" s="865"/>
      <c r="AO309" s="865"/>
    </row>
    <row r="310" spans="1:41" ht="15">
      <c r="A310" s="865"/>
      <c r="B310" s="947"/>
      <c r="C310" s="865"/>
      <c r="D310" s="865"/>
      <c r="E310" s="865"/>
      <c r="F310" s="865"/>
      <c r="G310" s="865"/>
      <c r="H310" s="865"/>
      <c r="I310" s="865"/>
      <c r="J310" s="865"/>
      <c r="K310" s="865"/>
      <c r="L310" s="865"/>
      <c r="M310" s="865"/>
      <c r="N310" s="915"/>
      <c r="O310" s="866"/>
      <c r="P310" s="865"/>
      <c r="Q310" s="865"/>
      <c r="R310" s="865"/>
      <c r="S310" s="869"/>
      <c r="T310" s="869"/>
      <c r="U310" s="865"/>
      <c r="V310" s="865"/>
      <c r="W310" s="865"/>
      <c r="X310" s="865"/>
      <c r="Y310" s="865"/>
      <c r="Z310" s="865"/>
      <c r="AA310" s="865"/>
      <c r="AB310" s="866"/>
      <c r="AC310" s="865"/>
      <c r="AD310" s="865"/>
      <c r="AE310" s="865"/>
      <c r="AF310" s="865"/>
      <c r="AG310" s="865"/>
      <c r="AH310" s="865"/>
      <c r="AI310" s="865"/>
      <c r="AJ310" s="865"/>
      <c r="AK310" s="865"/>
      <c r="AL310" s="865"/>
      <c r="AM310" s="865"/>
      <c r="AN310" s="865"/>
      <c r="AO310" s="865"/>
    </row>
    <row r="311" spans="1:41" ht="15">
      <c r="A311" s="865"/>
      <c r="B311" s="947"/>
      <c r="C311" s="865"/>
      <c r="D311" s="865"/>
      <c r="E311" s="865"/>
      <c r="F311" s="865"/>
      <c r="G311" s="865"/>
      <c r="H311" s="865"/>
      <c r="I311" s="865"/>
      <c r="J311" s="865"/>
      <c r="K311" s="865"/>
      <c r="L311" s="865"/>
      <c r="M311" s="865"/>
      <c r="N311" s="915"/>
      <c r="O311" s="866"/>
      <c r="P311" s="865"/>
      <c r="Q311" s="865"/>
      <c r="R311" s="865"/>
      <c r="S311" s="869"/>
      <c r="T311" s="869"/>
      <c r="U311" s="865"/>
      <c r="V311" s="865"/>
      <c r="W311" s="865"/>
      <c r="X311" s="865"/>
      <c r="Y311" s="865"/>
      <c r="Z311" s="865"/>
      <c r="AA311" s="865"/>
      <c r="AB311" s="866"/>
      <c r="AC311" s="865"/>
      <c r="AD311" s="865"/>
      <c r="AE311" s="865"/>
      <c r="AF311" s="865"/>
      <c r="AG311" s="865"/>
      <c r="AH311" s="865"/>
      <c r="AI311" s="865"/>
      <c r="AJ311" s="865"/>
      <c r="AK311" s="865"/>
      <c r="AL311" s="865"/>
      <c r="AM311" s="865"/>
      <c r="AN311" s="865"/>
      <c r="AO311" s="865"/>
    </row>
    <row r="312" spans="1:41" ht="15">
      <c r="A312" s="865"/>
      <c r="B312" s="947"/>
      <c r="C312" s="865"/>
      <c r="D312" s="865"/>
      <c r="E312" s="865"/>
      <c r="F312" s="865"/>
      <c r="G312" s="865"/>
      <c r="H312" s="865"/>
      <c r="I312" s="865"/>
      <c r="J312" s="865"/>
      <c r="K312" s="865"/>
      <c r="L312" s="865"/>
      <c r="M312" s="865"/>
      <c r="N312" s="915"/>
      <c r="O312" s="866"/>
      <c r="P312" s="865"/>
      <c r="Q312" s="865"/>
      <c r="R312" s="865"/>
      <c r="S312" s="869"/>
      <c r="T312" s="869"/>
      <c r="U312" s="865"/>
      <c r="V312" s="865"/>
      <c r="W312" s="865"/>
      <c r="X312" s="865"/>
      <c r="Y312" s="865"/>
      <c r="Z312" s="865"/>
      <c r="AA312" s="865"/>
      <c r="AB312" s="866"/>
      <c r="AC312" s="865"/>
      <c r="AD312" s="865"/>
      <c r="AE312" s="865"/>
      <c r="AF312" s="865"/>
      <c r="AG312" s="865"/>
      <c r="AH312" s="865"/>
      <c r="AI312" s="865"/>
      <c r="AJ312" s="865"/>
      <c r="AK312" s="865"/>
      <c r="AL312" s="865"/>
      <c r="AM312" s="865"/>
      <c r="AN312" s="865"/>
      <c r="AO312" s="865"/>
    </row>
    <row r="313" spans="1:41" ht="15">
      <c r="A313" s="865"/>
      <c r="B313" s="947"/>
      <c r="C313" s="865"/>
      <c r="D313" s="865"/>
      <c r="E313" s="865"/>
      <c r="F313" s="865"/>
      <c r="G313" s="865"/>
      <c r="H313" s="865"/>
      <c r="I313" s="865"/>
      <c r="J313" s="865"/>
      <c r="K313" s="865"/>
      <c r="L313" s="865"/>
      <c r="M313" s="865"/>
      <c r="N313" s="915"/>
      <c r="O313" s="866"/>
      <c r="P313" s="865"/>
      <c r="Q313" s="865"/>
      <c r="R313" s="865"/>
      <c r="S313" s="869"/>
      <c r="T313" s="869"/>
      <c r="U313" s="865"/>
      <c r="V313" s="865"/>
      <c r="W313" s="865"/>
      <c r="X313" s="865"/>
      <c r="Y313" s="865"/>
      <c r="Z313" s="865"/>
      <c r="AA313" s="865"/>
      <c r="AB313" s="866"/>
      <c r="AC313" s="865"/>
      <c r="AD313" s="865"/>
      <c r="AE313" s="865"/>
      <c r="AF313" s="865"/>
      <c r="AG313" s="865"/>
      <c r="AH313" s="865"/>
      <c r="AI313" s="865"/>
      <c r="AJ313" s="865"/>
      <c r="AK313" s="865"/>
      <c r="AL313" s="865"/>
      <c r="AM313" s="865"/>
      <c r="AN313" s="865"/>
      <c r="AO313" s="865"/>
    </row>
    <row r="314" spans="1:41" ht="15">
      <c r="A314" s="865"/>
      <c r="B314" s="947"/>
      <c r="C314" s="865"/>
      <c r="D314" s="865"/>
      <c r="E314" s="865"/>
      <c r="F314" s="865"/>
      <c r="G314" s="865"/>
      <c r="H314" s="865"/>
      <c r="I314" s="865"/>
      <c r="J314" s="865"/>
      <c r="K314" s="865"/>
      <c r="L314" s="865"/>
      <c r="M314" s="865"/>
      <c r="N314" s="915"/>
      <c r="O314" s="866"/>
      <c r="P314" s="865"/>
      <c r="Q314" s="865"/>
      <c r="R314" s="865"/>
      <c r="S314" s="869"/>
      <c r="T314" s="869"/>
      <c r="U314" s="865"/>
      <c r="V314" s="865"/>
      <c r="W314" s="865"/>
      <c r="X314" s="865"/>
      <c r="Y314" s="865"/>
      <c r="Z314" s="865"/>
      <c r="AA314" s="865"/>
      <c r="AB314" s="866"/>
      <c r="AC314" s="865"/>
      <c r="AD314" s="865"/>
      <c r="AE314" s="865"/>
      <c r="AF314" s="865"/>
      <c r="AG314" s="865"/>
      <c r="AH314" s="865"/>
      <c r="AI314" s="865"/>
      <c r="AJ314" s="865"/>
      <c r="AK314" s="865"/>
      <c r="AL314" s="865"/>
      <c r="AM314" s="865"/>
      <c r="AN314" s="865"/>
      <c r="AO314" s="865"/>
    </row>
    <row r="315" spans="1:41" ht="15">
      <c r="A315" s="865"/>
      <c r="B315" s="947"/>
      <c r="C315" s="865"/>
      <c r="D315" s="865"/>
      <c r="E315" s="865"/>
      <c r="F315" s="865"/>
      <c r="G315" s="865"/>
      <c r="H315" s="865"/>
      <c r="I315" s="865"/>
      <c r="J315" s="865"/>
      <c r="K315" s="865"/>
      <c r="L315" s="865"/>
      <c r="M315" s="865"/>
      <c r="N315" s="915"/>
      <c r="O315" s="866"/>
      <c r="P315" s="865"/>
      <c r="Q315" s="865"/>
      <c r="R315" s="865"/>
      <c r="S315" s="869"/>
      <c r="T315" s="869"/>
      <c r="U315" s="865"/>
      <c r="V315" s="865"/>
      <c r="W315" s="865"/>
      <c r="X315" s="865"/>
      <c r="Y315" s="865"/>
      <c r="Z315" s="865"/>
      <c r="AA315" s="865"/>
      <c r="AB315" s="866"/>
      <c r="AC315" s="865"/>
      <c r="AD315" s="865"/>
      <c r="AE315" s="865"/>
      <c r="AF315" s="865"/>
      <c r="AG315" s="865"/>
      <c r="AH315" s="865"/>
      <c r="AI315" s="865"/>
      <c r="AJ315" s="865"/>
      <c r="AK315" s="865"/>
      <c r="AL315" s="865"/>
      <c r="AM315" s="865"/>
      <c r="AN315" s="865"/>
      <c r="AO315" s="865"/>
    </row>
    <row r="316" spans="1:41" ht="15">
      <c r="A316" s="865"/>
      <c r="B316" s="947"/>
      <c r="C316" s="865"/>
      <c r="D316" s="865"/>
      <c r="E316" s="865"/>
      <c r="F316" s="865"/>
      <c r="G316" s="865"/>
      <c r="H316" s="865"/>
      <c r="I316" s="865"/>
      <c r="J316" s="865"/>
      <c r="K316" s="865"/>
      <c r="L316" s="865"/>
      <c r="M316" s="865"/>
      <c r="N316" s="915"/>
      <c r="O316" s="866"/>
      <c r="P316" s="865"/>
      <c r="Q316" s="865"/>
      <c r="R316" s="865"/>
      <c r="S316" s="869"/>
      <c r="T316" s="869"/>
      <c r="U316" s="865"/>
      <c r="V316" s="865"/>
      <c r="W316" s="865"/>
      <c r="X316" s="865"/>
      <c r="Y316" s="865"/>
      <c r="Z316" s="865"/>
      <c r="AA316" s="865"/>
      <c r="AB316" s="866"/>
      <c r="AC316" s="865"/>
      <c r="AD316" s="865"/>
      <c r="AE316" s="865"/>
      <c r="AF316" s="865"/>
      <c r="AG316" s="865"/>
      <c r="AH316" s="865"/>
      <c r="AI316" s="865"/>
      <c r="AJ316" s="865"/>
      <c r="AK316" s="865"/>
      <c r="AL316" s="865"/>
      <c r="AM316" s="865"/>
      <c r="AN316" s="865"/>
      <c r="AO316" s="865"/>
    </row>
    <row r="317" spans="1:41" ht="15">
      <c r="A317" s="865"/>
      <c r="B317" s="947"/>
      <c r="C317" s="865"/>
      <c r="D317" s="865"/>
      <c r="E317" s="865"/>
      <c r="F317" s="865"/>
      <c r="G317" s="865"/>
      <c r="H317" s="865"/>
      <c r="I317" s="865"/>
      <c r="J317" s="865"/>
      <c r="K317" s="865"/>
      <c r="L317" s="865"/>
      <c r="M317" s="865"/>
      <c r="N317" s="915"/>
      <c r="O317" s="866"/>
      <c r="P317" s="865"/>
      <c r="Q317" s="865"/>
      <c r="R317" s="865"/>
      <c r="S317" s="869"/>
      <c r="T317" s="869"/>
      <c r="U317" s="865"/>
      <c r="V317" s="865"/>
      <c r="W317" s="865"/>
      <c r="X317" s="865"/>
      <c r="Y317" s="865"/>
      <c r="Z317" s="865"/>
      <c r="AA317" s="865"/>
      <c r="AB317" s="866"/>
      <c r="AC317" s="865"/>
      <c r="AD317" s="865"/>
      <c r="AE317" s="865"/>
      <c r="AF317" s="865"/>
      <c r="AG317" s="865"/>
      <c r="AH317" s="865"/>
      <c r="AI317" s="865"/>
      <c r="AJ317" s="865"/>
      <c r="AK317" s="865"/>
      <c r="AL317" s="865"/>
      <c r="AM317" s="865"/>
      <c r="AN317" s="865"/>
      <c r="AO317" s="865"/>
    </row>
    <row r="318" spans="1:41" ht="15">
      <c r="A318" s="865"/>
      <c r="B318" s="947"/>
      <c r="C318" s="865"/>
      <c r="D318" s="865"/>
      <c r="E318" s="865"/>
      <c r="F318" s="865"/>
      <c r="G318" s="865"/>
      <c r="H318" s="865"/>
      <c r="I318" s="865"/>
      <c r="J318" s="865"/>
      <c r="K318" s="865"/>
      <c r="L318" s="865"/>
      <c r="M318" s="865"/>
      <c r="N318" s="915"/>
      <c r="O318" s="866"/>
      <c r="P318" s="865"/>
      <c r="Q318" s="865"/>
      <c r="R318" s="865"/>
      <c r="S318" s="869"/>
      <c r="T318" s="869"/>
      <c r="U318" s="865"/>
      <c r="V318" s="865"/>
      <c r="W318" s="865"/>
      <c r="X318" s="865"/>
      <c r="Y318" s="865"/>
      <c r="Z318" s="865"/>
      <c r="AA318" s="865"/>
      <c r="AB318" s="866"/>
      <c r="AC318" s="865"/>
      <c r="AD318" s="865"/>
      <c r="AE318" s="865"/>
      <c r="AF318" s="865"/>
      <c r="AG318" s="865"/>
      <c r="AH318" s="865"/>
      <c r="AI318" s="865"/>
      <c r="AJ318" s="865"/>
      <c r="AK318" s="865"/>
      <c r="AL318" s="865"/>
      <c r="AM318" s="865"/>
      <c r="AN318" s="865"/>
      <c r="AO318" s="865"/>
    </row>
    <row r="319" spans="1:41" ht="15">
      <c r="A319" s="865"/>
      <c r="B319" s="947"/>
      <c r="C319" s="865"/>
      <c r="D319" s="865"/>
      <c r="E319" s="865"/>
      <c r="F319" s="865"/>
      <c r="G319" s="865"/>
      <c r="H319" s="865"/>
      <c r="I319" s="865"/>
      <c r="J319" s="865"/>
      <c r="K319" s="865"/>
      <c r="L319" s="865"/>
      <c r="M319" s="865"/>
      <c r="N319" s="915"/>
      <c r="O319" s="866"/>
      <c r="P319" s="865"/>
      <c r="Q319" s="865"/>
      <c r="R319" s="865"/>
      <c r="S319" s="869"/>
      <c r="T319" s="869"/>
      <c r="U319" s="865"/>
      <c r="V319" s="865"/>
      <c r="W319" s="865"/>
      <c r="X319" s="865"/>
      <c r="Y319" s="865"/>
      <c r="Z319" s="865"/>
      <c r="AA319" s="865"/>
      <c r="AB319" s="866"/>
      <c r="AC319" s="865"/>
      <c r="AD319" s="865"/>
      <c r="AE319" s="865"/>
      <c r="AF319" s="865"/>
      <c r="AG319" s="865"/>
      <c r="AH319" s="865"/>
      <c r="AI319" s="865"/>
      <c r="AJ319" s="865"/>
      <c r="AK319" s="865"/>
      <c r="AL319" s="865"/>
      <c r="AM319" s="865"/>
      <c r="AN319" s="865"/>
      <c r="AO319" s="865"/>
    </row>
    <row r="320" spans="1:41" ht="15">
      <c r="A320" s="865"/>
      <c r="B320" s="947"/>
      <c r="C320" s="865"/>
      <c r="D320" s="865"/>
      <c r="E320" s="865"/>
      <c r="F320" s="865"/>
      <c r="G320" s="865"/>
      <c r="H320" s="865"/>
      <c r="I320" s="865"/>
      <c r="J320" s="865"/>
      <c r="K320" s="865"/>
      <c r="L320" s="865"/>
      <c r="M320" s="865"/>
      <c r="N320" s="915"/>
      <c r="O320" s="866"/>
      <c r="P320" s="865"/>
      <c r="Q320" s="865"/>
      <c r="R320" s="865"/>
      <c r="S320" s="869"/>
      <c r="T320" s="869"/>
      <c r="U320" s="865"/>
      <c r="V320" s="865"/>
      <c r="W320" s="865"/>
      <c r="X320" s="865"/>
      <c r="Y320" s="865"/>
      <c r="Z320" s="865"/>
      <c r="AA320" s="865"/>
      <c r="AB320" s="866"/>
      <c r="AC320" s="865"/>
      <c r="AD320" s="865"/>
      <c r="AE320" s="865"/>
      <c r="AF320" s="865"/>
      <c r="AG320" s="865"/>
      <c r="AH320" s="865"/>
      <c r="AI320" s="865"/>
      <c r="AJ320" s="865"/>
      <c r="AK320" s="865"/>
      <c r="AL320" s="865"/>
      <c r="AM320" s="865"/>
      <c r="AN320" s="865"/>
      <c r="AO320" s="865"/>
    </row>
    <row r="321" spans="1:41" ht="15">
      <c r="A321" s="865"/>
      <c r="B321" s="947"/>
      <c r="C321" s="865"/>
      <c r="D321" s="865"/>
      <c r="E321" s="865"/>
      <c r="F321" s="865"/>
      <c r="G321" s="865"/>
      <c r="H321" s="865"/>
      <c r="I321" s="865"/>
      <c r="J321" s="865"/>
      <c r="K321" s="865"/>
      <c r="L321" s="865"/>
      <c r="M321" s="865"/>
      <c r="N321" s="915"/>
      <c r="O321" s="866"/>
      <c r="P321" s="865"/>
      <c r="Q321" s="865"/>
      <c r="R321" s="865"/>
      <c r="S321" s="869"/>
      <c r="T321" s="869"/>
      <c r="U321" s="865"/>
      <c r="V321" s="865"/>
      <c r="W321" s="865"/>
      <c r="X321" s="865"/>
      <c r="Y321" s="865"/>
      <c r="Z321" s="865"/>
      <c r="AA321" s="865"/>
      <c r="AB321" s="866"/>
      <c r="AC321" s="865"/>
      <c r="AD321" s="865"/>
      <c r="AE321" s="865"/>
      <c r="AF321" s="865"/>
      <c r="AG321" s="865"/>
      <c r="AH321" s="865"/>
      <c r="AI321" s="865"/>
      <c r="AJ321" s="865"/>
      <c r="AK321" s="865"/>
      <c r="AL321" s="865"/>
      <c r="AM321" s="865"/>
      <c r="AN321" s="865"/>
      <c r="AO321" s="865"/>
    </row>
    <row r="322" spans="1:41" ht="15">
      <c r="A322" s="865"/>
      <c r="B322" s="947"/>
      <c r="C322" s="865"/>
      <c r="D322" s="865"/>
      <c r="E322" s="865"/>
      <c r="F322" s="865"/>
      <c r="G322" s="865"/>
      <c r="H322" s="865"/>
      <c r="I322" s="865"/>
      <c r="J322" s="865"/>
      <c r="K322" s="865"/>
      <c r="L322" s="865"/>
      <c r="M322" s="865"/>
      <c r="N322" s="915"/>
      <c r="O322" s="866"/>
      <c r="P322" s="865"/>
      <c r="Q322" s="865"/>
      <c r="R322" s="865"/>
      <c r="S322" s="869"/>
      <c r="T322" s="869"/>
      <c r="U322" s="865"/>
      <c r="V322" s="865"/>
      <c r="W322" s="865"/>
      <c r="X322" s="865"/>
      <c r="Y322" s="865"/>
      <c r="Z322" s="865"/>
      <c r="AA322" s="865"/>
      <c r="AB322" s="866"/>
      <c r="AC322" s="865"/>
      <c r="AD322" s="865"/>
      <c r="AE322" s="865"/>
      <c r="AF322" s="865"/>
      <c r="AG322" s="865"/>
      <c r="AH322" s="865"/>
      <c r="AI322" s="865"/>
      <c r="AJ322" s="865"/>
      <c r="AK322" s="865"/>
      <c r="AL322" s="865"/>
      <c r="AM322" s="865"/>
      <c r="AN322" s="865"/>
      <c r="AO322" s="865"/>
    </row>
    <row r="323" spans="1:41" ht="15">
      <c r="A323" s="865"/>
      <c r="B323" s="947"/>
      <c r="C323" s="865"/>
      <c r="D323" s="865"/>
      <c r="E323" s="865"/>
      <c r="F323" s="865"/>
      <c r="G323" s="865"/>
      <c r="H323" s="865"/>
      <c r="I323" s="865"/>
      <c r="J323" s="865"/>
      <c r="K323" s="865"/>
      <c r="L323" s="865"/>
      <c r="M323" s="865"/>
      <c r="N323" s="915"/>
      <c r="O323" s="866"/>
      <c r="P323" s="865"/>
      <c r="Q323" s="865"/>
      <c r="R323" s="865"/>
      <c r="S323" s="869"/>
      <c r="T323" s="869"/>
      <c r="U323" s="865"/>
      <c r="V323" s="865"/>
      <c r="W323" s="865"/>
      <c r="X323" s="865"/>
      <c r="Y323" s="865"/>
      <c r="Z323" s="865"/>
      <c r="AA323" s="865"/>
      <c r="AB323" s="866"/>
      <c r="AC323" s="865"/>
      <c r="AD323" s="865"/>
      <c r="AE323" s="865"/>
      <c r="AF323" s="865"/>
      <c r="AG323" s="865"/>
      <c r="AH323" s="865"/>
      <c r="AI323" s="865"/>
      <c r="AJ323" s="865"/>
      <c r="AK323" s="865"/>
      <c r="AL323" s="865"/>
      <c r="AM323" s="865"/>
      <c r="AN323" s="865"/>
      <c r="AO323" s="865"/>
    </row>
    <row r="324" spans="1:41" ht="15">
      <c r="A324" s="865"/>
      <c r="B324" s="947"/>
      <c r="C324" s="865"/>
      <c r="D324" s="865"/>
      <c r="E324" s="865"/>
      <c r="F324" s="865"/>
      <c r="G324" s="865"/>
      <c r="H324" s="865"/>
      <c r="I324" s="865"/>
      <c r="J324" s="865"/>
      <c r="K324" s="865"/>
      <c r="L324" s="865"/>
      <c r="M324" s="865"/>
      <c r="N324" s="915"/>
      <c r="O324" s="866"/>
      <c r="P324" s="865"/>
      <c r="Q324" s="865"/>
      <c r="R324" s="865"/>
      <c r="S324" s="869"/>
      <c r="T324" s="869"/>
      <c r="U324" s="865"/>
      <c r="V324" s="865"/>
      <c r="W324" s="865"/>
      <c r="X324" s="865"/>
      <c r="Y324" s="865"/>
      <c r="Z324" s="865"/>
      <c r="AA324" s="865"/>
      <c r="AB324" s="866"/>
      <c r="AC324" s="865"/>
      <c r="AD324" s="865"/>
      <c r="AE324" s="865"/>
      <c r="AF324" s="865"/>
      <c r="AG324" s="865"/>
      <c r="AH324" s="865"/>
      <c r="AI324" s="865"/>
      <c r="AJ324" s="865"/>
      <c r="AK324" s="865"/>
      <c r="AL324" s="865"/>
      <c r="AM324" s="865"/>
      <c r="AN324" s="865"/>
      <c r="AO324" s="865"/>
    </row>
    <row r="325" spans="1:41" ht="15">
      <c r="A325" s="865"/>
      <c r="B325" s="947"/>
      <c r="C325" s="865"/>
      <c r="D325" s="865"/>
      <c r="E325" s="865"/>
      <c r="F325" s="865"/>
      <c r="G325" s="865"/>
      <c r="H325" s="865"/>
      <c r="I325" s="865"/>
      <c r="J325" s="865"/>
      <c r="K325" s="865"/>
      <c r="L325" s="865"/>
      <c r="M325" s="865"/>
      <c r="N325" s="915"/>
      <c r="O325" s="866"/>
      <c r="P325" s="865"/>
      <c r="Q325" s="865"/>
      <c r="R325" s="865"/>
      <c r="S325" s="869"/>
      <c r="T325" s="869"/>
      <c r="U325" s="865"/>
      <c r="V325" s="865"/>
      <c r="W325" s="865"/>
      <c r="X325" s="865"/>
      <c r="Y325" s="865"/>
      <c r="Z325" s="865"/>
      <c r="AA325" s="865"/>
      <c r="AB325" s="866"/>
      <c r="AC325" s="865"/>
      <c r="AD325" s="865"/>
      <c r="AE325" s="865"/>
      <c r="AF325" s="865"/>
      <c r="AG325" s="865"/>
      <c r="AH325" s="865"/>
      <c r="AI325" s="865"/>
      <c r="AJ325" s="865"/>
      <c r="AK325" s="865"/>
      <c r="AL325" s="865"/>
      <c r="AM325" s="865"/>
      <c r="AN325" s="865"/>
      <c r="AO325" s="865"/>
    </row>
    <row r="326" spans="1:41" ht="15">
      <c r="A326" s="865"/>
      <c r="B326" s="947"/>
      <c r="C326" s="865"/>
      <c r="D326" s="865"/>
      <c r="E326" s="865"/>
      <c r="F326" s="865"/>
      <c r="G326" s="865"/>
      <c r="H326" s="865"/>
      <c r="I326" s="865"/>
      <c r="J326" s="865"/>
      <c r="K326" s="865"/>
      <c r="L326" s="865"/>
      <c r="M326" s="865"/>
      <c r="N326" s="915"/>
      <c r="O326" s="866"/>
      <c r="P326" s="865"/>
      <c r="Q326" s="865"/>
      <c r="R326" s="865"/>
      <c r="S326" s="869"/>
      <c r="T326" s="869"/>
      <c r="U326" s="865"/>
      <c r="V326" s="865"/>
      <c r="W326" s="865"/>
      <c r="X326" s="865"/>
      <c r="Y326" s="865"/>
      <c r="Z326" s="865"/>
      <c r="AA326" s="865"/>
      <c r="AB326" s="866"/>
      <c r="AC326" s="865"/>
      <c r="AD326" s="865"/>
      <c r="AE326" s="865"/>
      <c r="AF326" s="865"/>
      <c r="AG326" s="865"/>
      <c r="AH326" s="865"/>
      <c r="AI326" s="865"/>
      <c r="AJ326" s="865"/>
      <c r="AK326" s="865"/>
      <c r="AL326" s="865"/>
      <c r="AM326" s="865"/>
      <c r="AN326" s="865"/>
      <c r="AO326" s="865"/>
    </row>
    <row r="327" spans="1:41" ht="15">
      <c r="A327" s="865"/>
      <c r="B327" s="947"/>
      <c r="C327" s="865"/>
      <c r="D327" s="865"/>
      <c r="E327" s="865"/>
      <c r="F327" s="865"/>
      <c r="G327" s="865"/>
      <c r="H327" s="865"/>
      <c r="I327" s="865"/>
      <c r="J327" s="865"/>
      <c r="K327" s="865"/>
      <c r="L327" s="865"/>
      <c r="M327" s="865"/>
      <c r="N327" s="915"/>
      <c r="O327" s="866"/>
      <c r="P327" s="865"/>
      <c r="Q327" s="865"/>
      <c r="R327" s="865"/>
      <c r="S327" s="869"/>
      <c r="T327" s="869"/>
      <c r="U327" s="865"/>
      <c r="V327" s="865"/>
      <c r="W327" s="865"/>
      <c r="X327" s="865"/>
      <c r="Y327" s="865"/>
      <c r="Z327" s="865"/>
      <c r="AA327" s="865"/>
      <c r="AB327" s="866"/>
      <c r="AC327" s="865"/>
      <c r="AD327" s="865"/>
      <c r="AE327" s="865"/>
      <c r="AF327" s="865"/>
      <c r="AG327" s="865"/>
      <c r="AH327" s="865"/>
      <c r="AI327" s="865"/>
      <c r="AJ327" s="865"/>
      <c r="AK327" s="865"/>
      <c r="AL327" s="865"/>
      <c r="AM327" s="865"/>
      <c r="AN327" s="865"/>
      <c r="AO327" s="865"/>
    </row>
    <row r="328" spans="1:41" ht="15">
      <c r="A328" s="865"/>
      <c r="B328" s="947"/>
      <c r="C328" s="865"/>
      <c r="D328" s="865"/>
      <c r="E328" s="865"/>
      <c r="F328" s="865"/>
      <c r="G328" s="865"/>
      <c r="H328" s="865"/>
      <c r="I328" s="865"/>
      <c r="J328" s="865"/>
      <c r="K328" s="865"/>
      <c r="L328" s="865"/>
      <c r="M328" s="865"/>
      <c r="N328" s="915"/>
      <c r="O328" s="866"/>
      <c r="P328" s="865"/>
      <c r="Q328" s="865"/>
      <c r="R328" s="865"/>
      <c r="S328" s="869"/>
      <c r="T328" s="869"/>
      <c r="U328" s="865"/>
      <c r="V328" s="865"/>
      <c r="W328" s="865"/>
      <c r="X328" s="865"/>
      <c r="Y328" s="865"/>
      <c r="Z328" s="865"/>
      <c r="AA328" s="865"/>
      <c r="AB328" s="866"/>
      <c r="AC328" s="865"/>
      <c r="AD328" s="865"/>
      <c r="AE328" s="865"/>
      <c r="AF328" s="865"/>
      <c r="AG328" s="865"/>
      <c r="AH328" s="865"/>
      <c r="AI328" s="865"/>
      <c r="AJ328" s="865"/>
      <c r="AK328" s="865"/>
      <c r="AL328" s="865"/>
      <c r="AM328" s="865"/>
      <c r="AN328" s="865"/>
      <c r="AO328" s="865"/>
    </row>
    <row r="329" spans="1:41" ht="15">
      <c r="A329" s="865"/>
      <c r="B329" s="947"/>
      <c r="C329" s="865"/>
      <c r="D329" s="865"/>
      <c r="E329" s="865"/>
      <c r="F329" s="865"/>
      <c r="G329" s="865"/>
      <c r="H329" s="865"/>
      <c r="I329" s="865"/>
      <c r="J329" s="865"/>
      <c r="K329" s="865"/>
      <c r="L329" s="865"/>
      <c r="M329" s="865"/>
      <c r="N329" s="915"/>
      <c r="O329" s="866"/>
      <c r="P329" s="865"/>
      <c r="Q329" s="865"/>
      <c r="R329" s="865"/>
      <c r="S329" s="869"/>
      <c r="T329" s="869"/>
      <c r="U329" s="865"/>
      <c r="V329" s="865"/>
      <c r="W329" s="865"/>
      <c r="X329" s="865"/>
      <c r="Y329" s="865"/>
      <c r="Z329" s="865"/>
      <c r="AA329" s="865"/>
      <c r="AB329" s="866"/>
      <c r="AC329" s="865"/>
      <c r="AD329" s="865"/>
      <c r="AE329" s="865"/>
      <c r="AF329" s="865"/>
      <c r="AG329" s="865"/>
      <c r="AH329" s="865"/>
      <c r="AI329" s="865"/>
      <c r="AJ329" s="865"/>
      <c r="AK329" s="865"/>
      <c r="AL329" s="865"/>
      <c r="AM329" s="865"/>
      <c r="AN329" s="865"/>
      <c r="AO329" s="865"/>
    </row>
    <row r="330" spans="1:41" ht="15">
      <c r="A330" s="865"/>
      <c r="B330" s="947"/>
      <c r="C330" s="865"/>
      <c r="D330" s="865"/>
      <c r="E330" s="865"/>
      <c r="F330" s="865"/>
      <c r="G330" s="865"/>
      <c r="H330" s="865"/>
      <c r="I330" s="865"/>
      <c r="J330" s="865"/>
      <c r="K330" s="865"/>
      <c r="L330" s="865"/>
      <c r="M330" s="865"/>
      <c r="N330" s="915"/>
      <c r="O330" s="866"/>
      <c r="P330" s="865"/>
      <c r="Q330" s="865"/>
      <c r="R330" s="865"/>
      <c r="S330" s="869"/>
      <c r="T330" s="869"/>
      <c r="U330" s="865"/>
      <c r="V330" s="865"/>
      <c r="W330" s="865"/>
      <c r="X330" s="865"/>
      <c r="Y330" s="865"/>
      <c r="Z330" s="865"/>
      <c r="AA330" s="865"/>
      <c r="AB330" s="866"/>
      <c r="AC330" s="865"/>
      <c r="AD330" s="865"/>
      <c r="AE330" s="865"/>
      <c r="AF330" s="865"/>
      <c r="AG330" s="865"/>
      <c r="AH330" s="865"/>
      <c r="AI330" s="865"/>
      <c r="AJ330" s="865"/>
      <c r="AK330" s="865"/>
      <c r="AL330" s="865"/>
      <c r="AM330" s="865"/>
      <c r="AN330" s="865"/>
      <c r="AO330" s="865"/>
    </row>
    <row r="331" spans="1:41" ht="15">
      <c r="A331" s="865"/>
      <c r="B331" s="947"/>
      <c r="C331" s="865"/>
      <c r="D331" s="865"/>
      <c r="E331" s="865"/>
      <c r="F331" s="865"/>
      <c r="G331" s="865"/>
      <c r="H331" s="865"/>
      <c r="I331" s="865"/>
      <c r="J331" s="865"/>
      <c r="K331" s="865"/>
      <c r="L331" s="865"/>
      <c r="M331" s="865"/>
      <c r="N331" s="915"/>
      <c r="O331" s="866"/>
      <c r="P331" s="865"/>
      <c r="Q331" s="865"/>
      <c r="R331" s="865"/>
      <c r="S331" s="869"/>
      <c r="T331" s="869"/>
      <c r="U331" s="865"/>
      <c r="V331" s="865"/>
      <c r="W331" s="865"/>
      <c r="X331" s="865"/>
      <c r="Y331" s="865"/>
      <c r="Z331" s="865"/>
      <c r="AA331" s="865"/>
      <c r="AB331" s="866"/>
      <c r="AC331" s="865"/>
      <c r="AD331" s="865"/>
      <c r="AE331" s="865"/>
      <c r="AF331" s="865"/>
      <c r="AG331" s="865"/>
      <c r="AH331" s="865"/>
      <c r="AI331" s="865"/>
      <c r="AJ331" s="865"/>
      <c r="AK331" s="865"/>
      <c r="AL331" s="865"/>
      <c r="AM331" s="865"/>
      <c r="AN331" s="865"/>
      <c r="AO331" s="865"/>
    </row>
    <row r="332" spans="1:41" ht="15">
      <c r="A332" s="865"/>
      <c r="B332" s="947"/>
      <c r="C332" s="865"/>
      <c r="D332" s="865"/>
      <c r="E332" s="865"/>
      <c r="F332" s="865"/>
      <c r="G332" s="865"/>
      <c r="H332" s="865"/>
      <c r="I332" s="865"/>
      <c r="J332" s="865"/>
      <c r="K332" s="865"/>
      <c r="L332" s="865"/>
      <c r="M332" s="865"/>
      <c r="N332" s="915"/>
      <c r="O332" s="866"/>
      <c r="P332" s="865"/>
      <c r="Q332" s="865"/>
      <c r="R332" s="865"/>
      <c r="S332" s="869"/>
      <c r="T332" s="869"/>
      <c r="U332" s="865"/>
      <c r="V332" s="865"/>
      <c r="W332" s="865"/>
      <c r="X332" s="865"/>
      <c r="Y332" s="865"/>
      <c r="Z332" s="865"/>
      <c r="AA332" s="865"/>
      <c r="AB332" s="866"/>
      <c r="AC332" s="865"/>
      <c r="AD332" s="865"/>
      <c r="AE332" s="865"/>
      <c r="AF332" s="865"/>
      <c r="AG332" s="865"/>
      <c r="AH332" s="865"/>
      <c r="AI332" s="865"/>
      <c r="AJ332" s="865"/>
      <c r="AK332" s="865"/>
      <c r="AL332" s="865"/>
      <c r="AM332" s="865"/>
      <c r="AN332" s="865"/>
      <c r="AO332" s="865"/>
    </row>
    <row r="333" spans="1:41" ht="15">
      <c r="A333" s="865"/>
      <c r="B333" s="947"/>
      <c r="C333" s="865"/>
      <c r="D333" s="865"/>
      <c r="E333" s="865"/>
      <c r="F333" s="865"/>
      <c r="G333" s="865"/>
      <c r="H333" s="865"/>
      <c r="I333" s="865"/>
      <c r="J333" s="865"/>
      <c r="K333" s="865"/>
      <c r="L333" s="865"/>
      <c r="M333" s="865"/>
      <c r="N333" s="915"/>
      <c r="O333" s="866"/>
      <c r="P333" s="865"/>
      <c r="Q333" s="865"/>
      <c r="R333" s="865"/>
      <c r="S333" s="869"/>
      <c r="T333" s="869"/>
      <c r="U333" s="865"/>
      <c r="V333" s="865"/>
      <c r="W333" s="865"/>
      <c r="X333" s="865"/>
      <c r="Y333" s="865"/>
      <c r="Z333" s="865"/>
      <c r="AA333" s="865"/>
      <c r="AB333" s="866"/>
      <c r="AC333" s="865"/>
      <c r="AD333" s="865"/>
      <c r="AE333" s="865"/>
      <c r="AF333" s="865"/>
      <c r="AG333" s="865"/>
      <c r="AH333" s="865"/>
      <c r="AI333" s="865"/>
      <c r="AJ333" s="865"/>
      <c r="AK333" s="865"/>
      <c r="AL333" s="865"/>
      <c r="AM333" s="865"/>
      <c r="AN333" s="865"/>
      <c r="AO333" s="865"/>
    </row>
    <row r="334" spans="1:41" ht="15">
      <c r="A334" s="865"/>
      <c r="B334" s="947"/>
      <c r="C334" s="865"/>
      <c r="D334" s="865"/>
      <c r="E334" s="865"/>
      <c r="F334" s="865"/>
      <c r="G334" s="865"/>
      <c r="H334" s="865"/>
      <c r="I334" s="865"/>
      <c r="J334" s="865"/>
      <c r="K334" s="865"/>
      <c r="L334" s="865"/>
      <c r="M334" s="865"/>
      <c r="N334" s="915"/>
      <c r="O334" s="866"/>
      <c r="P334" s="865"/>
      <c r="Q334" s="865"/>
      <c r="R334" s="865"/>
      <c r="S334" s="869"/>
      <c r="T334" s="869"/>
      <c r="U334" s="865"/>
      <c r="V334" s="865"/>
      <c r="W334" s="865"/>
      <c r="X334" s="865"/>
      <c r="Y334" s="865"/>
      <c r="Z334" s="865"/>
      <c r="AA334" s="865"/>
      <c r="AB334" s="866"/>
      <c r="AC334" s="865"/>
      <c r="AD334" s="865"/>
      <c r="AE334" s="865"/>
      <c r="AF334" s="865"/>
      <c r="AG334" s="865"/>
      <c r="AH334" s="865"/>
      <c r="AI334" s="865"/>
      <c r="AJ334" s="865"/>
      <c r="AK334" s="865"/>
      <c r="AL334" s="865"/>
      <c r="AM334" s="865"/>
      <c r="AN334" s="865"/>
      <c r="AO334" s="865"/>
    </row>
    <row r="335" spans="1:41" ht="15">
      <c r="A335" s="865"/>
      <c r="B335" s="947"/>
      <c r="C335" s="865"/>
      <c r="D335" s="865"/>
      <c r="E335" s="865"/>
      <c r="F335" s="865"/>
      <c r="G335" s="865"/>
      <c r="H335" s="865"/>
      <c r="I335" s="865"/>
      <c r="J335" s="865"/>
      <c r="K335" s="865"/>
      <c r="L335" s="865"/>
      <c r="M335" s="865"/>
      <c r="N335" s="915"/>
      <c r="O335" s="866"/>
      <c r="P335" s="865"/>
      <c r="Q335" s="865"/>
      <c r="R335" s="865"/>
      <c r="S335" s="869"/>
      <c r="T335" s="869"/>
      <c r="U335" s="865"/>
      <c r="V335" s="865"/>
      <c r="W335" s="865"/>
      <c r="X335" s="865"/>
      <c r="Y335" s="865"/>
      <c r="Z335" s="865"/>
      <c r="AA335" s="865"/>
      <c r="AB335" s="866"/>
      <c r="AC335" s="865"/>
      <c r="AD335" s="865"/>
      <c r="AE335" s="865"/>
      <c r="AF335" s="865"/>
      <c r="AG335" s="865"/>
      <c r="AH335" s="865"/>
      <c r="AI335" s="865"/>
      <c r="AJ335" s="865"/>
      <c r="AK335" s="865"/>
      <c r="AL335" s="865"/>
      <c r="AM335" s="865"/>
      <c r="AN335" s="865"/>
      <c r="AO335" s="865"/>
    </row>
    <row r="336" spans="1:41" ht="15">
      <c r="A336" s="865"/>
      <c r="B336" s="947"/>
      <c r="C336" s="865"/>
      <c r="D336" s="865"/>
      <c r="E336" s="865"/>
      <c r="F336" s="865"/>
      <c r="G336" s="865"/>
      <c r="H336" s="865"/>
      <c r="I336" s="865"/>
      <c r="J336" s="865"/>
      <c r="K336" s="865"/>
      <c r="L336" s="865"/>
      <c r="M336" s="865"/>
      <c r="N336" s="915"/>
      <c r="O336" s="866"/>
      <c r="P336" s="865"/>
      <c r="Q336" s="865"/>
      <c r="R336" s="865"/>
      <c r="S336" s="869"/>
      <c r="T336" s="869"/>
      <c r="U336" s="865"/>
      <c r="V336" s="865"/>
      <c r="W336" s="865"/>
      <c r="X336" s="865"/>
      <c r="Y336" s="865"/>
      <c r="Z336" s="865"/>
      <c r="AA336" s="865"/>
      <c r="AB336" s="866"/>
      <c r="AC336" s="865"/>
      <c r="AD336" s="865"/>
      <c r="AE336" s="865"/>
      <c r="AF336" s="865"/>
      <c r="AG336" s="865"/>
      <c r="AH336" s="865"/>
      <c r="AI336" s="865"/>
      <c r="AJ336" s="865"/>
      <c r="AK336" s="865"/>
      <c r="AL336" s="865"/>
      <c r="AM336" s="865"/>
      <c r="AN336" s="865"/>
      <c r="AO336" s="865"/>
    </row>
    <row r="337" spans="1:41" ht="15">
      <c r="A337" s="865"/>
      <c r="B337" s="947"/>
      <c r="C337" s="865"/>
      <c r="D337" s="865"/>
      <c r="E337" s="865"/>
      <c r="F337" s="865"/>
      <c r="G337" s="865"/>
      <c r="H337" s="865"/>
      <c r="I337" s="865"/>
      <c r="J337" s="865"/>
      <c r="K337" s="865"/>
      <c r="L337" s="865"/>
      <c r="M337" s="865"/>
      <c r="N337" s="915"/>
      <c r="O337" s="866"/>
      <c r="P337" s="865"/>
      <c r="Q337" s="865"/>
      <c r="R337" s="865"/>
      <c r="S337" s="869"/>
      <c r="T337" s="869"/>
      <c r="U337" s="865"/>
      <c r="V337" s="865"/>
      <c r="W337" s="865"/>
      <c r="X337" s="865"/>
      <c r="Y337" s="865"/>
      <c r="Z337" s="865"/>
      <c r="AA337" s="865"/>
      <c r="AB337" s="866"/>
      <c r="AC337" s="865"/>
      <c r="AD337" s="865"/>
      <c r="AE337" s="865"/>
      <c r="AF337" s="865"/>
      <c r="AG337" s="865"/>
      <c r="AH337" s="865"/>
      <c r="AI337" s="865"/>
      <c r="AJ337" s="865"/>
      <c r="AK337" s="865"/>
      <c r="AL337" s="865"/>
      <c r="AM337" s="865"/>
      <c r="AN337" s="865"/>
      <c r="AO337" s="865"/>
    </row>
    <row r="338" spans="1:41" ht="15">
      <c r="A338" s="865"/>
      <c r="B338" s="947"/>
      <c r="C338" s="865"/>
      <c r="D338" s="865"/>
      <c r="E338" s="865"/>
      <c r="F338" s="865"/>
      <c r="G338" s="865"/>
      <c r="H338" s="865"/>
      <c r="I338" s="865"/>
      <c r="J338" s="865"/>
      <c r="K338" s="865"/>
      <c r="L338" s="865"/>
      <c r="M338" s="865"/>
      <c r="N338" s="915"/>
      <c r="O338" s="866"/>
      <c r="P338" s="865"/>
      <c r="Q338" s="865"/>
      <c r="R338" s="865"/>
      <c r="S338" s="869"/>
      <c r="T338" s="869"/>
      <c r="U338" s="865"/>
      <c r="V338" s="865"/>
      <c r="W338" s="865"/>
      <c r="X338" s="865"/>
      <c r="Y338" s="865"/>
      <c r="Z338" s="865"/>
      <c r="AA338" s="865"/>
      <c r="AB338" s="866"/>
      <c r="AC338" s="865"/>
      <c r="AD338" s="865"/>
      <c r="AE338" s="865"/>
      <c r="AF338" s="865"/>
      <c r="AG338" s="865"/>
      <c r="AH338" s="865"/>
      <c r="AI338" s="865"/>
      <c r="AJ338" s="865"/>
      <c r="AK338" s="865"/>
      <c r="AL338" s="865"/>
      <c r="AM338" s="865"/>
      <c r="AN338" s="865"/>
      <c r="AO338" s="865"/>
    </row>
    <row r="339" spans="1:41" ht="14.45" customHeight="1">
      <c r="A339" s="865"/>
      <c r="B339" s="947"/>
      <c r="C339" s="865"/>
      <c r="D339" s="865"/>
      <c r="E339" s="865"/>
      <c r="F339" s="865"/>
      <c r="G339" s="865"/>
      <c r="H339" s="865"/>
      <c r="I339" s="865"/>
      <c r="J339" s="865"/>
      <c r="K339" s="865"/>
      <c r="L339" s="865"/>
      <c r="M339" s="865"/>
      <c r="N339" s="865"/>
      <c r="O339" s="865"/>
      <c r="P339" s="865"/>
      <c r="Q339" s="865"/>
      <c r="R339" s="865"/>
      <c r="S339" s="865"/>
      <c r="T339" s="865"/>
      <c r="U339" s="865"/>
      <c r="V339" s="865"/>
      <c r="W339" s="865"/>
      <c r="X339" s="865"/>
      <c r="Y339" s="865"/>
      <c r="Z339" s="865"/>
      <c r="AA339" s="865"/>
      <c r="AB339" s="865"/>
      <c r="AC339" s="865"/>
      <c r="AD339" s="865"/>
      <c r="AE339" s="865"/>
      <c r="AF339" s="865"/>
      <c r="AG339" s="865"/>
      <c r="AH339" s="865"/>
      <c r="AI339" s="865"/>
      <c r="AJ339" s="865"/>
      <c r="AK339" s="865"/>
      <c r="AL339" s="865"/>
      <c r="AM339" s="865"/>
      <c r="AN339" s="865"/>
      <c r="AO339" s="865"/>
    </row>
  </sheetData>
  <mergeCells count="1">
    <mergeCell ref="I1:I4"/>
  </mergeCells>
  <pageMargins left="0.7" right="0.7" top="1.14375" bottom="1.14375" header="0.511811023622047" footer="0.511811023622047"/>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X55"/>
  <sheetViews>
    <sheetView topLeftCell="A23" workbookViewId="0">
      <selection activeCell="D55" sqref="D55"/>
    </sheetView>
  </sheetViews>
  <sheetFormatPr baseColWidth="10" defaultColWidth="11.42578125" defaultRowHeight="14.45" customHeight="1"/>
  <cols>
    <col min="1" max="1" width="20.7109375" customWidth="1"/>
    <col min="2" max="2" width="3.7109375" customWidth="1"/>
    <col min="3" max="3" width="8.140625" customWidth="1"/>
    <col min="4" max="4" width="17.140625" customWidth="1"/>
    <col min="5" max="5" width="2" customWidth="1"/>
    <col min="6" max="6" width="8.140625" customWidth="1"/>
    <col min="7" max="7" width="17.140625" customWidth="1"/>
    <col min="8" max="8" width="1.85546875" customWidth="1"/>
    <col min="9" max="9" width="8.140625" customWidth="1"/>
    <col min="10" max="10" width="17.140625" customWidth="1"/>
    <col min="11" max="11" width="2.28515625" customWidth="1"/>
    <col min="12" max="12" width="8.140625" customWidth="1"/>
    <col min="13" max="13" width="17.140625" customWidth="1"/>
    <col min="14" max="14" width="3" customWidth="1"/>
    <col min="15" max="15" width="11.42578125" customWidth="1"/>
    <col min="16" max="16" width="12.7109375" customWidth="1"/>
    <col min="17" max="17" width="3" customWidth="1"/>
    <col min="18" max="18" width="10.140625" customWidth="1"/>
    <col min="19" max="19" width="17.85546875" customWidth="1"/>
    <col min="20" max="20" width="16.85546875" customWidth="1"/>
    <col min="21" max="21" width="23.140625" customWidth="1"/>
    <col min="22" max="22" width="22.5703125" customWidth="1"/>
    <col min="23" max="24" width="9.7109375" customWidth="1"/>
    <col min="25" max="25" width="11.42578125" customWidth="1"/>
  </cols>
  <sheetData>
    <row r="1" spans="1:24" ht="15">
      <c r="A1" s="542"/>
      <c r="B1" s="489"/>
      <c r="C1" s="489"/>
      <c r="D1" s="489"/>
      <c r="E1" s="489"/>
      <c r="F1" s="489"/>
      <c r="G1" s="489"/>
      <c r="H1" s="489"/>
      <c r="I1" s="489"/>
      <c r="J1" s="489"/>
      <c r="K1" s="489"/>
      <c r="L1" s="489"/>
      <c r="M1" s="489"/>
      <c r="N1" s="489"/>
      <c r="O1" s="489"/>
      <c r="P1" s="489"/>
      <c r="Q1" s="489"/>
      <c r="R1" s="489"/>
      <c r="S1" s="489"/>
      <c r="T1" s="489"/>
      <c r="U1" s="489"/>
      <c r="V1" s="489"/>
      <c r="W1" s="489"/>
      <c r="X1" s="489"/>
    </row>
    <row r="2" spans="1:24" ht="18">
      <c r="A2" s="566" t="s">
        <v>324</v>
      </c>
      <c r="B2" s="530"/>
      <c r="C2" s="530"/>
      <c r="D2" s="530"/>
      <c r="E2" s="530"/>
      <c r="F2" s="489"/>
      <c r="G2" s="567"/>
      <c r="H2" s="489"/>
      <c r="I2" s="489"/>
      <c r="J2" s="568" t="s">
        <v>1688</v>
      </c>
      <c r="K2" s="489"/>
      <c r="L2" s="489"/>
      <c r="M2" s="489"/>
      <c r="N2" s="489"/>
      <c r="O2" s="489"/>
      <c r="P2" s="489"/>
      <c r="Q2" s="489"/>
      <c r="R2" s="489"/>
      <c r="S2" s="489"/>
      <c r="T2" s="489"/>
      <c r="U2" s="489"/>
      <c r="V2" s="489"/>
      <c r="W2" s="489"/>
      <c r="X2" s="489"/>
    </row>
    <row r="3" spans="1:24" ht="18">
      <c r="A3" s="569"/>
      <c r="B3" s="530"/>
      <c r="C3" s="530"/>
      <c r="D3" s="530"/>
      <c r="E3" s="530"/>
      <c r="F3" s="489"/>
      <c r="G3" s="570"/>
      <c r="H3" s="570"/>
      <c r="I3" s="489"/>
      <c r="J3" s="489"/>
      <c r="K3" s="489"/>
      <c r="L3" s="489"/>
      <c r="M3" s="489"/>
      <c r="N3" s="489"/>
      <c r="O3" s="489"/>
      <c r="P3" s="489"/>
      <c r="Q3" s="489"/>
      <c r="R3" s="489"/>
      <c r="S3" s="489"/>
      <c r="T3" s="489"/>
      <c r="U3" s="489"/>
      <c r="V3" s="489"/>
      <c r="W3" s="489"/>
      <c r="X3" s="489"/>
    </row>
    <row r="4" spans="1:24" ht="18">
      <c r="A4" s="569"/>
      <c r="B4" s="530"/>
      <c r="C4" s="530"/>
      <c r="D4" s="530"/>
      <c r="E4" s="530"/>
      <c r="F4" s="489"/>
      <c r="G4" s="1226">
        <f>+'INFO PROJET'!B12</f>
        <v>0</v>
      </c>
      <c r="H4" s="1227"/>
      <c r="I4" s="1227"/>
      <c r="J4" s="1227"/>
      <c r="K4" s="567"/>
      <c r="L4" s="567"/>
      <c r="M4" s="1227" t="s">
        <v>221</v>
      </c>
      <c r="N4" s="1227"/>
      <c r="O4" s="1227"/>
      <c r="P4" s="1227"/>
      <c r="Q4" s="489"/>
      <c r="R4" s="489"/>
      <c r="S4" s="489"/>
      <c r="T4" s="489"/>
      <c r="U4" s="489"/>
      <c r="V4" s="489"/>
      <c r="W4" s="489"/>
      <c r="X4" s="489"/>
    </row>
    <row r="5" spans="1:24" ht="15">
      <c r="A5" s="571" t="s">
        <v>222</v>
      </c>
      <c r="B5" s="572"/>
      <c r="C5" s="530"/>
      <c r="D5" s="530">
        <f>+'INFO PROJET'!B3:B3</f>
        <v>0</v>
      </c>
      <c r="E5" s="530"/>
      <c r="F5" s="489"/>
      <c r="G5" s="573"/>
      <c r="H5" s="492"/>
      <c r="I5" s="489"/>
      <c r="J5" s="489"/>
      <c r="K5" s="489"/>
      <c r="L5" s="489"/>
      <c r="M5" s="573"/>
      <c r="N5" s="492"/>
      <c r="O5" s="489"/>
      <c r="P5" s="489"/>
      <c r="Q5" s="489"/>
      <c r="R5" s="489"/>
      <c r="S5" s="489"/>
      <c r="T5" s="489"/>
      <c r="U5" s="489"/>
      <c r="V5" s="489"/>
      <c r="W5" s="489"/>
      <c r="X5" s="489"/>
    </row>
    <row r="6" spans="1:24" ht="16.5" customHeight="1">
      <c r="A6" s="571"/>
      <c r="B6" s="574"/>
      <c r="C6" s="530"/>
      <c r="D6" s="530"/>
      <c r="E6" s="530"/>
      <c r="F6" s="489"/>
      <c r="G6" s="489"/>
      <c r="H6" s="489"/>
      <c r="I6" s="489"/>
      <c r="J6" s="489"/>
      <c r="K6" s="489"/>
      <c r="L6" s="489"/>
      <c r="M6" s="489"/>
      <c r="N6" s="489"/>
      <c r="O6" s="489"/>
      <c r="P6" s="489"/>
      <c r="Q6" s="489"/>
      <c r="R6" s="489"/>
      <c r="S6" s="489"/>
      <c r="T6" s="489"/>
      <c r="U6" s="489"/>
      <c r="V6" s="489"/>
      <c r="W6" s="489"/>
      <c r="X6" s="489"/>
    </row>
    <row r="7" spans="1:24" ht="15">
      <c r="A7" s="571" t="s">
        <v>223</v>
      </c>
      <c r="B7" s="574"/>
      <c r="C7" s="530"/>
      <c r="D7" s="569" t="str">
        <f>+'INFO PROJET'!H13&amp;" - "&amp;'INFO PROJET'!H14</f>
        <v>01/01/2024 - 31/12/2028</v>
      </c>
      <c r="E7" s="530"/>
      <c r="F7" s="489"/>
      <c r="G7" s="575"/>
      <c r="H7" s="492"/>
      <c r="I7" s="489"/>
      <c r="J7" s="489"/>
      <c r="K7" s="489"/>
      <c r="L7" s="489"/>
      <c r="M7" s="575"/>
      <c r="N7" s="492"/>
      <c r="O7" s="489"/>
      <c r="P7" s="489"/>
      <c r="Q7" s="489"/>
      <c r="R7" s="489"/>
      <c r="S7" s="489"/>
      <c r="T7" s="489"/>
      <c r="U7" s="489"/>
      <c r="V7" s="489"/>
      <c r="W7" s="489"/>
      <c r="X7" s="489"/>
    </row>
    <row r="8" spans="1:24" ht="15">
      <c r="A8" s="571" t="s">
        <v>224</v>
      </c>
      <c r="B8" s="572"/>
      <c r="C8" s="530"/>
      <c r="D8" s="576"/>
      <c r="E8" s="530"/>
      <c r="F8" s="489"/>
      <c r="G8" s="489"/>
      <c r="H8" s="489"/>
      <c r="I8" s="489"/>
      <c r="J8" s="489"/>
      <c r="K8" s="489"/>
      <c r="L8" s="489"/>
      <c r="M8" s="577">
        <f>+D8</f>
        <v>0</v>
      </c>
      <c r="N8" s="489"/>
      <c r="O8" s="489"/>
      <c r="P8" s="489"/>
      <c r="Q8" s="489"/>
      <c r="R8" s="489"/>
      <c r="S8" s="489"/>
      <c r="T8" s="489"/>
      <c r="U8" s="489"/>
      <c r="V8" s="489"/>
      <c r="W8" s="489"/>
      <c r="X8" s="489"/>
    </row>
    <row r="9" spans="1:24" ht="15">
      <c r="A9" s="571" t="s">
        <v>225</v>
      </c>
      <c r="B9" s="572"/>
      <c r="C9" s="530"/>
      <c r="D9" s="576" t="s">
        <v>221</v>
      </c>
      <c r="E9" s="530"/>
      <c r="F9" s="489"/>
      <c r="G9" s="489"/>
      <c r="H9" s="489"/>
      <c r="I9" s="489"/>
      <c r="J9" s="489"/>
      <c r="K9" s="489"/>
      <c r="L9" s="489"/>
      <c r="M9" s="489"/>
      <c r="N9" s="489"/>
      <c r="O9" s="489"/>
      <c r="P9" s="489"/>
      <c r="Q9" s="489"/>
      <c r="R9" s="489"/>
      <c r="S9" s="489"/>
      <c r="T9" s="489"/>
      <c r="U9" s="489"/>
      <c r="V9" s="489"/>
      <c r="W9" s="489"/>
      <c r="X9" s="489"/>
    </row>
    <row r="10" spans="1:24" ht="15">
      <c r="A10" s="530" t="s">
        <v>226</v>
      </c>
      <c r="B10" s="530"/>
      <c r="C10" s="530"/>
      <c r="D10" s="578">
        <f>'INFO PROJET'!B22</f>
        <v>0</v>
      </c>
      <c r="E10" s="530"/>
      <c r="F10" s="489"/>
      <c r="G10" s="489"/>
      <c r="H10" s="489"/>
      <c r="I10" s="489"/>
      <c r="J10" s="489"/>
      <c r="K10" s="489"/>
      <c r="L10" s="489"/>
      <c r="M10" s="489"/>
      <c r="N10" s="489"/>
      <c r="O10" s="489"/>
      <c r="P10" s="489"/>
      <c r="Q10" s="489"/>
      <c r="R10" s="489"/>
      <c r="S10" s="489"/>
      <c r="T10" s="489"/>
      <c r="U10" s="489"/>
      <c r="V10" s="489"/>
      <c r="W10" s="489"/>
      <c r="X10" s="489"/>
    </row>
    <row r="11" spans="1:24" ht="15">
      <c r="A11" s="530"/>
      <c r="B11" s="530"/>
      <c r="C11" s="530"/>
      <c r="D11" s="530"/>
      <c r="E11" s="530"/>
      <c r="F11" s="489"/>
      <c r="G11" s="489"/>
      <c r="H11" s="528"/>
      <c r="I11" s="489"/>
      <c r="J11" s="489"/>
      <c r="K11" s="489"/>
      <c r="L11" s="489"/>
      <c r="M11" s="489"/>
      <c r="N11" s="528"/>
      <c r="O11" s="489"/>
      <c r="P11" s="489"/>
      <c r="Q11" s="489"/>
      <c r="R11" s="489"/>
      <c r="S11" s="489"/>
      <c r="T11" s="489"/>
      <c r="U11" s="489"/>
      <c r="V11" s="489"/>
      <c r="W11" s="489"/>
      <c r="X11" s="489"/>
    </row>
    <row r="12" spans="1:24" ht="15">
      <c r="A12" s="530" t="s">
        <v>325</v>
      </c>
      <c r="B12" s="530"/>
      <c r="C12" s="530"/>
      <c r="D12" s="489"/>
      <c r="E12" s="489"/>
      <c r="F12" s="489"/>
      <c r="G12" s="530"/>
      <c r="H12" s="489"/>
      <c r="I12" s="489"/>
      <c r="J12" s="529"/>
      <c r="K12" s="489"/>
      <c r="L12" s="489"/>
      <c r="M12" s="530"/>
      <c r="N12" s="489"/>
      <c r="O12" s="489"/>
      <c r="P12" s="529"/>
      <c r="Q12" s="489"/>
      <c r="R12" s="489"/>
      <c r="S12" s="489"/>
      <c r="T12" s="489"/>
      <c r="U12" s="489"/>
      <c r="V12" s="489"/>
      <c r="W12" s="489"/>
      <c r="X12" s="489"/>
    </row>
    <row r="13" spans="1:24" ht="15">
      <c r="A13" s="646"/>
      <c r="B13" s="646"/>
      <c r="C13" s="646"/>
      <c r="D13" s="647"/>
      <c r="E13" s="647"/>
      <c r="F13" s="647"/>
      <c r="G13" s="646" t="s">
        <v>1714</v>
      </c>
      <c r="H13" s="647"/>
      <c r="I13" s="647"/>
      <c r="J13" s="646"/>
      <c r="K13" s="647"/>
      <c r="L13" s="647"/>
      <c r="M13" s="646" t="s">
        <v>1714</v>
      </c>
      <c r="N13" s="647"/>
      <c r="O13" s="647"/>
      <c r="P13" s="646"/>
      <c r="Q13" s="647"/>
      <c r="R13" s="647"/>
      <c r="S13" s="647"/>
      <c r="T13" s="647"/>
      <c r="U13" s="647"/>
      <c r="V13" s="647"/>
      <c r="W13" s="647"/>
      <c r="X13" s="647"/>
    </row>
    <row r="14" spans="1:24" ht="15">
      <c r="A14" s="646" t="s">
        <v>326</v>
      </c>
      <c r="B14" s="648"/>
      <c r="C14" s="647"/>
      <c r="D14" s="648" t="s">
        <v>327</v>
      </c>
      <c r="E14" s="647"/>
      <c r="F14" s="647"/>
      <c r="G14" s="649">
        <f>SUMIFS('A1 Banque'!H:H,'A1 Banque'!A:A,Table!$A$3,'A1 Banque'!R:R,"1")+SUMIFS('A1 Cash'!H:H,'A1 Cash'!A:A,Table!$A$3,'A1 Cash'!R:R,"1")</f>
        <v>0</v>
      </c>
      <c r="H14" s="647"/>
      <c r="I14" s="647"/>
      <c r="J14" s="646"/>
      <c r="K14" s="647"/>
      <c r="L14" s="647"/>
      <c r="M14" s="649">
        <f>SUMIFS('A1 Banque'!L:L,'A1 Banque'!A:A,Table!$A$3,'A1 Banque'!R:R,"1")+SUMIFS('A1 Cash'!L:L,'A1 Cash'!A:A,Table!$A$3,'A1 Cash'!R:R,"1")</f>
        <v>0</v>
      </c>
      <c r="N14" s="647"/>
      <c r="O14" s="647"/>
      <c r="P14" s="646"/>
      <c r="Q14" s="647"/>
      <c r="R14" s="647"/>
      <c r="S14" s="647"/>
      <c r="T14" s="647"/>
      <c r="U14" s="647"/>
      <c r="V14" s="647"/>
      <c r="W14" s="647"/>
      <c r="X14" s="647"/>
    </row>
    <row r="15" spans="1:24" ht="15">
      <c r="A15" s="646"/>
      <c r="B15" s="648"/>
      <c r="C15" s="647"/>
      <c r="D15" s="648" t="s">
        <v>328</v>
      </c>
      <c r="E15" s="647"/>
      <c r="F15" s="647"/>
      <c r="G15" s="649">
        <f>SUMIFS('A1 Banque'!H:H,'A1 Banque'!A:A,Table!$A$3,'A1 Banque'!R:R,"2")+SUMIFS('A1 Cash'!H:H,'A1 Cash'!A:A,Table!$A$3,'A1 Cash'!R:R,"2")</f>
        <v>0</v>
      </c>
      <c r="H15" s="647"/>
      <c r="I15" s="647"/>
      <c r="J15" s="646"/>
      <c r="K15" s="647"/>
      <c r="L15" s="647"/>
      <c r="M15" s="649">
        <f>SUMIFS('A1 Banque'!L:L,'A1 Banque'!A:A,Table!$A$3,'A1 Banque'!R:R,"2")+SUMIFS('A1 Cash'!L:L,'A1 Cash'!A:A,Table!$A$3,'A1 Cash'!R:R,"2")</f>
        <v>0</v>
      </c>
      <c r="N15" s="647"/>
      <c r="O15" s="647"/>
      <c r="P15" s="646"/>
      <c r="Q15" s="647"/>
      <c r="R15" s="647"/>
      <c r="S15" s="647"/>
      <c r="T15" s="647"/>
      <c r="U15" s="647"/>
      <c r="V15" s="647"/>
      <c r="W15" s="647"/>
      <c r="X15" s="647"/>
    </row>
    <row r="16" spans="1:24" ht="15">
      <c r="A16" s="646"/>
      <c r="B16" s="648"/>
      <c r="C16" s="647"/>
      <c r="D16" s="648" t="s">
        <v>329</v>
      </c>
      <c r="E16" s="647"/>
      <c r="F16" s="647"/>
      <c r="G16" s="649">
        <f>SUMIFS('A1 Banque'!H:H,'A1 Banque'!A:A,Table!$A$3,'A1 Banque'!R:R,"3")+SUMIFS('A1 Cash'!H:H,'A1 Cash'!A:A,Table!$A$3,'A1 Cash'!R:R,"3")</f>
        <v>0</v>
      </c>
      <c r="H16" s="647"/>
      <c r="I16" s="647"/>
      <c r="J16" s="646"/>
      <c r="K16" s="647"/>
      <c r="L16" s="647"/>
      <c r="M16" s="649">
        <f>SUMIFS('A1 Banque'!L:L,'A1 Banque'!A:A,Table!$A$3,'A1 Banque'!R:R,"3")+SUMIFS('A1 Cash'!L:L,'A1 Cash'!A:A,Table!$A$3,'A1 Cash'!R:R,"3")</f>
        <v>0</v>
      </c>
      <c r="N16" s="647"/>
      <c r="O16" s="647"/>
      <c r="P16" s="646"/>
      <c r="Q16" s="647"/>
      <c r="R16" s="647"/>
      <c r="S16" s="647"/>
      <c r="T16" s="647"/>
      <c r="U16" s="647"/>
      <c r="V16" s="647"/>
      <c r="W16" s="647"/>
      <c r="X16" s="647"/>
    </row>
    <row r="17" spans="1:24" ht="15">
      <c r="A17" s="646"/>
      <c r="B17" s="648"/>
      <c r="C17" s="647"/>
      <c r="D17" s="648" t="s">
        <v>330</v>
      </c>
      <c r="E17" s="647"/>
      <c r="F17" s="647"/>
      <c r="G17" s="649">
        <f>SUMIFS('A1 Banque'!H:H,'A1 Banque'!A:A,Table!$A$3,'A1 Banque'!R:R,"4")+SUMIFS('A1 Cash'!H:H,'A1 Cash'!A:A,Table!$A$3,'A1 Cash'!R:R,"4")</f>
        <v>0</v>
      </c>
      <c r="H17" s="647"/>
      <c r="I17" s="647"/>
      <c r="J17" s="646"/>
      <c r="K17" s="647"/>
      <c r="L17" s="647"/>
      <c r="M17" s="649">
        <f>SUMIFS('A1 Banque'!L:L,'A1 Banque'!A:A,Table!$A$3,'A1 Banque'!R:R,"4")+SUMIFS('A1 Cash'!L:L,'A1 Cash'!A:A,Table!$A$3,'A1 Cash'!R:R,"4")</f>
        <v>0</v>
      </c>
      <c r="N17" s="647"/>
      <c r="O17" s="647"/>
      <c r="P17" s="646"/>
      <c r="Q17" s="647"/>
      <c r="R17" s="647"/>
      <c r="S17" s="647"/>
      <c r="T17" s="647"/>
      <c r="U17" s="647"/>
      <c r="V17" s="647"/>
      <c r="W17" s="647"/>
      <c r="X17" s="647"/>
    </row>
    <row r="18" spans="1:24" ht="15">
      <c r="A18" s="646"/>
      <c r="B18" s="646" t="s">
        <v>234</v>
      </c>
      <c r="C18" s="647"/>
      <c r="D18" s="646"/>
      <c r="E18" s="647"/>
      <c r="F18" s="647"/>
      <c r="G18" s="649"/>
      <c r="H18" s="647"/>
      <c r="I18" s="647"/>
      <c r="J18" s="646"/>
      <c r="K18" s="647"/>
      <c r="L18" s="647"/>
      <c r="M18" s="649"/>
      <c r="N18" s="647"/>
      <c r="O18" s="647"/>
      <c r="P18" s="646"/>
      <c r="Q18" s="647"/>
      <c r="R18" s="647"/>
      <c r="S18" s="647"/>
      <c r="T18" s="647"/>
      <c r="U18" s="647"/>
      <c r="V18" s="647"/>
      <c r="W18" s="647"/>
      <c r="X18" s="647"/>
    </row>
    <row r="19" spans="1:24" ht="15">
      <c r="A19" s="646"/>
      <c r="B19" s="646" t="s">
        <v>235</v>
      </c>
      <c r="C19" s="647"/>
      <c r="D19" s="646"/>
      <c r="E19" s="647"/>
      <c r="F19" s="647"/>
      <c r="G19" s="646"/>
      <c r="H19" s="647"/>
      <c r="I19" s="647"/>
      <c r="J19" s="650">
        <f>SUM(G14:G18)</f>
        <v>0</v>
      </c>
      <c r="K19" s="647"/>
      <c r="L19" s="647"/>
      <c r="M19" s="646"/>
      <c r="N19" s="647"/>
      <c r="O19" s="647"/>
      <c r="P19" s="650">
        <f>SUM(M14:M18)</f>
        <v>0</v>
      </c>
      <c r="Q19" s="647"/>
      <c r="R19" s="647"/>
      <c r="S19" s="647"/>
      <c r="T19" s="647"/>
      <c r="U19" s="647"/>
      <c r="V19" s="647"/>
      <c r="W19" s="647"/>
      <c r="X19" s="647"/>
    </row>
    <row r="20" spans="1:24" ht="15">
      <c r="A20" s="651"/>
      <c r="B20" s="651"/>
      <c r="C20" s="652"/>
      <c r="D20" s="651"/>
      <c r="E20" s="652"/>
      <c r="F20" s="652"/>
      <c r="G20" s="651" t="s">
        <v>1716</v>
      </c>
      <c r="H20" s="652"/>
      <c r="I20" s="652"/>
      <c r="J20" s="653"/>
      <c r="K20" s="652"/>
      <c r="L20" s="652"/>
      <c r="M20" s="651" t="s">
        <v>1716</v>
      </c>
      <c r="N20" s="652"/>
      <c r="O20" s="652"/>
      <c r="P20" s="653"/>
      <c r="Q20" s="652"/>
      <c r="R20" s="652"/>
      <c r="S20" s="652"/>
      <c r="T20" s="652"/>
      <c r="U20" s="652"/>
      <c r="V20" s="652"/>
      <c r="W20" s="652"/>
      <c r="X20" s="652"/>
    </row>
    <row r="21" spans="1:24" ht="15">
      <c r="A21" s="651" t="s">
        <v>1715</v>
      </c>
      <c r="B21" s="654"/>
      <c r="C21" s="652"/>
      <c r="D21" s="654" t="s">
        <v>327</v>
      </c>
      <c r="E21" s="652"/>
      <c r="F21" s="652"/>
      <c r="G21" s="655">
        <f>+SUMIFS('A1 Cash'!H:H,'A1 Cash'!A:A,Table!$A$4,'A1 Cash'!R:R,"1")+SUMIFS('A1 Banque'!H:H,'A1 Banque'!A:A,Table!$A$4,'A1 Banque'!R:R,"1")-SUMIFS('A1 Cash'!I:I,'A1 Cash'!A:A,Table!$A$4,'A1 Cash'!R:R,"1")-SUMIFS('A1 Banque'!I:I,'A1 Banque'!A:A,Table!$A$4,'A1 Banque'!R:R,"1")</f>
        <v>0</v>
      </c>
      <c r="H21" s="652"/>
      <c r="I21" s="652"/>
      <c r="J21" s="651"/>
      <c r="K21" s="652"/>
      <c r="L21" s="652"/>
      <c r="M21" s="655">
        <f>+SUMIFS('A1 Cash'!L:L,'A1 Cash'!A:A,Table!$A$4,'A1 Cash'!R:R,"1")+SUMIFS('A1 Banque'!L:L,'A1 Banque'!A:A,Table!$A$4,'A1 Banque'!R:R,"1")</f>
        <v>0</v>
      </c>
      <c r="N21" s="652"/>
      <c r="O21" s="652"/>
      <c r="P21" s="651"/>
      <c r="Q21" s="652"/>
      <c r="R21" s="652"/>
      <c r="S21" s="652"/>
      <c r="T21" s="652"/>
      <c r="U21" s="652"/>
      <c r="V21" s="652"/>
      <c r="W21" s="652"/>
      <c r="X21" s="652"/>
    </row>
    <row r="22" spans="1:24" ht="15">
      <c r="A22" s="651"/>
      <c r="B22" s="654"/>
      <c r="C22" s="652"/>
      <c r="D22" s="654" t="s">
        <v>328</v>
      </c>
      <c r="E22" s="652"/>
      <c r="F22" s="652"/>
      <c r="G22" s="655">
        <f>+SUMIFS('A1 Cash'!H:H,'A1 Cash'!A:A,Table!$A$4,'A1 Cash'!R:R,"2")+SUMIFS('A1 Banque'!H:H,'A1 Banque'!A:A,Table!$A$4,'A1 Banque'!R:R,"2")-SUMIFS('A1 Cash'!I:I,'A1 Cash'!A:A,Table!$A$4,'A1 Cash'!R:R,"2")-SUMIFS('A1 Banque'!I:I,'A1 Banque'!A:A,Table!$A$4,'A1 Banque'!R:R,"2")</f>
        <v>0</v>
      </c>
      <c r="H22" s="652"/>
      <c r="I22" s="652"/>
      <c r="J22" s="651"/>
      <c r="K22" s="652"/>
      <c r="L22" s="652"/>
      <c r="M22" s="655">
        <f>+SUMIFS('A1 Cash'!L:L,'A1 Cash'!A:A,Table!$A$4,'A1 Cash'!R:R,"2")+SUMIFS('A1 Banque'!L:L,'A1 Banque'!A:A,Table!$A$4,'A1 Banque'!R:R,"2")</f>
        <v>0</v>
      </c>
      <c r="N22" s="652"/>
      <c r="O22" s="652"/>
      <c r="P22" s="651"/>
      <c r="Q22" s="652"/>
      <c r="R22" s="652"/>
      <c r="S22" s="652"/>
      <c r="T22" s="652"/>
      <c r="U22" s="652"/>
      <c r="V22" s="652"/>
      <c r="W22" s="652"/>
      <c r="X22" s="652"/>
    </row>
    <row r="23" spans="1:24" ht="15">
      <c r="A23" s="651"/>
      <c r="B23" s="654"/>
      <c r="C23" s="652"/>
      <c r="D23" s="654" t="s">
        <v>329</v>
      </c>
      <c r="E23" s="652"/>
      <c r="F23" s="652"/>
      <c r="G23" s="655">
        <f>+SUMIFS('A1 Cash'!H:H,'A1 Cash'!A:A,Table!$A$4,'A1 Cash'!R:R,"3")+SUMIFS('A1 Banque'!H:H,'A1 Banque'!A:A,Table!$A$4,'A1 Banque'!R:R,"3")-SUMIFS('A1 Cash'!I:I,'A1 Cash'!A:A,Table!$A$4,'A1 Cash'!R:R,"3")-SUMIFS('A1 Banque'!I:I,'A1 Banque'!A:A,Table!$A$4,'A1 Banque'!R:R,"3")</f>
        <v>0</v>
      </c>
      <c r="H23" s="652"/>
      <c r="I23" s="652"/>
      <c r="J23" s="651"/>
      <c r="K23" s="652"/>
      <c r="L23" s="652"/>
      <c r="M23" s="655">
        <f>+SUMIFS('A1 Cash'!L:L,'A1 Cash'!A:A,Table!$A$4,'A1 Cash'!R:R,"3")+SUMIFS('A1 Banque'!L:L,'A1 Banque'!A:A,Table!$A$4,'A1 Banque'!R:R,"3")</f>
        <v>0</v>
      </c>
      <c r="N23" s="652"/>
      <c r="O23" s="652"/>
      <c r="P23" s="651"/>
      <c r="Q23" s="652"/>
      <c r="R23" s="652"/>
      <c r="S23" s="652"/>
      <c r="T23" s="652"/>
      <c r="U23" s="652"/>
      <c r="V23" s="652"/>
      <c r="W23" s="652"/>
      <c r="X23" s="652"/>
    </row>
    <row r="24" spans="1:24" ht="15">
      <c r="A24" s="651"/>
      <c r="B24" s="654"/>
      <c r="C24" s="652"/>
      <c r="D24" s="654" t="s">
        <v>330</v>
      </c>
      <c r="E24" s="652"/>
      <c r="F24" s="652"/>
      <c r="G24" s="655">
        <f>+SUMIFS('A1 Cash'!H:H,'A1 Cash'!A:A,Table!$A$4,'A1 Cash'!R:R,"4")+SUMIFS('A1 Banque'!H:H,'A1 Banque'!A:A,Table!$A$4,'A1 Banque'!R:R,"4")-SUMIFS('A1 Cash'!I:I,'A1 Cash'!A:A,Table!$A$4,'A1 Cash'!R:R,"4")-SUMIFS('A1 Banque'!I:I,'A1 Banque'!A:A,Table!$A$4,'A1 Banque'!R:R,"4")</f>
        <v>0</v>
      </c>
      <c r="H24" s="652"/>
      <c r="I24" s="652"/>
      <c r="J24" s="651"/>
      <c r="K24" s="652"/>
      <c r="L24" s="652"/>
      <c r="M24" s="655">
        <f>+SUMIFS('A1 Cash'!L:L,'A1 Cash'!A:A,Table!$A$4,'A1 Cash'!R:R,"4")+SUMIFS('A1 Banque'!L:L,'A1 Banque'!A:A,Table!$A$4,'A1 Banque'!R:R,"4")</f>
        <v>0</v>
      </c>
      <c r="N24" s="652"/>
      <c r="O24" s="652"/>
      <c r="P24" s="651"/>
      <c r="Q24" s="652"/>
      <c r="R24" s="652"/>
      <c r="S24" s="652"/>
      <c r="T24" s="652"/>
      <c r="U24" s="652"/>
      <c r="V24" s="652"/>
      <c r="W24" s="652"/>
      <c r="X24" s="652"/>
    </row>
    <row r="25" spans="1:24" ht="15">
      <c r="A25" s="651"/>
      <c r="B25" s="651" t="s">
        <v>1498</v>
      </c>
      <c r="C25" s="652"/>
      <c r="D25" s="651"/>
      <c r="E25" s="652"/>
      <c r="F25" s="652"/>
      <c r="G25" s="655">
        <f>SUMIFS('A1 Banque'!H:H,'A1 Banque'!A:A,'A1 Financial Monitoring'!B25)+SUMIFS('A1 Cash'!H:H,'A1 Cash'!A:A,'A1 Financial Monitoring'!B25)</f>
        <v>0</v>
      </c>
      <c r="H25" s="652"/>
      <c r="I25" s="652"/>
      <c r="J25" s="651"/>
      <c r="K25" s="652"/>
      <c r="L25" s="652"/>
      <c r="M25" s="655">
        <f>SUMIFS('A1 Banque'!L:L,'A1 Banque'!A:A,'A1 Financial Monitoring'!B25)+SUMIFS('A1 Cash'!L:L,'A1 Cash'!A:A,'A1 Financial Monitoring'!B25)</f>
        <v>0</v>
      </c>
      <c r="N25" s="652"/>
      <c r="O25" s="652"/>
      <c r="P25" s="651"/>
      <c r="Q25" s="652"/>
      <c r="R25" s="652"/>
      <c r="S25" s="652"/>
      <c r="T25" s="652"/>
      <c r="U25" s="652"/>
      <c r="V25" s="652"/>
      <c r="W25" s="652"/>
      <c r="X25" s="652"/>
    </row>
    <row r="26" spans="1:24" ht="15">
      <c r="A26" s="651"/>
      <c r="B26" s="651" t="s">
        <v>331</v>
      </c>
      <c r="C26" s="652"/>
      <c r="D26" s="651"/>
      <c r="E26" s="652"/>
      <c r="F26" s="652"/>
      <c r="G26" s="651"/>
      <c r="H26" s="652"/>
      <c r="I26" s="652"/>
      <c r="J26" s="656">
        <f>SUM(G21:G25)</f>
        <v>0</v>
      </c>
      <c r="K26" s="652"/>
      <c r="L26" s="652"/>
      <c r="M26" s="651"/>
      <c r="N26" s="652"/>
      <c r="O26" s="652"/>
      <c r="P26" s="656">
        <f>SUM(M21:M25)</f>
        <v>0</v>
      </c>
      <c r="Q26" s="652"/>
      <c r="R26" s="652"/>
      <c r="S26" s="652"/>
      <c r="T26" s="652"/>
      <c r="U26" s="652"/>
      <c r="V26" s="652"/>
      <c r="W26" s="652"/>
      <c r="X26" s="652"/>
    </row>
    <row r="27" spans="1:24" ht="15">
      <c r="A27" s="530"/>
      <c r="B27" s="530"/>
      <c r="C27" s="489"/>
      <c r="D27" s="530"/>
      <c r="E27" s="489"/>
      <c r="F27" s="489"/>
      <c r="G27" s="530"/>
      <c r="H27" s="489"/>
      <c r="I27" s="489"/>
      <c r="J27" s="532"/>
      <c r="K27" s="489"/>
      <c r="L27" s="489"/>
      <c r="M27" s="530"/>
      <c r="N27" s="489"/>
      <c r="O27" s="489"/>
      <c r="P27" s="532"/>
      <c r="Q27" s="489"/>
      <c r="R27" s="489"/>
      <c r="S27" s="489"/>
      <c r="T27" s="489"/>
      <c r="U27" s="489"/>
      <c r="V27" s="489"/>
      <c r="W27" s="489"/>
      <c r="X27" s="489"/>
    </row>
    <row r="28" spans="1:24" ht="15">
      <c r="A28" s="530"/>
      <c r="B28" s="530"/>
      <c r="C28" s="489"/>
      <c r="D28" s="530"/>
      <c r="E28" s="489"/>
      <c r="F28" s="489"/>
      <c r="G28" s="530"/>
      <c r="H28" s="489"/>
      <c r="I28" s="489"/>
      <c r="J28" s="530"/>
      <c r="K28" s="489"/>
      <c r="L28" s="489"/>
      <c r="M28" s="530"/>
      <c r="N28" s="489"/>
      <c r="O28" s="489"/>
      <c r="P28" s="530"/>
      <c r="Q28" s="489"/>
      <c r="R28" s="489"/>
      <c r="S28" s="489"/>
      <c r="T28" s="489"/>
      <c r="U28" s="489"/>
      <c r="V28" s="489"/>
      <c r="W28" s="489"/>
      <c r="X28" s="489"/>
    </row>
    <row r="29" spans="1:24" ht="15">
      <c r="A29" s="569"/>
      <c r="B29" s="569" t="s">
        <v>332</v>
      </c>
      <c r="C29" s="493"/>
      <c r="D29" s="569"/>
      <c r="E29" s="493"/>
      <c r="F29" s="493"/>
      <c r="G29" s="569"/>
      <c r="H29" s="493"/>
      <c r="I29" s="493"/>
      <c r="J29" s="534">
        <f>+J26+J19+J12</f>
        <v>0</v>
      </c>
      <c r="K29" s="493"/>
      <c r="L29" s="493"/>
      <c r="M29" s="569"/>
      <c r="N29" s="493"/>
      <c r="O29" s="493"/>
      <c r="P29" s="534">
        <f>+P26+P19+P12</f>
        <v>0</v>
      </c>
      <c r="Q29" s="493"/>
      <c r="R29" s="493"/>
      <c r="S29" s="493"/>
      <c r="T29" s="493"/>
      <c r="U29" s="493"/>
      <c r="V29" s="493"/>
      <c r="W29" s="493"/>
      <c r="X29" s="493"/>
    </row>
    <row r="30" spans="1:24" ht="15">
      <c r="A30" s="569"/>
      <c r="B30" s="569"/>
      <c r="C30" s="493"/>
      <c r="D30" s="569"/>
      <c r="E30" s="493"/>
      <c r="F30" s="493"/>
      <c r="G30" s="569"/>
      <c r="H30" s="493"/>
      <c r="I30" s="493"/>
      <c r="J30" s="757"/>
      <c r="K30" s="493"/>
      <c r="L30" s="493"/>
      <c r="M30" s="569"/>
      <c r="N30" s="493"/>
      <c r="O30" s="493"/>
      <c r="P30" s="757"/>
      <c r="Q30" s="493"/>
      <c r="R30" s="493"/>
      <c r="S30" s="493"/>
      <c r="T30" s="493"/>
      <c r="U30" s="493"/>
      <c r="V30" s="493"/>
      <c r="W30" s="493"/>
      <c r="X30" s="493"/>
    </row>
    <row r="31" spans="1:24" ht="15">
      <c r="A31" s="657" t="s">
        <v>333</v>
      </c>
      <c r="B31" s="657" t="s">
        <v>334</v>
      </c>
      <c r="C31" s="605"/>
      <c r="D31" s="657"/>
      <c r="E31" s="605"/>
      <c r="F31" s="605"/>
      <c r="G31" s="657"/>
      <c r="H31" s="605"/>
      <c r="I31" s="605"/>
      <c r="J31" s="662">
        <f>+SUMIFS('A1 Cash'!P:P,'A1 Cash'!A:A,Table!$A$5)+SUMIFS('A1 Banque'!P:P,'A1 Banque'!A:A,Table!$A$5)</f>
        <v>0</v>
      </c>
      <c r="K31" s="605"/>
      <c r="L31" s="605"/>
      <c r="M31" s="657"/>
      <c r="N31" s="605"/>
      <c r="O31" s="605"/>
      <c r="P31" s="662">
        <f>'BFU A1'!Q128</f>
        <v>0</v>
      </c>
      <c r="Q31" s="605"/>
      <c r="R31" s="605"/>
      <c r="S31" s="605"/>
      <c r="T31" s="605"/>
      <c r="U31" s="605"/>
      <c r="V31" s="605"/>
      <c r="W31" s="605"/>
      <c r="X31" s="605"/>
    </row>
    <row r="32" spans="1:24" ht="15">
      <c r="A32" s="657"/>
      <c r="B32" s="657"/>
      <c r="C32" s="605"/>
      <c r="D32" s="658" t="s">
        <v>327</v>
      </c>
      <c r="E32" s="605"/>
      <c r="F32" s="605"/>
      <c r="G32" s="657"/>
      <c r="H32" s="605"/>
      <c r="I32" s="605"/>
      <c r="J32" s="662">
        <f>+SUMIFS('A1 Cash'!P:P,'A1 Cash'!A:A,Table!$A$5,'A1 Cash'!R:R,"1")+SUMIFS('A1 Banque'!P:P,'A1 Banque'!A:A,Table!$A$5,'A1 Banque'!R:R,"1")</f>
        <v>0</v>
      </c>
      <c r="K32" s="605"/>
      <c r="L32" s="605"/>
      <c r="M32" s="657"/>
      <c r="N32" s="605"/>
      <c r="O32" s="605"/>
      <c r="P32" s="662">
        <f>'BFU A1'!D128</f>
        <v>0</v>
      </c>
      <c r="Q32" s="605"/>
      <c r="R32" s="605"/>
      <c r="S32" s="605"/>
      <c r="T32" s="605"/>
      <c r="U32" s="605"/>
      <c r="V32" s="605"/>
      <c r="W32" s="605"/>
      <c r="X32" s="605"/>
    </row>
    <row r="33" spans="1:24" ht="15">
      <c r="A33" s="657"/>
      <c r="B33" s="657"/>
      <c r="C33" s="605"/>
      <c r="D33" s="658" t="s">
        <v>328</v>
      </c>
      <c r="E33" s="605"/>
      <c r="F33" s="605"/>
      <c r="G33" s="657"/>
      <c r="H33" s="605"/>
      <c r="I33" s="605"/>
      <c r="J33" s="662">
        <f>+SUMIFS('A1 Cash'!P:P,'A1 Cash'!A:A,Table!$A$5,'A1 Cash'!R:R,"2")+SUMIFS('A1 Banque'!P:P,'A1 Banque'!A:A,Table!$A$5,'A1 Banque'!R:R,"2")</f>
        <v>0</v>
      </c>
      <c r="K33" s="605"/>
      <c r="L33" s="605"/>
      <c r="M33" s="657"/>
      <c r="N33" s="605"/>
      <c r="O33" s="605"/>
      <c r="P33" s="662">
        <f>'BFU A1'!G128</f>
        <v>0</v>
      </c>
      <c r="Q33" s="605"/>
      <c r="R33" s="605"/>
      <c r="S33" s="605"/>
      <c r="T33" s="605"/>
      <c r="U33" s="605"/>
      <c r="V33" s="605"/>
      <c r="W33" s="605"/>
      <c r="X33" s="605"/>
    </row>
    <row r="34" spans="1:24" ht="15">
      <c r="A34" s="657"/>
      <c r="B34" s="657"/>
      <c r="C34" s="605"/>
      <c r="D34" s="658" t="s">
        <v>329</v>
      </c>
      <c r="E34" s="605"/>
      <c r="F34" s="605"/>
      <c r="G34" s="657"/>
      <c r="H34" s="605"/>
      <c r="I34" s="605"/>
      <c r="J34" s="662">
        <f>+SUMIFS('A1 Cash'!P:P,'A1 Cash'!A:A,Table!$A$5,'A1 Cash'!R:R,"3")+SUMIFS('A1 Banque'!P:P,'A1 Banque'!A:A,Table!$A$5,'A1 Banque'!R:R,"3")</f>
        <v>0</v>
      </c>
      <c r="K34" s="605"/>
      <c r="L34" s="605"/>
      <c r="M34" s="657"/>
      <c r="N34" s="605"/>
      <c r="O34" s="605"/>
      <c r="P34" s="662">
        <f>'BFU A1'!J128</f>
        <v>0</v>
      </c>
      <c r="Q34" s="605"/>
      <c r="R34" s="605"/>
      <c r="S34" s="605"/>
      <c r="T34" s="605"/>
      <c r="U34" s="605"/>
      <c r="V34" s="605"/>
      <c r="W34" s="605"/>
      <c r="X34" s="605"/>
    </row>
    <row r="35" spans="1:24" ht="15">
      <c r="A35" s="657"/>
      <c r="B35" s="657"/>
      <c r="C35" s="605"/>
      <c r="D35" s="658" t="s">
        <v>330</v>
      </c>
      <c r="E35" s="605"/>
      <c r="F35" s="605"/>
      <c r="G35" s="657"/>
      <c r="H35" s="605"/>
      <c r="I35" s="605"/>
      <c r="J35" s="662">
        <f>+SUMIFS('A1 Cash'!P:P,'A1 Cash'!A:A,Table!$A$5,'A1 Cash'!R:R,"4")+SUMIFS('A1 Banque'!P:P,'A1 Banque'!A:A,Table!$A$5,'A1 Banque'!R:R,"4")</f>
        <v>0</v>
      </c>
      <c r="K35" s="605"/>
      <c r="L35" s="660">
        <f>+J31-J32-J33-J34-J35</f>
        <v>0</v>
      </c>
      <c r="M35" s="657"/>
      <c r="N35" s="605"/>
      <c r="O35" s="605"/>
      <c r="P35" s="662">
        <f>'BFU A1'!M128</f>
        <v>0</v>
      </c>
      <c r="Q35" s="605"/>
      <c r="R35" s="661">
        <f>+P31-P32-P33-P34-P35</f>
        <v>0</v>
      </c>
      <c r="S35" s="605"/>
      <c r="T35" s="605"/>
      <c r="U35" s="605"/>
      <c r="V35" s="605"/>
      <c r="W35" s="605"/>
      <c r="X35" s="605"/>
    </row>
    <row r="36" spans="1:24" ht="15">
      <c r="A36" s="569"/>
      <c r="B36" s="569"/>
      <c r="C36" s="489"/>
      <c r="D36" s="569"/>
      <c r="E36" s="605"/>
      <c r="F36" s="605"/>
      <c r="G36" s="657"/>
      <c r="H36" s="605"/>
      <c r="I36" s="605"/>
      <c r="J36" s="657"/>
      <c r="K36" s="657"/>
      <c r="L36" s="657"/>
      <c r="M36" s="657"/>
      <c r="N36" s="657"/>
      <c r="O36" s="657"/>
      <c r="P36" s="657"/>
      <c r="Q36" s="605"/>
      <c r="R36" s="661"/>
      <c r="S36" s="605"/>
      <c r="T36" s="605"/>
      <c r="U36" s="605"/>
      <c r="V36" s="605"/>
      <c r="W36" s="605"/>
      <c r="X36" s="605"/>
    </row>
    <row r="37" spans="1:24" ht="15">
      <c r="A37" t="s">
        <v>335</v>
      </c>
      <c r="C37" s="489"/>
      <c r="E37" s="489"/>
      <c r="F37" s="579"/>
      <c r="G37" s="569"/>
      <c r="H37" s="489"/>
      <c r="I37" s="489"/>
      <c r="J37" s="534">
        <f>+J29+J31</f>
        <v>0</v>
      </c>
      <c r="K37" s="489"/>
      <c r="L37" s="489"/>
      <c r="M37" s="569"/>
      <c r="N37" s="489"/>
      <c r="O37" s="489"/>
      <c r="P37" s="534">
        <f>P29+P31</f>
        <v>0</v>
      </c>
      <c r="Q37" s="489"/>
      <c r="R37" s="489"/>
      <c r="S37" s="489"/>
      <c r="T37" s="489"/>
      <c r="U37" s="489"/>
      <c r="V37" s="489"/>
      <c r="W37" s="489"/>
      <c r="X37" s="489"/>
    </row>
    <row r="38" spans="1:24" ht="15">
      <c r="A38" s="530"/>
      <c r="B38" s="530"/>
      <c r="C38" s="489"/>
      <c r="D38" s="530"/>
      <c r="E38" s="489"/>
      <c r="F38" s="489"/>
      <c r="H38" s="489"/>
      <c r="I38" s="489"/>
      <c r="K38" s="489"/>
      <c r="L38" s="489"/>
      <c r="N38" s="489"/>
      <c r="O38" s="489"/>
      <c r="Q38" s="489"/>
      <c r="R38" s="489"/>
      <c r="S38" s="489"/>
      <c r="T38" s="489"/>
      <c r="U38" s="489"/>
      <c r="V38" s="489"/>
      <c r="W38" s="489"/>
      <c r="X38" s="489"/>
    </row>
    <row r="39" spans="1:24" ht="15">
      <c r="A39" s="530" t="s">
        <v>336</v>
      </c>
      <c r="B39" s="530" t="s">
        <v>1718</v>
      </c>
      <c r="C39" s="489"/>
      <c r="D39" s="530"/>
      <c r="E39" s="489"/>
      <c r="F39" s="489"/>
      <c r="G39" s="530"/>
      <c r="H39" s="489"/>
      <c r="I39" s="489"/>
      <c r="J39" s="533">
        <f>+'A1 Rec bancaire'!I11</f>
        <v>0</v>
      </c>
      <c r="K39" s="489"/>
      <c r="L39" s="489"/>
      <c r="M39" s="530"/>
      <c r="N39" s="489"/>
      <c r="O39" s="489"/>
      <c r="P39" s="533">
        <f>+J39/'A1 Banque'!Z4</f>
        <v>0</v>
      </c>
      <c r="Q39" s="489"/>
      <c r="R39" s="489"/>
      <c r="S39" s="489"/>
      <c r="T39" s="489"/>
      <c r="U39" s="489"/>
      <c r="V39" s="489"/>
      <c r="W39" s="489"/>
      <c r="X39" s="489"/>
    </row>
    <row r="40" spans="1:24" ht="15">
      <c r="A40" s="530"/>
      <c r="B40" s="530" t="s">
        <v>241</v>
      </c>
      <c r="C40" s="489"/>
      <c r="D40" s="530"/>
      <c r="E40" s="489"/>
      <c r="F40" s="489"/>
      <c r="G40" s="530"/>
      <c r="H40" s="489"/>
      <c r="I40" s="489"/>
      <c r="J40" s="533">
        <f>+'A1 Inventaire Cash'!F48</f>
        <v>0</v>
      </c>
      <c r="K40" s="489"/>
      <c r="L40" s="489"/>
      <c r="M40" s="530"/>
      <c r="N40" s="489"/>
      <c r="O40" s="489"/>
      <c r="P40" s="533">
        <f>+J40/'A1 Banque'!Z4</f>
        <v>0</v>
      </c>
      <c r="Q40" s="489"/>
      <c r="R40" s="489"/>
      <c r="S40" s="489"/>
      <c r="T40" s="489"/>
      <c r="U40" s="489"/>
      <c r="V40" s="489"/>
      <c r="W40" s="489"/>
      <c r="X40" s="489"/>
    </row>
    <row r="41" spans="1:24" ht="15">
      <c r="A41" s="569"/>
      <c r="B41" s="569" t="s">
        <v>1719</v>
      </c>
      <c r="C41" s="489"/>
      <c r="D41" s="569"/>
      <c r="E41" s="489"/>
      <c r="F41" s="489"/>
      <c r="G41" s="530"/>
      <c r="H41" s="489"/>
      <c r="I41" s="489"/>
      <c r="J41" s="533">
        <f>T96</f>
        <v>0</v>
      </c>
      <c r="K41" s="489"/>
      <c r="L41" s="489"/>
      <c r="M41" s="530"/>
      <c r="N41" s="489"/>
      <c r="O41" s="489"/>
      <c r="P41" s="533">
        <f>Z96</f>
        <v>0</v>
      </c>
      <c r="Q41" s="489"/>
      <c r="R41" s="489"/>
      <c r="S41" s="489"/>
      <c r="T41" s="489"/>
      <c r="U41" s="489"/>
      <c r="V41" s="489"/>
      <c r="W41" s="489"/>
      <c r="X41" s="489"/>
    </row>
    <row r="42" spans="1:24" ht="15">
      <c r="A42" s="569"/>
      <c r="B42" s="569" t="s">
        <v>337</v>
      </c>
      <c r="C42" s="489"/>
      <c r="D42" s="569"/>
      <c r="E42" s="489"/>
      <c r="F42" s="579"/>
      <c r="G42" s="569"/>
      <c r="H42" s="489"/>
      <c r="I42" s="489"/>
      <c r="J42" s="534">
        <f>SUM(J39:J41)</f>
        <v>0</v>
      </c>
      <c r="K42" s="489"/>
      <c r="L42" s="489"/>
      <c r="M42" s="569"/>
      <c r="N42" s="489"/>
      <c r="O42" s="489"/>
      <c r="P42" s="534">
        <f>SUM(P39:P41)</f>
        <v>0</v>
      </c>
      <c r="Q42" s="489"/>
      <c r="R42" s="489"/>
      <c r="S42" s="489"/>
      <c r="T42" s="489"/>
      <c r="U42" s="489"/>
      <c r="V42" s="489"/>
      <c r="W42" s="489"/>
      <c r="X42" s="489"/>
    </row>
    <row r="43" spans="1:24" ht="15">
      <c r="A43" s="542"/>
      <c r="B43" s="489" t="s">
        <v>1708</v>
      </c>
      <c r="C43" s="489"/>
      <c r="D43" s="489"/>
      <c r="E43" s="489"/>
      <c r="F43" s="579"/>
      <c r="G43" s="569"/>
      <c r="H43" s="489"/>
      <c r="I43" s="489"/>
      <c r="J43" s="534">
        <f>+J37-J42</f>
        <v>0</v>
      </c>
      <c r="K43" s="489"/>
      <c r="L43" s="489"/>
      <c r="M43" s="569"/>
      <c r="N43" s="489"/>
      <c r="O43" s="489"/>
      <c r="P43" s="534">
        <f>+P37-P42</f>
        <v>0</v>
      </c>
      <c r="Q43" s="489"/>
      <c r="R43" s="489"/>
      <c r="S43" s="489"/>
      <c r="T43" s="489"/>
      <c r="U43" s="489"/>
      <c r="V43" s="489"/>
      <c r="W43" s="489"/>
      <c r="X43" s="489"/>
    </row>
    <row r="44" spans="1:24" ht="15">
      <c r="A44" s="489"/>
      <c r="B44" s="489"/>
      <c r="C44" s="489"/>
      <c r="D44" s="582"/>
      <c r="E44" s="489"/>
      <c r="F44" s="489"/>
      <c r="G44" s="580"/>
      <c r="H44" s="528"/>
      <c r="I44" s="489"/>
      <c r="J44" s="489"/>
      <c r="K44" s="489"/>
      <c r="L44" s="489"/>
      <c r="M44" s="489"/>
      <c r="N44" s="489"/>
      <c r="O44" s="489"/>
      <c r="P44" s="489"/>
      <c r="Q44" s="489"/>
      <c r="R44" s="489"/>
      <c r="S44" s="489"/>
      <c r="T44" s="489"/>
      <c r="U44" s="489"/>
      <c r="V44" s="489"/>
      <c r="W44" s="489"/>
      <c r="X44" s="489"/>
    </row>
    <row r="45" spans="1:24" ht="15">
      <c r="A45" s="489"/>
      <c r="B45" s="489"/>
      <c r="C45" s="489"/>
      <c r="D45" s="582" t="s">
        <v>1720</v>
      </c>
      <c r="E45" s="582"/>
      <c r="F45" s="582"/>
      <c r="G45" s="582"/>
      <c r="H45" s="489"/>
      <c r="I45" s="489"/>
      <c r="J45" s="490"/>
      <c r="K45" s="583"/>
      <c r="L45" s="582" t="s">
        <v>1721</v>
      </c>
      <c r="M45" s="582"/>
      <c r="N45" s="489"/>
      <c r="O45" s="489"/>
      <c r="P45" s="489"/>
      <c r="Q45" s="489"/>
      <c r="R45" s="489"/>
      <c r="S45" s="489"/>
      <c r="T45" s="489"/>
      <c r="U45" s="489"/>
      <c r="V45" s="489"/>
      <c r="W45" s="489"/>
      <c r="X45" s="489"/>
    </row>
    <row r="46" spans="1:24" ht="15">
      <c r="A46" s="489"/>
      <c r="B46" s="489"/>
      <c r="C46" s="489"/>
      <c r="D46" s="586"/>
      <c r="E46" s="582"/>
      <c r="F46" s="582"/>
      <c r="G46" s="582"/>
      <c r="H46" s="489"/>
      <c r="I46" s="489"/>
      <c r="J46" s="489"/>
      <c r="K46" s="489"/>
      <c r="L46" s="582"/>
      <c r="M46" s="582"/>
      <c r="N46" s="489"/>
      <c r="O46" s="489"/>
      <c r="P46" s="489"/>
      <c r="Q46" s="489"/>
      <c r="R46" s="489"/>
      <c r="S46" s="489"/>
      <c r="T46" s="489"/>
      <c r="U46" s="489"/>
      <c r="V46" s="489"/>
      <c r="W46" s="489"/>
      <c r="X46" s="489"/>
    </row>
    <row r="47" spans="1:24" ht="15">
      <c r="A47" s="489"/>
      <c r="B47" s="489"/>
      <c r="C47" s="489"/>
      <c r="D47" s="582" t="s">
        <v>244</v>
      </c>
      <c r="E47" s="582"/>
      <c r="F47" s="582"/>
      <c r="G47" s="582"/>
      <c r="H47" s="489"/>
      <c r="I47" s="489"/>
      <c r="J47" s="489"/>
      <c r="K47" s="489"/>
      <c r="L47" s="585" t="s">
        <v>245</v>
      </c>
      <c r="M47" s="582"/>
      <c r="N47" s="489"/>
      <c r="O47" s="489"/>
      <c r="P47" s="489"/>
      <c r="Q47" s="489"/>
      <c r="R47" s="489"/>
      <c r="S47" s="489"/>
      <c r="T47" s="489"/>
      <c r="U47" s="489"/>
      <c r="V47" s="489"/>
      <c r="W47" s="489"/>
      <c r="X47" s="489"/>
    </row>
    <row r="48" spans="1:24" ht="15">
      <c r="A48" s="489"/>
      <c r="B48" s="489"/>
      <c r="C48" s="489"/>
      <c r="D48" s="582"/>
      <c r="E48" s="582"/>
      <c r="F48" s="582"/>
      <c r="G48" s="582"/>
      <c r="H48" s="489"/>
      <c r="I48" s="489"/>
      <c r="J48" s="489"/>
      <c r="K48" s="489"/>
      <c r="L48" s="586"/>
      <c r="M48" s="582"/>
      <c r="N48" s="489"/>
      <c r="O48" s="489"/>
      <c r="P48" s="489"/>
      <c r="Q48" s="489"/>
      <c r="R48" s="489"/>
      <c r="S48" s="489"/>
      <c r="T48" s="489"/>
      <c r="U48" s="489"/>
      <c r="V48" s="489"/>
      <c r="W48" s="489"/>
      <c r="X48" s="489"/>
    </row>
    <row r="49" spans="1:24" ht="15">
      <c r="A49" s="489"/>
      <c r="B49" s="489"/>
      <c r="C49" s="489"/>
      <c r="D49" s="582" t="s">
        <v>246</v>
      </c>
      <c r="E49" s="582"/>
      <c r="F49" s="582"/>
      <c r="G49" s="582"/>
      <c r="H49" s="489"/>
      <c r="I49" s="489"/>
      <c r="J49" s="580"/>
      <c r="K49" s="528"/>
      <c r="L49" s="587" t="s">
        <v>246</v>
      </c>
      <c r="M49" s="582"/>
      <c r="N49" s="489"/>
      <c r="O49" s="489"/>
      <c r="P49" s="489"/>
      <c r="Q49" s="489"/>
      <c r="R49" s="489"/>
      <c r="S49" s="489"/>
      <c r="T49" s="489"/>
      <c r="U49" s="489"/>
      <c r="V49" s="489"/>
      <c r="W49" s="489"/>
      <c r="X49" s="489"/>
    </row>
    <row r="50" spans="1:24" ht="15">
      <c r="A50" s="489"/>
      <c r="B50" s="489"/>
      <c r="C50" s="489"/>
      <c r="D50" s="582"/>
      <c r="E50" s="582"/>
      <c r="F50" s="582"/>
      <c r="G50" s="582"/>
      <c r="H50" s="489"/>
      <c r="I50" s="489"/>
      <c r="J50" s="580"/>
      <c r="K50" s="528"/>
      <c r="L50" s="582"/>
      <c r="M50" s="582"/>
      <c r="N50" s="489"/>
      <c r="O50" s="489"/>
      <c r="P50" s="489"/>
      <c r="Q50" s="489"/>
      <c r="R50" s="489"/>
      <c r="S50" s="489"/>
      <c r="T50" s="489"/>
      <c r="U50" s="489"/>
      <c r="V50" s="489"/>
      <c r="W50" s="489"/>
      <c r="X50" s="489"/>
    </row>
    <row r="51" spans="1:24" ht="15">
      <c r="A51" s="489"/>
      <c r="B51" s="489"/>
      <c r="C51" s="489"/>
      <c r="D51" s="582"/>
      <c r="E51" s="582"/>
      <c r="F51" s="582"/>
      <c r="G51" s="582"/>
      <c r="H51" s="489"/>
      <c r="I51" s="489"/>
      <c r="J51" s="580"/>
      <c r="K51" s="528"/>
      <c r="L51" s="582"/>
      <c r="M51" s="582"/>
      <c r="N51" s="489"/>
      <c r="O51" s="489"/>
      <c r="P51" s="489"/>
      <c r="Q51" s="489"/>
      <c r="R51" s="489"/>
      <c r="S51" s="489"/>
      <c r="T51" s="489"/>
      <c r="U51" s="489"/>
      <c r="V51" s="489"/>
      <c r="W51" s="489"/>
      <c r="X51" s="489"/>
    </row>
    <row r="52" spans="1:24" ht="15">
      <c r="A52" s="489"/>
      <c r="B52" s="489"/>
      <c r="C52" s="489"/>
      <c r="D52" s="582"/>
      <c r="E52" s="582"/>
      <c r="F52" s="586"/>
      <c r="G52" s="582"/>
      <c r="H52" s="489"/>
      <c r="I52" s="489"/>
      <c r="J52" s="580"/>
      <c r="K52" s="528"/>
      <c r="L52" s="582"/>
      <c r="M52" s="582"/>
      <c r="N52" s="489"/>
      <c r="O52" s="489"/>
      <c r="P52" s="489"/>
      <c r="Q52" s="489"/>
      <c r="R52" s="489"/>
      <c r="S52" s="489"/>
      <c r="T52" s="489"/>
      <c r="U52" s="489"/>
      <c r="V52" s="489"/>
      <c r="W52" s="489"/>
      <c r="X52" s="489"/>
    </row>
    <row r="53" spans="1:24" ht="15">
      <c r="A53" s="489"/>
      <c r="B53" s="489"/>
      <c r="C53" s="489"/>
      <c r="D53" s="582" t="s">
        <v>247</v>
      </c>
      <c r="E53" s="582"/>
      <c r="F53" s="582"/>
      <c r="G53" s="582"/>
      <c r="H53" s="489"/>
      <c r="I53" s="489"/>
      <c r="J53" s="490"/>
      <c r="K53" s="583"/>
      <c r="L53" s="582" t="s">
        <v>248</v>
      </c>
      <c r="M53" s="582"/>
      <c r="N53" s="489"/>
      <c r="O53" s="489"/>
      <c r="P53" s="489"/>
      <c r="Q53" s="489"/>
      <c r="R53" s="489"/>
      <c r="S53" s="489"/>
      <c r="T53" s="489"/>
      <c r="U53" s="489"/>
      <c r="V53" s="489"/>
      <c r="W53" s="489"/>
      <c r="X53" s="489"/>
    </row>
    <row r="54" spans="1:24" ht="15">
      <c r="A54" s="489"/>
      <c r="B54" s="489"/>
      <c r="C54" s="489"/>
      <c r="D54" s="663"/>
      <c r="E54" s="582"/>
      <c r="F54" s="582"/>
      <c r="G54" s="582"/>
      <c r="H54" s="582"/>
      <c r="I54" s="582"/>
      <c r="J54" s="489"/>
      <c r="K54" s="489"/>
      <c r="L54" s="489"/>
      <c r="M54" s="489"/>
      <c r="N54" s="489"/>
      <c r="O54" s="489"/>
      <c r="P54" s="489"/>
      <c r="Q54" s="489"/>
      <c r="R54" s="489"/>
      <c r="S54" s="489"/>
      <c r="T54" s="489"/>
      <c r="U54" s="489"/>
      <c r="V54" s="489"/>
      <c r="W54" s="489"/>
      <c r="X54" s="489"/>
    </row>
    <row r="55" spans="1:24" ht="15">
      <c r="A55" s="542"/>
      <c r="B55" s="489"/>
      <c r="C55" s="489"/>
      <c r="D55" s="489" t="s">
        <v>1722</v>
      </c>
      <c r="E55" s="582"/>
      <c r="F55" s="582"/>
      <c r="G55" s="582"/>
      <c r="H55" s="582"/>
      <c r="I55" s="582"/>
      <c r="J55" s="489"/>
      <c r="K55" s="489"/>
      <c r="L55" s="489"/>
      <c r="M55" s="489"/>
      <c r="N55" s="489"/>
      <c r="O55" s="489"/>
      <c r="P55" s="489"/>
      <c r="Q55" s="489"/>
      <c r="R55" s="489"/>
      <c r="S55" s="489"/>
      <c r="T55" s="489"/>
      <c r="U55" s="489"/>
      <c r="V55" s="489"/>
      <c r="W55" s="489"/>
      <c r="X55" s="489"/>
    </row>
  </sheetData>
  <mergeCells count="2">
    <mergeCell ref="G4:J4"/>
    <mergeCell ref="M4:P4"/>
  </mergeCells>
  <printOptions horizontalCentered="1"/>
  <pageMargins left="0.25" right="0.25" top="0.75" bottom="0.75" header="0.3" footer="0.3"/>
  <pageSetup paperSize="9" scale="59" orientation="landscape" r:id="rId1"/>
  <headerFooter alignWithMargins="0"/>
  <rowBreaks count="1" manualBreakCount="1">
    <brk id="7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sheetPr>
  <dimension ref="A1:U134"/>
  <sheetViews>
    <sheetView zoomScale="50" zoomScaleNormal="50" workbookViewId="0">
      <pane xSplit="3" ySplit="1" topLeftCell="D2" activePane="bottomRight" state="frozen"/>
      <selection pane="topRight" activeCell="D1" sqref="D1"/>
      <selection pane="bottomLeft" activeCell="A5" sqref="A5"/>
      <selection pane="bottomRight" sqref="A1:XFD1048576"/>
    </sheetView>
  </sheetViews>
  <sheetFormatPr baseColWidth="10" defaultColWidth="12" defaultRowHeight="14.45" customHeight="1"/>
  <cols>
    <col min="1" max="1" width="12.140625" style="979" customWidth="1"/>
    <col min="2" max="2" width="45.28515625" customWidth="1"/>
    <col min="3" max="3" width="16.28515625" customWidth="1"/>
    <col min="4" max="4" width="16.85546875" customWidth="1"/>
    <col min="5" max="5" width="14.42578125" customWidth="1"/>
    <col min="6" max="10" width="15.5703125" customWidth="1"/>
    <col min="11" max="11" width="16.85546875" customWidth="1"/>
    <col min="12" max="12" width="15" customWidth="1"/>
    <col min="13" max="13" width="11.85546875" customWidth="1"/>
    <col min="16" max="16" width="10.42578125" customWidth="1"/>
    <col min="17" max="18" width="15.5703125" bestFit="1" customWidth="1"/>
    <col min="21" max="21" width="26.28515625" customWidth="1"/>
  </cols>
  <sheetData>
    <row r="1" spans="1:21" ht="15">
      <c r="A1" s="1" t="s">
        <v>206</v>
      </c>
      <c r="C1" s="1213" t="s">
        <v>1690</v>
      </c>
      <c r="D1" s="1213"/>
      <c r="E1" s="1213"/>
      <c r="F1" s="1213"/>
      <c r="G1" s="1213"/>
      <c r="H1" s="1213"/>
      <c r="I1" s="1213"/>
      <c r="J1" s="1213"/>
      <c r="K1" s="1213"/>
      <c r="L1" s="1213"/>
      <c r="M1" s="1213"/>
      <c r="N1" s="1213"/>
      <c r="O1" s="1213"/>
      <c r="P1" s="1213"/>
      <c r="Q1" s="1213"/>
      <c r="R1" s="1213"/>
    </row>
    <row r="2" spans="1:21" s="979" customFormat="1" ht="15" customHeight="1" thickBot="1">
      <c r="A2" s="3" t="s">
        <v>1532</v>
      </c>
      <c r="B2" s="1187" t="s">
        <v>1686</v>
      </c>
      <c r="C2" s="1187"/>
      <c r="D2" s="1187"/>
      <c r="E2" s="1187"/>
    </row>
    <row r="3" spans="1:21" ht="15.75" customHeight="1" thickBot="1">
      <c r="A3" s="1186" t="s">
        <v>1573</v>
      </c>
      <c r="C3" s="1204" t="s">
        <v>1694</v>
      </c>
      <c r="D3" s="1205"/>
      <c r="E3" s="1206"/>
      <c r="F3" s="1203" t="s">
        <v>1695</v>
      </c>
      <c r="G3" s="1203"/>
      <c r="H3" s="1203"/>
      <c r="I3" s="1204" t="s">
        <v>1696</v>
      </c>
      <c r="J3" s="1205"/>
      <c r="K3" s="1206"/>
      <c r="L3" s="1203" t="s">
        <v>1697</v>
      </c>
      <c r="M3" s="1203"/>
      <c r="N3" s="1203"/>
      <c r="P3" s="1204" t="s">
        <v>208</v>
      </c>
      <c r="Q3" s="1205"/>
      <c r="R3" s="1206"/>
      <c r="T3" s="1207" t="s">
        <v>1519</v>
      </c>
      <c r="U3" s="1208"/>
    </row>
    <row r="4" spans="1:21" ht="17.25" customHeight="1" thickBot="1">
      <c r="A4" s="1186"/>
      <c r="B4" s="1078" t="s">
        <v>1559</v>
      </c>
      <c r="C4" s="1094" t="s">
        <v>205</v>
      </c>
      <c r="D4" s="1069" t="s">
        <v>1525</v>
      </c>
      <c r="E4" s="1068" t="s">
        <v>1687</v>
      </c>
      <c r="F4" s="1083" t="s">
        <v>205</v>
      </c>
      <c r="G4" s="1069" t="s">
        <v>1525</v>
      </c>
      <c r="H4" s="1116" t="s">
        <v>1687</v>
      </c>
      <c r="I4" s="1094" t="s">
        <v>205</v>
      </c>
      <c r="J4" s="1069" t="s">
        <v>1525</v>
      </c>
      <c r="K4" s="1068" t="s">
        <v>1687</v>
      </c>
      <c r="L4" s="1083" t="s">
        <v>205</v>
      </c>
      <c r="M4" s="1069" t="s">
        <v>1525</v>
      </c>
      <c r="N4" s="1116" t="s">
        <v>1687</v>
      </c>
      <c r="P4" s="1094" t="s">
        <v>205</v>
      </c>
      <c r="Q4" s="1069" t="s">
        <v>209</v>
      </c>
      <c r="R4" s="1068" t="s">
        <v>210</v>
      </c>
      <c r="T4" s="921" t="s">
        <v>1520</v>
      </c>
      <c r="U4" s="922" t="s">
        <v>1521</v>
      </c>
    </row>
    <row r="5" spans="1:21" ht="16.5" customHeight="1" thickBot="1">
      <c r="A5" s="979" t="s">
        <v>211</v>
      </c>
      <c r="B5" s="1070">
        <f>'Budget general'!B8</f>
        <v>0</v>
      </c>
      <c r="C5" s="1164">
        <f>C6+C12+C18+C24</f>
        <v>0</v>
      </c>
      <c r="D5" s="1164">
        <f>D6+D12+D18+D24</f>
        <v>0</v>
      </c>
      <c r="E5" s="1095">
        <f t="shared" ref="E5:E68" si="0">C5-D5</f>
        <v>0</v>
      </c>
      <c r="F5" s="1164">
        <f>F6+F12+F18+F24</f>
        <v>0</v>
      </c>
      <c r="G5" s="1164">
        <f>G6+G12+G18+G24</f>
        <v>0</v>
      </c>
      <c r="H5" s="1095">
        <f t="shared" ref="H5" si="1">F5-G5</f>
        <v>0</v>
      </c>
      <c r="I5" s="1164">
        <f>I6+I12+I18+I24</f>
        <v>0</v>
      </c>
      <c r="J5" s="1164">
        <f>J6+J12+J18+J24</f>
        <v>0</v>
      </c>
      <c r="K5" s="1095">
        <f t="shared" ref="K5" si="2">I5-J5</f>
        <v>0</v>
      </c>
      <c r="L5" s="1164">
        <f>L6+L12+L18+L24</f>
        <v>0</v>
      </c>
      <c r="M5" s="1164">
        <f>M6+M12+M18+M24</f>
        <v>0</v>
      </c>
      <c r="N5" s="1095">
        <f t="shared" ref="N5" si="3">L5-M5</f>
        <v>0</v>
      </c>
      <c r="P5" s="1070">
        <f>P6+P12+P18+P24</f>
        <v>0</v>
      </c>
      <c r="Q5" s="1070">
        <f>Q6+Q12+Q18+Q24</f>
        <v>0</v>
      </c>
      <c r="R5" s="1071">
        <f>P5-Q5</f>
        <v>0</v>
      </c>
      <c r="T5" s="1070"/>
      <c r="U5" s="1071">
        <f>U6+U12+U18+U24</f>
        <v>0</v>
      </c>
    </row>
    <row r="6" spans="1:21" ht="15.75">
      <c r="A6" s="979" t="s">
        <v>1574</v>
      </c>
      <c r="B6" s="1079">
        <f>'Budget general'!B9</f>
        <v>0</v>
      </c>
      <c r="C6" s="1096"/>
      <c r="D6" s="1163">
        <f>SUMIFS('A2 Cash'!$N:$N,'A2 Cash'!$A:$A,Table!$A$5,'A2 Cash'!$C:$C,'BFU A2'!$A6,'A2 Cash'!$R:$R,"1")-SUMIFS('A2 Banque'!$N:$N,'A2 Banque'!$A:$A,Table!$A$5,'A2 Banque'!$C:$C,'BFU A2'!A6,'A2 Banque'!$R:$R,"1")</f>
        <v>0</v>
      </c>
      <c r="E6" s="1097">
        <f>C6-D6</f>
        <v>0</v>
      </c>
      <c r="F6" s="1096"/>
      <c r="G6" s="1169">
        <f>SUMIFS('A2 Cash'!$N:$N,'A2 Cash'!$A:$A,Table!$A$5,'A2 Cash'!$C:$C,'BFU A2'!$A6,'A2 Cash'!$R:$R,"2")-SUMIFS('A2 Banque'!$N:$N,'A2 Banque'!$A:$A,Table!$A$5,'A2 Banque'!$C:$C,'BFU A2'!$A6,'A2 Banque'!$R:$R,"2")</f>
        <v>0</v>
      </c>
      <c r="H6" s="1097">
        <f>F6-G6</f>
        <v>0</v>
      </c>
      <c r="I6" s="1096"/>
      <c r="J6" s="1169">
        <f>SUMIFS('A2 Cash'!$N:$N,'A2 Cash'!$A:$A,Table!$A$5,'A2 Cash'!$C:$C,'BFU A2'!$A6,'A2 Cash'!$R:$R,"3")-SUMIFS('A2 Banque'!$N:$N,'A2 Banque'!$A:$A,Table!$A$5,'A2 Banque'!$C:$C,'BFU A2'!$A6,'A2 Banque'!$R:$R,"3")</f>
        <v>0</v>
      </c>
      <c r="K6" s="1097">
        <f>I6-J6</f>
        <v>0</v>
      </c>
      <c r="L6" s="1096"/>
      <c r="M6" s="1169">
        <f>SUMIFS('A2 Cash'!$N:$N,'A2 Cash'!$A:$A,Table!$A$5,'A2 Cash'!$C:$C,'BFU A2'!$A6,'A2 Cash'!$R:$R,"4")-SUMIFS('A2 Banque'!$N:$N,'A2 Banque'!$A:$A,Table!$A$5,'A2 Banque'!$C:$C,'BFU A2'!$A6,'A2 Banque'!$R:$R,"4")</f>
        <v>0</v>
      </c>
      <c r="N6" s="1097">
        <f>L6-M6</f>
        <v>0</v>
      </c>
      <c r="P6" s="1096">
        <f>C6+F6+I6+L6</f>
        <v>0</v>
      </c>
      <c r="Q6" s="1096">
        <f>D6+G6+J6+M6</f>
        <v>0</v>
      </c>
      <c r="R6" s="1097">
        <f t="shared" ref="R6:R29" si="4">P6-Q6</f>
        <v>0</v>
      </c>
      <c r="S6" s="952"/>
      <c r="T6" s="1097"/>
      <c r="U6" s="1097">
        <f>Q6-T6</f>
        <v>0</v>
      </c>
    </row>
    <row r="7" spans="1:21" ht="15.75">
      <c r="A7" s="979" t="s">
        <v>1575</v>
      </c>
      <c r="B7" s="1080">
        <f>'Budget general'!B10</f>
        <v>0</v>
      </c>
      <c r="C7" s="1098"/>
      <c r="D7" s="1168">
        <f>SUMIFS('A2 Cash'!$N:$N,'A2 Cash'!$A:$A,Table!$A$5,'A2 Cash'!$C:$C,'BFU A2'!$A7,'A2 Cash'!$R:$R,"1")-SUMIFS('A2 Banque'!$N:$N,'A2 Banque'!$A:$A,Table!$A$5,'A2 Banque'!$C:$C,'BFU A2'!A7,'A2 Banque'!$R:$R,"1")</f>
        <v>0</v>
      </c>
      <c r="E7" s="1099">
        <f t="shared" si="0"/>
        <v>0</v>
      </c>
      <c r="F7" s="1098"/>
      <c r="G7" s="1168">
        <f>SUMIFS('A2 Cash'!$N:$N,'A2 Cash'!$A:$A,Table!$A$5,'A2 Cash'!$C:$C,'BFU A2'!$A7,'A2 Cash'!$R:$R,"2")-SUMIFS('A2 Banque'!$N:$N,'A2 Banque'!$A:$A,Table!$A$5,'A2 Banque'!$C:$C,'BFU A2'!$A7,'A2 Banque'!$R:$R,"2")</f>
        <v>0</v>
      </c>
      <c r="H7" s="1099">
        <f t="shared" ref="H7:H70" si="5">F7-G7</f>
        <v>0</v>
      </c>
      <c r="I7" s="1098"/>
      <c r="J7" s="1168">
        <f>SUMIFS('A2 Cash'!$N:$N,'A2 Cash'!$A:$A,Table!$A$5,'A2 Cash'!$C:$C,'BFU A2'!$A7,'A2 Cash'!$R:$R,"3")-SUMIFS('A2 Banque'!$N:$N,'A2 Banque'!$A:$A,Table!$A$5,'A2 Banque'!$C:$C,'BFU A2'!$A7,'A2 Banque'!$R:$R,"3")</f>
        <v>0</v>
      </c>
      <c r="K7" s="1099">
        <f t="shared" ref="K7:K70" si="6">I7-J7</f>
        <v>0</v>
      </c>
      <c r="L7" s="1098"/>
      <c r="M7" s="1168">
        <f>SUMIFS('A2 Cash'!$N:$N,'A2 Cash'!$A:$A,Table!$A$5,'A2 Cash'!$C:$C,'BFU A2'!$A7,'A2 Cash'!$R:$R,"4")-SUMIFS('A2 Banque'!$N:$N,'A2 Banque'!$A:$A,Table!$A$5,'A2 Banque'!$C:$C,'BFU A2'!$A7,'A2 Banque'!$R:$R,"4")</f>
        <v>0</v>
      </c>
      <c r="N7" s="1099">
        <f t="shared" ref="N7:N70" si="7">L7-M7</f>
        <v>0</v>
      </c>
      <c r="P7" s="1098">
        <f t="shared" ref="P7:Q29" si="8">C7+F7+I7+L7</f>
        <v>0</v>
      </c>
      <c r="Q7" s="1117">
        <f t="shared" si="8"/>
        <v>0</v>
      </c>
      <c r="R7" s="1099">
        <f t="shared" si="4"/>
        <v>0</v>
      </c>
      <c r="S7" s="952"/>
      <c r="T7" s="1099"/>
      <c r="U7" s="1099">
        <f t="shared" ref="U7:U29" si="9">Q7-T7</f>
        <v>0</v>
      </c>
    </row>
    <row r="8" spans="1:21" ht="16.5" customHeight="1">
      <c r="A8" s="979" t="s">
        <v>1576</v>
      </c>
      <c r="B8" s="1080">
        <f>'Budget general'!B11</f>
        <v>0</v>
      </c>
      <c r="C8" s="1098"/>
      <c r="D8" s="1168">
        <f>SUMIFS('A2 Cash'!$N:$N,'A2 Cash'!$A:$A,Table!$A$5,'A2 Cash'!$C:$C,'BFU A2'!$A8,'A2 Cash'!$R:$R,"1")-SUMIFS('A2 Banque'!$N:$N,'A2 Banque'!$A:$A,Table!$A$5,'A2 Banque'!$C:$C,'BFU A2'!A8,'A2 Banque'!$R:$R,"1")</f>
        <v>0</v>
      </c>
      <c r="E8" s="1099">
        <f t="shared" si="0"/>
        <v>0</v>
      </c>
      <c r="F8" s="1098"/>
      <c r="G8" s="1168">
        <f>SUMIFS('A2 Cash'!$N:$N,'A2 Cash'!$A:$A,Table!$A$5,'A2 Cash'!$C:$C,'BFU A2'!$A8,'A2 Cash'!$R:$R,"2")-SUMIFS('A2 Banque'!$N:$N,'A2 Banque'!$A:$A,Table!$A$5,'A2 Banque'!$C:$C,'BFU A2'!$A8,'A2 Banque'!$R:$R,"2")</f>
        <v>0</v>
      </c>
      <c r="H8" s="1099">
        <f t="shared" si="5"/>
        <v>0</v>
      </c>
      <c r="I8" s="1098"/>
      <c r="J8" s="1168">
        <f>SUMIFS('A2 Cash'!$N:$N,'A2 Cash'!$A:$A,Table!$A$5,'A2 Cash'!$C:$C,'BFU A2'!$A8,'A2 Cash'!$R:$R,"3")-SUMIFS('A2 Banque'!$N:$N,'A2 Banque'!$A:$A,Table!$A$5,'A2 Banque'!$C:$C,'BFU A2'!$A8,'A2 Banque'!$R:$R,"3")</f>
        <v>0</v>
      </c>
      <c r="K8" s="1099">
        <f t="shared" si="6"/>
        <v>0</v>
      </c>
      <c r="L8" s="1098"/>
      <c r="M8" s="1168">
        <f>SUMIFS('A2 Cash'!$N:$N,'A2 Cash'!$A:$A,Table!$A$5,'A2 Cash'!$C:$C,'BFU A2'!$A8,'A2 Cash'!$R:$R,"4")-SUMIFS('A2 Banque'!$N:$N,'A2 Banque'!$A:$A,Table!$A$5,'A2 Banque'!$C:$C,'BFU A2'!$A8,'A2 Banque'!$R:$R,"4")</f>
        <v>0</v>
      </c>
      <c r="N8" s="1099">
        <f t="shared" si="7"/>
        <v>0</v>
      </c>
      <c r="P8" s="1098">
        <f t="shared" si="8"/>
        <v>0</v>
      </c>
      <c r="Q8" s="1117">
        <f t="shared" si="8"/>
        <v>0</v>
      </c>
      <c r="R8" s="1099">
        <f t="shared" si="4"/>
        <v>0</v>
      </c>
      <c r="S8" s="952"/>
      <c r="T8" s="1099"/>
      <c r="U8" s="1099">
        <f t="shared" si="9"/>
        <v>0</v>
      </c>
    </row>
    <row r="9" spans="1:21" ht="27" customHeight="1">
      <c r="A9" s="979" t="s">
        <v>1577</v>
      </c>
      <c r="B9" s="1080">
        <f>'Budget general'!B12</f>
        <v>0</v>
      </c>
      <c r="C9" s="1098"/>
      <c r="D9" s="1168">
        <f>SUMIFS('A2 Cash'!$N:$N,'A2 Cash'!$A:$A,Table!$A$5,'A2 Cash'!$C:$C,'BFU A2'!$A9,'A2 Cash'!$R:$R,"1")-SUMIFS('A2 Banque'!$N:$N,'A2 Banque'!$A:$A,Table!$A$5,'A2 Banque'!$C:$C,'BFU A2'!A9,'A2 Banque'!$R:$R,"1")</f>
        <v>0</v>
      </c>
      <c r="E9" s="1099">
        <f t="shared" si="0"/>
        <v>0</v>
      </c>
      <c r="F9" s="1098"/>
      <c r="G9" s="1168">
        <f>SUMIFS('A2 Cash'!$N:$N,'A2 Cash'!$A:$A,Table!$A$5,'A2 Cash'!$C:$C,'BFU A2'!$A9,'A2 Cash'!$R:$R,"2")-SUMIFS('A2 Banque'!$N:$N,'A2 Banque'!$A:$A,Table!$A$5,'A2 Banque'!$C:$C,'BFU A2'!$A9,'A2 Banque'!$R:$R,"2")</f>
        <v>0</v>
      </c>
      <c r="H9" s="1099">
        <f t="shared" si="5"/>
        <v>0</v>
      </c>
      <c r="I9" s="1098"/>
      <c r="J9" s="1168">
        <f>SUMIFS('A2 Cash'!$N:$N,'A2 Cash'!$A:$A,Table!$A$5,'A2 Cash'!$C:$C,'BFU A2'!$A9,'A2 Cash'!$R:$R,"3")-SUMIFS('A2 Banque'!$N:$N,'A2 Banque'!$A:$A,Table!$A$5,'A2 Banque'!$C:$C,'BFU A2'!$A9,'A2 Banque'!$R:$R,"3")</f>
        <v>0</v>
      </c>
      <c r="K9" s="1099">
        <f t="shared" si="6"/>
        <v>0</v>
      </c>
      <c r="L9" s="1098"/>
      <c r="M9" s="1168">
        <f>SUMIFS('A2 Cash'!$N:$N,'A2 Cash'!$A:$A,Table!$A$5,'A2 Cash'!$C:$C,'BFU A2'!$A9,'A2 Cash'!$R:$R,"4")-SUMIFS('A2 Banque'!$N:$N,'A2 Banque'!$A:$A,Table!$A$5,'A2 Banque'!$C:$C,'BFU A2'!$A9,'A2 Banque'!$R:$R,"4")</f>
        <v>0</v>
      </c>
      <c r="N9" s="1099">
        <f t="shared" si="7"/>
        <v>0</v>
      </c>
      <c r="P9" s="1098">
        <f t="shared" si="8"/>
        <v>0</v>
      </c>
      <c r="Q9" s="1117">
        <f t="shared" si="8"/>
        <v>0</v>
      </c>
      <c r="R9" s="1099">
        <f t="shared" si="4"/>
        <v>0</v>
      </c>
      <c r="S9" s="952"/>
      <c r="T9" s="1099"/>
      <c r="U9" s="1099">
        <f t="shared" si="9"/>
        <v>0</v>
      </c>
    </row>
    <row r="10" spans="1:21" ht="27" customHeight="1">
      <c r="A10" s="979" t="s">
        <v>1578</v>
      </c>
      <c r="B10" s="1080">
        <f>'Budget general'!B13</f>
        <v>0</v>
      </c>
      <c r="C10" s="1098"/>
      <c r="D10" s="1168">
        <f>SUMIFS('A2 Cash'!$N:$N,'A2 Cash'!$A:$A,Table!$A$5,'A2 Cash'!$C:$C,'BFU A2'!$A20,'A2 Cash'!$R:$R,"1")-SUMIFS('A2 Banque'!$N:$N,'A2 Banque'!$A:$A,Table!$A$5,'A2 Banque'!$C:$C,'BFU A2'!A20,'A2 Banque'!$R:$R,"1")</f>
        <v>0</v>
      </c>
      <c r="E10" s="1099">
        <f t="shared" si="0"/>
        <v>0</v>
      </c>
      <c r="F10" s="1098"/>
      <c r="G10" s="1168">
        <f>SUMIFS('A2 Cash'!$N:$N,'A2 Cash'!$A:$A,Table!$A$5,'A2 Cash'!$C:$C,'BFU A2'!$A20,'A2 Cash'!$R:$R,"2")-SUMIFS('A2 Banque'!$N:$N,'A2 Banque'!$A:$A,Table!$A$5,'A2 Banque'!$C:$C,'BFU A2'!$A20,'A2 Banque'!$R:$R,"2")</f>
        <v>0</v>
      </c>
      <c r="H10" s="1099">
        <f t="shared" si="5"/>
        <v>0</v>
      </c>
      <c r="I10" s="1098"/>
      <c r="J10" s="1168">
        <f>SUMIFS('A2 Cash'!$N:$N,'A2 Cash'!$A:$A,Table!$A$5,'A2 Cash'!$C:$C,'BFU A2'!$A20,'A2 Cash'!$R:$R,"3")-SUMIFS('A2 Banque'!$N:$N,'A2 Banque'!$A:$A,Table!$A$5,'A2 Banque'!$C:$C,'BFU A2'!$A20,'A2 Banque'!$R:$R,"3")</f>
        <v>0</v>
      </c>
      <c r="K10" s="1099">
        <f t="shared" si="6"/>
        <v>0</v>
      </c>
      <c r="L10" s="1098"/>
      <c r="M10" s="1168">
        <f>SUMIFS('A2 Cash'!$N:$N,'A2 Cash'!$A:$A,Table!$A$5,'A2 Cash'!$C:$C,'BFU A2'!$A20,'A2 Cash'!$R:$R,"4")-SUMIFS('A2 Banque'!$N:$N,'A2 Banque'!$A:$A,Table!$A$5,'A2 Banque'!$C:$C,'BFU A2'!$A20,'A2 Banque'!$R:$R,"4")</f>
        <v>0</v>
      </c>
      <c r="N10" s="1099">
        <f t="shared" si="7"/>
        <v>0</v>
      </c>
      <c r="P10" s="1098">
        <f t="shared" si="8"/>
        <v>0</v>
      </c>
      <c r="Q10" s="1117">
        <f t="shared" si="8"/>
        <v>0</v>
      </c>
      <c r="R10" s="1099">
        <f t="shared" si="4"/>
        <v>0</v>
      </c>
      <c r="S10" s="952"/>
      <c r="T10" s="1099"/>
      <c r="U10" s="1099">
        <f t="shared" si="9"/>
        <v>0</v>
      </c>
    </row>
    <row r="11" spans="1:21" ht="17.25" customHeight="1">
      <c r="A11" s="979" t="s">
        <v>1579</v>
      </c>
      <c r="B11" s="1080">
        <f>'Budget general'!B14</f>
        <v>0</v>
      </c>
      <c r="C11" s="1098"/>
      <c r="D11" s="1168">
        <f>SUMIFS('A2 Cash'!$N:$N,'A2 Cash'!$A:$A,Table!$A$5,'A2 Cash'!$C:$C,'BFU A2'!$A21,'A2 Cash'!$R:$R,"1")-SUMIFS('A2 Banque'!$N:$N,'A2 Banque'!$A:$A,Table!$A$5,'A2 Banque'!$C:$C,'BFU A2'!A21,'A2 Banque'!$R:$R,"1")</f>
        <v>0</v>
      </c>
      <c r="E11" s="1099">
        <f t="shared" si="0"/>
        <v>0</v>
      </c>
      <c r="F11" s="1098"/>
      <c r="G11" s="1168">
        <f>SUMIFS('A2 Cash'!$N:$N,'A2 Cash'!$A:$A,Table!$A$5,'A2 Cash'!$C:$C,'BFU A2'!$A21,'A2 Cash'!$R:$R,"2")-SUMIFS('A2 Banque'!$N:$N,'A2 Banque'!$A:$A,Table!$A$5,'A2 Banque'!$C:$C,'BFU A2'!$A21,'A2 Banque'!$R:$R,"2")</f>
        <v>0</v>
      </c>
      <c r="H11" s="1099">
        <f t="shared" si="5"/>
        <v>0</v>
      </c>
      <c r="I11" s="1098"/>
      <c r="J11" s="1168">
        <f>SUMIFS('A2 Cash'!$N:$N,'A2 Cash'!$A:$A,Table!$A$5,'A2 Cash'!$C:$C,'BFU A2'!$A21,'A2 Cash'!$R:$R,"3")-SUMIFS('A2 Banque'!$N:$N,'A2 Banque'!$A:$A,Table!$A$5,'A2 Banque'!$C:$C,'BFU A2'!$A21,'A2 Banque'!$R:$R,"3")</f>
        <v>0</v>
      </c>
      <c r="K11" s="1099">
        <f t="shared" si="6"/>
        <v>0</v>
      </c>
      <c r="L11" s="1098"/>
      <c r="M11" s="1168">
        <f>SUMIFS('A2 Cash'!$N:$N,'A2 Cash'!$A:$A,Table!$A$5,'A2 Cash'!$C:$C,'BFU A2'!$A21,'A2 Cash'!$R:$R,"4")-SUMIFS('A2 Banque'!$N:$N,'A2 Banque'!$A:$A,Table!$A$5,'A2 Banque'!$C:$C,'BFU A2'!$A21,'A2 Banque'!$R:$R,"4")</f>
        <v>0</v>
      </c>
      <c r="N11" s="1099">
        <f t="shared" si="7"/>
        <v>0</v>
      </c>
      <c r="P11" s="1098">
        <f t="shared" si="8"/>
        <v>0</v>
      </c>
      <c r="Q11" s="1117">
        <f t="shared" si="8"/>
        <v>0</v>
      </c>
      <c r="R11" s="1099">
        <f t="shared" si="4"/>
        <v>0</v>
      </c>
      <c r="S11" s="952"/>
      <c r="T11" s="1099"/>
      <c r="U11" s="1099">
        <f t="shared" si="9"/>
        <v>0</v>
      </c>
    </row>
    <row r="12" spans="1:21" ht="15.75">
      <c r="A12" s="979" t="s">
        <v>1585</v>
      </c>
      <c r="B12" s="1081">
        <f>'Budget general'!B15</f>
        <v>0</v>
      </c>
      <c r="C12" s="1100"/>
      <c r="D12" s="1165">
        <f>SUMIFS('A2 Cash'!$N:$N,'A2 Cash'!$A:$A,Table!$A$5,'A2 Cash'!$C:$C,'BFU A2'!$A22,'A2 Cash'!$R:$R,"1")-SUMIFS('A2 Banque'!$N:$N,'A2 Banque'!$A:$A,Table!$A$5,'A2 Banque'!$C:$C,'BFU A2'!A22,'A2 Banque'!$R:$R,"1")</f>
        <v>0</v>
      </c>
      <c r="E12" s="1101">
        <f t="shared" si="0"/>
        <v>0</v>
      </c>
      <c r="F12" s="1100"/>
      <c r="G12" s="1165">
        <f>SUMIFS('A2 Cash'!$N:$N,'A2 Cash'!$A:$A,Table!$A$5,'A2 Cash'!$C:$C,'BFU A2'!$A22,'A2 Cash'!$R:$R,"2")-SUMIFS('A2 Banque'!$N:$N,'A2 Banque'!$A:$A,Table!$A$5,'A2 Banque'!$C:$C,'BFU A2'!$A22,'A2 Banque'!$R:$R,"2")</f>
        <v>0</v>
      </c>
      <c r="H12" s="1101">
        <f t="shared" si="5"/>
        <v>0</v>
      </c>
      <c r="I12" s="1100"/>
      <c r="J12" s="1165">
        <f>SUMIFS('A2 Cash'!$N:$N,'A2 Cash'!$A:$A,Table!$A$5,'A2 Cash'!$C:$C,'BFU A2'!$A22,'A2 Cash'!$R:$R,"3")-SUMIFS('A2 Banque'!$N:$N,'A2 Banque'!$A:$A,Table!$A$5,'A2 Banque'!$C:$C,'BFU A2'!$A22,'A2 Banque'!$R:$R,"3")</f>
        <v>0</v>
      </c>
      <c r="K12" s="1101">
        <f t="shared" si="6"/>
        <v>0</v>
      </c>
      <c r="L12" s="1100"/>
      <c r="M12" s="1165">
        <f>SUMIFS('A2 Cash'!$N:$N,'A2 Cash'!$A:$A,Table!$A$5,'A2 Cash'!$C:$C,'BFU A2'!$A22,'A2 Cash'!$R:$R,"4")-SUMIFS('A2 Banque'!$N:$N,'A2 Banque'!$A:$A,Table!$A$5,'A2 Banque'!$C:$C,'BFU A2'!$A22,'A2 Banque'!$R:$R,"4")</f>
        <v>0</v>
      </c>
      <c r="N12" s="1101">
        <f t="shared" si="7"/>
        <v>0</v>
      </c>
      <c r="P12" s="1100">
        <f t="shared" si="8"/>
        <v>0</v>
      </c>
      <c r="Q12" s="1005">
        <f t="shared" si="8"/>
        <v>0</v>
      </c>
      <c r="R12" s="1101">
        <f t="shared" si="4"/>
        <v>0</v>
      </c>
      <c r="S12" s="952"/>
      <c r="T12" s="1101"/>
      <c r="U12" s="1101">
        <f t="shared" si="9"/>
        <v>0</v>
      </c>
    </row>
    <row r="13" spans="1:21" ht="15.75">
      <c r="A13" s="979" t="s">
        <v>1580</v>
      </c>
      <c r="B13" s="1080">
        <f>'Budget general'!B16</f>
        <v>0</v>
      </c>
      <c r="C13" s="1098"/>
      <c r="D13" s="1168">
        <f>SUMIFS('A2 Cash'!$N:$N,'A2 Cash'!$A:$A,Table!$A$5,'A2 Cash'!$C:$C,'BFU A2'!$A23,'A2 Cash'!$R:$R,"1")-SUMIFS('A2 Banque'!$N:$N,'A2 Banque'!$A:$A,Table!$A$5,'A2 Banque'!$C:$C,'BFU A2'!A23,'A2 Banque'!$R:$R,"1")</f>
        <v>0</v>
      </c>
      <c r="E13" s="1099">
        <f t="shared" si="0"/>
        <v>0</v>
      </c>
      <c r="F13" s="1098"/>
      <c r="G13" s="1168">
        <f>SUMIFS('A2 Cash'!$N:$N,'A2 Cash'!$A:$A,Table!$A$5,'A2 Cash'!$C:$C,'BFU A2'!$A23,'A2 Cash'!$R:$R,"2")-SUMIFS('A2 Banque'!$N:$N,'A2 Banque'!$A:$A,Table!$A$5,'A2 Banque'!$C:$C,'BFU A2'!$A23,'A2 Banque'!$R:$R,"2")</f>
        <v>0</v>
      </c>
      <c r="H13" s="1099">
        <f t="shared" si="5"/>
        <v>0</v>
      </c>
      <c r="I13" s="1098"/>
      <c r="J13" s="1168">
        <f>SUMIFS('A2 Cash'!$N:$N,'A2 Cash'!$A:$A,Table!$A$5,'A2 Cash'!$C:$C,'BFU A2'!$A23,'A2 Cash'!$R:$R,"3")-SUMIFS('A2 Banque'!$N:$N,'A2 Banque'!$A:$A,Table!$A$5,'A2 Banque'!$C:$C,'BFU A2'!$A23,'A2 Banque'!$R:$R,"3")</f>
        <v>0</v>
      </c>
      <c r="K13" s="1099">
        <f t="shared" si="6"/>
        <v>0</v>
      </c>
      <c r="L13" s="1098"/>
      <c r="M13" s="1168">
        <f>SUMIFS('A2 Cash'!$N:$N,'A2 Cash'!$A:$A,Table!$A$5,'A2 Cash'!$C:$C,'BFU A2'!$A23,'A2 Cash'!$R:$R,"4")-SUMIFS('A2 Banque'!$N:$N,'A2 Banque'!$A:$A,Table!$A$5,'A2 Banque'!$C:$C,'BFU A2'!$A23,'A2 Banque'!$R:$R,"4")</f>
        <v>0</v>
      </c>
      <c r="N13" s="1099">
        <f t="shared" si="7"/>
        <v>0</v>
      </c>
      <c r="P13" s="1098">
        <f t="shared" si="8"/>
        <v>0</v>
      </c>
      <c r="Q13" s="1117">
        <f t="shared" si="8"/>
        <v>0</v>
      </c>
      <c r="R13" s="1099">
        <f t="shared" si="4"/>
        <v>0</v>
      </c>
      <c r="S13" s="952"/>
      <c r="T13" s="1099"/>
      <c r="U13" s="1099">
        <f t="shared" si="9"/>
        <v>0</v>
      </c>
    </row>
    <row r="14" spans="1:21" ht="15.75">
      <c r="A14" s="979" t="s">
        <v>1581</v>
      </c>
      <c r="B14" s="1080">
        <f>'Budget general'!B17</f>
        <v>0</v>
      </c>
      <c r="C14" s="1098"/>
      <c r="D14" s="1168">
        <f>SUMIFS('A2 Cash'!$N:$N,'A2 Cash'!$A:$A,Table!$A$5,'A2 Cash'!$C:$C,'BFU A2'!$A24,'A2 Cash'!$R:$R,"1")-SUMIFS('A2 Banque'!$N:$N,'A2 Banque'!$A:$A,Table!$A$5,'A2 Banque'!$C:$C,'BFU A2'!A24,'A2 Banque'!$R:$R,"1")</f>
        <v>0</v>
      </c>
      <c r="E14" s="1099">
        <f t="shared" si="0"/>
        <v>0</v>
      </c>
      <c r="F14" s="1098"/>
      <c r="G14" s="1168">
        <f>SUMIFS('A2 Cash'!$N:$N,'A2 Cash'!$A:$A,Table!$A$5,'A2 Cash'!$C:$C,'BFU A2'!$A24,'A2 Cash'!$R:$R,"2")-SUMIFS('A2 Banque'!$N:$N,'A2 Banque'!$A:$A,Table!$A$5,'A2 Banque'!$C:$C,'BFU A2'!$A24,'A2 Banque'!$R:$R,"2")</f>
        <v>0</v>
      </c>
      <c r="H14" s="1099">
        <f t="shared" si="5"/>
        <v>0</v>
      </c>
      <c r="I14" s="1098"/>
      <c r="J14" s="1168">
        <f>SUMIFS('A2 Cash'!$N:$N,'A2 Cash'!$A:$A,Table!$A$5,'A2 Cash'!$C:$C,'BFU A2'!$A24,'A2 Cash'!$R:$R,"3")-SUMIFS('A2 Banque'!$N:$N,'A2 Banque'!$A:$A,Table!$A$5,'A2 Banque'!$C:$C,'BFU A2'!$A24,'A2 Banque'!$R:$R,"3")</f>
        <v>0</v>
      </c>
      <c r="K14" s="1099">
        <f t="shared" si="6"/>
        <v>0</v>
      </c>
      <c r="L14" s="1098"/>
      <c r="M14" s="1168">
        <f>SUMIFS('A2 Cash'!$N:$N,'A2 Cash'!$A:$A,Table!$A$5,'A2 Cash'!$C:$C,'BFU A2'!$A24,'A2 Cash'!$R:$R,"4")-SUMIFS('A2 Banque'!$N:$N,'A2 Banque'!$A:$A,Table!$A$5,'A2 Banque'!$C:$C,'BFU A2'!$A24,'A2 Banque'!$R:$R,"4")</f>
        <v>0</v>
      </c>
      <c r="N14" s="1099">
        <f t="shared" si="7"/>
        <v>0</v>
      </c>
      <c r="P14" s="1098">
        <f t="shared" si="8"/>
        <v>0</v>
      </c>
      <c r="Q14" s="1117">
        <f t="shared" si="8"/>
        <v>0</v>
      </c>
      <c r="R14" s="1099">
        <f t="shared" si="4"/>
        <v>0</v>
      </c>
      <c r="T14" s="1099"/>
      <c r="U14" s="1099">
        <f t="shared" si="9"/>
        <v>0</v>
      </c>
    </row>
    <row r="15" spans="1:21" ht="15.75">
      <c r="A15" s="979" t="s">
        <v>1582</v>
      </c>
      <c r="B15" s="1080">
        <f>'Budget general'!B18</f>
        <v>0</v>
      </c>
      <c r="C15" s="1098"/>
      <c r="D15" s="1168">
        <f>SUMIFS('A2 Cash'!$N:$N,'A2 Cash'!$A:$A,Table!$A$5,'A2 Cash'!$C:$C,'BFU A2'!$A25,'A2 Cash'!$R:$R,"1")-SUMIFS('A2 Banque'!$N:$N,'A2 Banque'!$A:$A,Table!$A$5,'A2 Banque'!$C:$C,'BFU A2'!A25,'A2 Banque'!$R:$R,"1")</f>
        <v>0</v>
      </c>
      <c r="E15" s="1099">
        <f t="shared" si="0"/>
        <v>0</v>
      </c>
      <c r="F15" s="1098"/>
      <c r="G15" s="1168">
        <f>SUMIFS('A2 Cash'!$N:$N,'A2 Cash'!$A:$A,Table!$A$5,'A2 Cash'!$C:$C,'BFU A2'!$A25,'A2 Cash'!$R:$R,"2")-SUMIFS('A2 Banque'!$N:$N,'A2 Banque'!$A:$A,Table!$A$5,'A2 Banque'!$C:$C,'BFU A2'!$A25,'A2 Banque'!$R:$R,"2")</f>
        <v>0</v>
      </c>
      <c r="H15" s="1099">
        <f t="shared" si="5"/>
        <v>0</v>
      </c>
      <c r="I15" s="1098"/>
      <c r="J15" s="1168">
        <f>SUMIFS('A2 Cash'!$N:$N,'A2 Cash'!$A:$A,Table!$A$5,'A2 Cash'!$C:$C,'BFU A2'!$A25,'A2 Cash'!$R:$R,"3")-SUMIFS('A2 Banque'!$N:$N,'A2 Banque'!$A:$A,Table!$A$5,'A2 Banque'!$C:$C,'BFU A2'!$A25,'A2 Banque'!$R:$R,"3")</f>
        <v>0</v>
      </c>
      <c r="K15" s="1099">
        <f t="shared" si="6"/>
        <v>0</v>
      </c>
      <c r="L15" s="1098"/>
      <c r="M15" s="1168">
        <f>SUMIFS('A2 Cash'!$N:$N,'A2 Cash'!$A:$A,Table!$A$5,'A2 Cash'!$C:$C,'BFU A2'!$A25,'A2 Cash'!$R:$R,"4")-SUMIFS('A2 Banque'!$N:$N,'A2 Banque'!$A:$A,Table!$A$5,'A2 Banque'!$C:$C,'BFU A2'!$A25,'A2 Banque'!$R:$R,"4")</f>
        <v>0</v>
      </c>
      <c r="N15" s="1099">
        <f t="shared" si="7"/>
        <v>0</v>
      </c>
      <c r="P15" s="1098">
        <f t="shared" si="8"/>
        <v>0</v>
      </c>
      <c r="Q15" s="1117">
        <f t="shared" si="8"/>
        <v>0</v>
      </c>
      <c r="R15" s="1099">
        <f t="shared" si="4"/>
        <v>0</v>
      </c>
      <c r="T15" s="1099"/>
      <c r="U15" s="1099">
        <f t="shared" si="9"/>
        <v>0</v>
      </c>
    </row>
    <row r="16" spans="1:21" ht="15.75">
      <c r="A16" s="979" t="s">
        <v>1583</v>
      </c>
      <c r="B16" s="1080">
        <f>'Budget general'!B19</f>
        <v>0</v>
      </c>
      <c r="C16" s="1098"/>
      <c r="D16" s="1168">
        <f>SUMIFS('A2 Cash'!$N:$N,'A2 Cash'!$A:$A,Table!$A$5,'A2 Cash'!$C:$C,'BFU A2'!$A26,'A2 Cash'!$R:$R,"1")-SUMIFS('A2 Banque'!$N:$N,'A2 Banque'!$A:$A,Table!$A$5,'A2 Banque'!$C:$C,'BFU A2'!A26,'A2 Banque'!$R:$R,"1")</f>
        <v>0</v>
      </c>
      <c r="E16" s="1099">
        <f t="shared" si="0"/>
        <v>0</v>
      </c>
      <c r="F16" s="1098"/>
      <c r="G16" s="1168">
        <f>SUMIFS('A2 Cash'!$N:$N,'A2 Cash'!$A:$A,Table!$A$5,'A2 Cash'!$C:$C,'BFU A2'!$A26,'A2 Cash'!$R:$R,"2")-SUMIFS('A2 Banque'!$N:$N,'A2 Banque'!$A:$A,Table!$A$5,'A2 Banque'!$C:$C,'BFU A2'!$A26,'A2 Banque'!$R:$R,"2")</f>
        <v>0</v>
      </c>
      <c r="H16" s="1099">
        <f t="shared" si="5"/>
        <v>0</v>
      </c>
      <c r="I16" s="1098"/>
      <c r="J16" s="1168">
        <f>SUMIFS('A2 Cash'!$N:$N,'A2 Cash'!$A:$A,Table!$A$5,'A2 Cash'!$C:$C,'BFU A2'!$A26,'A2 Cash'!$R:$R,"3")-SUMIFS('A2 Banque'!$N:$N,'A2 Banque'!$A:$A,Table!$A$5,'A2 Banque'!$C:$C,'BFU A2'!$A26,'A2 Banque'!$R:$R,"3")</f>
        <v>0</v>
      </c>
      <c r="K16" s="1099">
        <f t="shared" si="6"/>
        <v>0</v>
      </c>
      <c r="L16" s="1098"/>
      <c r="M16" s="1168">
        <f>SUMIFS('A2 Cash'!$N:$N,'A2 Cash'!$A:$A,Table!$A$5,'A2 Cash'!$C:$C,'BFU A2'!$A26,'A2 Cash'!$R:$R,"4")-SUMIFS('A2 Banque'!$N:$N,'A2 Banque'!$A:$A,Table!$A$5,'A2 Banque'!$C:$C,'BFU A2'!$A26,'A2 Banque'!$R:$R,"4")</f>
        <v>0</v>
      </c>
      <c r="N16" s="1099">
        <f t="shared" si="7"/>
        <v>0</v>
      </c>
      <c r="P16" s="1098">
        <f t="shared" si="8"/>
        <v>0</v>
      </c>
      <c r="Q16" s="1117">
        <f t="shared" si="8"/>
        <v>0</v>
      </c>
      <c r="R16" s="1099">
        <f t="shared" si="4"/>
        <v>0</v>
      </c>
      <c r="T16" s="1099"/>
      <c r="U16" s="1099">
        <f t="shared" si="9"/>
        <v>0</v>
      </c>
    </row>
    <row r="17" spans="1:21" ht="15.75">
      <c r="A17" s="979" t="s">
        <v>1584</v>
      </c>
      <c r="B17" s="1080">
        <f>'Budget general'!B20</f>
        <v>0</v>
      </c>
      <c r="C17" s="1098"/>
      <c r="D17" s="1168">
        <f>SUMIFS('A2 Cash'!$N:$N,'A2 Cash'!$A:$A,Table!$A$5,'A2 Cash'!$C:$C,'BFU A2'!$A27,'A2 Cash'!$R:$R,"1")-SUMIFS('A2 Banque'!$N:$N,'A2 Banque'!$A:$A,Table!$A$5,'A2 Banque'!$C:$C,'BFU A2'!A27,'A2 Banque'!$R:$R,"1")</f>
        <v>0</v>
      </c>
      <c r="E17" s="1099">
        <f t="shared" si="0"/>
        <v>0</v>
      </c>
      <c r="F17" s="1098"/>
      <c r="G17" s="1168">
        <f>SUMIFS('A2 Cash'!$N:$N,'A2 Cash'!$A:$A,Table!$A$5,'A2 Cash'!$C:$C,'BFU A2'!$A27,'A2 Cash'!$R:$R,"2")-SUMIFS('A2 Banque'!$N:$N,'A2 Banque'!$A:$A,Table!$A$5,'A2 Banque'!$C:$C,'BFU A2'!$A27,'A2 Banque'!$R:$R,"2")</f>
        <v>0</v>
      </c>
      <c r="H17" s="1099">
        <f t="shared" si="5"/>
        <v>0</v>
      </c>
      <c r="I17" s="1098"/>
      <c r="J17" s="1168">
        <f>SUMIFS('A2 Cash'!$N:$N,'A2 Cash'!$A:$A,Table!$A$5,'A2 Cash'!$C:$C,'BFU A2'!$A27,'A2 Cash'!$R:$R,"3")-SUMIFS('A2 Banque'!$N:$N,'A2 Banque'!$A:$A,Table!$A$5,'A2 Banque'!$C:$C,'BFU A2'!$A27,'A2 Banque'!$R:$R,"3")</f>
        <v>0</v>
      </c>
      <c r="K17" s="1099">
        <f t="shared" si="6"/>
        <v>0</v>
      </c>
      <c r="L17" s="1098"/>
      <c r="M17" s="1168">
        <f>SUMIFS('A2 Cash'!$N:$N,'A2 Cash'!$A:$A,Table!$A$5,'A2 Cash'!$C:$C,'BFU A2'!$A27,'A2 Cash'!$R:$R,"4")-SUMIFS('A2 Banque'!$N:$N,'A2 Banque'!$A:$A,Table!$A$5,'A2 Banque'!$C:$C,'BFU A2'!$A27,'A2 Banque'!$R:$R,"4")</f>
        <v>0</v>
      </c>
      <c r="N17" s="1099">
        <f t="shared" si="7"/>
        <v>0</v>
      </c>
      <c r="P17" s="1098">
        <f t="shared" si="8"/>
        <v>0</v>
      </c>
      <c r="Q17" s="1117">
        <f t="shared" si="8"/>
        <v>0</v>
      </c>
      <c r="R17" s="1099">
        <f t="shared" si="4"/>
        <v>0</v>
      </c>
      <c r="T17" s="1099"/>
      <c r="U17" s="1099">
        <f t="shared" si="9"/>
        <v>0</v>
      </c>
    </row>
    <row r="18" spans="1:21" ht="15.75">
      <c r="A18" s="979" t="s">
        <v>1586</v>
      </c>
      <c r="B18" s="1081">
        <f>'Budget general'!B21</f>
        <v>0</v>
      </c>
      <c r="C18" s="1102"/>
      <c r="D18" s="1170">
        <f>SUMIFS('A2 Cash'!$N:$N,'A2 Cash'!$A:$A,Table!$A$5,'A2 Cash'!$C:$C,'BFU A2'!$A28,'A2 Cash'!$R:$R,"1")-SUMIFS('A2 Banque'!$N:$N,'A2 Banque'!$A:$A,Table!$A$5,'A2 Banque'!$C:$C,'BFU A2'!A28,'A2 Banque'!$R:$R,"1")</f>
        <v>0</v>
      </c>
      <c r="E18" s="1103">
        <f t="shared" si="0"/>
        <v>0</v>
      </c>
      <c r="F18" s="1102"/>
      <c r="G18" s="1170">
        <f>SUMIFS('A2 Cash'!$N:$N,'A2 Cash'!$A:$A,Table!$A$5,'A2 Cash'!$C:$C,'BFU A2'!$A28,'A2 Cash'!$R:$R,"2")-SUMIFS('A2 Banque'!$N:$N,'A2 Banque'!$A:$A,Table!$A$5,'A2 Banque'!$C:$C,'BFU A2'!$A28,'A2 Banque'!$R:$R,"2")</f>
        <v>0</v>
      </c>
      <c r="H18" s="1103">
        <f t="shared" si="5"/>
        <v>0</v>
      </c>
      <c r="I18" s="1102"/>
      <c r="J18" s="1170">
        <f>SUMIFS('A2 Cash'!$N:$N,'A2 Cash'!$A:$A,Table!$A$5,'A2 Cash'!$C:$C,'BFU A2'!$A28,'A2 Cash'!$R:$R,"3")-SUMIFS('A2 Banque'!$N:$N,'A2 Banque'!$A:$A,Table!$A$5,'A2 Banque'!$C:$C,'BFU A2'!$A28,'A2 Banque'!$R:$R,"3")</f>
        <v>0</v>
      </c>
      <c r="K18" s="1103">
        <f t="shared" si="6"/>
        <v>0</v>
      </c>
      <c r="L18" s="1102"/>
      <c r="M18" s="1170">
        <f>SUMIFS('A2 Cash'!$N:$N,'A2 Cash'!$A:$A,Table!$A$5,'A2 Cash'!$C:$C,'BFU A2'!$A28,'A2 Cash'!$R:$R,"4")-SUMIFS('A2 Banque'!$N:$N,'A2 Banque'!$A:$A,Table!$A$5,'A2 Banque'!$C:$C,'BFU A2'!$A28,'A2 Banque'!$R:$R,"4")</f>
        <v>0</v>
      </c>
      <c r="N18" s="1103">
        <f t="shared" si="7"/>
        <v>0</v>
      </c>
      <c r="P18" s="1102">
        <f t="shared" si="8"/>
        <v>0</v>
      </c>
      <c r="Q18" s="1009">
        <f t="shared" si="8"/>
        <v>0</v>
      </c>
      <c r="R18" s="1103">
        <f t="shared" si="4"/>
        <v>0</v>
      </c>
      <c r="T18" s="1103"/>
      <c r="U18" s="1103">
        <f t="shared" si="9"/>
        <v>0</v>
      </c>
    </row>
    <row r="19" spans="1:21" ht="15.75">
      <c r="A19" s="979" t="s">
        <v>1587</v>
      </c>
      <c r="B19" s="1080">
        <f>'Budget general'!B22</f>
        <v>0</v>
      </c>
      <c r="C19" s="1104"/>
      <c r="D19" s="1171">
        <f>SUMIFS('A2 Cash'!$N:$N,'A2 Cash'!$A:$A,Table!$A$5,'A2 Cash'!$C:$C,'BFU A2'!$A29,'A2 Cash'!$R:$R,"1")-SUMIFS('A2 Banque'!$N:$N,'A2 Banque'!$A:$A,Table!$A$5,'A2 Banque'!$C:$C,'BFU A2'!A29,'A2 Banque'!$R:$R,"1")</f>
        <v>0</v>
      </c>
      <c r="E19" s="1105">
        <f t="shared" si="0"/>
        <v>0</v>
      </c>
      <c r="F19" s="1104"/>
      <c r="G19" s="1171">
        <f>SUMIFS('A2 Cash'!$N:$N,'A2 Cash'!$A:$A,Table!$A$5,'A2 Cash'!$C:$C,'BFU A2'!$A29,'A2 Cash'!$R:$R,"2")-SUMIFS('A2 Banque'!$N:$N,'A2 Banque'!$A:$A,Table!$A$5,'A2 Banque'!$C:$C,'BFU A2'!$A29,'A2 Banque'!$R:$R,"2")</f>
        <v>0</v>
      </c>
      <c r="H19" s="1105">
        <f t="shared" si="5"/>
        <v>0</v>
      </c>
      <c r="I19" s="1104"/>
      <c r="J19" s="1171">
        <f>SUMIFS('A2 Cash'!$N:$N,'A2 Cash'!$A:$A,Table!$A$5,'A2 Cash'!$C:$C,'BFU A2'!$A29,'A2 Cash'!$R:$R,"3")-SUMIFS('A2 Banque'!$N:$N,'A2 Banque'!$A:$A,Table!$A$5,'A2 Banque'!$C:$C,'BFU A2'!$A29,'A2 Banque'!$R:$R,"3")</f>
        <v>0</v>
      </c>
      <c r="K19" s="1105">
        <f t="shared" si="6"/>
        <v>0</v>
      </c>
      <c r="L19" s="1104"/>
      <c r="M19" s="1171">
        <f>SUMIFS('A2 Cash'!$N:$N,'A2 Cash'!$A:$A,Table!$A$5,'A2 Cash'!$C:$C,'BFU A2'!$A29,'A2 Cash'!$R:$R,"4")-SUMIFS('A2 Banque'!$N:$N,'A2 Banque'!$A:$A,Table!$A$5,'A2 Banque'!$C:$C,'BFU A2'!$A29,'A2 Banque'!$R:$R,"4")</f>
        <v>0</v>
      </c>
      <c r="N19" s="1105">
        <f t="shared" si="7"/>
        <v>0</v>
      </c>
      <c r="P19" s="1104">
        <f t="shared" si="8"/>
        <v>0</v>
      </c>
      <c r="Q19" s="1117">
        <f t="shared" si="8"/>
        <v>0</v>
      </c>
      <c r="R19" s="1105">
        <f t="shared" si="4"/>
        <v>0</v>
      </c>
      <c r="T19" s="1105"/>
      <c r="U19" s="1105">
        <f t="shared" si="9"/>
        <v>0</v>
      </c>
    </row>
    <row r="20" spans="1:21" ht="15.75">
      <c r="A20" s="979" t="s">
        <v>1588</v>
      </c>
      <c r="B20" s="1080">
        <f>'Budget general'!B23</f>
        <v>0</v>
      </c>
      <c r="C20" s="1104"/>
      <c r="D20" s="1171">
        <f>SUMIFS('A2 Cash'!$N:$N,'A2 Cash'!$A:$A,Table!$A$5,'A2 Cash'!$C:$C,'BFU A2'!$A20,'A2 Cash'!$R:$R,"1")-SUMIFS('A2 Banque'!$N:$N,'A2 Banque'!$A:$A,Table!$A$5,'A2 Banque'!$C:$C,'BFU A2'!A20,'A2 Banque'!$R:$R,"1")</f>
        <v>0</v>
      </c>
      <c r="E20" s="1105">
        <f t="shared" si="0"/>
        <v>0</v>
      </c>
      <c r="F20" s="1104"/>
      <c r="G20" s="1171">
        <f>SUMIFS('A2 Cash'!$N:$N,'A2 Cash'!$A:$A,Table!$A$5,'A2 Cash'!$C:$C,'BFU A2'!$A20,'A2 Cash'!$R:$R,"2")-SUMIFS('A2 Banque'!$N:$N,'A2 Banque'!$A:$A,Table!$A$5,'A2 Banque'!$C:$C,'BFU A2'!$A20,'A2 Banque'!$R:$R,"2")</f>
        <v>0</v>
      </c>
      <c r="H20" s="1105">
        <f t="shared" si="5"/>
        <v>0</v>
      </c>
      <c r="I20" s="1104"/>
      <c r="J20" s="1171">
        <f>SUMIFS('A2 Cash'!$N:$N,'A2 Cash'!$A:$A,Table!$A$5,'A2 Cash'!$C:$C,'BFU A2'!$A20,'A2 Cash'!$R:$R,"3")-SUMIFS('A2 Banque'!$N:$N,'A2 Banque'!$A:$A,Table!$A$5,'A2 Banque'!$C:$C,'BFU A2'!$A20,'A2 Banque'!$R:$R,"3")</f>
        <v>0</v>
      </c>
      <c r="K20" s="1105">
        <f t="shared" si="6"/>
        <v>0</v>
      </c>
      <c r="L20" s="1104"/>
      <c r="M20" s="1171">
        <f>SUMIFS('A2 Cash'!$N:$N,'A2 Cash'!$A:$A,Table!$A$5,'A2 Cash'!$C:$C,'BFU A2'!$A20,'A2 Cash'!$R:$R,"4")-SUMIFS('A2 Banque'!$N:$N,'A2 Banque'!$A:$A,Table!$A$5,'A2 Banque'!$C:$C,'BFU A2'!$A20,'A2 Banque'!$R:$R,"4")</f>
        <v>0</v>
      </c>
      <c r="N20" s="1105">
        <f t="shared" si="7"/>
        <v>0</v>
      </c>
      <c r="P20" s="1104">
        <f t="shared" si="8"/>
        <v>0</v>
      </c>
      <c r="Q20" s="1117">
        <f t="shared" si="8"/>
        <v>0</v>
      </c>
      <c r="R20" s="1105">
        <f t="shared" si="4"/>
        <v>0</v>
      </c>
      <c r="T20" s="1105"/>
      <c r="U20" s="1105">
        <f t="shared" si="9"/>
        <v>0</v>
      </c>
    </row>
    <row r="21" spans="1:21" ht="15.75">
      <c r="A21" s="979" t="s">
        <v>1589</v>
      </c>
      <c r="B21" s="1080">
        <f>'Budget general'!B24</f>
        <v>0</v>
      </c>
      <c r="C21" s="1098"/>
      <c r="D21" s="1168">
        <f>SUMIFS('A2 Cash'!$N:$N,'A2 Cash'!$A:$A,Table!$A$5,'A2 Cash'!$C:$C,'BFU A2'!$A21,'A2 Cash'!$R:$R,"1")-SUMIFS('A2 Banque'!$N:$N,'A2 Banque'!$A:$A,Table!$A$5,'A2 Banque'!$C:$C,'BFU A2'!A21,'A2 Banque'!$R:$R,"1")</f>
        <v>0</v>
      </c>
      <c r="E21" s="1099">
        <f t="shared" si="0"/>
        <v>0</v>
      </c>
      <c r="F21" s="1098"/>
      <c r="G21" s="1168">
        <f>SUMIFS('A2 Cash'!$N:$N,'A2 Cash'!$A:$A,Table!$A$5,'A2 Cash'!$C:$C,'BFU A2'!$A21,'A2 Cash'!$R:$R,"2")-SUMIFS('A2 Banque'!$N:$N,'A2 Banque'!$A:$A,Table!$A$5,'A2 Banque'!$C:$C,'BFU A2'!$A21,'A2 Banque'!$R:$R,"2")</f>
        <v>0</v>
      </c>
      <c r="H21" s="1099">
        <f t="shared" si="5"/>
        <v>0</v>
      </c>
      <c r="I21" s="1098"/>
      <c r="J21" s="1168">
        <f>SUMIFS('A2 Cash'!$N:$N,'A2 Cash'!$A:$A,Table!$A$5,'A2 Cash'!$C:$C,'BFU A2'!$A21,'A2 Cash'!$R:$R,"3")-SUMIFS('A2 Banque'!$N:$N,'A2 Banque'!$A:$A,Table!$A$5,'A2 Banque'!$C:$C,'BFU A2'!$A21,'A2 Banque'!$R:$R,"3")</f>
        <v>0</v>
      </c>
      <c r="K21" s="1099">
        <f t="shared" si="6"/>
        <v>0</v>
      </c>
      <c r="L21" s="1098"/>
      <c r="M21" s="1168">
        <f>SUMIFS('A2 Cash'!$N:$N,'A2 Cash'!$A:$A,Table!$A$5,'A2 Cash'!$C:$C,'BFU A2'!$A21,'A2 Cash'!$R:$R,"4")-SUMIFS('A2 Banque'!$N:$N,'A2 Banque'!$A:$A,Table!$A$5,'A2 Banque'!$C:$C,'BFU A2'!$A21,'A2 Banque'!$R:$R,"4")</f>
        <v>0</v>
      </c>
      <c r="N21" s="1099">
        <f t="shared" si="7"/>
        <v>0</v>
      </c>
      <c r="P21" s="1098">
        <f t="shared" si="8"/>
        <v>0</v>
      </c>
      <c r="Q21" s="1117">
        <f t="shared" si="8"/>
        <v>0</v>
      </c>
      <c r="R21" s="1099">
        <f t="shared" si="4"/>
        <v>0</v>
      </c>
      <c r="T21" s="1099"/>
      <c r="U21" s="1099">
        <f t="shared" si="9"/>
        <v>0</v>
      </c>
    </row>
    <row r="22" spans="1:21" ht="15.75">
      <c r="A22" s="979" t="s">
        <v>1590</v>
      </c>
      <c r="B22" s="1080">
        <f>'Budget general'!B25</f>
        <v>0</v>
      </c>
      <c r="C22" s="1098"/>
      <c r="D22" s="1168">
        <f>SUMIFS('A2 Cash'!$N:$N,'A2 Cash'!$A:$A,Table!$A$5,'A2 Cash'!$C:$C,'BFU A2'!$A22,'A2 Cash'!$R:$R,"1")-SUMIFS('A2 Banque'!$N:$N,'A2 Banque'!$A:$A,Table!$A$5,'A2 Banque'!$C:$C,'BFU A2'!A22,'A2 Banque'!$R:$R,"1")</f>
        <v>0</v>
      </c>
      <c r="E22" s="1099">
        <f t="shared" si="0"/>
        <v>0</v>
      </c>
      <c r="F22" s="1098"/>
      <c r="G22" s="1168">
        <f>SUMIFS('A2 Cash'!$N:$N,'A2 Cash'!$A:$A,Table!$A$5,'A2 Cash'!$C:$C,'BFU A2'!$A22,'A2 Cash'!$R:$R,"2")-SUMIFS('A2 Banque'!$N:$N,'A2 Banque'!$A:$A,Table!$A$5,'A2 Banque'!$C:$C,'BFU A2'!$A22,'A2 Banque'!$R:$R,"2")</f>
        <v>0</v>
      </c>
      <c r="H22" s="1099">
        <f t="shared" si="5"/>
        <v>0</v>
      </c>
      <c r="I22" s="1098"/>
      <c r="J22" s="1168">
        <f>SUMIFS('A2 Cash'!$N:$N,'A2 Cash'!$A:$A,Table!$A$5,'A2 Cash'!$C:$C,'BFU A2'!$A22,'A2 Cash'!$R:$R,"3")-SUMIFS('A2 Banque'!$N:$N,'A2 Banque'!$A:$A,Table!$A$5,'A2 Banque'!$C:$C,'BFU A2'!$A22,'A2 Banque'!$R:$R,"3")</f>
        <v>0</v>
      </c>
      <c r="K22" s="1099">
        <f t="shared" si="6"/>
        <v>0</v>
      </c>
      <c r="L22" s="1098"/>
      <c r="M22" s="1168">
        <f>SUMIFS('A2 Cash'!$N:$N,'A2 Cash'!$A:$A,Table!$A$5,'A2 Cash'!$C:$C,'BFU A2'!$A22,'A2 Cash'!$R:$R,"4")-SUMIFS('A2 Banque'!$N:$N,'A2 Banque'!$A:$A,Table!$A$5,'A2 Banque'!$C:$C,'BFU A2'!$A22,'A2 Banque'!$R:$R,"4")</f>
        <v>0</v>
      </c>
      <c r="N22" s="1099">
        <f t="shared" si="7"/>
        <v>0</v>
      </c>
      <c r="P22" s="1098">
        <f t="shared" si="8"/>
        <v>0</v>
      </c>
      <c r="Q22" s="1117">
        <f t="shared" si="8"/>
        <v>0</v>
      </c>
      <c r="R22" s="1099">
        <f t="shared" si="4"/>
        <v>0</v>
      </c>
      <c r="T22" s="1099"/>
      <c r="U22" s="1099">
        <f t="shared" si="9"/>
        <v>0</v>
      </c>
    </row>
    <row r="23" spans="1:21" ht="15.75">
      <c r="A23" s="979" t="s">
        <v>1591</v>
      </c>
      <c r="B23" s="1080">
        <f>'Budget general'!B26</f>
        <v>0</v>
      </c>
      <c r="C23" s="1098"/>
      <c r="D23" s="1168">
        <f>SUMIFS('A2 Cash'!$N:$N,'A2 Cash'!$A:$A,Table!$A$5,'A2 Cash'!$C:$C,'BFU A2'!$A23,'A2 Cash'!$R:$R,"1")-SUMIFS('A2 Banque'!$N:$N,'A2 Banque'!$A:$A,Table!$A$5,'A2 Banque'!$C:$C,'BFU A2'!A23,'A2 Banque'!$R:$R,"1")</f>
        <v>0</v>
      </c>
      <c r="E23" s="1099">
        <f t="shared" si="0"/>
        <v>0</v>
      </c>
      <c r="F23" s="1098"/>
      <c r="G23" s="1168">
        <f>SUMIFS('A2 Cash'!$N:$N,'A2 Cash'!$A:$A,Table!$A$5,'A2 Cash'!$C:$C,'BFU A2'!$A23,'A2 Cash'!$R:$R,"2")-SUMIFS('A2 Banque'!$N:$N,'A2 Banque'!$A:$A,Table!$A$5,'A2 Banque'!$C:$C,'BFU A2'!$A23,'A2 Banque'!$R:$R,"2")</f>
        <v>0</v>
      </c>
      <c r="H23" s="1099">
        <f t="shared" si="5"/>
        <v>0</v>
      </c>
      <c r="I23" s="1098"/>
      <c r="J23" s="1168">
        <f>SUMIFS('A2 Cash'!$N:$N,'A2 Cash'!$A:$A,Table!$A$5,'A2 Cash'!$C:$C,'BFU A2'!$A23,'A2 Cash'!$R:$R,"3")-SUMIFS('A2 Banque'!$N:$N,'A2 Banque'!$A:$A,Table!$A$5,'A2 Banque'!$C:$C,'BFU A2'!$A23,'A2 Banque'!$R:$R,"3")</f>
        <v>0</v>
      </c>
      <c r="K23" s="1099">
        <f t="shared" si="6"/>
        <v>0</v>
      </c>
      <c r="L23" s="1098"/>
      <c r="M23" s="1168">
        <f>SUMIFS('A2 Cash'!$N:$N,'A2 Cash'!$A:$A,Table!$A$5,'A2 Cash'!$C:$C,'BFU A2'!$A23,'A2 Cash'!$R:$R,"4")-SUMIFS('A2 Banque'!$N:$N,'A2 Banque'!$A:$A,Table!$A$5,'A2 Banque'!$C:$C,'BFU A2'!$A23,'A2 Banque'!$R:$R,"4")</f>
        <v>0</v>
      </c>
      <c r="N23" s="1099">
        <f t="shared" si="7"/>
        <v>0</v>
      </c>
      <c r="P23" s="1098">
        <f t="shared" si="8"/>
        <v>0</v>
      </c>
      <c r="Q23" s="1117">
        <f t="shared" si="8"/>
        <v>0</v>
      </c>
      <c r="R23" s="1099">
        <f t="shared" si="4"/>
        <v>0</v>
      </c>
      <c r="T23" s="1099"/>
      <c r="U23" s="1099">
        <f t="shared" si="9"/>
        <v>0</v>
      </c>
    </row>
    <row r="24" spans="1:21" ht="15.75">
      <c r="A24" s="979" t="s">
        <v>1592</v>
      </c>
      <c r="B24" s="1081">
        <f>'Budget general'!B27</f>
        <v>0</v>
      </c>
      <c r="C24" s="1102"/>
      <c r="D24" s="1170">
        <f>SUMIFS('A2 Cash'!$N:$N,'A2 Cash'!$A:$A,Table!$A$5,'A2 Cash'!$C:$C,'BFU A2'!$A24,'A2 Cash'!$R:$R,"1")-SUMIFS('A2 Banque'!$N:$N,'A2 Banque'!$A:$A,Table!$A$5,'A2 Banque'!$C:$C,'BFU A2'!A24,'A2 Banque'!$R:$R,"1")</f>
        <v>0</v>
      </c>
      <c r="E24" s="1103">
        <f t="shared" si="0"/>
        <v>0</v>
      </c>
      <c r="F24" s="1102"/>
      <c r="G24" s="1170">
        <f>SUMIFS('A2 Cash'!$N:$N,'A2 Cash'!$A:$A,Table!$A$5,'A2 Cash'!$C:$C,'BFU A2'!$A24,'A2 Cash'!$R:$R,"2")-SUMIFS('A2 Banque'!$N:$N,'A2 Banque'!$A:$A,Table!$A$5,'A2 Banque'!$C:$C,'BFU A2'!$A24,'A2 Banque'!$R:$R,"2")</f>
        <v>0</v>
      </c>
      <c r="H24" s="1103">
        <f t="shared" si="5"/>
        <v>0</v>
      </c>
      <c r="I24" s="1102"/>
      <c r="J24" s="1170">
        <f>SUMIFS('A2 Cash'!$N:$N,'A2 Cash'!$A:$A,Table!$A$5,'A2 Cash'!$C:$C,'BFU A2'!$A24,'A2 Cash'!$R:$R,"3")-SUMIFS('A2 Banque'!$N:$N,'A2 Banque'!$A:$A,Table!$A$5,'A2 Banque'!$C:$C,'BFU A2'!$A24,'A2 Banque'!$R:$R,"3")</f>
        <v>0</v>
      </c>
      <c r="K24" s="1103">
        <f t="shared" si="6"/>
        <v>0</v>
      </c>
      <c r="L24" s="1102"/>
      <c r="M24" s="1170">
        <f>SUMIFS('A2 Cash'!$N:$N,'A2 Cash'!$A:$A,Table!$A$5,'A2 Cash'!$C:$C,'BFU A2'!$A24,'A2 Cash'!$R:$R,"4")-SUMIFS('A2 Banque'!$N:$N,'A2 Banque'!$A:$A,Table!$A$5,'A2 Banque'!$C:$C,'BFU A2'!$A24,'A2 Banque'!$R:$R,"4")</f>
        <v>0</v>
      </c>
      <c r="N24" s="1103">
        <f t="shared" si="7"/>
        <v>0</v>
      </c>
      <c r="P24" s="1102">
        <f t="shared" si="8"/>
        <v>0</v>
      </c>
      <c r="Q24" s="1009">
        <f t="shared" si="8"/>
        <v>0</v>
      </c>
      <c r="R24" s="1103">
        <f t="shared" si="4"/>
        <v>0</v>
      </c>
      <c r="T24" s="1103"/>
      <c r="U24" s="1103">
        <f t="shared" si="9"/>
        <v>0</v>
      </c>
    </row>
    <row r="25" spans="1:21" ht="15.75">
      <c r="A25" s="979" t="s">
        <v>1593</v>
      </c>
      <c r="B25" s="1080">
        <f>'Budget general'!B28</f>
        <v>0</v>
      </c>
      <c r="C25" s="1104"/>
      <c r="D25" s="1171">
        <f>SUMIFS('A2 Cash'!$N:$N,'A2 Cash'!$A:$A,Table!$A$5,'A2 Cash'!$C:$C,'BFU A2'!$A25,'A2 Cash'!$R:$R,"1")-SUMIFS('A2 Banque'!$N:$N,'A2 Banque'!$A:$A,Table!$A$5,'A2 Banque'!$C:$C,'BFU A2'!A25,'A2 Banque'!$R:$R,"1")</f>
        <v>0</v>
      </c>
      <c r="E25" s="1105">
        <f t="shared" si="0"/>
        <v>0</v>
      </c>
      <c r="F25" s="1104"/>
      <c r="G25" s="1171">
        <f>SUMIFS('A2 Cash'!$N:$N,'A2 Cash'!$A:$A,Table!$A$5,'A2 Cash'!$C:$C,'BFU A2'!$A25,'A2 Cash'!$R:$R,"2")-SUMIFS('A2 Banque'!$N:$N,'A2 Banque'!$A:$A,Table!$A$5,'A2 Banque'!$C:$C,'BFU A2'!$A25,'A2 Banque'!$R:$R,"2")</f>
        <v>0</v>
      </c>
      <c r="H25" s="1105">
        <f t="shared" si="5"/>
        <v>0</v>
      </c>
      <c r="I25" s="1104"/>
      <c r="J25" s="1171">
        <f>SUMIFS('A2 Cash'!$N:$N,'A2 Cash'!$A:$A,Table!$A$5,'A2 Cash'!$C:$C,'BFU A2'!$A25,'A2 Cash'!$R:$R,"3")-SUMIFS('A2 Banque'!$N:$N,'A2 Banque'!$A:$A,Table!$A$5,'A2 Banque'!$C:$C,'BFU A2'!$A25,'A2 Banque'!$R:$R,"3")</f>
        <v>0</v>
      </c>
      <c r="K25" s="1105">
        <f t="shared" si="6"/>
        <v>0</v>
      </c>
      <c r="L25" s="1104"/>
      <c r="M25" s="1171">
        <f>SUMIFS('A2 Cash'!$N:$N,'A2 Cash'!$A:$A,Table!$A$5,'A2 Cash'!$C:$C,'BFU A2'!$A25,'A2 Cash'!$R:$R,"4")-SUMIFS('A2 Banque'!$N:$N,'A2 Banque'!$A:$A,Table!$A$5,'A2 Banque'!$C:$C,'BFU A2'!$A25,'A2 Banque'!$R:$R,"4")</f>
        <v>0</v>
      </c>
      <c r="N25" s="1105">
        <f t="shared" si="7"/>
        <v>0</v>
      </c>
      <c r="P25" s="1104">
        <f t="shared" si="8"/>
        <v>0</v>
      </c>
      <c r="Q25" s="1117">
        <f t="shared" si="8"/>
        <v>0</v>
      </c>
      <c r="R25" s="1105">
        <f t="shared" si="4"/>
        <v>0</v>
      </c>
      <c r="T25" s="1105"/>
      <c r="U25" s="1105">
        <f t="shared" si="9"/>
        <v>0</v>
      </c>
    </row>
    <row r="26" spans="1:21" ht="15.75">
      <c r="A26" s="979" t="s">
        <v>1594</v>
      </c>
      <c r="B26" s="1082">
        <f>'Budget general'!B29</f>
        <v>0</v>
      </c>
      <c r="C26" s="1106"/>
      <c r="D26" s="1172">
        <f>SUMIFS('A2 Cash'!$N:$N,'A2 Cash'!$A:$A,Table!$A$5,'A2 Cash'!$C:$C,'BFU A2'!$A26,'A2 Cash'!$R:$R,"1")-SUMIFS('A2 Banque'!$N:$N,'A2 Banque'!$A:$A,Table!$A$5,'A2 Banque'!$C:$C,'BFU A2'!A26,'A2 Banque'!$R:$R,"1")</f>
        <v>0</v>
      </c>
      <c r="E26" s="1107">
        <f t="shared" si="0"/>
        <v>0</v>
      </c>
      <c r="F26" s="1106"/>
      <c r="G26" s="1172">
        <f>SUMIFS('A2 Cash'!$N:$N,'A2 Cash'!$A:$A,Table!$A$5,'A2 Cash'!$C:$C,'BFU A2'!$A26,'A2 Cash'!$R:$R,"2")-SUMIFS('A2 Banque'!$N:$N,'A2 Banque'!$A:$A,Table!$A$5,'A2 Banque'!$C:$C,'BFU A2'!$A26,'A2 Banque'!$R:$R,"2")</f>
        <v>0</v>
      </c>
      <c r="H26" s="1107">
        <f t="shared" si="5"/>
        <v>0</v>
      </c>
      <c r="I26" s="1106"/>
      <c r="J26" s="1172">
        <f>SUMIFS('A2 Cash'!$N:$N,'A2 Cash'!$A:$A,Table!$A$5,'A2 Cash'!$C:$C,'BFU A2'!$A26,'A2 Cash'!$R:$R,"3")-SUMIFS('A2 Banque'!$N:$N,'A2 Banque'!$A:$A,Table!$A$5,'A2 Banque'!$C:$C,'BFU A2'!$A26,'A2 Banque'!$R:$R,"3")</f>
        <v>0</v>
      </c>
      <c r="K26" s="1107">
        <f t="shared" si="6"/>
        <v>0</v>
      </c>
      <c r="L26" s="1106"/>
      <c r="M26" s="1172">
        <f>SUMIFS('A2 Cash'!$N:$N,'A2 Cash'!$A:$A,Table!$A$5,'A2 Cash'!$C:$C,'BFU A2'!$A26,'A2 Cash'!$R:$R,"4")-SUMIFS('A2 Banque'!$N:$N,'A2 Banque'!$A:$A,Table!$A$5,'A2 Banque'!$C:$C,'BFU A2'!$A26,'A2 Banque'!$R:$R,"4")</f>
        <v>0</v>
      </c>
      <c r="N26" s="1107">
        <f t="shared" si="7"/>
        <v>0</v>
      </c>
      <c r="P26" s="1106">
        <f t="shared" si="8"/>
        <v>0</v>
      </c>
      <c r="Q26" s="1117">
        <f t="shared" si="8"/>
        <v>0</v>
      </c>
      <c r="R26" s="1107">
        <f t="shared" si="4"/>
        <v>0</v>
      </c>
      <c r="T26" s="1107"/>
      <c r="U26" s="1107">
        <f t="shared" si="9"/>
        <v>0</v>
      </c>
    </row>
    <row r="27" spans="1:21" ht="15.75">
      <c r="A27" s="979" t="s">
        <v>1595</v>
      </c>
      <c r="B27" s="1082">
        <f>'Budget general'!B30</f>
        <v>0</v>
      </c>
      <c r="C27" s="1098"/>
      <c r="D27" s="1168">
        <f>SUMIFS('A2 Cash'!$N:$N,'A2 Cash'!$A:$A,Table!$A$5,'A2 Cash'!$C:$C,'BFU A2'!$A27,'A2 Cash'!$R:$R,"1")-SUMIFS('A2 Banque'!$N:$N,'A2 Banque'!$A:$A,Table!$A$5,'A2 Banque'!$C:$C,'BFU A2'!A27,'A2 Banque'!$R:$R,"1")</f>
        <v>0</v>
      </c>
      <c r="E27" s="1099">
        <f t="shared" si="0"/>
        <v>0</v>
      </c>
      <c r="F27" s="1098"/>
      <c r="G27" s="1168">
        <f>SUMIFS('A2 Cash'!$N:$N,'A2 Cash'!$A:$A,Table!$A$5,'A2 Cash'!$C:$C,'BFU A2'!$A27,'A2 Cash'!$R:$R,"2")-SUMIFS('A2 Banque'!$N:$N,'A2 Banque'!$A:$A,Table!$A$5,'A2 Banque'!$C:$C,'BFU A2'!$A27,'A2 Banque'!$R:$R,"2")</f>
        <v>0</v>
      </c>
      <c r="H27" s="1099">
        <f t="shared" si="5"/>
        <v>0</v>
      </c>
      <c r="I27" s="1098"/>
      <c r="J27" s="1168">
        <f>SUMIFS('A2 Cash'!$N:$N,'A2 Cash'!$A:$A,Table!$A$5,'A2 Cash'!$C:$C,'BFU A2'!$A27,'A2 Cash'!$R:$R,"3")-SUMIFS('A2 Banque'!$N:$N,'A2 Banque'!$A:$A,Table!$A$5,'A2 Banque'!$C:$C,'BFU A2'!$A27,'A2 Banque'!$R:$R,"3")</f>
        <v>0</v>
      </c>
      <c r="K27" s="1099">
        <f t="shared" si="6"/>
        <v>0</v>
      </c>
      <c r="L27" s="1098"/>
      <c r="M27" s="1168">
        <f>SUMIFS('A2 Cash'!$N:$N,'A2 Cash'!$A:$A,Table!$A$5,'A2 Cash'!$C:$C,'BFU A2'!$A27,'A2 Cash'!$R:$R,"4")-SUMIFS('A2 Banque'!$N:$N,'A2 Banque'!$A:$A,Table!$A$5,'A2 Banque'!$C:$C,'BFU A2'!$A27,'A2 Banque'!$R:$R,"4")</f>
        <v>0</v>
      </c>
      <c r="N27" s="1099">
        <f t="shared" si="7"/>
        <v>0</v>
      </c>
      <c r="P27" s="1098">
        <f t="shared" si="8"/>
        <v>0</v>
      </c>
      <c r="Q27" s="1117">
        <f t="shared" si="8"/>
        <v>0</v>
      </c>
      <c r="R27" s="1099">
        <f t="shared" si="4"/>
        <v>0</v>
      </c>
      <c r="T27" s="1099"/>
      <c r="U27" s="1099">
        <f t="shared" si="9"/>
        <v>0</v>
      </c>
    </row>
    <row r="28" spans="1:21" ht="15.75">
      <c r="A28" s="979" t="s">
        <v>1596</v>
      </c>
      <c r="B28" s="1082">
        <f>'Budget general'!B31</f>
        <v>0</v>
      </c>
      <c r="C28" s="1098"/>
      <c r="D28" s="1168">
        <f>SUMIFS('A2 Cash'!$N:$N,'A2 Cash'!$A:$A,Table!$A$5,'A2 Cash'!$C:$C,'BFU A2'!$A28,'A2 Cash'!$R:$R,"1")-SUMIFS('A2 Banque'!$N:$N,'A2 Banque'!$A:$A,Table!$A$5,'A2 Banque'!$C:$C,'BFU A2'!A28,'A2 Banque'!$R:$R,"1")</f>
        <v>0</v>
      </c>
      <c r="E28" s="1099">
        <f t="shared" si="0"/>
        <v>0</v>
      </c>
      <c r="F28" s="1098"/>
      <c r="G28" s="1168">
        <f>SUMIFS('A2 Cash'!$N:$N,'A2 Cash'!$A:$A,Table!$A$5,'A2 Cash'!$C:$C,'BFU A2'!$A28,'A2 Cash'!$R:$R,"2")-SUMIFS('A2 Banque'!$N:$N,'A2 Banque'!$A:$A,Table!$A$5,'A2 Banque'!$C:$C,'BFU A2'!$A28,'A2 Banque'!$R:$R,"2")</f>
        <v>0</v>
      </c>
      <c r="H28" s="1099">
        <f t="shared" si="5"/>
        <v>0</v>
      </c>
      <c r="I28" s="1098"/>
      <c r="J28" s="1168">
        <f>SUMIFS('A2 Cash'!$N:$N,'A2 Cash'!$A:$A,Table!$A$5,'A2 Cash'!$C:$C,'BFU A2'!$A28,'A2 Cash'!$R:$R,"3")-SUMIFS('A2 Banque'!$N:$N,'A2 Banque'!$A:$A,Table!$A$5,'A2 Banque'!$C:$C,'BFU A2'!$A28,'A2 Banque'!$R:$R,"3")</f>
        <v>0</v>
      </c>
      <c r="K28" s="1099">
        <f t="shared" si="6"/>
        <v>0</v>
      </c>
      <c r="L28" s="1098"/>
      <c r="M28" s="1168">
        <f>SUMIFS('A2 Cash'!$N:$N,'A2 Cash'!$A:$A,Table!$A$5,'A2 Cash'!$C:$C,'BFU A2'!$A28,'A2 Cash'!$R:$R,"4")-SUMIFS('A2 Banque'!$N:$N,'A2 Banque'!$A:$A,Table!$A$5,'A2 Banque'!$C:$C,'BFU A2'!$A28,'A2 Banque'!$R:$R,"4")</f>
        <v>0</v>
      </c>
      <c r="N28" s="1099">
        <f t="shared" si="7"/>
        <v>0</v>
      </c>
      <c r="P28" s="1098">
        <f t="shared" si="8"/>
        <v>0</v>
      </c>
      <c r="Q28" s="1117">
        <f t="shared" si="8"/>
        <v>0</v>
      </c>
      <c r="R28" s="1099">
        <f t="shared" si="4"/>
        <v>0</v>
      </c>
      <c r="T28" s="1099"/>
      <c r="U28" s="1099">
        <f t="shared" si="9"/>
        <v>0</v>
      </c>
    </row>
    <row r="29" spans="1:21" ht="16.5" thickBot="1">
      <c r="A29" s="979" t="s">
        <v>1597</v>
      </c>
      <c r="B29" s="1082">
        <f>'Budget general'!B32</f>
        <v>0</v>
      </c>
      <c r="C29" s="1098"/>
      <c r="D29" s="1168">
        <f>SUMIFS('A2 Cash'!$N:$N,'A2 Cash'!$A:$A,Table!$A$5,'A2 Cash'!$C:$C,'BFU A2'!$A29,'A2 Cash'!$R:$R,"1")-SUMIFS('A2 Banque'!$N:$N,'A2 Banque'!$A:$A,Table!$A$5,'A2 Banque'!$C:$C,'BFU A2'!A29,'A2 Banque'!$R:$R,"1")</f>
        <v>0</v>
      </c>
      <c r="E29" s="1099">
        <f t="shared" si="0"/>
        <v>0</v>
      </c>
      <c r="F29" s="1098"/>
      <c r="G29" s="1168">
        <f>SUMIFS('A2 Cash'!$N:$N,'A2 Cash'!$A:$A,Table!$A$5,'A2 Cash'!$C:$C,'BFU A2'!$A29,'A2 Cash'!$R:$R,"2")-SUMIFS('A2 Banque'!$N:$N,'A2 Banque'!$A:$A,Table!$A$5,'A2 Banque'!$C:$C,'BFU A2'!$A29,'A2 Banque'!$R:$R,"2")</f>
        <v>0</v>
      </c>
      <c r="H29" s="1099">
        <f t="shared" si="5"/>
        <v>0</v>
      </c>
      <c r="I29" s="1098"/>
      <c r="J29" s="1168">
        <f>SUMIFS('A2 Cash'!$N:$N,'A2 Cash'!$A:$A,Table!$A$5,'A2 Cash'!$C:$C,'BFU A2'!$A29,'A2 Cash'!$R:$R,"3")-SUMIFS('A2 Banque'!$N:$N,'A2 Banque'!$A:$A,Table!$A$5,'A2 Banque'!$C:$C,'BFU A2'!$A29,'A2 Banque'!$R:$R,"3")</f>
        <v>0</v>
      </c>
      <c r="K29" s="1099">
        <f t="shared" si="6"/>
        <v>0</v>
      </c>
      <c r="L29" s="1098"/>
      <c r="M29" s="1168">
        <f>SUMIFS('A2 Cash'!$N:$N,'A2 Cash'!$A:$A,Table!$A$5,'A2 Cash'!$C:$C,'BFU A2'!$A29,'A2 Cash'!$R:$R,"4")-SUMIFS('A2 Banque'!$N:$N,'A2 Banque'!$A:$A,Table!$A$5,'A2 Banque'!$C:$C,'BFU A2'!$A29,'A2 Banque'!$R:$R,"4")</f>
        <v>0</v>
      </c>
      <c r="N29" s="1099">
        <f t="shared" si="7"/>
        <v>0</v>
      </c>
      <c r="P29" s="1098">
        <f t="shared" si="8"/>
        <v>0</v>
      </c>
      <c r="Q29" s="1117">
        <f t="shared" si="8"/>
        <v>0</v>
      </c>
      <c r="R29" s="1099">
        <f t="shared" si="4"/>
        <v>0</v>
      </c>
      <c r="T29" s="1099"/>
      <c r="U29" s="1099">
        <f t="shared" si="9"/>
        <v>0</v>
      </c>
    </row>
    <row r="30" spans="1:21" ht="16.5" thickBot="1">
      <c r="A30" s="979" t="s">
        <v>212</v>
      </c>
      <c r="B30" s="1070">
        <f>'Budget general'!B33</f>
        <v>0</v>
      </c>
      <c r="C30" s="1164">
        <f>C31+C37+C43+C49</f>
        <v>0</v>
      </c>
      <c r="D30" s="1164">
        <f>D31+D37+D43+D49</f>
        <v>0</v>
      </c>
      <c r="E30" s="1095">
        <f t="shared" si="0"/>
        <v>0</v>
      </c>
      <c r="F30" s="1164">
        <f>F31+F37+F43+F49</f>
        <v>0</v>
      </c>
      <c r="G30" s="1164">
        <f>G31+G37+G43+G49</f>
        <v>0</v>
      </c>
      <c r="H30" s="1095">
        <f t="shared" si="5"/>
        <v>0</v>
      </c>
      <c r="I30" s="1164">
        <f>I31+I37+I43+I49</f>
        <v>0</v>
      </c>
      <c r="J30" s="1164">
        <f>J31+J37+J43+J49</f>
        <v>0</v>
      </c>
      <c r="K30" s="1095">
        <f t="shared" si="6"/>
        <v>0</v>
      </c>
      <c r="L30" s="1164">
        <f>L31+L37+L43+L49</f>
        <v>0</v>
      </c>
      <c r="M30" s="1164">
        <f>M31+M37+M43+M49</f>
        <v>0</v>
      </c>
      <c r="N30" s="1095">
        <f t="shared" si="7"/>
        <v>0</v>
      </c>
      <c r="P30" s="1070">
        <f>P31+P37+P43+P49</f>
        <v>0</v>
      </c>
      <c r="Q30" s="1070">
        <f>Q31+Q37+Q43+Q49</f>
        <v>0</v>
      </c>
      <c r="R30" s="1095">
        <f>P30-Q30</f>
        <v>0</v>
      </c>
      <c r="T30" s="1095"/>
      <c r="U30" s="1095">
        <f>U31+U37+U43+U49</f>
        <v>0</v>
      </c>
    </row>
    <row r="31" spans="1:21" ht="15.75">
      <c r="A31" s="979" t="s">
        <v>1598</v>
      </c>
      <c r="B31" s="1079">
        <f>'Budget general'!B34</f>
        <v>0</v>
      </c>
      <c r="C31" s="1096"/>
      <c r="D31" s="1170">
        <f>SUMIFS('A2 Cash'!$N:$N,'A2 Cash'!$A:$A,Table!$A$5,'A2 Cash'!$C:$C,'BFU A2'!$A31,'A2 Cash'!$R:$R,"1")-SUMIFS('A2 Banque'!$N:$N,'A2 Banque'!$A:$A,Table!$A$5,'A2 Banque'!$C:$C,'BFU A2'!A31,'A2 Banque'!$R:$R,"1")</f>
        <v>0</v>
      </c>
      <c r="E31" s="1097">
        <f t="shared" si="0"/>
        <v>0</v>
      </c>
      <c r="F31" s="1096"/>
      <c r="G31" s="1170">
        <f>SUMIFS('A2 Cash'!$N:$N,'A2 Cash'!$A:$A,Table!$A$5,'A2 Cash'!$C:$C,'BFU A2'!$A31,'A2 Cash'!$R:$R,"2")-SUMIFS('A2 Banque'!$N:$N,'A2 Banque'!$A:$A,Table!$A$5,'A2 Banque'!$C:$C,'BFU A2'!$A31,'A2 Banque'!$R:$R,"2")</f>
        <v>0</v>
      </c>
      <c r="H31" s="1097">
        <f t="shared" si="5"/>
        <v>0</v>
      </c>
      <c r="I31" s="1096"/>
      <c r="J31" s="1170">
        <f>SUMIFS('A2 Cash'!$N:$N,'A2 Cash'!$A:$A,Table!$A$5,'A2 Cash'!$C:$C,'BFU A2'!$A31,'A2 Cash'!$R:$R,"3")-SUMIFS('A2 Banque'!$N:$N,'A2 Banque'!$A:$A,Table!$A$5,'A2 Banque'!$C:$C,'BFU A2'!$A31,'A2 Banque'!$R:$R,"3")</f>
        <v>0</v>
      </c>
      <c r="K31" s="1097">
        <f t="shared" si="6"/>
        <v>0</v>
      </c>
      <c r="L31" s="1096"/>
      <c r="M31" s="1170">
        <f>SUMIFS('A2 Cash'!$N:$N,'A2 Cash'!$A:$A,Table!$A$5,'A2 Cash'!$C:$C,'BFU A2'!$A31,'A2 Cash'!$R:$R,"4")-SUMIFS('A2 Banque'!$N:$N,'A2 Banque'!$A:$A,Table!$A$5,'A2 Banque'!$C:$C,'BFU A2'!$A31,'A2 Banque'!$R:$R,"4")</f>
        <v>0</v>
      </c>
      <c r="N31" s="1097">
        <f t="shared" si="7"/>
        <v>0</v>
      </c>
      <c r="P31" s="1096">
        <f>C31+F31+I31+L31</f>
        <v>0</v>
      </c>
      <c r="Q31" s="1096">
        <f>D31+G31+J31+M31</f>
        <v>0</v>
      </c>
      <c r="R31" s="1097">
        <f>P31-Q31</f>
        <v>0</v>
      </c>
      <c r="T31" s="1097"/>
      <c r="U31" s="1097">
        <f>Q31-T31</f>
        <v>0</v>
      </c>
    </row>
    <row r="32" spans="1:21" ht="15.75">
      <c r="A32" s="979" t="s">
        <v>1599</v>
      </c>
      <c r="B32" s="1080">
        <f>'Budget general'!B35</f>
        <v>0</v>
      </c>
      <c r="C32" s="1098"/>
      <c r="D32" s="1168">
        <f>SUMIFS('A2 Cash'!$N:$N,'A2 Cash'!$A:$A,Table!$A$5,'A2 Cash'!$C:$C,'BFU A2'!$A32,'A2 Cash'!$R:$R,"1")-SUMIFS('A2 Banque'!$N:$N,'A2 Banque'!$A:$A,Table!$A$5,'A2 Banque'!$C:$C,'BFU A2'!A32,'A2 Banque'!$R:$R,"1")</f>
        <v>0</v>
      </c>
      <c r="E32" s="1099">
        <f t="shared" si="0"/>
        <v>0</v>
      </c>
      <c r="F32" s="1098"/>
      <c r="G32" s="1168">
        <f>SUMIFS('A2 Cash'!$N:$N,'A2 Cash'!$A:$A,Table!$A$5,'A2 Cash'!$C:$C,'BFU A2'!$A32,'A2 Cash'!$R:$R,"2")-SUMIFS('A2 Banque'!$N:$N,'A2 Banque'!$A:$A,Table!$A$5,'A2 Banque'!$C:$C,'BFU A2'!$A32,'A2 Banque'!$R:$R,"2")</f>
        <v>0</v>
      </c>
      <c r="H32" s="1099">
        <f t="shared" si="5"/>
        <v>0</v>
      </c>
      <c r="I32" s="1098"/>
      <c r="J32" s="1168">
        <f>SUMIFS('A2 Cash'!$N:$N,'A2 Cash'!$A:$A,Table!$A$5,'A2 Cash'!$C:$C,'BFU A2'!$A32,'A2 Cash'!$R:$R,"3")-SUMIFS('A2 Banque'!$N:$N,'A2 Banque'!$A:$A,Table!$A$5,'A2 Banque'!$C:$C,'BFU A2'!$A32,'A2 Banque'!$R:$R,"3")</f>
        <v>0</v>
      </c>
      <c r="K32" s="1099">
        <f t="shared" si="6"/>
        <v>0</v>
      </c>
      <c r="L32" s="1098"/>
      <c r="M32" s="1168">
        <f>SUMIFS('A2 Cash'!$N:$N,'A2 Cash'!$A:$A,Table!$A$5,'A2 Cash'!$C:$C,'BFU A2'!$A32,'A2 Cash'!$R:$R,"4")-SUMIFS('A2 Banque'!$N:$N,'A2 Banque'!$A:$A,Table!$A$5,'A2 Banque'!$C:$C,'BFU A2'!$A32,'A2 Banque'!$R:$R,"4")</f>
        <v>0</v>
      </c>
      <c r="N32" s="1099">
        <f t="shared" si="7"/>
        <v>0</v>
      </c>
      <c r="P32" s="1098">
        <f t="shared" ref="P32:Q54" si="10">C32+F32+I32+L32</f>
        <v>0</v>
      </c>
      <c r="Q32" s="1117">
        <f t="shared" si="10"/>
        <v>0</v>
      </c>
      <c r="R32" s="1099">
        <f t="shared" ref="R32:R54" si="11">P32-Q32</f>
        <v>0</v>
      </c>
      <c r="T32" s="1099"/>
      <c r="U32" s="1099">
        <f t="shared" ref="U32:U54" si="12">Q32-T32</f>
        <v>0</v>
      </c>
    </row>
    <row r="33" spans="1:21" ht="15.75">
      <c r="A33" s="979" t="s">
        <v>1600</v>
      </c>
      <c r="B33" s="1080">
        <f>'Budget general'!B36</f>
        <v>0</v>
      </c>
      <c r="C33" s="1098"/>
      <c r="D33" s="1168">
        <f>SUMIFS('A2 Cash'!$N:$N,'A2 Cash'!$A:$A,Table!$A$5,'A2 Cash'!$C:$C,'BFU A2'!$A33,'A2 Cash'!$R:$R,"1")-SUMIFS('A2 Banque'!$N:$N,'A2 Banque'!$A:$A,Table!$A$5,'A2 Banque'!$C:$C,'BFU A2'!A33,'A2 Banque'!$R:$R,"1")</f>
        <v>0</v>
      </c>
      <c r="E33" s="1099">
        <f t="shared" si="0"/>
        <v>0</v>
      </c>
      <c r="F33" s="1098"/>
      <c r="G33" s="1168">
        <f>SUMIFS('A2 Cash'!$N:$N,'A2 Cash'!$A:$A,Table!$A$5,'A2 Cash'!$C:$C,'BFU A2'!$A33,'A2 Cash'!$R:$R,"2")-SUMIFS('A2 Banque'!$N:$N,'A2 Banque'!$A:$A,Table!$A$5,'A2 Banque'!$C:$C,'BFU A2'!$A33,'A2 Banque'!$R:$R,"2")</f>
        <v>0</v>
      </c>
      <c r="H33" s="1099">
        <f t="shared" si="5"/>
        <v>0</v>
      </c>
      <c r="I33" s="1098"/>
      <c r="J33" s="1168">
        <f>SUMIFS('A2 Cash'!$N:$N,'A2 Cash'!$A:$A,Table!$A$5,'A2 Cash'!$C:$C,'BFU A2'!$A33,'A2 Cash'!$R:$R,"3")-SUMIFS('A2 Banque'!$N:$N,'A2 Banque'!$A:$A,Table!$A$5,'A2 Banque'!$C:$C,'BFU A2'!$A33,'A2 Banque'!$R:$R,"3")</f>
        <v>0</v>
      </c>
      <c r="K33" s="1099">
        <f t="shared" si="6"/>
        <v>0</v>
      </c>
      <c r="L33" s="1098"/>
      <c r="M33" s="1168">
        <f>SUMIFS('A2 Cash'!$N:$N,'A2 Cash'!$A:$A,Table!$A$5,'A2 Cash'!$C:$C,'BFU A2'!$A33,'A2 Cash'!$R:$R,"4")-SUMIFS('A2 Banque'!$N:$N,'A2 Banque'!$A:$A,Table!$A$5,'A2 Banque'!$C:$C,'BFU A2'!$A33,'A2 Banque'!$R:$R,"4")</f>
        <v>0</v>
      </c>
      <c r="N33" s="1099">
        <f t="shared" si="7"/>
        <v>0</v>
      </c>
      <c r="P33" s="1098">
        <f t="shared" si="10"/>
        <v>0</v>
      </c>
      <c r="Q33" s="1117">
        <f t="shared" si="10"/>
        <v>0</v>
      </c>
      <c r="R33" s="1099">
        <f t="shared" si="11"/>
        <v>0</v>
      </c>
      <c r="T33" s="1099"/>
      <c r="U33" s="1099">
        <f t="shared" si="12"/>
        <v>0</v>
      </c>
    </row>
    <row r="34" spans="1:21" ht="15.75">
      <c r="A34" s="979" t="s">
        <v>1601</v>
      </c>
      <c r="B34" s="1080">
        <f>'Budget general'!B37</f>
        <v>0</v>
      </c>
      <c r="C34" s="1098"/>
      <c r="D34" s="1168">
        <f>SUMIFS('A2 Cash'!$N:$N,'A2 Cash'!$A:$A,Table!$A$5,'A2 Cash'!$C:$C,'BFU A2'!$A34,'A2 Cash'!$R:$R,"1")-SUMIFS('A2 Banque'!$N:$N,'A2 Banque'!$A:$A,Table!$A$5,'A2 Banque'!$C:$C,'BFU A2'!A34,'A2 Banque'!$R:$R,"1")</f>
        <v>0</v>
      </c>
      <c r="E34" s="1099">
        <f t="shared" si="0"/>
        <v>0</v>
      </c>
      <c r="F34" s="1098"/>
      <c r="G34" s="1168">
        <f>SUMIFS('A2 Cash'!$N:$N,'A2 Cash'!$A:$A,Table!$A$5,'A2 Cash'!$C:$C,'BFU A2'!$A34,'A2 Cash'!$R:$R,"2")-SUMIFS('A2 Banque'!$N:$N,'A2 Banque'!$A:$A,Table!$A$5,'A2 Banque'!$C:$C,'BFU A2'!$A34,'A2 Banque'!$R:$R,"2")</f>
        <v>0</v>
      </c>
      <c r="H34" s="1099">
        <f t="shared" si="5"/>
        <v>0</v>
      </c>
      <c r="I34" s="1098"/>
      <c r="J34" s="1168">
        <f>SUMIFS('A2 Cash'!$N:$N,'A2 Cash'!$A:$A,Table!$A$5,'A2 Cash'!$C:$C,'BFU A2'!$A34,'A2 Cash'!$R:$R,"3")-SUMIFS('A2 Banque'!$N:$N,'A2 Banque'!$A:$A,Table!$A$5,'A2 Banque'!$C:$C,'BFU A2'!$A34,'A2 Banque'!$R:$R,"3")</f>
        <v>0</v>
      </c>
      <c r="K34" s="1099">
        <f t="shared" si="6"/>
        <v>0</v>
      </c>
      <c r="L34" s="1098"/>
      <c r="M34" s="1168">
        <f>SUMIFS('A2 Cash'!$N:$N,'A2 Cash'!$A:$A,Table!$A$5,'A2 Cash'!$C:$C,'BFU A2'!$A34,'A2 Cash'!$R:$R,"4")-SUMIFS('A2 Banque'!$N:$N,'A2 Banque'!$A:$A,Table!$A$5,'A2 Banque'!$C:$C,'BFU A2'!$A34,'A2 Banque'!$R:$R,"4")</f>
        <v>0</v>
      </c>
      <c r="N34" s="1099">
        <f t="shared" si="7"/>
        <v>0</v>
      </c>
      <c r="P34" s="1098">
        <f t="shared" si="10"/>
        <v>0</v>
      </c>
      <c r="Q34" s="1117">
        <f t="shared" si="10"/>
        <v>0</v>
      </c>
      <c r="R34" s="1099">
        <f t="shared" si="11"/>
        <v>0</v>
      </c>
      <c r="T34" s="1099"/>
      <c r="U34" s="1099">
        <f t="shared" si="12"/>
        <v>0</v>
      </c>
    </row>
    <row r="35" spans="1:21" ht="15.75">
      <c r="A35" s="979" t="s">
        <v>1602</v>
      </c>
      <c r="B35" s="1080">
        <f>'Budget general'!B38</f>
        <v>0</v>
      </c>
      <c r="C35" s="1098"/>
      <c r="D35" s="1168">
        <f>SUMIFS('A2 Cash'!$N:$N,'A2 Cash'!$A:$A,Table!$A$5,'A2 Cash'!$C:$C,'BFU A2'!$A35,'A2 Cash'!$R:$R,"1")-SUMIFS('A2 Banque'!$N:$N,'A2 Banque'!$A:$A,Table!$A$5,'A2 Banque'!$C:$C,'BFU A2'!A35,'A2 Banque'!$R:$R,"1")</f>
        <v>0</v>
      </c>
      <c r="E35" s="1099">
        <f t="shared" si="0"/>
        <v>0</v>
      </c>
      <c r="F35" s="1098"/>
      <c r="G35" s="1168">
        <f>SUMIFS('A2 Cash'!$N:$N,'A2 Cash'!$A:$A,Table!$A$5,'A2 Cash'!$C:$C,'BFU A2'!$A35,'A2 Cash'!$R:$R,"2")-SUMIFS('A2 Banque'!$N:$N,'A2 Banque'!$A:$A,Table!$A$5,'A2 Banque'!$C:$C,'BFU A2'!$A35,'A2 Banque'!$R:$R,"2")</f>
        <v>0</v>
      </c>
      <c r="H35" s="1099">
        <f t="shared" si="5"/>
        <v>0</v>
      </c>
      <c r="I35" s="1098"/>
      <c r="J35" s="1168">
        <f>SUMIFS('A2 Cash'!$N:$N,'A2 Cash'!$A:$A,Table!$A$5,'A2 Cash'!$C:$C,'BFU A2'!$A35,'A2 Cash'!$R:$R,"3")-SUMIFS('A2 Banque'!$N:$N,'A2 Banque'!$A:$A,Table!$A$5,'A2 Banque'!$C:$C,'BFU A2'!$A35,'A2 Banque'!$R:$R,"3")</f>
        <v>0</v>
      </c>
      <c r="K35" s="1099">
        <f t="shared" si="6"/>
        <v>0</v>
      </c>
      <c r="L35" s="1098"/>
      <c r="M35" s="1168">
        <f>SUMIFS('A2 Cash'!$N:$N,'A2 Cash'!$A:$A,Table!$A$5,'A2 Cash'!$C:$C,'BFU A2'!$A35,'A2 Cash'!$R:$R,"4")-SUMIFS('A2 Banque'!$N:$N,'A2 Banque'!$A:$A,Table!$A$5,'A2 Banque'!$C:$C,'BFU A2'!$A35,'A2 Banque'!$R:$R,"4")</f>
        <v>0</v>
      </c>
      <c r="N35" s="1099">
        <f t="shared" si="7"/>
        <v>0</v>
      </c>
      <c r="P35" s="1098">
        <f t="shared" si="10"/>
        <v>0</v>
      </c>
      <c r="Q35" s="1117">
        <f t="shared" si="10"/>
        <v>0</v>
      </c>
      <c r="R35" s="1099">
        <f t="shared" si="11"/>
        <v>0</v>
      </c>
      <c r="T35" s="1099"/>
      <c r="U35" s="1099">
        <f t="shared" si="12"/>
        <v>0</v>
      </c>
    </row>
    <row r="36" spans="1:21" ht="15.75">
      <c r="A36" s="979" t="s">
        <v>1603</v>
      </c>
      <c r="B36" s="1080">
        <f>'Budget general'!B39</f>
        <v>0</v>
      </c>
      <c r="C36" s="1098"/>
      <c r="D36" s="1168">
        <f>SUMIFS('A2 Cash'!$N:$N,'A2 Cash'!$A:$A,Table!$A$5,'A2 Cash'!$C:$C,'BFU A2'!$A36,'A2 Cash'!$R:$R,"1")-SUMIFS('A2 Banque'!$N:$N,'A2 Banque'!$A:$A,Table!$A$5,'A2 Banque'!$C:$C,'BFU A2'!A36,'A2 Banque'!$R:$R,"1")</f>
        <v>0</v>
      </c>
      <c r="E36" s="1099">
        <f t="shared" si="0"/>
        <v>0</v>
      </c>
      <c r="F36" s="1098"/>
      <c r="G36" s="1168">
        <f>SUMIFS('A2 Cash'!$N:$N,'A2 Cash'!$A:$A,Table!$A$5,'A2 Cash'!$C:$C,'BFU A2'!$A36,'A2 Cash'!$R:$R,"2")-SUMIFS('A2 Banque'!$N:$N,'A2 Banque'!$A:$A,Table!$A$5,'A2 Banque'!$C:$C,'BFU A2'!$A36,'A2 Banque'!$R:$R,"2")</f>
        <v>0</v>
      </c>
      <c r="H36" s="1099">
        <f t="shared" si="5"/>
        <v>0</v>
      </c>
      <c r="I36" s="1098"/>
      <c r="J36" s="1168">
        <f>SUMIFS('A2 Cash'!$N:$N,'A2 Cash'!$A:$A,Table!$A$5,'A2 Cash'!$C:$C,'BFU A2'!$A36,'A2 Cash'!$R:$R,"3")-SUMIFS('A2 Banque'!$N:$N,'A2 Banque'!$A:$A,Table!$A$5,'A2 Banque'!$C:$C,'BFU A2'!$A36,'A2 Banque'!$R:$R,"3")</f>
        <v>0</v>
      </c>
      <c r="K36" s="1099">
        <f t="shared" si="6"/>
        <v>0</v>
      </c>
      <c r="L36" s="1098"/>
      <c r="M36" s="1168">
        <f>SUMIFS('A2 Cash'!$N:$N,'A2 Cash'!$A:$A,Table!$A$5,'A2 Cash'!$C:$C,'BFU A2'!$A36,'A2 Cash'!$R:$R,"4")-SUMIFS('A2 Banque'!$N:$N,'A2 Banque'!$A:$A,Table!$A$5,'A2 Banque'!$C:$C,'BFU A2'!$A36,'A2 Banque'!$R:$R,"4")</f>
        <v>0</v>
      </c>
      <c r="N36" s="1099">
        <f t="shared" si="7"/>
        <v>0</v>
      </c>
      <c r="P36" s="1098">
        <f t="shared" si="10"/>
        <v>0</v>
      </c>
      <c r="Q36" s="1117">
        <f t="shared" si="10"/>
        <v>0</v>
      </c>
      <c r="R36" s="1099">
        <f t="shared" si="11"/>
        <v>0</v>
      </c>
      <c r="T36" s="1099"/>
      <c r="U36" s="1099">
        <f t="shared" si="12"/>
        <v>0</v>
      </c>
    </row>
    <row r="37" spans="1:21" ht="15.75">
      <c r="A37" s="979" t="s">
        <v>1604</v>
      </c>
      <c r="B37" s="1081">
        <f>'Budget general'!B40</f>
        <v>0</v>
      </c>
      <c r="C37" s="1100"/>
      <c r="D37" s="1165">
        <f>SUMIFS('A2 Cash'!$N:$N,'A2 Cash'!$A:$A,Table!$A$5,'A2 Cash'!$C:$C,'BFU A2'!$A37,'A2 Cash'!$R:$R,"1")-SUMIFS('A2 Banque'!$N:$N,'A2 Banque'!$A:$A,Table!$A$5,'A2 Banque'!$C:$C,'BFU A2'!A37,'A2 Banque'!$R:$R,"1")</f>
        <v>0</v>
      </c>
      <c r="E37" s="1101">
        <f t="shared" si="0"/>
        <v>0</v>
      </c>
      <c r="F37" s="1100"/>
      <c r="G37" s="1165">
        <f>SUMIFS('A2 Cash'!$N:$N,'A2 Cash'!$A:$A,Table!$A$5,'A2 Cash'!$C:$C,'BFU A2'!$A37,'A2 Cash'!$R:$R,"2")-SUMIFS('A2 Banque'!$N:$N,'A2 Banque'!$A:$A,Table!$A$5,'A2 Banque'!$C:$C,'BFU A2'!$A37,'A2 Banque'!$R:$R,"2")</f>
        <v>0</v>
      </c>
      <c r="H37" s="1101">
        <f t="shared" si="5"/>
        <v>0</v>
      </c>
      <c r="I37" s="1100"/>
      <c r="J37" s="1165">
        <f>SUMIFS('A2 Cash'!$N:$N,'A2 Cash'!$A:$A,Table!$A$5,'A2 Cash'!$C:$C,'BFU A2'!$A37,'A2 Cash'!$R:$R,"3")-SUMIFS('A2 Banque'!$N:$N,'A2 Banque'!$A:$A,Table!$A$5,'A2 Banque'!$C:$C,'BFU A2'!$A37,'A2 Banque'!$R:$R,"3")</f>
        <v>0</v>
      </c>
      <c r="K37" s="1101">
        <f t="shared" si="6"/>
        <v>0</v>
      </c>
      <c r="L37" s="1100"/>
      <c r="M37" s="1165">
        <f>SUMIFS('A2 Cash'!$N:$N,'A2 Cash'!$A:$A,Table!$A$5,'A2 Cash'!$C:$C,'BFU A2'!$A37,'A2 Cash'!$R:$R,"4")-SUMIFS('A2 Banque'!$N:$N,'A2 Banque'!$A:$A,Table!$A$5,'A2 Banque'!$C:$C,'BFU A2'!$A37,'A2 Banque'!$R:$R,"4")</f>
        <v>0</v>
      </c>
      <c r="N37" s="1101">
        <f t="shared" si="7"/>
        <v>0</v>
      </c>
      <c r="P37" s="1100">
        <f t="shared" si="10"/>
        <v>0</v>
      </c>
      <c r="Q37" s="1005">
        <f t="shared" si="10"/>
        <v>0</v>
      </c>
      <c r="R37" s="1101">
        <f t="shared" si="11"/>
        <v>0</v>
      </c>
      <c r="T37" s="1101"/>
      <c r="U37" s="1101">
        <f t="shared" si="12"/>
        <v>0</v>
      </c>
    </row>
    <row r="38" spans="1:21" ht="15.75">
      <c r="A38" s="979" t="s">
        <v>1605</v>
      </c>
      <c r="B38" s="1080">
        <f>'Budget general'!B41</f>
        <v>0</v>
      </c>
      <c r="C38" s="1098"/>
      <c r="D38" s="1168">
        <f>SUMIFS('A2 Cash'!$N:$N,'A2 Cash'!$A:$A,Table!$A$5,'A2 Cash'!$C:$C,'BFU A2'!$A38,'A2 Cash'!$R:$R,"1")-SUMIFS('A2 Banque'!$N:$N,'A2 Banque'!$A:$A,Table!$A$5,'A2 Banque'!$C:$C,'BFU A2'!A38,'A2 Banque'!$R:$R,"1")</f>
        <v>0</v>
      </c>
      <c r="E38" s="1099">
        <f t="shared" si="0"/>
        <v>0</v>
      </c>
      <c r="F38" s="1098"/>
      <c r="G38" s="1168">
        <f>SUMIFS('A2 Cash'!$N:$N,'A2 Cash'!$A:$A,Table!$A$5,'A2 Cash'!$C:$C,'BFU A2'!$A38,'A2 Cash'!$R:$R,"2")-SUMIFS('A2 Banque'!$N:$N,'A2 Banque'!$A:$A,Table!$A$5,'A2 Banque'!$C:$C,'BFU A2'!$A38,'A2 Banque'!$R:$R,"2")</f>
        <v>0</v>
      </c>
      <c r="H38" s="1099">
        <f t="shared" si="5"/>
        <v>0</v>
      </c>
      <c r="I38" s="1098"/>
      <c r="J38" s="1168">
        <f>SUMIFS('A2 Cash'!$N:$N,'A2 Cash'!$A:$A,Table!$A$5,'A2 Cash'!$C:$C,'BFU A2'!$A38,'A2 Cash'!$R:$R,"3")-SUMIFS('A2 Banque'!$N:$N,'A2 Banque'!$A:$A,Table!$A$5,'A2 Banque'!$C:$C,'BFU A2'!$A38,'A2 Banque'!$R:$R,"3")</f>
        <v>0</v>
      </c>
      <c r="K38" s="1099">
        <f t="shared" si="6"/>
        <v>0</v>
      </c>
      <c r="L38" s="1098"/>
      <c r="M38" s="1168">
        <f>SUMIFS('A2 Cash'!$N:$N,'A2 Cash'!$A:$A,Table!$A$5,'A2 Cash'!$C:$C,'BFU A2'!$A38,'A2 Cash'!$R:$R,"4")-SUMIFS('A2 Banque'!$N:$N,'A2 Banque'!$A:$A,Table!$A$5,'A2 Banque'!$C:$C,'BFU A2'!$A38,'A2 Banque'!$R:$R,"4")</f>
        <v>0</v>
      </c>
      <c r="N38" s="1099">
        <f t="shared" si="7"/>
        <v>0</v>
      </c>
      <c r="P38" s="1098">
        <f t="shared" si="10"/>
        <v>0</v>
      </c>
      <c r="Q38" s="1117">
        <f t="shared" si="10"/>
        <v>0</v>
      </c>
      <c r="R38" s="1099">
        <f t="shared" si="11"/>
        <v>0</v>
      </c>
      <c r="T38" s="1099"/>
      <c r="U38" s="1099">
        <f t="shared" si="12"/>
        <v>0</v>
      </c>
    </row>
    <row r="39" spans="1:21" ht="15.75">
      <c r="A39" s="979" t="s">
        <v>1606</v>
      </c>
      <c r="B39" s="1080">
        <f>'Budget general'!B42</f>
        <v>0</v>
      </c>
      <c r="C39" s="1098"/>
      <c r="D39" s="1168">
        <f>SUMIFS('A2 Cash'!$N:$N,'A2 Cash'!$A:$A,Table!$A$5,'A2 Cash'!$C:$C,'BFU A2'!$A39,'A2 Cash'!$R:$R,"1")-SUMIFS('A2 Banque'!$N:$N,'A2 Banque'!$A:$A,Table!$A$5,'A2 Banque'!$C:$C,'BFU A2'!A39,'A2 Banque'!$R:$R,"1")</f>
        <v>0</v>
      </c>
      <c r="E39" s="1099">
        <f t="shared" si="0"/>
        <v>0</v>
      </c>
      <c r="F39" s="1098"/>
      <c r="G39" s="1168">
        <f>SUMIFS('A2 Cash'!$N:$N,'A2 Cash'!$A:$A,Table!$A$5,'A2 Cash'!$C:$C,'BFU A2'!$A39,'A2 Cash'!$R:$R,"2")-SUMIFS('A2 Banque'!$N:$N,'A2 Banque'!$A:$A,Table!$A$5,'A2 Banque'!$C:$C,'BFU A2'!$A39,'A2 Banque'!$R:$R,"2")</f>
        <v>0</v>
      </c>
      <c r="H39" s="1099">
        <f t="shared" si="5"/>
        <v>0</v>
      </c>
      <c r="I39" s="1098"/>
      <c r="J39" s="1168">
        <f>SUMIFS('A2 Cash'!$N:$N,'A2 Cash'!$A:$A,Table!$A$5,'A2 Cash'!$C:$C,'BFU A2'!$A39,'A2 Cash'!$R:$R,"3")-SUMIFS('A2 Banque'!$N:$N,'A2 Banque'!$A:$A,Table!$A$5,'A2 Banque'!$C:$C,'BFU A2'!$A39,'A2 Banque'!$R:$R,"3")</f>
        <v>0</v>
      </c>
      <c r="K39" s="1099">
        <f t="shared" si="6"/>
        <v>0</v>
      </c>
      <c r="L39" s="1098"/>
      <c r="M39" s="1168">
        <f>SUMIFS('A2 Cash'!$N:$N,'A2 Cash'!$A:$A,Table!$A$5,'A2 Cash'!$C:$C,'BFU A2'!$A39,'A2 Cash'!$R:$R,"4")-SUMIFS('A2 Banque'!$N:$N,'A2 Banque'!$A:$A,Table!$A$5,'A2 Banque'!$C:$C,'BFU A2'!$A39,'A2 Banque'!$R:$R,"4")</f>
        <v>0</v>
      </c>
      <c r="N39" s="1099">
        <f t="shared" si="7"/>
        <v>0</v>
      </c>
      <c r="P39" s="1098">
        <f t="shared" si="10"/>
        <v>0</v>
      </c>
      <c r="Q39" s="1117">
        <f t="shared" si="10"/>
        <v>0</v>
      </c>
      <c r="R39" s="1099">
        <f t="shared" si="11"/>
        <v>0</v>
      </c>
      <c r="T39" s="1099"/>
      <c r="U39" s="1099">
        <f t="shared" si="12"/>
        <v>0</v>
      </c>
    </row>
    <row r="40" spans="1:21" ht="15.75">
      <c r="A40" s="979" t="s">
        <v>1607</v>
      </c>
      <c r="B40" s="1080">
        <f>'Budget general'!B43</f>
        <v>0</v>
      </c>
      <c r="C40" s="1098"/>
      <c r="D40" s="1168">
        <f>SUMIFS('A2 Cash'!$N:$N,'A2 Cash'!$A:$A,Table!$A$5,'A2 Cash'!$C:$C,'BFU A2'!$A40,'A2 Cash'!$R:$R,"1")-SUMIFS('A2 Banque'!$N:$N,'A2 Banque'!$A:$A,Table!$A$5,'A2 Banque'!$C:$C,'BFU A2'!A40,'A2 Banque'!$R:$R,"1")</f>
        <v>0</v>
      </c>
      <c r="E40" s="1099">
        <f t="shared" si="0"/>
        <v>0</v>
      </c>
      <c r="F40" s="1098"/>
      <c r="G40" s="1168">
        <f>SUMIFS('A2 Cash'!$N:$N,'A2 Cash'!$A:$A,Table!$A$5,'A2 Cash'!$C:$C,'BFU A2'!$A40,'A2 Cash'!$R:$R,"2")-SUMIFS('A2 Banque'!$N:$N,'A2 Banque'!$A:$A,Table!$A$5,'A2 Banque'!$C:$C,'BFU A2'!$A40,'A2 Banque'!$R:$R,"2")</f>
        <v>0</v>
      </c>
      <c r="H40" s="1099">
        <f t="shared" si="5"/>
        <v>0</v>
      </c>
      <c r="I40" s="1098"/>
      <c r="J40" s="1168">
        <f>SUMIFS('A2 Cash'!$N:$N,'A2 Cash'!$A:$A,Table!$A$5,'A2 Cash'!$C:$C,'BFU A2'!$A40,'A2 Cash'!$R:$R,"3")-SUMIFS('A2 Banque'!$N:$N,'A2 Banque'!$A:$A,Table!$A$5,'A2 Banque'!$C:$C,'BFU A2'!$A40,'A2 Banque'!$R:$R,"3")</f>
        <v>0</v>
      </c>
      <c r="K40" s="1099">
        <f t="shared" si="6"/>
        <v>0</v>
      </c>
      <c r="L40" s="1098"/>
      <c r="M40" s="1168">
        <f>SUMIFS('A2 Cash'!$N:$N,'A2 Cash'!$A:$A,Table!$A$5,'A2 Cash'!$C:$C,'BFU A2'!$A40,'A2 Cash'!$R:$R,"4")-SUMIFS('A2 Banque'!$N:$N,'A2 Banque'!$A:$A,Table!$A$5,'A2 Banque'!$C:$C,'BFU A2'!$A40,'A2 Banque'!$R:$R,"4")</f>
        <v>0</v>
      </c>
      <c r="N40" s="1099">
        <f t="shared" si="7"/>
        <v>0</v>
      </c>
      <c r="P40" s="1098">
        <f t="shared" si="10"/>
        <v>0</v>
      </c>
      <c r="Q40" s="1117">
        <f t="shared" si="10"/>
        <v>0</v>
      </c>
      <c r="R40" s="1099">
        <f t="shared" si="11"/>
        <v>0</v>
      </c>
      <c r="T40" s="1099"/>
      <c r="U40" s="1099">
        <f t="shared" si="12"/>
        <v>0</v>
      </c>
    </row>
    <row r="41" spans="1:21" ht="15.75">
      <c r="A41" s="979" t="s">
        <v>1608</v>
      </c>
      <c r="B41" s="1080">
        <f>'Budget general'!B44</f>
        <v>0</v>
      </c>
      <c r="C41" s="1098"/>
      <c r="D41" s="1168">
        <f>SUMIFS('A2 Cash'!$N:$N,'A2 Cash'!$A:$A,Table!$A$5,'A2 Cash'!$C:$C,'BFU A2'!$A41,'A2 Cash'!$R:$R,"1")-SUMIFS('A2 Banque'!$N:$N,'A2 Banque'!$A:$A,Table!$A$5,'A2 Banque'!$C:$C,'BFU A2'!A41,'A2 Banque'!$R:$R,"1")</f>
        <v>0</v>
      </c>
      <c r="E41" s="1099">
        <f t="shared" si="0"/>
        <v>0</v>
      </c>
      <c r="F41" s="1098"/>
      <c r="G41" s="1168">
        <f>SUMIFS('A2 Cash'!$N:$N,'A2 Cash'!$A:$A,Table!$A$5,'A2 Cash'!$C:$C,'BFU A2'!$A41,'A2 Cash'!$R:$R,"2")-SUMIFS('A2 Banque'!$N:$N,'A2 Banque'!$A:$A,Table!$A$5,'A2 Banque'!$C:$C,'BFU A2'!$A41,'A2 Banque'!$R:$R,"2")</f>
        <v>0</v>
      </c>
      <c r="H41" s="1099">
        <f t="shared" si="5"/>
        <v>0</v>
      </c>
      <c r="I41" s="1098"/>
      <c r="J41" s="1168">
        <f>SUMIFS('A2 Cash'!$N:$N,'A2 Cash'!$A:$A,Table!$A$5,'A2 Cash'!$C:$C,'BFU A2'!$A41,'A2 Cash'!$R:$R,"3")-SUMIFS('A2 Banque'!$N:$N,'A2 Banque'!$A:$A,Table!$A$5,'A2 Banque'!$C:$C,'BFU A2'!$A41,'A2 Banque'!$R:$R,"3")</f>
        <v>0</v>
      </c>
      <c r="K41" s="1099">
        <f t="shared" si="6"/>
        <v>0</v>
      </c>
      <c r="L41" s="1098"/>
      <c r="M41" s="1168">
        <f>SUMIFS('A2 Cash'!$N:$N,'A2 Cash'!$A:$A,Table!$A$5,'A2 Cash'!$C:$C,'BFU A2'!$A41,'A2 Cash'!$R:$R,"4")-SUMIFS('A2 Banque'!$N:$N,'A2 Banque'!$A:$A,Table!$A$5,'A2 Banque'!$C:$C,'BFU A2'!$A41,'A2 Banque'!$R:$R,"4")</f>
        <v>0</v>
      </c>
      <c r="N41" s="1099">
        <f t="shared" si="7"/>
        <v>0</v>
      </c>
      <c r="P41" s="1098">
        <f t="shared" si="10"/>
        <v>0</v>
      </c>
      <c r="Q41" s="1117">
        <f t="shared" si="10"/>
        <v>0</v>
      </c>
      <c r="R41" s="1099">
        <f t="shared" si="11"/>
        <v>0</v>
      </c>
      <c r="T41" s="1099"/>
      <c r="U41" s="1099">
        <f t="shared" si="12"/>
        <v>0</v>
      </c>
    </row>
    <row r="42" spans="1:21" ht="15.75">
      <c r="A42" s="979" t="s">
        <v>1609</v>
      </c>
      <c r="B42" s="1080">
        <f>'Budget general'!B45</f>
        <v>0</v>
      </c>
      <c r="C42" s="1098"/>
      <c r="D42" s="1168">
        <f>SUMIFS('A2 Cash'!$N:$N,'A2 Cash'!$A:$A,Table!$A$5,'A2 Cash'!$C:$C,'BFU A2'!$A42,'A2 Cash'!$R:$R,"1")-SUMIFS('A2 Banque'!$N:$N,'A2 Banque'!$A:$A,Table!$A$5,'A2 Banque'!$C:$C,'BFU A2'!A42,'A2 Banque'!$R:$R,"1")</f>
        <v>0</v>
      </c>
      <c r="E42" s="1099">
        <f t="shared" si="0"/>
        <v>0</v>
      </c>
      <c r="F42" s="1098"/>
      <c r="G42" s="1168">
        <f>SUMIFS('A2 Cash'!$N:$N,'A2 Cash'!$A:$A,Table!$A$5,'A2 Cash'!$C:$C,'BFU A2'!$A42,'A2 Cash'!$R:$R,"2")-SUMIFS('A2 Banque'!$N:$N,'A2 Banque'!$A:$A,Table!$A$5,'A2 Banque'!$C:$C,'BFU A2'!$A42,'A2 Banque'!$R:$R,"2")</f>
        <v>0</v>
      </c>
      <c r="H42" s="1099">
        <f t="shared" si="5"/>
        <v>0</v>
      </c>
      <c r="I42" s="1098"/>
      <c r="J42" s="1168">
        <f>SUMIFS('A2 Cash'!$N:$N,'A2 Cash'!$A:$A,Table!$A$5,'A2 Cash'!$C:$C,'BFU A2'!$A42,'A2 Cash'!$R:$R,"3")-SUMIFS('A2 Banque'!$N:$N,'A2 Banque'!$A:$A,Table!$A$5,'A2 Banque'!$C:$C,'BFU A2'!$A42,'A2 Banque'!$R:$R,"3")</f>
        <v>0</v>
      </c>
      <c r="K42" s="1099">
        <f t="shared" si="6"/>
        <v>0</v>
      </c>
      <c r="L42" s="1098"/>
      <c r="M42" s="1168">
        <f>SUMIFS('A2 Cash'!$N:$N,'A2 Cash'!$A:$A,Table!$A$5,'A2 Cash'!$C:$C,'BFU A2'!$A42,'A2 Cash'!$R:$R,"4")-SUMIFS('A2 Banque'!$N:$N,'A2 Banque'!$A:$A,Table!$A$5,'A2 Banque'!$C:$C,'BFU A2'!$A42,'A2 Banque'!$R:$R,"4")</f>
        <v>0</v>
      </c>
      <c r="N42" s="1099">
        <f t="shared" si="7"/>
        <v>0</v>
      </c>
      <c r="P42" s="1098">
        <f t="shared" si="10"/>
        <v>0</v>
      </c>
      <c r="Q42" s="1117">
        <f t="shared" si="10"/>
        <v>0</v>
      </c>
      <c r="R42" s="1099">
        <f t="shared" si="11"/>
        <v>0</v>
      </c>
      <c r="T42" s="1099"/>
      <c r="U42" s="1099">
        <f t="shared" si="12"/>
        <v>0</v>
      </c>
    </row>
    <row r="43" spans="1:21" ht="15.75">
      <c r="A43" s="979" t="s">
        <v>1610</v>
      </c>
      <c r="B43" s="1081">
        <f>'Budget general'!B46</f>
        <v>0</v>
      </c>
      <c r="C43" s="1100"/>
      <c r="D43" s="1165">
        <f>SUMIFS('A2 Cash'!$N:$N,'A2 Cash'!$A:$A,Table!$A$5,'A2 Cash'!$C:$C,'BFU A2'!$A43,'A2 Cash'!$R:$R,"1")-SUMIFS('A2 Banque'!$N:$N,'A2 Banque'!$A:$A,Table!$A$5,'A2 Banque'!$C:$C,'BFU A2'!A43,'A2 Banque'!$R:$R,"1")</f>
        <v>0</v>
      </c>
      <c r="E43" s="1101">
        <f t="shared" si="0"/>
        <v>0</v>
      </c>
      <c r="F43" s="1100"/>
      <c r="G43" s="1165">
        <f>SUMIFS('A2 Cash'!$N:$N,'A2 Cash'!$A:$A,Table!$A$5,'A2 Cash'!$C:$C,'BFU A2'!$A43,'A2 Cash'!$R:$R,"2")-SUMIFS('A2 Banque'!$N:$N,'A2 Banque'!$A:$A,Table!$A$5,'A2 Banque'!$C:$C,'BFU A2'!$A43,'A2 Banque'!$R:$R,"2")</f>
        <v>0</v>
      </c>
      <c r="H43" s="1101">
        <f t="shared" si="5"/>
        <v>0</v>
      </c>
      <c r="I43" s="1100"/>
      <c r="J43" s="1165">
        <f>SUMIFS('A2 Cash'!$N:$N,'A2 Cash'!$A:$A,Table!$A$5,'A2 Cash'!$C:$C,'BFU A2'!$A43,'A2 Cash'!$R:$R,"3")-SUMIFS('A2 Banque'!$N:$N,'A2 Banque'!$A:$A,Table!$A$5,'A2 Banque'!$C:$C,'BFU A2'!$A43,'A2 Banque'!$R:$R,"3")</f>
        <v>0</v>
      </c>
      <c r="K43" s="1101">
        <f t="shared" si="6"/>
        <v>0</v>
      </c>
      <c r="L43" s="1100"/>
      <c r="M43" s="1165">
        <f>SUMIFS('A2 Cash'!$N:$N,'A2 Cash'!$A:$A,Table!$A$5,'A2 Cash'!$C:$C,'BFU A2'!$A43,'A2 Cash'!$R:$R,"4")-SUMIFS('A2 Banque'!$N:$N,'A2 Banque'!$A:$A,Table!$A$5,'A2 Banque'!$C:$C,'BFU A2'!$A43,'A2 Banque'!$R:$R,"4")</f>
        <v>0</v>
      </c>
      <c r="N43" s="1101">
        <f t="shared" si="7"/>
        <v>0</v>
      </c>
      <c r="P43" s="1100">
        <f t="shared" si="10"/>
        <v>0</v>
      </c>
      <c r="Q43" s="1005">
        <f t="shared" si="10"/>
        <v>0</v>
      </c>
      <c r="R43" s="1101">
        <f t="shared" si="11"/>
        <v>0</v>
      </c>
      <c r="T43" s="1101"/>
      <c r="U43" s="1101">
        <f t="shared" si="12"/>
        <v>0</v>
      </c>
    </row>
    <row r="44" spans="1:21" ht="15.75">
      <c r="A44" s="979" t="s">
        <v>1611</v>
      </c>
      <c r="B44" s="1080">
        <f>'Budget general'!B47</f>
        <v>0</v>
      </c>
      <c r="C44" s="1098"/>
      <c r="D44" s="1168">
        <f>SUMIFS('A2 Cash'!$N:$N,'A2 Cash'!$A:$A,Table!$A$5,'A2 Cash'!$C:$C,'BFU A2'!$A44,'A2 Cash'!$R:$R,"1")-SUMIFS('A2 Banque'!$N:$N,'A2 Banque'!$A:$A,Table!$A$5,'A2 Banque'!$C:$C,'BFU A2'!A44,'A2 Banque'!$R:$R,"1")</f>
        <v>0</v>
      </c>
      <c r="E44" s="1099">
        <f t="shared" si="0"/>
        <v>0</v>
      </c>
      <c r="F44" s="1098"/>
      <c r="G44" s="1168">
        <f>SUMIFS('A2 Cash'!$N:$N,'A2 Cash'!$A:$A,Table!$A$5,'A2 Cash'!$C:$C,'BFU A2'!$A44,'A2 Cash'!$R:$R,"2")-SUMIFS('A2 Banque'!$N:$N,'A2 Banque'!$A:$A,Table!$A$5,'A2 Banque'!$C:$C,'BFU A2'!$A44,'A2 Banque'!$R:$R,"2")</f>
        <v>0</v>
      </c>
      <c r="H44" s="1099">
        <f t="shared" si="5"/>
        <v>0</v>
      </c>
      <c r="I44" s="1098"/>
      <c r="J44" s="1168">
        <f>SUMIFS('A2 Cash'!$N:$N,'A2 Cash'!$A:$A,Table!$A$5,'A2 Cash'!$C:$C,'BFU A2'!$A44,'A2 Cash'!$R:$R,"3")-SUMIFS('A2 Banque'!$N:$N,'A2 Banque'!$A:$A,Table!$A$5,'A2 Banque'!$C:$C,'BFU A2'!$A44,'A2 Banque'!$R:$R,"3")</f>
        <v>0</v>
      </c>
      <c r="K44" s="1099">
        <f t="shared" si="6"/>
        <v>0</v>
      </c>
      <c r="L44" s="1098"/>
      <c r="M44" s="1168">
        <f>SUMIFS('A2 Cash'!$N:$N,'A2 Cash'!$A:$A,Table!$A$5,'A2 Cash'!$C:$C,'BFU A2'!$A44,'A2 Cash'!$R:$R,"4")-SUMIFS('A2 Banque'!$N:$N,'A2 Banque'!$A:$A,Table!$A$5,'A2 Banque'!$C:$C,'BFU A2'!$A44,'A2 Banque'!$R:$R,"4")</f>
        <v>0</v>
      </c>
      <c r="N44" s="1099">
        <f t="shared" si="7"/>
        <v>0</v>
      </c>
      <c r="P44" s="1098">
        <f t="shared" si="10"/>
        <v>0</v>
      </c>
      <c r="Q44" s="1117">
        <f t="shared" si="10"/>
        <v>0</v>
      </c>
      <c r="R44" s="1099">
        <f t="shared" si="11"/>
        <v>0</v>
      </c>
      <c r="T44" s="1099"/>
      <c r="U44" s="1099">
        <f t="shared" si="12"/>
        <v>0</v>
      </c>
    </row>
    <row r="45" spans="1:21" ht="15.75">
      <c r="A45" s="979" t="s">
        <v>1612</v>
      </c>
      <c r="B45" s="1080">
        <f>'Budget general'!B48</f>
        <v>0</v>
      </c>
      <c r="C45" s="1098"/>
      <c r="D45" s="1168">
        <f>SUMIFS('A2 Cash'!$N:$N,'A2 Cash'!$A:$A,Table!$A$5,'A2 Cash'!$C:$C,'BFU A2'!$A45,'A2 Cash'!$R:$R,"1")-SUMIFS('A2 Banque'!$N:$N,'A2 Banque'!$A:$A,Table!$A$5,'A2 Banque'!$C:$C,'BFU A2'!A45,'A2 Banque'!$R:$R,"1")</f>
        <v>0</v>
      </c>
      <c r="E45" s="1099">
        <f t="shared" si="0"/>
        <v>0</v>
      </c>
      <c r="F45" s="1098"/>
      <c r="G45" s="1168">
        <f>SUMIFS('A2 Cash'!$N:$N,'A2 Cash'!$A:$A,Table!$A$5,'A2 Cash'!$C:$C,'BFU A2'!$A45,'A2 Cash'!$R:$R,"2")-SUMIFS('A2 Banque'!$N:$N,'A2 Banque'!$A:$A,Table!$A$5,'A2 Banque'!$C:$C,'BFU A2'!$A45,'A2 Banque'!$R:$R,"2")</f>
        <v>0</v>
      </c>
      <c r="H45" s="1099">
        <f t="shared" si="5"/>
        <v>0</v>
      </c>
      <c r="I45" s="1098"/>
      <c r="J45" s="1168">
        <f>SUMIFS('A2 Cash'!$N:$N,'A2 Cash'!$A:$A,Table!$A$5,'A2 Cash'!$C:$C,'BFU A2'!$A45,'A2 Cash'!$R:$R,"3")-SUMIFS('A2 Banque'!$N:$N,'A2 Banque'!$A:$A,Table!$A$5,'A2 Banque'!$C:$C,'BFU A2'!$A45,'A2 Banque'!$R:$R,"3")</f>
        <v>0</v>
      </c>
      <c r="K45" s="1099">
        <f t="shared" si="6"/>
        <v>0</v>
      </c>
      <c r="L45" s="1098"/>
      <c r="M45" s="1168">
        <f>SUMIFS('A2 Cash'!$N:$N,'A2 Cash'!$A:$A,Table!$A$5,'A2 Cash'!$C:$C,'BFU A2'!$A45,'A2 Cash'!$R:$R,"4")-SUMIFS('A2 Banque'!$N:$N,'A2 Banque'!$A:$A,Table!$A$5,'A2 Banque'!$C:$C,'BFU A2'!$A45,'A2 Banque'!$R:$R,"4")</f>
        <v>0</v>
      </c>
      <c r="N45" s="1099">
        <f t="shared" si="7"/>
        <v>0</v>
      </c>
      <c r="P45" s="1098">
        <f t="shared" si="10"/>
        <v>0</v>
      </c>
      <c r="Q45" s="1117">
        <f t="shared" si="10"/>
        <v>0</v>
      </c>
      <c r="R45" s="1099">
        <f t="shared" si="11"/>
        <v>0</v>
      </c>
      <c r="T45" s="1099"/>
      <c r="U45" s="1099">
        <f t="shared" si="12"/>
        <v>0</v>
      </c>
    </row>
    <row r="46" spans="1:21" ht="15.75">
      <c r="A46" s="979" t="s">
        <v>1613</v>
      </c>
      <c r="B46" s="1080">
        <f>'Budget general'!B49</f>
        <v>0</v>
      </c>
      <c r="C46" s="1098"/>
      <c r="D46" s="1168">
        <f>SUMIFS('A2 Cash'!$N:$N,'A2 Cash'!$A:$A,Table!$A$5,'A2 Cash'!$C:$C,'BFU A2'!$A46,'A2 Cash'!$R:$R,"1")-SUMIFS('A2 Banque'!$N:$N,'A2 Banque'!$A:$A,Table!$A$5,'A2 Banque'!$C:$C,'BFU A2'!A46,'A2 Banque'!$R:$R,"1")</f>
        <v>0</v>
      </c>
      <c r="E46" s="1099">
        <f t="shared" si="0"/>
        <v>0</v>
      </c>
      <c r="F46" s="1098"/>
      <c r="G46" s="1168">
        <f>SUMIFS('A2 Cash'!$N:$N,'A2 Cash'!$A:$A,Table!$A$5,'A2 Cash'!$C:$C,'BFU A2'!$A46,'A2 Cash'!$R:$R,"2")-SUMIFS('A2 Banque'!$N:$N,'A2 Banque'!$A:$A,Table!$A$5,'A2 Banque'!$C:$C,'BFU A2'!$A46,'A2 Banque'!$R:$R,"2")</f>
        <v>0</v>
      </c>
      <c r="H46" s="1099">
        <f t="shared" si="5"/>
        <v>0</v>
      </c>
      <c r="I46" s="1098"/>
      <c r="J46" s="1168">
        <f>SUMIFS('A2 Cash'!$N:$N,'A2 Cash'!$A:$A,Table!$A$5,'A2 Cash'!$C:$C,'BFU A2'!$A46,'A2 Cash'!$R:$R,"3")-SUMIFS('A2 Banque'!$N:$N,'A2 Banque'!$A:$A,Table!$A$5,'A2 Banque'!$C:$C,'BFU A2'!$A46,'A2 Banque'!$R:$R,"3")</f>
        <v>0</v>
      </c>
      <c r="K46" s="1099">
        <f t="shared" si="6"/>
        <v>0</v>
      </c>
      <c r="L46" s="1098"/>
      <c r="M46" s="1168">
        <f>SUMIFS('A2 Cash'!$N:$N,'A2 Cash'!$A:$A,Table!$A$5,'A2 Cash'!$C:$C,'BFU A2'!$A46,'A2 Cash'!$R:$R,"4")-SUMIFS('A2 Banque'!$N:$N,'A2 Banque'!$A:$A,Table!$A$5,'A2 Banque'!$C:$C,'BFU A2'!$A46,'A2 Banque'!$R:$R,"4")</f>
        <v>0</v>
      </c>
      <c r="N46" s="1099">
        <f t="shared" si="7"/>
        <v>0</v>
      </c>
      <c r="P46" s="1098">
        <f t="shared" si="10"/>
        <v>0</v>
      </c>
      <c r="Q46" s="1117">
        <f t="shared" si="10"/>
        <v>0</v>
      </c>
      <c r="R46" s="1099">
        <f t="shared" si="11"/>
        <v>0</v>
      </c>
      <c r="T46" s="1099"/>
      <c r="U46" s="1099">
        <f t="shared" si="12"/>
        <v>0</v>
      </c>
    </row>
    <row r="47" spans="1:21" ht="15.75">
      <c r="A47" s="979" t="s">
        <v>1614</v>
      </c>
      <c r="B47" s="1080">
        <f>'Budget general'!B50</f>
        <v>0</v>
      </c>
      <c r="C47" s="1098"/>
      <c r="D47" s="1168">
        <f>SUMIFS('A2 Cash'!$N:$N,'A2 Cash'!$A:$A,Table!$A$5,'A2 Cash'!$C:$C,'BFU A2'!$A47,'A2 Cash'!$R:$R,"1")-SUMIFS('A2 Banque'!$N:$N,'A2 Banque'!$A:$A,Table!$A$5,'A2 Banque'!$C:$C,'BFU A2'!A47,'A2 Banque'!$R:$R,"1")</f>
        <v>0</v>
      </c>
      <c r="E47" s="1099">
        <f t="shared" si="0"/>
        <v>0</v>
      </c>
      <c r="F47" s="1098"/>
      <c r="G47" s="1168">
        <f>SUMIFS('A2 Cash'!$N:$N,'A2 Cash'!$A:$A,Table!$A$5,'A2 Cash'!$C:$C,'BFU A2'!$A47,'A2 Cash'!$R:$R,"2")-SUMIFS('A2 Banque'!$N:$N,'A2 Banque'!$A:$A,Table!$A$5,'A2 Banque'!$C:$C,'BFU A2'!$A47,'A2 Banque'!$R:$R,"2")</f>
        <v>0</v>
      </c>
      <c r="H47" s="1099">
        <f t="shared" si="5"/>
        <v>0</v>
      </c>
      <c r="I47" s="1098"/>
      <c r="J47" s="1168">
        <f>SUMIFS('A2 Cash'!$N:$N,'A2 Cash'!$A:$A,Table!$A$5,'A2 Cash'!$C:$C,'BFU A2'!$A47,'A2 Cash'!$R:$R,"3")-SUMIFS('A2 Banque'!$N:$N,'A2 Banque'!$A:$A,Table!$A$5,'A2 Banque'!$C:$C,'BFU A2'!$A47,'A2 Banque'!$R:$R,"3")</f>
        <v>0</v>
      </c>
      <c r="K47" s="1099">
        <f t="shared" si="6"/>
        <v>0</v>
      </c>
      <c r="L47" s="1098"/>
      <c r="M47" s="1168">
        <f>SUMIFS('A2 Cash'!$N:$N,'A2 Cash'!$A:$A,Table!$A$5,'A2 Cash'!$C:$C,'BFU A2'!$A47,'A2 Cash'!$R:$R,"4")-SUMIFS('A2 Banque'!$N:$N,'A2 Banque'!$A:$A,Table!$A$5,'A2 Banque'!$C:$C,'BFU A2'!$A47,'A2 Banque'!$R:$R,"4")</f>
        <v>0</v>
      </c>
      <c r="N47" s="1099">
        <f t="shared" si="7"/>
        <v>0</v>
      </c>
      <c r="P47" s="1098">
        <f t="shared" si="10"/>
        <v>0</v>
      </c>
      <c r="Q47" s="1117">
        <f t="shared" si="10"/>
        <v>0</v>
      </c>
      <c r="R47" s="1099">
        <f t="shared" si="11"/>
        <v>0</v>
      </c>
      <c r="T47" s="1099"/>
      <c r="U47" s="1099">
        <f t="shared" si="12"/>
        <v>0</v>
      </c>
    </row>
    <row r="48" spans="1:21" ht="15.75">
      <c r="A48" s="979" t="s">
        <v>1615</v>
      </c>
      <c r="B48" s="1080">
        <f>'Budget general'!B51</f>
        <v>0</v>
      </c>
      <c r="C48" s="1098"/>
      <c r="D48" s="1168">
        <f>SUMIFS('A2 Cash'!$N:$N,'A2 Cash'!$A:$A,Table!$A$5,'A2 Cash'!$C:$C,'BFU A2'!$A48,'A2 Cash'!$R:$R,"1")-SUMIFS('A2 Banque'!$N:$N,'A2 Banque'!$A:$A,Table!$A$5,'A2 Banque'!$C:$C,'BFU A2'!A48,'A2 Banque'!$R:$R,"1")</f>
        <v>0</v>
      </c>
      <c r="E48" s="1099">
        <f t="shared" si="0"/>
        <v>0</v>
      </c>
      <c r="F48" s="1098"/>
      <c r="G48" s="1168">
        <f>SUMIFS('A2 Cash'!$N:$N,'A2 Cash'!$A:$A,Table!$A$5,'A2 Cash'!$C:$C,'BFU A2'!$A48,'A2 Cash'!$R:$R,"2")-SUMIFS('A2 Banque'!$N:$N,'A2 Banque'!$A:$A,Table!$A$5,'A2 Banque'!$C:$C,'BFU A2'!$A48,'A2 Banque'!$R:$R,"2")</f>
        <v>0</v>
      </c>
      <c r="H48" s="1099">
        <f t="shared" si="5"/>
        <v>0</v>
      </c>
      <c r="I48" s="1098"/>
      <c r="J48" s="1168">
        <f>SUMIFS('A2 Cash'!$N:$N,'A2 Cash'!$A:$A,Table!$A$5,'A2 Cash'!$C:$C,'BFU A2'!$A48,'A2 Cash'!$R:$R,"3")-SUMIFS('A2 Banque'!$N:$N,'A2 Banque'!$A:$A,Table!$A$5,'A2 Banque'!$C:$C,'BFU A2'!$A48,'A2 Banque'!$R:$R,"3")</f>
        <v>0</v>
      </c>
      <c r="K48" s="1099">
        <f t="shared" si="6"/>
        <v>0</v>
      </c>
      <c r="L48" s="1098"/>
      <c r="M48" s="1168">
        <f>SUMIFS('A2 Cash'!$N:$N,'A2 Cash'!$A:$A,Table!$A$5,'A2 Cash'!$C:$C,'BFU A2'!$A48,'A2 Cash'!$R:$R,"4")-SUMIFS('A2 Banque'!$N:$N,'A2 Banque'!$A:$A,Table!$A$5,'A2 Banque'!$C:$C,'BFU A2'!$A48,'A2 Banque'!$R:$R,"4")</f>
        <v>0</v>
      </c>
      <c r="N48" s="1099">
        <f t="shared" si="7"/>
        <v>0</v>
      </c>
      <c r="P48" s="1098">
        <f t="shared" si="10"/>
        <v>0</v>
      </c>
      <c r="Q48" s="1117">
        <f t="shared" si="10"/>
        <v>0</v>
      </c>
      <c r="R48" s="1099">
        <f t="shared" si="11"/>
        <v>0</v>
      </c>
      <c r="T48" s="1099"/>
      <c r="U48" s="1099">
        <f t="shared" si="12"/>
        <v>0</v>
      </c>
    </row>
    <row r="49" spans="1:21" ht="15.75">
      <c r="A49" s="979" t="s">
        <v>1616</v>
      </c>
      <c r="B49" s="1081">
        <f>'Budget general'!B52</f>
        <v>0</v>
      </c>
      <c r="C49" s="1100"/>
      <c r="D49" s="1165">
        <f>SUMIFS('A2 Cash'!$N:$N,'A2 Cash'!$A:$A,Table!$A$5,'A2 Cash'!$C:$C,'BFU A2'!$A49,'A2 Cash'!$R:$R,"1")-SUMIFS('A2 Banque'!$N:$N,'A2 Banque'!$A:$A,Table!$A$5,'A2 Banque'!$C:$C,'BFU A2'!A49,'A2 Banque'!$R:$R,"1")</f>
        <v>0</v>
      </c>
      <c r="E49" s="1101">
        <f t="shared" si="0"/>
        <v>0</v>
      </c>
      <c r="F49" s="1100"/>
      <c r="G49" s="1165">
        <f>SUMIFS('A2 Cash'!$N:$N,'A2 Cash'!$A:$A,Table!$A$5,'A2 Cash'!$C:$C,'BFU A2'!$A49,'A2 Cash'!$R:$R,"2")-SUMIFS('A2 Banque'!$N:$N,'A2 Banque'!$A:$A,Table!$A$5,'A2 Banque'!$C:$C,'BFU A2'!$A49,'A2 Banque'!$R:$R,"2")</f>
        <v>0</v>
      </c>
      <c r="H49" s="1101">
        <f t="shared" si="5"/>
        <v>0</v>
      </c>
      <c r="I49" s="1100"/>
      <c r="J49" s="1165">
        <f>SUMIFS('A2 Cash'!$N:$N,'A2 Cash'!$A:$A,Table!$A$5,'A2 Cash'!$C:$C,'BFU A2'!$A49,'A2 Cash'!$R:$R,"3")-SUMIFS('A2 Banque'!$N:$N,'A2 Banque'!$A:$A,Table!$A$5,'A2 Banque'!$C:$C,'BFU A2'!$A49,'A2 Banque'!$R:$R,"3")</f>
        <v>0</v>
      </c>
      <c r="K49" s="1101">
        <f t="shared" si="6"/>
        <v>0</v>
      </c>
      <c r="L49" s="1100"/>
      <c r="M49" s="1165">
        <f>SUMIFS('A2 Cash'!$N:$N,'A2 Cash'!$A:$A,Table!$A$5,'A2 Cash'!$C:$C,'BFU A2'!$A49,'A2 Cash'!$R:$R,"4")-SUMIFS('A2 Banque'!$N:$N,'A2 Banque'!$A:$A,Table!$A$5,'A2 Banque'!$C:$C,'BFU A2'!$A49,'A2 Banque'!$R:$R,"4")</f>
        <v>0</v>
      </c>
      <c r="N49" s="1101">
        <f t="shared" si="7"/>
        <v>0</v>
      </c>
      <c r="P49" s="1100">
        <f t="shared" si="10"/>
        <v>0</v>
      </c>
      <c r="Q49" s="1005">
        <f t="shared" si="10"/>
        <v>0</v>
      </c>
      <c r="R49" s="1101">
        <f t="shared" si="11"/>
        <v>0</v>
      </c>
      <c r="T49" s="1101"/>
      <c r="U49" s="1101">
        <f t="shared" si="12"/>
        <v>0</v>
      </c>
    </row>
    <row r="50" spans="1:21" ht="15.75">
      <c r="A50" s="979" t="s">
        <v>1617</v>
      </c>
      <c r="B50" s="1080">
        <f>'Budget general'!B53</f>
        <v>0</v>
      </c>
      <c r="C50" s="1098"/>
      <c r="D50" s="1168">
        <f>SUMIFS('A2 Cash'!$N:$N,'A2 Cash'!$A:$A,Table!$A$5,'A2 Cash'!$C:$C,'BFU A2'!$A50,'A2 Cash'!$R:$R,"1")-SUMIFS('A2 Banque'!$N:$N,'A2 Banque'!$A:$A,Table!$A$5,'A2 Banque'!$C:$C,'BFU A2'!A50,'A2 Banque'!$R:$R,"1")</f>
        <v>0</v>
      </c>
      <c r="E50" s="1099">
        <f t="shared" si="0"/>
        <v>0</v>
      </c>
      <c r="F50" s="1098"/>
      <c r="G50" s="1168">
        <f>SUMIFS('A2 Cash'!$N:$N,'A2 Cash'!$A:$A,Table!$A$5,'A2 Cash'!$C:$C,'BFU A2'!$A50,'A2 Cash'!$R:$R,"2")-SUMIFS('A2 Banque'!$N:$N,'A2 Banque'!$A:$A,Table!$A$5,'A2 Banque'!$C:$C,'BFU A2'!$A50,'A2 Banque'!$R:$R,"2")</f>
        <v>0</v>
      </c>
      <c r="H50" s="1099">
        <f t="shared" si="5"/>
        <v>0</v>
      </c>
      <c r="I50" s="1098"/>
      <c r="J50" s="1168">
        <f>SUMIFS('A2 Cash'!$N:$N,'A2 Cash'!$A:$A,Table!$A$5,'A2 Cash'!$C:$C,'BFU A2'!$A50,'A2 Cash'!$R:$R,"3")-SUMIFS('A2 Banque'!$N:$N,'A2 Banque'!$A:$A,Table!$A$5,'A2 Banque'!$C:$C,'BFU A2'!$A50,'A2 Banque'!$R:$R,"3")</f>
        <v>0</v>
      </c>
      <c r="K50" s="1099">
        <f t="shared" si="6"/>
        <v>0</v>
      </c>
      <c r="L50" s="1098"/>
      <c r="M50" s="1168">
        <f>SUMIFS('A2 Cash'!$N:$N,'A2 Cash'!$A:$A,Table!$A$5,'A2 Cash'!$C:$C,'BFU A2'!$A50,'A2 Cash'!$R:$R,"4")-SUMIFS('A2 Banque'!$N:$N,'A2 Banque'!$A:$A,Table!$A$5,'A2 Banque'!$C:$C,'BFU A2'!$A50,'A2 Banque'!$R:$R,"4")</f>
        <v>0</v>
      </c>
      <c r="N50" s="1099">
        <f t="shared" si="7"/>
        <v>0</v>
      </c>
      <c r="P50" s="1098">
        <f t="shared" si="10"/>
        <v>0</v>
      </c>
      <c r="Q50" s="1117">
        <f t="shared" si="10"/>
        <v>0</v>
      </c>
      <c r="R50" s="1099">
        <f t="shared" si="11"/>
        <v>0</v>
      </c>
      <c r="T50" s="1099"/>
      <c r="U50" s="1099">
        <f t="shared" si="12"/>
        <v>0</v>
      </c>
    </row>
    <row r="51" spans="1:21" ht="15.75">
      <c r="A51" s="979" t="s">
        <v>1618</v>
      </c>
      <c r="B51" s="1082">
        <f>'Budget general'!B54</f>
        <v>0</v>
      </c>
      <c r="C51" s="1108"/>
      <c r="D51" s="1173">
        <f>SUMIFS('A2 Cash'!$N:$N,'A2 Cash'!$A:$A,Table!$A$5,'A2 Cash'!$C:$C,'BFU A2'!$A51,'A2 Cash'!$R:$R,"1")-SUMIFS('A2 Banque'!$N:$N,'A2 Banque'!$A:$A,Table!$A$5,'A2 Banque'!$C:$C,'BFU A2'!A51,'A2 Banque'!$R:$R,"1")</f>
        <v>0</v>
      </c>
      <c r="E51" s="1109">
        <f t="shared" si="0"/>
        <v>0</v>
      </c>
      <c r="F51" s="1108"/>
      <c r="G51" s="1173">
        <f>SUMIFS('A2 Cash'!$N:$N,'A2 Cash'!$A:$A,Table!$A$5,'A2 Cash'!$C:$C,'BFU A2'!$A51,'A2 Cash'!$R:$R,"2")-SUMIFS('A2 Banque'!$N:$N,'A2 Banque'!$A:$A,Table!$A$5,'A2 Banque'!$C:$C,'BFU A2'!$A51,'A2 Banque'!$R:$R,"2")</f>
        <v>0</v>
      </c>
      <c r="H51" s="1109">
        <f t="shared" si="5"/>
        <v>0</v>
      </c>
      <c r="I51" s="1108"/>
      <c r="J51" s="1173">
        <f>SUMIFS('A2 Cash'!$N:$N,'A2 Cash'!$A:$A,Table!$A$5,'A2 Cash'!$C:$C,'BFU A2'!$A51,'A2 Cash'!$R:$R,"3")-SUMIFS('A2 Banque'!$N:$N,'A2 Banque'!$A:$A,Table!$A$5,'A2 Banque'!$C:$C,'BFU A2'!$A51,'A2 Banque'!$R:$R,"3")</f>
        <v>0</v>
      </c>
      <c r="K51" s="1109">
        <f t="shared" si="6"/>
        <v>0</v>
      </c>
      <c r="L51" s="1108"/>
      <c r="M51" s="1173">
        <f>SUMIFS('A2 Cash'!$N:$N,'A2 Cash'!$A:$A,Table!$A$5,'A2 Cash'!$C:$C,'BFU A2'!$A51,'A2 Cash'!$R:$R,"4")-SUMIFS('A2 Banque'!$N:$N,'A2 Banque'!$A:$A,Table!$A$5,'A2 Banque'!$C:$C,'BFU A2'!$A51,'A2 Banque'!$R:$R,"4")</f>
        <v>0</v>
      </c>
      <c r="N51" s="1109">
        <f t="shared" si="7"/>
        <v>0</v>
      </c>
      <c r="P51" s="1108">
        <f t="shared" si="10"/>
        <v>0</v>
      </c>
      <c r="Q51" s="1117">
        <f t="shared" si="10"/>
        <v>0</v>
      </c>
      <c r="R51" s="1109">
        <f t="shared" si="11"/>
        <v>0</v>
      </c>
      <c r="T51" s="1109"/>
      <c r="U51" s="1099">
        <f t="shared" si="12"/>
        <v>0</v>
      </c>
    </row>
    <row r="52" spans="1:21" ht="15.75">
      <c r="A52" s="979" t="s">
        <v>1619</v>
      </c>
      <c r="B52" s="1082">
        <f>'Budget general'!B55</f>
        <v>0</v>
      </c>
      <c r="C52" s="1098"/>
      <c r="D52" s="1168">
        <f>SUMIFS('A2 Cash'!$N:$N,'A2 Cash'!$A:$A,Table!$A$5,'A2 Cash'!$C:$C,'BFU A2'!$A52,'A2 Cash'!$R:$R,"1")-SUMIFS('A2 Banque'!$N:$N,'A2 Banque'!$A:$A,Table!$A$5,'A2 Banque'!$C:$C,'BFU A2'!A52,'A2 Banque'!$R:$R,"1")</f>
        <v>0</v>
      </c>
      <c r="E52" s="1099">
        <f t="shared" si="0"/>
        <v>0</v>
      </c>
      <c r="F52" s="1098"/>
      <c r="G52" s="1168">
        <f>SUMIFS('A2 Cash'!$N:$N,'A2 Cash'!$A:$A,Table!$A$5,'A2 Cash'!$C:$C,'BFU A2'!$A52,'A2 Cash'!$R:$R,"2")-SUMIFS('A2 Banque'!$N:$N,'A2 Banque'!$A:$A,Table!$A$5,'A2 Banque'!$C:$C,'BFU A2'!$A52,'A2 Banque'!$R:$R,"2")</f>
        <v>0</v>
      </c>
      <c r="H52" s="1099">
        <f t="shared" si="5"/>
        <v>0</v>
      </c>
      <c r="I52" s="1098"/>
      <c r="J52" s="1168">
        <f>SUMIFS('A2 Cash'!$N:$N,'A2 Cash'!$A:$A,Table!$A$5,'A2 Cash'!$C:$C,'BFU A2'!$A52,'A2 Cash'!$R:$R,"3")-SUMIFS('A2 Banque'!$N:$N,'A2 Banque'!$A:$A,Table!$A$5,'A2 Banque'!$C:$C,'BFU A2'!$A52,'A2 Banque'!$R:$R,"3")</f>
        <v>0</v>
      </c>
      <c r="K52" s="1099">
        <f t="shared" si="6"/>
        <v>0</v>
      </c>
      <c r="L52" s="1098"/>
      <c r="M52" s="1168">
        <f>SUMIFS('A2 Cash'!$N:$N,'A2 Cash'!$A:$A,Table!$A$5,'A2 Cash'!$C:$C,'BFU A2'!$A52,'A2 Cash'!$R:$R,"4")-SUMIFS('A2 Banque'!$N:$N,'A2 Banque'!$A:$A,Table!$A$5,'A2 Banque'!$C:$C,'BFU A2'!$A52,'A2 Banque'!$R:$R,"4")</f>
        <v>0</v>
      </c>
      <c r="N52" s="1099">
        <f t="shared" si="7"/>
        <v>0</v>
      </c>
      <c r="P52" s="1098">
        <f t="shared" si="10"/>
        <v>0</v>
      </c>
      <c r="Q52" s="1117">
        <f t="shared" si="10"/>
        <v>0</v>
      </c>
      <c r="R52" s="1099">
        <f t="shared" si="11"/>
        <v>0</v>
      </c>
      <c r="T52" s="1099"/>
      <c r="U52" s="1099">
        <f t="shared" si="12"/>
        <v>0</v>
      </c>
    </row>
    <row r="53" spans="1:21" ht="15.75">
      <c r="A53" s="979" t="s">
        <v>1620</v>
      </c>
      <c r="B53" s="1082">
        <f>'Budget general'!B56</f>
        <v>0</v>
      </c>
      <c r="C53" s="1098"/>
      <c r="D53" s="1168">
        <f>SUMIFS('A2 Cash'!$N:$N,'A2 Cash'!$A:$A,Table!$A$5,'A2 Cash'!$C:$C,'BFU A2'!$A53,'A2 Cash'!$R:$R,"1")-SUMIFS('A2 Banque'!$N:$N,'A2 Banque'!$A:$A,Table!$A$5,'A2 Banque'!$C:$C,'BFU A2'!A53,'A2 Banque'!$R:$R,"1")</f>
        <v>0</v>
      </c>
      <c r="E53" s="1099">
        <f t="shared" si="0"/>
        <v>0</v>
      </c>
      <c r="F53" s="1098"/>
      <c r="G53" s="1168">
        <f>SUMIFS('A2 Cash'!$N:$N,'A2 Cash'!$A:$A,Table!$A$5,'A2 Cash'!$C:$C,'BFU A2'!$A53,'A2 Cash'!$R:$R,"2")-SUMIFS('A2 Banque'!$N:$N,'A2 Banque'!$A:$A,Table!$A$5,'A2 Banque'!$C:$C,'BFU A2'!$A53,'A2 Banque'!$R:$R,"2")</f>
        <v>0</v>
      </c>
      <c r="H53" s="1099">
        <f t="shared" si="5"/>
        <v>0</v>
      </c>
      <c r="I53" s="1098"/>
      <c r="J53" s="1168">
        <f>SUMIFS('A2 Cash'!$N:$N,'A2 Cash'!$A:$A,Table!$A$5,'A2 Cash'!$C:$C,'BFU A2'!$A53,'A2 Cash'!$R:$R,"3")-SUMIFS('A2 Banque'!$N:$N,'A2 Banque'!$A:$A,Table!$A$5,'A2 Banque'!$C:$C,'BFU A2'!$A53,'A2 Banque'!$R:$R,"3")</f>
        <v>0</v>
      </c>
      <c r="K53" s="1099">
        <f t="shared" si="6"/>
        <v>0</v>
      </c>
      <c r="L53" s="1098"/>
      <c r="M53" s="1168">
        <f>SUMIFS('A2 Cash'!$N:$N,'A2 Cash'!$A:$A,Table!$A$5,'A2 Cash'!$C:$C,'BFU A2'!$A53,'A2 Cash'!$R:$R,"4")-SUMIFS('A2 Banque'!$N:$N,'A2 Banque'!$A:$A,Table!$A$5,'A2 Banque'!$C:$C,'BFU A2'!$A53,'A2 Banque'!$R:$R,"4")</f>
        <v>0</v>
      </c>
      <c r="N53" s="1099">
        <f t="shared" si="7"/>
        <v>0</v>
      </c>
      <c r="P53" s="1098">
        <f t="shared" si="10"/>
        <v>0</v>
      </c>
      <c r="Q53" s="1117">
        <f t="shared" si="10"/>
        <v>0</v>
      </c>
      <c r="R53" s="1099">
        <f t="shared" si="11"/>
        <v>0</v>
      </c>
      <c r="T53" s="1099"/>
      <c r="U53" s="1099">
        <f t="shared" si="12"/>
        <v>0</v>
      </c>
    </row>
    <row r="54" spans="1:21" ht="16.5" thickBot="1">
      <c r="A54" s="979" t="s">
        <v>1621</v>
      </c>
      <c r="B54" s="1082">
        <f>'Budget general'!B57</f>
        <v>0</v>
      </c>
      <c r="C54" s="1098"/>
      <c r="D54" s="1168">
        <f>SUMIFS('A2 Cash'!$N:$N,'A2 Cash'!$A:$A,Table!$A$5,'A2 Cash'!$C:$C,'BFU A2'!$A54,'A2 Cash'!$R:$R,"1")-SUMIFS('A2 Banque'!$N:$N,'A2 Banque'!$A:$A,Table!$A$5,'A2 Banque'!$C:$C,'BFU A2'!A54,'A2 Banque'!$R:$R,"1")</f>
        <v>0</v>
      </c>
      <c r="E54" s="1099">
        <f t="shared" si="0"/>
        <v>0</v>
      </c>
      <c r="F54" s="1098"/>
      <c r="G54" s="1168">
        <f>SUMIFS('A2 Cash'!$N:$N,'A2 Cash'!$A:$A,Table!$A$5,'A2 Cash'!$C:$C,'BFU A2'!$A54,'A2 Cash'!$R:$R,"2")-SUMIFS('A2 Banque'!$N:$N,'A2 Banque'!$A:$A,Table!$A$5,'A2 Banque'!$C:$C,'BFU A2'!$A54,'A2 Banque'!$R:$R,"2")</f>
        <v>0</v>
      </c>
      <c r="H54" s="1099">
        <f t="shared" si="5"/>
        <v>0</v>
      </c>
      <c r="I54" s="1098"/>
      <c r="J54" s="1168">
        <f>SUMIFS('A2 Cash'!$N:$N,'A2 Cash'!$A:$A,Table!$A$5,'A2 Cash'!$C:$C,'BFU A2'!$A54,'A2 Cash'!$R:$R,"3")-SUMIFS('A2 Banque'!$N:$N,'A2 Banque'!$A:$A,Table!$A$5,'A2 Banque'!$C:$C,'BFU A2'!$A54,'A2 Banque'!$R:$R,"3")</f>
        <v>0</v>
      </c>
      <c r="K54" s="1099">
        <f t="shared" si="6"/>
        <v>0</v>
      </c>
      <c r="L54" s="1098"/>
      <c r="M54" s="1168">
        <f>SUMIFS('A2 Cash'!$N:$N,'A2 Cash'!$A:$A,Table!$A$5,'A2 Cash'!$C:$C,'BFU A2'!$A54,'A2 Cash'!$R:$R,"4")-SUMIFS('A2 Banque'!$N:$N,'A2 Banque'!$A:$A,Table!$A$5,'A2 Banque'!$C:$C,'BFU A2'!$A54,'A2 Banque'!$R:$R,"4")</f>
        <v>0</v>
      </c>
      <c r="N54" s="1099">
        <f t="shared" si="7"/>
        <v>0</v>
      </c>
      <c r="P54" s="1098">
        <f t="shared" si="10"/>
        <v>0</v>
      </c>
      <c r="Q54" s="1117">
        <f t="shared" si="10"/>
        <v>0</v>
      </c>
      <c r="R54" s="1099">
        <f t="shared" si="11"/>
        <v>0</v>
      </c>
      <c r="T54" s="1099"/>
      <c r="U54" s="1099">
        <f t="shared" si="12"/>
        <v>0</v>
      </c>
    </row>
    <row r="55" spans="1:21" ht="16.5" thickBot="1">
      <c r="A55" s="979" t="s">
        <v>213</v>
      </c>
      <c r="B55" s="1070">
        <f>'Budget general'!B58</f>
        <v>0</v>
      </c>
      <c r="C55" s="1164">
        <f>C56+C62+C68+C74</f>
        <v>0</v>
      </c>
      <c r="D55" s="1164">
        <f>D56+D62+D68+D74</f>
        <v>0</v>
      </c>
      <c r="E55" s="1095">
        <f t="shared" si="0"/>
        <v>0</v>
      </c>
      <c r="F55" s="1164">
        <f>F56+F62+F68+F74</f>
        <v>0</v>
      </c>
      <c r="G55" s="1164">
        <f>G56+G62+G68+G74</f>
        <v>0</v>
      </c>
      <c r="H55" s="1095">
        <f t="shared" si="5"/>
        <v>0</v>
      </c>
      <c r="I55" s="1164">
        <f>I56+I62+I68+I74</f>
        <v>0</v>
      </c>
      <c r="J55" s="1164">
        <f>J56+J62+J68+J74</f>
        <v>0</v>
      </c>
      <c r="K55" s="1095">
        <f t="shared" si="6"/>
        <v>0</v>
      </c>
      <c r="L55" s="1164">
        <f>L56+L62+L68+L74</f>
        <v>0</v>
      </c>
      <c r="M55" s="1164">
        <f>M56+M62+M68+M74</f>
        <v>0</v>
      </c>
      <c r="N55" s="1095">
        <f t="shared" si="7"/>
        <v>0</v>
      </c>
      <c r="P55" s="1070">
        <f>P56+P62+P68+P74</f>
        <v>0</v>
      </c>
      <c r="Q55" s="1070">
        <f>Q56+Q62+Q68+Q74</f>
        <v>0</v>
      </c>
      <c r="R55" s="1095">
        <f>P55-Q55</f>
        <v>0</v>
      </c>
      <c r="T55" s="1095"/>
      <c r="U55" s="1095">
        <f>U56+U62+U68+U74</f>
        <v>0</v>
      </c>
    </row>
    <row r="56" spans="1:21" ht="15.75">
      <c r="A56" s="979" t="s">
        <v>1622</v>
      </c>
      <c r="B56" s="1079">
        <f>'Budget general'!B59</f>
        <v>0</v>
      </c>
      <c r="C56" s="1096"/>
      <c r="D56" s="1165">
        <f>SUMIFS('A2 Cash'!$N:$N,'A2 Cash'!$A:$A,Table!$A$5,'A2 Cash'!$C:$C,'BFU A2'!$A56,'A2 Cash'!$R:$R,"1")-SUMIFS('A2 Banque'!$N:$N,'A2 Banque'!$A:$A,Table!$A$5,'A2 Banque'!$C:$C,'BFU A2'!A56,'A2 Banque'!$R:$R,"1")</f>
        <v>0</v>
      </c>
      <c r="E56" s="1097">
        <f t="shared" si="0"/>
        <v>0</v>
      </c>
      <c r="F56" s="1096"/>
      <c r="G56" s="1165">
        <f>SUMIFS('A2 Cash'!$N:$N,'A2 Cash'!$A:$A,Table!$A$5,'A2 Cash'!$C:$C,'BFU A2'!$A56,'A2 Cash'!$R:$R,"2")-SUMIFS('A2 Banque'!$N:$N,'A2 Banque'!$A:$A,Table!$A$5,'A2 Banque'!$C:$C,'BFU A2'!$A56,'A2 Banque'!$R:$R,"2")</f>
        <v>0</v>
      </c>
      <c r="H56" s="1097">
        <f t="shared" si="5"/>
        <v>0</v>
      </c>
      <c r="I56" s="1096"/>
      <c r="J56" s="1165">
        <f>SUMIFS('A2 Cash'!$N:$N,'A2 Cash'!$A:$A,Table!$A$5,'A2 Cash'!$C:$C,'BFU A2'!$A56,'A2 Cash'!$R:$R,"3")-SUMIFS('A2 Banque'!$N:$N,'A2 Banque'!$A:$A,Table!$A$5,'A2 Banque'!$C:$C,'BFU A2'!$A56,'A2 Banque'!$R:$R,"3")</f>
        <v>0</v>
      </c>
      <c r="K56" s="1097">
        <f t="shared" si="6"/>
        <v>0</v>
      </c>
      <c r="L56" s="1096"/>
      <c r="M56" s="1165">
        <f>SUMIFS('A2 Cash'!$N:$N,'A2 Cash'!$A:$A,Table!$A$5,'A2 Cash'!$C:$C,'BFU A2'!$A56,'A2 Cash'!$R:$R,"4")-SUMIFS('A2 Banque'!$N:$N,'A2 Banque'!$A:$A,Table!$A$5,'A2 Banque'!$C:$C,'BFU A2'!$A56,'A2 Banque'!$R:$R,"4")</f>
        <v>0</v>
      </c>
      <c r="N56" s="1097">
        <f t="shared" si="7"/>
        <v>0</v>
      </c>
      <c r="P56" s="1096">
        <f>C56+F56+I56+L56</f>
        <v>0</v>
      </c>
      <c r="Q56" s="1096">
        <f>D56+G56+J56+M56</f>
        <v>0</v>
      </c>
      <c r="R56" s="1097">
        <f>P56-Q56</f>
        <v>0</v>
      </c>
      <c r="T56" s="1097"/>
      <c r="U56" s="1097">
        <f>Q56-T56</f>
        <v>0</v>
      </c>
    </row>
    <row r="57" spans="1:21" ht="15.75">
      <c r="A57" s="979" t="s">
        <v>1623</v>
      </c>
      <c r="B57" s="1080">
        <f>'Budget general'!B60</f>
        <v>0</v>
      </c>
      <c r="C57" s="1098"/>
      <c r="D57" s="1168">
        <f>SUMIFS('A2 Cash'!$N:$N,'A2 Cash'!$A:$A,Table!$A$5,'A2 Cash'!$C:$C,'BFU A2'!$A57,'A2 Cash'!$R:$R,"1")-SUMIFS('A2 Banque'!$N:$N,'A2 Banque'!$A:$A,Table!$A$5,'A2 Banque'!$C:$C,'BFU A2'!A57,'A2 Banque'!$R:$R,"1")</f>
        <v>0</v>
      </c>
      <c r="E57" s="1099">
        <f t="shared" si="0"/>
        <v>0</v>
      </c>
      <c r="F57" s="1098"/>
      <c r="G57" s="1168">
        <f>SUMIFS('A2 Cash'!$N:$N,'A2 Cash'!$A:$A,Table!$A$5,'A2 Cash'!$C:$C,'BFU A2'!$A57,'A2 Cash'!$R:$R,"2")-SUMIFS('A2 Banque'!$N:$N,'A2 Banque'!$A:$A,Table!$A$5,'A2 Banque'!$C:$C,'BFU A2'!$A57,'A2 Banque'!$R:$R,"2")</f>
        <v>0</v>
      </c>
      <c r="H57" s="1099">
        <f t="shared" si="5"/>
        <v>0</v>
      </c>
      <c r="I57" s="1098"/>
      <c r="J57" s="1168">
        <f>SUMIFS('A2 Cash'!$N:$N,'A2 Cash'!$A:$A,Table!$A$5,'A2 Cash'!$C:$C,'BFU A2'!$A57,'A2 Cash'!$R:$R,"3")-SUMIFS('A2 Banque'!$N:$N,'A2 Banque'!$A:$A,Table!$A$5,'A2 Banque'!$C:$C,'BFU A2'!$A57,'A2 Banque'!$R:$R,"3")</f>
        <v>0</v>
      </c>
      <c r="K57" s="1099">
        <f t="shared" si="6"/>
        <v>0</v>
      </c>
      <c r="L57" s="1098"/>
      <c r="M57" s="1168">
        <f>SUMIFS('A2 Cash'!$N:$N,'A2 Cash'!$A:$A,Table!$A$5,'A2 Cash'!$C:$C,'BFU A2'!$A57,'A2 Cash'!$R:$R,"4")-SUMIFS('A2 Banque'!$N:$N,'A2 Banque'!$A:$A,Table!$A$5,'A2 Banque'!$C:$C,'BFU A2'!$A57,'A2 Banque'!$R:$R,"4")</f>
        <v>0</v>
      </c>
      <c r="N57" s="1099">
        <f t="shared" si="7"/>
        <v>0</v>
      </c>
      <c r="P57" s="1098">
        <f t="shared" ref="P57:Q79" si="13">C57+F57+I57+L57</f>
        <v>0</v>
      </c>
      <c r="Q57" s="1117">
        <f t="shared" si="13"/>
        <v>0</v>
      </c>
      <c r="R57" s="1099">
        <f t="shared" ref="R57:R104" si="14">P57-Q57</f>
        <v>0</v>
      </c>
      <c r="T57" s="1099"/>
      <c r="U57" s="1099">
        <f t="shared" ref="U57:U79" si="15">Q57-T57</f>
        <v>0</v>
      </c>
    </row>
    <row r="58" spans="1:21" ht="15.75">
      <c r="A58" s="979" t="s">
        <v>1624</v>
      </c>
      <c r="B58" s="1080">
        <f>'Budget general'!B61</f>
        <v>0</v>
      </c>
      <c r="C58" s="1098"/>
      <c r="D58" s="1168">
        <f>SUMIFS('A2 Cash'!$N:$N,'A2 Cash'!$A:$A,Table!$A$5,'A2 Cash'!$C:$C,'BFU A2'!$A58,'A2 Cash'!$R:$R,"1")-SUMIFS('A2 Banque'!$N:$N,'A2 Banque'!$A:$A,Table!$A$5,'A2 Banque'!$C:$C,'BFU A2'!A58,'A2 Banque'!$R:$R,"1")</f>
        <v>0</v>
      </c>
      <c r="E58" s="1099">
        <f t="shared" si="0"/>
        <v>0</v>
      </c>
      <c r="F58" s="1098"/>
      <c r="G58" s="1168">
        <f>SUMIFS('A2 Cash'!$N:$N,'A2 Cash'!$A:$A,Table!$A$5,'A2 Cash'!$C:$C,'BFU A2'!$A58,'A2 Cash'!$R:$R,"2")-SUMIFS('A2 Banque'!$N:$N,'A2 Banque'!$A:$A,Table!$A$5,'A2 Banque'!$C:$C,'BFU A2'!$A58,'A2 Banque'!$R:$R,"2")</f>
        <v>0</v>
      </c>
      <c r="H58" s="1099">
        <f t="shared" si="5"/>
        <v>0</v>
      </c>
      <c r="I58" s="1098"/>
      <c r="J58" s="1168">
        <f>SUMIFS('A2 Cash'!$N:$N,'A2 Cash'!$A:$A,Table!$A$5,'A2 Cash'!$C:$C,'BFU A2'!$A58,'A2 Cash'!$R:$R,"3")-SUMIFS('A2 Banque'!$N:$N,'A2 Banque'!$A:$A,Table!$A$5,'A2 Banque'!$C:$C,'BFU A2'!$A58,'A2 Banque'!$R:$R,"3")</f>
        <v>0</v>
      </c>
      <c r="K58" s="1099">
        <f t="shared" si="6"/>
        <v>0</v>
      </c>
      <c r="L58" s="1098"/>
      <c r="M58" s="1168">
        <f>SUMIFS('A2 Cash'!$N:$N,'A2 Cash'!$A:$A,Table!$A$5,'A2 Cash'!$C:$C,'BFU A2'!$A58,'A2 Cash'!$R:$R,"4")-SUMIFS('A2 Banque'!$N:$N,'A2 Banque'!$A:$A,Table!$A$5,'A2 Banque'!$C:$C,'BFU A2'!$A58,'A2 Banque'!$R:$R,"4")</f>
        <v>0</v>
      </c>
      <c r="N58" s="1099">
        <f t="shared" si="7"/>
        <v>0</v>
      </c>
      <c r="P58" s="1098">
        <f t="shared" si="13"/>
        <v>0</v>
      </c>
      <c r="Q58" s="1117">
        <f t="shared" si="13"/>
        <v>0</v>
      </c>
      <c r="R58" s="1099">
        <f t="shared" si="14"/>
        <v>0</v>
      </c>
      <c r="T58" s="1099"/>
      <c r="U58" s="1099">
        <f t="shared" si="15"/>
        <v>0</v>
      </c>
    </row>
    <row r="59" spans="1:21" ht="15.75">
      <c r="A59" s="979" t="s">
        <v>1625</v>
      </c>
      <c r="B59" s="1080">
        <f>'Budget general'!B62</f>
        <v>0</v>
      </c>
      <c r="C59" s="1098"/>
      <c r="D59" s="1168">
        <f>SUMIFS('A2 Cash'!$N:$N,'A2 Cash'!$A:$A,Table!$A$5,'A2 Cash'!$C:$C,'BFU A2'!$A59,'A2 Cash'!$R:$R,"1")-SUMIFS('A2 Banque'!$N:$N,'A2 Banque'!$A:$A,Table!$A$5,'A2 Banque'!$C:$C,'BFU A2'!A59,'A2 Banque'!$R:$R,"1")</f>
        <v>0</v>
      </c>
      <c r="E59" s="1099">
        <f t="shared" si="0"/>
        <v>0</v>
      </c>
      <c r="F59" s="1098"/>
      <c r="G59" s="1168">
        <f>SUMIFS('A2 Cash'!$N:$N,'A2 Cash'!$A:$A,Table!$A$5,'A2 Cash'!$C:$C,'BFU A2'!$A59,'A2 Cash'!$R:$R,"2")-SUMIFS('A2 Banque'!$N:$N,'A2 Banque'!$A:$A,Table!$A$5,'A2 Banque'!$C:$C,'BFU A2'!$A59,'A2 Banque'!$R:$R,"2")</f>
        <v>0</v>
      </c>
      <c r="H59" s="1099">
        <f t="shared" si="5"/>
        <v>0</v>
      </c>
      <c r="I59" s="1098"/>
      <c r="J59" s="1168">
        <f>SUMIFS('A2 Cash'!$N:$N,'A2 Cash'!$A:$A,Table!$A$5,'A2 Cash'!$C:$C,'BFU A2'!$A59,'A2 Cash'!$R:$R,"3")-SUMIFS('A2 Banque'!$N:$N,'A2 Banque'!$A:$A,Table!$A$5,'A2 Banque'!$C:$C,'BFU A2'!$A59,'A2 Banque'!$R:$R,"3")</f>
        <v>0</v>
      </c>
      <c r="K59" s="1099">
        <f t="shared" si="6"/>
        <v>0</v>
      </c>
      <c r="L59" s="1098"/>
      <c r="M59" s="1168">
        <f>SUMIFS('A2 Cash'!$N:$N,'A2 Cash'!$A:$A,Table!$A$5,'A2 Cash'!$C:$C,'BFU A2'!$A59,'A2 Cash'!$R:$R,"4")-SUMIFS('A2 Banque'!$N:$N,'A2 Banque'!$A:$A,Table!$A$5,'A2 Banque'!$C:$C,'BFU A2'!$A59,'A2 Banque'!$R:$R,"4")</f>
        <v>0</v>
      </c>
      <c r="N59" s="1099">
        <f t="shared" si="7"/>
        <v>0</v>
      </c>
      <c r="P59" s="1098">
        <f t="shared" si="13"/>
        <v>0</v>
      </c>
      <c r="Q59" s="1117">
        <f t="shared" si="13"/>
        <v>0</v>
      </c>
      <c r="R59" s="1099">
        <f t="shared" si="14"/>
        <v>0</v>
      </c>
      <c r="S59" s="952"/>
      <c r="T59" s="1099"/>
      <c r="U59" s="1099">
        <f t="shared" si="15"/>
        <v>0</v>
      </c>
    </row>
    <row r="60" spans="1:21" ht="15.75">
      <c r="A60" s="979" t="s">
        <v>1626</v>
      </c>
      <c r="B60" s="1080">
        <f>'Budget general'!B63</f>
        <v>0</v>
      </c>
      <c r="C60" s="1098"/>
      <c r="D60" s="1168">
        <f>SUMIFS('A2 Cash'!$N:$N,'A2 Cash'!$A:$A,Table!$A$5,'A2 Cash'!$C:$C,'BFU A2'!$A60,'A2 Cash'!$R:$R,"1")-SUMIFS('A2 Banque'!$N:$N,'A2 Banque'!$A:$A,Table!$A$5,'A2 Banque'!$C:$C,'BFU A2'!A60,'A2 Banque'!$R:$R,"1")</f>
        <v>0</v>
      </c>
      <c r="E60" s="1099">
        <f t="shared" si="0"/>
        <v>0</v>
      </c>
      <c r="F60" s="1098"/>
      <c r="G60" s="1168">
        <f>SUMIFS('A2 Cash'!$N:$N,'A2 Cash'!$A:$A,Table!$A$5,'A2 Cash'!$C:$C,'BFU A2'!$A60,'A2 Cash'!$R:$R,"2")-SUMIFS('A2 Banque'!$N:$N,'A2 Banque'!$A:$A,Table!$A$5,'A2 Banque'!$C:$C,'BFU A2'!$A60,'A2 Banque'!$R:$R,"2")</f>
        <v>0</v>
      </c>
      <c r="H60" s="1099">
        <f t="shared" si="5"/>
        <v>0</v>
      </c>
      <c r="I60" s="1098"/>
      <c r="J60" s="1168">
        <f>SUMIFS('A2 Cash'!$N:$N,'A2 Cash'!$A:$A,Table!$A$5,'A2 Cash'!$C:$C,'BFU A2'!$A60,'A2 Cash'!$R:$R,"3")-SUMIFS('A2 Banque'!$N:$N,'A2 Banque'!$A:$A,Table!$A$5,'A2 Banque'!$C:$C,'BFU A2'!$A60,'A2 Banque'!$R:$R,"3")</f>
        <v>0</v>
      </c>
      <c r="K60" s="1099">
        <f t="shared" si="6"/>
        <v>0</v>
      </c>
      <c r="L60" s="1098"/>
      <c r="M60" s="1168">
        <f>SUMIFS('A2 Cash'!$N:$N,'A2 Cash'!$A:$A,Table!$A$5,'A2 Cash'!$C:$C,'BFU A2'!$A60,'A2 Cash'!$R:$R,"4")-SUMIFS('A2 Banque'!$N:$N,'A2 Banque'!$A:$A,Table!$A$5,'A2 Banque'!$C:$C,'BFU A2'!$A60,'A2 Banque'!$R:$R,"4")</f>
        <v>0</v>
      </c>
      <c r="N60" s="1099">
        <f t="shared" si="7"/>
        <v>0</v>
      </c>
      <c r="P60" s="1098">
        <f t="shared" si="13"/>
        <v>0</v>
      </c>
      <c r="Q60" s="1117">
        <f t="shared" si="13"/>
        <v>0</v>
      </c>
      <c r="R60" s="1099">
        <f t="shared" si="14"/>
        <v>0</v>
      </c>
      <c r="S60" s="952"/>
      <c r="T60" s="1099"/>
      <c r="U60" s="1099">
        <f t="shared" si="15"/>
        <v>0</v>
      </c>
    </row>
    <row r="61" spans="1:21" ht="15.75">
      <c r="A61" s="979" t="s">
        <v>1627</v>
      </c>
      <c r="B61" s="1080">
        <f>'Budget general'!B64</f>
        <v>0</v>
      </c>
      <c r="C61" s="1098"/>
      <c r="D61" s="1168">
        <f>SUMIFS('A2 Cash'!$N:$N,'A2 Cash'!$A:$A,Table!$A$5,'A2 Cash'!$C:$C,'BFU A2'!$A61,'A2 Cash'!$R:$R,"1")-SUMIFS('A2 Banque'!$N:$N,'A2 Banque'!$A:$A,Table!$A$5,'A2 Banque'!$C:$C,'BFU A2'!A61,'A2 Banque'!$R:$R,"1")</f>
        <v>0</v>
      </c>
      <c r="E61" s="1099">
        <f t="shared" si="0"/>
        <v>0</v>
      </c>
      <c r="F61" s="1098"/>
      <c r="G61" s="1168">
        <f>SUMIFS('A2 Cash'!$N:$N,'A2 Cash'!$A:$A,Table!$A$5,'A2 Cash'!$C:$C,'BFU A2'!$A61,'A2 Cash'!$R:$R,"2")-SUMIFS('A2 Banque'!$N:$N,'A2 Banque'!$A:$A,Table!$A$5,'A2 Banque'!$C:$C,'BFU A2'!$A61,'A2 Banque'!$R:$R,"2")</f>
        <v>0</v>
      </c>
      <c r="H61" s="1099">
        <f t="shared" si="5"/>
        <v>0</v>
      </c>
      <c r="I61" s="1098"/>
      <c r="J61" s="1168">
        <f>SUMIFS('A2 Cash'!$N:$N,'A2 Cash'!$A:$A,Table!$A$5,'A2 Cash'!$C:$C,'BFU A2'!$A61,'A2 Cash'!$R:$R,"3")-SUMIFS('A2 Banque'!$N:$N,'A2 Banque'!$A:$A,Table!$A$5,'A2 Banque'!$C:$C,'BFU A2'!$A61,'A2 Banque'!$R:$R,"3")</f>
        <v>0</v>
      </c>
      <c r="K61" s="1099">
        <f t="shared" si="6"/>
        <v>0</v>
      </c>
      <c r="L61" s="1098"/>
      <c r="M61" s="1168">
        <f>SUMIFS('A2 Cash'!$N:$N,'A2 Cash'!$A:$A,Table!$A$5,'A2 Cash'!$C:$C,'BFU A2'!$A61,'A2 Cash'!$R:$R,"4")-SUMIFS('A2 Banque'!$N:$N,'A2 Banque'!$A:$A,Table!$A$5,'A2 Banque'!$C:$C,'BFU A2'!$A61,'A2 Banque'!$R:$R,"4")</f>
        <v>0</v>
      </c>
      <c r="N61" s="1099">
        <f t="shared" si="7"/>
        <v>0</v>
      </c>
      <c r="P61" s="1098">
        <f t="shared" si="13"/>
        <v>0</v>
      </c>
      <c r="Q61" s="1117">
        <f t="shared" si="13"/>
        <v>0</v>
      </c>
      <c r="R61" s="1099">
        <f t="shared" si="14"/>
        <v>0</v>
      </c>
      <c r="S61" s="952"/>
      <c r="T61" s="1099"/>
      <c r="U61" s="1099">
        <f t="shared" si="15"/>
        <v>0</v>
      </c>
    </row>
    <row r="62" spans="1:21" ht="15.75">
      <c r="A62" s="979" t="s">
        <v>1628</v>
      </c>
      <c r="B62" s="1081">
        <f>'Budget general'!B65</f>
        <v>0</v>
      </c>
      <c r="C62" s="1100"/>
      <c r="D62" s="1165">
        <f>SUMIFS('A2 Cash'!$N:$N,'A2 Cash'!$A:$A,Table!$A$5,'A2 Cash'!$C:$C,'BFU A2'!$A62,'A2 Cash'!$R:$R,"1")-SUMIFS('A2 Banque'!$N:$N,'A2 Banque'!$A:$A,Table!$A$5,'A2 Banque'!$C:$C,'BFU A2'!A62,'A2 Banque'!$R:$R,"1")</f>
        <v>0</v>
      </c>
      <c r="E62" s="1101">
        <f t="shared" si="0"/>
        <v>0</v>
      </c>
      <c r="F62" s="1100"/>
      <c r="G62" s="1165">
        <f>SUMIFS('A2 Cash'!$N:$N,'A2 Cash'!$A:$A,Table!$A$5,'A2 Cash'!$C:$C,'BFU A2'!$A62,'A2 Cash'!$R:$R,"2")-SUMIFS('A2 Banque'!$N:$N,'A2 Banque'!$A:$A,Table!$A$5,'A2 Banque'!$C:$C,'BFU A2'!$A62,'A2 Banque'!$R:$R,"2")</f>
        <v>0</v>
      </c>
      <c r="H62" s="1101">
        <f t="shared" si="5"/>
        <v>0</v>
      </c>
      <c r="I62" s="1100"/>
      <c r="J62" s="1165">
        <f>SUMIFS('A2 Cash'!$N:$N,'A2 Cash'!$A:$A,Table!$A$5,'A2 Cash'!$C:$C,'BFU A2'!$A62,'A2 Cash'!$R:$R,"3")-SUMIFS('A2 Banque'!$N:$N,'A2 Banque'!$A:$A,Table!$A$5,'A2 Banque'!$C:$C,'BFU A2'!$A62,'A2 Banque'!$R:$R,"3")</f>
        <v>0</v>
      </c>
      <c r="K62" s="1101">
        <f t="shared" si="6"/>
        <v>0</v>
      </c>
      <c r="L62" s="1100"/>
      <c r="M62" s="1165">
        <f>SUMIFS('A2 Cash'!$N:$N,'A2 Cash'!$A:$A,Table!$A$5,'A2 Cash'!$C:$C,'BFU A2'!$A62,'A2 Cash'!$R:$R,"4")-SUMIFS('A2 Banque'!$N:$N,'A2 Banque'!$A:$A,Table!$A$5,'A2 Banque'!$C:$C,'BFU A2'!$A62,'A2 Banque'!$R:$R,"4")</f>
        <v>0</v>
      </c>
      <c r="N62" s="1101">
        <f t="shared" si="7"/>
        <v>0</v>
      </c>
      <c r="P62" s="1100">
        <f t="shared" si="13"/>
        <v>0</v>
      </c>
      <c r="Q62" s="1005">
        <f t="shared" si="13"/>
        <v>0</v>
      </c>
      <c r="R62" s="1101">
        <f t="shared" si="14"/>
        <v>0</v>
      </c>
      <c r="S62" s="952"/>
      <c r="T62" s="1101"/>
      <c r="U62" s="1101">
        <f t="shared" si="15"/>
        <v>0</v>
      </c>
    </row>
    <row r="63" spans="1:21" ht="15.75">
      <c r="A63" s="979" t="s">
        <v>1629</v>
      </c>
      <c r="B63" s="1080">
        <f>'Budget general'!B66</f>
        <v>0</v>
      </c>
      <c r="C63" s="1098"/>
      <c r="D63" s="1168">
        <f>SUMIFS('A2 Cash'!$N:$N,'A2 Cash'!$A:$A,Table!$A$5,'A2 Cash'!$C:$C,'BFU A2'!$A63,'A2 Cash'!$R:$R,"1")-SUMIFS('A2 Banque'!$N:$N,'A2 Banque'!$A:$A,Table!$A$5,'A2 Banque'!$C:$C,'BFU A2'!A63,'A2 Banque'!$R:$R,"1")</f>
        <v>0</v>
      </c>
      <c r="E63" s="1099">
        <f t="shared" si="0"/>
        <v>0</v>
      </c>
      <c r="F63" s="1098"/>
      <c r="G63" s="1168">
        <f>SUMIFS('A2 Cash'!$N:$N,'A2 Cash'!$A:$A,Table!$A$5,'A2 Cash'!$C:$C,'BFU A2'!$A63,'A2 Cash'!$R:$R,"2")-SUMIFS('A2 Banque'!$N:$N,'A2 Banque'!$A:$A,Table!$A$5,'A2 Banque'!$C:$C,'BFU A2'!$A63,'A2 Banque'!$R:$R,"2")</f>
        <v>0</v>
      </c>
      <c r="H63" s="1099">
        <f t="shared" si="5"/>
        <v>0</v>
      </c>
      <c r="I63" s="1098"/>
      <c r="J63" s="1168">
        <f>SUMIFS('A2 Cash'!$N:$N,'A2 Cash'!$A:$A,Table!$A$5,'A2 Cash'!$C:$C,'BFU A2'!$A63,'A2 Cash'!$R:$R,"3")-SUMIFS('A2 Banque'!$N:$N,'A2 Banque'!$A:$A,Table!$A$5,'A2 Banque'!$C:$C,'BFU A2'!$A63,'A2 Banque'!$R:$R,"3")</f>
        <v>0</v>
      </c>
      <c r="K63" s="1099">
        <f t="shared" si="6"/>
        <v>0</v>
      </c>
      <c r="L63" s="1098"/>
      <c r="M63" s="1168">
        <f>SUMIFS('A2 Cash'!$N:$N,'A2 Cash'!$A:$A,Table!$A$5,'A2 Cash'!$C:$C,'BFU A2'!$A63,'A2 Cash'!$R:$R,"4")-SUMIFS('A2 Banque'!$N:$N,'A2 Banque'!$A:$A,Table!$A$5,'A2 Banque'!$C:$C,'BFU A2'!$A63,'A2 Banque'!$R:$R,"4")</f>
        <v>0</v>
      </c>
      <c r="N63" s="1099">
        <f t="shared" si="7"/>
        <v>0</v>
      </c>
      <c r="P63" s="1098">
        <f t="shared" si="13"/>
        <v>0</v>
      </c>
      <c r="Q63" s="1117">
        <f t="shared" si="13"/>
        <v>0</v>
      </c>
      <c r="R63" s="1099">
        <f t="shared" si="14"/>
        <v>0</v>
      </c>
      <c r="S63" s="952"/>
      <c r="T63" s="1099"/>
      <c r="U63" s="1099">
        <f t="shared" si="15"/>
        <v>0</v>
      </c>
    </row>
    <row r="64" spans="1:21" ht="15.75">
      <c r="A64" s="979" t="s">
        <v>1630</v>
      </c>
      <c r="B64" s="1080">
        <f>'Budget general'!B67</f>
        <v>0</v>
      </c>
      <c r="C64" s="1098"/>
      <c r="D64" s="1168">
        <f>SUMIFS('A2 Cash'!$N:$N,'A2 Cash'!$A:$A,Table!$A$5,'A2 Cash'!$C:$C,'BFU A2'!$A64,'A2 Cash'!$R:$R,"1")-SUMIFS('A2 Banque'!$N:$N,'A2 Banque'!$A:$A,Table!$A$5,'A2 Banque'!$C:$C,'BFU A2'!A64,'A2 Banque'!$R:$R,"1")</f>
        <v>0</v>
      </c>
      <c r="E64" s="1099">
        <f t="shared" si="0"/>
        <v>0</v>
      </c>
      <c r="F64" s="1098"/>
      <c r="G64" s="1168">
        <f>SUMIFS('A2 Cash'!$N:$N,'A2 Cash'!$A:$A,Table!$A$5,'A2 Cash'!$C:$C,'BFU A2'!$A64,'A2 Cash'!$R:$R,"2")-SUMIFS('A2 Banque'!$N:$N,'A2 Banque'!$A:$A,Table!$A$5,'A2 Banque'!$C:$C,'BFU A2'!$A64,'A2 Banque'!$R:$R,"2")</f>
        <v>0</v>
      </c>
      <c r="H64" s="1099">
        <f t="shared" si="5"/>
        <v>0</v>
      </c>
      <c r="I64" s="1098"/>
      <c r="J64" s="1168">
        <f>SUMIFS('A2 Cash'!$N:$N,'A2 Cash'!$A:$A,Table!$A$5,'A2 Cash'!$C:$C,'BFU A2'!$A64,'A2 Cash'!$R:$R,"3")-SUMIFS('A2 Banque'!$N:$N,'A2 Banque'!$A:$A,Table!$A$5,'A2 Banque'!$C:$C,'BFU A2'!$A64,'A2 Banque'!$R:$R,"3")</f>
        <v>0</v>
      </c>
      <c r="K64" s="1099">
        <f t="shared" si="6"/>
        <v>0</v>
      </c>
      <c r="L64" s="1098"/>
      <c r="M64" s="1168">
        <f>SUMIFS('A2 Cash'!$N:$N,'A2 Cash'!$A:$A,Table!$A$5,'A2 Cash'!$C:$C,'BFU A2'!$A64,'A2 Cash'!$R:$R,"4")-SUMIFS('A2 Banque'!$N:$N,'A2 Banque'!$A:$A,Table!$A$5,'A2 Banque'!$C:$C,'BFU A2'!$A64,'A2 Banque'!$R:$R,"4")</f>
        <v>0</v>
      </c>
      <c r="N64" s="1099">
        <f t="shared" si="7"/>
        <v>0</v>
      </c>
      <c r="P64" s="1098">
        <f t="shared" si="13"/>
        <v>0</v>
      </c>
      <c r="Q64" s="1117">
        <f t="shared" si="13"/>
        <v>0</v>
      </c>
      <c r="R64" s="1099">
        <f t="shared" si="14"/>
        <v>0</v>
      </c>
      <c r="S64" s="952"/>
      <c r="T64" s="1099"/>
      <c r="U64" s="1099">
        <f t="shared" si="15"/>
        <v>0</v>
      </c>
    </row>
    <row r="65" spans="1:21" ht="15.75">
      <c r="A65" s="979" t="s">
        <v>1631</v>
      </c>
      <c r="B65" s="1080">
        <f>'Budget general'!B68</f>
        <v>0</v>
      </c>
      <c r="C65" s="1098"/>
      <c r="D65" s="1168">
        <f>SUMIFS('A2 Cash'!$N:$N,'A2 Cash'!$A:$A,Table!$A$5,'A2 Cash'!$C:$C,'BFU A2'!$A65,'A2 Cash'!$R:$R,"1")-SUMIFS('A2 Banque'!$N:$N,'A2 Banque'!$A:$A,Table!$A$5,'A2 Banque'!$C:$C,'BFU A2'!A65,'A2 Banque'!$R:$R,"1")</f>
        <v>0</v>
      </c>
      <c r="E65" s="1099">
        <f t="shared" si="0"/>
        <v>0</v>
      </c>
      <c r="F65" s="1098"/>
      <c r="G65" s="1168">
        <f>SUMIFS('A2 Cash'!$N:$N,'A2 Cash'!$A:$A,Table!$A$5,'A2 Cash'!$C:$C,'BFU A2'!$A65,'A2 Cash'!$R:$R,"2")-SUMIFS('A2 Banque'!$N:$N,'A2 Banque'!$A:$A,Table!$A$5,'A2 Banque'!$C:$C,'BFU A2'!$A65,'A2 Banque'!$R:$R,"2")</f>
        <v>0</v>
      </c>
      <c r="H65" s="1099">
        <f t="shared" si="5"/>
        <v>0</v>
      </c>
      <c r="I65" s="1098"/>
      <c r="J65" s="1168">
        <f>SUMIFS('A2 Cash'!$N:$N,'A2 Cash'!$A:$A,Table!$A$5,'A2 Cash'!$C:$C,'BFU A2'!$A65,'A2 Cash'!$R:$R,"3")-SUMIFS('A2 Banque'!$N:$N,'A2 Banque'!$A:$A,Table!$A$5,'A2 Banque'!$C:$C,'BFU A2'!$A65,'A2 Banque'!$R:$R,"3")</f>
        <v>0</v>
      </c>
      <c r="K65" s="1099">
        <f t="shared" si="6"/>
        <v>0</v>
      </c>
      <c r="L65" s="1098"/>
      <c r="M65" s="1168">
        <f>SUMIFS('A2 Cash'!$N:$N,'A2 Cash'!$A:$A,Table!$A$5,'A2 Cash'!$C:$C,'BFU A2'!$A65,'A2 Cash'!$R:$R,"4")-SUMIFS('A2 Banque'!$N:$N,'A2 Banque'!$A:$A,Table!$A$5,'A2 Banque'!$C:$C,'BFU A2'!$A65,'A2 Banque'!$R:$R,"4")</f>
        <v>0</v>
      </c>
      <c r="N65" s="1099">
        <f t="shared" si="7"/>
        <v>0</v>
      </c>
      <c r="P65" s="1098">
        <f t="shared" si="13"/>
        <v>0</v>
      </c>
      <c r="Q65" s="1117">
        <f t="shared" si="13"/>
        <v>0</v>
      </c>
      <c r="R65" s="1099">
        <f t="shared" si="14"/>
        <v>0</v>
      </c>
      <c r="S65" s="952"/>
      <c r="T65" s="1099"/>
      <c r="U65" s="1099">
        <f t="shared" si="15"/>
        <v>0</v>
      </c>
    </row>
    <row r="66" spans="1:21" ht="15.75">
      <c r="A66" s="979" t="s">
        <v>1632</v>
      </c>
      <c r="B66" s="1080">
        <f>'Budget general'!B69</f>
        <v>0</v>
      </c>
      <c r="C66" s="1098"/>
      <c r="D66" s="1168">
        <f>SUMIFS('A2 Cash'!$N:$N,'A2 Cash'!$A:$A,Table!$A$5,'A2 Cash'!$C:$C,'BFU A2'!$A66,'A2 Cash'!$R:$R,"1")-SUMIFS('A2 Banque'!$N:$N,'A2 Banque'!$A:$A,Table!$A$5,'A2 Banque'!$C:$C,'BFU A2'!A66,'A2 Banque'!$R:$R,"1")</f>
        <v>0</v>
      </c>
      <c r="E66" s="1099">
        <f t="shared" si="0"/>
        <v>0</v>
      </c>
      <c r="F66" s="1098"/>
      <c r="G66" s="1168">
        <f>SUMIFS('A2 Cash'!$N:$N,'A2 Cash'!$A:$A,Table!$A$5,'A2 Cash'!$C:$C,'BFU A2'!$A66,'A2 Cash'!$R:$R,"2")-SUMIFS('A2 Banque'!$N:$N,'A2 Banque'!$A:$A,Table!$A$5,'A2 Banque'!$C:$C,'BFU A2'!$A66,'A2 Banque'!$R:$R,"2")</f>
        <v>0</v>
      </c>
      <c r="H66" s="1099">
        <f t="shared" si="5"/>
        <v>0</v>
      </c>
      <c r="I66" s="1098"/>
      <c r="J66" s="1168">
        <f>SUMIFS('A2 Cash'!$N:$N,'A2 Cash'!$A:$A,Table!$A$5,'A2 Cash'!$C:$C,'BFU A2'!$A66,'A2 Cash'!$R:$R,"3")-SUMIFS('A2 Banque'!$N:$N,'A2 Banque'!$A:$A,Table!$A$5,'A2 Banque'!$C:$C,'BFU A2'!$A66,'A2 Banque'!$R:$R,"3")</f>
        <v>0</v>
      </c>
      <c r="K66" s="1099">
        <f t="shared" si="6"/>
        <v>0</v>
      </c>
      <c r="L66" s="1098"/>
      <c r="M66" s="1168">
        <f>SUMIFS('A2 Cash'!$N:$N,'A2 Cash'!$A:$A,Table!$A$5,'A2 Cash'!$C:$C,'BFU A2'!$A66,'A2 Cash'!$R:$R,"4")-SUMIFS('A2 Banque'!$N:$N,'A2 Banque'!$A:$A,Table!$A$5,'A2 Banque'!$C:$C,'BFU A2'!$A66,'A2 Banque'!$R:$R,"4")</f>
        <v>0</v>
      </c>
      <c r="N66" s="1099">
        <f t="shared" si="7"/>
        <v>0</v>
      </c>
      <c r="P66" s="1098">
        <f t="shared" si="13"/>
        <v>0</v>
      </c>
      <c r="Q66" s="1117">
        <f t="shared" si="13"/>
        <v>0</v>
      </c>
      <c r="R66" s="1099">
        <f t="shared" si="14"/>
        <v>0</v>
      </c>
      <c r="S66" s="952"/>
      <c r="T66" s="1099"/>
      <c r="U66" s="1099">
        <f t="shared" si="15"/>
        <v>0</v>
      </c>
    </row>
    <row r="67" spans="1:21" ht="15.75">
      <c r="A67" s="979" t="s">
        <v>1633</v>
      </c>
      <c r="B67" s="1080">
        <f>'Budget general'!B70</f>
        <v>0</v>
      </c>
      <c r="C67" s="1098"/>
      <c r="D67" s="1168">
        <f>SUMIFS('A2 Cash'!$N:$N,'A2 Cash'!$A:$A,Table!$A$5,'A2 Cash'!$C:$C,'BFU A2'!$A67,'A2 Cash'!$R:$R,"1")-SUMIFS('A2 Banque'!$N:$N,'A2 Banque'!$A:$A,Table!$A$5,'A2 Banque'!$C:$C,'BFU A2'!A67,'A2 Banque'!$R:$R,"1")</f>
        <v>0</v>
      </c>
      <c r="E67" s="1099">
        <f t="shared" si="0"/>
        <v>0</v>
      </c>
      <c r="F67" s="1098"/>
      <c r="G67" s="1168">
        <f>SUMIFS('A2 Cash'!$N:$N,'A2 Cash'!$A:$A,Table!$A$5,'A2 Cash'!$C:$C,'BFU A2'!$A67,'A2 Cash'!$R:$R,"2")-SUMIFS('A2 Banque'!$N:$N,'A2 Banque'!$A:$A,Table!$A$5,'A2 Banque'!$C:$C,'BFU A2'!$A67,'A2 Banque'!$R:$R,"2")</f>
        <v>0</v>
      </c>
      <c r="H67" s="1099">
        <f t="shared" si="5"/>
        <v>0</v>
      </c>
      <c r="I67" s="1098"/>
      <c r="J67" s="1168">
        <f>SUMIFS('A2 Cash'!$N:$N,'A2 Cash'!$A:$A,Table!$A$5,'A2 Cash'!$C:$C,'BFU A2'!$A67,'A2 Cash'!$R:$R,"3")-SUMIFS('A2 Banque'!$N:$N,'A2 Banque'!$A:$A,Table!$A$5,'A2 Banque'!$C:$C,'BFU A2'!$A67,'A2 Banque'!$R:$R,"3")</f>
        <v>0</v>
      </c>
      <c r="K67" s="1099">
        <f t="shared" si="6"/>
        <v>0</v>
      </c>
      <c r="L67" s="1098"/>
      <c r="M67" s="1168">
        <f>SUMIFS('A2 Cash'!$N:$N,'A2 Cash'!$A:$A,Table!$A$5,'A2 Cash'!$C:$C,'BFU A2'!$A67,'A2 Cash'!$R:$R,"4")-SUMIFS('A2 Banque'!$N:$N,'A2 Banque'!$A:$A,Table!$A$5,'A2 Banque'!$C:$C,'BFU A2'!$A67,'A2 Banque'!$R:$R,"4")</f>
        <v>0</v>
      </c>
      <c r="N67" s="1099">
        <f t="shared" si="7"/>
        <v>0</v>
      </c>
      <c r="P67" s="1098">
        <f t="shared" si="13"/>
        <v>0</v>
      </c>
      <c r="Q67" s="1117">
        <f t="shared" si="13"/>
        <v>0</v>
      </c>
      <c r="R67" s="1099">
        <f t="shared" si="14"/>
        <v>0</v>
      </c>
      <c r="S67" s="952"/>
      <c r="T67" s="1099"/>
      <c r="U67" s="1099">
        <f t="shared" si="15"/>
        <v>0</v>
      </c>
    </row>
    <row r="68" spans="1:21" ht="15.75">
      <c r="A68" s="979" t="s">
        <v>1634</v>
      </c>
      <c r="B68" s="1081">
        <f>'Budget general'!B71</f>
        <v>0</v>
      </c>
      <c r="C68" s="1100"/>
      <c r="D68" s="1165">
        <f>SUMIFS('A2 Cash'!$N:$N,'A2 Cash'!$A:$A,Table!$A$5,'A2 Cash'!$C:$C,'BFU A2'!$A68,'A2 Cash'!$R:$R,"1")-SUMIFS('A2 Banque'!$N:$N,'A2 Banque'!$A:$A,Table!$A$5,'A2 Banque'!$C:$C,'BFU A2'!A68,'A2 Banque'!$R:$R,"1")</f>
        <v>0</v>
      </c>
      <c r="E68" s="1101">
        <f t="shared" si="0"/>
        <v>0</v>
      </c>
      <c r="F68" s="1100"/>
      <c r="G68" s="1165">
        <f>SUMIFS('A2 Cash'!$N:$N,'A2 Cash'!$A:$A,Table!$A$5,'A2 Cash'!$C:$C,'BFU A2'!$A68,'A2 Cash'!$R:$R,"2")-SUMIFS('A2 Banque'!$N:$N,'A2 Banque'!$A:$A,Table!$A$5,'A2 Banque'!$C:$C,'BFU A2'!$A68,'A2 Banque'!$R:$R,"2")</f>
        <v>0</v>
      </c>
      <c r="H68" s="1101">
        <f t="shared" si="5"/>
        <v>0</v>
      </c>
      <c r="I68" s="1100"/>
      <c r="J68" s="1165">
        <f>SUMIFS('A2 Cash'!$N:$N,'A2 Cash'!$A:$A,Table!$A$5,'A2 Cash'!$C:$C,'BFU A2'!$A68,'A2 Cash'!$R:$R,"3")-SUMIFS('A2 Banque'!$N:$N,'A2 Banque'!$A:$A,Table!$A$5,'A2 Banque'!$C:$C,'BFU A2'!$A68,'A2 Banque'!$R:$R,"3")</f>
        <v>0</v>
      </c>
      <c r="K68" s="1101">
        <f t="shared" si="6"/>
        <v>0</v>
      </c>
      <c r="L68" s="1100"/>
      <c r="M68" s="1165">
        <f>SUMIFS('A2 Cash'!$N:$N,'A2 Cash'!$A:$A,Table!$A$5,'A2 Cash'!$C:$C,'BFU A2'!$A68,'A2 Cash'!$R:$R,"4")-SUMIFS('A2 Banque'!$N:$N,'A2 Banque'!$A:$A,Table!$A$5,'A2 Banque'!$C:$C,'BFU A2'!$A68,'A2 Banque'!$R:$R,"4")</f>
        <v>0</v>
      </c>
      <c r="N68" s="1101">
        <f t="shared" si="7"/>
        <v>0</v>
      </c>
      <c r="P68" s="1100">
        <f t="shared" si="13"/>
        <v>0</v>
      </c>
      <c r="Q68" s="1005">
        <f t="shared" si="13"/>
        <v>0</v>
      </c>
      <c r="R68" s="1101">
        <f t="shared" si="14"/>
        <v>0</v>
      </c>
      <c r="S68" s="952"/>
      <c r="T68" s="1101"/>
      <c r="U68" s="1101">
        <f t="shared" si="15"/>
        <v>0</v>
      </c>
    </row>
    <row r="69" spans="1:21" ht="15.75">
      <c r="A69" s="979" t="s">
        <v>1635</v>
      </c>
      <c r="B69" s="1080">
        <f>'Budget general'!B72</f>
        <v>0</v>
      </c>
      <c r="C69" s="1098"/>
      <c r="D69" s="1168">
        <f>SUMIFS('A2 Cash'!$N:$N,'A2 Cash'!$A:$A,Table!$A$5,'A2 Cash'!$C:$C,'BFU A2'!$A69,'A2 Cash'!$R:$R,"1")-SUMIFS('A2 Banque'!$N:$N,'A2 Banque'!$A:$A,Table!$A$5,'A2 Banque'!$C:$C,'BFU A2'!A69,'A2 Banque'!$R:$R,"1")</f>
        <v>0</v>
      </c>
      <c r="E69" s="1099">
        <f t="shared" ref="E69:E128" si="16">C69-D69</f>
        <v>0</v>
      </c>
      <c r="F69" s="1098"/>
      <c r="G69" s="1168">
        <f>SUMIFS('A2 Cash'!$N:$N,'A2 Cash'!$A:$A,Table!$A$5,'A2 Cash'!$C:$C,'BFU A2'!$A69,'A2 Cash'!$R:$R,"2")-SUMIFS('A2 Banque'!$N:$N,'A2 Banque'!$A:$A,Table!$A$5,'A2 Banque'!$C:$C,'BFU A2'!$A69,'A2 Banque'!$R:$R,"2")</f>
        <v>0</v>
      </c>
      <c r="H69" s="1099">
        <f t="shared" si="5"/>
        <v>0</v>
      </c>
      <c r="I69" s="1098"/>
      <c r="J69" s="1168">
        <f>SUMIFS('A2 Cash'!$N:$N,'A2 Cash'!$A:$A,Table!$A$5,'A2 Cash'!$C:$C,'BFU A2'!$A69,'A2 Cash'!$R:$R,"3")-SUMIFS('A2 Banque'!$N:$N,'A2 Banque'!$A:$A,Table!$A$5,'A2 Banque'!$C:$C,'BFU A2'!$A69,'A2 Banque'!$R:$R,"3")</f>
        <v>0</v>
      </c>
      <c r="K69" s="1099">
        <f t="shared" si="6"/>
        <v>0</v>
      </c>
      <c r="L69" s="1098"/>
      <c r="M69" s="1168">
        <f>SUMIFS('A2 Cash'!$N:$N,'A2 Cash'!$A:$A,Table!$A$5,'A2 Cash'!$C:$C,'BFU A2'!$A69,'A2 Cash'!$R:$R,"4")-SUMIFS('A2 Banque'!$N:$N,'A2 Banque'!$A:$A,Table!$A$5,'A2 Banque'!$C:$C,'BFU A2'!$A69,'A2 Banque'!$R:$R,"4")</f>
        <v>0</v>
      </c>
      <c r="N69" s="1099">
        <f t="shared" si="7"/>
        <v>0</v>
      </c>
      <c r="P69" s="1098">
        <f t="shared" si="13"/>
        <v>0</v>
      </c>
      <c r="Q69" s="1117">
        <f t="shared" si="13"/>
        <v>0</v>
      </c>
      <c r="R69" s="1099">
        <f t="shared" si="14"/>
        <v>0</v>
      </c>
      <c r="T69" s="1099"/>
      <c r="U69" s="1099">
        <f t="shared" si="15"/>
        <v>0</v>
      </c>
    </row>
    <row r="70" spans="1:21" ht="15.75">
      <c r="A70" s="979" t="s">
        <v>1636</v>
      </c>
      <c r="B70" s="1080">
        <f>'Budget general'!B73</f>
        <v>0</v>
      </c>
      <c r="C70" s="1108"/>
      <c r="D70" s="1173">
        <f>SUMIFS('A2 Cash'!$N:$N,'A2 Cash'!$A:$A,Table!$A$5,'A2 Cash'!$C:$C,'BFU A2'!$A70,'A2 Cash'!$R:$R,"1")-SUMIFS('A2 Banque'!$N:$N,'A2 Banque'!$A:$A,Table!$A$5,'A2 Banque'!$C:$C,'BFU A2'!A70,'A2 Banque'!$R:$R,"1")</f>
        <v>0</v>
      </c>
      <c r="E70" s="1109">
        <f t="shared" si="16"/>
        <v>0</v>
      </c>
      <c r="F70" s="1108"/>
      <c r="G70" s="1173">
        <f>SUMIFS('A2 Cash'!$N:$N,'A2 Cash'!$A:$A,Table!$A$5,'A2 Cash'!$C:$C,'BFU A2'!$A70,'A2 Cash'!$R:$R,"2")-SUMIFS('A2 Banque'!$N:$N,'A2 Banque'!$A:$A,Table!$A$5,'A2 Banque'!$C:$C,'BFU A2'!$A70,'A2 Banque'!$R:$R,"2")</f>
        <v>0</v>
      </c>
      <c r="H70" s="1109">
        <f t="shared" si="5"/>
        <v>0</v>
      </c>
      <c r="I70" s="1108"/>
      <c r="J70" s="1173">
        <f>SUMIFS('A2 Cash'!$N:$N,'A2 Cash'!$A:$A,Table!$A$5,'A2 Cash'!$C:$C,'BFU A2'!$A70,'A2 Cash'!$R:$R,"3")-SUMIFS('A2 Banque'!$N:$N,'A2 Banque'!$A:$A,Table!$A$5,'A2 Banque'!$C:$C,'BFU A2'!$A70,'A2 Banque'!$R:$R,"3")</f>
        <v>0</v>
      </c>
      <c r="K70" s="1109">
        <f t="shared" si="6"/>
        <v>0</v>
      </c>
      <c r="L70" s="1108"/>
      <c r="M70" s="1173">
        <f>SUMIFS('A2 Cash'!$N:$N,'A2 Cash'!$A:$A,Table!$A$5,'A2 Cash'!$C:$C,'BFU A2'!$A70,'A2 Cash'!$R:$R,"4")-SUMIFS('A2 Banque'!$N:$N,'A2 Banque'!$A:$A,Table!$A$5,'A2 Banque'!$C:$C,'BFU A2'!$A70,'A2 Banque'!$R:$R,"4")</f>
        <v>0</v>
      </c>
      <c r="N70" s="1109">
        <f t="shared" si="7"/>
        <v>0</v>
      </c>
      <c r="P70" s="1098">
        <f t="shared" si="13"/>
        <v>0</v>
      </c>
      <c r="Q70" s="1117">
        <f t="shared" si="13"/>
        <v>0</v>
      </c>
      <c r="R70" s="1099">
        <f t="shared" si="14"/>
        <v>0</v>
      </c>
      <c r="T70" s="1109"/>
      <c r="U70" s="1109">
        <f t="shared" si="15"/>
        <v>0</v>
      </c>
    </row>
    <row r="71" spans="1:21" ht="15.75">
      <c r="A71" s="979" t="s">
        <v>1637</v>
      </c>
      <c r="B71" s="1080">
        <f>'Budget general'!B74</f>
        <v>0</v>
      </c>
      <c r="C71" s="1098"/>
      <c r="D71" s="1168">
        <f>SUMIFS('A2 Cash'!$N:$N,'A2 Cash'!$A:$A,Table!$A$5,'A2 Cash'!$C:$C,'BFU A2'!$A71,'A2 Cash'!$R:$R,"1")-SUMIFS('A2 Banque'!$N:$N,'A2 Banque'!$A:$A,Table!$A$5,'A2 Banque'!$C:$C,'BFU A2'!A71,'A2 Banque'!$R:$R,"1")</f>
        <v>0</v>
      </c>
      <c r="E71" s="1099">
        <f t="shared" si="16"/>
        <v>0</v>
      </c>
      <c r="F71" s="1098"/>
      <c r="G71" s="1168">
        <f>SUMIFS('A2 Cash'!$N:$N,'A2 Cash'!$A:$A,Table!$A$5,'A2 Cash'!$C:$C,'BFU A2'!$A71,'A2 Cash'!$R:$R,"2")-SUMIFS('A2 Banque'!$N:$N,'A2 Banque'!$A:$A,Table!$A$5,'A2 Banque'!$C:$C,'BFU A2'!$A71,'A2 Banque'!$R:$R,"2")</f>
        <v>0</v>
      </c>
      <c r="H71" s="1099">
        <f t="shared" ref="H71:H105" si="17">F71-G71</f>
        <v>0</v>
      </c>
      <c r="I71" s="1098"/>
      <c r="J71" s="1168">
        <f>SUMIFS('A2 Cash'!$N:$N,'A2 Cash'!$A:$A,Table!$A$5,'A2 Cash'!$C:$C,'BFU A2'!$A71,'A2 Cash'!$R:$R,"3")-SUMIFS('A2 Banque'!$N:$N,'A2 Banque'!$A:$A,Table!$A$5,'A2 Banque'!$C:$C,'BFU A2'!$A71,'A2 Banque'!$R:$R,"3")</f>
        <v>0</v>
      </c>
      <c r="K71" s="1099">
        <f t="shared" ref="K71:K105" si="18">I71-J71</f>
        <v>0</v>
      </c>
      <c r="L71" s="1098"/>
      <c r="M71" s="1168">
        <f>SUMIFS('A2 Cash'!$N:$N,'A2 Cash'!$A:$A,Table!$A$5,'A2 Cash'!$C:$C,'BFU A2'!$A71,'A2 Cash'!$R:$R,"4")-SUMIFS('A2 Banque'!$N:$N,'A2 Banque'!$A:$A,Table!$A$5,'A2 Banque'!$C:$C,'BFU A2'!$A71,'A2 Banque'!$R:$R,"4")</f>
        <v>0</v>
      </c>
      <c r="N71" s="1099">
        <f t="shared" ref="N71:N105" si="19">L71-M71</f>
        <v>0</v>
      </c>
      <c r="P71" s="1098">
        <f t="shared" si="13"/>
        <v>0</v>
      </c>
      <c r="Q71" s="1117">
        <f t="shared" si="13"/>
        <v>0</v>
      </c>
      <c r="R71" s="1099">
        <f t="shared" si="14"/>
        <v>0</v>
      </c>
      <c r="T71" s="1099"/>
      <c r="U71" s="1099">
        <f t="shared" si="15"/>
        <v>0</v>
      </c>
    </row>
    <row r="72" spans="1:21" ht="15.75">
      <c r="A72" s="979" t="s">
        <v>1638</v>
      </c>
      <c r="B72" s="1080">
        <f>'Budget general'!B75</f>
        <v>0</v>
      </c>
      <c r="C72" s="1098"/>
      <c r="D72" s="1168">
        <f>SUMIFS('A2 Cash'!$N:$N,'A2 Cash'!$A:$A,Table!$A$5,'A2 Cash'!$C:$C,'BFU A2'!$A72,'A2 Cash'!$R:$R,"1")-SUMIFS('A2 Banque'!$N:$N,'A2 Banque'!$A:$A,Table!$A$5,'A2 Banque'!$C:$C,'BFU A2'!A72,'A2 Banque'!$R:$R,"1")</f>
        <v>0</v>
      </c>
      <c r="E72" s="1099">
        <f t="shared" si="16"/>
        <v>0</v>
      </c>
      <c r="F72" s="1098"/>
      <c r="G72" s="1168">
        <f>SUMIFS('A2 Cash'!$N:$N,'A2 Cash'!$A:$A,Table!$A$5,'A2 Cash'!$C:$C,'BFU A2'!$A72,'A2 Cash'!$R:$R,"2")-SUMIFS('A2 Banque'!$N:$N,'A2 Banque'!$A:$A,Table!$A$5,'A2 Banque'!$C:$C,'BFU A2'!$A72,'A2 Banque'!$R:$R,"2")</f>
        <v>0</v>
      </c>
      <c r="H72" s="1099">
        <f t="shared" si="17"/>
        <v>0</v>
      </c>
      <c r="I72" s="1098"/>
      <c r="J72" s="1168">
        <f>SUMIFS('A2 Cash'!$N:$N,'A2 Cash'!$A:$A,Table!$A$5,'A2 Cash'!$C:$C,'BFU A2'!$A72,'A2 Cash'!$R:$R,"3")-SUMIFS('A2 Banque'!$N:$N,'A2 Banque'!$A:$A,Table!$A$5,'A2 Banque'!$C:$C,'BFU A2'!$A72,'A2 Banque'!$R:$R,"3")</f>
        <v>0</v>
      </c>
      <c r="K72" s="1099">
        <f t="shared" si="18"/>
        <v>0</v>
      </c>
      <c r="L72" s="1098"/>
      <c r="M72" s="1168">
        <f>SUMIFS('A2 Cash'!$N:$N,'A2 Cash'!$A:$A,Table!$A$5,'A2 Cash'!$C:$C,'BFU A2'!$A72,'A2 Cash'!$R:$R,"4")-SUMIFS('A2 Banque'!$N:$N,'A2 Banque'!$A:$A,Table!$A$5,'A2 Banque'!$C:$C,'BFU A2'!$A72,'A2 Banque'!$R:$R,"4")</f>
        <v>0</v>
      </c>
      <c r="N72" s="1099">
        <f t="shared" si="19"/>
        <v>0</v>
      </c>
      <c r="P72" s="1098">
        <f t="shared" si="13"/>
        <v>0</v>
      </c>
      <c r="Q72" s="1117">
        <f t="shared" si="13"/>
        <v>0</v>
      </c>
      <c r="R72" s="1099">
        <f t="shared" si="14"/>
        <v>0</v>
      </c>
      <c r="T72" s="1099"/>
      <c r="U72" s="1099">
        <f t="shared" si="15"/>
        <v>0</v>
      </c>
    </row>
    <row r="73" spans="1:21" ht="15.75">
      <c r="A73" s="979" t="s">
        <v>1639</v>
      </c>
      <c r="B73" s="1080">
        <f>'Budget general'!B76</f>
        <v>0</v>
      </c>
      <c r="C73" s="1098"/>
      <c r="D73" s="1168">
        <f>SUMIFS('A2 Cash'!$N:$N,'A2 Cash'!$A:$A,Table!$A$5,'A2 Cash'!$C:$C,'BFU A2'!$A73,'A2 Cash'!$R:$R,"1")-SUMIFS('A2 Banque'!$N:$N,'A2 Banque'!$A:$A,Table!$A$5,'A2 Banque'!$C:$C,'BFU A2'!A73,'A2 Banque'!$R:$R,"1")</f>
        <v>0</v>
      </c>
      <c r="E73" s="1099">
        <f t="shared" si="16"/>
        <v>0</v>
      </c>
      <c r="F73" s="1098"/>
      <c r="G73" s="1168">
        <f>SUMIFS('A2 Cash'!$N:$N,'A2 Cash'!$A:$A,Table!$A$5,'A2 Cash'!$C:$C,'BFU A2'!$A73,'A2 Cash'!$R:$R,"2")-SUMIFS('A2 Banque'!$N:$N,'A2 Banque'!$A:$A,Table!$A$5,'A2 Banque'!$C:$C,'BFU A2'!$A73,'A2 Banque'!$R:$R,"2")</f>
        <v>0</v>
      </c>
      <c r="H73" s="1099">
        <f t="shared" si="17"/>
        <v>0</v>
      </c>
      <c r="I73" s="1098"/>
      <c r="J73" s="1168">
        <f>SUMIFS('A2 Cash'!$N:$N,'A2 Cash'!$A:$A,Table!$A$5,'A2 Cash'!$C:$C,'BFU A2'!$A73,'A2 Cash'!$R:$R,"3")-SUMIFS('A2 Banque'!$N:$N,'A2 Banque'!$A:$A,Table!$A$5,'A2 Banque'!$C:$C,'BFU A2'!$A73,'A2 Banque'!$R:$R,"3")</f>
        <v>0</v>
      </c>
      <c r="K73" s="1099">
        <f t="shared" si="18"/>
        <v>0</v>
      </c>
      <c r="L73" s="1098"/>
      <c r="M73" s="1168">
        <f>SUMIFS('A2 Cash'!$N:$N,'A2 Cash'!$A:$A,Table!$A$5,'A2 Cash'!$C:$C,'BFU A2'!$A73,'A2 Cash'!$R:$R,"4")-SUMIFS('A2 Banque'!$N:$N,'A2 Banque'!$A:$A,Table!$A$5,'A2 Banque'!$C:$C,'BFU A2'!$A73,'A2 Banque'!$R:$R,"4")</f>
        <v>0</v>
      </c>
      <c r="N73" s="1099">
        <f t="shared" si="19"/>
        <v>0</v>
      </c>
      <c r="P73" s="1098">
        <f t="shared" si="13"/>
        <v>0</v>
      </c>
      <c r="Q73" s="1117">
        <f t="shared" si="13"/>
        <v>0</v>
      </c>
      <c r="R73" s="1099">
        <f t="shared" si="14"/>
        <v>0</v>
      </c>
      <c r="T73" s="1099"/>
      <c r="U73" s="1099">
        <f t="shared" si="15"/>
        <v>0</v>
      </c>
    </row>
    <row r="74" spans="1:21" ht="15.75">
      <c r="A74" s="979" t="s">
        <v>1640</v>
      </c>
      <c r="B74" s="1081">
        <f>'Budget general'!B77</f>
        <v>0</v>
      </c>
      <c r="C74" s="1102"/>
      <c r="D74" s="1170">
        <f>SUMIFS('A2 Cash'!$N:$N,'A2 Cash'!$A:$A,Table!$A$5,'A2 Cash'!$C:$C,'BFU A2'!$A74,'A2 Cash'!$R:$R,"1")-SUMIFS('A2 Banque'!$N:$N,'A2 Banque'!$A:$A,Table!$A$5,'A2 Banque'!$C:$C,'BFU A2'!A74,'A2 Banque'!$R:$R,"1")</f>
        <v>0</v>
      </c>
      <c r="E74" s="1103">
        <f t="shared" si="16"/>
        <v>0</v>
      </c>
      <c r="F74" s="1102"/>
      <c r="G74" s="1170">
        <f>SUMIFS('A2 Cash'!$N:$N,'A2 Cash'!$A:$A,Table!$A$5,'A2 Cash'!$C:$C,'BFU A2'!$A74,'A2 Cash'!$R:$R,"2")-SUMIFS('A2 Banque'!$N:$N,'A2 Banque'!$A:$A,Table!$A$5,'A2 Banque'!$C:$C,'BFU A2'!$A74,'A2 Banque'!$R:$R,"2")</f>
        <v>0</v>
      </c>
      <c r="H74" s="1103">
        <f t="shared" si="17"/>
        <v>0</v>
      </c>
      <c r="I74" s="1102"/>
      <c r="J74" s="1170">
        <f>SUMIFS('A2 Cash'!$N:$N,'A2 Cash'!$A:$A,Table!$A$5,'A2 Cash'!$C:$C,'BFU A2'!$A74,'A2 Cash'!$R:$R,"3")-SUMIFS('A2 Banque'!$N:$N,'A2 Banque'!$A:$A,Table!$A$5,'A2 Banque'!$C:$C,'BFU A2'!$A74,'A2 Banque'!$R:$R,"3")</f>
        <v>0</v>
      </c>
      <c r="K74" s="1103">
        <f t="shared" si="18"/>
        <v>0</v>
      </c>
      <c r="L74" s="1102"/>
      <c r="M74" s="1170">
        <f>SUMIFS('A2 Cash'!$N:$N,'A2 Cash'!$A:$A,Table!$A$5,'A2 Cash'!$C:$C,'BFU A2'!$A74,'A2 Cash'!$R:$R,"4")-SUMIFS('A2 Banque'!$N:$N,'A2 Banque'!$A:$A,Table!$A$5,'A2 Banque'!$C:$C,'BFU A2'!$A74,'A2 Banque'!$R:$R,"4")</f>
        <v>0</v>
      </c>
      <c r="N74" s="1103">
        <f t="shared" si="19"/>
        <v>0</v>
      </c>
      <c r="P74" s="1102">
        <f t="shared" si="13"/>
        <v>0</v>
      </c>
      <c r="Q74" s="1009">
        <f t="shared" si="13"/>
        <v>0</v>
      </c>
      <c r="R74" s="1103">
        <f t="shared" si="14"/>
        <v>0</v>
      </c>
      <c r="T74" s="1103"/>
      <c r="U74" s="1103">
        <f t="shared" si="15"/>
        <v>0</v>
      </c>
    </row>
    <row r="75" spans="1:21" ht="15.75">
      <c r="A75" s="979" t="s">
        <v>1641</v>
      </c>
      <c r="B75" s="1080">
        <f>'Budget general'!B78</f>
        <v>0</v>
      </c>
      <c r="C75" s="1110"/>
      <c r="D75" s="1171">
        <f>SUMIFS('A2 Cash'!$N:$N,'A2 Cash'!$A:$A,Table!$A$5,'A2 Cash'!$C:$C,'BFU A2'!$A75,'A2 Cash'!$R:$R,"1")-SUMIFS('A2 Banque'!$N:$N,'A2 Banque'!$A:$A,Table!$A$5,'A2 Banque'!$C:$C,'BFU A2'!A75,'A2 Banque'!$R:$R,"1")</f>
        <v>0</v>
      </c>
      <c r="E75" s="1111">
        <f t="shared" si="16"/>
        <v>0</v>
      </c>
      <c r="F75" s="1110"/>
      <c r="G75" s="1171">
        <f>SUMIFS('A2 Cash'!$N:$N,'A2 Cash'!$A:$A,Table!$A$5,'A2 Cash'!$C:$C,'BFU A2'!$A75,'A2 Cash'!$R:$R,"2")-SUMIFS('A2 Banque'!$N:$N,'A2 Banque'!$A:$A,Table!$A$5,'A2 Banque'!$C:$C,'BFU A2'!$A75,'A2 Banque'!$R:$R,"2")</f>
        <v>0</v>
      </c>
      <c r="H75" s="1111">
        <f t="shared" si="17"/>
        <v>0</v>
      </c>
      <c r="I75" s="1110"/>
      <c r="J75" s="1171">
        <f>SUMIFS('A2 Cash'!$N:$N,'A2 Cash'!$A:$A,Table!$A$5,'A2 Cash'!$C:$C,'BFU A2'!$A75,'A2 Cash'!$R:$R,"3")-SUMIFS('A2 Banque'!$N:$N,'A2 Banque'!$A:$A,Table!$A$5,'A2 Banque'!$C:$C,'BFU A2'!$A75,'A2 Banque'!$R:$R,"3")</f>
        <v>0</v>
      </c>
      <c r="K75" s="1111">
        <f t="shared" si="18"/>
        <v>0</v>
      </c>
      <c r="L75" s="1110"/>
      <c r="M75" s="1171">
        <f>SUMIFS('A2 Cash'!$N:$N,'A2 Cash'!$A:$A,Table!$A$5,'A2 Cash'!$C:$C,'BFU A2'!$A75,'A2 Cash'!$R:$R,"4")-SUMIFS('A2 Banque'!$N:$N,'A2 Banque'!$A:$A,Table!$A$5,'A2 Banque'!$C:$C,'BFU A2'!$A75,'A2 Banque'!$R:$R,"4")</f>
        <v>0</v>
      </c>
      <c r="N75" s="1111">
        <f t="shared" si="19"/>
        <v>0</v>
      </c>
      <c r="P75" s="1110">
        <f t="shared" si="13"/>
        <v>0</v>
      </c>
      <c r="Q75" s="1117">
        <f t="shared" si="13"/>
        <v>0</v>
      </c>
      <c r="R75" s="1111">
        <f t="shared" si="14"/>
        <v>0</v>
      </c>
      <c r="T75" s="1111"/>
      <c r="U75" s="1111">
        <f t="shared" si="15"/>
        <v>0</v>
      </c>
    </row>
    <row r="76" spans="1:21" ht="15.75">
      <c r="A76" s="979" t="s">
        <v>1642</v>
      </c>
      <c r="B76" s="1082">
        <f>'Budget general'!B79</f>
        <v>0</v>
      </c>
      <c r="C76" s="1112"/>
      <c r="D76" s="1174">
        <f>SUMIFS('A2 Cash'!$N:$N,'A2 Cash'!$A:$A,Table!$A$5,'A2 Cash'!$C:$C,'BFU A2'!$A76,'A2 Cash'!$R:$R,"1")-SUMIFS('A2 Banque'!$N:$N,'A2 Banque'!$A:$A,Table!$A$5,'A2 Banque'!$C:$C,'BFU A2'!A76,'A2 Banque'!$R:$R,"1")</f>
        <v>0</v>
      </c>
      <c r="E76" s="1113">
        <f t="shared" si="16"/>
        <v>0</v>
      </c>
      <c r="F76" s="1112"/>
      <c r="G76" s="1174">
        <f>SUMIFS('A2 Cash'!$N:$N,'A2 Cash'!$A:$A,Table!$A$5,'A2 Cash'!$C:$C,'BFU A2'!$A76,'A2 Cash'!$R:$R,"2")-SUMIFS('A2 Banque'!$N:$N,'A2 Banque'!$A:$A,Table!$A$5,'A2 Banque'!$C:$C,'BFU A2'!$A76,'A2 Banque'!$R:$R,"2")</f>
        <v>0</v>
      </c>
      <c r="H76" s="1113">
        <f t="shared" si="17"/>
        <v>0</v>
      </c>
      <c r="I76" s="1112"/>
      <c r="J76" s="1174">
        <f>SUMIFS('A2 Cash'!$N:$N,'A2 Cash'!$A:$A,Table!$A$5,'A2 Cash'!$C:$C,'BFU A2'!$A76,'A2 Cash'!$R:$R,"3")-SUMIFS('A2 Banque'!$N:$N,'A2 Banque'!$A:$A,Table!$A$5,'A2 Banque'!$C:$C,'BFU A2'!$A76,'A2 Banque'!$R:$R,"3")</f>
        <v>0</v>
      </c>
      <c r="K76" s="1113">
        <f t="shared" si="18"/>
        <v>0</v>
      </c>
      <c r="L76" s="1112"/>
      <c r="M76" s="1174">
        <f>SUMIFS('A2 Cash'!$N:$N,'A2 Cash'!$A:$A,Table!$A$5,'A2 Cash'!$C:$C,'BFU A2'!$A76,'A2 Cash'!$R:$R,"4")-SUMIFS('A2 Banque'!$N:$N,'A2 Banque'!$A:$A,Table!$A$5,'A2 Banque'!$C:$C,'BFU A2'!$A76,'A2 Banque'!$R:$R,"4")</f>
        <v>0</v>
      </c>
      <c r="N76" s="1113">
        <f t="shared" si="19"/>
        <v>0</v>
      </c>
      <c r="P76" s="1112">
        <f t="shared" si="13"/>
        <v>0</v>
      </c>
      <c r="Q76" s="1117">
        <f t="shared" si="13"/>
        <v>0</v>
      </c>
      <c r="R76" s="1113">
        <f t="shared" si="14"/>
        <v>0</v>
      </c>
      <c r="T76" s="1113"/>
      <c r="U76" s="1113">
        <f t="shared" si="15"/>
        <v>0</v>
      </c>
    </row>
    <row r="77" spans="1:21" ht="15.75">
      <c r="A77" s="979" t="s">
        <v>1643</v>
      </c>
      <c r="B77" s="1082">
        <f>'Budget general'!B80</f>
        <v>0</v>
      </c>
      <c r="C77" s="1098"/>
      <c r="D77" s="1168">
        <f>SUMIFS('A2 Cash'!$N:$N,'A2 Cash'!$A:$A,Table!$A$5,'A2 Cash'!$C:$C,'BFU A2'!$A77,'A2 Cash'!$R:$R,"1")-SUMIFS('A2 Banque'!$N:$N,'A2 Banque'!$A:$A,Table!$A$5,'A2 Banque'!$C:$C,'BFU A2'!A77,'A2 Banque'!$R:$R,"1")</f>
        <v>0</v>
      </c>
      <c r="E77" s="1099">
        <f t="shared" si="16"/>
        <v>0</v>
      </c>
      <c r="F77" s="1098"/>
      <c r="G77" s="1168">
        <f>SUMIFS('A2 Cash'!$N:$N,'A2 Cash'!$A:$A,Table!$A$5,'A2 Cash'!$C:$C,'BFU A2'!$A77,'A2 Cash'!$R:$R,"2")-SUMIFS('A2 Banque'!$N:$N,'A2 Banque'!$A:$A,Table!$A$5,'A2 Banque'!$C:$C,'BFU A2'!$A77,'A2 Banque'!$R:$R,"2")</f>
        <v>0</v>
      </c>
      <c r="H77" s="1099">
        <f t="shared" si="17"/>
        <v>0</v>
      </c>
      <c r="I77" s="1098"/>
      <c r="J77" s="1168">
        <f>SUMIFS('A2 Cash'!$N:$N,'A2 Cash'!$A:$A,Table!$A$5,'A2 Cash'!$C:$C,'BFU A2'!$A77,'A2 Cash'!$R:$R,"3")-SUMIFS('A2 Banque'!$N:$N,'A2 Banque'!$A:$A,Table!$A$5,'A2 Banque'!$C:$C,'BFU A2'!$A77,'A2 Banque'!$R:$R,"3")</f>
        <v>0</v>
      </c>
      <c r="K77" s="1099">
        <f t="shared" si="18"/>
        <v>0</v>
      </c>
      <c r="L77" s="1098"/>
      <c r="M77" s="1168">
        <f>SUMIFS('A2 Cash'!$N:$N,'A2 Cash'!$A:$A,Table!$A$5,'A2 Cash'!$C:$C,'BFU A2'!$A77,'A2 Cash'!$R:$R,"4")-SUMIFS('A2 Banque'!$N:$N,'A2 Banque'!$A:$A,Table!$A$5,'A2 Banque'!$C:$C,'BFU A2'!$A77,'A2 Banque'!$R:$R,"4")</f>
        <v>0</v>
      </c>
      <c r="N77" s="1099">
        <f t="shared" si="19"/>
        <v>0</v>
      </c>
      <c r="P77" s="1098">
        <f t="shared" si="13"/>
        <v>0</v>
      </c>
      <c r="Q77" s="1117">
        <f t="shared" si="13"/>
        <v>0</v>
      </c>
      <c r="R77" s="1099">
        <f t="shared" si="14"/>
        <v>0</v>
      </c>
      <c r="S77" s="952"/>
      <c r="T77" s="1099"/>
      <c r="U77" s="1099">
        <f t="shared" si="15"/>
        <v>0</v>
      </c>
    </row>
    <row r="78" spans="1:21" ht="15.75">
      <c r="A78" s="979" t="s">
        <v>1644</v>
      </c>
      <c r="B78" s="1082">
        <f>'Budget general'!B81</f>
        <v>0</v>
      </c>
      <c r="C78" s="1098"/>
      <c r="D78" s="1168">
        <f>SUMIFS('A2 Cash'!$N:$N,'A2 Cash'!$A:$A,Table!$A$5,'A2 Cash'!$C:$C,'BFU A2'!$A78,'A2 Cash'!$R:$R,"1")-SUMIFS('A2 Banque'!$N:$N,'A2 Banque'!$A:$A,Table!$A$5,'A2 Banque'!$C:$C,'BFU A2'!A78,'A2 Banque'!$R:$R,"1")</f>
        <v>0</v>
      </c>
      <c r="E78" s="1099">
        <f t="shared" si="16"/>
        <v>0</v>
      </c>
      <c r="F78" s="1098"/>
      <c r="G78" s="1168">
        <f>SUMIFS('A2 Cash'!$N:$N,'A2 Cash'!$A:$A,Table!$A$5,'A2 Cash'!$C:$C,'BFU A2'!$A78,'A2 Cash'!$R:$R,"2")-SUMIFS('A2 Banque'!$N:$N,'A2 Banque'!$A:$A,Table!$A$5,'A2 Banque'!$C:$C,'BFU A2'!$A78,'A2 Banque'!$R:$R,"2")</f>
        <v>0</v>
      </c>
      <c r="H78" s="1099">
        <f t="shared" si="17"/>
        <v>0</v>
      </c>
      <c r="I78" s="1098"/>
      <c r="J78" s="1168">
        <f>SUMIFS('A2 Cash'!$N:$N,'A2 Cash'!$A:$A,Table!$A$5,'A2 Cash'!$C:$C,'BFU A2'!$A78,'A2 Cash'!$R:$R,"3")-SUMIFS('A2 Banque'!$N:$N,'A2 Banque'!$A:$A,Table!$A$5,'A2 Banque'!$C:$C,'BFU A2'!$A78,'A2 Banque'!$R:$R,"3")</f>
        <v>0</v>
      </c>
      <c r="K78" s="1099">
        <f t="shared" si="18"/>
        <v>0</v>
      </c>
      <c r="L78" s="1098"/>
      <c r="M78" s="1168">
        <f>SUMIFS('A2 Cash'!$N:$N,'A2 Cash'!$A:$A,Table!$A$5,'A2 Cash'!$C:$C,'BFU A2'!$A78,'A2 Cash'!$R:$R,"4")-SUMIFS('A2 Banque'!$N:$N,'A2 Banque'!$A:$A,Table!$A$5,'A2 Banque'!$C:$C,'BFU A2'!$A78,'A2 Banque'!$R:$R,"4")</f>
        <v>0</v>
      </c>
      <c r="N78" s="1099">
        <f t="shared" si="19"/>
        <v>0</v>
      </c>
      <c r="P78" s="1098">
        <f t="shared" si="13"/>
        <v>0</v>
      </c>
      <c r="Q78" s="1117">
        <f t="shared" si="13"/>
        <v>0</v>
      </c>
      <c r="R78" s="1099">
        <f t="shared" si="14"/>
        <v>0</v>
      </c>
      <c r="T78" s="1099"/>
      <c r="U78" s="1099">
        <f t="shared" si="15"/>
        <v>0</v>
      </c>
    </row>
    <row r="79" spans="1:21" ht="14.45" customHeight="1" thickBot="1">
      <c r="A79" s="979" t="s">
        <v>1645</v>
      </c>
      <c r="B79" s="1082">
        <f>'Budget general'!B82</f>
        <v>0</v>
      </c>
      <c r="C79" s="1098"/>
      <c r="D79" s="1168">
        <f>SUMIFS('A2 Cash'!$N:$N,'A2 Cash'!$A:$A,Table!$A$5,'A2 Cash'!$C:$C,'BFU A2'!$A79,'A2 Cash'!$R:$R,"1")-SUMIFS('A2 Banque'!$N:$N,'A2 Banque'!$A:$A,Table!$A$5,'A2 Banque'!$C:$C,'BFU A2'!A79,'A2 Banque'!$R:$R,"1")</f>
        <v>0</v>
      </c>
      <c r="E79" s="1099">
        <f t="shared" si="16"/>
        <v>0</v>
      </c>
      <c r="F79" s="1098"/>
      <c r="G79" s="1168">
        <f>SUMIFS('A2 Cash'!$N:$N,'A2 Cash'!$A:$A,Table!$A$5,'A2 Cash'!$C:$C,'BFU A2'!$A79,'A2 Cash'!$R:$R,"2")-SUMIFS('A2 Banque'!$N:$N,'A2 Banque'!$A:$A,Table!$A$5,'A2 Banque'!$C:$C,'BFU A2'!$A79,'A2 Banque'!$R:$R,"2")</f>
        <v>0</v>
      </c>
      <c r="H79" s="1099">
        <f t="shared" si="17"/>
        <v>0</v>
      </c>
      <c r="I79" s="1098"/>
      <c r="J79" s="1168">
        <f>SUMIFS('A2 Cash'!$N:$N,'A2 Cash'!$A:$A,Table!$A$5,'A2 Cash'!$C:$C,'BFU A2'!$A79,'A2 Cash'!$R:$R,"3")-SUMIFS('A2 Banque'!$N:$N,'A2 Banque'!$A:$A,Table!$A$5,'A2 Banque'!$C:$C,'BFU A2'!$A79,'A2 Banque'!$R:$R,"3")</f>
        <v>0</v>
      </c>
      <c r="K79" s="1099">
        <f t="shared" si="18"/>
        <v>0</v>
      </c>
      <c r="L79" s="1098"/>
      <c r="M79" s="1168">
        <f>SUMIFS('A2 Cash'!$N:$N,'A2 Cash'!$A:$A,Table!$A$5,'A2 Cash'!$C:$C,'BFU A2'!$A79,'A2 Cash'!$R:$R,"4")-SUMIFS('A2 Banque'!$N:$N,'A2 Banque'!$A:$A,Table!$A$5,'A2 Banque'!$C:$C,'BFU A2'!$A79,'A2 Banque'!$R:$R,"4")</f>
        <v>0</v>
      </c>
      <c r="N79" s="1099">
        <f t="shared" si="19"/>
        <v>0</v>
      </c>
      <c r="P79" s="1098">
        <f t="shared" si="13"/>
        <v>0</v>
      </c>
      <c r="Q79" s="1117">
        <f t="shared" si="13"/>
        <v>0</v>
      </c>
      <c r="R79" s="1099">
        <f t="shared" si="14"/>
        <v>0</v>
      </c>
      <c r="T79" s="1099"/>
      <c r="U79" s="1099">
        <f t="shared" si="15"/>
        <v>0</v>
      </c>
    </row>
    <row r="80" spans="1:21" ht="14.45" customHeight="1" thickBot="1">
      <c r="A80" s="979" t="s">
        <v>1156</v>
      </c>
      <c r="B80" s="1070">
        <f>'Budget general'!B83</f>
        <v>0</v>
      </c>
      <c r="C80" s="1164">
        <f>C81+C87+C93+C99</f>
        <v>0</v>
      </c>
      <c r="D80" s="1164">
        <f>D81+D87+D93+D99</f>
        <v>0</v>
      </c>
      <c r="E80" s="1095">
        <f t="shared" si="16"/>
        <v>0</v>
      </c>
      <c r="F80" s="1164">
        <f>F81+F87+F93+F99</f>
        <v>0</v>
      </c>
      <c r="G80" s="1164">
        <f>G81+G87+G93+G99</f>
        <v>0</v>
      </c>
      <c r="H80" s="1095">
        <f t="shared" si="17"/>
        <v>0</v>
      </c>
      <c r="I80" s="1164">
        <f>I81+I87+I93+I99</f>
        <v>0</v>
      </c>
      <c r="J80" s="1164">
        <f>J81+J87+J93+J99</f>
        <v>0</v>
      </c>
      <c r="K80" s="1095">
        <f t="shared" si="18"/>
        <v>0</v>
      </c>
      <c r="L80" s="1164">
        <f>L81+L87+L93+L99</f>
        <v>0</v>
      </c>
      <c r="M80" s="1164">
        <f>M81+M87+M93+M99</f>
        <v>0</v>
      </c>
      <c r="N80" s="1095">
        <f t="shared" si="19"/>
        <v>0</v>
      </c>
      <c r="P80" s="1070">
        <f>P81+P87+P93+P99</f>
        <v>0</v>
      </c>
      <c r="Q80" s="1071">
        <f>E81+H81+K81+N81</f>
        <v>0</v>
      </c>
      <c r="R80" s="1095">
        <f t="shared" si="14"/>
        <v>0</v>
      </c>
      <c r="T80" s="1095"/>
      <c r="U80" s="1095">
        <f>U81+U87+U93+U99</f>
        <v>0</v>
      </c>
    </row>
    <row r="81" spans="1:21" ht="14.45" customHeight="1">
      <c r="A81" s="979" t="s">
        <v>1646</v>
      </c>
      <c r="B81" s="1079">
        <f>'Budget general'!B84</f>
        <v>0</v>
      </c>
      <c r="C81" s="1096"/>
      <c r="D81" s="1170">
        <f>SUMIFS('A2 Cash'!$N:$N,'A2 Cash'!$A:$A,Table!$A$5,'A2 Cash'!$C:$C,'BFU A2'!$A81,'A2 Cash'!$R:$R,"1")-SUMIFS('A2 Banque'!$N:$N,'A2 Banque'!$A:$A,Table!$A$5,'A2 Banque'!$C:$C,'BFU A2'!A81,'A2 Banque'!$R:$R,"1")</f>
        <v>0</v>
      </c>
      <c r="E81" s="1097">
        <f t="shared" si="16"/>
        <v>0</v>
      </c>
      <c r="F81" s="1096"/>
      <c r="G81" s="1170">
        <f>SUMIFS('A2 Cash'!$N:$N,'A2 Cash'!$A:$A,Table!$A$5,'A2 Cash'!$C:$C,'BFU A2'!$A81,'A2 Cash'!$R:$R,"2")-SUMIFS('A2 Banque'!$N:$N,'A2 Banque'!$A:$A,Table!$A$5,'A2 Banque'!$C:$C,'BFU A2'!$A81,'A2 Banque'!$R:$R,"2")</f>
        <v>0</v>
      </c>
      <c r="H81" s="1097">
        <f t="shared" si="17"/>
        <v>0</v>
      </c>
      <c r="I81" s="1096"/>
      <c r="J81" s="1170">
        <f>SUMIFS('A2 Cash'!$N:$N,'A2 Cash'!$A:$A,Table!$A$5,'A2 Cash'!$C:$C,'BFU A2'!$A81,'A2 Cash'!$R:$R,"3")-SUMIFS('A2 Banque'!$N:$N,'A2 Banque'!$A:$A,Table!$A$5,'A2 Banque'!$C:$C,'BFU A2'!$A81,'A2 Banque'!$R:$R,"3")</f>
        <v>0</v>
      </c>
      <c r="K81" s="1097">
        <f t="shared" si="18"/>
        <v>0</v>
      </c>
      <c r="L81" s="1096"/>
      <c r="M81" s="1170">
        <f>SUMIFS('A2 Cash'!$N:$N,'A2 Cash'!$A:$A,Table!$A$5,'A2 Cash'!$C:$C,'BFU A2'!$A81,'A2 Cash'!$R:$R,"4")-SUMIFS('A2 Banque'!$N:$N,'A2 Banque'!$A:$A,Table!$A$5,'A2 Banque'!$C:$C,'BFU A2'!$A81,'A2 Banque'!$R:$R,"4")</f>
        <v>0</v>
      </c>
      <c r="N81" s="1097">
        <f t="shared" si="19"/>
        <v>0</v>
      </c>
      <c r="P81" s="1096">
        <f>C81+F81+I81+L81</f>
        <v>0</v>
      </c>
      <c r="Q81" s="1096">
        <f>D81+G81+J81+M81</f>
        <v>0</v>
      </c>
      <c r="R81" s="1097">
        <f t="shared" si="14"/>
        <v>0</v>
      </c>
      <c r="T81" s="1097"/>
      <c r="U81" s="1097">
        <f>Q81-T81</f>
        <v>0</v>
      </c>
    </row>
    <row r="82" spans="1:21" ht="14.45" customHeight="1">
      <c r="A82" s="979" t="s">
        <v>1647</v>
      </c>
      <c r="B82" s="1080">
        <f>'Budget general'!B85</f>
        <v>0</v>
      </c>
      <c r="C82" s="1098"/>
      <c r="D82" s="1168">
        <f>SUMIFS('A2 Cash'!$N:$N,'A2 Cash'!$A:$A,Table!$A$5,'A2 Cash'!$C:$C,'BFU A2'!$A82,'A2 Cash'!$R:$R,"1")-SUMIFS('A2 Banque'!$N:$N,'A2 Banque'!$A:$A,Table!$A$5,'A2 Banque'!$C:$C,'BFU A2'!A82,'A2 Banque'!$R:$R,"1")</f>
        <v>0</v>
      </c>
      <c r="E82" s="1099">
        <f t="shared" si="16"/>
        <v>0</v>
      </c>
      <c r="F82" s="1098"/>
      <c r="G82" s="1168">
        <f>SUMIFS('A2 Cash'!$N:$N,'A2 Cash'!$A:$A,Table!$A$5,'A2 Cash'!$C:$C,'BFU A2'!$A82,'A2 Cash'!$R:$R,"2")-SUMIFS('A2 Banque'!$N:$N,'A2 Banque'!$A:$A,Table!$A$5,'A2 Banque'!$C:$C,'BFU A2'!$A82,'A2 Banque'!$R:$R,"2")</f>
        <v>0</v>
      </c>
      <c r="H82" s="1099">
        <f t="shared" si="17"/>
        <v>0</v>
      </c>
      <c r="I82" s="1098"/>
      <c r="J82" s="1168">
        <f>SUMIFS('A2 Cash'!$N:$N,'A2 Cash'!$A:$A,Table!$A$5,'A2 Cash'!$C:$C,'BFU A2'!$A82,'A2 Cash'!$R:$R,"3")-SUMIFS('A2 Banque'!$N:$N,'A2 Banque'!$A:$A,Table!$A$5,'A2 Banque'!$C:$C,'BFU A2'!$A82,'A2 Banque'!$R:$R,"3")</f>
        <v>0</v>
      </c>
      <c r="K82" s="1099">
        <f t="shared" si="18"/>
        <v>0</v>
      </c>
      <c r="L82" s="1098"/>
      <c r="M82" s="1168">
        <f>SUMIFS('A2 Cash'!$N:$N,'A2 Cash'!$A:$A,Table!$A$5,'A2 Cash'!$C:$C,'BFU A2'!$A82,'A2 Cash'!$R:$R,"4")-SUMIFS('A2 Banque'!$N:$N,'A2 Banque'!$A:$A,Table!$A$5,'A2 Banque'!$C:$C,'BFU A2'!$A82,'A2 Banque'!$R:$R,"4")</f>
        <v>0</v>
      </c>
      <c r="N82" s="1099">
        <f t="shared" si="19"/>
        <v>0</v>
      </c>
      <c r="P82" s="1098">
        <f t="shared" ref="P82:Q104" si="20">C82+F82+I82+L82</f>
        <v>0</v>
      </c>
      <c r="Q82" s="1117">
        <f t="shared" si="20"/>
        <v>0</v>
      </c>
      <c r="R82" s="1099">
        <f t="shared" si="14"/>
        <v>0</v>
      </c>
      <c r="T82" s="1099"/>
      <c r="U82" s="1099">
        <f t="shared" ref="U82:U104" si="21">Q82-T82</f>
        <v>0</v>
      </c>
    </row>
    <row r="83" spans="1:21" ht="14.45" customHeight="1">
      <c r="A83" s="979" t="s">
        <v>1648</v>
      </c>
      <c r="B83" s="1080">
        <f>'Budget general'!B86</f>
        <v>0</v>
      </c>
      <c r="C83" s="1098"/>
      <c r="D83" s="1168">
        <f>SUMIFS('A2 Cash'!$N:$N,'A2 Cash'!$A:$A,Table!$A$5,'A2 Cash'!$C:$C,'BFU A2'!$A83,'A2 Cash'!$R:$R,"1")-SUMIFS('A2 Banque'!$N:$N,'A2 Banque'!$A:$A,Table!$A$5,'A2 Banque'!$C:$C,'BFU A2'!A83,'A2 Banque'!$R:$R,"1")</f>
        <v>0</v>
      </c>
      <c r="E83" s="1099">
        <f t="shared" si="16"/>
        <v>0</v>
      </c>
      <c r="F83" s="1098"/>
      <c r="G83" s="1168">
        <f>SUMIFS('A2 Cash'!$N:$N,'A2 Cash'!$A:$A,Table!$A$5,'A2 Cash'!$C:$C,'BFU A2'!$A83,'A2 Cash'!$R:$R,"2")-SUMIFS('A2 Banque'!$N:$N,'A2 Banque'!$A:$A,Table!$A$5,'A2 Banque'!$C:$C,'BFU A2'!$A83,'A2 Banque'!$R:$R,"2")</f>
        <v>0</v>
      </c>
      <c r="H83" s="1099">
        <f t="shared" si="17"/>
        <v>0</v>
      </c>
      <c r="I83" s="1098"/>
      <c r="J83" s="1168">
        <f>SUMIFS('A2 Cash'!$N:$N,'A2 Cash'!$A:$A,Table!$A$5,'A2 Cash'!$C:$C,'BFU A2'!$A83,'A2 Cash'!$R:$R,"3")-SUMIFS('A2 Banque'!$N:$N,'A2 Banque'!$A:$A,Table!$A$5,'A2 Banque'!$C:$C,'BFU A2'!$A83,'A2 Banque'!$R:$R,"3")</f>
        <v>0</v>
      </c>
      <c r="K83" s="1099">
        <f t="shared" si="18"/>
        <v>0</v>
      </c>
      <c r="L83" s="1098"/>
      <c r="M83" s="1168">
        <f>SUMIFS('A2 Cash'!$N:$N,'A2 Cash'!$A:$A,Table!$A$5,'A2 Cash'!$C:$C,'BFU A2'!$A83,'A2 Cash'!$R:$R,"4")-SUMIFS('A2 Banque'!$N:$N,'A2 Banque'!$A:$A,Table!$A$5,'A2 Banque'!$C:$C,'BFU A2'!$A83,'A2 Banque'!$R:$R,"4")</f>
        <v>0</v>
      </c>
      <c r="N83" s="1099">
        <f t="shared" si="19"/>
        <v>0</v>
      </c>
      <c r="P83" s="1098">
        <f t="shared" si="20"/>
        <v>0</v>
      </c>
      <c r="Q83" s="1117">
        <f t="shared" si="20"/>
        <v>0</v>
      </c>
      <c r="R83" s="1099">
        <f t="shared" si="14"/>
        <v>0</v>
      </c>
      <c r="T83" s="1099"/>
      <c r="U83" s="1099">
        <f t="shared" si="21"/>
        <v>0</v>
      </c>
    </row>
    <row r="84" spans="1:21" ht="14.45" customHeight="1">
      <c r="A84" s="979" t="s">
        <v>1649</v>
      </c>
      <c r="B84" s="1080">
        <f>'Budget general'!B87</f>
        <v>0</v>
      </c>
      <c r="C84" s="1098"/>
      <c r="D84" s="1168">
        <f>SUMIFS('A2 Cash'!$N:$N,'A2 Cash'!$A:$A,Table!$A$5,'A2 Cash'!$C:$C,'BFU A2'!$A84,'A2 Cash'!$R:$R,"1")-SUMIFS('A2 Banque'!$N:$N,'A2 Banque'!$A:$A,Table!$A$5,'A2 Banque'!$C:$C,'BFU A2'!A84,'A2 Banque'!$R:$R,"1")</f>
        <v>0</v>
      </c>
      <c r="E84" s="1099">
        <f t="shared" si="16"/>
        <v>0</v>
      </c>
      <c r="F84" s="1098"/>
      <c r="G84" s="1168">
        <f>SUMIFS('A2 Cash'!$N:$N,'A2 Cash'!$A:$A,Table!$A$5,'A2 Cash'!$C:$C,'BFU A2'!$A84,'A2 Cash'!$R:$R,"2")-SUMIFS('A2 Banque'!$N:$N,'A2 Banque'!$A:$A,Table!$A$5,'A2 Banque'!$C:$C,'BFU A2'!$A84,'A2 Banque'!$R:$R,"2")</f>
        <v>0</v>
      </c>
      <c r="H84" s="1099">
        <f t="shared" si="17"/>
        <v>0</v>
      </c>
      <c r="I84" s="1098"/>
      <c r="J84" s="1168">
        <f>SUMIFS('A2 Cash'!$N:$N,'A2 Cash'!$A:$A,Table!$A$5,'A2 Cash'!$C:$C,'BFU A2'!$A84,'A2 Cash'!$R:$R,"3")-SUMIFS('A2 Banque'!$N:$N,'A2 Banque'!$A:$A,Table!$A$5,'A2 Banque'!$C:$C,'BFU A2'!$A84,'A2 Banque'!$R:$R,"3")</f>
        <v>0</v>
      </c>
      <c r="K84" s="1099">
        <f t="shared" si="18"/>
        <v>0</v>
      </c>
      <c r="L84" s="1098"/>
      <c r="M84" s="1168">
        <f>SUMIFS('A2 Cash'!$N:$N,'A2 Cash'!$A:$A,Table!$A$5,'A2 Cash'!$C:$C,'BFU A2'!$A84,'A2 Cash'!$R:$R,"4")-SUMIFS('A2 Banque'!$N:$N,'A2 Banque'!$A:$A,Table!$A$5,'A2 Banque'!$C:$C,'BFU A2'!$A84,'A2 Banque'!$R:$R,"4")</f>
        <v>0</v>
      </c>
      <c r="N84" s="1099">
        <f t="shared" si="19"/>
        <v>0</v>
      </c>
      <c r="P84" s="1098">
        <f t="shared" si="20"/>
        <v>0</v>
      </c>
      <c r="Q84" s="1117">
        <f t="shared" si="20"/>
        <v>0</v>
      </c>
      <c r="R84" s="1099">
        <f t="shared" si="14"/>
        <v>0</v>
      </c>
      <c r="T84" s="1099"/>
      <c r="U84" s="1099">
        <f t="shared" si="21"/>
        <v>0</v>
      </c>
    </row>
    <row r="85" spans="1:21" ht="14.45" customHeight="1">
      <c r="A85" s="979" t="s">
        <v>1650</v>
      </c>
      <c r="B85" s="1080">
        <f>'Budget general'!B88</f>
        <v>0</v>
      </c>
      <c r="C85" s="1098"/>
      <c r="D85" s="1168">
        <f>SUMIFS('A2 Cash'!$N:$N,'A2 Cash'!$A:$A,Table!$A$5,'A2 Cash'!$C:$C,'BFU A2'!$A85,'A2 Cash'!$R:$R,"1")-SUMIFS('A2 Banque'!$N:$N,'A2 Banque'!$A:$A,Table!$A$5,'A2 Banque'!$C:$C,'BFU A2'!A85,'A2 Banque'!$R:$R,"1")</f>
        <v>0</v>
      </c>
      <c r="E85" s="1099">
        <f t="shared" si="16"/>
        <v>0</v>
      </c>
      <c r="F85" s="1098"/>
      <c r="G85" s="1168">
        <f>SUMIFS('A2 Cash'!$N:$N,'A2 Cash'!$A:$A,Table!$A$5,'A2 Cash'!$C:$C,'BFU A2'!$A85,'A2 Cash'!$R:$R,"2")-SUMIFS('A2 Banque'!$N:$N,'A2 Banque'!$A:$A,Table!$A$5,'A2 Banque'!$C:$C,'BFU A2'!$A85,'A2 Banque'!$R:$R,"2")</f>
        <v>0</v>
      </c>
      <c r="H85" s="1099">
        <f t="shared" si="17"/>
        <v>0</v>
      </c>
      <c r="I85" s="1098"/>
      <c r="J85" s="1168">
        <f>SUMIFS('A2 Cash'!$N:$N,'A2 Cash'!$A:$A,Table!$A$5,'A2 Cash'!$C:$C,'BFU A2'!$A85,'A2 Cash'!$R:$R,"3")-SUMIFS('A2 Banque'!$N:$N,'A2 Banque'!$A:$A,Table!$A$5,'A2 Banque'!$C:$C,'BFU A2'!$A85,'A2 Banque'!$R:$R,"3")</f>
        <v>0</v>
      </c>
      <c r="K85" s="1099">
        <f t="shared" si="18"/>
        <v>0</v>
      </c>
      <c r="L85" s="1098"/>
      <c r="M85" s="1168">
        <f>SUMIFS('A2 Cash'!$N:$N,'A2 Cash'!$A:$A,Table!$A$5,'A2 Cash'!$C:$C,'BFU A2'!$A85,'A2 Cash'!$R:$R,"4")-SUMIFS('A2 Banque'!$N:$N,'A2 Banque'!$A:$A,Table!$A$5,'A2 Banque'!$C:$C,'BFU A2'!$A85,'A2 Banque'!$R:$R,"4")</f>
        <v>0</v>
      </c>
      <c r="N85" s="1099">
        <f t="shared" si="19"/>
        <v>0</v>
      </c>
      <c r="P85" s="1098">
        <f t="shared" si="20"/>
        <v>0</v>
      </c>
      <c r="Q85" s="1117">
        <f t="shared" si="20"/>
        <v>0</v>
      </c>
      <c r="R85" s="1099">
        <f t="shared" si="14"/>
        <v>0</v>
      </c>
      <c r="T85" s="1099"/>
      <c r="U85" s="1099">
        <f t="shared" si="21"/>
        <v>0</v>
      </c>
    </row>
    <row r="86" spans="1:21" ht="14.45" customHeight="1">
      <c r="A86" s="979" t="s">
        <v>1651</v>
      </c>
      <c r="B86" s="1080">
        <f>'Budget general'!B89</f>
        <v>0</v>
      </c>
      <c r="C86" s="1098"/>
      <c r="D86" s="1168">
        <f>SUMIFS('A2 Cash'!$N:$N,'A2 Cash'!$A:$A,Table!$A$5,'A2 Cash'!$C:$C,'BFU A2'!$A86,'A2 Cash'!$R:$R,"1")-SUMIFS('A2 Banque'!$N:$N,'A2 Banque'!$A:$A,Table!$A$5,'A2 Banque'!$C:$C,'BFU A2'!A86,'A2 Banque'!$R:$R,"1")</f>
        <v>0</v>
      </c>
      <c r="E86" s="1099">
        <f t="shared" si="16"/>
        <v>0</v>
      </c>
      <c r="F86" s="1098"/>
      <c r="G86" s="1168">
        <f>SUMIFS('A2 Cash'!$N:$N,'A2 Cash'!$A:$A,Table!$A$5,'A2 Cash'!$C:$C,'BFU A2'!$A86,'A2 Cash'!$R:$R,"2")-SUMIFS('A2 Banque'!$N:$N,'A2 Banque'!$A:$A,Table!$A$5,'A2 Banque'!$C:$C,'BFU A2'!$A86,'A2 Banque'!$R:$R,"2")</f>
        <v>0</v>
      </c>
      <c r="H86" s="1099">
        <f t="shared" si="17"/>
        <v>0</v>
      </c>
      <c r="I86" s="1098"/>
      <c r="J86" s="1168">
        <f>SUMIFS('A2 Cash'!$N:$N,'A2 Cash'!$A:$A,Table!$A$5,'A2 Cash'!$C:$C,'BFU A2'!$A86,'A2 Cash'!$R:$R,"3")-SUMIFS('A2 Banque'!$N:$N,'A2 Banque'!$A:$A,Table!$A$5,'A2 Banque'!$C:$C,'BFU A2'!$A86,'A2 Banque'!$R:$R,"3")</f>
        <v>0</v>
      </c>
      <c r="K86" s="1099">
        <f t="shared" si="18"/>
        <v>0</v>
      </c>
      <c r="L86" s="1098"/>
      <c r="M86" s="1168">
        <f>SUMIFS('A2 Cash'!$N:$N,'A2 Cash'!$A:$A,Table!$A$5,'A2 Cash'!$C:$C,'BFU A2'!$A86,'A2 Cash'!$R:$R,"4")-SUMIFS('A2 Banque'!$N:$N,'A2 Banque'!$A:$A,Table!$A$5,'A2 Banque'!$C:$C,'BFU A2'!$A86,'A2 Banque'!$R:$R,"4")</f>
        <v>0</v>
      </c>
      <c r="N86" s="1099">
        <f t="shared" si="19"/>
        <v>0</v>
      </c>
      <c r="P86" s="1098">
        <f t="shared" si="20"/>
        <v>0</v>
      </c>
      <c r="Q86" s="1117">
        <f t="shared" si="20"/>
        <v>0</v>
      </c>
      <c r="R86" s="1099">
        <f t="shared" si="14"/>
        <v>0</v>
      </c>
      <c r="T86" s="1099"/>
      <c r="U86" s="1099">
        <f t="shared" si="21"/>
        <v>0</v>
      </c>
    </row>
    <row r="87" spans="1:21" ht="14.45" customHeight="1">
      <c r="A87" s="979" t="s">
        <v>1653</v>
      </c>
      <c r="B87" s="1081">
        <f>'Budget general'!B90</f>
        <v>0</v>
      </c>
      <c r="C87" s="1100"/>
      <c r="D87" s="1165">
        <f>SUMIFS('A2 Cash'!$N:$N,'A2 Cash'!$A:$A,Table!$A$5,'A2 Cash'!$C:$C,'BFU A2'!$A87,'A2 Cash'!$R:$R,"1")-SUMIFS('A2 Banque'!$N:$N,'A2 Banque'!$A:$A,Table!$A$5,'A2 Banque'!$C:$C,'BFU A2'!A87,'A2 Banque'!$R:$R,"1")</f>
        <v>0</v>
      </c>
      <c r="E87" s="1101">
        <f t="shared" si="16"/>
        <v>0</v>
      </c>
      <c r="F87" s="1100"/>
      <c r="G87" s="1165">
        <f>SUMIFS('A2 Cash'!$N:$N,'A2 Cash'!$A:$A,Table!$A$5,'A2 Cash'!$C:$C,'BFU A2'!$A87,'A2 Cash'!$R:$R,"2")-SUMIFS('A2 Banque'!$N:$N,'A2 Banque'!$A:$A,Table!$A$5,'A2 Banque'!$C:$C,'BFU A2'!$A87,'A2 Banque'!$R:$R,"2")</f>
        <v>0</v>
      </c>
      <c r="H87" s="1101">
        <f t="shared" si="17"/>
        <v>0</v>
      </c>
      <c r="I87" s="1100"/>
      <c r="J87" s="1165">
        <f>SUMIFS('A2 Cash'!$N:$N,'A2 Cash'!$A:$A,Table!$A$5,'A2 Cash'!$C:$C,'BFU A2'!$A87,'A2 Cash'!$R:$R,"3")-SUMIFS('A2 Banque'!$N:$N,'A2 Banque'!$A:$A,Table!$A$5,'A2 Banque'!$C:$C,'BFU A2'!$A87,'A2 Banque'!$R:$R,"3")</f>
        <v>0</v>
      </c>
      <c r="K87" s="1101">
        <f t="shared" si="18"/>
        <v>0</v>
      </c>
      <c r="L87" s="1100"/>
      <c r="M87" s="1165">
        <f>SUMIFS('A2 Cash'!$N:$N,'A2 Cash'!$A:$A,Table!$A$5,'A2 Cash'!$C:$C,'BFU A2'!$A87,'A2 Cash'!$R:$R,"4")-SUMIFS('A2 Banque'!$N:$N,'A2 Banque'!$A:$A,Table!$A$5,'A2 Banque'!$C:$C,'BFU A2'!$A87,'A2 Banque'!$R:$R,"4")</f>
        <v>0</v>
      </c>
      <c r="N87" s="1101">
        <f t="shared" si="19"/>
        <v>0</v>
      </c>
      <c r="P87" s="1100">
        <f t="shared" si="20"/>
        <v>0</v>
      </c>
      <c r="Q87" s="1005">
        <f t="shared" si="20"/>
        <v>0</v>
      </c>
      <c r="R87" s="1101">
        <f t="shared" si="14"/>
        <v>0</v>
      </c>
      <c r="T87" s="1101"/>
      <c r="U87" s="1101">
        <f t="shared" si="21"/>
        <v>0</v>
      </c>
    </row>
    <row r="88" spans="1:21" ht="14.45" customHeight="1">
      <c r="A88" s="979" t="s">
        <v>1652</v>
      </c>
      <c r="B88" s="1080">
        <f>'Budget general'!B91</f>
        <v>0</v>
      </c>
      <c r="C88" s="1098"/>
      <c r="D88" s="1168">
        <f>SUMIFS('A2 Cash'!$N:$N,'A2 Cash'!$A:$A,Table!$A$5,'A2 Cash'!$C:$C,'BFU A2'!$A88,'A2 Cash'!$R:$R,"1")-SUMIFS('A2 Banque'!$N:$N,'A2 Banque'!$A:$A,Table!$A$5,'A2 Banque'!$C:$C,'BFU A2'!A88,'A2 Banque'!$R:$R,"1")</f>
        <v>0</v>
      </c>
      <c r="E88" s="1099">
        <f t="shared" si="16"/>
        <v>0</v>
      </c>
      <c r="F88" s="1098"/>
      <c r="G88" s="1168">
        <f>SUMIFS('A2 Cash'!$N:$N,'A2 Cash'!$A:$A,Table!$A$5,'A2 Cash'!$C:$C,'BFU A2'!$A88,'A2 Cash'!$R:$R,"2")-SUMIFS('A2 Banque'!$N:$N,'A2 Banque'!$A:$A,Table!$A$5,'A2 Banque'!$C:$C,'BFU A2'!$A88,'A2 Banque'!$R:$R,"2")</f>
        <v>0</v>
      </c>
      <c r="H88" s="1099">
        <f t="shared" si="17"/>
        <v>0</v>
      </c>
      <c r="I88" s="1098"/>
      <c r="J88" s="1168">
        <f>SUMIFS('A2 Cash'!$N:$N,'A2 Cash'!$A:$A,Table!$A$5,'A2 Cash'!$C:$C,'BFU A2'!$A88,'A2 Cash'!$R:$R,"3")-SUMIFS('A2 Banque'!$N:$N,'A2 Banque'!$A:$A,Table!$A$5,'A2 Banque'!$C:$C,'BFU A2'!$A88,'A2 Banque'!$R:$R,"3")</f>
        <v>0</v>
      </c>
      <c r="K88" s="1099">
        <f t="shared" si="18"/>
        <v>0</v>
      </c>
      <c r="L88" s="1098"/>
      <c r="M88" s="1168">
        <f>SUMIFS('A2 Cash'!$N:$N,'A2 Cash'!$A:$A,Table!$A$5,'A2 Cash'!$C:$C,'BFU A2'!$A88,'A2 Cash'!$R:$R,"4")-SUMIFS('A2 Banque'!$N:$N,'A2 Banque'!$A:$A,Table!$A$5,'A2 Banque'!$C:$C,'BFU A2'!$A88,'A2 Banque'!$R:$R,"4")</f>
        <v>0</v>
      </c>
      <c r="N88" s="1099">
        <f t="shared" si="19"/>
        <v>0</v>
      </c>
      <c r="P88" s="1098">
        <f t="shared" si="20"/>
        <v>0</v>
      </c>
      <c r="Q88" s="1117">
        <f t="shared" si="20"/>
        <v>0</v>
      </c>
      <c r="R88" s="1099">
        <f t="shared" si="14"/>
        <v>0</v>
      </c>
      <c r="T88" s="1099"/>
      <c r="U88" s="1099">
        <f t="shared" si="21"/>
        <v>0</v>
      </c>
    </row>
    <row r="89" spans="1:21" ht="14.45" customHeight="1">
      <c r="A89" s="979" t="s">
        <v>1654</v>
      </c>
      <c r="B89" s="1080">
        <f>'Budget general'!B92</f>
        <v>0</v>
      </c>
      <c r="C89" s="1098"/>
      <c r="D89" s="1168">
        <f>SUMIFS('A2 Cash'!$N:$N,'A2 Cash'!$A:$A,Table!$A$5,'A2 Cash'!$C:$C,'BFU A2'!$A89,'A2 Cash'!$R:$R,"1")-SUMIFS('A2 Banque'!$N:$N,'A2 Banque'!$A:$A,Table!$A$5,'A2 Banque'!$C:$C,'BFU A2'!A89,'A2 Banque'!$R:$R,"1")</f>
        <v>0</v>
      </c>
      <c r="E89" s="1099">
        <f t="shared" si="16"/>
        <v>0</v>
      </c>
      <c r="F89" s="1098"/>
      <c r="G89" s="1168">
        <f>SUMIFS('A2 Cash'!$N:$N,'A2 Cash'!$A:$A,Table!$A$5,'A2 Cash'!$C:$C,'BFU A2'!$A89,'A2 Cash'!$R:$R,"2")-SUMIFS('A2 Banque'!$N:$N,'A2 Banque'!$A:$A,Table!$A$5,'A2 Banque'!$C:$C,'BFU A2'!$A89,'A2 Banque'!$R:$R,"2")</f>
        <v>0</v>
      </c>
      <c r="H89" s="1099">
        <f t="shared" si="17"/>
        <v>0</v>
      </c>
      <c r="I89" s="1098"/>
      <c r="J89" s="1168">
        <f>SUMIFS('A2 Cash'!$N:$N,'A2 Cash'!$A:$A,Table!$A$5,'A2 Cash'!$C:$C,'BFU A2'!$A89,'A2 Cash'!$R:$R,"3")-SUMIFS('A2 Banque'!$N:$N,'A2 Banque'!$A:$A,Table!$A$5,'A2 Banque'!$C:$C,'BFU A2'!$A89,'A2 Banque'!$R:$R,"3")</f>
        <v>0</v>
      </c>
      <c r="K89" s="1099">
        <f t="shared" si="18"/>
        <v>0</v>
      </c>
      <c r="L89" s="1098"/>
      <c r="M89" s="1168">
        <f>SUMIFS('A2 Cash'!$N:$N,'A2 Cash'!$A:$A,Table!$A$5,'A2 Cash'!$C:$C,'BFU A2'!$A89,'A2 Cash'!$R:$R,"4")-SUMIFS('A2 Banque'!$N:$N,'A2 Banque'!$A:$A,Table!$A$5,'A2 Banque'!$C:$C,'BFU A2'!$A89,'A2 Banque'!$R:$R,"4")</f>
        <v>0</v>
      </c>
      <c r="N89" s="1099">
        <f t="shared" si="19"/>
        <v>0</v>
      </c>
      <c r="P89" s="1098">
        <f t="shared" si="20"/>
        <v>0</v>
      </c>
      <c r="Q89" s="1117">
        <f t="shared" si="20"/>
        <v>0</v>
      </c>
      <c r="R89" s="1099">
        <f t="shared" si="14"/>
        <v>0</v>
      </c>
      <c r="T89" s="1099"/>
      <c r="U89" s="1099">
        <f t="shared" si="21"/>
        <v>0</v>
      </c>
    </row>
    <row r="90" spans="1:21" ht="14.45" customHeight="1">
      <c r="A90" s="979" t="s">
        <v>1655</v>
      </c>
      <c r="B90" s="1080">
        <f>'Budget general'!B93</f>
        <v>0</v>
      </c>
      <c r="C90" s="1098"/>
      <c r="D90" s="1168">
        <f>SUMIFS('A2 Cash'!$N:$N,'A2 Cash'!$A:$A,Table!$A$5,'A2 Cash'!$C:$C,'BFU A2'!$A90,'A2 Cash'!$R:$R,"1")-SUMIFS('A2 Banque'!$N:$N,'A2 Banque'!$A:$A,Table!$A$5,'A2 Banque'!$C:$C,'BFU A2'!A90,'A2 Banque'!$R:$R,"1")</f>
        <v>0</v>
      </c>
      <c r="E90" s="1099">
        <f t="shared" si="16"/>
        <v>0</v>
      </c>
      <c r="F90" s="1098"/>
      <c r="G90" s="1168">
        <f>SUMIFS('A2 Cash'!$N:$N,'A2 Cash'!$A:$A,Table!$A$5,'A2 Cash'!$C:$C,'BFU A2'!$A90,'A2 Cash'!$R:$R,"2")-SUMIFS('A2 Banque'!$N:$N,'A2 Banque'!$A:$A,Table!$A$5,'A2 Banque'!$C:$C,'BFU A2'!$A90,'A2 Banque'!$R:$R,"2")</f>
        <v>0</v>
      </c>
      <c r="H90" s="1099">
        <f t="shared" si="17"/>
        <v>0</v>
      </c>
      <c r="I90" s="1098"/>
      <c r="J90" s="1168">
        <f>SUMIFS('A2 Cash'!$N:$N,'A2 Cash'!$A:$A,Table!$A$5,'A2 Cash'!$C:$C,'BFU A2'!$A90,'A2 Cash'!$R:$R,"3")-SUMIFS('A2 Banque'!$N:$N,'A2 Banque'!$A:$A,Table!$A$5,'A2 Banque'!$C:$C,'BFU A2'!$A90,'A2 Banque'!$R:$R,"3")</f>
        <v>0</v>
      </c>
      <c r="K90" s="1099">
        <f t="shared" si="18"/>
        <v>0</v>
      </c>
      <c r="L90" s="1098"/>
      <c r="M90" s="1168">
        <f>SUMIFS('A2 Cash'!$N:$N,'A2 Cash'!$A:$A,Table!$A$5,'A2 Cash'!$C:$C,'BFU A2'!$A90,'A2 Cash'!$R:$R,"4")-SUMIFS('A2 Banque'!$N:$N,'A2 Banque'!$A:$A,Table!$A$5,'A2 Banque'!$C:$C,'BFU A2'!$A90,'A2 Banque'!$R:$R,"4")</f>
        <v>0</v>
      </c>
      <c r="N90" s="1099">
        <f t="shared" si="19"/>
        <v>0</v>
      </c>
      <c r="P90" s="1098">
        <f t="shared" si="20"/>
        <v>0</v>
      </c>
      <c r="Q90" s="1117">
        <f t="shared" si="20"/>
        <v>0</v>
      </c>
      <c r="R90" s="1099">
        <f t="shared" si="14"/>
        <v>0</v>
      </c>
      <c r="T90" s="1099"/>
      <c r="U90" s="1099">
        <f t="shared" si="21"/>
        <v>0</v>
      </c>
    </row>
    <row r="91" spans="1:21" ht="14.45" customHeight="1">
      <c r="A91" s="979" t="s">
        <v>1656</v>
      </c>
      <c r="B91" s="1080">
        <f>'Budget general'!B94</f>
        <v>0</v>
      </c>
      <c r="C91" s="1098"/>
      <c r="D91" s="1168">
        <f>SUMIFS('A2 Cash'!$N:$N,'A2 Cash'!$A:$A,Table!$A$5,'A2 Cash'!$C:$C,'BFU A2'!$A91,'A2 Cash'!$R:$R,"1")-SUMIFS('A2 Banque'!$N:$N,'A2 Banque'!$A:$A,Table!$A$5,'A2 Banque'!$C:$C,'BFU A2'!A91,'A2 Banque'!$R:$R,"1")</f>
        <v>0</v>
      </c>
      <c r="E91" s="1099">
        <f t="shared" si="16"/>
        <v>0</v>
      </c>
      <c r="F91" s="1098"/>
      <c r="G91" s="1168">
        <f>SUMIFS('A2 Cash'!$N:$N,'A2 Cash'!$A:$A,Table!$A$5,'A2 Cash'!$C:$C,'BFU A2'!$A91,'A2 Cash'!$R:$R,"2")-SUMIFS('A2 Banque'!$N:$N,'A2 Banque'!$A:$A,Table!$A$5,'A2 Banque'!$C:$C,'BFU A2'!$A91,'A2 Banque'!$R:$R,"2")</f>
        <v>0</v>
      </c>
      <c r="H91" s="1099">
        <f t="shared" si="17"/>
        <v>0</v>
      </c>
      <c r="I91" s="1098"/>
      <c r="J91" s="1168">
        <f>SUMIFS('A2 Cash'!$N:$N,'A2 Cash'!$A:$A,Table!$A$5,'A2 Cash'!$C:$C,'BFU A2'!$A91,'A2 Cash'!$R:$R,"3")-SUMIFS('A2 Banque'!$N:$N,'A2 Banque'!$A:$A,Table!$A$5,'A2 Banque'!$C:$C,'BFU A2'!$A91,'A2 Banque'!$R:$R,"3")</f>
        <v>0</v>
      </c>
      <c r="K91" s="1099">
        <f t="shared" si="18"/>
        <v>0</v>
      </c>
      <c r="L91" s="1098"/>
      <c r="M91" s="1168">
        <f>SUMIFS('A2 Cash'!$N:$N,'A2 Cash'!$A:$A,Table!$A$5,'A2 Cash'!$C:$C,'BFU A2'!$A91,'A2 Cash'!$R:$R,"4")-SUMIFS('A2 Banque'!$N:$N,'A2 Banque'!$A:$A,Table!$A$5,'A2 Banque'!$C:$C,'BFU A2'!$A91,'A2 Banque'!$R:$R,"4")</f>
        <v>0</v>
      </c>
      <c r="N91" s="1099">
        <f t="shared" si="19"/>
        <v>0</v>
      </c>
      <c r="P91" s="1098">
        <f t="shared" si="20"/>
        <v>0</v>
      </c>
      <c r="Q91" s="1117">
        <f t="shared" si="20"/>
        <v>0</v>
      </c>
      <c r="R91" s="1099">
        <f t="shared" si="14"/>
        <v>0</v>
      </c>
      <c r="T91" s="1099"/>
      <c r="U91" s="1099">
        <f t="shared" si="21"/>
        <v>0</v>
      </c>
    </row>
    <row r="92" spans="1:21" ht="14.45" customHeight="1">
      <c r="A92" s="979" t="s">
        <v>1657</v>
      </c>
      <c r="B92" s="1080">
        <f>'Budget general'!B95</f>
        <v>0</v>
      </c>
      <c r="C92" s="1098"/>
      <c r="D92" s="1168">
        <f>SUMIFS('A2 Cash'!$N:$N,'A2 Cash'!$A:$A,Table!$A$5,'A2 Cash'!$C:$C,'BFU A2'!$A92,'A2 Cash'!$R:$R,"1")-SUMIFS('A2 Banque'!$N:$N,'A2 Banque'!$A:$A,Table!$A$5,'A2 Banque'!$C:$C,'BFU A2'!A92,'A2 Banque'!$R:$R,"1")</f>
        <v>0</v>
      </c>
      <c r="E92" s="1099">
        <f t="shared" si="16"/>
        <v>0</v>
      </c>
      <c r="F92" s="1098"/>
      <c r="G92" s="1168">
        <f>SUMIFS('A2 Cash'!$N:$N,'A2 Cash'!$A:$A,Table!$A$5,'A2 Cash'!$C:$C,'BFU A2'!$A92,'A2 Cash'!$R:$R,"2")-SUMIFS('A2 Banque'!$N:$N,'A2 Banque'!$A:$A,Table!$A$5,'A2 Banque'!$C:$C,'BFU A2'!$A92,'A2 Banque'!$R:$R,"2")</f>
        <v>0</v>
      </c>
      <c r="H92" s="1099">
        <f t="shared" si="17"/>
        <v>0</v>
      </c>
      <c r="I92" s="1098"/>
      <c r="J92" s="1168">
        <f>SUMIFS('A2 Cash'!$N:$N,'A2 Cash'!$A:$A,Table!$A$5,'A2 Cash'!$C:$C,'BFU A2'!$A92,'A2 Cash'!$R:$R,"3")-SUMIFS('A2 Banque'!$N:$N,'A2 Banque'!$A:$A,Table!$A$5,'A2 Banque'!$C:$C,'BFU A2'!$A92,'A2 Banque'!$R:$R,"3")</f>
        <v>0</v>
      </c>
      <c r="K92" s="1099">
        <f t="shared" si="18"/>
        <v>0</v>
      </c>
      <c r="L92" s="1098"/>
      <c r="M92" s="1168">
        <f>SUMIFS('A2 Cash'!$N:$N,'A2 Cash'!$A:$A,Table!$A$5,'A2 Cash'!$C:$C,'BFU A2'!$A92,'A2 Cash'!$R:$R,"4")-SUMIFS('A2 Banque'!$N:$N,'A2 Banque'!$A:$A,Table!$A$5,'A2 Banque'!$C:$C,'BFU A2'!$A92,'A2 Banque'!$R:$R,"4")</f>
        <v>0</v>
      </c>
      <c r="N92" s="1099">
        <f t="shared" si="19"/>
        <v>0</v>
      </c>
      <c r="P92" s="1098">
        <f t="shared" si="20"/>
        <v>0</v>
      </c>
      <c r="Q92" s="1117">
        <f t="shared" si="20"/>
        <v>0</v>
      </c>
      <c r="R92" s="1099">
        <f t="shared" si="14"/>
        <v>0</v>
      </c>
      <c r="T92" s="1099"/>
      <c r="U92" s="1099">
        <f t="shared" si="21"/>
        <v>0</v>
      </c>
    </row>
    <row r="93" spans="1:21" ht="14.45" customHeight="1">
      <c r="A93" s="979" t="s">
        <v>1658</v>
      </c>
      <c r="B93" s="1081">
        <f>'Budget general'!B96</f>
        <v>0</v>
      </c>
      <c r="C93" s="1100"/>
      <c r="D93" s="1165">
        <f>SUMIFS('A2 Cash'!$N:$N,'A2 Cash'!$A:$A,Table!$A$5,'A2 Cash'!$C:$C,'BFU A2'!$A93,'A2 Cash'!$R:$R,"1")-SUMIFS('A2 Banque'!$N:$N,'A2 Banque'!$A:$A,Table!$A$5,'A2 Banque'!$C:$C,'BFU A2'!A93,'A2 Banque'!$R:$R,"1")</f>
        <v>0</v>
      </c>
      <c r="E93" s="1101">
        <f t="shared" si="16"/>
        <v>0</v>
      </c>
      <c r="F93" s="1100"/>
      <c r="G93" s="1165">
        <f>SUMIFS('A2 Cash'!$N:$N,'A2 Cash'!$A:$A,Table!$A$5,'A2 Cash'!$C:$C,'BFU A2'!$A93,'A2 Cash'!$R:$R,"2")-SUMIFS('A2 Banque'!$N:$N,'A2 Banque'!$A:$A,Table!$A$5,'A2 Banque'!$C:$C,'BFU A2'!$A93,'A2 Banque'!$R:$R,"2")</f>
        <v>0</v>
      </c>
      <c r="H93" s="1101">
        <f t="shared" si="17"/>
        <v>0</v>
      </c>
      <c r="I93" s="1100"/>
      <c r="J93" s="1165">
        <f>SUMIFS('A2 Cash'!$N:$N,'A2 Cash'!$A:$A,Table!$A$5,'A2 Cash'!$C:$C,'BFU A2'!$A93,'A2 Cash'!$R:$R,"3")-SUMIFS('A2 Banque'!$N:$N,'A2 Banque'!$A:$A,Table!$A$5,'A2 Banque'!$C:$C,'BFU A2'!$A93,'A2 Banque'!$R:$R,"3")</f>
        <v>0</v>
      </c>
      <c r="K93" s="1101">
        <f t="shared" si="18"/>
        <v>0</v>
      </c>
      <c r="L93" s="1100"/>
      <c r="M93" s="1165">
        <f>SUMIFS('A2 Cash'!$N:$N,'A2 Cash'!$A:$A,Table!$A$5,'A2 Cash'!$C:$C,'BFU A2'!$A93,'A2 Cash'!$R:$R,"4")-SUMIFS('A2 Banque'!$N:$N,'A2 Banque'!$A:$A,Table!$A$5,'A2 Banque'!$C:$C,'BFU A2'!$A93,'A2 Banque'!$R:$R,"4")</f>
        <v>0</v>
      </c>
      <c r="N93" s="1101">
        <f t="shared" si="19"/>
        <v>0</v>
      </c>
      <c r="P93" s="1100">
        <f t="shared" si="20"/>
        <v>0</v>
      </c>
      <c r="Q93" s="1005">
        <f t="shared" si="20"/>
        <v>0</v>
      </c>
      <c r="R93" s="1101">
        <f t="shared" si="14"/>
        <v>0</v>
      </c>
      <c r="T93" s="1101"/>
      <c r="U93" s="1101">
        <f t="shared" si="21"/>
        <v>0</v>
      </c>
    </row>
    <row r="94" spans="1:21" ht="14.45" customHeight="1">
      <c r="A94" s="979" t="s">
        <v>1659</v>
      </c>
      <c r="B94" s="1080">
        <f>'Budget general'!B97</f>
        <v>0</v>
      </c>
      <c r="C94" s="1098"/>
      <c r="D94" s="1168">
        <f>SUMIFS('A2 Cash'!$N:$N,'A2 Cash'!$A:$A,Table!$A$5,'A2 Cash'!$C:$C,'BFU A2'!$A94,'A2 Cash'!$R:$R,"1")-SUMIFS('A2 Banque'!$N:$N,'A2 Banque'!$A:$A,Table!$A$5,'A2 Banque'!$C:$C,'BFU A2'!A94,'A2 Banque'!$R:$R,"1")</f>
        <v>0</v>
      </c>
      <c r="E94" s="1099">
        <f t="shared" si="16"/>
        <v>0</v>
      </c>
      <c r="F94" s="1098"/>
      <c r="G94" s="1168">
        <f>SUMIFS('A2 Cash'!$N:$N,'A2 Cash'!$A:$A,Table!$A$5,'A2 Cash'!$C:$C,'BFU A2'!$A94,'A2 Cash'!$R:$R,"2")-SUMIFS('A2 Banque'!$N:$N,'A2 Banque'!$A:$A,Table!$A$5,'A2 Banque'!$C:$C,'BFU A2'!$A94,'A2 Banque'!$R:$R,"2")</f>
        <v>0</v>
      </c>
      <c r="H94" s="1099">
        <f t="shared" si="17"/>
        <v>0</v>
      </c>
      <c r="I94" s="1098"/>
      <c r="J94" s="1168">
        <f>SUMIFS('A2 Cash'!$N:$N,'A2 Cash'!$A:$A,Table!$A$5,'A2 Cash'!$C:$C,'BFU A2'!$A94,'A2 Cash'!$R:$R,"3")-SUMIFS('A2 Banque'!$N:$N,'A2 Banque'!$A:$A,Table!$A$5,'A2 Banque'!$C:$C,'BFU A2'!$A94,'A2 Banque'!$R:$R,"3")</f>
        <v>0</v>
      </c>
      <c r="K94" s="1099">
        <f t="shared" si="18"/>
        <v>0</v>
      </c>
      <c r="L94" s="1098"/>
      <c r="M94" s="1168">
        <f>SUMIFS('A2 Cash'!$N:$N,'A2 Cash'!$A:$A,Table!$A$5,'A2 Cash'!$C:$C,'BFU A2'!$A94,'A2 Cash'!$R:$R,"4")-SUMIFS('A2 Banque'!$N:$N,'A2 Banque'!$A:$A,Table!$A$5,'A2 Banque'!$C:$C,'BFU A2'!$A94,'A2 Banque'!$R:$R,"4")</f>
        <v>0</v>
      </c>
      <c r="N94" s="1099">
        <f t="shared" si="19"/>
        <v>0</v>
      </c>
      <c r="P94" s="1098">
        <f t="shared" si="20"/>
        <v>0</v>
      </c>
      <c r="Q94" s="1117">
        <f t="shared" si="20"/>
        <v>0</v>
      </c>
      <c r="R94" s="1099">
        <f t="shared" si="14"/>
        <v>0</v>
      </c>
      <c r="T94" s="1099"/>
      <c r="U94" s="1099">
        <f t="shared" si="21"/>
        <v>0</v>
      </c>
    </row>
    <row r="95" spans="1:21" ht="14.45" customHeight="1">
      <c r="A95" s="979" t="s">
        <v>1660</v>
      </c>
      <c r="B95" s="1080">
        <f>'Budget general'!B98</f>
        <v>0</v>
      </c>
      <c r="C95" s="1098"/>
      <c r="D95" s="1168">
        <f>SUMIFS('A2 Cash'!$N:$N,'A2 Cash'!$A:$A,Table!$A$5,'A2 Cash'!$C:$C,'BFU A2'!$A95,'A2 Cash'!$R:$R,"1")-SUMIFS('A2 Banque'!$N:$N,'A2 Banque'!$A:$A,Table!$A$5,'A2 Banque'!$C:$C,'BFU A2'!A95,'A2 Banque'!$R:$R,"1")</f>
        <v>0</v>
      </c>
      <c r="E95" s="1099">
        <f t="shared" si="16"/>
        <v>0</v>
      </c>
      <c r="F95" s="1098"/>
      <c r="G95" s="1168">
        <f>SUMIFS('A2 Cash'!$N:$N,'A2 Cash'!$A:$A,Table!$A$5,'A2 Cash'!$C:$C,'BFU A2'!$A95,'A2 Cash'!$R:$R,"2")-SUMIFS('A2 Banque'!$N:$N,'A2 Banque'!$A:$A,Table!$A$5,'A2 Banque'!$C:$C,'BFU A2'!$A95,'A2 Banque'!$R:$R,"2")</f>
        <v>0</v>
      </c>
      <c r="H95" s="1099">
        <f t="shared" si="17"/>
        <v>0</v>
      </c>
      <c r="I95" s="1098"/>
      <c r="J95" s="1168">
        <f>SUMIFS('A2 Cash'!$N:$N,'A2 Cash'!$A:$A,Table!$A$5,'A2 Cash'!$C:$C,'BFU A2'!$A95,'A2 Cash'!$R:$R,"3")-SUMIFS('A2 Banque'!$N:$N,'A2 Banque'!$A:$A,Table!$A$5,'A2 Banque'!$C:$C,'BFU A2'!$A95,'A2 Banque'!$R:$R,"3")</f>
        <v>0</v>
      </c>
      <c r="K95" s="1099">
        <f t="shared" si="18"/>
        <v>0</v>
      </c>
      <c r="L95" s="1098"/>
      <c r="M95" s="1168">
        <f>SUMIFS('A2 Cash'!$N:$N,'A2 Cash'!$A:$A,Table!$A$5,'A2 Cash'!$C:$C,'BFU A2'!$A95,'A2 Cash'!$R:$R,"4")-SUMIFS('A2 Banque'!$N:$N,'A2 Banque'!$A:$A,Table!$A$5,'A2 Banque'!$C:$C,'BFU A2'!$A95,'A2 Banque'!$R:$R,"4")</f>
        <v>0</v>
      </c>
      <c r="N95" s="1099">
        <f t="shared" si="19"/>
        <v>0</v>
      </c>
      <c r="P95" s="1098">
        <f t="shared" si="20"/>
        <v>0</v>
      </c>
      <c r="Q95" s="1117">
        <f t="shared" si="20"/>
        <v>0</v>
      </c>
      <c r="R95" s="1099">
        <f t="shared" si="14"/>
        <v>0</v>
      </c>
      <c r="T95" s="1099"/>
      <c r="U95" s="1099">
        <f t="shared" si="21"/>
        <v>0</v>
      </c>
    </row>
    <row r="96" spans="1:21" ht="14.45" customHeight="1">
      <c r="A96" s="979" t="s">
        <v>1661</v>
      </c>
      <c r="B96" s="1080">
        <f>'Budget general'!B99</f>
        <v>0</v>
      </c>
      <c r="C96" s="1098"/>
      <c r="D96" s="1168">
        <f>SUMIFS('A2 Cash'!$N:$N,'A2 Cash'!$A:$A,Table!$A$5,'A2 Cash'!$C:$C,'BFU A2'!$A96,'A2 Cash'!$R:$R,"1")-SUMIFS('A2 Banque'!$N:$N,'A2 Banque'!$A:$A,Table!$A$5,'A2 Banque'!$C:$C,'BFU A2'!A96,'A2 Banque'!$R:$R,"1")</f>
        <v>0</v>
      </c>
      <c r="E96" s="1099">
        <f t="shared" si="16"/>
        <v>0</v>
      </c>
      <c r="F96" s="1098"/>
      <c r="G96" s="1168">
        <f>SUMIFS('A2 Cash'!$N:$N,'A2 Cash'!$A:$A,Table!$A$5,'A2 Cash'!$C:$C,'BFU A2'!$A96,'A2 Cash'!$R:$R,"2")-SUMIFS('A2 Banque'!$N:$N,'A2 Banque'!$A:$A,Table!$A$5,'A2 Banque'!$C:$C,'BFU A2'!$A96,'A2 Banque'!$R:$R,"2")</f>
        <v>0</v>
      </c>
      <c r="H96" s="1099">
        <f t="shared" si="17"/>
        <v>0</v>
      </c>
      <c r="I96" s="1098"/>
      <c r="J96" s="1168">
        <f>SUMIFS('A2 Cash'!$N:$N,'A2 Cash'!$A:$A,Table!$A$5,'A2 Cash'!$C:$C,'BFU A2'!$A96,'A2 Cash'!$R:$R,"3")-SUMIFS('A2 Banque'!$N:$N,'A2 Banque'!$A:$A,Table!$A$5,'A2 Banque'!$C:$C,'BFU A2'!$A96,'A2 Banque'!$R:$R,"3")</f>
        <v>0</v>
      </c>
      <c r="K96" s="1099">
        <f t="shared" si="18"/>
        <v>0</v>
      </c>
      <c r="L96" s="1098"/>
      <c r="M96" s="1168">
        <f>SUMIFS('A2 Cash'!$N:$N,'A2 Cash'!$A:$A,Table!$A$5,'A2 Cash'!$C:$C,'BFU A2'!$A96,'A2 Cash'!$R:$R,"4")-SUMIFS('A2 Banque'!$N:$N,'A2 Banque'!$A:$A,Table!$A$5,'A2 Banque'!$C:$C,'BFU A2'!$A96,'A2 Banque'!$R:$R,"4")</f>
        <v>0</v>
      </c>
      <c r="N96" s="1099">
        <f t="shared" si="19"/>
        <v>0</v>
      </c>
      <c r="P96" s="1098">
        <f t="shared" si="20"/>
        <v>0</v>
      </c>
      <c r="Q96" s="1117">
        <f t="shared" si="20"/>
        <v>0</v>
      </c>
      <c r="R96" s="1099">
        <f t="shared" si="14"/>
        <v>0</v>
      </c>
      <c r="T96" s="1099"/>
      <c r="U96" s="1099">
        <f t="shared" si="21"/>
        <v>0</v>
      </c>
    </row>
    <row r="97" spans="1:21" ht="14.45" customHeight="1">
      <c r="A97" s="979" t="s">
        <v>1662</v>
      </c>
      <c r="B97" s="1080">
        <f>'Budget general'!B100</f>
        <v>0</v>
      </c>
      <c r="C97" s="1098"/>
      <c r="D97" s="1168">
        <f>SUMIFS('A2 Cash'!$N:$N,'A2 Cash'!$A:$A,Table!$A$5,'A2 Cash'!$C:$C,'BFU A2'!$A97,'A2 Cash'!$R:$R,"1")-SUMIFS('A2 Banque'!$N:$N,'A2 Banque'!$A:$A,Table!$A$5,'A2 Banque'!$C:$C,'BFU A2'!A97,'A2 Banque'!$R:$R,"1")</f>
        <v>0</v>
      </c>
      <c r="E97" s="1099">
        <f t="shared" si="16"/>
        <v>0</v>
      </c>
      <c r="F97" s="1098"/>
      <c r="G97" s="1168">
        <f>SUMIFS('A2 Cash'!$N:$N,'A2 Cash'!$A:$A,Table!$A$5,'A2 Cash'!$C:$C,'BFU A2'!$A97,'A2 Cash'!$R:$R,"2")-SUMIFS('A2 Banque'!$N:$N,'A2 Banque'!$A:$A,Table!$A$5,'A2 Banque'!$C:$C,'BFU A2'!$A97,'A2 Banque'!$R:$R,"2")</f>
        <v>0</v>
      </c>
      <c r="H97" s="1099">
        <f t="shared" si="17"/>
        <v>0</v>
      </c>
      <c r="I97" s="1098"/>
      <c r="J97" s="1168">
        <f>SUMIFS('A2 Cash'!$N:$N,'A2 Cash'!$A:$A,Table!$A$5,'A2 Cash'!$C:$C,'BFU A2'!$A97,'A2 Cash'!$R:$R,"3")-SUMIFS('A2 Banque'!$N:$N,'A2 Banque'!$A:$A,Table!$A$5,'A2 Banque'!$C:$C,'BFU A2'!$A97,'A2 Banque'!$R:$R,"3")</f>
        <v>0</v>
      </c>
      <c r="K97" s="1099">
        <f t="shared" si="18"/>
        <v>0</v>
      </c>
      <c r="L97" s="1098"/>
      <c r="M97" s="1168">
        <f>SUMIFS('A2 Cash'!$N:$N,'A2 Cash'!$A:$A,Table!$A$5,'A2 Cash'!$C:$C,'BFU A2'!$A97,'A2 Cash'!$R:$R,"4")-SUMIFS('A2 Banque'!$N:$N,'A2 Banque'!$A:$A,Table!$A$5,'A2 Banque'!$C:$C,'BFU A2'!$A97,'A2 Banque'!$R:$R,"4")</f>
        <v>0</v>
      </c>
      <c r="N97" s="1099">
        <f t="shared" si="19"/>
        <v>0</v>
      </c>
      <c r="P97" s="1098">
        <f t="shared" si="20"/>
        <v>0</v>
      </c>
      <c r="Q97" s="1117">
        <f t="shared" si="20"/>
        <v>0</v>
      </c>
      <c r="R97" s="1099">
        <f t="shared" si="14"/>
        <v>0</v>
      </c>
      <c r="T97" s="1099"/>
      <c r="U97" s="1099">
        <f t="shared" si="21"/>
        <v>0</v>
      </c>
    </row>
    <row r="98" spans="1:21" ht="14.45" customHeight="1">
      <c r="A98" s="979" t="s">
        <v>1663</v>
      </c>
      <c r="B98" s="1080">
        <f>'Budget general'!B101</f>
        <v>0</v>
      </c>
      <c r="C98" s="1098"/>
      <c r="D98" s="1168">
        <f>SUMIFS('A2 Cash'!$N:$N,'A2 Cash'!$A:$A,Table!$A$5,'A2 Cash'!$C:$C,'BFU A2'!$A98,'A2 Cash'!$R:$R,"1")-SUMIFS('A2 Banque'!$N:$N,'A2 Banque'!$A:$A,Table!$A$5,'A2 Banque'!$C:$C,'BFU A2'!A98,'A2 Banque'!$R:$R,"1")</f>
        <v>0</v>
      </c>
      <c r="E98" s="1099">
        <f t="shared" si="16"/>
        <v>0</v>
      </c>
      <c r="F98" s="1098"/>
      <c r="G98" s="1168">
        <f>SUMIFS('A2 Cash'!$N:$N,'A2 Cash'!$A:$A,Table!$A$5,'A2 Cash'!$C:$C,'BFU A2'!$A98,'A2 Cash'!$R:$R,"2")-SUMIFS('A2 Banque'!$N:$N,'A2 Banque'!$A:$A,Table!$A$5,'A2 Banque'!$C:$C,'BFU A2'!$A98,'A2 Banque'!$R:$R,"2")</f>
        <v>0</v>
      </c>
      <c r="H98" s="1099">
        <f t="shared" si="17"/>
        <v>0</v>
      </c>
      <c r="I98" s="1098"/>
      <c r="J98" s="1168">
        <f>SUMIFS('A2 Cash'!$N:$N,'A2 Cash'!$A:$A,Table!$A$5,'A2 Cash'!$C:$C,'BFU A2'!$A98,'A2 Cash'!$R:$R,"3")-SUMIFS('A2 Banque'!$N:$N,'A2 Banque'!$A:$A,Table!$A$5,'A2 Banque'!$C:$C,'BFU A2'!$A98,'A2 Banque'!$R:$R,"3")</f>
        <v>0</v>
      </c>
      <c r="K98" s="1099">
        <f t="shared" si="18"/>
        <v>0</v>
      </c>
      <c r="L98" s="1098"/>
      <c r="M98" s="1168">
        <f>SUMIFS('A2 Cash'!$N:$N,'A2 Cash'!$A:$A,Table!$A$5,'A2 Cash'!$C:$C,'BFU A2'!$A98,'A2 Cash'!$R:$R,"4")-SUMIFS('A2 Banque'!$N:$N,'A2 Banque'!$A:$A,Table!$A$5,'A2 Banque'!$C:$C,'BFU A2'!$A98,'A2 Banque'!$R:$R,"4")</f>
        <v>0</v>
      </c>
      <c r="N98" s="1099">
        <f t="shared" si="19"/>
        <v>0</v>
      </c>
      <c r="P98" s="1098">
        <f t="shared" si="20"/>
        <v>0</v>
      </c>
      <c r="Q98" s="1117">
        <f t="shared" si="20"/>
        <v>0</v>
      </c>
      <c r="R98" s="1099">
        <f t="shared" si="14"/>
        <v>0</v>
      </c>
      <c r="T98" s="1099"/>
      <c r="U98" s="1099">
        <f t="shared" si="21"/>
        <v>0</v>
      </c>
    </row>
    <row r="99" spans="1:21" ht="14.45" customHeight="1">
      <c r="A99" s="979" t="s">
        <v>1664</v>
      </c>
      <c r="B99" s="1081">
        <f>'Budget general'!B102</f>
        <v>0</v>
      </c>
      <c r="C99" s="1102"/>
      <c r="D99" s="1170">
        <f>SUMIFS('A2 Cash'!$N:$N,'A2 Cash'!$A:$A,Table!$A$5,'A2 Cash'!$C:$C,'BFU A2'!$A99,'A2 Cash'!$R:$R,"1")-SUMIFS('A2 Banque'!$N:$N,'A2 Banque'!$A:$A,Table!$A$5,'A2 Banque'!$C:$C,'BFU A2'!A99,'A2 Banque'!$R:$R,"1")</f>
        <v>0</v>
      </c>
      <c r="E99" s="1103">
        <f t="shared" si="16"/>
        <v>0</v>
      </c>
      <c r="F99" s="1102"/>
      <c r="G99" s="1170">
        <f>SUMIFS('A2 Cash'!$N:$N,'A2 Cash'!$A:$A,Table!$A$5,'A2 Cash'!$C:$C,'BFU A2'!$A99,'A2 Cash'!$R:$R,"2")-SUMIFS('A2 Banque'!$N:$N,'A2 Banque'!$A:$A,Table!$A$5,'A2 Banque'!$C:$C,'BFU A2'!$A99,'A2 Banque'!$R:$R,"2")</f>
        <v>0</v>
      </c>
      <c r="H99" s="1103">
        <f t="shared" si="17"/>
        <v>0</v>
      </c>
      <c r="I99" s="1102"/>
      <c r="J99" s="1170">
        <f>SUMIFS('A2 Cash'!$N:$N,'A2 Cash'!$A:$A,Table!$A$5,'A2 Cash'!$C:$C,'BFU A2'!$A99,'A2 Cash'!$R:$R,"3")-SUMIFS('A2 Banque'!$N:$N,'A2 Banque'!$A:$A,Table!$A$5,'A2 Banque'!$C:$C,'BFU A2'!$A99,'A2 Banque'!$R:$R,"3")</f>
        <v>0</v>
      </c>
      <c r="K99" s="1103">
        <f t="shared" si="18"/>
        <v>0</v>
      </c>
      <c r="L99" s="1102"/>
      <c r="M99" s="1170">
        <f>SUMIFS('A2 Cash'!$N:$N,'A2 Cash'!$A:$A,Table!$A$5,'A2 Cash'!$C:$C,'BFU A2'!$A99,'A2 Cash'!$R:$R,"4")-SUMIFS('A2 Banque'!$N:$N,'A2 Banque'!$A:$A,Table!$A$5,'A2 Banque'!$C:$C,'BFU A2'!$A99,'A2 Banque'!$R:$R,"4")</f>
        <v>0</v>
      </c>
      <c r="N99" s="1103">
        <f t="shared" si="19"/>
        <v>0</v>
      </c>
      <c r="P99" s="1102">
        <f t="shared" si="20"/>
        <v>0</v>
      </c>
      <c r="Q99" s="1009">
        <f t="shared" si="20"/>
        <v>0</v>
      </c>
      <c r="R99" s="1103">
        <f t="shared" si="14"/>
        <v>0</v>
      </c>
      <c r="T99" s="1103"/>
      <c r="U99" s="1103">
        <f t="shared" si="21"/>
        <v>0</v>
      </c>
    </row>
    <row r="100" spans="1:21" ht="14.45" customHeight="1">
      <c r="A100" s="979" t="s">
        <v>1665</v>
      </c>
      <c r="B100" s="1080">
        <f>'Budget general'!B103</f>
        <v>0</v>
      </c>
      <c r="C100" s="1110"/>
      <c r="D100" s="1171">
        <f>SUMIFS('A2 Cash'!$N:$N,'A2 Cash'!$A:$A,Table!$A$5,'A2 Cash'!$C:$C,'BFU A2'!$A200,'A2 Cash'!$R:$R,"1")-SUMIFS('A2 Banque'!$N:$N,'A2 Banque'!$A:$A,Table!$A$5,'A2 Banque'!$C:$C,'BFU A2'!A200,'A2 Banque'!$R:$R,"1")</f>
        <v>0</v>
      </c>
      <c r="E100" s="1111">
        <f t="shared" si="16"/>
        <v>0</v>
      </c>
      <c r="F100" s="1110"/>
      <c r="G100" s="1171">
        <f>SUMIFS('A2 Cash'!$N:$N,'A2 Cash'!$A:$A,Table!$A$5,'A2 Cash'!$C:$C,'BFU A2'!$A200,'A2 Cash'!$R:$R,"2")-SUMIFS('A2 Banque'!$N:$N,'A2 Banque'!$A:$A,Table!$A$5,'A2 Banque'!$C:$C,'BFU A2'!$A200,'A2 Banque'!$R:$R,"2")</f>
        <v>0</v>
      </c>
      <c r="H100" s="1111">
        <f t="shared" si="17"/>
        <v>0</v>
      </c>
      <c r="I100" s="1110"/>
      <c r="J100" s="1171">
        <f>SUMIFS('A2 Cash'!$N:$N,'A2 Cash'!$A:$A,Table!$A$5,'A2 Cash'!$C:$C,'BFU A2'!$A200,'A2 Cash'!$R:$R,"3")-SUMIFS('A2 Banque'!$N:$N,'A2 Banque'!$A:$A,Table!$A$5,'A2 Banque'!$C:$C,'BFU A2'!$A200,'A2 Banque'!$R:$R,"3")</f>
        <v>0</v>
      </c>
      <c r="K100" s="1111">
        <f t="shared" si="18"/>
        <v>0</v>
      </c>
      <c r="L100" s="1110"/>
      <c r="M100" s="1171">
        <f>SUMIFS('A2 Cash'!$N:$N,'A2 Cash'!$A:$A,Table!$A$5,'A2 Cash'!$C:$C,'BFU A2'!$A200,'A2 Cash'!$R:$R,"4")-SUMIFS('A2 Banque'!$N:$N,'A2 Banque'!$A:$A,Table!$A$5,'A2 Banque'!$C:$C,'BFU A2'!$A200,'A2 Banque'!$R:$R,"4")</f>
        <v>0</v>
      </c>
      <c r="N100" s="1111">
        <f t="shared" si="19"/>
        <v>0</v>
      </c>
      <c r="P100" s="1110">
        <f t="shared" si="20"/>
        <v>0</v>
      </c>
      <c r="Q100" s="1117">
        <f t="shared" si="20"/>
        <v>0</v>
      </c>
      <c r="R100" s="1111">
        <f t="shared" si="14"/>
        <v>0</v>
      </c>
      <c r="T100" s="1111"/>
      <c r="U100" s="1111">
        <f t="shared" si="21"/>
        <v>0</v>
      </c>
    </row>
    <row r="101" spans="1:21" ht="14.45" customHeight="1">
      <c r="A101" s="979" t="s">
        <v>1666</v>
      </c>
      <c r="B101" s="1082">
        <f>'Budget general'!B104</f>
        <v>0</v>
      </c>
      <c r="C101" s="1114"/>
      <c r="D101" s="1172">
        <f>SUMIFS('A2 Cash'!$N:$N,'A2 Cash'!$A:$A,Table!$A$5,'A2 Cash'!$C:$C,'BFU A2'!$A201,'A2 Cash'!$R:$R,"1")-SUMIFS('A2 Banque'!$N:$N,'A2 Banque'!$A:$A,Table!$A$5,'A2 Banque'!$C:$C,'BFU A2'!A201,'A2 Banque'!$R:$R,"1")</f>
        <v>0</v>
      </c>
      <c r="E101" s="1113">
        <f t="shared" si="16"/>
        <v>0</v>
      </c>
      <c r="F101" s="1114"/>
      <c r="G101" s="1172">
        <f>SUMIFS('A2 Cash'!$N:$N,'A2 Cash'!$A:$A,Table!$A$5,'A2 Cash'!$C:$C,'BFU A2'!$A201,'A2 Cash'!$R:$R,"2")-SUMIFS('A2 Banque'!$N:$N,'A2 Banque'!$A:$A,Table!$A$5,'A2 Banque'!$C:$C,'BFU A2'!$A201,'A2 Banque'!$R:$R,"2")</f>
        <v>0</v>
      </c>
      <c r="H101" s="1113">
        <f t="shared" si="17"/>
        <v>0</v>
      </c>
      <c r="I101" s="1114"/>
      <c r="J101" s="1172">
        <f>SUMIFS('A2 Cash'!$N:$N,'A2 Cash'!$A:$A,Table!$A$5,'A2 Cash'!$C:$C,'BFU A2'!$A201,'A2 Cash'!$R:$R,"3")-SUMIFS('A2 Banque'!$N:$N,'A2 Banque'!$A:$A,Table!$A$5,'A2 Banque'!$C:$C,'BFU A2'!$A201,'A2 Banque'!$R:$R,"3")</f>
        <v>0</v>
      </c>
      <c r="K101" s="1113">
        <f t="shared" si="18"/>
        <v>0</v>
      </c>
      <c r="L101" s="1114"/>
      <c r="M101" s="1172">
        <f>SUMIFS('A2 Cash'!$N:$N,'A2 Cash'!$A:$A,Table!$A$5,'A2 Cash'!$C:$C,'BFU A2'!$A201,'A2 Cash'!$R:$R,"4")-SUMIFS('A2 Banque'!$N:$N,'A2 Banque'!$A:$A,Table!$A$5,'A2 Banque'!$C:$C,'BFU A2'!$A201,'A2 Banque'!$R:$R,"4")</f>
        <v>0</v>
      </c>
      <c r="N101" s="1113">
        <f t="shared" si="19"/>
        <v>0</v>
      </c>
      <c r="P101" s="1114">
        <f t="shared" si="20"/>
        <v>0</v>
      </c>
      <c r="Q101" s="1117">
        <f t="shared" si="20"/>
        <v>0</v>
      </c>
      <c r="R101" s="1113">
        <f t="shared" si="14"/>
        <v>0</v>
      </c>
      <c r="T101" s="1113"/>
      <c r="U101" s="1113">
        <f t="shared" si="21"/>
        <v>0</v>
      </c>
    </row>
    <row r="102" spans="1:21" ht="14.45" customHeight="1">
      <c r="A102" s="979" t="s">
        <v>1667</v>
      </c>
      <c r="B102" s="1082">
        <f>'Budget general'!B105</f>
        <v>0</v>
      </c>
      <c r="C102" s="1098"/>
      <c r="D102" s="1168">
        <f>SUMIFS('A2 Cash'!$N:$N,'A2 Cash'!$A:$A,Table!$A$5,'A2 Cash'!$C:$C,'BFU A2'!$A202,'A2 Cash'!$R:$R,"1")-SUMIFS('A2 Banque'!$N:$N,'A2 Banque'!$A:$A,Table!$A$5,'A2 Banque'!$C:$C,'BFU A2'!A202,'A2 Banque'!$R:$R,"1")</f>
        <v>0</v>
      </c>
      <c r="E102" s="1099">
        <f t="shared" si="16"/>
        <v>0</v>
      </c>
      <c r="F102" s="1098"/>
      <c r="G102" s="1168">
        <f>SUMIFS('A2 Cash'!$N:$N,'A2 Cash'!$A:$A,Table!$A$5,'A2 Cash'!$C:$C,'BFU A2'!$A202,'A2 Cash'!$R:$R,"2")-SUMIFS('A2 Banque'!$N:$N,'A2 Banque'!$A:$A,Table!$A$5,'A2 Banque'!$C:$C,'BFU A2'!$A202,'A2 Banque'!$R:$R,"2")</f>
        <v>0</v>
      </c>
      <c r="H102" s="1099">
        <f t="shared" si="17"/>
        <v>0</v>
      </c>
      <c r="I102" s="1098"/>
      <c r="J102" s="1168">
        <f>SUMIFS('A2 Cash'!$N:$N,'A2 Cash'!$A:$A,Table!$A$5,'A2 Cash'!$C:$C,'BFU A2'!$A202,'A2 Cash'!$R:$R,"3")-SUMIFS('A2 Banque'!$N:$N,'A2 Banque'!$A:$A,Table!$A$5,'A2 Banque'!$C:$C,'BFU A2'!$A202,'A2 Banque'!$R:$R,"3")</f>
        <v>0</v>
      </c>
      <c r="K102" s="1099">
        <f t="shared" si="18"/>
        <v>0</v>
      </c>
      <c r="L102" s="1098"/>
      <c r="M102" s="1168">
        <f>SUMIFS('A2 Cash'!$N:$N,'A2 Cash'!$A:$A,Table!$A$5,'A2 Cash'!$C:$C,'BFU A2'!$A202,'A2 Cash'!$R:$R,"4")-SUMIFS('A2 Banque'!$N:$N,'A2 Banque'!$A:$A,Table!$A$5,'A2 Banque'!$C:$C,'BFU A2'!$A202,'A2 Banque'!$R:$R,"4")</f>
        <v>0</v>
      </c>
      <c r="N102" s="1099">
        <f t="shared" si="19"/>
        <v>0</v>
      </c>
      <c r="P102" s="1098">
        <f t="shared" si="20"/>
        <v>0</v>
      </c>
      <c r="Q102" s="1117">
        <f t="shared" si="20"/>
        <v>0</v>
      </c>
      <c r="R102" s="1099">
        <f t="shared" si="14"/>
        <v>0</v>
      </c>
      <c r="T102" s="1099"/>
      <c r="U102" s="1099">
        <f t="shared" si="21"/>
        <v>0</v>
      </c>
    </row>
    <row r="103" spans="1:21" ht="14.45" customHeight="1">
      <c r="A103" s="979" t="s">
        <v>1668</v>
      </c>
      <c r="B103" s="1082">
        <f>'Budget general'!B106</f>
        <v>0</v>
      </c>
      <c r="C103" s="1098"/>
      <c r="D103" s="1168">
        <f>SUMIFS('A2 Cash'!$N:$N,'A2 Cash'!$A:$A,Table!$A$5,'A2 Cash'!$C:$C,'BFU A2'!$A203,'A2 Cash'!$R:$R,"1")-SUMIFS('A2 Banque'!$N:$N,'A2 Banque'!$A:$A,Table!$A$5,'A2 Banque'!$C:$C,'BFU A2'!A203,'A2 Banque'!$R:$R,"1")</f>
        <v>0</v>
      </c>
      <c r="E103" s="1099">
        <f t="shared" si="16"/>
        <v>0</v>
      </c>
      <c r="F103" s="1098"/>
      <c r="G103" s="1168">
        <f>SUMIFS('A2 Cash'!$N:$N,'A2 Cash'!$A:$A,Table!$A$5,'A2 Cash'!$C:$C,'BFU A2'!$A203,'A2 Cash'!$R:$R,"2")-SUMIFS('A2 Banque'!$N:$N,'A2 Banque'!$A:$A,Table!$A$5,'A2 Banque'!$C:$C,'BFU A2'!$A203,'A2 Banque'!$R:$R,"2")</f>
        <v>0</v>
      </c>
      <c r="H103" s="1099">
        <f t="shared" si="17"/>
        <v>0</v>
      </c>
      <c r="I103" s="1098"/>
      <c r="J103" s="1168">
        <f>SUMIFS('A2 Cash'!$N:$N,'A2 Cash'!$A:$A,Table!$A$5,'A2 Cash'!$C:$C,'BFU A2'!$A203,'A2 Cash'!$R:$R,"3")-SUMIFS('A2 Banque'!$N:$N,'A2 Banque'!$A:$A,Table!$A$5,'A2 Banque'!$C:$C,'BFU A2'!$A203,'A2 Banque'!$R:$R,"3")</f>
        <v>0</v>
      </c>
      <c r="K103" s="1099">
        <f t="shared" si="18"/>
        <v>0</v>
      </c>
      <c r="L103" s="1098"/>
      <c r="M103" s="1168">
        <f>SUMIFS('A2 Cash'!$N:$N,'A2 Cash'!$A:$A,Table!$A$5,'A2 Cash'!$C:$C,'BFU A2'!$A203,'A2 Cash'!$R:$R,"4")-SUMIFS('A2 Banque'!$N:$N,'A2 Banque'!$A:$A,Table!$A$5,'A2 Banque'!$C:$C,'BFU A2'!$A203,'A2 Banque'!$R:$R,"4")</f>
        <v>0</v>
      </c>
      <c r="N103" s="1099">
        <f t="shared" si="19"/>
        <v>0</v>
      </c>
      <c r="P103" s="1098">
        <f t="shared" si="20"/>
        <v>0</v>
      </c>
      <c r="Q103" s="1117">
        <f t="shared" si="20"/>
        <v>0</v>
      </c>
      <c r="R103" s="1099">
        <f t="shared" si="14"/>
        <v>0</v>
      </c>
      <c r="T103" s="1099"/>
      <c r="U103" s="1099">
        <f t="shared" si="21"/>
        <v>0</v>
      </c>
    </row>
    <row r="104" spans="1:21" ht="14.45" customHeight="1" thickBot="1">
      <c r="A104" s="979" t="s">
        <v>1669</v>
      </c>
      <c r="B104" s="1082">
        <f>'Budget general'!B107</f>
        <v>0</v>
      </c>
      <c r="C104" s="1098"/>
      <c r="D104" s="1168">
        <f>SUMIFS('A2 Cash'!$N:$N,'A2 Cash'!$A:$A,Table!$A$5,'A2 Cash'!$C:$C,'BFU A2'!$A204,'A2 Cash'!$R:$R,"1")-SUMIFS('A2 Banque'!$N:$N,'A2 Banque'!$A:$A,Table!$A$5,'A2 Banque'!$C:$C,'BFU A2'!A204,'A2 Banque'!$R:$R,"1")</f>
        <v>0</v>
      </c>
      <c r="E104" s="1099">
        <f t="shared" si="16"/>
        <v>0</v>
      </c>
      <c r="F104" s="1098"/>
      <c r="G104" s="1168">
        <f>SUMIFS('A2 Cash'!$N:$N,'A2 Cash'!$A:$A,Table!$A$5,'A2 Cash'!$C:$C,'BFU A2'!$A204,'A2 Cash'!$R:$R,"2")-SUMIFS('A2 Banque'!$N:$N,'A2 Banque'!$A:$A,Table!$A$5,'A2 Banque'!$C:$C,'BFU A2'!$A204,'A2 Banque'!$R:$R,"2")</f>
        <v>0</v>
      </c>
      <c r="H104" s="1099">
        <f t="shared" si="17"/>
        <v>0</v>
      </c>
      <c r="I104" s="1098"/>
      <c r="J104" s="1168">
        <f>SUMIFS('A2 Cash'!$N:$N,'A2 Cash'!$A:$A,Table!$A$5,'A2 Cash'!$C:$C,'BFU A2'!$A204,'A2 Cash'!$R:$R,"3")-SUMIFS('A2 Banque'!$N:$N,'A2 Banque'!$A:$A,Table!$A$5,'A2 Banque'!$C:$C,'BFU A2'!$A204,'A2 Banque'!$R:$R,"3")</f>
        <v>0</v>
      </c>
      <c r="K104" s="1099">
        <f t="shared" si="18"/>
        <v>0</v>
      </c>
      <c r="L104" s="1098"/>
      <c r="M104" s="1168">
        <f>SUMIFS('A2 Cash'!$N:$N,'A2 Cash'!$A:$A,Table!$A$5,'A2 Cash'!$C:$C,'BFU A2'!$A204,'A2 Cash'!$R:$R,"4")-SUMIFS('A2 Banque'!$N:$N,'A2 Banque'!$A:$A,Table!$A$5,'A2 Banque'!$C:$C,'BFU A2'!$A204,'A2 Banque'!$R:$R,"4")</f>
        <v>0</v>
      </c>
      <c r="N104" s="1099">
        <f t="shared" si="19"/>
        <v>0</v>
      </c>
      <c r="P104" s="1098">
        <f t="shared" si="20"/>
        <v>0</v>
      </c>
      <c r="Q104" s="1117">
        <f t="shared" si="20"/>
        <v>0</v>
      </c>
      <c r="R104" s="1099">
        <f t="shared" si="14"/>
        <v>0</v>
      </c>
      <c r="T104" s="1099"/>
      <c r="U104" s="1099">
        <f t="shared" si="21"/>
        <v>0</v>
      </c>
    </row>
    <row r="105" spans="1:21" ht="14.45" customHeight="1" thickBot="1">
      <c r="B105" s="1072" t="s">
        <v>1566</v>
      </c>
      <c r="C105" s="1166">
        <f>C80+C55+C30+C5</f>
        <v>0</v>
      </c>
      <c r="D105" s="1166">
        <f>D80+D55+D30+D5</f>
        <v>0</v>
      </c>
      <c r="E105" s="1115">
        <f t="shared" si="16"/>
        <v>0</v>
      </c>
      <c r="F105" s="1166">
        <f>F80+F55+F30+F5</f>
        <v>0</v>
      </c>
      <c r="G105" s="1166">
        <f>G80+G55+G30+G5</f>
        <v>0</v>
      </c>
      <c r="H105" s="1115">
        <f t="shared" si="17"/>
        <v>0</v>
      </c>
      <c r="I105" s="1166">
        <f>I80+I55+I30+I5</f>
        <v>0</v>
      </c>
      <c r="J105" s="1166">
        <f>J80+J55+J30+J5</f>
        <v>0</v>
      </c>
      <c r="K105" s="1115">
        <f t="shared" si="18"/>
        <v>0</v>
      </c>
      <c r="L105" s="1166">
        <f>L80+L55+L30+L5</f>
        <v>0</v>
      </c>
      <c r="M105" s="1166">
        <f>M80+M55+M30+M5</f>
        <v>0</v>
      </c>
      <c r="N105" s="1115">
        <f t="shared" si="19"/>
        <v>0</v>
      </c>
      <c r="P105" s="1072">
        <f>P80+P55+P30+P5</f>
        <v>0</v>
      </c>
      <c r="Q105" s="1072">
        <f>Q80+Q55+Q30+Q5</f>
        <v>0</v>
      </c>
      <c r="R105" s="1115">
        <f>P105-Q105</f>
        <v>0</v>
      </c>
      <c r="T105" s="1115"/>
      <c r="U105" s="1115">
        <f>U80+U55+U30+U5</f>
        <v>0</v>
      </c>
    </row>
    <row r="106" spans="1:21" ht="14.45" customHeight="1" thickBot="1">
      <c r="B106" s="1026"/>
      <c r="C106" s="1027"/>
      <c r="D106" s="1027"/>
      <c r="E106" s="1027"/>
      <c r="F106" s="1027"/>
      <c r="G106" s="1027"/>
      <c r="H106" s="1027"/>
      <c r="I106" s="1027"/>
      <c r="J106" s="1027"/>
      <c r="K106" s="1027"/>
      <c r="L106" s="1027"/>
      <c r="M106" s="1027"/>
      <c r="N106" s="1027"/>
    </row>
    <row r="107" spans="1:21" ht="14.45" customHeight="1" thickBot="1">
      <c r="B107" s="1074" t="s">
        <v>1567</v>
      </c>
      <c r="C107" s="1071">
        <f>SUM(C108:C114)</f>
        <v>0</v>
      </c>
      <c r="D107" s="1071">
        <f>SUM(D108:D114)</f>
        <v>0</v>
      </c>
      <c r="E107" s="1095">
        <f t="shared" ref="E107" si="22">C107-D107</f>
        <v>0</v>
      </c>
      <c r="F107" s="1071">
        <f>SUM(F108:F114)</f>
        <v>0</v>
      </c>
      <c r="G107" s="1071">
        <f>SUM(G108:G114)</f>
        <v>0</v>
      </c>
      <c r="H107" s="1095">
        <f t="shared" ref="H107:H126" si="23">F107-G107</f>
        <v>0</v>
      </c>
      <c r="I107" s="1071">
        <f>SUM(I108:I114)</f>
        <v>0</v>
      </c>
      <c r="J107" s="1071">
        <f>SUM(J108:J114)</f>
        <v>0</v>
      </c>
      <c r="K107" s="1095">
        <f t="shared" ref="K107:K126" si="24">I107-J107</f>
        <v>0</v>
      </c>
      <c r="L107" s="1071">
        <f>SUM(L108:L114)</f>
        <v>0</v>
      </c>
      <c r="M107" s="1071">
        <f>SUM(M108:M114)</f>
        <v>0</v>
      </c>
      <c r="N107" s="1095">
        <f t="shared" ref="N107:N126" si="25">L107-M107</f>
        <v>0</v>
      </c>
      <c r="P107" s="1074">
        <f>SUM(P108:P114)</f>
        <v>0</v>
      </c>
      <c r="Q107" s="1074">
        <f>SUM(Q108:Q114)</f>
        <v>0</v>
      </c>
      <c r="R107" s="1137">
        <f>P107-Q107</f>
        <v>0</v>
      </c>
      <c r="T107" s="1137"/>
      <c r="U107" s="1137">
        <f>SUM(U108:U114)</f>
        <v>0</v>
      </c>
    </row>
    <row r="108" spans="1:21" ht="14.45" customHeight="1">
      <c r="A108" s="979" t="s">
        <v>1670</v>
      </c>
      <c r="B108" s="1122">
        <f>'Budget general'!B111</f>
        <v>0</v>
      </c>
      <c r="C108" s="1138"/>
      <c r="D108" s="1168">
        <f>SUMIFS('A2 Cash'!$N:$N,'A2 Cash'!$A:$A,Table!$A$5,'A2 Cash'!$C:$C,'BFU A2'!$A208,'A2 Cash'!$R:$R,"1")-SUMIFS('A2 Banque'!$N:$N,'A2 Banque'!$A:$A,Table!$A$5,'A2 Banque'!$C:$C,'BFU A2'!A208,'A2 Banque'!$R:$R,"1")</f>
        <v>0</v>
      </c>
      <c r="E108" s="1139">
        <f t="shared" si="16"/>
        <v>0</v>
      </c>
      <c r="F108" s="1138"/>
      <c r="G108" s="1168">
        <f>SUMIFS('A2 Cash'!$N:$N,'A2 Cash'!$A:$A,Table!$A$5,'A2 Cash'!$C:$C,'BFU A2'!$A208,'A2 Cash'!$R:$R,"2")-SUMIFS('A2 Banque'!$N:$N,'A2 Banque'!$A:$A,Table!$A$5,'A2 Banque'!$C:$C,'BFU A2'!$A208,'A2 Banque'!$R:$R,"2")</f>
        <v>0</v>
      </c>
      <c r="H108" s="1139">
        <f t="shared" si="23"/>
        <v>0</v>
      </c>
      <c r="I108" s="1138"/>
      <c r="J108" s="1168">
        <f>SUMIFS('A2 Cash'!$N:$N,'A2 Cash'!$A:$A,Table!$A$5,'A2 Cash'!$C:$C,'BFU A2'!$A208,'A2 Cash'!$R:$R,"3")-SUMIFS('A2 Banque'!$N:$N,'A2 Banque'!$A:$A,Table!$A$5,'A2 Banque'!$C:$C,'BFU A2'!$A208,'A2 Banque'!$R:$R,"3")</f>
        <v>0</v>
      </c>
      <c r="K108" s="1139">
        <f t="shared" si="24"/>
        <v>0</v>
      </c>
      <c r="L108" s="1138"/>
      <c r="M108" s="1168">
        <f>SUMIFS('A2 Cash'!$N:$N,'A2 Cash'!$A:$A,Table!$A$5,'A2 Cash'!$C:$C,'BFU A2'!$A208,'A2 Cash'!$R:$R,"4")-SUMIFS('A2 Banque'!$N:$N,'A2 Banque'!$A:$A,Table!$A$5,'A2 Banque'!$C:$C,'BFU A2'!$A208,'A2 Banque'!$R:$R,"4")</f>
        <v>0</v>
      </c>
      <c r="N108" s="1139">
        <f t="shared" si="25"/>
        <v>0</v>
      </c>
      <c r="P108" s="1138">
        <f>C108+F108+I108+L108</f>
        <v>0</v>
      </c>
      <c r="Q108" s="1119">
        <f>D108+G108+J108+M108</f>
        <v>0</v>
      </c>
      <c r="R108" s="1139">
        <f>P108-Q108</f>
        <v>0</v>
      </c>
      <c r="T108" s="1139"/>
      <c r="U108" s="1113">
        <f t="shared" ref="U108:U125" si="26">Q108-T108</f>
        <v>0</v>
      </c>
    </row>
    <row r="109" spans="1:21" ht="14.45" customHeight="1">
      <c r="A109" s="979" t="s">
        <v>1671</v>
      </c>
      <c r="B109" s="1123">
        <f>'Budget general'!B112</f>
        <v>0</v>
      </c>
      <c r="C109" s="1140"/>
      <c r="D109" s="1168">
        <f>SUMIFS('A2 Cash'!$N:$N,'A2 Cash'!$A:$A,Table!$A$5,'A2 Cash'!$C:$C,'BFU A2'!$A209,'A2 Cash'!$R:$R,"1")-SUMIFS('A2 Banque'!$N:$N,'A2 Banque'!$A:$A,Table!$A$5,'A2 Banque'!$C:$C,'BFU A2'!A209,'A2 Banque'!$R:$R,"1")</f>
        <v>0</v>
      </c>
      <c r="E109" s="1038">
        <f t="shared" si="16"/>
        <v>0</v>
      </c>
      <c r="F109" s="1140"/>
      <c r="G109" s="1168">
        <f>SUMIFS('A2 Cash'!$N:$N,'A2 Cash'!$A:$A,Table!$A$5,'A2 Cash'!$C:$C,'BFU A2'!$A209,'A2 Cash'!$R:$R,"2")-SUMIFS('A2 Banque'!$N:$N,'A2 Banque'!$A:$A,Table!$A$5,'A2 Banque'!$C:$C,'BFU A2'!$A209,'A2 Banque'!$R:$R,"2")</f>
        <v>0</v>
      </c>
      <c r="H109" s="1038">
        <f t="shared" si="23"/>
        <v>0</v>
      </c>
      <c r="I109" s="1140"/>
      <c r="J109" s="1168">
        <f>SUMIFS('A2 Cash'!$N:$N,'A2 Cash'!$A:$A,Table!$A$5,'A2 Cash'!$C:$C,'BFU A2'!$A209,'A2 Cash'!$R:$R,"3")-SUMIFS('A2 Banque'!$N:$N,'A2 Banque'!$A:$A,Table!$A$5,'A2 Banque'!$C:$C,'BFU A2'!$A209,'A2 Banque'!$R:$R,"3")</f>
        <v>0</v>
      </c>
      <c r="K109" s="1038">
        <f t="shared" si="24"/>
        <v>0</v>
      </c>
      <c r="L109" s="1140"/>
      <c r="M109" s="1168">
        <f>SUMIFS('A2 Cash'!$N:$N,'A2 Cash'!$A:$A,Table!$A$5,'A2 Cash'!$C:$C,'BFU A2'!$A209,'A2 Cash'!$R:$R,"4")-SUMIFS('A2 Banque'!$N:$N,'A2 Banque'!$A:$A,Table!$A$5,'A2 Banque'!$C:$C,'BFU A2'!$A209,'A2 Banque'!$R:$R,"4")</f>
        <v>0</v>
      </c>
      <c r="N109" s="1038">
        <f t="shared" si="25"/>
        <v>0</v>
      </c>
      <c r="P109" s="1140">
        <f t="shared" ref="P109:Q114" si="27">C109+F109+I109+L109</f>
        <v>0</v>
      </c>
      <c r="Q109" s="1119">
        <f t="shared" si="27"/>
        <v>0</v>
      </c>
      <c r="R109" s="1038">
        <f t="shared" ref="R109:R114" si="28">P109-Q109</f>
        <v>0</v>
      </c>
      <c r="T109" s="1038"/>
      <c r="U109" s="1113">
        <f t="shared" si="26"/>
        <v>0</v>
      </c>
    </row>
    <row r="110" spans="1:21" ht="14.45" customHeight="1">
      <c r="A110" s="979" t="s">
        <v>1672</v>
      </c>
      <c r="B110" s="1123">
        <f>'Budget general'!B113</f>
        <v>0</v>
      </c>
      <c r="C110" s="1138"/>
      <c r="D110" s="1168">
        <f>SUMIFS('A2 Cash'!$N:$N,'A2 Cash'!$A:$A,Table!$A$5,'A2 Cash'!$C:$C,'BFU A2'!$A210,'A2 Cash'!$R:$R,"1")-SUMIFS('A2 Banque'!$N:$N,'A2 Banque'!$A:$A,Table!$A$5,'A2 Banque'!$C:$C,'BFU A2'!A210,'A2 Banque'!$R:$R,"1")</f>
        <v>0</v>
      </c>
      <c r="E110" s="1038">
        <f t="shared" si="16"/>
        <v>0</v>
      </c>
      <c r="F110" s="1138"/>
      <c r="G110" s="1168">
        <f>SUMIFS('A2 Cash'!$N:$N,'A2 Cash'!$A:$A,Table!$A$5,'A2 Cash'!$C:$C,'BFU A2'!$A210,'A2 Cash'!$R:$R,"2")-SUMIFS('A2 Banque'!$N:$N,'A2 Banque'!$A:$A,Table!$A$5,'A2 Banque'!$C:$C,'BFU A2'!$A210,'A2 Banque'!$R:$R,"2")</f>
        <v>0</v>
      </c>
      <c r="H110" s="1038">
        <f t="shared" si="23"/>
        <v>0</v>
      </c>
      <c r="I110" s="1138"/>
      <c r="J110" s="1168">
        <f>SUMIFS('A2 Cash'!$N:$N,'A2 Cash'!$A:$A,Table!$A$5,'A2 Cash'!$C:$C,'BFU A2'!$A210,'A2 Cash'!$R:$R,"3")-SUMIFS('A2 Banque'!$N:$N,'A2 Banque'!$A:$A,Table!$A$5,'A2 Banque'!$C:$C,'BFU A2'!$A210,'A2 Banque'!$R:$R,"3")</f>
        <v>0</v>
      </c>
      <c r="K110" s="1038">
        <f t="shared" si="24"/>
        <v>0</v>
      </c>
      <c r="L110" s="1138"/>
      <c r="M110" s="1168">
        <f>SUMIFS('A2 Cash'!$N:$N,'A2 Cash'!$A:$A,Table!$A$5,'A2 Cash'!$C:$C,'BFU A2'!$A210,'A2 Cash'!$R:$R,"4")-SUMIFS('A2 Banque'!$N:$N,'A2 Banque'!$A:$A,Table!$A$5,'A2 Banque'!$C:$C,'BFU A2'!$A210,'A2 Banque'!$R:$R,"4")</f>
        <v>0</v>
      </c>
      <c r="N110" s="1038">
        <f t="shared" si="25"/>
        <v>0</v>
      </c>
      <c r="P110" s="1138">
        <f t="shared" si="27"/>
        <v>0</v>
      </c>
      <c r="Q110" s="1119">
        <f t="shared" si="27"/>
        <v>0</v>
      </c>
      <c r="R110" s="1038">
        <f t="shared" si="28"/>
        <v>0</v>
      </c>
      <c r="T110" s="1038"/>
      <c r="U110" s="1113">
        <f t="shared" si="26"/>
        <v>0</v>
      </c>
    </row>
    <row r="111" spans="1:21" ht="14.45" customHeight="1">
      <c r="A111" s="979" t="s">
        <v>1673</v>
      </c>
      <c r="B111" s="1124">
        <f>'Budget general'!B114</f>
        <v>0</v>
      </c>
      <c r="C111" s="1140"/>
      <c r="D111" s="1168">
        <f>SUMIFS('A2 Cash'!$N:$N,'A2 Cash'!$A:$A,Table!$A$5,'A2 Cash'!$C:$C,'BFU A2'!$A211,'A2 Cash'!$R:$R,"1")-SUMIFS('A2 Banque'!$N:$N,'A2 Banque'!$A:$A,Table!$A$5,'A2 Banque'!$C:$C,'BFU A2'!A211,'A2 Banque'!$R:$R,"1")</f>
        <v>0</v>
      </c>
      <c r="E111" s="1141">
        <f t="shared" si="16"/>
        <v>0</v>
      </c>
      <c r="F111" s="1140"/>
      <c r="G111" s="1168">
        <f>SUMIFS('A2 Cash'!$N:$N,'A2 Cash'!$A:$A,Table!$A$5,'A2 Cash'!$C:$C,'BFU A2'!$A211,'A2 Cash'!$R:$R,"2")-SUMIFS('A2 Banque'!$N:$N,'A2 Banque'!$A:$A,Table!$A$5,'A2 Banque'!$C:$C,'BFU A2'!$A211,'A2 Banque'!$R:$R,"2")</f>
        <v>0</v>
      </c>
      <c r="H111" s="1141">
        <f t="shared" si="23"/>
        <v>0</v>
      </c>
      <c r="I111" s="1140"/>
      <c r="J111" s="1168">
        <f>SUMIFS('A2 Cash'!$N:$N,'A2 Cash'!$A:$A,Table!$A$5,'A2 Cash'!$C:$C,'BFU A2'!$A211,'A2 Cash'!$R:$R,"3")-SUMIFS('A2 Banque'!$N:$N,'A2 Banque'!$A:$A,Table!$A$5,'A2 Banque'!$C:$C,'BFU A2'!$A211,'A2 Banque'!$R:$R,"3")</f>
        <v>0</v>
      </c>
      <c r="K111" s="1141">
        <f t="shared" si="24"/>
        <v>0</v>
      </c>
      <c r="L111" s="1140"/>
      <c r="M111" s="1168">
        <f>SUMIFS('A2 Cash'!$N:$N,'A2 Cash'!$A:$A,Table!$A$5,'A2 Cash'!$C:$C,'BFU A2'!$A211,'A2 Cash'!$R:$R,"4")-SUMIFS('A2 Banque'!$N:$N,'A2 Banque'!$A:$A,Table!$A$5,'A2 Banque'!$C:$C,'BFU A2'!$A211,'A2 Banque'!$R:$R,"4")</f>
        <v>0</v>
      </c>
      <c r="N111" s="1141">
        <f t="shared" si="25"/>
        <v>0</v>
      </c>
      <c r="P111" s="1140">
        <f t="shared" si="27"/>
        <v>0</v>
      </c>
      <c r="Q111" s="1119">
        <f t="shared" si="27"/>
        <v>0</v>
      </c>
      <c r="R111" s="1141">
        <f t="shared" si="28"/>
        <v>0</v>
      </c>
      <c r="T111" s="1141"/>
      <c r="U111" s="1113">
        <f t="shared" si="26"/>
        <v>0</v>
      </c>
    </row>
    <row r="112" spans="1:21" ht="14.45" customHeight="1">
      <c r="A112" s="979" t="s">
        <v>1674</v>
      </c>
      <c r="B112" s="1123">
        <f>'Budget general'!B115</f>
        <v>0</v>
      </c>
      <c r="C112" s="1140"/>
      <c r="D112" s="1168">
        <f>SUMIFS('A2 Cash'!$N:$N,'A2 Cash'!$A:$A,Table!$A$5,'A2 Cash'!$C:$C,'BFU A2'!$A212,'A2 Cash'!$R:$R,"1")-SUMIFS('A2 Banque'!$N:$N,'A2 Banque'!$A:$A,Table!$A$5,'A2 Banque'!$C:$C,'BFU A2'!A212,'A2 Banque'!$R:$R,"1")</f>
        <v>0</v>
      </c>
      <c r="E112" s="1038">
        <f t="shared" si="16"/>
        <v>0</v>
      </c>
      <c r="F112" s="1140"/>
      <c r="G112" s="1168">
        <f>SUMIFS('A2 Cash'!$N:$N,'A2 Cash'!$A:$A,Table!$A$5,'A2 Cash'!$C:$C,'BFU A2'!$A212,'A2 Cash'!$R:$R,"2")-SUMIFS('A2 Banque'!$N:$N,'A2 Banque'!$A:$A,Table!$A$5,'A2 Banque'!$C:$C,'BFU A2'!$A212,'A2 Banque'!$R:$R,"2")</f>
        <v>0</v>
      </c>
      <c r="H112" s="1038">
        <f t="shared" si="23"/>
        <v>0</v>
      </c>
      <c r="I112" s="1140"/>
      <c r="J112" s="1168">
        <f>SUMIFS('A2 Cash'!$N:$N,'A2 Cash'!$A:$A,Table!$A$5,'A2 Cash'!$C:$C,'BFU A2'!$A212,'A2 Cash'!$R:$R,"3")-SUMIFS('A2 Banque'!$N:$N,'A2 Banque'!$A:$A,Table!$A$5,'A2 Banque'!$C:$C,'BFU A2'!$A212,'A2 Banque'!$R:$R,"3")</f>
        <v>0</v>
      </c>
      <c r="K112" s="1038">
        <f t="shared" si="24"/>
        <v>0</v>
      </c>
      <c r="L112" s="1140"/>
      <c r="M112" s="1168">
        <f>SUMIFS('A2 Cash'!$N:$N,'A2 Cash'!$A:$A,Table!$A$5,'A2 Cash'!$C:$C,'BFU A2'!$A212,'A2 Cash'!$R:$R,"4")-SUMIFS('A2 Banque'!$N:$N,'A2 Banque'!$A:$A,Table!$A$5,'A2 Banque'!$C:$C,'BFU A2'!$A212,'A2 Banque'!$R:$R,"4")</f>
        <v>0</v>
      </c>
      <c r="N112" s="1038">
        <f t="shared" si="25"/>
        <v>0</v>
      </c>
      <c r="P112" s="1140">
        <f t="shared" si="27"/>
        <v>0</v>
      </c>
      <c r="Q112" s="1119">
        <f t="shared" si="27"/>
        <v>0</v>
      </c>
      <c r="R112" s="1038">
        <f t="shared" si="28"/>
        <v>0</v>
      </c>
      <c r="T112" s="1038"/>
      <c r="U112" s="1113">
        <f t="shared" si="26"/>
        <v>0</v>
      </c>
    </row>
    <row r="113" spans="1:21" ht="14.45" customHeight="1">
      <c r="A113" s="979" t="s">
        <v>1675</v>
      </c>
      <c r="B113" s="1125" t="str">
        <f>'Budget general'!B116</f>
        <v xml:space="preserve">Frais d'évaluation </v>
      </c>
      <c r="C113" s="1142"/>
      <c r="D113" s="1168">
        <f>SUMIFS('A2 Cash'!$N:$N,'A2 Cash'!$A:$A,Table!$A$5,'A2 Cash'!$C:$C,'BFU A2'!$A213,'A2 Cash'!$R:$R,"1")-SUMIFS('A2 Banque'!$N:$N,'A2 Banque'!$A:$A,Table!$A$5,'A2 Banque'!$C:$C,'BFU A2'!A213,'A2 Banque'!$R:$R,"1")</f>
        <v>0</v>
      </c>
      <c r="E113" s="1143">
        <f t="shared" si="16"/>
        <v>0</v>
      </c>
      <c r="F113" s="1142"/>
      <c r="G113" s="1168">
        <f>SUMIFS('A2 Cash'!$N:$N,'A2 Cash'!$A:$A,Table!$A$5,'A2 Cash'!$C:$C,'BFU A2'!$A213,'A2 Cash'!$R:$R,"2")-SUMIFS('A2 Banque'!$N:$N,'A2 Banque'!$A:$A,Table!$A$5,'A2 Banque'!$C:$C,'BFU A2'!$A213,'A2 Banque'!$R:$R,"2")</f>
        <v>0</v>
      </c>
      <c r="H113" s="1143">
        <f t="shared" si="23"/>
        <v>0</v>
      </c>
      <c r="I113" s="1142"/>
      <c r="J113" s="1168">
        <f>SUMIFS('A2 Cash'!$N:$N,'A2 Cash'!$A:$A,Table!$A$5,'A2 Cash'!$C:$C,'BFU A2'!$A213,'A2 Cash'!$R:$R,"3")-SUMIFS('A2 Banque'!$N:$N,'A2 Banque'!$A:$A,Table!$A$5,'A2 Banque'!$C:$C,'BFU A2'!$A213,'A2 Banque'!$R:$R,"3")</f>
        <v>0</v>
      </c>
      <c r="K113" s="1143">
        <f t="shared" si="24"/>
        <v>0</v>
      </c>
      <c r="L113" s="1142"/>
      <c r="M113" s="1168">
        <f>SUMIFS('A2 Cash'!$N:$N,'A2 Cash'!$A:$A,Table!$A$5,'A2 Cash'!$C:$C,'BFU A2'!$A213,'A2 Cash'!$R:$R,"4")-SUMIFS('A2 Banque'!$N:$N,'A2 Banque'!$A:$A,Table!$A$5,'A2 Banque'!$C:$C,'BFU A2'!$A213,'A2 Banque'!$R:$R,"4")</f>
        <v>0</v>
      </c>
      <c r="N113" s="1143">
        <f t="shared" si="25"/>
        <v>0</v>
      </c>
      <c r="P113" s="1142">
        <f t="shared" si="27"/>
        <v>0</v>
      </c>
      <c r="Q113" s="1119">
        <f t="shared" si="27"/>
        <v>0</v>
      </c>
      <c r="R113" s="1143">
        <f t="shared" si="28"/>
        <v>0</v>
      </c>
      <c r="T113" s="1143"/>
      <c r="U113" s="1113">
        <f t="shared" si="26"/>
        <v>0</v>
      </c>
    </row>
    <row r="114" spans="1:21" ht="14.45" customHeight="1" thickBot="1">
      <c r="A114" s="979" t="s">
        <v>1676</v>
      </c>
      <c r="B114" s="1126" t="str">
        <f>'Budget general'!B117</f>
        <v xml:space="preserve">Frais d'audit </v>
      </c>
      <c r="C114" s="1144"/>
      <c r="D114" s="1168">
        <f>SUMIFS('A2 Cash'!$N:$N,'A2 Cash'!$A:$A,Table!$A$5,'A2 Cash'!$C:$C,'BFU A2'!$A214,'A2 Cash'!$R:$R,"1")-SUMIFS('A2 Banque'!$N:$N,'A2 Banque'!$A:$A,Table!$A$5,'A2 Banque'!$C:$C,'BFU A2'!A214,'A2 Banque'!$R:$R,"1")</f>
        <v>0</v>
      </c>
      <c r="E114" s="1145">
        <f t="shared" si="16"/>
        <v>0</v>
      </c>
      <c r="F114" s="1144"/>
      <c r="G114" s="1168">
        <f>SUMIFS('A2 Cash'!$N:$N,'A2 Cash'!$A:$A,Table!$A$5,'A2 Cash'!$C:$C,'BFU A2'!$A214,'A2 Cash'!$R:$R,"2")-SUMIFS('A2 Banque'!$N:$N,'A2 Banque'!$A:$A,Table!$A$5,'A2 Banque'!$C:$C,'BFU A2'!$A214,'A2 Banque'!$R:$R,"2")</f>
        <v>0</v>
      </c>
      <c r="H114" s="1145">
        <f t="shared" si="23"/>
        <v>0</v>
      </c>
      <c r="I114" s="1144"/>
      <c r="J114" s="1168">
        <f>SUMIFS('A2 Cash'!$N:$N,'A2 Cash'!$A:$A,Table!$A$5,'A2 Cash'!$C:$C,'BFU A2'!$A214,'A2 Cash'!$R:$R,"3")-SUMIFS('A2 Banque'!$N:$N,'A2 Banque'!$A:$A,Table!$A$5,'A2 Banque'!$C:$C,'BFU A2'!$A214,'A2 Banque'!$R:$R,"3")</f>
        <v>0</v>
      </c>
      <c r="K114" s="1145">
        <f t="shared" si="24"/>
        <v>0</v>
      </c>
      <c r="L114" s="1144"/>
      <c r="M114" s="1168">
        <f>SUMIFS('A2 Cash'!$N:$N,'A2 Cash'!$A:$A,Table!$A$5,'A2 Cash'!$C:$C,'BFU A2'!$A214,'A2 Cash'!$R:$R,"4")-SUMIFS('A2 Banque'!$N:$N,'A2 Banque'!$A:$A,Table!$A$5,'A2 Banque'!$C:$C,'BFU A2'!$A214,'A2 Banque'!$R:$R,"4")</f>
        <v>0</v>
      </c>
      <c r="N114" s="1145">
        <f t="shared" si="25"/>
        <v>0</v>
      </c>
      <c r="P114" s="1144">
        <f t="shared" si="27"/>
        <v>0</v>
      </c>
      <c r="Q114" s="1119">
        <f t="shared" si="27"/>
        <v>0</v>
      </c>
      <c r="R114" s="1145">
        <f t="shared" si="28"/>
        <v>0</v>
      </c>
      <c r="T114" s="1145"/>
      <c r="U114" s="1113">
        <f t="shared" si="26"/>
        <v>0</v>
      </c>
    </row>
    <row r="115" spans="1:21" ht="14.45" customHeight="1" thickBot="1">
      <c r="B115" s="1074" t="s">
        <v>1689</v>
      </c>
      <c r="C115" s="1074">
        <f>SUM(C116:C125)</f>
        <v>0</v>
      </c>
      <c r="D115" s="1075">
        <f>SUM(D116:D125)</f>
        <v>0</v>
      </c>
      <c r="E115" s="1137">
        <f t="shared" si="16"/>
        <v>0</v>
      </c>
      <c r="F115" s="1074">
        <f>SUM(F116:F125)</f>
        <v>0</v>
      </c>
      <c r="G115" s="1075">
        <f>SUM(G116:G125)</f>
        <v>0</v>
      </c>
      <c r="H115" s="1137">
        <f t="shared" si="23"/>
        <v>0</v>
      </c>
      <c r="I115" s="1074">
        <f>SUM(I116:I125)</f>
        <v>0</v>
      </c>
      <c r="J115" s="1075">
        <f>SUM(J116:J125)</f>
        <v>0</v>
      </c>
      <c r="K115" s="1137">
        <f t="shared" si="24"/>
        <v>0</v>
      </c>
      <c r="L115" s="1074">
        <f>SUM(L116:L125)</f>
        <v>0</v>
      </c>
      <c r="M115" s="1075">
        <f>SUM(M116:M125)</f>
        <v>0</v>
      </c>
      <c r="N115" s="1137">
        <f t="shared" si="25"/>
        <v>0</v>
      </c>
      <c r="P115" s="1074">
        <f>SUM(P116:P125)</f>
        <v>0</v>
      </c>
      <c r="Q115" s="1075">
        <f>SUM(Q116:Q125)</f>
        <v>0</v>
      </c>
      <c r="R115" s="1137">
        <f>P115-Q115</f>
        <v>0</v>
      </c>
      <c r="T115" s="1137"/>
      <c r="U115" s="1137">
        <f>SUM(U116:U125)</f>
        <v>0</v>
      </c>
    </row>
    <row r="116" spans="1:21" ht="14.45" customHeight="1">
      <c r="A116" s="979" t="s">
        <v>1677</v>
      </c>
      <c r="B116" s="1127">
        <f>'Budget general'!B119</f>
        <v>0</v>
      </c>
      <c r="C116" s="1146"/>
      <c r="D116" s="1168">
        <f>SUMIFS('A2 Cash'!$N:$N,'A2 Cash'!$A:$A,Table!$A$5,'A2 Cash'!$C:$C,'BFU A2'!$A216,'A2 Cash'!$R:$R,"1")-SUMIFS('A2 Banque'!$N:$N,'A2 Banque'!$A:$A,Table!$A$5,'A2 Banque'!$C:$C,'BFU A2'!A216,'A2 Banque'!$R:$R,"1")</f>
        <v>0</v>
      </c>
      <c r="E116" s="1147">
        <f t="shared" si="16"/>
        <v>0</v>
      </c>
      <c r="F116" s="1146"/>
      <c r="G116" s="1168">
        <f>SUMIFS('A2 Cash'!$N:$N,'A2 Cash'!$A:$A,Table!$A$5,'A2 Cash'!$C:$C,'BFU A2'!$A216,'A2 Cash'!$R:$R,"2")-SUMIFS('A2 Banque'!$N:$N,'A2 Banque'!$A:$A,Table!$A$5,'A2 Banque'!$C:$C,'BFU A2'!$A216,'A2 Banque'!$R:$R,"2")</f>
        <v>0</v>
      </c>
      <c r="H116" s="1147">
        <f t="shared" si="23"/>
        <v>0</v>
      </c>
      <c r="I116" s="1146"/>
      <c r="J116" s="1168">
        <f>SUMIFS('A2 Cash'!$N:$N,'A2 Cash'!$A:$A,Table!$A$5,'A2 Cash'!$C:$C,'BFU A2'!$A216,'A2 Cash'!$R:$R,"3")-SUMIFS('A2 Banque'!$N:$N,'A2 Banque'!$A:$A,Table!$A$5,'A2 Banque'!$C:$C,'BFU A2'!$A216,'A2 Banque'!$R:$R,"3")</f>
        <v>0</v>
      </c>
      <c r="K116" s="1147">
        <f t="shared" si="24"/>
        <v>0</v>
      </c>
      <c r="L116" s="1146"/>
      <c r="M116" s="1168">
        <f>SUMIFS('A2 Cash'!$N:$N,'A2 Cash'!$A:$A,Table!$A$5,'A2 Cash'!$C:$C,'BFU A2'!$A216,'A2 Cash'!$R:$R,"4")-SUMIFS('A2 Banque'!$N:$N,'A2 Banque'!$A:$A,Table!$A$5,'A2 Banque'!$C:$C,'BFU A2'!$A216,'A2 Banque'!$R:$R,"4")</f>
        <v>0</v>
      </c>
      <c r="N116" s="1147">
        <f t="shared" si="25"/>
        <v>0</v>
      </c>
      <c r="P116" s="1144">
        <f>C116+F116+I116+L116</f>
        <v>0</v>
      </c>
      <c r="Q116" s="1119">
        <f>D116+G116+J116+M116</f>
        <v>0</v>
      </c>
      <c r="R116" s="1145">
        <f t="shared" ref="R116:R125" si="29">P116-Q116</f>
        <v>0</v>
      </c>
      <c r="T116" s="1147"/>
      <c r="U116" s="1113">
        <f t="shared" si="26"/>
        <v>0</v>
      </c>
    </row>
    <row r="117" spans="1:21" ht="14.45" customHeight="1">
      <c r="A117" s="979" t="s">
        <v>214</v>
      </c>
      <c r="B117" s="1128">
        <f>'Budget general'!B120</f>
        <v>0</v>
      </c>
      <c r="C117" s="1148"/>
      <c r="D117" s="1168">
        <f>SUMIFS('A2 Cash'!$N:$N,'A2 Cash'!$A:$A,Table!$A$5,'A2 Cash'!$C:$C,'BFU A2'!$A217,'A2 Cash'!$R:$R,"1")-SUMIFS('A2 Banque'!$N:$N,'A2 Banque'!$A:$A,Table!$A$5,'A2 Banque'!$C:$C,'BFU A2'!A217,'A2 Banque'!$R:$R,"1")</f>
        <v>0</v>
      </c>
      <c r="E117" s="1149">
        <f t="shared" si="16"/>
        <v>0</v>
      </c>
      <c r="F117" s="1148"/>
      <c r="G117" s="1168">
        <f>SUMIFS('A2 Cash'!$N:$N,'A2 Cash'!$A:$A,Table!$A$5,'A2 Cash'!$C:$C,'BFU A2'!$A217,'A2 Cash'!$R:$R,"2")-SUMIFS('A2 Banque'!$N:$N,'A2 Banque'!$A:$A,Table!$A$5,'A2 Banque'!$C:$C,'BFU A2'!$A217,'A2 Banque'!$R:$R,"2")</f>
        <v>0</v>
      </c>
      <c r="H117" s="1149">
        <f t="shared" si="23"/>
        <v>0</v>
      </c>
      <c r="I117" s="1148"/>
      <c r="J117" s="1168">
        <f>SUMIFS('A2 Cash'!$N:$N,'A2 Cash'!$A:$A,Table!$A$5,'A2 Cash'!$C:$C,'BFU A2'!$A217,'A2 Cash'!$R:$R,"3")-SUMIFS('A2 Banque'!$N:$N,'A2 Banque'!$A:$A,Table!$A$5,'A2 Banque'!$C:$C,'BFU A2'!$A217,'A2 Banque'!$R:$R,"3")</f>
        <v>0</v>
      </c>
      <c r="K117" s="1149">
        <f t="shared" si="24"/>
        <v>0</v>
      </c>
      <c r="L117" s="1148"/>
      <c r="M117" s="1168">
        <f>SUMIFS('A2 Cash'!$N:$N,'A2 Cash'!$A:$A,Table!$A$5,'A2 Cash'!$C:$C,'BFU A2'!$A217,'A2 Cash'!$R:$R,"4")-SUMIFS('A2 Banque'!$N:$N,'A2 Banque'!$A:$A,Table!$A$5,'A2 Banque'!$C:$C,'BFU A2'!$A217,'A2 Banque'!$R:$R,"4")</f>
        <v>0</v>
      </c>
      <c r="N117" s="1149">
        <f t="shared" si="25"/>
        <v>0</v>
      </c>
      <c r="P117" s="1144">
        <f t="shared" ref="P117:Q125" si="30">C117+F117+I117+L117</f>
        <v>0</v>
      </c>
      <c r="Q117" s="1119">
        <f t="shared" si="30"/>
        <v>0</v>
      </c>
      <c r="R117" s="1149">
        <f t="shared" si="29"/>
        <v>0</v>
      </c>
      <c r="T117" s="1149"/>
      <c r="U117" s="1113">
        <f t="shared" si="26"/>
        <v>0</v>
      </c>
    </row>
    <row r="118" spans="1:21" ht="14.45" customHeight="1">
      <c r="A118" s="979" t="s">
        <v>1678</v>
      </c>
      <c r="B118" s="1128">
        <f>'Budget general'!B121</f>
        <v>0</v>
      </c>
      <c r="C118" s="1148"/>
      <c r="D118" s="1168">
        <f>SUMIFS('A2 Cash'!$N:$N,'A2 Cash'!$A:$A,Table!$A$5,'A2 Cash'!$C:$C,'BFU A2'!$A218,'A2 Cash'!$R:$R,"1")-SUMIFS('A2 Banque'!$N:$N,'A2 Banque'!$A:$A,Table!$A$5,'A2 Banque'!$C:$C,'BFU A2'!A218,'A2 Banque'!$R:$R,"1")</f>
        <v>0</v>
      </c>
      <c r="E118" s="1149">
        <f t="shared" si="16"/>
        <v>0</v>
      </c>
      <c r="F118" s="1148"/>
      <c r="G118" s="1168">
        <f>SUMIFS('A2 Cash'!$N:$N,'A2 Cash'!$A:$A,Table!$A$5,'A2 Cash'!$C:$C,'BFU A2'!$A218,'A2 Cash'!$R:$R,"2")-SUMIFS('A2 Banque'!$N:$N,'A2 Banque'!$A:$A,Table!$A$5,'A2 Banque'!$C:$C,'BFU A2'!$A218,'A2 Banque'!$R:$R,"2")</f>
        <v>0</v>
      </c>
      <c r="H118" s="1149">
        <f t="shared" si="23"/>
        <v>0</v>
      </c>
      <c r="I118" s="1148"/>
      <c r="J118" s="1168">
        <f>SUMIFS('A2 Cash'!$N:$N,'A2 Cash'!$A:$A,Table!$A$5,'A2 Cash'!$C:$C,'BFU A2'!$A218,'A2 Cash'!$R:$R,"3")-SUMIFS('A2 Banque'!$N:$N,'A2 Banque'!$A:$A,Table!$A$5,'A2 Banque'!$C:$C,'BFU A2'!$A218,'A2 Banque'!$R:$R,"3")</f>
        <v>0</v>
      </c>
      <c r="K118" s="1149">
        <f t="shared" si="24"/>
        <v>0</v>
      </c>
      <c r="L118" s="1148"/>
      <c r="M118" s="1168">
        <f>SUMIFS('A2 Cash'!$N:$N,'A2 Cash'!$A:$A,Table!$A$5,'A2 Cash'!$C:$C,'BFU A2'!$A218,'A2 Cash'!$R:$R,"4")-SUMIFS('A2 Banque'!$N:$N,'A2 Banque'!$A:$A,Table!$A$5,'A2 Banque'!$C:$C,'BFU A2'!$A218,'A2 Banque'!$R:$R,"4")</f>
        <v>0</v>
      </c>
      <c r="N118" s="1149">
        <f t="shared" si="25"/>
        <v>0</v>
      </c>
      <c r="P118" s="1144">
        <f t="shared" si="30"/>
        <v>0</v>
      </c>
      <c r="Q118" s="1119">
        <f t="shared" si="30"/>
        <v>0</v>
      </c>
      <c r="R118" s="1149">
        <f t="shared" si="29"/>
        <v>0</v>
      </c>
      <c r="T118" s="1149"/>
      <c r="U118" s="1113">
        <f t="shared" si="26"/>
        <v>0</v>
      </c>
    </row>
    <row r="119" spans="1:21" ht="14.45" customHeight="1">
      <c r="A119" s="979" t="s">
        <v>1679</v>
      </c>
      <c r="B119" s="1128">
        <f>'Budget general'!B122</f>
        <v>0</v>
      </c>
      <c r="C119" s="1148"/>
      <c r="D119" s="1168">
        <f>SUMIFS('A2 Cash'!$N:$N,'A2 Cash'!$A:$A,Table!$A$5,'A2 Cash'!$C:$C,'BFU A2'!$A219,'A2 Cash'!$R:$R,"1")-SUMIFS('A2 Banque'!$N:$N,'A2 Banque'!$A:$A,Table!$A$5,'A2 Banque'!$C:$C,'BFU A2'!A219,'A2 Banque'!$R:$R,"1")</f>
        <v>0</v>
      </c>
      <c r="E119" s="1149">
        <f t="shared" si="16"/>
        <v>0</v>
      </c>
      <c r="F119" s="1148"/>
      <c r="G119" s="1168">
        <f>SUMIFS('A2 Cash'!$N:$N,'A2 Cash'!$A:$A,Table!$A$5,'A2 Cash'!$C:$C,'BFU A2'!$A219,'A2 Cash'!$R:$R,"2")-SUMIFS('A2 Banque'!$N:$N,'A2 Banque'!$A:$A,Table!$A$5,'A2 Banque'!$C:$C,'BFU A2'!$A219,'A2 Banque'!$R:$R,"2")</f>
        <v>0</v>
      </c>
      <c r="H119" s="1149">
        <f t="shared" si="23"/>
        <v>0</v>
      </c>
      <c r="I119" s="1148"/>
      <c r="J119" s="1168">
        <f>SUMIFS('A2 Cash'!$N:$N,'A2 Cash'!$A:$A,Table!$A$5,'A2 Cash'!$C:$C,'BFU A2'!$A219,'A2 Cash'!$R:$R,"3")-SUMIFS('A2 Banque'!$N:$N,'A2 Banque'!$A:$A,Table!$A$5,'A2 Banque'!$C:$C,'BFU A2'!$A219,'A2 Banque'!$R:$R,"3")</f>
        <v>0</v>
      </c>
      <c r="K119" s="1149">
        <f t="shared" si="24"/>
        <v>0</v>
      </c>
      <c r="L119" s="1148"/>
      <c r="M119" s="1168">
        <f>SUMIFS('A2 Cash'!$N:$N,'A2 Cash'!$A:$A,Table!$A$5,'A2 Cash'!$C:$C,'BFU A2'!$A219,'A2 Cash'!$R:$R,"4")-SUMIFS('A2 Banque'!$N:$N,'A2 Banque'!$A:$A,Table!$A$5,'A2 Banque'!$C:$C,'BFU A2'!$A219,'A2 Banque'!$R:$R,"4")</f>
        <v>0</v>
      </c>
      <c r="N119" s="1149">
        <f t="shared" si="25"/>
        <v>0</v>
      </c>
      <c r="P119" s="1144">
        <f t="shared" si="30"/>
        <v>0</v>
      </c>
      <c r="Q119" s="1119">
        <f t="shared" si="30"/>
        <v>0</v>
      </c>
      <c r="R119" s="1149">
        <f t="shared" si="29"/>
        <v>0</v>
      </c>
      <c r="T119" s="1149"/>
      <c r="U119" s="1113">
        <f t="shared" si="26"/>
        <v>0</v>
      </c>
    </row>
    <row r="120" spans="1:21" ht="14.45" customHeight="1">
      <c r="A120" s="979" t="s">
        <v>1680</v>
      </c>
      <c r="B120" s="1129">
        <f>'Budget general'!B123</f>
        <v>0</v>
      </c>
      <c r="C120" s="1150"/>
      <c r="D120" s="1168">
        <f>SUMIFS('A2 Cash'!$N:$N,'A2 Cash'!$A:$A,Table!$A$5,'A2 Cash'!$C:$C,'BFU A2'!$A220,'A2 Cash'!$R:$R,"1")-SUMIFS('A2 Banque'!$N:$N,'A2 Banque'!$A:$A,Table!$A$5,'A2 Banque'!$C:$C,'BFU A2'!A220,'A2 Banque'!$R:$R,"1")</f>
        <v>0</v>
      </c>
      <c r="E120" s="1151">
        <f t="shared" si="16"/>
        <v>0</v>
      </c>
      <c r="F120" s="1150"/>
      <c r="G120" s="1168">
        <f>SUMIFS('A2 Cash'!$N:$N,'A2 Cash'!$A:$A,Table!$A$5,'A2 Cash'!$C:$C,'BFU A2'!$A220,'A2 Cash'!$R:$R,"2")-SUMIFS('A2 Banque'!$N:$N,'A2 Banque'!$A:$A,Table!$A$5,'A2 Banque'!$C:$C,'BFU A2'!$A220,'A2 Banque'!$R:$R,"2")</f>
        <v>0</v>
      </c>
      <c r="H120" s="1151">
        <f t="shared" si="23"/>
        <v>0</v>
      </c>
      <c r="I120" s="1150"/>
      <c r="J120" s="1168">
        <f>SUMIFS('A2 Cash'!$N:$N,'A2 Cash'!$A:$A,Table!$A$5,'A2 Cash'!$C:$C,'BFU A2'!$A220,'A2 Cash'!$R:$R,"3")-SUMIFS('A2 Banque'!$N:$N,'A2 Banque'!$A:$A,Table!$A$5,'A2 Banque'!$C:$C,'BFU A2'!$A220,'A2 Banque'!$R:$R,"3")</f>
        <v>0</v>
      </c>
      <c r="K120" s="1151">
        <f t="shared" si="24"/>
        <v>0</v>
      </c>
      <c r="L120" s="1150"/>
      <c r="M120" s="1168">
        <f>SUMIFS('A2 Cash'!$N:$N,'A2 Cash'!$A:$A,Table!$A$5,'A2 Cash'!$C:$C,'BFU A2'!$A220,'A2 Cash'!$R:$R,"4")-SUMIFS('A2 Banque'!$N:$N,'A2 Banque'!$A:$A,Table!$A$5,'A2 Banque'!$C:$C,'BFU A2'!$A220,'A2 Banque'!$R:$R,"4")</f>
        <v>0</v>
      </c>
      <c r="N120" s="1151">
        <f t="shared" si="25"/>
        <v>0</v>
      </c>
      <c r="P120" s="1144">
        <f t="shared" si="30"/>
        <v>0</v>
      </c>
      <c r="Q120" s="1119">
        <f t="shared" si="30"/>
        <v>0</v>
      </c>
      <c r="R120" s="1151">
        <f t="shared" si="29"/>
        <v>0</v>
      </c>
      <c r="T120" s="1151"/>
      <c r="U120" s="1113">
        <f t="shared" si="26"/>
        <v>0</v>
      </c>
    </row>
    <row r="121" spans="1:21" ht="14.45" customHeight="1">
      <c r="A121" s="979" t="s">
        <v>1681</v>
      </c>
      <c r="B121" s="1129">
        <f>'Budget general'!B124</f>
        <v>0</v>
      </c>
      <c r="C121" s="1150"/>
      <c r="D121" s="1168">
        <f>SUMIFS('A2 Cash'!$N:$N,'A2 Cash'!$A:$A,Table!$A$5,'A2 Cash'!$C:$C,'BFU A2'!$A221,'A2 Cash'!$R:$R,"1")-SUMIFS('A2 Banque'!$N:$N,'A2 Banque'!$A:$A,Table!$A$5,'A2 Banque'!$C:$C,'BFU A2'!A221,'A2 Banque'!$R:$R,"1")</f>
        <v>0</v>
      </c>
      <c r="E121" s="1151">
        <f t="shared" si="16"/>
        <v>0</v>
      </c>
      <c r="F121" s="1150"/>
      <c r="G121" s="1168">
        <f>SUMIFS('A2 Cash'!$N:$N,'A2 Cash'!$A:$A,Table!$A$5,'A2 Cash'!$C:$C,'BFU A2'!$A221,'A2 Cash'!$R:$R,"2")-SUMIFS('A2 Banque'!$N:$N,'A2 Banque'!$A:$A,Table!$A$5,'A2 Banque'!$C:$C,'BFU A2'!$A221,'A2 Banque'!$R:$R,"2")</f>
        <v>0</v>
      </c>
      <c r="H121" s="1151">
        <f t="shared" si="23"/>
        <v>0</v>
      </c>
      <c r="I121" s="1150"/>
      <c r="J121" s="1168">
        <f>SUMIFS('A2 Cash'!$N:$N,'A2 Cash'!$A:$A,Table!$A$5,'A2 Cash'!$C:$C,'BFU A2'!$A221,'A2 Cash'!$R:$R,"3")-SUMIFS('A2 Banque'!$N:$N,'A2 Banque'!$A:$A,Table!$A$5,'A2 Banque'!$C:$C,'BFU A2'!$A221,'A2 Banque'!$R:$R,"3")</f>
        <v>0</v>
      </c>
      <c r="K121" s="1151">
        <f t="shared" si="24"/>
        <v>0</v>
      </c>
      <c r="L121" s="1150"/>
      <c r="M121" s="1168">
        <f>SUMIFS('A2 Cash'!$N:$N,'A2 Cash'!$A:$A,Table!$A$5,'A2 Cash'!$C:$C,'BFU A2'!$A221,'A2 Cash'!$R:$R,"4")-SUMIFS('A2 Banque'!$N:$N,'A2 Banque'!$A:$A,Table!$A$5,'A2 Banque'!$C:$C,'BFU A2'!$A221,'A2 Banque'!$R:$R,"4")</f>
        <v>0</v>
      </c>
      <c r="N121" s="1151">
        <f t="shared" si="25"/>
        <v>0</v>
      </c>
      <c r="P121" s="1144">
        <f t="shared" si="30"/>
        <v>0</v>
      </c>
      <c r="Q121" s="1119">
        <f t="shared" si="30"/>
        <v>0</v>
      </c>
      <c r="R121" s="1151">
        <f t="shared" si="29"/>
        <v>0</v>
      </c>
      <c r="T121" s="1151"/>
      <c r="U121" s="1113">
        <f t="shared" si="26"/>
        <v>0</v>
      </c>
    </row>
    <row r="122" spans="1:21" ht="14.45" customHeight="1">
      <c r="A122" s="979" t="s">
        <v>1682</v>
      </c>
      <c r="B122" s="1129">
        <f>'Budget general'!B125</f>
        <v>0</v>
      </c>
      <c r="C122" s="1150"/>
      <c r="D122" s="1168">
        <f>SUMIFS('A2 Cash'!$N:$N,'A2 Cash'!$A:$A,Table!$A$5,'A2 Cash'!$C:$C,'BFU A2'!$A222,'A2 Cash'!$R:$R,"1")-SUMIFS('A2 Banque'!$N:$N,'A2 Banque'!$A:$A,Table!$A$5,'A2 Banque'!$C:$C,'BFU A2'!A222,'A2 Banque'!$R:$R,"1")</f>
        <v>0</v>
      </c>
      <c r="E122" s="1151">
        <f t="shared" si="16"/>
        <v>0</v>
      </c>
      <c r="F122" s="1150"/>
      <c r="G122" s="1168">
        <f>SUMIFS('A2 Cash'!$N:$N,'A2 Cash'!$A:$A,Table!$A$5,'A2 Cash'!$C:$C,'BFU A2'!$A222,'A2 Cash'!$R:$R,"2")-SUMIFS('A2 Banque'!$N:$N,'A2 Banque'!$A:$A,Table!$A$5,'A2 Banque'!$C:$C,'BFU A2'!$A222,'A2 Banque'!$R:$R,"2")</f>
        <v>0</v>
      </c>
      <c r="H122" s="1151">
        <f t="shared" si="23"/>
        <v>0</v>
      </c>
      <c r="I122" s="1150"/>
      <c r="J122" s="1168">
        <f>SUMIFS('A2 Cash'!$N:$N,'A2 Cash'!$A:$A,Table!$A$5,'A2 Cash'!$C:$C,'BFU A2'!$A222,'A2 Cash'!$R:$R,"3")-SUMIFS('A2 Banque'!$N:$N,'A2 Banque'!$A:$A,Table!$A$5,'A2 Banque'!$C:$C,'BFU A2'!$A222,'A2 Banque'!$R:$R,"3")</f>
        <v>0</v>
      </c>
      <c r="K122" s="1151">
        <f t="shared" si="24"/>
        <v>0</v>
      </c>
      <c r="L122" s="1150"/>
      <c r="M122" s="1168">
        <f>SUMIFS('A2 Cash'!$N:$N,'A2 Cash'!$A:$A,Table!$A$5,'A2 Cash'!$C:$C,'BFU A2'!$A222,'A2 Cash'!$R:$R,"4")-SUMIFS('A2 Banque'!$N:$N,'A2 Banque'!$A:$A,Table!$A$5,'A2 Banque'!$C:$C,'BFU A2'!$A222,'A2 Banque'!$R:$R,"4")</f>
        <v>0</v>
      </c>
      <c r="N122" s="1151">
        <f t="shared" si="25"/>
        <v>0</v>
      </c>
      <c r="P122" s="1144">
        <f t="shared" si="30"/>
        <v>0</v>
      </c>
      <c r="Q122" s="1119">
        <f t="shared" si="30"/>
        <v>0</v>
      </c>
      <c r="R122" s="1151">
        <f t="shared" si="29"/>
        <v>0</v>
      </c>
      <c r="T122" s="1151"/>
      <c r="U122" s="1113">
        <f t="shared" si="26"/>
        <v>0</v>
      </c>
    </row>
    <row r="123" spans="1:21" ht="14.45" customHeight="1">
      <c r="A123" s="979" t="s">
        <v>1683</v>
      </c>
      <c r="B123" s="1129">
        <f>'Budget general'!B126</f>
        <v>0</v>
      </c>
      <c r="C123" s="1098"/>
      <c r="D123" s="1168">
        <f>SUMIFS('A2 Cash'!$N:$N,'A2 Cash'!$A:$A,Table!$A$5,'A2 Cash'!$C:$C,'BFU A2'!$A223,'A2 Cash'!$R:$R,"1")-SUMIFS('A2 Banque'!$N:$N,'A2 Banque'!$A:$A,Table!$A$5,'A2 Banque'!$C:$C,'BFU A2'!A223,'A2 Banque'!$R:$R,"1")</f>
        <v>0</v>
      </c>
      <c r="E123" s="1099">
        <f t="shared" si="16"/>
        <v>0</v>
      </c>
      <c r="F123" s="1098"/>
      <c r="G123" s="1168">
        <f>SUMIFS('A2 Cash'!$N:$N,'A2 Cash'!$A:$A,Table!$A$5,'A2 Cash'!$C:$C,'BFU A2'!$A223,'A2 Cash'!$R:$R,"2")-SUMIFS('A2 Banque'!$N:$N,'A2 Banque'!$A:$A,Table!$A$5,'A2 Banque'!$C:$C,'BFU A2'!$A223,'A2 Banque'!$R:$R,"2")</f>
        <v>0</v>
      </c>
      <c r="H123" s="1099">
        <f t="shared" si="23"/>
        <v>0</v>
      </c>
      <c r="I123" s="1098"/>
      <c r="J123" s="1168">
        <f>SUMIFS('A2 Cash'!$N:$N,'A2 Cash'!$A:$A,Table!$A$5,'A2 Cash'!$C:$C,'BFU A2'!$A223,'A2 Cash'!$R:$R,"3")-SUMIFS('A2 Banque'!$N:$N,'A2 Banque'!$A:$A,Table!$A$5,'A2 Banque'!$C:$C,'BFU A2'!$A223,'A2 Banque'!$R:$R,"3")</f>
        <v>0</v>
      </c>
      <c r="K123" s="1099">
        <f t="shared" si="24"/>
        <v>0</v>
      </c>
      <c r="L123" s="1098"/>
      <c r="M123" s="1168">
        <f>SUMIFS('A2 Cash'!$N:$N,'A2 Cash'!$A:$A,Table!$A$5,'A2 Cash'!$C:$C,'BFU A2'!$A223,'A2 Cash'!$R:$R,"4")-SUMIFS('A2 Banque'!$N:$N,'A2 Banque'!$A:$A,Table!$A$5,'A2 Banque'!$C:$C,'BFU A2'!$A223,'A2 Banque'!$R:$R,"4")</f>
        <v>0</v>
      </c>
      <c r="N123" s="1099">
        <f t="shared" si="25"/>
        <v>0</v>
      </c>
      <c r="P123" s="1144">
        <f t="shared" si="30"/>
        <v>0</v>
      </c>
      <c r="Q123" s="1119">
        <f t="shared" si="30"/>
        <v>0</v>
      </c>
      <c r="R123" s="1099">
        <f t="shared" si="29"/>
        <v>0</v>
      </c>
      <c r="T123" s="1099"/>
      <c r="U123" s="1113">
        <f t="shared" si="26"/>
        <v>0</v>
      </c>
    </row>
    <row r="124" spans="1:21" ht="14.45" customHeight="1">
      <c r="A124" s="979" t="s">
        <v>1684</v>
      </c>
      <c r="B124" s="1129">
        <f>'Budget general'!B127</f>
        <v>0</v>
      </c>
      <c r="C124" s="1098"/>
      <c r="D124" s="1168">
        <f>SUMIFS('A2 Cash'!$N:$N,'A2 Cash'!$A:$A,Table!$A$5,'A2 Cash'!$C:$C,'BFU A2'!$A224,'A2 Cash'!$R:$R,"1")-SUMIFS('A2 Banque'!$N:$N,'A2 Banque'!$A:$A,Table!$A$5,'A2 Banque'!$C:$C,'BFU A2'!A224,'A2 Banque'!$R:$R,"1")</f>
        <v>0</v>
      </c>
      <c r="E124" s="1099">
        <f t="shared" si="16"/>
        <v>0</v>
      </c>
      <c r="F124" s="1098"/>
      <c r="G124" s="1168">
        <f>SUMIFS('A2 Cash'!$N:$N,'A2 Cash'!$A:$A,Table!$A$5,'A2 Cash'!$C:$C,'BFU A2'!$A224,'A2 Cash'!$R:$R,"2")-SUMIFS('A2 Banque'!$N:$N,'A2 Banque'!$A:$A,Table!$A$5,'A2 Banque'!$C:$C,'BFU A2'!$A224,'A2 Banque'!$R:$R,"2")</f>
        <v>0</v>
      </c>
      <c r="H124" s="1099">
        <f t="shared" si="23"/>
        <v>0</v>
      </c>
      <c r="I124" s="1098"/>
      <c r="J124" s="1168">
        <f>SUMIFS('A2 Cash'!$N:$N,'A2 Cash'!$A:$A,Table!$A$5,'A2 Cash'!$C:$C,'BFU A2'!$A224,'A2 Cash'!$R:$R,"3")-SUMIFS('A2 Banque'!$N:$N,'A2 Banque'!$A:$A,Table!$A$5,'A2 Banque'!$C:$C,'BFU A2'!$A224,'A2 Banque'!$R:$R,"3")</f>
        <v>0</v>
      </c>
      <c r="K124" s="1099">
        <f t="shared" si="24"/>
        <v>0</v>
      </c>
      <c r="L124" s="1098"/>
      <c r="M124" s="1168">
        <f>SUMIFS('A2 Cash'!$N:$N,'A2 Cash'!$A:$A,Table!$A$5,'A2 Cash'!$C:$C,'BFU A2'!$A224,'A2 Cash'!$R:$R,"4")-SUMIFS('A2 Banque'!$N:$N,'A2 Banque'!$A:$A,Table!$A$5,'A2 Banque'!$C:$C,'BFU A2'!$A224,'A2 Banque'!$R:$R,"4")</f>
        <v>0</v>
      </c>
      <c r="N124" s="1099">
        <f t="shared" si="25"/>
        <v>0</v>
      </c>
      <c r="P124" s="1144">
        <f t="shared" si="30"/>
        <v>0</v>
      </c>
      <c r="Q124" s="1119">
        <f t="shared" si="30"/>
        <v>0</v>
      </c>
      <c r="R124" s="1099">
        <f t="shared" si="29"/>
        <v>0</v>
      </c>
      <c r="T124" s="1099"/>
      <c r="U124" s="1113">
        <f t="shared" si="26"/>
        <v>0</v>
      </c>
    </row>
    <row r="125" spans="1:21" ht="14.45" customHeight="1" thickBot="1">
      <c r="A125" s="979" t="s">
        <v>1685</v>
      </c>
      <c r="B125" s="1129">
        <f>'Budget general'!B128</f>
        <v>0</v>
      </c>
      <c r="C125" s="1108"/>
      <c r="D125" s="1168">
        <f>SUMIFS('A2 Cash'!$N:$N,'A2 Cash'!$A:$A,Table!$A$5,'A2 Cash'!$C:$C,'BFU A2'!$A225,'A2 Cash'!$R:$R,"1")-SUMIFS('A2 Banque'!$N:$N,'A2 Banque'!$A:$A,Table!$A$5,'A2 Banque'!$C:$C,'BFU A2'!A225,'A2 Banque'!$R:$R,"1")</f>
        <v>0</v>
      </c>
      <c r="E125" s="1109">
        <f t="shared" si="16"/>
        <v>0</v>
      </c>
      <c r="F125" s="1108"/>
      <c r="G125" s="1168">
        <f>SUMIFS('A2 Cash'!$N:$N,'A2 Cash'!$A:$A,Table!$A$5,'A2 Cash'!$C:$C,'BFU A2'!$A225,'A2 Cash'!$R:$R,"2")-SUMIFS('A2 Banque'!$N:$N,'A2 Banque'!$A:$A,Table!$A$5,'A2 Banque'!$C:$C,'BFU A2'!$A225,'A2 Banque'!$R:$R,"2")</f>
        <v>0</v>
      </c>
      <c r="H125" s="1109">
        <f t="shared" si="23"/>
        <v>0</v>
      </c>
      <c r="I125" s="1108"/>
      <c r="J125" s="1168">
        <f>SUMIFS('A2 Cash'!$N:$N,'A2 Cash'!$A:$A,Table!$A$5,'A2 Cash'!$C:$C,'BFU A2'!$A225,'A2 Cash'!$R:$R,"3")-SUMIFS('A2 Banque'!$N:$N,'A2 Banque'!$A:$A,Table!$A$5,'A2 Banque'!$C:$C,'BFU A2'!$A225,'A2 Banque'!$R:$R,"3")</f>
        <v>0</v>
      </c>
      <c r="K125" s="1109">
        <f t="shared" si="24"/>
        <v>0</v>
      </c>
      <c r="L125" s="1108"/>
      <c r="M125" s="1168">
        <f>SUMIFS('A2 Cash'!$N:$N,'A2 Cash'!$A:$A,Table!$A$5,'A2 Cash'!$C:$C,'BFU A2'!$A225,'A2 Cash'!$R:$R,"4")-SUMIFS('A2 Banque'!$N:$N,'A2 Banque'!$A:$A,Table!$A$5,'A2 Banque'!$C:$C,'BFU A2'!$A225,'A2 Banque'!$R:$R,"4")</f>
        <v>0</v>
      </c>
      <c r="N125" s="1109">
        <f t="shared" si="25"/>
        <v>0</v>
      </c>
      <c r="P125" s="1144">
        <f t="shared" si="30"/>
        <v>0</v>
      </c>
      <c r="Q125" s="1119">
        <f t="shared" si="30"/>
        <v>0</v>
      </c>
      <c r="R125" s="1109">
        <f t="shared" si="29"/>
        <v>0</v>
      </c>
      <c r="T125" s="1109"/>
      <c r="U125" s="1113">
        <f t="shared" si="26"/>
        <v>0</v>
      </c>
    </row>
    <row r="126" spans="1:21" ht="14.45" customHeight="1" thickBot="1">
      <c r="B126" s="1072" t="s">
        <v>1570</v>
      </c>
      <c r="C126" s="1072">
        <f>C115+C107</f>
        <v>0</v>
      </c>
      <c r="D126" s="1073">
        <f>D115+D107</f>
        <v>0</v>
      </c>
      <c r="E126" s="1115">
        <f t="shared" si="16"/>
        <v>0</v>
      </c>
      <c r="F126" s="1072">
        <f>F115+F107</f>
        <v>0</v>
      </c>
      <c r="G126" s="1073">
        <f>G115+G107</f>
        <v>0</v>
      </c>
      <c r="H126" s="1115">
        <f t="shared" si="23"/>
        <v>0</v>
      </c>
      <c r="I126" s="1072">
        <f>I115+I107</f>
        <v>0</v>
      </c>
      <c r="J126" s="1073">
        <f>J115+J107</f>
        <v>0</v>
      </c>
      <c r="K126" s="1115">
        <f t="shared" si="24"/>
        <v>0</v>
      </c>
      <c r="L126" s="1072">
        <f>L115+L107</f>
        <v>0</v>
      </c>
      <c r="M126" s="1073">
        <f>M115+M107</f>
        <v>0</v>
      </c>
      <c r="N126" s="1115">
        <f t="shared" si="25"/>
        <v>0</v>
      </c>
      <c r="P126" s="1072">
        <f>P115+P107</f>
        <v>0</v>
      </c>
      <c r="Q126" s="1073">
        <f>Q115+Q107</f>
        <v>0</v>
      </c>
      <c r="R126" s="1115">
        <f>R115+R107</f>
        <v>0</v>
      </c>
      <c r="T126" s="1115"/>
      <c r="U126" s="1115">
        <f>U115+U107</f>
        <v>0</v>
      </c>
    </row>
    <row r="127" spans="1:21" ht="14.45" customHeight="1" thickBot="1">
      <c r="B127" s="1061"/>
      <c r="C127" s="1062"/>
      <c r="D127" s="1062"/>
      <c r="E127" s="1062"/>
      <c r="F127" s="1062"/>
      <c r="G127" s="1062"/>
      <c r="H127" s="1062"/>
      <c r="I127" s="1062"/>
      <c r="J127" s="1062"/>
      <c r="K127" s="1062"/>
      <c r="L127" s="1062"/>
      <c r="M127" s="1062"/>
      <c r="N127" s="1062"/>
      <c r="P127" s="1062"/>
      <c r="Q127" s="1062"/>
      <c r="R127" s="1062"/>
      <c r="T127" s="1062"/>
      <c r="U127" s="1062"/>
    </row>
    <row r="128" spans="1:21" ht="14.45" customHeight="1" thickBot="1">
      <c r="B128" s="1076" t="s">
        <v>1571</v>
      </c>
      <c r="C128" s="1167">
        <f>C126+C105</f>
        <v>0</v>
      </c>
      <c r="D128" s="1167">
        <f>D126+D105</f>
        <v>0</v>
      </c>
      <c r="E128" s="1077">
        <f t="shared" si="16"/>
        <v>0</v>
      </c>
      <c r="F128" s="1167">
        <f>F126+F105</f>
        <v>0</v>
      </c>
      <c r="G128" s="1167">
        <f>G126+G105</f>
        <v>0</v>
      </c>
      <c r="H128" s="1077">
        <f t="shared" ref="H128" si="31">F128-G128</f>
        <v>0</v>
      </c>
      <c r="I128" s="1167">
        <f>I126+I105</f>
        <v>0</v>
      </c>
      <c r="J128" s="1167">
        <f>J126+J105</f>
        <v>0</v>
      </c>
      <c r="K128" s="1077">
        <f t="shared" ref="K128" si="32">I128-J128</f>
        <v>0</v>
      </c>
      <c r="L128" s="1167">
        <f>L126+L105</f>
        <v>0</v>
      </c>
      <c r="M128" s="1167">
        <f>M126+M105</f>
        <v>0</v>
      </c>
      <c r="N128" s="1077">
        <f t="shared" ref="N128" si="33">L128-M128</f>
        <v>0</v>
      </c>
      <c r="P128" s="1077">
        <f>P126+P105</f>
        <v>0</v>
      </c>
      <c r="Q128" s="1077">
        <f>Q126+Q105</f>
        <v>0</v>
      </c>
      <c r="R128" s="1077">
        <f>P128-Q128</f>
        <v>0</v>
      </c>
      <c r="T128" s="1077"/>
      <c r="U128" s="1077">
        <f>U126+U105</f>
        <v>0</v>
      </c>
    </row>
    <row r="129" spans="1:18" ht="16.5" thickBot="1"/>
    <row r="130" spans="1:18" ht="28.5" thickTop="1" thickBot="1">
      <c r="A130" s="1153" t="s">
        <v>216</v>
      </c>
      <c r="B130" s="1154"/>
      <c r="C130" s="804"/>
      <c r="D130" s="805">
        <f>+D128-D132</f>
        <v>0</v>
      </c>
      <c r="E130" s="805">
        <f t="shared" ref="E130:R130" si="34">+E128-E132</f>
        <v>0</v>
      </c>
      <c r="F130" s="805">
        <f t="shared" si="34"/>
        <v>0</v>
      </c>
      <c r="G130" s="805">
        <f t="shared" si="34"/>
        <v>0</v>
      </c>
      <c r="H130" s="805">
        <f t="shared" si="34"/>
        <v>0</v>
      </c>
      <c r="I130" s="805">
        <f t="shared" si="34"/>
        <v>0</v>
      </c>
      <c r="J130" s="805">
        <f t="shared" si="34"/>
        <v>0</v>
      </c>
      <c r="K130" s="805">
        <f t="shared" si="34"/>
        <v>0</v>
      </c>
      <c r="L130" s="805">
        <f t="shared" si="34"/>
        <v>0</v>
      </c>
      <c r="M130" s="805">
        <f t="shared" si="34"/>
        <v>0</v>
      </c>
      <c r="N130" s="805">
        <f t="shared" si="34"/>
        <v>0</v>
      </c>
      <c r="O130" s="805">
        <f t="shared" si="34"/>
        <v>0</v>
      </c>
      <c r="P130" s="805">
        <f t="shared" si="34"/>
        <v>0</v>
      </c>
      <c r="Q130" s="805">
        <f t="shared" si="34"/>
        <v>0</v>
      </c>
      <c r="R130" s="805">
        <f t="shared" si="34"/>
        <v>0</v>
      </c>
    </row>
    <row r="131" spans="1:18" ht="16.5" thickTop="1" thickBot="1">
      <c r="A131" s="1152"/>
      <c r="B131" s="1152"/>
      <c r="C131" s="2"/>
      <c r="D131" s="2"/>
      <c r="E131" s="2"/>
      <c r="F131" s="2"/>
      <c r="G131" s="2"/>
      <c r="H131" s="2"/>
      <c r="I131" s="2"/>
      <c r="J131" s="2"/>
      <c r="K131" s="2"/>
      <c r="L131" s="2"/>
      <c r="M131" s="2"/>
      <c r="N131" s="2"/>
      <c r="O131" s="2"/>
      <c r="P131" s="2"/>
      <c r="Q131" s="2"/>
      <c r="R131" s="2"/>
    </row>
    <row r="132" spans="1:18" ht="28.5" thickTop="1" thickBot="1">
      <c r="A132" s="1155" t="s">
        <v>217</v>
      </c>
      <c r="B132" s="1156"/>
      <c r="C132" s="802"/>
      <c r="D132" s="803"/>
      <c r="E132" s="803"/>
      <c r="F132" s="803"/>
      <c r="G132" s="803"/>
      <c r="H132" s="803"/>
      <c r="I132" s="803"/>
      <c r="J132" s="803"/>
      <c r="K132" s="803"/>
      <c r="L132" s="803"/>
      <c r="M132" s="803"/>
      <c r="N132" s="803"/>
      <c r="O132" s="803"/>
      <c r="P132" s="803"/>
      <c r="Q132" s="803"/>
      <c r="R132" s="803"/>
    </row>
    <row r="133" spans="1:18" ht="15.75" thickTop="1">
      <c r="A133" s="1152"/>
      <c r="B133" s="1152"/>
      <c r="C133" s="2"/>
      <c r="D133" s="2"/>
      <c r="E133" s="2"/>
      <c r="F133" s="2"/>
      <c r="G133" s="2"/>
      <c r="H133" s="2"/>
      <c r="I133" s="2"/>
      <c r="J133" s="2"/>
      <c r="K133" s="2"/>
      <c r="L133" s="2"/>
      <c r="M133" s="2"/>
      <c r="N133" s="2"/>
      <c r="O133" s="2"/>
      <c r="P133" s="4"/>
      <c r="Q133" s="2"/>
      <c r="R133" s="2"/>
    </row>
    <row r="134" spans="1:18" ht="15">
      <c r="A134" s="1152"/>
      <c r="B134" s="1152"/>
      <c r="C134" s="2"/>
      <c r="D134" s="2"/>
      <c r="E134" s="2"/>
      <c r="F134" s="2"/>
      <c r="G134" s="2"/>
      <c r="H134" s="2"/>
      <c r="I134" s="2"/>
      <c r="J134" s="2"/>
      <c r="K134" s="2"/>
      <c r="L134" s="2"/>
      <c r="M134" s="2"/>
      <c r="N134" s="2"/>
      <c r="O134" s="2"/>
      <c r="P134" s="4"/>
      <c r="Q134" s="2"/>
      <c r="R134" s="2"/>
    </row>
  </sheetData>
  <mergeCells count="9">
    <mergeCell ref="T3:U3"/>
    <mergeCell ref="C1:R1"/>
    <mergeCell ref="B2:E2"/>
    <mergeCell ref="A3:A4"/>
    <mergeCell ref="C3:E3"/>
    <mergeCell ref="F3:H3"/>
    <mergeCell ref="I3:K3"/>
    <mergeCell ref="L3:N3"/>
    <mergeCell ref="P3:R3"/>
  </mergeCells>
  <conditionalFormatting sqref="R133:R134">
    <cfRule type="cellIs" dxfId="32" priority="1" stopIfTrue="1" operator="greaterThanOrEqual">
      <formula>0</formula>
    </cfRule>
  </conditionalFormatting>
  <pageMargins left="0" right="0" top="0.39370078740157483" bottom="0.39370078740157483" header="0" footer="0"/>
  <headerFooter>
    <oddHeader>&amp;C&amp;A</oddHeader>
    <oddFooter>&amp;CPage &amp;P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Z703"/>
  <sheetViews>
    <sheetView topLeftCell="G2" workbookViewId="0">
      <selection activeCell="A10" sqref="A10:R10"/>
    </sheetView>
  </sheetViews>
  <sheetFormatPr baseColWidth="10" defaultColWidth="11.42578125" defaultRowHeight="14.45" customHeight="1"/>
  <cols>
    <col min="1" max="5" width="11" customWidth="1"/>
    <col min="6" max="6" width="38.7109375" customWidth="1"/>
    <col min="7" max="7" width="22.7109375" customWidth="1"/>
    <col min="8" max="9" width="17.5703125" customWidth="1"/>
    <col min="10" max="10" width="15.140625" customWidth="1"/>
    <col min="11" max="11" width="11.42578125" customWidth="1"/>
    <col min="12" max="12" width="15.7109375" customWidth="1"/>
    <col min="13" max="13" width="11" customWidth="1"/>
    <col min="14" max="14" width="12" customWidth="1"/>
    <col min="15" max="17" width="11" customWidth="1"/>
    <col min="18" max="18" width="11.42578125" customWidth="1"/>
    <col min="19" max="26" width="11" customWidth="1"/>
    <col min="27" max="16378" width="11.42578125" customWidth="1"/>
  </cols>
  <sheetData>
    <row r="1" spans="1:26" ht="15.75">
      <c r="A1" s="427"/>
      <c r="C1" s="428" t="s">
        <v>251</v>
      </c>
      <c r="D1" s="428"/>
      <c r="E1" s="429"/>
      <c r="F1" s="430">
        <f>+'INFO PROJET'!B5:B5</f>
        <v>0</v>
      </c>
      <c r="G1" s="431"/>
      <c r="H1" s="432"/>
      <c r="I1" s="432"/>
      <c r="J1" s="432"/>
      <c r="K1" s="432"/>
      <c r="L1" s="434"/>
      <c r="P1" s="535"/>
    </row>
    <row r="2" spans="1:26" ht="15.75" thickBot="1">
      <c r="A2" s="427"/>
      <c r="C2" s="437"/>
      <c r="D2" s="437"/>
      <c r="E2" s="438"/>
      <c r="F2" s="438"/>
      <c r="G2" s="438"/>
      <c r="H2" s="432"/>
      <c r="I2" s="432"/>
      <c r="J2" s="432"/>
      <c r="K2" s="432"/>
      <c r="L2" s="439"/>
      <c r="P2" s="535"/>
    </row>
    <row r="3" spans="1:26" ht="15">
      <c r="A3" s="427"/>
      <c r="C3" s="441" t="s">
        <v>1699</v>
      </c>
      <c r="D3" s="843"/>
      <c r="E3" s="442"/>
      <c r="F3" s="443">
        <v>2025</v>
      </c>
      <c r="G3" s="438"/>
      <c r="H3" s="444" t="s">
        <v>252</v>
      </c>
      <c r="I3" s="664"/>
      <c r="J3" s="447">
        <f>+'A1 Cash'!J8</f>
        <v>0</v>
      </c>
      <c r="K3" s="665"/>
      <c r="L3" s="447">
        <f>+'A1 Cash'!L8</f>
        <v>0</v>
      </c>
      <c r="N3" s="852" t="s">
        <v>253</v>
      </c>
      <c r="O3" s="853" t="s">
        <v>338</v>
      </c>
      <c r="P3" s="853" t="s">
        <v>339</v>
      </c>
      <c r="Q3" s="853" t="s">
        <v>340</v>
      </c>
      <c r="R3" s="853" t="s">
        <v>341</v>
      </c>
      <c r="S3" s="853" t="s">
        <v>342</v>
      </c>
      <c r="T3" s="853" t="s">
        <v>343</v>
      </c>
      <c r="U3" s="853" t="s">
        <v>344</v>
      </c>
      <c r="V3" s="853" t="s">
        <v>345</v>
      </c>
      <c r="W3" s="853" t="s">
        <v>346</v>
      </c>
      <c r="X3" s="853" t="s">
        <v>347</v>
      </c>
      <c r="Y3" s="853" t="s">
        <v>348</v>
      </c>
      <c r="Z3" s="854" t="s">
        <v>349</v>
      </c>
    </row>
    <row r="4" spans="1:26" ht="16.5" thickBot="1">
      <c r="A4" s="427"/>
      <c r="C4" s="448" t="s">
        <v>266</v>
      </c>
      <c r="D4" s="844"/>
      <c r="E4" s="449"/>
      <c r="F4" s="450"/>
      <c r="G4" s="438"/>
      <c r="H4" s="432"/>
      <c r="I4" s="432"/>
      <c r="J4" s="433"/>
      <c r="K4" s="432"/>
      <c r="L4" s="434"/>
      <c r="N4" s="855">
        <f>+F6</f>
        <v>0</v>
      </c>
      <c r="O4" s="928">
        <f>+'A2 Banque'!O4</f>
        <v>655.95699999999999</v>
      </c>
      <c r="P4" s="928">
        <f>+'A2 Banque'!P4</f>
        <v>655.95699999999999</v>
      </c>
      <c r="Q4" s="928">
        <f>+'A2 Banque'!Q4</f>
        <v>655.95699999999999</v>
      </c>
      <c r="R4" s="928">
        <f>+'A2 Banque'!R4</f>
        <v>655.95699999999999</v>
      </c>
      <c r="S4" s="928">
        <f>+'A2 Banque'!S4</f>
        <v>655.95699999999999</v>
      </c>
      <c r="T4" s="928">
        <f>+'A2 Banque'!T4</f>
        <v>655.95699999999999</v>
      </c>
      <c r="U4" s="928">
        <f>+'A2 Banque'!U4</f>
        <v>655.95699999999999</v>
      </c>
      <c r="V4" s="928">
        <f>+'A2 Banque'!V4</f>
        <v>655.95699999999999</v>
      </c>
      <c r="W4" s="928">
        <f>+'A2 Banque'!W4</f>
        <v>655.95699999999999</v>
      </c>
      <c r="X4" s="928">
        <f>+'A2 Banque'!X4</f>
        <v>655.95699999999999</v>
      </c>
      <c r="Y4" s="928">
        <f>+'A2 Banque'!Y4</f>
        <v>655.95699999999999</v>
      </c>
      <c r="Z4" s="929">
        <f>+'A2 Banque'!Z4</f>
        <v>655.95699999999999</v>
      </c>
    </row>
    <row r="5" spans="1:26" ht="15.75">
      <c r="A5" s="427"/>
      <c r="C5" s="448" t="s">
        <v>268</v>
      </c>
      <c r="D5" s="844"/>
      <c r="E5" s="449"/>
      <c r="F5" s="450" t="s">
        <v>269</v>
      </c>
      <c r="G5" s="438"/>
      <c r="H5" s="432"/>
      <c r="I5" s="432"/>
      <c r="J5" s="433"/>
      <c r="K5" s="432"/>
      <c r="L5" s="434"/>
      <c r="N5" s="850"/>
      <c r="O5" s="850"/>
      <c r="P5" s="851"/>
      <c r="Q5" s="850"/>
      <c r="R5" s="850"/>
      <c r="S5" s="850"/>
      <c r="T5" s="850"/>
      <c r="U5" s="850"/>
      <c r="V5" s="850"/>
      <c r="W5" s="850"/>
      <c r="X5" s="850"/>
      <c r="Y5" s="850"/>
      <c r="Z5" s="850"/>
    </row>
    <row r="6" spans="1:26" ht="15">
      <c r="A6" s="427"/>
      <c r="C6" s="448" t="s">
        <v>253</v>
      </c>
      <c r="D6" s="844"/>
      <c r="E6" s="449"/>
      <c r="F6" s="953">
        <f>+'INFO PROJET'!B12</f>
        <v>0</v>
      </c>
      <c r="G6" s="1214"/>
      <c r="H6" s="444" t="s">
        <v>270</v>
      </c>
      <c r="I6" s="444" t="s">
        <v>271</v>
      </c>
      <c r="J6" s="444" t="s">
        <v>210</v>
      </c>
      <c r="K6" s="446"/>
      <c r="L6" s="445" t="s">
        <v>272</v>
      </c>
      <c r="N6" s="850"/>
      <c r="O6" s="850"/>
      <c r="P6" s="851"/>
      <c r="Q6" s="850"/>
      <c r="R6" s="850"/>
      <c r="S6" s="850"/>
      <c r="T6" s="850"/>
      <c r="U6" s="850"/>
      <c r="V6" s="850"/>
      <c r="W6" s="850"/>
      <c r="X6" s="850"/>
      <c r="Y6" s="850"/>
      <c r="Z6" s="850"/>
    </row>
    <row r="7" spans="1:26" ht="15.75">
      <c r="A7" s="427"/>
      <c r="C7" s="452" t="s">
        <v>273</v>
      </c>
      <c r="D7" s="845"/>
      <c r="E7" s="453"/>
      <c r="F7" s="454"/>
      <c r="G7" s="1214"/>
      <c r="H7" s="455">
        <f>SUM(H11:H700)</f>
        <v>0</v>
      </c>
      <c r="I7" s="455">
        <f>SUM(I11:I700)</f>
        <v>0</v>
      </c>
      <c r="J7" s="456">
        <f>H7-I7</f>
        <v>0</v>
      </c>
      <c r="K7" s="446"/>
      <c r="L7" s="457">
        <f>SUM(L11:L700)</f>
        <v>0</v>
      </c>
      <c r="N7" s="850"/>
      <c r="O7" s="850"/>
      <c r="P7" s="851"/>
      <c r="Q7" s="850"/>
      <c r="R7" s="850"/>
      <c r="S7" s="850"/>
      <c r="T7" s="850"/>
      <c r="U7" s="850"/>
      <c r="V7" s="850"/>
      <c r="W7" s="850"/>
      <c r="X7" s="850"/>
      <c r="Y7" s="850"/>
      <c r="Z7" s="850"/>
    </row>
    <row r="8" spans="1:26" ht="15.75">
      <c r="A8" s="427"/>
      <c r="B8" s="458"/>
      <c r="C8" s="458"/>
      <c r="D8" s="458"/>
      <c r="E8" s="459"/>
      <c r="F8" s="460"/>
      <c r="G8" s="438"/>
      <c r="H8" s="461" t="s">
        <v>274</v>
      </c>
      <c r="I8" s="462"/>
      <c r="J8" s="456">
        <f>J3+J7</f>
        <v>0</v>
      </c>
      <c r="K8" s="446"/>
      <c r="L8" s="457">
        <f>L3+L7</f>
        <v>0</v>
      </c>
      <c r="P8" s="535"/>
    </row>
    <row r="9" spans="1:26" ht="18">
      <c r="A9" s="464">
        <v>1</v>
      </c>
      <c r="B9" s="464">
        <v>2</v>
      </c>
      <c r="C9" s="464">
        <v>3</v>
      </c>
      <c r="D9" s="464">
        <v>4</v>
      </c>
      <c r="E9" s="464">
        <v>5</v>
      </c>
      <c r="F9" s="464">
        <v>6</v>
      </c>
      <c r="G9" s="464">
        <v>7</v>
      </c>
      <c r="H9" s="464">
        <v>8</v>
      </c>
      <c r="I9" s="464">
        <v>9</v>
      </c>
      <c r="J9" s="464">
        <v>10</v>
      </c>
      <c r="K9" s="464">
        <v>11</v>
      </c>
      <c r="L9" s="464">
        <v>12</v>
      </c>
      <c r="M9" s="464">
        <v>13</v>
      </c>
      <c r="N9" s="464">
        <v>14</v>
      </c>
      <c r="O9" s="464">
        <v>15</v>
      </c>
      <c r="P9" s="464">
        <v>16</v>
      </c>
      <c r="Q9" s="464">
        <v>17</v>
      </c>
      <c r="R9" s="464">
        <v>18</v>
      </c>
      <c r="S9" s="464"/>
      <c r="T9" s="464"/>
    </row>
    <row r="10" spans="1:26" ht="22.5">
      <c r="A10" s="465" t="s">
        <v>275</v>
      </c>
      <c r="B10" s="465" t="s">
        <v>276</v>
      </c>
      <c r="C10" s="536" t="s">
        <v>277</v>
      </c>
      <c r="D10" s="846" t="s">
        <v>1700</v>
      </c>
      <c r="E10" s="847" t="s">
        <v>1701</v>
      </c>
      <c r="F10" s="465" t="s">
        <v>278</v>
      </c>
      <c r="G10" s="465" t="s">
        <v>279</v>
      </c>
      <c r="H10" s="465" t="s">
        <v>270</v>
      </c>
      <c r="I10" s="465" t="s">
        <v>271</v>
      </c>
      <c r="J10" s="465" t="s">
        <v>210</v>
      </c>
      <c r="K10" s="926" t="s">
        <v>206</v>
      </c>
      <c r="L10" s="467" t="s">
        <v>281</v>
      </c>
      <c r="M10" s="465" t="s">
        <v>282</v>
      </c>
      <c r="N10" s="465" t="s">
        <v>283</v>
      </c>
      <c r="O10" s="465" t="s">
        <v>284</v>
      </c>
      <c r="P10" s="465" t="s">
        <v>285</v>
      </c>
      <c r="Q10" s="465" t="s">
        <v>286</v>
      </c>
      <c r="R10" s="465" t="s">
        <v>287</v>
      </c>
    </row>
    <row r="11" spans="1:26" ht="15">
      <c r="A11" s="711"/>
      <c r="B11" s="712"/>
      <c r="C11" s="711"/>
      <c r="D11" s="848" t="str">
        <f>"Caisse-"&amp;Q11</f>
        <v>Caisse-01/1900</v>
      </c>
      <c r="E11" s="849"/>
      <c r="F11" s="714"/>
      <c r="G11" s="715"/>
      <c r="H11" s="970"/>
      <c r="I11" s="971"/>
      <c r="J11" s="970">
        <f>+H11-I11+J3</f>
        <v>0</v>
      </c>
      <c r="K11" s="970">
        <f t="shared" ref="K11:K74" si="0">+IFERROR((+INDEX($O$4:$Z$4,MATCH(Q11,$O$3:$Z$3,0))),0)</f>
        <v>0</v>
      </c>
      <c r="L11" s="752">
        <f t="shared" ref="L11:L74" si="1">IFERROR((H11/K11-I11/K11),0)</f>
        <v>0</v>
      </c>
      <c r="M11" s="711"/>
      <c r="N11" s="706">
        <f>+IF(A11="",0,IF(A11=Table!$A$5,L11,(IF(A11=Table!$A$3,0,IF(A11=Table!$A$4,L11,0)))))</f>
        <v>0</v>
      </c>
      <c r="O11" s="672"/>
      <c r="P11" s="707">
        <f>-IF(A11=Table!$A$5,I11,0)+IF(A11=Table!$A$5,H11,0)</f>
        <v>0</v>
      </c>
      <c r="Q11" s="716" t="str">
        <f t="shared" ref="Q11:Q74" si="2">+TEXT(B11,"mm/aaaa")</f>
        <v>01/1900</v>
      </c>
      <c r="R11" s="717">
        <f>ROUNDUP(MONTH(Q11)/3,0)</f>
        <v>1</v>
      </c>
      <c r="S11" s="718"/>
      <c r="T11" s="718"/>
      <c r="U11" s="718"/>
      <c r="V11" s="718"/>
      <c r="W11" s="718"/>
      <c r="X11" s="718"/>
      <c r="Y11" s="718"/>
      <c r="Z11" s="718"/>
    </row>
    <row r="12" spans="1:26" ht="15">
      <c r="A12" s="711"/>
      <c r="B12" s="712"/>
      <c r="C12" s="711"/>
      <c r="D12" s="848" t="str">
        <f t="shared" ref="D12:D75" si="3">"Caisse-"&amp;Q12</f>
        <v>Caisse-01/1900</v>
      </c>
      <c r="E12" s="719"/>
      <c r="F12" s="714"/>
      <c r="G12" s="720"/>
      <c r="H12" s="972"/>
      <c r="I12" s="973"/>
      <c r="J12" s="970">
        <f t="shared" ref="J12:J75" si="4">+J11+H12-I12</f>
        <v>0</v>
      </c>
      <c r="K12" s="970">
        <f t="shared" si="0"/>
        <v>0</v>
      </c>
      <c r="L12" s="752">
        <f t="shared" si="1"/>
        <v>0</v>
      </c>
      <c r="M12" s="711"/>
      <c r="N12" s="706">
        <f>+IF(A12="",0,IF(A12=Table!$A$5,L12,(IF(A12=Table!$A$3,0,IF(A12=Table!$A$4,L12,0)))))</f>
        <v>0</v>
      </c>
      <c r="O12" s="672"/>
      <c r="P12" s="707">
        <f>-IF(A12=Table!$A$5,I12,0)+IF(A12=Table!$A$5,H12,0)</f>
        <v>0</v>
      </c>
      <c r="Q12" s="716" t="str">
        <f t="shared" si="2"/>
        <v>01/1900</v>
      </c>
      <c r="R12" s="717">
        <f t="shared" ref="R12:R75" si="5">ROUNDUP(MONTH(Q12)/3,0)</f>
        <v>1</v>
      </c>
      <c r="S12" s="718"/>
      <c r="T12" s="718"/>
      <c r="U12" s="718"/>
      <c r="V12" s="718"/>
      <c r="W12" s="718"/>
      <c r="X12" s="718"/>
      <c r="Y12" s="718"/>
      <c r="Z12" s="718"/>
    </row>
    <row r="13" spans="1:26" ht="15">
      <c r="A13" s="711"/>
      <c r="B13" s="712"/>
      <c r="C13" s="711"/>
      <c r="D13" s="848" t="str">
        <f t="shared" si="3"/>
        <v>Caisse-01/1900</v>
      </c>
      <c r="E13" s="713"/>
      <c r="F13" s="714"/>
      <c r="G13" s="715"/>
      <c r="H13" s="970"/>
      <c r="I13" s="971"/>
      <c r="J13" s="970">
        <f t="shared" si="4"/>
        <v>0</v>
      </c>
      <c r="K13" s="970">
        <f t="shared" si="0"/>
        <v>0</v>
      </c>
      <c r="L13" s="752">
        <f t="shared" si="1"/>
        <v>0</v>
      </c>
      <c r="M13" s="711"/>
      <c r="N13" s="706">
        <f>+IF(A13="",0,IF(A13=Table!$A$5,L13,(IF(A13=Table!$A$3,0,IF(A13=Table!$A$4,L13,0)))))</f>
        <v>0</v>
      </c>
      <c r="O13" s="672"/>
      <c r="P13" s="707">
        <f>-IF(A13=Table!$A$5,I13,0)+IF(A13=Table!$A$5,H13,0)</f>
        <v>0</v>
      </c>
      <c r="Q13" s="716" t="str">
        <f t="shared" si="2"/>
        <v>01/1900</v>
      </c>
      <c r="R13" s="717">
        <f t="shared" si="5"/>
        <v>1</v>
      </c>
      <c r="S13" s="718"/>
      <c r="T13" s="718"/>
      <c r="U13" s="718"/>
      <c r="V13" s="718"/>
      <c r="W13" s="718"/>
      <c r="X13" s="718"/>
      <c r="Y13" s="718"/>
      <c r="Z13" s="718"/>
    </row>
    <row r="14" spans="1:26" ht="15">
      <c r="A14" s="711"/>
      <c r="B14" s="712"/>
      <c r="C14" s="711"/>
      <c r="D14" s="848" t="str">
        <f t="shared" si="3"/>
        <v>Caisse-01/1900</v>
      </c>
      <c r="E14" s="713"/>
      <c r="F14" s="714"/>
      <c r="G14" s="715"/>
      <c r="H14" s="970"/>
      <c r="I14" s="971"/>
      <c r="J14" s="970">
        <f t="shared" si="4"/>
        <v>0</v>
      </c>
      <c r="K14" s="970">
        <f t="shared" si="0"/>
        <v>0</v>
      </c>
      <c r="L14" s="752">
        <f t="shared" si="1"/>
        <v>0</v>
      </c>
      <c r="M14" s="711"/>
      <c r="N14" s="706">
        <f>+IF(A14="",0,IF(A14=Table!$A$5,L14,(IF(A14=Table!$A$3,0,IF(A14=Table!$A$4,L14,0)))))</f>
        <v>0</v>
      </c>
      <c r="O14" s="672"/>
      <c r="P14" s="707">
        <f>-IF(A14=Table!$A$5,I14,0)+IF(A14=Table!$A$5,H14,0)</f>
        <v>0</v>
      </c>
      <c r="Q14" s="716" t="str">
        <f t="shared" si="2"/>
        <v>01/1900</v>
      </c>
      <c r="R14" s="717">
        <f t="shared" si="5"/>
        <v>1</v>
      </c>
      <c r="S14" s="718"/>
      <c r="T14" s="718"/>
      <c r="U14" s="718"/>
      <c r="V14" s="718"/>
      <c r="W14" s="718"/>
      <c r="X14" s="718"/>
      <c r="Y14" s="718"/>
      <c r="Z14" s="718"/>
    </row>
    <row r="15" spans="1:26" ht="15">
      <c r="A15" s="711"/>
      <c r="B15" s="712"/>
      <c r="C15" s="711"/>
      <c r="D15" s="848" t="str">
        <f t="shared" si="3"/>
        <v>Caisse-01/1900</v>
      </c>
      <c r="E15" s="713"/>
      <c r="F15" s="728"/>
      <c r="G15" s="715"/>
      <c r="H15" s="970"/>
      <c r="I15" s="971"/>
      <c r="J15" s="970">
        <f t="shared" si="4"/>
        <v>0</v>
      </c>
      <c r="K15" s="970">
        <f t="shared" si="0"/>
        <v>0</v>
      </c>
      <c r="L15" s="752">
        <f t="shared" si="1"/>
        <v>0</v>
      </c>
      <c r="M15" s="711"/>
      <c r="N15" s="706">
        <f>+IF(A15="",0,IF(A15=Table!$A$5,L15,(IF(A15=Table!$A$3,0,IF(A15=Table!$A$4,L15,0)))))</f>
        <v>0</v>
      </c>
      <c r="O15" s="672"/>
      <c r="P15" s="707">
        <f>-IF(A15=Table!$A$5,I15,0)+IF(A15=Table!$A$5,H15,0)</f>
        <v>0</v>
      </c>
      <c r="Q15" s="716" t="str">
        <f t="shared" si="2"/>
        <v>01/1900</v>
      </c>
      <c r="R15" s="717">
        <f t="shared" si="5"/>
        <v>1</v>
      </c>
      <c r="S15" s="718"/>
      <c r="T15" s="718"/>
      <c r="U15" s="718"/>
      <c r="V15" s="718"/>
      <c r="W15" s="718"/>
      <c r="X15" s="718"/>
      <c r="Y15" s="718"/>
      <c r="Z15" s="718"/>
    </row>
    <row r="16" spans="1:26" ht="15">
      <c r="A16" s="711"/>
      <c r="B16" s="712"/>
      <c r="C16" s="711"/>
      <c r="D16" s="848" t="str">
        <f t="shared" si="3"/>
        <v>Caisse-01/1900</v>
      </c>
      <c r="E16" s="713"/>
      <c r="F16" s="728"/>
      <c r="G16" s="715"/>
      <c r="H16" s="970"/>
      <c r="I16" s="971"/>
      <c r="J16" s="970">
        <f t="shared" si="4"/>
        <v>0</v>
      </c>
      <c r="K16" s="970">
        <f t="shared" si="0"/>
        <v>0</v>
      </c>
      <c r="L16" s="752">
        <f t="shared" si="1"/>
        <v>0</v>
      </c>
      <c r="M16" s="711"/>
      <c r="N16" s="706">
        <f>+IF(A16="",0,IF(A16=Table!$A$5,L16,(IF(A16=Table!$A$3,0,IF(A16=Table!$A$4,L16,0)))))</f>
        <v>0</v>
      </c>
      <c r="O16" s="672"/>
      <c r="P16" s="707">
        <f>-IF(A16=Table!$A$5,I16,0)+IF(A16=Table!$A$5,H16,0)</f>
        <v>0</v>
      </c>
      <c r="Q16" s="716" t="str">
        <f t="shared" si="2"/>
        <v>01/1900</v>
      </c>
      <c r="R16" s="717">
        <f t="shared" si="5"/>
        <v>1</v>
      </c>
      <c r="S16" s="718"/>
      <c r="T16" s="718"/>
      <c r="U16" s="718"/>
      <c r="V16" s="718"/>
      <c r="W16" s="718"/>
      <c r="X16" s="718"/>
      <c r="Y16" s="718"/>
      <c r="Z16" s="718"/>
    </row>
    <row r="17" spans="1:26" ht="15">
      <c r="A17" s="711"/>
      <c r="B17" s="712"/>
      <c r="C17" s="711"/>
      <c r="D17" s="848" t="str">
        <f t="shared" si="3"/>
        <v>Caisse-01/1900</v>
      </c>
      <c r="E17" s="713"/>
      <c r="F17" s="714"/>
      <c r="G17" s="715"/>
      <c r="H17" s="970"/>
      <c r="I17" s="971"/>
      <c r="J17" s="970">
        <f t="shared" si="4"/>
        <v>0</v>
      </c>
      <c r="K17" s="970">
        <f t="shared" si="0"/>
        <v>0</v>
      </c>
      <c r="L17" s="752">
        <f t="shared" si="1"/>
        <v>0</v>
      </c>
      <c r="M17" s="711"/>
      <c r="N17" s="706">
        <f>+IF(A17="",0,IF(A17=Table!$A$5,L17,(IF(A17=Table!$A$3,0,IF(A17=Table!$A$4,L17,0)))))</f>
        <v>0</v>
      </c>
      <c r="O17" s="672"/>
      <c r="P17" s="707">
        <f>-IF(A17=Table!$A$5,I17,0)+IF(A17=Table!$A$5,H17,0)</f>
        <v>0</v>
      </c>
      <c r="Q17" s="716" t="str">
        <f t="shared" si="2"/>
        <v>01/1900</v>
      </c>
      <c r="R17" s="717">
        <f t="shared" si="5"/>
        <v>1</v>
      </c>
      <c r="S17" s="718"/>
      <c r="T17" s="718"/>
      <c r="U17" s="718"/>
      <c r="V17" s="718"/>
      <c r="W17" s="718"/>
      <c r="X17" s="718"/>
      <c r="Y17" s="718"/>
      <c r="Z17" s="718"/>
    </row>
    <row r="18" spans="1:26" ht="15">
      <c r="A18" s="711"/>
      <c r="B18" s="712"/>
      <c r="C18" s="711"/>
      <c r="D18" s="848" t="str">
        <f t="shared" si="3"/>
        <v>Caisse-01/1900</v>
      </c>
      <c r="E18" s="719"/>
      <c r="F18" s="714"/>
      <c r="G18" s="720"/>
      <c r="H18" s="971"/>
      <c r="I18" s="973"/>
      <c r="J18" s="970">
        <f t="shared" si="4"/>
        <v>0</v>
      </c>
      <c r="K18" s="970">
        <f t="shared" si="0"/>
        <v>0</v>
      </c>
      <c r="L18" s="752">
        <f t="shared" si="1"/>
        <v>0</v>
      </c>
      <c r="M18" s="711"/>
      <c r="N18" s="706">
        <f>+IF(A18="",0,IF(A18=Table!$A$5,L18,(IF(A18=Table!$A$3,0,IF(A18=Table!$A$4,L18,0)))))</f>
        <v>0</v>
      </c>
      <c r="O18" s="672"/>
      <c r="P18" s="707">
        <f>-IF(A18=Table!$A$5,I18,0)+IF(A18=Table!$A$5,H18,0)</f>
        <v>0</v>
      </c>
      <c r="Q18" s="716" t="str">
        <f t="shared" si="2"/>
        <v>01/1900</v>
      </c>
      <c r="R18" s="717">
        <f t="shared" si="5"/>
        <v>1</v>
      </c>
      <c r="S18" s="718"/>
      <c r="T18" s="718"/>
      <c r="U18" s="718"/>
      <c r="V18" s="718"/>
      <c r="W18" s="718"/>
      <c r="X18" s="718"/>
      <c r="Y18" s="718"/>
      <c r="Z18" s="718"/>
    </row>
    <row r="19" spans="1:26" ht="15">
      <c r="A19" s="711"/>
      <c r="B19" s="712"/>
      <c r="C19" s="711"/>
      <c r="D19" s="848" t="str">
        <f t="shared" si="3"/>
        <v>Caisse-01/1900</v>
      </c>
      <c r="E19" s="715"/>
      <c r="F19" s="732"/>
      <c r="G19" s="720"/>
      <c r="H19" s="972"/>
      <c r="I19" s="973"/>
      <c r="J19" s="970">
        <f t="shared" si="4"/>
        <v>0</v>
      </c>
      <c r="K19" s="970">
        <f t="shared" si="0"/>
        <v>0</v>
      </c>
      <c r="L19" s="752">
        <f t="shared" si="1"/>
        <v>0</v>
      </c>
      <c r="M19" s="711"/>
      <c r="N19" s="706">
        <f>+IF(A19="",0,IF(A19=Table!$A$5,L19,(IF(A19=Table!$A$3,0,IF(A19=Table!$A$4,L19,0)))))</f>
        <v>0</v>
      </c>
      <c r="O19" s="672"/>
      <c r="P19" s="707">
        <f>-IF(A19=Table!$A$5,I19,0)+IF(A19=Table!$A$5,H19,0)</f>
        <v>0</v>
      </c>
      <c r="Q19" s="716" t="str">
        <f t="shared" si="2"/>
        <v>01/1900</v>
      </c>
      <c r="R19" s="717">
        <f t="shared" si="5"/>
        <v>1</v>
      </c>
      <c r="S19" s="718"/>
      <c r="T19" s="718"/>
      <c r="U19" s="718"/>
      <c r="V19" s="718"/>
      <c r="W19" s="718"/>
      <c r="X19" s="718"/>
      <c r="Y19" s="718"/>
      <c r="Z19" s="718"/>
    </row>
    <row r="20" spans="1:26" ht="15">
      <c r="A20" s="711"/>
      <c r="B20" s="712"/>
      <c r="C20" s="711"/>
      <c r="D20" s="848" t="str">
        <f t="shared" si="3"/>
        <v>Caisse-01/1900</v>
      </c>
      <c r="E20" s="719"/>
      <c r="F20" s="714"/>
      <c r="G20" s="720"/>
      <c r="H20" s="972"/>
      <c r="I20" s="973"/>
      <c r="J20" s="970">
        <f t="shared" si="4"/>
        <v>0</v>
      </c>
      <c r="K20" s="970">
        <f t="shared" si="0"/>
        <v>0</v>
      </c>
      <c r="L20" s="752">
        <f t="shared" si="1"/>
        <v>0</v>
      </c>
      <c r="M20" s="711"/>
      <c r="N20" s="706">
        <f>+IF(A20="",0,IF(A20=Table!$A$5,L20,(IF(A20=Table!$A$3,0,IF(A20=Table!$A$4,L20,0)))))</f>
        <v>0</v>
      </c>
      <c r="O20" s="672"/>
      <c r="P20" s="707">
        <f>-IF(A20=Table!$A$5,I20,0)+IF(A20=Table!$A$5,H20,0)</f>
        <v>0</v>
      </c>
      <c r="Q20" s="716" t="str">
        <f t="shared" si="2"/>
        <v>01/1900</v>
      </c>
      <c r="R20" s="717">
        <f t="shared" si="5"/>
        <v>1</v>
      </c>
      <c r="S20" s="718"/>
      <c r="T20" s="718"/>
      <c r="U20" s="718"/>
      <c r="V20" s="718"/>
      <c r="W20" s="718"/>
      <c r="X20" s="718"/>
      <c r="Y20" s="718"/>
      <c r="Z20" s="718"/>
    </row>
    <row r="21" spans="1:26" ht="15">
      <c r="A21" s="711"/>
      <c r="B21" s="712"/>
      <c r="C21" s="711"/>
      <c r="D21" s="848" t="str">
        <f t="shared" si="3"/>
        <v>Caisse-01/1900</v>
      </c>
      <c r="E21" s="713"/>
      <c r="F21" s="714"/>
      <c r="G21" s="715"/>
      <c r="H21" s="970"/>
      <c r="I21" s="971"/>
      <c r="J21" s="970">
        <f t="shared" si="4"/>
        <v>0</v>
      </c>
      <c r="K21" s="970">
        <f t="shared" si="0"/>
        <v>0</v>
      </c>
      <c r="L21" s="752">
        <f t="shared" si="1"/>
        <v>0</v>
      </c>
      <c r="M21" s="711"/>
      <c r="N21" s="706">
        <f>+IF(A21="",0,IF(A21=Table!$A$5,L21,(IF(A21=Table!$A$3,0,IF(A21=Table!$A$4,L21,0)))))</f>
        <v>0</v>
      </c>
      <c r="O21" s="672"/>
      <c r="P21" s="707">
        <f>-IF(A21=Table!$A$5,I21,0)+IF(A21=Table!$A$5,H21,0)</f>
        <v>0</v>
      </c>
      <c r="Q21" s="716" t="str">
        <f t="shared" si="2"/>
        <v>01/1900</v>
      </c>
      <c r="R21" s="717">
        <f t="shared" si="5"/>
        <v>1</v>
      </c>
      <c r="S21" s="718"/>
      <c r="T21" s="718"/>
      <c r="U21" s="718"/>
      <c r="V21" s="718"/>
      <c r="W21" s="718"/>
      <c r="X21" s="718"/>
      <c r="Y21" s="718"/>
      <c r="Z21" s="718"/>
    </row>
    <row r="22" spans="1:26" ht="15">
      <c r="A22" s="711"/>
      <c r="B22" s="712"/>
      <c r="C22" s="711"/>
      <c r="D22" s="848" t="str">
        <f t="shared" si="3"/>
        <v>Caisse-01/1900</v>
      </c>
      <c r="E22" s="713"/>
      <c r="F22" s="714"/>
      <c r="G22" s="715"/>
      <c r="H22" s="970"/>
      <c r="I22" s="971"/>
      <c r="J22" s="970">
        <f t="shared" si="4"/>
        <v>0</v>
      </c>
      <c r="K22" s="970">
        <f t="shared" si="0"/>
        <v>0</v>
      </c>
      <c r="L22" s="752">
        <f t="shared" si="1"/>
        <v>0</v>
      </c>
      <c r="M22" s="711"/>
      <c r="N22" s="706">
        <f>+IF(A22="",0,IF(A22=Table!$A$5,L22,(IF(A22=Table!$A$3,0,IF(A22=Table!$A$4,L22,0)))))</f>
        <v>0</v>
      </c>
      <c r="O22" s="672"/>
      <c r="P22" s="707">
        <f>-IF(A22=Table!$A$5,I22,0)+IF(A22=Table!$A$5,H22,0)</f>
        <v>0</v>
      </c>
      <c r="Q22" s="716" t="str">
        <f t="shared" si="2"/>
        <v>01/1900</v>
      </c>
      <c r="R22" s="717">
        <f t="shared" si="5"/>
        <v>1</v>
      </c>
      <c r="S22" s="718"/>
      <c r="T22" s="718"/>
      <c r="U22" s="718"/>
      <c r="V22" s="718"/>
      <c r="W22" s="718"/>
      <c r="X22" s="718"/>
      <c r="Y22" s="718"/>
      <c r="Z22" s="718"/>
    </row>
    <row r="23" spans="1:26" ht="15">
      <c r="A23" s="711"/>
      <c r="B23" s="712"/>
      <c r="C23" s="711"/>
      <c r="D23" s="848" t="str">
        <f t="shared" si="3"/>
        <v>Caisse-01/1900</v>
      </c>
      <c r="E23" s="713"/>
      <c r="F23" s="714"/>
      <c r="G23" s="715"/>
      <c r="H23" s="970"/>
      <c r="I23" s="971"/>
      <c r="J23" s="970">
        <f t="shared" si="4"/>
        <v>0</v>
      </c>
      <c r="K23" s="970">
        <f t="shared" si="0"/>
        <v>0</v>
      </c>
      <c r="L23" s="752">
        <f t="shared" si="1"/>
        <v>0</v>
      </c>
      <c r="M23" s="711"/>
      <c r="N23" s="706">
        <f>+IF(A23="",0,IF(A23=Table!$A$5,L23,(IF(A23=Table!$A$3,0,IF(A23=Table!$A$4,L23,0)))))</f>
        <v>0</v>
      </c>
      <c r="O23" s="672"/>
      <c r="P23" s="707">
        <f>-IF(A23=Table!$A$5,I23,0)+IF(A23=Table!$A$5,H23,0)</f>
        <v>0</v>
      </c>
      <c r="Q23" s="716" t="str">
        <f t="shared" si="2"/>
        <v>01/1900</v>
      </c>
      <c r="R23" s="717">
        <f t="shared" si="5"/>
        <v>1</v>
      </c>
      <c r="S23" s="718"/>
      <c r="T23" s="718"/>
      <c r="U23" s="718"/>
      <c r="V23" s="718"/>
      <c r="W23" s="718"/>
      <c r="X23" s="718"/>
      <c r="Y23" s="718"/>
      <c r="Z23" s="718"/>
    </row>
    <row r="24" spans="1:26" ht="15">
      <c r="A24" s="711"/>
      <c r="B24" s="712"/>
      <c r="C24" s="711"/>
      <c r="D24" s="848" t="str">
        <f t="shared" si="3"/>
        <v>Caisse-01/1900</v>
      </c>
      <c r="E24" s="713"/>
      <c r="F24" s="714"/>
      <c r="G24" s="715"/>
      <c r="H24" s="970"/>
      <c r="I24" s="971"/>
      <c r="J24" s="970">
        <f t="shared" si="4"/>
        <v>0</v>
      </c>
      <c r="K24" s="970">
        <f t="shared" si="0"/>
        <v>0</v>
      </c>
      <c r="L24" s="752">
        <f t="shared" si="1"/>
        <v>0</v>
      </c>
      <c r="M24" s="711"/>
      <c r="N24" s="706">
        <f>+IF(A24="",0,IF(A24=Table!$A$5,L24,(IF(A24=Table!$A$3,0,IF(A24=Table!$A$4,L24,0)))))</f>
        <v>0</v>
      </c>
      <c r="O24" s="672"/>
      <c r="P24" s="707">
        <f>-IF(A24=Table!$A$5,I24,0)+IF(A24=Table!$A$5,H24,0)</f>
        <v>0</v>
      </c>
      <c r="Q24" s="716" t="str">
        <f t="shared" si="2"/>
        <v>01/1900</v>
      </c>
      <c r="R24" s="717">
        <f t="shared" si="5"/>
        <v>1</v>
      </c>
      <c r="S24" s="718"/>
      <c r="T24" s="718"/>
      <c r="U24" s="718"/>
      <c r="V24" s="718"/>
      <c r="W24" s="718"/>
      <c r="X24" s="718"/>
      <c r="Y24" s="718"/>
      <c r="Z24" s="718"/>
    </row>
    <row r="25" spans="1:26" ht="15">
      <c r="A25" s="711"/>
      <c r="B25" s="712"/>
      <c r="C25" s="711"/>
      <c r="D25" s="848" t="str">
        <f t="shared" si="3"/>
        <v>Caisse-01/1900</v>
      </c>
      <c r="E25" s="713"/>
      <c r="F25" s="714"/>
      <c r="G25" s="715"/>
      <c r="H25" s="970"/>
      <c r="I25" s="971"/>
      <c r="J25" s="970">
        <f t="shared" si="4"/>
        <v>0</v>
      </c>
      <c r="K25" s="970">
        <f t="shared" si="0"/>
        <v>0</v>
      </c>
      <c r="L25" s="752">
        <f t="shared" si="1"/>
        <v>0</v>
      </c>
      <c r="M25" s="711"/>
      <c r="N25" s="706">
        <f>+IF(A25="",0,IF(A25=Table!$A$5,L25,(IF(A25=Table!$A$3,0,IF(A25=Table!$A$4,L25,0)))))</f>
        <v>0</v>
      </c>
      <c r="O25" s="672"/>
      <c r="P25" s="707">
        <f>-IF(A25=Table!$A$5,I25,0)+IF(A25=Table!$A$5,H25,0)</f>
        <v>0</v>
      </c>
      <c r="Q25" s="716" t="str">
        <f t="shared" si="2"/>
        <v>01/1900</v>
      </c>
      <c r="R25" s="717">
        <f t="shared" si="5"/>
        <v>1</v>
      </c>
      <c r="S25" s="718"/>
      <c r="T25" s="718"/>
      <c r="U25" s="718"/>
      <c r="V25" s="718"/>
      <c r="W25" s="718"/>
      <c r="X25" s="718"/>
      <c r="Y25" s="718"/>
      <c r="Z25" s="718"/>
    </row>
    <row r="26" spans="1:26" ht="15">
      <c r="A26" s="711"/>
      <c r="B26" s="712"/>
      <c r="C26" s="711"/>
      <c r="D26" s="848" t="str">
        <f t="shared" si="3"/>
        <v>Caisse-01/1900</v>
      </c>
      <c r="E26" s="713"/>
      <c r="F26" s="714"/>
      <c r="G26" s="715"/>
      <c r="H26" s="970"/>
      <c r="I26" s="971"/>
      <c r="J26" s="970">
        <f t="shared" si="4"/>
        <v>0</v>
      </c>
      <c r="K26" s="970">
        <f t="shared" si="0"/>
        <v>0</v>
      </c>
      <c r="L26" s="752">
        <f t="shared" si="1"/>
        <v>0</v>
      </c>
      <c r="M26" s="711"/>
      <c r="N26" s="706">
        <f>+IF(A26="",0,IF(A26=Table!$A$5,L26,(IF(A26=Table!$A$3,0,IF(A26=Table!$A$4,L26,0)))))</f>
        <v>0</v>
      </c>
      <c r="O26" s="672"/>
      <c r="P26" s="707">
        <f>-IF(A26=Table!$A$5,I26,0)+IF(A26=Table!$A$5,H26,0)</f>
        <v>0</v>
      </c>
      <c r="Q26" s="716" t="str">
        <f t="shared" si="2"/>
        <v>01/1900</v>
      </c>
      <c r="R26" s="717">
        <f t="shared" si="5"/>
        <v>1</v>
      </c>
      <c r="S26" s="718"/>
      <c r="T26" s="718"/>
      <c r="U26" s="718"/>
      <c r="V26" s="718"/>
      <c r="W26" s="718"/>
      <c r="X26" s="718"/>
      <c r="Y26" s="718"/>
      <c r="Z26" s="718"/>
    </row>
    <row r="27" spans="1:26" ht="15">
      <c r="A27" s="711"/>
      <c r="B27" s="712"/>
      <c r="C27" s="711"/>
      <c r="D27" s="848" t="str">
        <f t="shared" si="3"/>
        <v>Caisse-01/1900</v>
      </c>
      <c r="E27" s="721"/>
      <c r="F27" s="722"/>
      <c r="G27" s="715"/>
      <c r="H27" s="970"/>
      <c r="I27" s="971"/>
      <c r="J27" s="970">
        <f t="shared" si="4"/>
        <v>0</v>
      </c>
      <c r="K27" s="970">
        <f t="shared" si="0"/>
        <v>0</v>
      </c>
      <c r="L27" s="752">
        <f t="shared" si="1"/>
        <v>0</v>
      </c>
      <c r="M27" s="711"/>
      <c r="N27" s="706">
        <f>+IF(A27="",0,IF(A27=Table!$A$5,L27,(IF(A27=Table!$A$3,0,IF(A27=Table!$A$4,L27,0)))))</f>
        <v>0</v>
      </c>
      <c r="O27" s="672"/>
      <c r="P27" s="707">
        <f>-IF(A27=Table!$A$5,I27,0)+IF(A27=Table!$A$5,H27,0)</f>
        <v>0</v>
      </c>
      <c r="Q27" s="716" t="str">
        <f t="shared" si="2"/>
        <v>01/1900</v>
      </c>
      <c r="R27" s="717">
        <f t="shared" si="5"/>
        <v>1</v>
      </c>
      <c r="S27" s="718"/>
      <c r="T27" s="718"/>
      <c r="U27" s="718"/>
      <c r="V27" s="718"/>
      <c r="W27" s="718"/>
      <c r="X27" s="718"/>
      <c r="Y27" s="718"/>
      <c r="Z27" s="718"/>
    </row>
    <row r="28" spans="1:26" ht="15">
      <c r="A28" s="711"/>
      <c r="B28" s="712"/>
      <c r="C28" s="711"/>
      <c r="D28" s="848" t="str">
        <f t="shared" si="3"/>
        <v>Caisse-01/1900</v>
      </c>
      <c r="E28" s="719"/>
      <c r="F28" s="714"/>
      <c r="G28" s="720"/>
      <c r="H28" s="971"/>
      <c r="I28" s="973"/>
      <c r="J28" s="970">
        <f t="shared" si="4"/>
        <v>0</v>
      </c>
      <c r="K28" s="970">
        <f t="shared" si="0"/>
        <v>0</v>
      </c>
      <c r="L28" s="752">
        <f t="shared" si="1"/>
        <v>0</v>
      </c>
      <c r="M28" s="711"/>
      <c r="N28" s="706">
        <f>+IF(A28="",0,IF(A28=Table!$A$5,L28,(IF(A28=Table!$A$3,0,IF(A28=Table!$A$4,L28,0)))))</f>
        <v>0</v>
      </c>
      <c r="O28" s="672"/>
      <c r="P28" s="707">
        <f>-IF(A28=Table!$A$5,I28,0)+IF(A28=Table!$A$5,H28,0)</f>
        <v>0</v>
      </c>
      <c r="Q28" s="716" t="str">
        <f t="shared" si="2"/>
        <v>01/1900</v>
      </c>
      <c r="R28" s="717">
        <f t="shared" si="5"/>
        <v>1</v>
      </c>
      <c r="S28" s="718"/>
      <c r="T28" s="718"/>
      <c r="U28" s="718"/>
      <c r="V28" s="718"/>
      <c r="W28" s="718"/>
      <c r="X28" s="718"/>
      <c r="Y28" s="718"/>
      <c r="Z28" s="718"/>
    </row>
    <row r="29" spans="1:26" ht="15">
      <c r="A29" s="711"/>
      <c r="B29" s="712"/>
      <c r="C29" s="711"/>
      <c r="D29" s="848" t="str">
        <f t="shared" si="3"/>
        <v>Caisse-01/1900</v>
      </c>
      <c r="E29" s="713"/>
      <c r="F29" s="714"/>
      <c r="G29" s="715"/>
      <c r="H29" s="970"/>
      <c r="I29" s="971"/>
      <c r="J29" s="970">
        <f t="shared" si="4"/>
        <v>0</v>
      </c>
      <c r="K29" s="970">
        <f t="shared" si="0"/>
        <v>0</v>
      </c>
      <c r="L29" s="752">
        <f t="shared" si="1"/>
        <v>0</v>
      </c>
      <c r="M29" s="711"/>
      <c r="N29" s="706">
        <f>+IF(A29="",0,IF(A29=Table!$A$5,L29,(IF(A29=Table!$A$3,0,IF(A29=Table!$A$4,L29,0)))))</f>
        <v>0</v>
      </c>
      <c r="O29" s="672"/>
      <c r="P29" s="707">
        <f>-IF(A29=Table!$A$5,I29,0)+IF(A29=Table!$A$5,H29,0)</f>
        <v>0</v>
      </c>
      <c r="Q29" s="716" t="str">
        <f t="shared" si="2"/>
        <v>01/1900</v>
      </c>
      <c r="R29" s="717">
        <f t="shared" si="5"/>
        <v>1</v>
      </c>
      <c r="S29" s="718"/>
      <c r="T29" s="718"/>
      <c r="U29" s="718"/>
      <c r="V29" s="718"/>
      <c r="W29" s="718"/>
      <c r="X29" s="718"/>
      <c r="Y29" s="718"/>
      <c r="Z29" s="718"/>
    </row>
    <row r="30" spans="1:26" ht="15">
      <c r="A30" s="711"/>
      <c r="B30" s="712"/>
      <c r="C30" s="711"/>
      <c r="D30" s="848" t="str">
        <f t="shared" si="3"/>
        <v>Caisse-01/1900</v>
      </c>
      <c r="E30" s="713"/>
      <c r="F30" s="714"/>
      <c r="G30" s="715"/>
      <c r="H30" s="970"/>
      <c r="I30" s="971"/>
      <c r="J30" s="970">
        <f t="shared" si="4"/>
        <v>0</v>
      </c>
      <c r="K30" s="970">
        <f t="shared" si="0"/>
        <v>0</v>
      </c>
      <c r="L30" s="752">
        <f t="shared" si="1"/>
        <v>0</v>
      </c>
      <c r="M30" s="711"/>
      <c r="N30" s="706">
        <f>+IF(A30="",0,IF(A30=Table!$A$5,L30,(IF(A30=Table!$A$3,0,IF(A30=Table!$A$4,L30,0)))))</f>
        <v>0</v>
      </c>
      <c r="O30" s="672"/>
      <c r="P30" s="707">
        <f>-IF(A30=Table!$A$5,I30,0)+IF(A30=Table!$A$5,H30,0)</f>
        <v>0</v>
      </c>
      <c r="Q30" s="716" t="str">
        <f t="shared" si="2"/>
        <v>01/1900</v>
      </c>
      <c r="R30" s="717">
        <f t="shared" si="5"/>
        <v>1</v>
      </c>
      <c r="S30" s="718"/>
      <c r="T30" s="718"/>
      <c r="U30" s="718"/>
      <c r="V30" s="718"/>
      <c r="W30" s="718"/>
      <c r="X30" s="718"/>
      <c r="Y30" s="718"/>
      <c r="Z30" s="718"/>
    </row>
    <row r="31" spans="1:26" ht="15">
      <c r="A31" s="711"/>
      <c r="B31" s="712"/>
      <c r="C31" s="711"/>
      <c r="D31" s="848" t="str">
        <f t="shared" si="3"/>
        <v>Caisse-01/1900</v>
      </c>
      <c r="E31" s="713"/>
      <c r="F31" s="714"/>
      <c r="G31" s="715"/>
      <c r="H31" s="970"/>
      <c r="I31" s="971"/>
      <c r="J31" s="970">
        <f t="shared" si="4"/>
        <v>0</v>
      </c>
      <c r="K31" s="970">
        <f t="shared" si="0"/>
        <v>0</v>
      </c>
      <c r="L31" s="752">
        <f t="shared" si="1"/>
        <v>0</v>
      </c>
      <c r="M31" s="711"/>
      <c r="N31" s="706">
        <f>+IF(A31="",0,IF(A31=Table!$A$5,L31,(IF(A31=Table!$A$3,0,IF(A31=Table!$A$4,L31,0)))))</f>
        <v>0</v>
      </c>
      <c r="O31" s="672"/>
      <c r="P31" s="707">
        <f>-IF(A31=Table!$A$5,I31,0)+IF(A31=Table!$A$5,H31,0)</f>
        <v>0</v>
      </c>
      <c r="Q31" s="716" t="str">
        <f t="shared" si="2"/>
        <v>01/1900</v>
      </c>
      <c r="R31" s="717">
        <f t="shared" si="5"/>
        <v>1</v>
      </c>
      <c r="S31" s="718"/>
      <c r="T31" s="718"/>
      <c r="U31" s="718"/>
      <c r="V31" s="718"/>
      <c r="W31" s="718"/>
      <c r="X31" s="718"/>
      <c r="Y31" s="718"/>
      <c r="Z31" s="718"/>
    </row>
    <row r="32" spans="1:26" ht="15">
      <c r="A32" s="711"/>
      <c r="B32" s="712"/>
      <c r="C32" s="711"/>
      <c r="D32" s="848" t="str">
        <f t="shared" si="3"/>
        <v>Caisse-01/1900</v>
      </c>
      <c r="E32" s="713"/>
      <c r="F32" s="714"/>
      <c r="G32" s="715"/>
      <c r="H32" s="970"/>
      <c r="I32" s="971"/>
      <c r="J32" s="970">
        <f t="shared" si="4"/>
        <v>0</v>
      </c>
      <c r="K32" s="970">
        <f t="shared" si="0"/>
        <v>0</v>
      </c>
      <c r="L32" s="752">
        <f t="shared" si="1"/>
        <v>0</v>
      </c>
      <c r="M32" s="711"/>
      <c r="N32" s="706">
        <f>+IF(A32="",0,IF(A32=Table!$A$5,L32,(IF(A32=Table!$A$3,0,IF(A32=Table!$A$4,L32,0)))))</f>
        <v>0</v>
      </c>
      <c r="O32" s="672"/>
      <c r="P32" s="707">
        <f>-IF(A32=Table!$A$5,I32,0)+IF(A32=Table!$A$5,H32,0)</f>
        <v>0</v>
      </c>
      <c r="Q32" s="716" t="str">
        <f t="shared" si="2"/>
        <v>01/1900</v>
      </c>
      <c r="R32" s="717">
        <f t="shared" si="5"/>
        <v>1</v>
      </c>
      <c r="S32" s="718"/>
      <c r="T32" s="718"/>
      <c r="U32" s="718"/>
      <c r="V32" s="718"/>
      <c r="W32" s="718"/>
      <c r="X32" s="718"/>
      <c r="Y32" s="718"/>
      <c r="Z32" s="718"/>
    </row>
    <row r="33" spans="1:26" ht="15">
      <c r="A33" s="711"/>
      <c r="B33" s="712"/>
      <c r="C33" s="711"/>
      <c r="D33" s="848" t="str">
        <f t="shared" si="3"/>
        <v>Caisse-01/1900</v>
      </c>
      <c r="E33" s="713"/>
      <c r="F33" s="714"/>
      <c r="G33" s="715"/>
      <c r="H33" s="970"/>
      <c r="I33" s="971"/>
      <c r="J33" s="970">
        <f t="shared" si="4"/>
        <v>0</v>
      </c>
      <c r="K33" s="970">
        <f t="shared" si="0"/>
        <v>0</v>
      </c>
      <c r="L33" s="752">
        <f t="shared" si="1"/>
        <v>0</v>
      </c>
      <c r="M33" s="711"/>
      <c r="N33" s="706">
        <f>+IF(A33="",0,IF(A33=Table!$A$5,L33,(IF(A33=Table!$A$3,0,IF(A33=Table!$A$4,L33,0)))))</f>
        <v>0</v>
      </c>
      <c r="O33" s="672"/>
      <c r="P33" s="707">
        <f>-IF(A33=Table!$A$5,I33,0)+IF(A33=Table!$A$5,H33,0)</f>
        <v>0</v>
      </c>
      <c r="Q33" s="716" t="str">
        <f t="shared" si="2"/>
        <v>01/1900</v>
      </c>
      <c r="R33" s="717">
        <f t="shared" si="5"/>
        <v>1</v>
      </c>
      <c r="S33" s="718"/>
      <c r="T33" s="718"/>
      <c r="U33" s="718"/>
      <c r="V33" s="718"/>
      <c r="W33" s="718"/>
      <c r="X33" s="718"/>
      <c r="Y33" s="718"/>
      <c r="Z33" s="718"/>
    </row>
    <row r="34" spans="1:26" ht="15">
      <c r="A34" s="711"/>
      <c r="B34" s="712"/>
      <c r="C34" s="711"/>
      <c r="D34" s="848" t="str">
        <f t="shared" si="3"/>
        <v>Caisse-01/1900</v>
      </c>
      <c r="E34" s="713"/>
      <c r="F34" s="714"/>
      <c r="G34" s="715"/>
      <c r="H34" s="970"/>
      <c r="I34" s="971"/>
      <c r="J34" s="970">
        <f t="shared" si="4"/>
        <v>0</v>
      </c>
      <c r="K34" s="970">
        <f t="shared" si="0"/>
        <v>0</v>
      </c>
      <c r="L34" s="752">
        <f t="shared" si="1"/>
        <v>0</v>
      </c>
      <c r="M34" s="711"/>
      <c r="N34" s="706">
        <f>+IF(A34="",0,IF(A34=Table!$A$5,L34,(IF(A34=Table!$A$3,0,IF(A34=Table!$A$4,L34,0)))))</f>
        <v>0</v>
      </c>
      <c r="O34" s="672"/>
      <c r="P34" s="707">
        <f>-IF(A34=Table!$A$5,I34,0)+IF(A34=Table!$A$5,H34,0)</f>
        <v>0</v>
      </c>
      <c r="Q34" s="716" t="str">
        <f t="shared" si="2"/>
        <v>01/1900</v>
      </c>
      <c r="R34" s="717">
        <f t="shared" si="5"/>
        <v>1</v>
      </c>
      <c r="S34" s="718"/>
      <c r="T34" s="718"/>
      <c r="U34" s="718"/>
      <c r="V34" s="718"/>
      <c r="W34" s="718"/>
      <c r="X34" s="718"/>
      <c r="Y34" s="718"/>
      <c r="Z34" s="718"/>
    </row>
    <row r="35" spans="1:26" ht="15">
      <c r="A35" s="711"/>
      <c r="B35" s="712"/>
      <c r="C35" s="711"/>
      <c r="D35" s="848" t="str">
        <f t="shared" si="3"/>
        <v>Caisse-01/1900</v>
      </c>
      <c r="E35" s="721"/>
      <c r="F35" s="722"/>
      <c r="G35" s="715"/>
      <c r="H35" s="970"/>
      <c r="I35" s="971"/>
      <c r="J35" s="970">
        <f t="shared" si="4"/>
        <v>0</v>
      </c>
      <c r="K35" s="970">
        <f t="shared" si="0"/>
        <v>0</v>
      </c>
      <c r="L35" s="752">
        <f t="shared" si="1"/>
        <v>0</v>
      </c>
      <c r="M35" s="711"/>
      <c r="N35" s="706">
        <f>+IF(A35="",0,IF(A35=Table!$A$5,L35,(IF(A35=Table!$A$3,0,IF(A35=Table!$A$4,L35,0)))))</f>
        <v>0</v>
      </c>
      <c r="O35" s="672"/>
      <c r="P35" s="707">
        <f>-IF(A35=Table!$A$5,I35,0)+IF(A35=Table!$A$5,H35,0)</f>
        <v>0</v>
      </c>
      <c r="Q35" s="716" t="str">
        <f t="shared" si="2"/>
        <v>01/1900</v>
      </c>
      <c r="R35" s="717">
        <f t="shared" si="5"/>
        <v>1</v>
      </c>
      <c r="S35" s="718"/>
      <c r="T35" s="718"/>
      <c r="U35" s="718"/>
      <c r="V35" s="718"/>
      <c r="W35" s="718"/>
      <c r="X35" s="718"/>
      <c r="Y35" s="718"/>
      <c r="Z35" s="718"/>
    </row>
    <row r="36" spans="1:26" ht="15">
      <c r="A36" s="711"/>
      <c r="B36" s="712"/>
      <c r="C36" s="711"/>
      <c r="D36" s="848" t="str">
        <f t="shared" si="3"/>
        <v>Caisse-01/1900</v>
      </c>
      <c r="E36" s="719"/>
      <c r="F36" s="714"/>
      <c r="G36" s="720"/>
      <c r="H36" s="971"/>
      <c r="I36" s="973"/>
      <c r="J36" s="970">
        <f t="shared" si="4"/>
        <v>0</v>
      </c>
      <c r="K36" s="970">
        <f t="shared" si="0"/>
        <v>0</v>
      </c>
      <c r="L36" s="752">
        <f t="shared" si="1"/>
        <v>0</v>
      </c>
      <c r="M36" s="711"/>
      <c r="N36" s="706">
        <f>+IF(A36="",0,IF(A36=Table!$A$5,L36,(IF(A36=Table!$A$3,0,IF(A36=Table!$A$4,L36,0)))))</f>
        <v>0</v>
      </c>
      <c r="O36" s="672"/>
      <c r="P36" s="707">
        <f>-IF(A36=Table!$A$5,I36,0)+IF(A36=Table!$A$5,H36,0)</f>
        <v>0</v>
      </c>
      <c r="Q36" s="716" t="str">
        <f t="shared" si="2"/>
        <v>01/1900</v>
      </c>
      <c r="R36" s="717">
        <f t="shared" si="5"/>
        <v>1</v>
      </c>
      <c r="S36" s="718"/>
      <c r="T36" s="718"/>
      <c r="U36" s="718"/>
      <c r="V36" s="718"/>
      <c r="W36" s="718"/>
      <c r="X36" s="718"/>
      <c r="Y36" s="718"/>
      <c r="Z36" s="718"/>
    </row>
    <row r="37" spans="1:26" ht="15">
      <c r="A37" s="711"/>
      <c r="B37" s="712"/>
      <c r="C37" s="711"/>
      <c r="D37" s="848" t="str">
        <f t="shared" si="3"/>
        <v>Caisse-01/1900</v>
      </c>
      <c r="E37" s="713"/>
      <c r="F37" s="714"/>
      <c r="G37" s="715"/>
      <c r="H37" s="970"/>
      <c r="I37" s="971"/>
      <c r="J37" s="970">
        <f t="shared" si="4"/>
        <v>0</v>
      </c>
      <c r="K37" s="970">
        <f t="shared" si="0"/>
        <v>0</v>
      </c>
      <c r="L37" s="752">
        <f t="shared" si="1"/>
        <v>0</v>
      </c>
      <c r="M37" s="711"/>
      <c r="N37" s="706">
        <f>+IF(A37="",0,IF(A37=Table!$A$5,L37,(IF(A37=Table!$A$3,0,IF(A37=Table!$A$4,L37,0)))))</f>
        <v>0</v>
      </c>
      <c r="O37" s="672"/>
      <c r="P37" s="707">
        <f>-IF(A37=Table!$A$5,I37,0)+IF(A37=Table!$A$5,H37,0)</f>
        <v>0</v>
      </c>
      <c r="Q37" s="716" t="str">
        <f t="shared" si="2"/>
        <v>01/1900</v>
      </c>
      <c r="R37" s="717">
        <f t="shared" si="5"/>
        <v>1</v>
      </c>
      <c r="S37" s="718"/>
      <c r="T37" s="718"/>
      <c r="U37" s="718"/>
      <c r="V37" s="718"/>
      <c r="W37" s="718"/>
      <c r="X37" s="718"/>
      <c r="Y37" s="718"/>
      <c r="Z37" s="718"/>
    </row>
    <row r="38" spans="1:26" ht="15">
      <c r="A38" s="711"/>
      <c r="B38" s="712"/>
      <c r="C38" s="711"/>
      <c r="D38" s="848" t="str">
        <f t="shared" si="3"/>
        <v>Caisse-01/1900</v>
      </c>
      <c r="E38" s="713"/>
      <c r="F38" s="714"/>
      <c r="G38" s="715"/>
      <c r="H38" s="970"/>
      <c r="I38" s="971"/>
      <c r="J38" s="970">
        <f t="shared" si="4"/>
        <v>0</v>
      </c>
      <c r="K38" s="970">
        <f t="shared" si="0"/>
        <v>0</v>
      </c>
      <c r="L38" s="752">
        <f t="shared" si="1"/>
        <v>0</v>
      </c>
      <c r="M38" s="711"/>
      <c r="N38" s="706">
        <f>+IF(A38="",0,IF(A38=Table!$A$5,L38,(IF(A38=Table!$A$3,0,IF(A38=Table!$A$4,L38,0)))))</f>
        <v>0</v>
      </c>
      <c r="O38" s="672"/>
      <c r="P38" s="707">
        <f>-IF(A38=Table!$A$5,I38,0)+IF(A38=Table!$A$5,H38,0)</f>
        <v>0</v>
      </c>
      <c r="Q38" s="716" t="str">
        <f t="shared" si="2"/>
        <v>01/1900</v>
      </c>
      <c r="R38" s="717">
        <f t="shared" si="5"/>
        <v>1</v>
      </c>
      <c r="S38" s="718"/>
      <c r="T38" s="718"/>
      <c r="U38" s="718"/>
      <c r="V38" s="718"/>
      <c r="W38" s="718"/>
      <c r="X38" s="718"/>
      <c r="Y38" s="718"/>
      <c r="Z38" s="718"/>
    </row>
    <row r="39" spans="1:26" ht="15">
      <c r="A39" s="711"/>
      <c r="B39" s="712"/>
      <c r="C39" s="711"/>
      <c r="D39" s="848" t="str">
        <f t="shared" si="3"/>
        <v>Caisse-01/1900</v>
      </c>
      <c r="E39" s="713"/>
      <c r="F39" s="714"/>
      <c r="G39" s="715"/>
      <c r="H39" s="970"/>
      <c r="I39" s="971"/>
      <c r="J39" s="970">
        <f t="shared" si="4"/>
        <v>0</v>
      </c>
      <c r="K39" s="970">
        <f t="shared" si="0"/>
        <v>0</v>
      </c>
      <c r="L39" s="752">
        <f t="shared" si="1"/>
        <v>0</v>
      </c>
      <c r="M39" s="711"/>
      <c r="N39" s="706">
        <f>+IF(A39="",0,IF(A39=Table!$A$5,L39,(IF(A39=Table!$A$3,0,IF(A39=Table!$A$4,L39,0)))))</f>
        <v>0</v>
      </c>
      <c r="O39" s="672"/>
      <c r="P39" s="707">
        <f>-IF(A39=Table!$A$5,I39,0)+IF(A39=Table!$A$5,H39,0)</f>
        <v>0</v>
      </c>
      <c r="Q39" s="716" t="str">
        <f t="shared" si="2"/>
        <v>01/1900</v>
      </c>
      <c r="R39" s="717">
        <f t="shared" si="5"/>
        <v>1</v>
      </c>
      <c r="S39" s="718"/>
      <c r="T39" s="718"/>
      <c r="U39" s="718"/>
      <c r="V39" s="718"/>
      <c r="W39" s="718"/>
      <c r="X39" s="718"/>
      <c r="Y39" s="718"/>
      <c r="Z39" s="718"/>
    </row>
    <row r="40" spans="1:26" ht="15">
      <c r="A40" s="711"/>
      <c r="B40" s="712"/>
      <c r="C40" s="711"/>
      <c r="D40" s="848" t="str">
        <f t="shared" si="3"/>
        <v>Caisse-01/1900</v>
      </c>
      <c r="E40" s="713"/>
      <c r="F40" s="723"/>
      <c r="G40" s="715"/>
      <c r="H40" s="970"/>
      <c r="I40" s="971"/>
      <c r="J40" s="970">
        <f t="shared" si="4"/>
        <v>0</v>
      </c>
      <c r="K40" s="970">
        <f t="shared" si="0"/>
        <v>0</v>
      </c>
      <c r="L40" s="752">
        <f t="shared" si="1"/>
        <v>0</v>
      </c>
      <c r="M40" s="711"/>
      <c r="N40" s="706">
        <f>+IF(A40="",0,IF(A40=Table!$A$5,L40,(IF(A40=Table!$A$3,0,IF(A40=Table!$A$4,L40,0)))))</f>
        <v>0</v>
      </c>
      <c r="O40" s="672"/>
      <c r="P40" s="707">
        <f>-IF(A40=Table!$A$5,I40,0)+IF(A40=Table!$A$5,H40,0)</f>
        <v>0</v>
      </c>
      <c r="Q40" s="716" t="str">
        <f t="shared" si="2"/>
        <v>01/1900</v>
      </c>
      <c r="R40" s="717">
        <f t="shared" si="5"/>
        <v>1</v>
      </c>
      <c r="S40" s="718"/>
      <c r="T40" s="718"/>
      <c r="U40" s="718"/>
      <c r="V40" s="718"/>
      <c r="W40" s="718"/>
      <c r="X40" s="718"/>
      <c r="Y40" s="718"/>
      <c r="Z40" s="718"/>
    </row>
    <row r="41" spans="1:26" ht="15">
      <c r="A41" s="711"/>
      <c r="B41" s="712"/>
      <c r="C41" s="711"/>
      <c r="D41" s="848" t="str">
        <f t="shared" si="3"/>
        <v>Caisse-01/1900</v>
      </c>
      <c r="E41" s="713"/>
      <c r="F41" s="714"/>
      <c r="G41" s="715"/>
      <c r="H41" s="970"/>
      <c r="I41" s="971"/>
      <c r="J41" s="970">
        <f t="shared" si="4"/>
        <v>0</v>
      </c>
      <c r="K41" s="970">
        <f t="shared" si="0"/>
        <v>0</v>
      </c>
      <c r="L41" s="752">
        <f t="shared" si="1"/>
        <v>0</v>
      </c>
      <c r="M41" s="711"/>
      <c r="N41" s="706">
        <f>+IF(A41="",0,IF(A41=Table!$A$5,L41,(IF(A41=Table!$A$3,0,IF(A41=Table!$A$4,L41,0)))))</f>
        <v>0</v>
      </c>
      <c r="O41" s="672"/>
      <c r="P41" s="707">
        <f>-IF(A41=Table!$A$5,I41,0)+IF(A41=Table!$A$5,H41,0)</f>
        <v>0</v>
      </c>
      <c r="Q41" s="716" t="str">
        <f t="shared" si="2"/>
        <v>01/1900</v>
      </c>
      <c r="R41" s="717">
        <f t="shared" si="5"/>
        <v>1</v>
      </c>
      <c r="S41" s="718"/>
      <c r="T41" s="718"/>
      <c r="U41" s="718"/>
      <c r="V41" s="718"/>
      <c r="W41" s="718"/>
      <c r="X41" s="718"/>
      <c r="Y41" s="718"/>
      <c r="Z41" s="718"/>
    </row>
    <row r="42" spans="1:26" ht="15">
      <c r="A42" s="711"/>
      <c r="B42" s="712"/>
      <c r="C42" s="711"/>
      <c r="D42" s="848" t="str">
        <f t="shared" si="3"/>
        <v>Caisse-01/1900</v>
      </c>
      <c r="E42" s="721"/>
      <c r="F42" s="722"/>
      <c r="G42" s="715"/>
      <c r="H42" s="970"/>
      <c r="I42" s="971"/>
      <c r="J42" s="970">
        <f t="shared" si="4"/>
        <v>0</v>
      </c>
      <c r="K42" s="970">
        <f t="shared" si="0"/>
        <v>0</v>
      </c>
      <c r="L42" s="752">
        <f t="shared" si="1"/>
        <v>0</v>
      </c>
      <c r="M42" s="711"/>
      <c r="N42" s="706">
        <f>+IF(A42="",0,IF(A42=Table!$A$5,L42,(IF(A42=Table!$A$3,0,IF(A42=Table!$A$4,L42,0)))))</f>
        <v>0</v>
      </c>
      <c r="O42" s="672"/>
      <c r="P42" s="707">
        <f>-IF(A42=Table!$A$5,I42,0)+IF(A42=Table!$A$5,H42,0)</f>
        <v>0</v>
      </c>
      <c r="Q42" s="716" t="str">
        <f t="shared" si="2"/>
        <v>01/1900</v>
      </c>
      <c r="R42" s="717">
        <f t="shared" si="5"/>
        <v>1</v>
      </c>
      <c r="S42" s="718"/>
      <c r="T42" s="718"/>
      <c r="U42" s="718"/>
      <c r="V42" s="718"/>
      <c r="W42" s="718"/>
      <c r="X42" s="718"/>
      <c r="Y42" s="718"/>
      <c r="Z42" s="718"/>
    </row>
    <row r="43" spans="1:26" ht="15">
      <c r="A43" s="711"/>
      <c r="B43" s="712"/>
      <c r="C43" s="711"/>
      <c r="D43" s="848" t="str">
        <f t="shared" si="3"/>
        <v>Caisse-01/1900</v>
      </c>
      <c r="E43" s="719"/>
      <c r="F43" s="714"/>
      <c r="G43" s="720"/>
      <c r="H43" s="971"/>
      <c r="I43" s="973"/>
      <c r="J43" s="970">
        <f t="shared" si="4"/>
        <v>0</v>
      </c>
      <c r="K43" s="970">
        <f t="shared" si="0"/>
        <v>0</v>
      </c>
      <c r="L43" s="752">
        <f t="shared" si="1"/>
        <v>0</v>
      </c>
      <c r="M43" s="711"/>
      <c r="N43" s="706">
        <f>+IF(A43="",0,IF(A43=Table!$A$5,L43,(IF(A43=Table!$A$3,0,IF(A43=Table!$A$4,L43,0)))))</f>
        <v>0</v>
      </c>
      <c r="O43" s="672"/>
      <c r="P43" s="707">
        <f>-IF(A43=Table!$A$5,I43,0)+IF(A43=Table!$A$5,H43,0)</f>
        <v>0</v>
      </c>
      <c r="Q43" s="716" t="str">
        <f t="shared" si="2"/>
        <v>01/1900</v>
      </c>
      <c r="R43" s="717">
        <f t="shared" si="5"/>
        <v>1</v>
      </c>
      <c r="S43" s="718"/>
      <c r="T43" s="718"/>
      <c r="U43" s="718"/>
      <c r="V43" s="718"/>
      <c r="W43" s="718"/>
      <c r="X43" s="718"/>
      <c r="Y43" s="718"/>
      <c r="Z43" s="718"/>
    </row>
    <row r="44" spans="1:26" ht="15">
      <c r="A44" s="711"/>
      <c r="B44" s="712"/>
      <c r="C44" s="711"/>
      <c r="D44" s="848" t="str">
        <f t="shared" si="3"/>
        <v>Caisse-01/1900</v>
      </c>
      <c r="E44" s="713"/>
      <c r="F44" s="723"/>
      <c r="G44" s="715"/>
      <c r="H44" s="970"/>
      <c r="I44" s="971"/>
      <c r="J44" s="970">
        <f t="shared" si="4"/>
        <v>0</v>
      </c>
      <c r="K44" s="970">
        <f t="shared" si="0"/>
        <v>0</v>
      </c>
      <c r="L44" s="752">
        <f t="shared" si="1"/>
        <v>0</v>
      </c>
      <c r="M44" s="711"/>
      <c r="N44" s="706">
        <f>+IF(A44="",0,IF(A44=Table!$A$5,L44,(IF(A44=Table!$A$3,0,IF(A44=Table!$A$4,L44,0)))))</f>
        <v>0</v>
      </c>
      <c r="O44" s="672"/>
      <c r="P44" s="707">
        <f>-IF(A44=Table!$A$5,I44,0)+IF(A44=Table!$A$5,H44,0)</f>
        <v>0</v>
      </c>
      <c r="Q44" s="716" t="str">
        <f t="shared" si="2"/>
        <v>01/1900</v>
      </c>
      <c r="R44" s="717">
        <f t="shared" si="5"/>
        <v>1</v>
      </c>
      <c r="S44" s="718"/>
      <c r="T44" s="718"/>
      <c r="U44" s="718"/>
      <c r="V44" s="718"/>
      <c r="W44" s="718"/>
      <c r="X44" s="718"/>
      <c r="Y44" s="718"/>
      <c r="Z44" s="718"/>
    </row>
    <row r="45" spans="1:26" ht="15">
      <c r="A45" s="711"/>
      <c r="B45" s="712"/>
      <c r="C45" s="711"/>
      <c r="D45" s="848" t="str">
        <f t="shared" si="3"/>
        <v>Caisse-01/1900</v>
      </c>
      <c r="E45" s="713"/>
      <c r="F45" s="714"/>
      <c r="G45" s="715"/>
      <c r="H45" s="970"/>
      <c r="I45" s="971"/>
      <c r="J45" s="970">
        <f t="shared" si="4"/>
        <v>0</v>
      </c>
      <c r="K45" s="970">
        <f t="shared" si="0"/>
        <v>0</v>
      </c>
      <c r="L45" s="752">
        <f t="shared" si="1"/>
        <v>0</v>
      </c>
      <c r="M45" s="711"/>
      <c r="N45" s="706">
        <f>+IF(A45="",0,IF(A45=Table!$A$5,L45,(IF(A45=Table!$A$3,0,IF(A45=Table!$A$4,L45,0)))))</f>
        <v>0</v>
      </c>
      <c r="O45" s="672"/>
      <c r="P45" s="707">
        <f>-IF(A45=Table!$A$5,I45,0)+IF(A45=Table!$A$5,H45,0)</f>
        <v>0</v>
      </c>
      <c r="Q45" s="716" t="str">
        <f t="shared" si="2"/>
        <v>01/1900</v>
      </c>
      <c r="R45" s="717">
        <f t="shared" si="5"/>
        <v>1</v>
      </c>
      <c r="S45" s="718"/>
      <c r="T45" s="718"/>
      <c r="U45" s="718"/>
      <c r="V45" s="718"/>
      <c r="W45" s="718"/>
      <c r="X45" s="718"/>
      <c r="Y45" s="718"/>
      <c r="Z45" s="718"/>
    </row>
    <row r="46" spans="1:26" ht="15">
      <c r="A46" s="711"/>
      <c r="B46" s="712"/>
      <c r="C46" s="711"/>
      <c r="D46" s="848" t="str">
        <f t="shared" si="3"/>
        <v>Caisse-01/1900</v>
      </c>
      <c r="E46" s="713"/>
      <c r="F46" s="714"/>
      <c r="G46" s="715"/>
      <c r="H46" s="970"/>
      <c r="I46" s="971"/>
      <c r="J46" s="970">
        <f t="shared" si="4"/>
        <v>0</v>
      </c>
      <c r="K46" s="970">
        <f t="shared" si="0"/>
        <v>0</v>
      </c>
      <c r="L46" s="752">
        <f t="shared" si="1"/>
        <v>0</v>
      </c>
      <c r="M46" s="711"/>
      <c r="N46" s="706">
        <f>+IF(A46="",0,IF(A46=Table!$A$5,L46,(IF(A46=Table!$A$3,0,IF(A46=Table!$A$4,L46,0)))))</f>
        <v>0</v>
      </c>
      <c r="O46" s="672"/>
      <c r="P46" s="707">
        <f>-IF(A46=Table!$A$5,I46,0)+IF(A46=Table!$A$5,H46,0)</f>
        <v>0</v>
      </c>
      <c r="Q46" s="716" t="str">
        <f t="shared" si="2"/>
        <v>01/1900</v>
      </c>
      <c r="R46" s="717">
        <f t="shared" si="5"/>
        <v>1</v>
      </c>
      <c r="S46" s="718"/>
      <c r="T46" s="718"/>
      <c r="U46" s="718"/>
      <c r="V46" s="718"/>
      <c r="W46" s="718"/>
      <c r="X46" s="718"/>
      <c r="Y46" s="718"/>
      <c r="Z46" s="718"/>
    </row>
    <row r="47" spans="1:26" ht="15">
      <c r="A47" s="711"/>
      <c r="B47" s="712"/>
      <c r="C47" s="711"/>
      <c r="D47" s="848" t="str">
        <f t="shared" si="3"/>
        <v>Caisse-01/1900</v>
      </c>
      <c r="E47" s="713"/>
      <c r="F47" s="722"/>
      <c r="G47" s="715"/>
      <c r="H47" s="970"/>
      <c r="I47" s="971"/>
      <c r="J47" s="970">
        <f t="shared" si="4"/>
        <v>0</v>
      </c>
      <c r="K47" s="970">
        <f t="shared" si="0"/>
        <v>0</v>
      </c>
      <c r="L47" s="752">
        <f t="shared" si="1"/>
        <v>0</v>
      </c>
      <c r="M47" s="711"/>
      <c r="N47" s="706">
        <f>+IF(A47="",0,IF(A47=Table!$A$5,L47,(IF(A47=Table!$A$3,0,IF(A47=Table!$A$4,L47,0)))))</f>
        <v>0</v>
      </c>
      <c r="O47" s="672"/>
      <c r="P47" s="707">
        <f>-IF(A47=Table!$A$5,I47,0)+IF(A47=Table!$A$5,H47,0)</f>
        <v>0</v>
      </c>
      <c r="Q47" s="716" t="str">
        <f t="shared" si="2"/>
        <v>01/1900</v>
      </c>
      <c r="R47" s="717">
        <f t="shared" si="5"/>
        <v>1</v>
      </c>
      <c r="S47" s="718"/>
      <c r="T47" s="718"/>
      <c r="U47" s="718"/>
      <c r="V47" s="718"/>
      <c r="W47" s="718"/>
      <c r="X47" s="718"/>
      <c r="Y47" s="718"/>
      <c r="Z47" s="718"/>
    </row>
    <row r="48" spans="1:26" ht="15">
      <c r="A48" s="711"/>
      <c r="B48" s="712"/>
      <c r="C48" s="711"/>
      <c r="D48" s="848" t="str">
        <f t="shared" si="3"/>
        <v>Caisse-01/1900</v>
      </c>
      <c r="E48" s="721"/>
      <c r="F48" s="723"/>
      <c r="G48" s="715"/>
      <c r="H48" s="970"/>
      <c r="I48" s="971"/>
      <c r="J48" s="970">
        <f t="shared" si="4"/>
        <v>0</v>
      </c>
      <c r="K48" s="970">
        <f t="shared" si="0"/>
        <v>0</v>
      </c>
      <c r="L48" s="752">
        <f t="shared" si="1"/>
        <v>0</v>
      </c>
      <c r="M48" s="711"/>
      <c r="N48" s="706">
        <f>+IF(A48="",0,IF(A48=Table!$A$5,L48,(IF(A48=Table!$A$3,0,IF(A48=Table!$A$4,L48,0)))))</f>
        <v>0</v>
      </c>
      <c r="O48" s="672"/>
      <c r="P48" s="707">
        <f>-IF(A48=Table!$A$5,I48,0)+IF(A48=Table!$A$5,H48,0)</f>
        <v>0</v>
      </c>
      <c r="Q48" s="716" t="str">
        <f t="shared" si="2"/>
        <v>01/1900</v>
      </c>
      <c r="R48" s="717">
        <f t="shared" si="5"/>
        <v>1</v>
      </c>
      <c r="S48" s="718"/>
      <c r="T48" s="718"/>
      <c r="U48" s="718"/>
      <c r="V48" s="718"/>
      <c r="W48" s="718"/>
      <c r="X48" s="718"/>
      <c r="Y48" s="718"/>
      <c r="Z48" s="718"/>
    </row>
    <row r="49" spans="1:26" ht="15">
      <c r="A49" s="711"/>
      <c r="B49" s="712"/>
      <c r="C49" s="711"/>
      <c r="D49" s="848" t="str">
        <f t="shared" si="3"/>
        <v>Caisse-01/1900</v>
      </c>
      <c r="E49" s="719"/>
      <c r="F49" s="724"/>
      <c r="G49" s="720"/>
      <c r="H49" s="971"/>
      <c r="I49" s="973"/>
      <c r="J49" s="970">
        <f t="shared" si="4"/>
        <v>0</v>
      </c>
      <c r="K49" s="970">
        <f t="shared" si="0"/>
        <v>0</v>
      </c>
      <c r="L49" s="752">
        <f t="shared" si="1"/>
        <v>0</v>
      </c>
      <c r="M49" s="711"/>
      <c r="N49" s="706">
        <f>+IF(A49="",0,IF(A49=Table!$A$5,L49,(IF(A49=Table!$A$3,0,IF(A49=Table!$A$4,L49,0)))))</f>
        <v>0</v>
      </c>
      <c r="O49" s="672"/>
      <c r="P49" s="707">
        <f>-IF(A49=Table!$A$5,I49,0)+IF(A49=Table!$A$5,H49,0)</f>
        <v>0</v>
      </c>
      <c r="Q49" s="716" t="str">
        <f t="shared" si="2"/>
        <v>01/1900</v>
      </c>
      <c r="R49" s="717">
        <f t="shared" si="5"/>
        <v>1</v>
      </c>
      <c r="S49" s="718"/>
      <c r="T49" s="718"/>
      <c r="U49" s="718"/>
      <c r="V49" s="718"/>
      <c r="W49" s="718"/>
      <c r="X49" s="718"/>
      <c r="Y49" s="718"/>
      <c r="Z49" s="718"/>
    </row>
    <row r="50" spans="1:26" ht="15">
      <c r="A50" s="711"/>
      <c r="B50" s="712"/>
      <c r="C50" s="711"/>
      <c r="D50" s="848" t="str">
        <f t="shared" si="3"/>
        <v>Caisse-01/1900</v>
      </c>
      <c r="E50" s="713"/>
      <c r="F50" s="714"/>
      <c r="G50" s="715"/>
      <c r="H50" s="970"/>
      <c r="I50" s="971"/>
      <c r="J50" s="970">
        <f t="shared" si="4"/>
        <v>0</v>
      </c>
      <c r="K50" s="970">
        <f t="shared" si="0"/>
        <v>0</v>
      </c>
      <c r="L50" s="752">
        <f t="shared" si="1"/>
        <v>0</v>
      </c>
      <c r="M50" s="711"/>
      <c r="N50" s="706">
        <f>+IF(A50="",0,IF(A50=Table!$A$5,L50,(IF(A50=Table!$A$3,0,IF(A50=Table!$A$4,L50,0)))))</f>
        <v>0</v>
      </c>
      <c r="O50" s="672"/>
      <c r="P50" s="707">
        <f>-IF(A50=Table!$A$5,I50,0)+IF(A50=Table!$A$5,H50,0)</f>
        <v>0</v>
      </c>
      <c r="Q50" s="716" t="str">
        <f t="shared" si="2"/>
        <v>01/1900</v>
      </c>
      <c r="R50" s="717">
        <f t="shared" si="5"/>
        <v>1</v>
      </c>
      <c r="S50" s="718"/>
      <c r="T50" s="718"/>
      <c r="U50" s="718"/>
      <c r="V50" s="718"/>
      <c r="W50" s="718"/>
      <c r="X50" s="718"/>
      <c r="Y50" s="718"/>
      <c r="Z50" s="718"/>
    </row>
    <row r="51" spans="1:26" ht="15">
      <c r="A51" s="711"/>
      <c r="B51" s="712"/>
      <c r="C51" s="711"/>
      <c r="D51" s="848" t="str">
        <f t="shared" si="3"/>
        <v>Caisse-01/1900</v>
      </c>
      <c r="E51" s="713"/>
      <c r="F51" s="723"/>
      <c r="G51" s="715"/>
      <c r="H51" s="970"/>
      <c r="I51" s="971"/>
      <c r="J51" s="970">
        <f t="shared" si="4"/>
        <v>0</v>
      </c>
      <c r="K51" s="970">
        <f t="shared" si="0"/>
        <v>0</v>
      </c>
      <c r="L51" s="752">
        <f t="shared" si="1"/>
        <v>0</v>
      </c>
      <c r="M51" s="711"/>
      <c r="N51" s="706">
        <f>+IF(A51="",0,IF(A51=Table!$A$5,L51,(IF(A51=Table!$A$3,0,IF(A51=Table!$A$4,L51,0)))))</f>
        <v>0</v>
      </c>
      <c r="O51" s="672"/>
      <c r="P51" s="707">
        <f>-IF(A51=Table!$A$5,I51,0)+IF(A51=Table!$A$5,H51,0)</f>
        <v>0</v>
      </c>
      <c r="Q51" s="716" t="str">
        <f t="shared" si="2"/>
        <v>01/1900</v>
      </c>
      <c r="R51" s="717">
        <f t="shared" si="5"/>
        <v>1</v>
      </c>
      <c r="S51" s="718"/>
      <c r="T51" s="718"/>
      <c r="U51" s="718"/>
      <c r="V51" s="718"/>
      <c r="W51" s="718"/>
      <c r="X51" s="718"/>
      <c r="Y51" s="718"/>
      <c r="Z51" s="718"/>
    </row>
    <row r="52" spans="1:26" ht="15">
      <c r="A52" s="711"/>
      <c r="B52" s="712"/>
      <c r="C52" s="711"/>
      <c r="D52" s="848" t="str">
        <f t="shared" si="3"/>
        <v>Caisse-01/1900</v>
      </c>
      <c r="E52" s="713"/>
      <c r="F52" s="714"/>
      <c r="G52" s="715"/>
      <c r="H52" s="970"/>
      <c r="I52" s="971"/>
      <c r="J52" s="970">
        <f t="shared" si="4"/>
        <v>0</v>
      </c>
      <c r="K52" s="970">
        <f t="shared" si="0"/>
        <v>0</v>
      </c>
      <c r="L52" s="752">
        <f t="shared" si="1"/>
        <v>0</v>
      </c>
      <c r="M52" s="711"/>
      <c r="N52" s="706">
        <f>+IF(A52="",0,IF(A52=Table!$A$5,L52,(IF(A52=Table!$A$3,0,IF(A52=Table!$A$4,L52,0)))))</f>
        <v>0</v>
      </c>
      <c r="O52" s="672"/>
      <c r="P52" s="707">
        <f>-IF(A52=Table!$A$5,I52,0)+IF(A52=Table!$A$5,H52,0)</f>
        <v>0</v>
      </c>
      <c r="Q52" s="716" t="str">
        <f t="shared" si="2"/>
        <v>01/1900</v>
      </c>
      <c r="R52" s="717">
        <f t="shared" si="5"/>
        <v>1</v>
      </c>
      <c r="S52" s="718"/>
      <c r="T52" s="718"/>
      <c r="U52" s="718"/>
      <c r="V52" s="718"/>
      <c r="W52" s="718"/>
      <c r="X52" s="718"/>
      <c r="Y52" s="718"/>
      <c r="Z52" s="718"/>
    </row>
    <row r="53" spans="1:26" ht="15">
      <c r="A53" s="711"/>
      <c r="B53" s="712"/>
      <c r="C53" s="711"/>
      <c r="D53" s="848" t="str">
        <f t="shared" si="3"/>
        <v>Caisse-01/1900</v>
      </c>
      <c r="E53" s="713"/>
      <c r="F53" s="714"/>
      <c r="G53" s="715"/>
      <c r="H53" s="970"/>
      <c r="I53" s="971"/>
      <c r="J53" s="970">
        <f t="shared" si="4"/>
        <v>0</v>
      </c>
      <c r="K53" s="970">
        <f t="shared" si="0"/>
        <v>0</v>
      </c>
      <c r="L53" s="752">
        <f t="shared" si="1"/>
        <v>0</v>
      </c>
      <c r="M53" s="711"/>
      <c r="N53" s="706">
        <f>+IF(A53="",0,IF(A53=Table!$A$5,L53,(IF(A53=Table!$A$3,0,IF(A53=Table!$A$4,L53,0)))))</f>
        <v>0</v>
      </c>
      <c r="O53" s="672"/>
      <c r="P53" s="707">
        <f>-IF(A53=Table!$A$5,I53,0)+IF(A53=Table!$A$5,H53,0)</f>
        <v>0</v>
      </c>
      <c r="Q53" s="716" t="str">
        <f t="shared" si="2"/>
        <v>01/1900</v>
      </c>
      <c r="R53" s="717">
        <f t="shared" si="5"/>
        <v>1</v>
      </c>
      <c r="S53" s="718"/>
      <c r="T53" s="718"/>
      <c r="U53" s="718"/>
      <c r="V53" s="718"/>
      <c r="W53" s="718"/>
      <c r="X53" s="718"/>
      <c r="Y53" s="718"/>
      <c r="Z53" s="718"/>
    </row>
    <row r="54" spans="1:26" ht="15">
      <c r="A54" s="711"/>
      <c r="B54" s="712"/>
      <c r="C54" s="711"/>
      <c r="D54" s="848" t="str">
        <f t="shared" si="3"/>
        <v>Caisse-01/1900</v>
      </c>
      <c r="E54" s="713"/>
      <c r="F54" s="714"/>
      <c r="G54" s="715"/>
      <c r="H54" s="970"/>
      <c r="I54" s="971"/>
      <c r="J54" s="970">
        <f t="shared" si="4"/>
        <v>0</v>
      </c>
      <c r="K54" s="970">
        <f t="shared" si="0"/>
        <v>0</v>
      </c>
      <c r="L54" s="752">
        <f t="shared" si="1"/>
        <v>0</v>
      </c>
      <c r="M54" s="711"/>
      <c r="N54" s="706">
        <f>+IF(A54="",0,IF(A54=Table!$A$5,L54,(IF(A54=Table!$A$3,0,IF(A54=Table!$A$4,L54,0)))))</f>
        <v>0</v>
      </c>
      <c r="O54" s="672"/>
      <c r="P54" s="707">
        <f>-IF(A54=Table!$A$5,I54,0)+IF(A54=Table!$A$5,H54,0)</f>
        <v>0</v>
      </c>
      <c r="Q54" s="716" t="str">
        <f t="shared" si="2"/>
        <v>01/1900</v>
      </c>
      <c r="R54" s="717">
        <f t="shared" si="5"/>
        <v>1</v>
      </c>
      <c r="S54" s="718"/>
      <c r="T54" s="718"/>
      <c r="U54" s="718"/>
      <c r="V54" s="718"/>
      <c r="W54" s="718"/>
      <c r="X54" s="718"/>
      <c r="Y54" s="718"/>
      <c r="Z54" s="718"/>
    </row>
    <row r="55" spans="1:26" ht="15">
      <c r="A55" s="711"/>
      <c r="B55" s="712"/>
      <c r="C55" s="711"/>
      <c r="D55" s="848" t="str">
        <f t="shared" si="3"/>
        <v>Caisse-01/1900</v>
      </c>
      <c r="E55" s="713"/>
      <c r="F55" s="714"/>
      <c r="G55" s="715"/>
      <c r="H55" s="970"/>
      <c r="I55" s="971"/>
      <c r="J55" s="970">
        <f t="shared" si="4"/>
        <v>0</v>
      </c>
      <c r="K55" s="970">
        <f t="shared" si="0"/>
        <v>0</v>
      </c>
      <c r="L55" s="752">
        <f t="shared" si="1"/>
        <v>0</v>
      </c>
      <c r="M55" s="711"/>
      <c r="N55" s="706">
        <f>+IF(A55="",0,IF(A55=Table!$A$5,L55,(IF(A55=Table!$A$3,0,IF(A55=Table!$A$4,L55,0)))))</f>
        <v>0</v>
      </c>
      <c r="O55" s="672"/>
      <c r="P55" s="707">
        <f>-IF(A55=Table!$A$5,I55,0)+IF(A55=Table!$A$5,H55,0)</f>
        <v>0</v>
      </c>
      <c r="Q55" s="716" t="str">
        <f t="shared" si="2"/>
        <v>01/1900</v>
      </c>
      <c r="R55" s="717">
        <f t="shared" si="5"/>
        <v>1</v>
      </c>
      <c r="S55" s="718"/>
      <c r="T55" s="718"/>
      <c r="U55" s="718"/>
      <c r="V55" s="718"/>
      <c r="W55" s="718"/>
      <c r="X55" s="718"/>
      <c r="Y55" s="718"/>
      <c r="Z55" s="718"/>
    </row>
    <row r="56" spans="1:26" ht="15">
      <c r="A56" s="711"/>
      <c r="B56" s="712"/>
      <c r="C56" s="711"/>
      <c r="D56" s="848" t="str">
        <f t="shared" si="3"/>
        <v>Caisse-01/1900</v>
      </c>
      <c r="E56" s="713"/>
      <c r="F56" s="714"/>
      <c r="G56" s="715"/>
      <c r="H56" s="970"/>
      <c r="I56" s="971"/>
      <c r="J56" s="970">
        <f t="shared" si="4"/>
        <v>0</v>
      </c>
      <c r="K56" s="970">
        <f t="shared" si="0"/>
        <v>0</v>
      </c>
      <c r="L56" s="752">
        <f t="shared" si="1"/>
        <v>0</v>
      </c>
      <c r="M56" s="711"/>
      <c r="N56" s="706">
        <f>+IF(A56="",0,IF(A56=Table!$A$5,L56,(IF(A56=Table!$A$3,0,IF(A56=Table!$A$4,L56,0)))))</f>
        <v>0</v>
      </c>
      <c r="O56" s="672"/>
      <c r="P56" s="707">
        <f>-IF(A56=Table!$A$5,I56,0)+IF(A56=Table!$A$5,H56,0)</f>
        <v>0</v>
      </c>
      <c r="Q56" s="716" t="str">
        <f t="shared" si="2"/>
        <v>01/1900</v>
      </c>
      <c r="R56" s="717">
        <f t="shared" si="5"/>
        <v>1</v>
      </c>
      <c r="S56" s="718"/>
      <c r="T56" s="718"/>
      <c r="U56" s="718"/>
      <c r="V56" s="718"/>
      <c r="W56" s="718"/>
      <c r="X56" s="718"/>
      <c r="Y56" s="718"/>
      <c r="Z56" s="718"/>
    </row>
    <row r="57" spans="1:26" ht="15">
      <c r="A57" s="711"/>
      <c r="B57" s="712"/>
      <c r="C57" s="711"/>
      <c r="D57" s="848" t="str">
        <f t="shared" si="3"/>
        <v>Caisse-01/1900</v>
      </c>
      <c r="E57" s="713"/>
      <c r="F57" s="714"/>
      <c r="G57" s="715"/>
      <c r="H57" s="970"/>
      <c r="I57" s="971"/>
      <c r="J57" s="970">
        <f t="shared" si="4"/>
        <v>0</v>
      </c>
      <c r="K57" s="970">
        <f t="shared" si="0"/>
        <v>0</v>
      </c>
      <c r="L57" s="752">
        <f t="shared" si="1"/>
        <v>0</v>
      </c>
      <c r="M57" s="711"/>
      <c r="N57" s="706">
        <f>+IF(A57="",0,IF(A57=Table!$A$5,L57,(IF(A57=Table!$A$3,0,IF(A57=Table!$A$4,L57,0)))))</f>
        <v>0</v>
      </c>
      <c r="O57" s="672"/>
      <c r="P57" s="707">
        <f>-IF(A57=Table!$A$5,I57,0)+IF(A57=Table!$A$5,H57,0)</f>
        <v>0</v>
      </c>
      <c r="Q57" s="716" t="str">
        <f t="shared" si="2"/>
        <v>01/1900</v>
      </c>
      <c r="R57" s="717">
        <f t="shared" si="5"/>
        <v>1</v>
      </c>
      <c r="S57" s="718"/>
      <c r="T57" s="718"/>
      <c r="U57" s="718"/>
      <c r="V57" s="718"/>
      <c r="W57" s="718"/>
      <c r="X57" s="718"/>
      <c r="Y57" s="718"/>
      <c r="Z57" s="718"/>
    </row>
    <row r="58" spans="1:26" ht="15">
      <c r="A58" s="711"/>
      <c r="B58" s="712"/>
      <c r="C58" s="711"/>
      <c r="D58" s="848" t="str">
        <f t="shared" si="3"/>
        <v>Caisse-01/1900</v>
      </c>
      <c r="E58" s="713"/>
      <c r="F58" s="714"/>
      <c r="G58" s="715"/>
      <c r="H58" s="970"/>
      <c r="I58" s="971"/>
      <c r="J58" s="970">
        <f t="shared" si="4"/>
        <v>0</v>
      </c>
      <c r="K58" s="970">
        <f t="shared" si="0"/>
        <v>0</v>
      </c>
      <c r="L58" s="752">
        <f t="shared" si="1"/>
        <v>0</v>
      </c>
      <c r="M58" s="711"/>
      <c r="N58" s="706">
        <f>+IF(A58="",0,IF(A58=Table!$A$5,L58,(IF(A58=Table!$A$3,0,IF(A58=Table!$A$4,L58,0)))))</f>
        <v>0</v>
      </c>
      <c r="O58" s="672"/>
      <c r="P58" s="707">
        <f>-IF(A58=Table!$A$5,I58,0)+IF(A58=Table!$A$5,H58,0)</f>
        <v>0</v>
      </c>
      <c r="Q58" s="716" t="str">
        <f t="shared" si="2"/>
        <v>01/1900</v>
      </c>
      <c r="R58" s="717">
        <f t="shared" si="5"/>
        <v>1</v>
      </c>
      <c r="S58" s="718"/>
      <c r="T58" s="718"/>
      <c r="U58" s="718"/>
      <c r="V58" s="718"/>
      <c r="W58" s="718"/>
      <c r="X58" s="718"/>
      <c r="Y58" s="718"/>
      <c r="Z58" s="718"/>
    </row>
    <row r="59" spans="1:26" ht="15">
      <c r="A59" s="711"/>
      <c r="B59" s="712"/>
      <c r="C59" s="711"/>
      <c r="D59" s="848" t="str">
        <f t="shared" si="3"/>
        <v>Caisse-01/1900</v>
      </c>
      <c r="E59" s="713"/>
      <c r="F59" s="714"/>
      <c r="G59" s="715"/>
      <c r="H59" s="970"/>
      <c r="I59" s="971"/>
      <c r="J59" s="970">
        <f t="shared" si="4"/>
        <v>0</v>
      </c>
      <c r="K59" s="970">
        <f t="shared" si="0"/>
        <v>0</v>
      </c>
      <c r="L59" s="752">
        <f t="shared" si="1"/>
        <v>0</v>
      </c>
      <c r="M59" s="711"/>
      <c r="N59" s="706">
        <f>+IF(A59="",0,IF(A59=Table!$A$5,L59,(IF(A59=Table!$A$3,0,IF(A59=Table!$A$4,L59,0)))))</f>
        <v>0</v>
      </c>
      <c r="O59" s="672"/>
      <c r="P59" s="707">
        <f>-IF(A59=Table!$A$5,I59,0)+IF(A59=Table!$A$5,H59,0)</f>
        <v>0</v>
      </c>
      <c r="Q59" s="716" t="str">
        <f t="shared" si="2"/>
        <v>01/1900</v>
      </c>
      <c r="R59" s="717">
        <f t="shared" si="5"/>
        <v>1</v>
      </c>
      <c r="S59" s="718"/>
      <c r="T59" s="718"/>
      <c r="U59" s="718"/>
      <c r="V59" s="718"/>
      <c r="W59" s="718"/>
      <c r="X59" s="718"/>
      <c r="Y59" s="718"/>
      <c r="Z59" s="718"/>
    </row>
    <row r="60" spans="1:26" ht="15">
      <c r="A60" s="711"/>
      <c r="B60" s="712"/>
      <c r="C60" s="711"/>
      <c r="D60" s="848" t="str">
        <f t="shared" si="3"/>
        <v>Caisse-01/1900</v>
      </c>
      <c r="E60" s="713"/>
      <c r="F60" s="714"/>
      <c r="G60" s="715"/>
      <c r="H60" s="970"/>
      <c r="I60" s="971"/>
      <c r="J60" s="970">
        <f t="shared" si="4"/>
        <v>0</v>
      </c>
      <c r="K60" s="970">
        <f t="shared" si="0"/>
        <v>0</v>
      </c>
      <c r="L60" s="752">
        <f t="shared" si="1"/>
        <v>0</v>
      </c>
      <c r="M60" s="711"/>
      <c r="N60" s="706">
        <f>+IF(A60="",0,IF(A60=Table!$A$5,L60,(IF(A60=Table!$A$3,0,IF(A60=Table!$A$4,L60,0)))))</f>
        <v>0</v>
      </c>
      <c r="O60" s="672"/>
      <c r="P60" s="707">
        <f>-IF(A60=Table!$A$5,I60,0)+IF(A60=Table!$A$5,H60,0)</f>
        <v>0</v>
      </c>
      <c r="Q60" s="716" t="str">
        <f t="shared" si="2"/>
        <v>01/1900</v>
      </c>
      <c r="R60" s="717">
        <f t="shared" si="5"/>
        <v>1</v>
      </c>
      <c r="S60" s="718"/>
      <c r="T60" s="718"/>
      <c r="U60" s="718"/>
      <c r="V60" s="718"/>
      <c r="W60" s="718"/>
      <c r="X60" s="718"/>
      <c r="Y60" s="718"/>
      <c r="Z60" s="718"/>
    </row>
    <row r="61" spans="1:26" ht="15">
      <c r="A61" s="711"/>
      <c r="B61" s="712"/>
      <c r="C61" s="711"/>
      <c r="D61" s="848" t="str">
        <f t="shared" si="3"/>
        <v>Caisse-01/1900</v>
      </c>
      <c r="E61" s="713"/>
      <c r="F61" s="724"/>
      <c r="G61" s="715"/>
      <c r="H61" s="970"/>
      <c r="I61" s="971"/>
      <c r="J61" s="970">
        <f t="shared" si="4"/>
        <v>0</v>
      </c>
      <c r="K61" s="970">
        <f t="shared" si="0"/>
        <v>0</v>
      </c>
      <c r="L61" s="752">
        <f t="shared" si="1"/>
        <v>0</v>
      </c>
      <c r="M61" s="711"/>
      <c r="N61" s="706">
        <f>+IF(A61="",0,IF(A61=Table!$A$5,L61,(IF(A61=Table!$A$3,0,IF(A61=Table!$A$4,L61,0)))))</f>
        <v>0</v>
      </c>
      <c r="O61" s="672"/>
      <c r="P61" s="707">
        <f>-IF(A61=Table!$A$5,I61,0)+IF(A61=Table!$A$5,H61,0)</f>
        <v>0</v>
      </c>
      <c r="Q61" s="716" t="str">
        <f t="shared" si="2"/>
        <v>01/1900</v>
      </c>
      <c r="R61" s="717">
        <f t="shared" si="5"/>
        <v>1</v>
      </c>
      <c r="S61" s="718"/>
      <c r="T61" s="718"/>
      <c r="U61" s="718"/>
      <c r="V61" s="718"/>
      <c r="W61" s="718"/>
      <c r="X61" s="718"/>
      <c r="Y61" s="718"/>
      <c r="Z61" s="718"/>
    </row>
    <row r="62" spans="1:26" ht="15">
      <c r="A62" s="711"/>
      <c r="B62" s="712"/>
      <c r="C62" s="711"/>
      <c r="D62" s="848" t="str">
        <f t="shared" si="3"/>
        <v>Caisse-01/1900</v>
      </c>
      <c r="E62" s="713"/>
      <c r="F62" s="724"/>
      <c r="G62" s="715"/>
      <c r="H62" s="970"/>
      <c r="I62" s="971"/>
      <c r="J62" s="970">
        <f t="shared" si="4"/>
        <v>0</v>
      </c>
      <c r="K62" s="970">
        <f t="shared" si="0"/>
        <v>0</v>
      </c>
      <c r="L62" s="752">
        <f t="shared" si="1"/>
        <v>0</v>
      </c>
      <c r="M62" s="711"/>
      <c r="N62" s="706">
        <f>+IF(A62="",0,IF(A62=Table!$A$5,L62,(IF(A62=Table!$A$3,0,IF(A62=Table!$A$4,L62,0)))))</f>
        <v>0</v>
      </c>
      <c r="O62" s="672"/>
      <c r="P62" s="707">
        <f>-IF(A62=Table!$A$5,I62,0)+IF(A62=Table!$A$5,H62,0)</f>
        <v>0</v>
      </c>
      <c r="Q62" s="716" t="str">
        <f t="shared" si="2"/>
        <v>01/1900</v>
      </c>
      <c r="R62" s="717">
        <f t="shared" si="5"/>
        <v>1</v>
      </c>
      <c r="S62" s="718"/>
      <c r="T62" s="718"/>
      <c r="U62" s="718"/>
      <c r="V62" s="718"/>
      <c r="W62" s="718"/>
      <c r="X62" s="718"/>
      <c r="Y62" s="718"/>
      <c r="Z62" s="718"/>
    </row>
    <row r="63" spans="1:26" ht="15">
      <c r="A63" s="711"/>
      <c r="B63" s="712"/>
      <c r="C63" s="711"/>
      <c r="D63" s="848" t="str">
        <f t="shared" si="3"/>
        <v>Caisse-01/1900</v>
      </c>
      <c r="E63" s="713"/>
      <c r="F63" s="724"/>
      <c r="G63" s="715"/>
      <c r="H63" s="970"/>
      <c r="I63" s="971"/>
      <c r="J63" s="970">
        <f t="shared" si="4"/>
        <v>0</v>
      </c>
      <c r="K63" s="970">
        <f t="shared" si="0"/>
        <v>0</v>
      </c>
      <c r="L63" s="752">
        <f t="shared" si="1"/>
        <v>0</v>
      </c>
      <c r="M63" s="711"/>
      <c r="N63" s="706">
        <f>+IF(A63="",0,IF(A63=Table!$A$5,L63,(IF(A63=Table!$A$3,0,IF(A63=Table!$A$4,L63,0)))))</f>
        <v>0</v>
      </c>
      <c r="O63" s="672"/>
      <c r="P63" s="707">
        <f>-IF(A63=Table!$A$5,I63,0)+IF(A63=Table!$A$5,H63,0)</f>
        <v>0</v>
      </c>
      <c r="Q63" s="716" t="str">
        <f t="shared" si="2"/>
        <v>01/1900</v>
      </c>
      <c r="R63" s="717">
        <f t="shared" si="5"/>
        <v>1</v>
      </c>
      <c r="S63" s="718"/>
      <c r="T63" s="718"/>
      <c r="U63" s="718"/>
      <c r="V63" s="718"/>
      <c r="W63" s="718"/>
      <c r="X63" s="718"/>
      <c r="Y63" s="718"/>
      <c r="Z63" s="718"/>
    </row>
    <row r="64" spans="1:26" ht="15">
      <c r="A64" s="711"/>
      <c r="B64" s="712"/>
      <c r="C64" s="711"/>
      <c r="D64" s="848" t="str">
        <f t="shared" si="3"/>
        <v>Caisse-01/1900</v>
      </c>
      <c r="E64" s="713"/>
      <c r="F64" s="714"/>
      <c r="G64" s="715"/>
      <c r="H64" s="970"/>
      <c r="I64" s="971"/>
      <c r="J64" s="970">
        <f t="shared" si="4"/>
        <v>0</v>
      </c>
      <c r="K64" s="970">
        <f t="shared" si="0"/>
        <v>0</v>
      </c>
      <c r="L64" s="752">
        <f t="shared" si="1"/>
        <v>0</v>
      </c>
      <c r="M64" s="711"/>
      <c r="N64" s="706">
        <f>+IF(A64="",0,IF(A64=Table!$A$5,L64,(IF(A64=Table!$A$3,0,IF(A64=Table!$A$4,L64,0)))))</f>
        <v>0</v>
      </c>
      <c r="O64" s="672"/>
      <c r="P64" s="707">
        <f>-IF(A64=Table!$A$5,I64,0)+IF(A64=Table!$A$5,H64,0)</f>
        <v>0</v>
      </c>
      <c r="Q64" s="716" t="str">
        <f t="shared" si="2"/>
        <v>01/1900</v>
      </c>
      <c r="R64" s="717">
        <f t="shared" si="5"/>
        <v>1</v>
      </c>
      <c r="S64" s="718"/>
      <c r="T64" s="718"/>
      <c r="U64" s="718"/>
      <c r="V64" s="718"/>
      <c r="W64" s="718"/>
      <c r="X64" s="718"/>
      <c r="Y64" s="718"/>
      <c r="Z64" s="718"/>
    </row>
    <row r="65" spans="1:26" ht="15">
      <c r="A65" s="711"/>
      <c r="B65" s="712"/>
      <c r="C65" s="711"/>
      <c r="D65" s="848" t="str">
        <f t="shared" si="3"/>
        <v>Caisse-01/1900</v>
      </c>
      <c r="E65" s="713"/>
      <c r="F65" s="714"/>
      <c r="G65" s="715"/>
      <c r="H65" s="970"/>
      <c r="I65" s="971"/>
      <c r="J65" s="970">
        <f t="shared" si="4"/>
        <v>0</v>
      </c>
      <c r="K65" s="970">
        <f t="shared" si="0"/>
        <v>0</v>
      </c>
      <c r="L65" s="752">
        <f t="shared" si="1"/>
        <v>0</v>
      </c>
      <c r="M65" s="711"/>
      <c r="N65" s="706">
        <f>+IF(A65="",0,IF(A65=Table!$A$5,L65,(IF(A65=Table!$A$3,0,IF(A65=Table!$A$4,L65,0)))))</f>
        <v>0</v>
      </c>
      <c r="O65" s="672"/>
      <c r="P65" s="707">
        <f>-IF(A65=Table!$A$5,I65,0)+IF(A65=Table!$A$5,H65,0)</f>
        <v>0</v>
      </c>
      <c r="Q65" s="716" t="str">
        <f t="shared" si="2"/>
        <v>01/1900</v>
      </c>
      <c r="R65" s="717">
        <f t="shared" si="5"/>
        <v>1</v>
      </c>
      <c r="S65" s="718"/>
      <c r="T65" s="718"/>
      <c r="U65" s="718"/>
      <c r="V65" s="718"/>
      <c r="W65" s="718"/>
      <c r="X65" s="718"/>
      <c r="Y65" s="718"/>
      <c r="Z65" s="718"/>
    </row>
    <row r="66" spans="1:26" ht="15">
      <c r="A66" s="711"/>
      <c r="B66" s="712"/>
      <c r="C66" s="711"/>
      <c r="D66" s="848" t="str">
        <f t="shared" si="3"/>
        <v>Caisse-01/1900</v>
      </c>
      <c r="E66" s="725"/>
      <c r="F66" s="724"/>
      <c r="G66" s="715"/>
      <c r="H66" s="970"/>
      <c r="I66" s="971"/>
      <c r="J66" s="970">
        <f t="shared" si="4"/>
        <v>0</v>
      </c>
      <c r="K66" s="970">
        <f t="shared" si="0"/>
        <v>0</v>
      </c>
      <c r="L66" s="752">
        <f t="shared" si="1"/>
        <v>0</v>
      </c>
      <c r="M66" s="711"/>
      <c r="N66" s="706">
        <f>+IF(A66="",0,IF(A66=Table!$A$5,L66,(IF(A66=Table!$A$3,0,IF(A66=Table!$A$4,L66,0)))))</f>
        <v>0</v>
      </c>
      <c r="O66" s="672"/>
      <c r="P66" s="707">
        <f>-IF(A66=Table!$A$5,I66,0)+IF(A66=Table!$A$5,H66,0)</f>
        <v>0</v>
      </c>
      <c r="Q66" s="716" t="str">
        <f t="shared" si="2"/>
        <v>01/1900</v>
      </c>
      <c r="R66" s="717">
        <f t="shared" si="5"/>
        <v>1</v>
      </c>
      <c r="S66" s="718"/>
      <c r="T66" s="718"/>
      <c r="U66" s="718"/>
      <c r="V66" s="718"/>
      <c r="W66" s="718"/>
      <c r="X66" s="718"/>
      <c r="Y66" s="718"/>
      <c r="Z66" s="718"/>
    </row>
    <row r="67" spans="1:26" ht="15">
      <c r="A67" s="711"/>
      <c r="B67" s="712"/>
      <c r="C67" s="711"/>
      <c r="D67" s="848" t="str">
        <f t="shared" si="3"/>
        <v>Caisse-01/1900</v>
      </c>
      <c r="E67" s="713"/>
      <c r="F67" s="723"/>
      <c r="G67" s="715"/>
      <c r="H67" s="970"/>
      <c r="I67" s="971"/>
      <c r="J67" s="970">
        <f t="shared" si="4"/>
        <v>0</v>
      </c>
      <c r="K67" s="970">
        <f t="shared" si="0"/>
        <v>0</v>
      </c>
      <c r="L67" s="752">
        <f t="shared" si="1"/>
        <v>0</v>
      </c>
      <c r="M67" s="711"/>
      <c r="N67" s="706">
        <f>+IF(A67="",0,IF(A67=Table!$A$5,L67,(IF(A67=Table!$A$3,0,IF(A67=Table!$A$4,L67,0)))))</f>
        <v>0</v>
      </c>
      <c r="O67" s="672"/>
      <c r="P67" s="707">
        <f>-IF(A67=Table!$A$5,I67,0)+IF(A67=Table!$A$5,H67,0)</f>
        <v>0</v>
      </c>
      <c r="Q67" s="716" t="str">
        <f t="shared" si="2"/>
        <v>01/1900</v>
      </c>
      <c r="R67" s="717">
        <f t="shared" si="5"/>
        <v>1</v>
      </c>
      <c r="S67" s="718"/>
      <c r="T67" s="718"/>
      <c r="U67" s="718"/>
      <c r="V67" s="718"/>
      <c r="W67" s="718"/>
      <c r="X67" s="718"/>
      <c r="Y67" s="718"/>
      <c r="Z67" s="718"/>
    </row>
    <row r="68" spans="1:26" ht="15">
      <c r="A68" s="711"/>
      <c r="B68" s="712"/>
      <c r="C68" s="711"/>
      <c r="D68" s="848" t="str">
        <f t="shared" si="3"/>
        <v>Caisse-01/1900</v>
      </c>
      <c r="E68" s="715"/>
      <c r="F68" s="724"/>
      <c r="G68" s="720"/>
      <c r="H68" s="972"/>
      <c r="I68" s="973"/>
      <c r="J68" s="970">
        <f t="shared" si="4"/>
        <v>0</v>
      </c>
      <c r="K68" s="970">
        <f t="shared" si="0"/>
        <v>0</v>
      </c>
      <c r="L68" s="752">
        <f t="shared" si="1"/>
        <v>0</v>
      </c>
      <c r="M68" s="711"/>
      <c r="N68" s="706">
        <f>+IF(A68="",0,IF(A68=Table!$A$5,L68,(IF(A68=Table!$A$3,0,IF(A68=Table!$A$4,L68,0)))))</f>
        <v>0</v>
      </c>
      <c r="O68" s="672"/>
      <c r="P68" s="707">
        <f>-IF(A68=Table!$A$5,I68,0)+IF(A68=Table!$A$5,H68,0)</f>
        <v>0</v>
      </c>
      <c r="Q68" s="716" t="str">
        <f t="shared" si="2"/>
        <v>01/1900</v>
      </c>
      <c r="R68" s="717">
        <f t="shared" si="5"/>
        <v>1</v>
      </c>
      <c r="S68" s="718"/>
      <c r="T68" s="718"/>
      <c r="U68" s="718"/>
      <c r="V68" s="718"/>
      <c r="W68" s="718"/>
      <c r="X68" s="718"/>
      <c r="Y68" s="718"/>
      <c r="Z68" s="718"/>
    </row>
    <row r="69" spans="1:26" ht="15">
      <c r="A69" s="711"/>
      <c r="B69" s="712"/>
      <c r="C69" s="711"/>
      <c r="D69" s="848" t="str">
        <f t="shared" si="3"/>
        <v>Caisse-01/1900</v>
      </c>
      <c r="E69" s="725"/>
      <c r="F69" s="724"/>
      <c r="G69" s="715"/>
      <c r="H69" s="970"/>
      <c r="I69" s="971"/>
      <c r="J69" s="970">
        <f t="shared" si="4"/>
        <v>0</v>
      </c>
      <c r="K69" s="970">
        <f t="shared" si="0"/>
        <v>0</v>
      </c>
      <c r="L69" s="752">
        <f t="shared" si="1"/>
        <v>0</v>
      </c>
      <c r="M69" s="711"/>
      <c r="N69" s="706">
        <f>+IF(A69="",0,IF(A69=Table!$A$5,L69,(IF(A69=Table!$A$3,0,IF(A69=Table!$A$4,L69,0)))))</f>
        <v>0</v>
      </c>
      <c r="O69" s="672"/>
      <c r="P69" s="707">
        <f>-IF(A69=Table!$A$5,I69,0)+IF(A69=Table!$A$5,H69,0)</f>
        <v>0</v>
      </c>
      <c r="Q69" s="716" t="str">
        <f t="shared" si="2"/>
        <v>01/1900</v>
      </c>
      <c r="R69" s="717">
        <f t="shared" si="5"/>
        <v>1</v>
      </c>
      <c r="S69" s="718"/>
      <c r="T69" s="718"/>
      <c r="U69" s="718"/>
      <c r="V69" s="718"/>
      <c r="W69" s="718"/>
      <c r="X69" s="718"/>
      <c r="Y69" s="718"/>
      <c r="Z69" s="718"/>
    </row>
    <row r="70" spans="1:26" ht="15">
      <c r="A70" s="711"/>
      <c r="B70" s="712"/>
      <c r="C70" s="711"/>
      <c r="D70" s="848" t="str">
        <f t="shared" si="3"/>
        <v>Caisse-01/1900</v>
      </c>
      <c r="E70" s="713"/>
      <c r="F70" s="724"/>
      <c r="G70" s="715"/>
      <c r="H70" s="970"/>
      <c r="I70" s="971"/>
      <c r="J70" s="970">
        <f t="shared" si="4"/>
        <v>0</v>
      </c>
      <c r="K70" s="970">
        <f t="shared" si="0"/>
        <v>0</v>
      </c>
      <c r="L70" s="752">
        <f t="shared" si="1"/>
        <v>0</v>
      </c>
      <c r="M70" s="711"/>
      <c r="N70" s="706">
        <f>+IF(A70="",0,IF(A70=Table!$A$5,L70,(IF(A70=Table!$A$3,0,IF(A70=Table!$A$4,L70,0)))))</f>
        <v>0</v>
      </c>
      <c r="O70" s="672"/>
      <c r="P70" s="707">
        <f>-IF(A70=Table!$A$5,I70,0)+IF(A70=Table!$A$5,H70,0)</f>
        <v>0</v>
      </c>
      <c r="Q70" s="716" t="str">
        <f t="shared" si="2"/>
        <v>01/1900</v>
      </c>
      <c r="R70" s="717">
        <f t="shared" si="5"/>
        <v>1</v>
      </c>
      <c r="S70" s="718"/>
      <c r="T70" s="718"/>
      <c r="U70" s="718"/>
      <c r="V70" s="718"/>
      <c r="W70" s="718"/>
      <c r="X70" s="718"/>
      <c r="Y70" s="718"/>
      <c r="Z70" s="718"/>
    </row>
    <row r="71" spans="1:26" ht="15">
      <c r="A71" s="711"/>
      <c r="B71" s="712"/>
      <c r="C71" s="711"/>
      <c r="D71" s="848" t="str">
        <f t="shared" si="3"/>
        <v>Caisse-01/1900</v>
      </c>
      <c r="E71" s="713"/>
      <c r="F71" s="724"/>
      <c r="G71" s="715"/>
      <c r="H71" s="970"/>
      <c r="I71" s="971"/>
      <c r="J71" s="970">
        <f t="shared" si="4"/>
        <v>0</v>
      </c>
      <c r="K71" s="970">
        <f t="shared" si="0"/>
        <v>0</v>
      </c>
      <c r="L71" s="752">
        <f t="shared" si="1"/>
        <v>0</v>
      </c>
      <c r="M71" s="711"/>
      <c r="N71" s="706">
        <f>+IF(A71="",0,IF(A71=Table!$A$5,L71,(IF(A71=Table!$A$3,0,IF(A71=Table!$A$4,L71,0)))))</f>
        <v>0</v>
      </c>
      <c r="O71" s="672"/>
      <c r="P71" s="707">
        <f>-IF(A71=Table!$A$5,I71,0)+IF(A71=Table!$A$5,H71,0)</f>
        <v>0</v>
      </c>
      <c r="Q71" s="716" t="str">
        <f t="shared" si="2"/>
        <v>01/1900</v>
      </c>
      <c r="R71" s="717">
        <f t="shared" si="5"/>
        <v>1</v>
      </c>
      <c r="S71" s="718"/>
      <c r="T71" s="718"/>
      <c r="U71" s="718"/>
      <c r="V71" s="718"/>
      <c r="W71" s="718"/>
      <c r="X71" s="718"/>
      <c r="Y71" s="718"/>
      <c r="Z71" s="718"/>
    </row>
    <row r="72" spans="1:26" ht="15">
      <c r="A72" s="711"/>
      <c r="B72" s="712"/>
      <c r="C72" s="711"/>
      <c r="D72" s="848" t="str">
        <f t="shared" si="3"/>
        <v>Caisse-01/1900</v>
      </c>
      <c r="E72" s="721"/>
      <c r="F72" s="723"/>
      <c r="G72" s="720"/>
      <c r="H72" s="973"/>
      <c r="I72" s="971"/>
      <c r="J72" s="970">
        <f t="shared" si="4"/>
        <v>0</v>
      </c>
      <c r="K72" s="970">
        <f t="shared" si="0"/>
        <v>0</v>
      </c>
      <c r="L72" s="752">
        <f t="shared" si="1"/>
        <v>0</v>
      </c>
      <c r="M72" s="711"/>
      <c r="N72" s="706">
        <f>+IF(A72="",0,IF(A72=Table!$A$5,L72,(IF(A72=Table!$A$3,0,IF(A72=Table!$A$4,L72,0)))))</f>
        <v>0</v>
      </c>
      <c r="O72" s="672"/>
      <c r="P72" s="707">
        <f>-IF(A72=Table!$A$5,I72,0)+IF(A72=Table!$A$5,H72,0)</f>
        <v>0</v>
      </c>
      <c r="Q72" s="716" t="str">
        <f t="shared" si="2"/>
        <v>01/1900</v>
      </c>
      <c r="R72" s="717">
        <f t="shared" si="5"/>
        <v>1</v>
      </c>
      <c r="S72" s="718"/>
      <c r="T72" s="718"/>
      <c r="U72" s="718"/>
      <c r="V72" s="718"/>
      <c r="W72" s="718"/>
      <c r="X72" s="718"/>
      <c r="Y72" s="718"/>
      <c r="Z72" s="718"/>
    </row>
    <row r="73" spans="1:26" ht="15">
      <c r="A73" s="711"/>
      <c r="B73" s="712"/>
      <c r="C73" s="711"/>
      <c r="D73" s="848" t="str">
        <f t="shared" si="3"/>
        <v>Caisse-01/1900</v>
      </c>
      <c r="E73" s="719"/>
      <c r="F73" s="724"/>
      <c r="G73" s="720"/>
      <c r="H73" s="971"/>
      <c r="I73" s="973"/>
      <c r="J73" s="970">
        <f t="shared" si="4"/>
        <v>0</v>
      </c>
      <c r="K73" s="970">
        <f t="shared" si="0"/>
        <v>0</v>
      </c>
      <c r="L73" s="752">
        <f t="shared" si="1"/>
        <v>0</v>
      </c>
      <c r="M73" s="711"/>
      <c r="N73" s="706">
        <f>+IF(A73="",0,IF(A73=Table!$A$5,L73,(IF(A73=Table!$A$3,0,IF(A73=Table!$A$4,L73,0)))))</f>
        <v>0</v>
      </c>
      <c r="O73" s="672"/>
      <c r="P73" s="707">
        <f>-IF(A73=Table!$A$5,I73,0)+IF(A73=Table!$A$5,H73,0)</f>
        <v>0</v>
      </c>
      <c r="Q73" s="716" t="str">
        <f t="shared" si="2"/>
        <v>01/1900</v>
      </c>
      <c r="R73" s="717">
        <f t="shared" si="5"/>
        <v>1</v>
      </c>
      <c r="S73" s="718"/>
      <c r="T73" s="718"/>
      <c r="U73" s="718"/>
      <c r="V73" s="718"/>
      <c r="W73" s="718"/>
      <c r="X73" s="718"/>
      <c r="Y73" s="718"/>
      <c r="Z73" s="718"/>
    </row>
    <row r="74" spans="1:26" ht="15">
      <c r="A74" s="711"/>
      <c r="B74" s="712"/>
      <c r="C74" s="711"/>
      <c r="D74" s="848" t="str">
        <f t="shared" si="3"/>
        <v>Caisse-01/1900</v>
      </c>
      <c r="E74" s="713"/>
      <c r="F74" s="714"/>
      <c r="G74" s="715"/>
      <c r="H74" s="970"/>
      <c r="I74" s="971"/>
      <c r="J74" s="970">
        <f t="shared" si="4"/>
        <v>0</v>
      </c>
      <c r="K74" s="970">
        <f t="shared" si="0"/>
        <v>0</v>
      </c>
      <c r="L74" s="752">
        <f t="shared" si="1"/>
        <v>0</v>
      </c>
      <c r="M74" s="711"/>
      <c r="N74" s="706">
        <f>+IF(A74="",0,IF(A74=Table!$A$5,L74,(IF(A74=Table!$A$3,0,IF(A74=Table!$A$4,L74,0)))))</f>
        <v>0</v>
      </c>
      <c r="O74" s="672"/>
      <c r="P74" s="707">
        <f>-IF(A74=Table!$A$5,I74,0)+IF(A74=Table!$A$5,H74,0)</f>
        <v>0</v>
      </c>
      <c r="Q74" s="716" t="str">
        <f t="shared" si="2"/>
        <v>01/1900</v>
      </c>
      <c r="R74" s="717">
        <f t="shared" si="5"/>
        <v>1</v>
      </c>
      <c r="S74" s="718"/>
      <c r="T74" s="718"/>
      <c r="U74" s="718"/>
      <c r="V74" s="718"/>
      <c r="W74" s="718"/>
      <c r="X74" s="718"/>
      <c r="Y74" s="718"/>
      <c r="Z74" s="718"/>
    </row>
    <row r="75" spans="1:26" ht="15">
      <c r="A75" s="711"/>
      <c r="B75" s="712"/>
      <c r="C75" s="711"/>
      <c r="D75" s="848" t="str">
        <f t="shared" si="3"/>
        <v>Caisse-01/1900</v>
      </c>
      <c r="E75" s="713"/>
      <c r="F75" s="714"/>
      <c r="G75" s="715"/>
      <c r="H75" s="970"/>
      <c r="I75" s="971"/>
      <c r="J75" s="970">
        <f t="shared" si="4"/>
        <v>0</v>
      </c>
      <c r="K75" s="970">
        <f t="shared" ref="K75:K138" si="6">+IFERROR((+INDEX($O$4:$Z$4,MATCH(Q75,$O$3:$Z$3,0))),0)</f>
        <v>0</v>
      </c>
      <c r="L75" s="752">
        <f t="shared" ref="L75:L138" si="7">IFERROR((H75/K75-I75/K75),0)</f>
        <v>0</v>
      </c>
      <c r="M75" s="711"/>
      <c r="N75" s="706">
        <f>+IF(A75="",0,IF(A75=Table!$A$5,L75,(IF(A75=Table!$A$3,0,IF(A75=Table!$A$4,L75,0)))))</f>
        <v>0</v>
      </c>
      <c r="O75" s="672"/>
      <c r="P75" s="707">
        <f>-IF(A75=Table!$A$5,I75,0)+IF(A75=Table!$A$5,H75,0)</f>
        <v>0</v>
      </c>
      <c r="Q75" s="716" t="str">
        <f t="shared" ref="Q75:Q138" si="8">+TEXT(B75,"mm/aaaa")</f>
        <v>01/1900</v>
      </c>
      <c r="R75" s="717">
        <f t="shared" si="5"/>
        <v>1</v>
      </c>
      <c r="S75" s="718"/>
      <c r="T75" s="718"/>
      <c r="U75" s="718"/>
      <c r="V75" s="718"/>
      <c r="W75" s="718"/>
      <c r="X75" s="718"/>
      <c r="Y75" s="718"/>
      <c r="Z75" s="718"/>
    </row>
    <row r="76" spans="1:26" ht="15">
      <c r="A76" s="711"/>
      <c r="B76" s="712"/>
      <c r="C76" s="711"/>
      <c r="D76" s="848" t="str">
        <f t="shared" ref="D76:D139" si="9">"Caisse-"&amp;Q76</f>
        <v>Caisse-01/1900</v>
      </c>
      <c r="E76" s="713"/>
      <c r="F76" s="714"/>
      <c r="G76" s="715"/>
      <c r="H76" s="970"/>
      <c r="I76" s="971"/>
      <c r="J76" s="970">
        <f t="shared" ref="J76:J139" si="10">+J75+H76-I76</f>
        <v>0</v>
      </c>
      <c r="K76" s="970">
        <f t="shared" si="6"/>
        <v>0</v>
      </c>
      <c r="L76" s="752">
        <f t="shared" si="7"/>
        <v>0</v>
      </c>
      <c r="M76" s="711"/>
      <c r="N76" s="706">
        <f>+IF(A76="",0,IF(A76=Table!$A$5,L76,(IF(A76=Table!$A$3,0,IF(A76=Table!$A$4,L76,0)))))</f>
        <v>0</v>
      </c>
      <c r="O76" s="672"/>
      <c r="P76" s="707">
        <f>-IF(A76=Table!$A$5,I76,0)+IF(A76=Table!$A$5,H76,0)</f>
        <v>0</v>
      </c>
      <c r="Q76" s="716" t="str">
        <f t="shared" si="8"/>
        <v>01/1900</v>
      </c>
      <c r="R76" s="717">
        <f t="shared" ref="R76:R139" si="11">ROUNDUP(MONTH(Q76)/3,0)</f>
        <v>1</v>
      </c>
      <c r="S76" s="718"/>
      <c r="T76" s="718"/>
      <c r="U76" s="718"/>
      <c r="V76" s="718"/>
      <c r="W76" s="718"/>
      <c r="X76" s="718"/>
      <c r="Y76" s="718"/>
      <c r="Z76" s="718"/>
    </row>
    <row r="77" spans="1:26" ht="15">
      <c r="A77" s="711"/>
      <c r="B77" s="712"/>
      <c r="C77" s="711"/>
      <c r="D77" s="848" t="str">
        <f t="shared" si="9"/>
        <v>Caisse-01/1900</v>
      </c>
      <c r="E77" s="713"/>
      <c r="F77" s="723"/>
      <c r="G77" s="715"/>
      <c r="H77" s="970"/>
      <c r="I77" s="971"/>
      <c r="J77" s="970">
        <f t="shared" si="10"/>
        <v>0</v>
      </c>
      <c r="K77" s="970">
        <f t="shared" si="6"/>
        <v>0</v>
      </c>
      <c r="L77" s="752">
        <f t="shared" si="7"/>
        <v>0</v>
      </c>
      <c r="M77" s="711"/>
      <c r="N77" s="706">
        <f>+IF(A77="",0,IF(A77=Table!$A$5,L77,(IF(A77=Table!$A$3,0,IF(A77=Table!$A$4,L77,0)))))</f>
        <v>0</v>
      </c>
      <c r="O77" s="672"/>
      <c r="P77" s="707">
        <f>-IF(A77=Table!$A$5,I77,0)+IF(A77=Table!$A$5,H77,0)</f>
        <v>0</v>
      </c>
      <c r="Q77" s="716" t="str">
        <f t="shared" si="8"/>
        <v>01/1900</v>
      </c>
      <c r="R77" s="717">
        <f t="shared" si="11"/>
        <v>1</v>
      </c>
      <c r="S77" s="718"/>
      <c r="T77" s="718"/>
      <c r="U77" s="718"/>
      <c r="V77" s="718"/>
      <c r="W77" s="718"/>
      <c r="X77" s="718"/>
      <c r="Y77" s="718"/>
      <c r="Z77" s="718"/>
    </row>
    <row r="78" spans="1:26" ht="15">
      <c r="A78" s="711"/>
      <c r="B78" s="712"/>
      <c r="C78" s="711"/>
      <c r="D78" s="848" t="str">
        <f t="shared" si="9"/>
        <v>Caisse-01/1900</v>
      </c>
      <c r="E78" s="713"/>
      <c r="F78" s="724"/>
      <c r="G78" s="715"/>
      <c r="H78" s="970"/>
      <c r="I78" s="971"/>
      <c r="J78" s="970">
        <f t="shared" si="10"/>
        <v>0</v>
      </c>
      <c r="K78" s="970">
        <f t="shared" si="6"/>
        <v>0</v>
      </c>
      <c r="L78" s="752">
        <f t="shared" si="7"/>
        <v>0</v>
      </c>
      <c r="M78" s="711"/>
      <c r="N78" s="706">
        <f>+IF(A78="",0,IF(A78=Table!$A$5,L78,(IF(A78=Table!$A$3,0,IF(A78=Table!$A$4,L78,0)))))</f>
        <v>0</v>
      </c>
      <c r="O78" s="672"/>
      <c r="P78" s="707">
        <f>-IF(A78=Table!$A$5,I78,0)+IF(A78=Table!$A$5,H78,0)</f>
        <v>0</v>
      </c>
      <c r="Q78" s="716" t="str">
        <f t="shared" si="8"/>
        <v>01/1900</v>
      </c>
      <c r="R78" s="717">
        <f t="shared" si="11"/>
        <v>1</v>
      </c>
      <c r="S78" s="718"/>
      <c r="T78" s="718"/>
      <c r="U78" s="718"/>
      <c r="V78" s="718"/>
      <c r="W78" s="718"/>
      <c r="X78" s="718"/>
      <c r="Y78" s="718"/>
      <c r="Z78" s="718"/>
    </row>
    <row r="79" spans="1:26" ht="15">
      <c r="A79" s="711"/>
      <c r="B79" s="712"/>
      <c r="C79" s="711"/>
      <c r="D79" s="848" t="str">
        <f t="shared" si="9"/>
        <v>Caisse-01/1900</v>
      </c>
      <c r="E79" s="713"/>
      <c r="F79" s="714"/>
      <c r="G79" s="715"/>
      <c r="H79" s="970"/>
      <c r="I79" s="971"/>
      <c r="J79" s="970">
        <f t="shared" si="10"/>
        <v>0</v>
      </c>
      <c r="K79" s="970">
        <f t="shared" si="6"/>
        <v>0</v>
      </c>
      <c r="L79" s="752">
        <f t="shared" si="7"/>
        <v>0</v>
      </c>
      <c r="M79" s="711"/>
      <c r="N79" s="706">
        <f>+IF(A79="",0,IF(A79=Table!$A$5,L79,(IF(A79=Table!$A$3,0,IF(A79=Table!$A$4,L79,0)))))</f>
        <v>0</v>
      </c>
      <c r="O79" s="672"/>
      <c r="P79" s="707">
        <f>-IF(A79=Table!$A$5,I79,0)+IF(A79=Table!$A$5,H79,0)</f>
        <v>0</v>
      </c>
      <c r="Q79" s="716" t="str">
        <f t="shared" si="8"/>
        <v>01/1900</v>
      </c>
      <c r="R79" s="717">
        <f t="shared" si="11"/>
        <v>1</v>
      </c>
      <c r="S79" s="718"/>
      <c r="T79" s="718"/>
      <c r="U79" s="718"/>
      <c r="V79" s="718"/>
      <c r="W79" s="718"/>
      <c r="X79" s="718"/>
      <c r="Y79" s="718"/>
      <c r="Z79" s="718"/>
    </row>
    <row r="80" spans="1:26" ht="15">
      <c r="A80" s="711"/>
      <c r="B80" s="712"/>
      <c r="C80" s="711"/>
      <c r="D80" s="848" t="str">
        <f t="shared" si="9"/>
        <v>Caisse-01/1900</v>
      </c>
      <c r="E80" s="713"/>
      <c r="F80" s="714"/>
      <c r="G80" s="715"/>
      <c r="H80" s="970"/>
      <c r="I80" s="971"/>
      <c r="J80" s="970">
        <f t="shared" si="10"/>
        <v>0</v>
      </c>
      <c r="K80" s="970">
        <f t="shared" si="6"/>
        <v>0</v>
      </c>
      <c r="L80" s="752">
        <f t="shared" si="7"/>
        <v>0</v>
      </c>
      <c r="M80" s="711"/>
      <c r="N80" s="706">
        <f>+IF(A80="",0,IF(A80=Table!$A$5,L80,(IF(A80=Table!$A$3,0,IF(A80=Table!$A$4,L80,0)))))</f>
        <v>0</v>
      </c>
      <c r="O80" s="672"/>
      <c r="P80" s="707">
        <f>-IF(A80=Table!$A$5,I80,0)+IF(A80=Table!$A$5,H80,0)</f>
        <v>0</v>
      </c>
      <c r="Q80" s="716" t="str">
        <f t="shared" si="8"/>
        <v>01/1900</v>
      </c>
      <c r="R80" s="717">
        <f t="shared" si="11"/>
        <v>1</v>
      </c>
      <c r="S80" s="718"/>
      <c r="T80" s="718"/>
      <c r="U80" s="718"/>
      <c r="V80" s="718"/>
      <c r="W80" s="718"/>
      <c r="X80" s="718"/>
      <c r="Y80" s="718"/>
      <c r="Z80" s="718"/>
    </row>
    <row r="81" spans="1:26" ht="15">
      <c r="A81" s="711"/>
      <c r="B81" s="712"/>
      <c r="C81" s="711"/>
      <c r="D81" s="848" t="str">
        <f t="shared" si="9"/>
        <v>Caisse-01/1900</v>
      </c>
      <c r="E81" s="719"/>
      <c r="F81" s="724"/>
      <c r="G81" s="720"/>
      <c r="H81" s="972"/>
      <c r="I81" s="973"/>
      <c r="J81" s="970">
        <f t="shared" si="10"/>
        <v>0</v>
      </c>
      <c r="K81" s="970">
        <f t="shared" si="6"/>
        <v>0</v>
      </c>
      <c r="L81" s="752">
        <f t="shared" si="7"/>
        <v>0</v>
      </c>
      <c r="M81" s="711"/>
      <c r="N81" s="706">
        <f>+IF(A81="",0,IF(A81=Table!$A$5,L81,(IF(A81=Table!$A$3,0,IF(A81=Table!$A$4,L81,0)))))</f>
        <v>0</v>
      </c>
      <c r="O81" s="672"/>
      <c r="P81" s="707">
        <f>-IF(A81=Table!$A$5,I81,0)+IF(A81=Table!$A$5,H81,0)</f>
        <v>0</v>
      </c>
      <c r="Q81" s="716" t="str">
        <f t="shared" si="8"/>
        <v>01/1900</v>
      </c>
      <c r="R81" s="717">
        <f t="shared" si="11"/>
        <v>1</v>
      </c>
      <c r="S81" s="718"/>
      <c r="T81" s="718"/>
      <c r="U81" s="718"/>
      <c r="V81" s="718"/>
      <c r="W81" s="718"/>
      <c r="X81" s="718"/>
      <c r="Y81" s="718"/>
      <c r="Z81" s="718"/>
    </row>
    <row r="82" spans="1:26" ht="15">
      <c r="A82" s="711"/>
      <c r="B82" s="712"/>
      <c r="C82" s="711"/>
      <c r="D82" s="848" t="str">
        <f t="shared" si="9"/>
        <v>Caisse-01/1900</v>
      </c>
      <c r="E82" s="713"/>
      <c r="F82" s="714"/>
      <c r="G82" s="715"/>
      <c r="H82" s="970"/>
      <c r="I82" s="971"/>
      <c r="J82" s="970">
        <f t="shared" si="10"/>
        <v>0</v>
      </c>
      <c r="K82" s="970">
        <f t="shared" si="6"/>
        <v>0</v>
      </c>
      <c r="L82" s="752">
        <f t="shared" si="7"/>
        <v>0</v>
      </c>
      <c r="M82" s="711"/>
      <c r="N82" s="706">
        <f>+IF(A82="",0,IF(A82=Table!$A$5,L82,(IF(A82=Table!$A$3,0,IF(A82=Table!$A$4,L82,0)))))</f>
        <v>0</v>
      </c>
      <c r="O82" s="672"/>
      <c r="P82" s="707">
        <f>-IF(A82=Table!$A$5,I82,0)+IF(A82=Table!$A$5,H82,0)</f>
        <v>0</v>
      </c>
      <c r="Q82" s="716" t="str">
        <f t="shared" si="8"/>
        <v>01/1900</v>
      </c>
      <c r="R82" s="717">
        <f t="shared" si="11"/>
        <v>1</v>
      </c>
      <c r="S82" s="718"/>
      <c r="T82" s="718"/>
      <c r="U82" s="718"/>
      <c r="V82" s="718"/>
      <c r="W82" s="718"/>
      <c r="X82" s="718"/>
      <c r="Y82" s="718"/>
      <c r="Z82" s="718"/>
    </row>
    <row r="83" spans="1:26" ht="15">
      <c r="A83" s="711"/>
      <c r="B83" s="712"/>
      <c r="C83" s="711"/>
      <c r="D83" s="848" t="str">
        <f t="shared" si="9"/>
        <v>Caisse-01/1900</v>
      </c>
      <c r="E83" s="713"/>
      <c r="F83" s="714"/>
      <c r="G83" s="715"/>
      <c r="H83" s="970"/>
      <c r="I83" s="971"/>
      <c r="J83" s="970">
        <f t="shared" si="10"/>
        <v>0</v>
      </c>
      <c r="K83" s="970">
        <f t="shared" si="6"/>
        <v>0</v>
      </c>
      <c r="L83" s="752">
        <f t="shared" si="7"/>
        <v>0</v>
      </c>
      <c r="M83" s="711"/>
      <c r="N83" s="706">
        <f>+IF(A83="",0,IF(A83=Table!$A$5,L83,(IF(A83=Table!$A$3,0,IF(A83=Table!$A$4,L83,0)))))</f>
        <v>0</v>
      </c>
      <c r="O83" s="672"/>
      <c r="P83" s="707">
        <f>-IF(A83=Table!$A$5,I83,0)+IF(A83=Table!$A$5,H83,0)</f>
        <v>0</v>
      </c>
      <c r="Q83" s="716" t="str">
        <f t="shared" si="8"/>
        <v>01/1900</v>
      </c>
      <c r="R83" s="717">
        <f t="shared" si="11"/>
        <v>1</v>
      </c>
      <c r="S83" s="718"/>
      <c r="T83" s="718"/>
      <c r="U83" s="718"/>
      <c r="V83" s="718"/>
      <c r="W83" s="718"/>
      <c r="X83" s="718"/>
      <c r="Y83" s="718"/>
      <c r="Z83" s="718"/>
    </row>
    <row r="84" spans="1:26" ht="15">
      <c r="A84" s="711"/>
      <c r="B84" s="712"/>
      <c r="C84" s="711"/>
      <c r="D84" s="848" t="str">
        <f t="shared" si="9"/>
        <v>Caisse-01/1900</v>
      </c>
      <c r="E84" s="713"/>
      <c r="F84" s="722"/>
      <c r="G84" s="715"/>
      <c r="H84" s="970"/>
      <c r="I84" s="971"/>
      <c r="J84" s="970">
        <f t="shared" si="10"/>
        <v>0</v>
      </c>
      <c r="K84" s="970">
        <f t="shared" si="6"/>
        <v>0</v>
      </c>
      <c r="L84" s="752">
        <f t="shared" si="7"/>
        <v>0</v>
      </c>
      <c r="M84" s="711"/>
      <c r="N84" s="706">
        <f>+IF(A84="",0,IF(A84=Table!$A$5,L84,(IF(A84=Table!$A$3,0,IF(A84=Table!$A$4,L84,0)))))</f>
        <v>0</v>
      </c>
      <c r="O84" s="672"/>
      <c r="P84" s="707">
        <f>-IF(A84=Table!$A$5,I84,0)+IF(A84=Table!$A$5,H84,0)</f>
        <v>0</v>
      </c>
      <c r="Q84" s="716" t="str">
        <f t="shared" si="8"/>
        <v>01/1900</v>
      </c>
      <c r="R84" s="717">
        <f t="shared" si="11"/>
        <v>1</v>
      </c>
      <c r="S84" s="718"/>
      <c r="T84" s="718"/>
      <c r="U84" s="718"/>
      <c r="V84" s="718"/>
      <c r="W84" s="718"/>
      <c r="X84" s="718"/>
      <c r="Y84" s="718"/>
      <c r="Z84" s="718"/>
    </row>
    <row r="85" spans="1:26" ht="15">
      <c r="A85" s="711"/>
      <c r="B85" s="712"/>
      <c r="C85" s="711"/>
      <c r="D85" s="848" t="str">
        <f t="shared" si="9"/>
        <v>Caisse-01/1900</v>
      </c>
      <c r="E85" s="713"/>
      <c r="F85" s="714"/>
      <c r="G85" s="715"/>
      <c r="H85" s="970"/>
      <c r="I85" s="971"/>
      <c r="J85" s="970">
        <f t="shared" si="10"/>
        <v>0</v>
      </c>
      <c r="K85" s="970">
        <f t="shared" si="6"/>
        <v>0</v>
      </c>
      <c r="L85" s="752">
        <f t="shared" si="7"/>
        <v>0</v>
      </c>
      <c r="M85" s="711"/>
      <c r="N85" s="706">
        <f>+IF(A85="",0,IF(A85=Table!$A$5,L85,(IF(A85=Table!$A$3,0,IF(A85=Table!$A$4,L85,0)))))</f>
        <v>0</v>
      </c>
      <c r="O85" s="672"/>
      <c r="P85" s="707">
        <f>-IF(A85=Table!$A$5,I85,0)+IF(A85=Table!$A$5,H85,0)</f>
        <v>0</v>
      </c>
      <c r="Q85" s="716" t="str">
        <f t="shared" si="8"/>
        <v>01/1900</v>
      </c>
      <c r="R85" s="717">
        <f t="shared" si="11"/>
        <v>1</v>
      </c>
      <c r="S85" s="718"/>
      <c r="T85" s="718"/>
      <c r="U85" s="718"/>
      <c r="V85" s="718"/>
      <c r="W85" s="718"/>
      <c r="X85" s="718"/>
      <c r="Y85" s="718"/>
      <c r="Z85" s="718"/>
    </row>
    <row r="86" spans="1:26" ht="15">
      <c r="A86" s="711"/>
      <c r="B86" s="712"/>
      <c r="C86" s="711"/>
      <c r="D86" s="848" t="str">
        <f t="shared" si="9"/>
        <v>Caisse-01/1900</v>
      </c>
      <c r="E86" s="713"/>
      <c r="F86" s="714"/>
      <c r="G86" s="715"/>
      <c r="H86" s="970"/>
      <c r="I86" s="971"/>
      <c r="J86" s="970">
        <f t="shared" si="10"/>
        <v>0</v>
      </c>
      <c r="K86" s="970">
        <f t="shared" si="6"/>
        <v>0</v>
      </c>
      <c r="L86" s="752">
        <f t="shared" si="7"/>
        <v>0</v>
      </c>
      <c r="M86" s="711"/>
      <c r="N86" s="706">
        <f>+IF(A86="",0,IF(A86=Table!$A$5,L86,(IF(A86=Table!$A$3,0,IF(A86=Table!$A$4,L86,0)))))</f>
        <v>0</v>
      </c>
      <c r="O86" s="672"/>
      <c r="P86" s="707">
        <f>-IF(A86=Table!$A$5,I86,0)+IF(A86=Table!$A$5,H86,0)</f>
        <v>0</v>
      </c>
      <c r="Q86" s="716" t="str">
        <f t="shared" si="8"/>
        <v>01/1900</v>
      </c>
      <c r="R86" s="717">
        <f t="shared" si="11"/>
        <v>1</v>
      </c>
      <c r="S86" s="718"/>
      <c r="T86" s="718"/>
      <c r="U86" s="718"/>
      <c r="V86" s="718"/>
      <c r="W86" s="718"/>
      <c r="X86" s="718"/>
      <c r="Y86" s="718"/>
      <c r="Z86" s="718"/>
    </row>
    <row r="87" spans="1:26" ht="15">
      <c r="A87" s="711"/>
      <c r="B87" s="712"/>
      <c r="C87" s="711"/>
      <c r="D87" s="848" t="str">
        <f t="shared" si="9"/>
        <v>Caisse-01/1900</v>
      </c>
      <c r="E87" s="713"/>
      <c r="F87" s="714"/>
      <c r="G87" s="715"/>
      <c r="H87" s="970"/>
      <c r="I87" s="971"/>
      <c r="J87" s="970">
        <f t="shared" si="10"/>
        <v>0</v>
      </c>
      <c r="K87" s="970">
        <f t="shared" si="6"/>
        <v>0</v>
      </c>
      <c r="L87" s="752">
        <f t="shared" si="7"/>
        <v>0</v>
      </c>
      <c r="M87" s="711"/>
      <c r="N87" s="706">
        <f>+IF(A87="",0,IF(A87=Table!$A$5,L87,(IF(A87=Table!$A$3,0,IF(A87=Table!$A$4,L87,0)))))</f>
        <v>0</v>
      </c>
      <c r="O87" s="672"/>
      <c r="P87" s="707">
        <f>-IF(A87=Table!$A$5,I87,0)+IF(A87=Table!$A$5,H87,0)</f>
        <v>0</v>
      </c>
      <c r="Q87" s="716" t="str">
        <f t="shared" si="8"/>
        <v>01/1900</v>
      </c>
      <c r="R87" s="717">
        <f t="shared" si="11"/>
        <v>1</v>
      </c>
      <c r="S87" s="718"/>
      <c r="T87" s="718"/>
      <c r="U87" s="718"/>
      <c r="V87" s="718"/>
      <c r="W87" s="718"/>
      <c r="X87" s="718"/>
      <c r="Y87" s="718"/>
      <c r="Z87" s="718"/>
    </row>
    <row r="88" spans="1:26" ht="15">
      <c r="A88" s="711"/>
      <c r="B88" s="712"/>
      <c r="C88" s="711"/>
      <c r="D88" s="848" t="str">
        <f t="shared" si="9"/>
        <v>Caisse-01/1900</v>
      </c>
      <c r="E88" s="721"/>
      <c r="F88" s="723"/>
      <c r="G88" s="720"/>
      <c r="H88" s="973"/>
      <c r="I88" s="971"/>
      <c r="J88" s="970">
        <f t="shared" si="10"/>
        <v>0</v>
      </c>
      <c r="K88" s="970">
        <f t="shared" si="6"/>
        <v>0</v>
      </c>
      <c r="L88" s="752">
        <f t="shared" si="7"/>
        <v>0</v>
      </c>
      <c r="M88" s="711"/>
      <c r="N88" s="706">
        <f>+IF(A88="",0,IF(A88=Table!$A$5,L88,(IF(A88=Table!$A$3,0,IF(A88=Table!$A$4,L88,0)))))</f>
        <v>0</v>
      </c>
      <c r="O88" s="672"/>
      <c r="P88" s="707">
        <f>-IF(A88=Table!$A$5,I88,0)+IF(A88=Table!$A$5,H88,0)</f>
        <v>0</v>
      </c>
      <c r="Q88" s="716" t="str">
        <f t="shared" si="8"/>
        <v>01/1900</v>
      </c>
      <c r="R88" s="717">
        <f t="shared" si="11"/>
        <v>1</v>
      </c>
      <c r="S88" s="718"/>
      <c r="T88" s="718"/>
      <c r="U88" s="718"/>
      <c r="V88" s="718"/>
      <c r="W88" s="718"/>
      <c r="X88" s="718"/>
      <c r="Y88" s="718"/>
      <c r="Z88" s="718"/>
    </row>
    <row r="89" spans="1:26" ht="15">
      <c r="A89" s="711"/>
      <c r="B89" s="712"/>
      <c r="C89" s="711"/>
      <c r="D89" s="848" t="str">
        <f t="shared" si="9"/>
        <v>Caisse-01/1900</v>
      </c>
      <c r="E89" s="719"/>
      <c r="F89" s="724"/>
      <c r="G89" s="720"/>
      <c r="H89" s="971"/>
      <c r="I89" s="973"/>
      <c r="J89" s="970">
        <f t="shared" si="10"/>
        <v>0</v>
      </c>
      <c r="K89" s="970">
        <f t="shared" si="6"/>
        <v>0</v>
      </c>
      <c r="L89" s="752">
        <f t="shared" si="7"/>
        <v>0</v>
      </c>
      <c r="M89" s="711"/>
      <c r="N89" s="706">
        <f>+IF(A89="",0,IF(A89=Table!$A$5,L89,(IF(A89=Table!$A$3,0,IF(A89=Table!$A$4,L89,0)))))</f>
        <v>0</v>
      </c>
      <c r="O89" s="672"/>
      <c r="P89" s="707">
        <f>-IF(A89=Table!$A$5,I89,0)+IF(A89=Table!$A$5,H89,0)</f>
        <v>0</v>
      </c>
      <c r="Q89" s="716" t="str">
        <f t="shared" si="8"/>
        <v>01/1900</v>
      </c>
      <c r="R89" s="717">
        <f t="shared" si="11"/>
        <v>1</v>
      </c>
      <c r="S89" s="718"/>
      <c r="T89" s="718"/>
      <c r="U89" s="718"/>
      <c r="V89" s="718"/>
      <c r="W89" s="718"/>
      <c r="X89" s="718"/>
      <c r="Y89" s="718"/>
      <c r="Z89" s="718"/>
    </row>
    <row r="90" spans="1:26" ht="15">
      <c r="A90" s="711"/>
      <c r="B90" s="712"/>
      <c r="C90" s="711"/>
      <c r="D90" s="848" t="str">
        <f t="shared" si="9"/>
        <v>Caisse-01/1900</v>
      </c>
      <c r="E90" s="713"/>
      <c r="F90" s="722"/>
      <c r="G90" s="715"/>
      <c r="H90" s="970"/>
      <c r="I90" s="971"/>
      <c r="J90" s="970">
        <f t="shared" si="10"/>
        <v>0</v>
      </c>
      <c r="K90" s="970">
        <f t="shared" si="6"/>
        <v>0</v>
      </c>
      <c r="L90" s="752">
        <f t="shared" si="7"/>
        <v>0</v>
      </c>
      <c r="M90" s="711"/>
      <c r="N90" s="706">
        <f>+IF(A90="",0,IF(A90=Table!$A$5,L90,(IF(A90=Table!$A$3,0,IF(A90=Table!$A$4,L90,0)))))</f>
        <v>0</v>
      </c>
      <c r="O90" s="672"/>
      <c r="P90" s="707">
        <f>-IF(A90=Table!$A$5,I90,0)+IF(A90=Table!$A$5,H90,0)</f>
        <v>0</v>
      </c>
      <c r="Q90" s="716" t="str">
        <f t="shared" si="8"/>
        <v>01/1900</v>
      </c>
      <c r="R90" s="717">
        <f t="shared" si="11"/>
        <v>1</v>
      </c>
      <c r="S90" s="718"/>
      <c r="T90" s="718"/>
      <c r="U90" s="718"/>
      <c r="V90" s="718"/>
      <c r="W90" s="718"/>
      <c r="X90" s="718"/>
      <c r="Y90" s="718"/>
      <c r="Z90" s="718"/>
    </row>
    <row r="91" spans="1:26" ht="15">
      <c r="A91" s="711"/>
      <c r="B91" s="712"/>
      <c r="C91" s="711"/>
      <c r="D91" s="848" t="str">
        <f t="shared" si="9"/>
        <v>Caisse-01/1900</v>
      </c>
      <c r="E91" s="713"/>
      <c r="F91" s="722"/>
      <c r="G91" s="715"/>
      <c r="H91" s="970"/>
      <c r="I91" s="971"/>
      <c r="J91" s="970">
        <f t="shared" si="10"/>
        <v>0</v>
      </c>
      <c r="K91" s="970">
        <f t="shared" si="6"/>
        <v>0</v>
      </c>
      <c r="L91" s="752">
        <f t="shared" si="7"/>
        <v>0</v>
      </c>
      <c r="M91" s="711"/>
      <c r="N91" s="706">
        <f>+IF(A91="",0,IF(A91=Table!$A$5,L91,(IF(A91=Table!$A$3,0,IF(A91=Table!$A$4,L91,0)))))</f>
        <v>0</v>
      </c>
      <c r="O91" s="672"/>
      <c r="P91" s="707">
        <f>-IF(A91=Table!$A$5,I91,0)+IF(A91=Table!$A$5,H91,0)</f>
        <v>0</v>
      </c>
      <c r="Q91" s="716" t="str">
        <f t="shared" si="8"/>
        <v>01/1900</v>
      </c>
      <c r="R91" s="717">
        <f t="shared" si="11"/>
        <v>1</v>
      </c>
      <c r="S91" s="718"/>
      <c r="T91" s="718"/>
      <c r="U91" s="718"/>
      <c r="V91" s="718"/>
      <c r="W91" s="718"/>
      <c r="X91" s="718"/>
      <c r="Y91" s="718"/>
      <c r="Z91" s="718"/>
    </row>
    <row r="92" spans="1:26" ht="15">
      <c r="A92" s="711"/>
      <c r="B92" s="712"/>
      <c r="C92" s="711"/>
      <c r="D92" s="848" t="str">
        <f t="shared" si="9"/>
        <v>Caisse-01/1900</v>
      </c>
      <c r="E92" s="713"/>
      <c r="F92" s="722"/>
      <c r="G92" s="715"/>
      <c r="H92" s="970"/>
      <c r="I92" s="971"/>
      <c r="J92" s="970">
        <f t="shared" si="10"/>
        <v>0</v>
      </c>
      <c r="K92" s="970">
        <f t="shared" si="6"/>
        <v>0</v>
      </c>
      <c r="L92" s="752">
        <f t="shared" si="7"/>
        <v>0</v>
      </c>
      <c r="M92" s="711"/>
      <c r="N92" s="706">
        <f>+IF(A92="",0,IF(A92=Table!$A$5,L92,(IF(A92=Table!$A$3,0,IF(A92=Table!$A$4,L92,0)))))</f>
        <v>0</v>
      </c>
      <c r="O92" s="672"/>
      <c r="P92" s="707">
        <f>-IF(A92=Table!$A$5,I92,0)+IF(A92=Table!$A$5,H92,0)</f>
        <v>0</v>
      </c>
      <c r="Q92" s="716" t="str">
        <f t="shared" si="8"/>
        <v>01/1900</v>
      </c>
      <c r="R92" s="717">
        <f t="shared" si="11"/>
        <v>1</v>
      </c>
      <c r="S92" s="718"/>
      <c r="T92" s="718"/>
      <c r="U92" s="718"/>
      <c r="V92" s="718"/>
      <c r="W92" s="718"/>
      <c r="X92" s="718"/>
      <c r="Y92" s="718"/>
      <c r="Z92" s="718"/>
    </row>
    <row r="93" spans="1:26" ht="15">
      <c r="A93" s="711"/>
      <c r="B93" s="712"/>
      <c r="C93" s="711"/>
      <c r="D93" s="848" t="str">
        <f t="shared" si="9"/>
        <v>Caisse-01/1900</v>
      </c>
      <c r="E93" s="713"/>
      <c r="F93" s="714"/>
      <c r="G93" s="715"/>
      <c r="H93" s="970"/>
      <c r="I93" s="971"/>
      <c r="J93" s="970">
        <f t="shared" si="10"/>
        <v>0</v>
      </c>
      <c r="K93" s="970">
        <f t="shared" si="6"/>
        <v>0</v>
      </c>
      <c r="L93" s="752">
        <f t="shared" si="7"/>
        <v>0</v>
      </c>
      <c r="M93" s="711"/>
      <c r="N93" s="706">
        <f>+IF(A93="",0,IF(A93=Table!$A$5,L93,(IF(A93=Table!$A$3,0,IF(A93=Table!$A$4,L93,0)))))</f>
        <v>0</v>
      </c>
      <c r="O93" s="672"/>
      <c r="P93" s="707">
        <f>-IF(A93=Table!$A$5,I93,0)+IF(A93=Table!$A$5,H93,0)</f>
        <v>0</v>
      </c>
      <c r="Q93" s="716" t="str">
        <f t="shared" si="8"/>
        <v>01/1900</v>
      </c>
      <c r="R93" s="717">
        <f t="shared" si="11"/>
        <v>1</v>
      </c>
      <c r="S93" s="718"/>
      <c r="T93" s="718"/>
      <c r="U93" s="718"/>
      <c r="V93" s="718"/>
      <c r="W93" s="718"/>
      <c r="X93" s="718"/>
      <c r="Y93" s="718"/>
      <c r="Z93" s="718"/>
    </row>
    <row r="94" spans="1:26" ht="15">
      <c r="A94" s="711"/>
      <c r="B94" s="712"/>
      <c r="C94" s="711"/>
      <c r="D94" s="848" t="str">
        <f t="shared" si="9"/>
        <v>Caisse-01/1900</v>
      </c>
      <c r="E94" s="713"/>
      <c r="F94" s="722"/>
      <c r="G94" s="715"/>
      <c r="H94" s="970"/>
      <c r="I94" s="971"/>
      <c r="J94" s="970">
        <f t="shared" si="10"/>
        <v>0</v>
      </c>
      <c r="K94" s="970">
        <f t="shared" si="6"/>
        <v>0</v>
      </c>
      <c r="L94" s="752">
        <f t="shared" si="7"/>
        <v>0</v>
      </c>
      <c r="M94" s="711"/>
      <c r="N94" s="706">
        <f>+IF(A94="",0,IF(A94=Table!$A$5,L94,(IF(A94=Table!$A$3,0,IF(A94=Table!$A$4,L94,0)))))</f>
        <v>0</v>
      </c>
      <c r="O94" s="672"/>
      <c r="P94" s="707">
        <f>-IF(A94=Table!$A$5,I94,0)+IF(A94=Table!$A$5,H94,0)</f>
        <v>0</v>
      </c>
      <c r="Q94" s="716" t="str">
        <f t="shared" si="8"/>
        <v>01/1900</v>
      </c>
      <c r="R94" s="717">
        <f t="shared" si="11"/>
        <v>1</v>
      </c>
      <c r="S94" s="718"/>
      <c r="T94" s="718"/>
      <c r="U94" s="718"/>
      <c r="V94" s="718"/>
      <c r="W94" s="718"/>
      <c r="X94" s="718"/>
      <c r="Y94" s="718"/>
      <c r="Z94" s="718"/>
    </row>
    <row r="95" spans="1:26" ht="15">
      <c r="A95" s="711"/>
      <c r="B95" s="712"/>
      <c r="C95" s="711"/>
      <c r="D95" s="848" t="str">
        <f t="shared" si="9"/>
        <v>Caisse-01/1900</v>
      </c>
      <c r="E95" s="713"/>
      <c r="F95" s="722"/>
      <c r="G95" s="715"/>
      <c r="H95" s="970"/>
      <c r="I95" s="971"/>
      <c r="J95" s="970">
        <f t="shared" si="10"/>
        <v>0</v>
      </c>
      <c r="K95" s="970">
        <f t="shared" si="6"/>
        <v>0</v>
      </c>
      <c r="L95" s="752">
        <f t="shared" si="7"/>
        <v>0</v>
      </c>
      <c r="M95" s="711"/>
      <c r="N95" s="706">
        <f>+IF(A95="",0,IF(A95=Table!$A$5,L95,(IF(A95=Table!$A$3,0,IF(A95=Table!$A$4,L95,0)))))</f>
        <v>0</v>
      </c>
      <c r="O95" s="672"/>
      <c r="P95" s="707">
        <f>-IF(A95=Table!$A$5,I95,0)+IF(A95=Table!$A$5,H95,0)</f>
        <v>0</v>
      </c>
      <c r="Q95" s="716" t="str">
        <f t="shared" si="8"/>
        <v>01/1900</v>
      </c>
      <c r="R95" s="717">
        <f t="shared" si="11"/>
        <v>1</v>
      </c>
      <c r="S95" s="718"/>
      <c r="T95" s="718"/>
      <c r="U95" s="718"/>
      <c r="V95" s="718"/>
      <c r="W95" s="718"/>
      <c r="X95" s="718"/>
      <c r="Y95" s="718"/>
      <c r="Z95" s="718"/>
    </row>
    <row r="96" spans="1:26" ht="15">
      <c r="A96" s="711"/>
      <c r="B96" s="712"/>
      <c r="C96" s="711"/>
      <c r="D96" s="848" t="str">
        <f t="shared" si="9"/>
        <v>Caisse-01/1900</v>
      </c>
      <c r="E96" s="713"/>
      <c r="F96" s="714"/>
      <c r="G96" s="715"/>
      <c r="H96" s="970"/>
      <c r="I96" s="971"/>
      <c r="J96" s="970">
        <f t="shared" si="10"/>
        <v>0</v>
      </c>
      <c r="K96" s="970">
        <f t="shared" si="6"/>
        <v>0</v>
      </c>
      <c r="L96" s="752">
        <f t="shared" si="7"/>
        <v>0</v>
      </c>
      <c r="M96" s="711"/>
      <c r="N96" s="706">
        <f>+IF(A96="",0,IF(A96=Table!$A$5,L96,(IF(A96=Table!$A$3,0,IF(A96=Table!$A$4,L96,0)))))</f>
        <v>0</v>
      </c>
      <c r="O96" s="672"/>
      <c r="P96" s="707">
        <f>-IF(A96=Table!$A$5,I96,0)+IF(A96=Table!$A$5,H96,0)</f>
        <v>0</v>
      </c>
      <c r="Q96" s="716" t="str">
        <f t="shared" si="8"/>
        <v>01/1900</v>
      </c>
      <c r="R96" s="717">
        <f t="shared" si="11"/>
        <v>1</v>
      </c>
      <c r="S96" s="718"/>
      <c r="T96" s="718"/>
      <c r="U96" s="718"/>
      <c r="V96" s="718"/>
      <c r="W96" s="718"/>
      <c r="X96" s="718"/>
      <c r="Y96" s="718"/>
      <c r="Z96" s="718"/>
    </row>
    <row r="97" spans="1:26" ht="15">
      <c r="A97" s="711"/>
      <c r="B97" s="712"/>
      <c r="C97" s="711"/>
      <c r="D97" s="848" t="str">
        <f t="shared" si="9"/>
        <v>Caisse-01/1900</v>
      </c>
      <c r="E97" s="713"/>
      <c r="F97" s="722"/>
      <c r="G97" s="715"/>
      <c r="H97" s="970"/>
      <c r="I97" s="971"/>
      <c r="J97" s="970">
        <f t="shared" si="10"/>
        <v>0</v>
      </c>
      <c r="K97" s="970">
        <f t="shared" si="6"/>
        <v>0</v>
      </c>
      <c r="L97" s="752">
        <f t="shared" si="7"/>
        <v>0</v>
      </c>
      <c r="M97" s="711"/>
      <c r="N97" s="706">
        <f>+IF(A97="",0,IF(A97=Table!$A$5,L97,(IF(A97=Table!$A$3,0,IF(A97=Table!$A$4,L97,0)))))</f>
        <v>0</v>
      </c>
      <c r="O97" s="672"/>
      <c r="P97" s="707">
        <f>-IF(A97=Table!$A$5,I97,0)+IF(A97=Table!$A$5,H97,0)</f>
        <v>0</v>
      </c>
      <c r="Q97" s="716" t="str">
        <f t="shared" si="8"/>
        <v>01/1900</v>
      </c>
      <c r="R97" s="717">
        <f t="shared" si="11"/>
        <v>1</v>
      </c>
      <c r="S97" s="718"/>
      <c r="T97" s="718"/>
      <c r="U97" s="718"/>
      <c r="V97" s="718"/>
      <c r="W97" s="718"/>
      <c r="X97" s="718"/>
      <c r="Y97" s="718"/>
      <c r="Z97" s="718"/>
    </row>
    <row r="98" spans="1:26" ht="15">
      <c r="A98" s="711"/>
      <c r="B98" s="712"/>
      <c r="C98" s="711"/>
      <c r="D98" s="848" t="str">
        <f t="shared" si="9"/>
        <v>Caisse-01/1900</v>
      </c>
      <c r="E98" s="713"/>
      <c r="F98" s="722"/>
      <c r="G98" s="715"/>
      <c r="H98" s="970"/>
      <c r="I98" s="971"/>
      <c r="J98" s="970">
        <f t="shared" si="10"/>
        <v>0</v>
      </c>
      <c r="K98" s="970">
        <f t="shared" si="6"/>
        <v>0</v>
      </c>
      <c r="L98" s="752">
        <f t="shared" si="7"/>
        <v>0</v>
      </c>
      <c r="M98" s="711"/>
      <c r="N98" s="706">
        <f>+IF(A98="",0,IF(A98=Table!$A$5,L98,(IF(A98=Table!$A$3,0,IF(A98=Table!$A$4,L98,0)))))</f>
        <v>0</v>
      </c>
      <c r="O98" s="672"/>
      <c r="P98" s="707">
        <f>-IF(A98=Table!$A$5,I98,0)+IF(A98=Table!$A$5,H98,0)</f>
        <v>0</v>
      </c>
      <c r="Q98" s="716" t="str">
        <f t="shared" si="8"/>
        <v>01/1900</v>
      </c>
      <c r="R98" s="717">
        <f t="shared" si="11"/>
        <v>1</v>
      </c>
      <c r="S98" s="718"/>
      <c r="T98" s="718"/>
      <c r="U98" s="718"/>
      <c r="V98" s="718"/>
      <c r="W98" s="718"/>
      <c r="X98" s="718"/>
      <c r="Y98" s="718"/>
      <c r="Z98" s="718"/>
    </row>
    <row r="99" spans="1:26" ht="15">
      <c r="A99" s="711"/>
      <c r="B99" s="712"/>
      <c r="C99" s="711"/>
      <c r="D99" s="848" t="str">
        <f t="shared" si="9"/>
        <v>Caisse-01/1900</v>
      </c>
      <c r="E99" s="713"/>
      <c r="F99" s="714"/>
      <c r="G99" s="715"/>
      <c r="H99" s="970"/>
      <c r="I99" s="971"/>
      <c r="J99" s="970">
        <f t="shared" si="10"/>
        <v>0</v>
      </c>
      <c r="K99" s="970">
        <f t="shared" si="6"/>
        <v>0</v>
      </c>
      <c r="L99" s="752">
        <f t="shared" si="7"/>
        <v>0</v>
      </c>
      <c r="M99" s="711"/>
      <c r="N99" s="706">
        <f>+IF(A99="",0,IF(A99=Table!$A$5,L99,(IF(A99=Table!$A$3,0,IF(A99=Table!$A$4,L99,0)))))</f>
        <v>0</v>
      </c>
      <c r="O99" s="672"/>
      <c r="P99" s="707">
        <f>-IF(A99=Table!$A$5,I99,0)+IF(A99=Table!$A$5,H99,0)</f>
        <v>0</v>
      </c>
      <c r="Q99" s="716" t="str">
        <f t="shared" si="8"/>
        <v>01/1900</v>
      </c>
      <c r="R99" s="717">
        <f t="shared" si="11"/>
        <v>1</v>
      </c>
      <c r="S99" s="718"/>
      <c r="T99" s="718"/>
      <c r="U99" s="718"/>
      <c r="V99" s="718"/>
      <c r="W99" s="718"/>
      <c r="X99" s="718"/>
      <c r="Y99" s="718"/>
      <c r="Z99" s="718"/>
    </row>
    <row r="100" spans="1:26" ht="15">
      <c r="A100" s="711"/>
      <c r="B100" s="712"/>
      <c r="C100" s="711"/>
      <c r="D100" s="848" t="str">
        <f t="shared" si="9"/>
        <v>Caisse-01/1900</v>
      </c>
      <c r="E100" s="713"/>
      <c r="F100" s="714"/>
      <c r="G100" s="715"/>
      <c r="H100" s="970"/>
      <c r="I100" s="971"/>
      <c r="J100" s="970">
        <f t="shared" si="10"/>
        <v>0</v>
      </c>
      <c r="K100" s="970">
        <f t="shared" si="6"/>
        <v>0</v>
      </c>
      <c r="L100" s="752">
        <f t="shared" si="7"/>
        <v>0</v>
      </c>
      <c r="M100" s="711"/>
      <c r="N100" s="706">
        <f>+IF(A100="",0,IF(A100=Table!$A$5,L100,(IF(A100=Table!$A$3,0,IF(A100=Table!$A$4,L100,0)))))</f>
        <v>0</v>
      </c>
      <c r="O100" s="672"/>
      <c r="P100" s="707">
        <f>-IF(A100=Table!$A$5,I100,0)+IF(A100=Table!$A$5,H100,0)</f>
        <v>0</v>
      </c>
      <c r="Q100" s="716" t="str">
        <f t="shared" si="8"/>
        <v>01/1900</v>
      </c>
      <c r="R100" s="717">
        <f t="shared" si="11"/>
        <v>1</v>
      </c>
      <c r="S100" s="718"/>
      <c r="T100" s="718"/>
      <c r="U100" s="718"/>
      <c r="V100" s="718"/>
      <c r="W100" s="718"/>
      <c r="X100" s="718"/>
      <c r="Y100" s="718"/>
      <c r="Z100" s="718"/>
    </row>
    <row r="101" spans="1:26" ht="15">
      <c r="A101" s="711"/>
      <c r="B101" s="712"/>
      <c r="C101" s="711"/>
      <c r="D101" s="848" t="str">
        <f t="shared" si="9"/>
        <v>Caisse-01/1900</v>
      </c>
      <c r="E101" s="713"/>
      <c r="F101" s="714"/>
      <c r="G101" s="715"/>
      <c r="H101" s="970"/>
      <c r="I101" s="971"/>
      <c r="J101" s="970">
        <f t="shared" si="10"/>
        <v>0</v>
      </c>
      <c r="K101" s="970">
        <f t="shared" si="6"/>
        <v>0</v>
      </c>
      <c r="L101" s="752">
        <f t="shared" si="7"/>
        <v>0</v>
      </c>
      <c r="M101" s="711"/>
      <c r="N101" s="706">
        <f>+IF(A101="",0,IF(A101=Table!$A$5,L101,(IF(A101=Table!$A$3,0,IF(A101=Table!$A$4,L101,0)))))</f>
        <v>0</v>
      </c>
      <c r="O101" s="672"/>
      <c r="P101" s="707">
        <f>-IF(A101=Table!$A$5,I101,0)+IF(A101=Table!$A$5,H101,0)</f>
        <v>0</v>
      </c>
      <c r="Q101" s="716" t="str">
        <f t="shared" si="8"/>
        <v>01/1900</v>
      </c>
      <c r="R101" s="717">
        <f t="shared" si="11"/>
        <v>1</v>
      </c>
      <c r="S101" s="718"/>
      <c r="T101" s="718"/>
      <c r="U101" s="718"/>
      <c r="V101" s="718"/>
      <c r="W101" s="718"/>
      <c r="X101" s="718"/>
      <c r="Y101" s="718"/>
      <c r="Z101" s="718"/>
    </row>
    <row r="102" spans="1:26" ht="15">
      <c r="A102" s="711"/>
      <c r="B102" s="712"/>
      <c r="C102" s="711"/>
      <c r="D102" s="848" t="str">
        <f t="shared" si="9"/>
        <v>Caisse-01/1900</v>
      </c>
      <c r="E102" s="713"/>
      <c r="F102" s="714"/>
      <c r="G102" s="715"/>
      <c r="H102" s="970"/>
      <c r="I102" s="971"/>
      <c r="J102" s="970">
        <f t="shared" si="10"/>
        <v>0</v>
      </c>
      <c r="K102" s="970">
        <f t="shared" si="6"/>
        <v>0</v>
      </c>
      <c r="L102" s="752">
        <f t="shared" si="7"/>
        <v>0</v>
      </c>
      <c r="M102" s="711"/>
      <c r="N102" s="706">
        <f>+IF(A102="",0,IF(A102=Table!$A$5,L102,(IF(A102=Table!$A$3,0,IF(A102=Table!$A$4,L102,0)))))</f>
        <v>0</v>
      </c>
      <c r="O102" s="672"/>
      <c r="P102" s="707">
        <f>-IF(A102=Table!$A$5,I102,0)+IF(A102=Table!$A$5,H102,0)</f>
        <v>0</v>
      </c>
      <c r="Q102" s="716" t="str">
        <f t="shared" si="8"/>
        <v>01/1900</v>
      </c>
      <c r="R102" s="717">
        <f t="shared" si="11"/>
        <v>1</v>
      </c>
      <c r="S102" s="718"/>
      <c r="T102" s="718"/>
      <c r="U102" s="718"/>
      <c r="V102" s="718"/>
      <c r="W102" s="718"/>
      <c r="X102" s="718"/>
      <c r="Y102" s="718"/>
      <c r="Z102" s="718"/>
    </row>
    <row r="103" spans="1:26" ht="15">
      <c r="A103" s="711"/>
      <c r="B103" s="712"/>
      <c r="C103" s="711"/>
      <c r="D103" s="848" t="str">
        <f t="shared" si="9"/>
        <v>Caisse-01/1900</v>
      </c>
      <c r="E103" s="713"/>
      <c r="F103" s="714"/>
      <c r="G103" s="715"/>
      <c r="H103" s="970"/>
      <c r="I103" s="971"/>
      <c r="J103" s="970">
        <f t="shared" si="10"/>
        <v>0</v>
      </c>
      <c r="K103" s="970">
        <f t="shared" si="6"/>
        <v>0</v>
      </c>
      <c r="L103" s="752">
        <f t="shared" si="7"/>
        <v>0</v>
      </c>
      <c r="M103" s="711"/>
      <c r="N103" s="706">
        <f>+IF(A103="",0,IF(A103=Table!$A$5,L103,(IF(A103=Table!$A$3,0,IF(A103=Table!$A$4,L103,0)))))</f>
        <v>0</v>
      </c>
      <c r="O103" s="672"/>
      <c r="P103" s="707">
        <f>-IF(A103=Table!$A$5,I103,0)+IF(A103=Table!$A$5,H103,0)</f>
        <v>0</v>
      </c>
      <c r="Q103" s="716" t="str">
        <f t="shared" si="8"/>
        <v>01/1900</v>
      </c>
      <c r="R103" s="717">
        <f t="shared" si="11"/>
        <v>1</v>
      </c>
      <c r="S103" s="718"/>
      <c r="T103" s="718"/>
      <c r="U103" s="718"/>
      <c r="V103" s="718"/>
      <c r="W103" s="718"/>
      <c r="X103" s="718"/>
      <c r="Y103" s="718"/>
      <c r="Z103" s="718"/>
    </row>
    <row r="104" spans="1:26" ht="15">
      <c r="A104" s="711"/>
      <c r="B104" s="712"/>
      <c r="C104" s="711"/>
      <c r="D104" s="848" t="str">
        <f t="shared" si="9"/>
        <v>Caisse-01/1900</v>
      </c>
      <c r="E104" s="713"/>
      <c r="F104" s="714"/>
      <c r="G104" s="715"/>
      <c r="H104" s="970"/>
      <c r="I104" s="971"/>
      <c r="J104" s="970">
        <f t="shared" si="10"/>
        <v>0</v>
      </c>
      <c r="K104" s="970">
        <f t="shared" si="6"/>
        <v>0</v>
      </c>
      <c r="L104" s="752">
        <f t="shared" si="7"/>
        <v>0</v>
      </c>
      <c r="M104" s="711"/>
      <c r="N104" s="706">
        <f>+IF(A104="",0,IF(A104=Table!$A$5,L104,(IF(A104=Table!$A$3,0,IF(A104=Table!$A$4,L104,0)))))</f>
        <v>0</v>
      </c>
      <c r="O104" s="672"/>
      <c r="P104" s="707">
        <f>-IF(A104=Table!$A$5,I104,0)+IF(A104=Table!$A$5,H104,0)</f>
        <v>0</v>
      </c>
      <c r="Q104" s="716" t="str">
        <f t="shared" si="8"/>
        <v>01/1900</v>
      </c>
      <c r="R104" s="717">
        <f t="shared" si="11"/>
        <v>1</v>
      </c>
      <c r="S104" s="718"/>
      <c r="T104" s="718"/>
      <c r="U104" s="718"/>
      <c r="V104" s="718"/>
      <c r="W104" s="718"/>
      <c r="X104" s="718"/>
      <c r="Y104" s="718"/>
      <c r="Z104" s="718"/>
    </row>
    <row r="105" spans="1:26" ht="15">
      <c r="A105" s="711"/>
      <c r="B105" s="712"/>
      <c r="C105" s="711"/>
      <c r="D105" s="848" t="str">
        <f t="shared" si="9"/>
        <v>Caisse-01/1900</v>
      </c>
      <c r="E105" s="713"/>
      <c r="F105" s="714"/>
      <c r="G105" s="715"/>
      <c r="H105" s="971"/>
      <c r="I105" s="971"/>
      <c r="J105" s="970">
        <f t="shared" si="10"/>
        <v>0</v>
      </c>
      <c r="K105" s="970">
        <f t="shared" si="6"/>
        <v>0</v>
      </c>
      <c r="L105" s="752">
        <f t="shared" si="7"/>
        <v>0</v>
      </c>
      <c r="M105" s="711"/>
      <c r="N105" s="706">
        <f>+IF(A105="",0,IF(A105=Table!$A$5,L105,(IF(A105=Table!$A$3,0,IF(A105=Table!$A$4,L105,0)))))</f>
        <v>0</v>
      </c>
      <c r="O105" s="672"/>
      <c r="P105" s="707">
        <f>-IF(A105=Table!$A$5,I105,0)+IF(A105=Table!$A$5,H105,0)</f>
        <v>0</v>
      </c>
      <c r="Q105" s="716" t="str">
        <f t="shared" si="8"/>
        <v>01/1900</v>
      </c>
      <c r="R105" s="717">
        <f t="shared" si="11"/>
        <v>1</v>
      </c>
      <c r="S105" s="718"/>
      <c r="T105" s="718"/>
      <c r="U105" s="718"/>
      <c r="V105" s="718"/>
      <c r="W105" s="718"/>
      <c r="X105" s="718"/>
      <c r="Y105" s="718"/>
      <c r="Z105" s="718"/>
    </row>
    <row r="106" spans="1:26" ht="15">
      <c r="A106" s="711"/>
      <c r="B106" s="712"/>
      <c r="C106" s="711"/>
      <c r="D106" s="848" t="str">
        <f t="shared" si="9"/>
        <v>Caisse-01/1900</v>
      </c>
      <c r="E106" s="713"/>
      <c r="F106" s="714"/>
      <c r="G106" s="715"/>
      <c r="H106" s="971"/>
      <c r="I106" s="971"/>
      <c r="J106" s="970">
        <f t="shared" si="10"/>
        <v>0</v>
      </c>
      <c r="K106" s="970">
        <f t="shared" si="6"/>
        <v>0</v>
      </c>
      <c r="L106" s="752">
        <f t="shared" si="7"/>
        <v>0</v>
      </c>
      <c r="M106" s="711"/>
      <c r="N106" s="706">
        <f>+IF(A106="",0,IF(A106=Table!$A$5,L106,(IF(A106=Table!$A$3,0,IF(A106=Table!$A$4,L106,0)))))</f>
        <v>0</v>
      </c>
      <c r="O106" s="672"/>
      <c r="P106" s="707">
        <f>-IF(A106=Table!$A$5,I106,0)+IF(A106=Table!$A$5,H106,0)</f>
        <v>0</v>
      </c>
      <c r="Q106" s="716" t="str">
        <f t="shared" si="8"/>
        <v>01/1900</v>
      </c>
      <c r="R106" s="717">
        <f t="shared" si="11"/>
        <v>1</v>
      </c>
      <c r="S106" s="718"/>
      <c r="T106" s="718"/>
      <c r="U106" s="718"/>
      <c r="V106" s="718"/>
      <c r="W106" s="718"/>
      <c r="X106" s="718"/>
      <c r="Y106" s="718"/>
      <c r="Z106" s="718"/>
    </row>
    <row r="107" spans="1:26" ht="15">
      <c r="A107" s="711"/>
      <c r="B107" s="712"/>
      <c r="C107" s="711"/>
      <c r="D107" s="848" t="str">
        <f t="shared" si="9"/>
        <v>Caisse-01/1900</v>
      </c>
      <c r="E107" s="713"/>
      <c r="F107" s="714"/>
      <c r="G107" s="720"/>
      <c r="H107" s="973"/>
      <c r="I107" s="971"/>
      <c r="J107" s="970">
        <f t="shared" si="10"/>
        <v>0</v>
      </c>
      <c r="K107" s="970">
        <f t="shared" si="6"/>
        <v>0</v>
      </c>
      <c r="L107" s="752">
        <f t="shared" si="7"/>
        <v>0</v>
      </c>
      <c r="M107" s="711"/>
      <c r="N107" s="706">
        <f>+IF(A107="",0,IF(A107=Table!$A$5,L107,(IF(A107=Table!$A$3,0,IF(A107=Table!$A$4,L107,0)))))</f>
        <v>0</v>
      </c>
      <c r="O107" s="672"/>
      <c r="P107" s="707">
        <f>-IF(A107=Table!$A$5,I107,0)+IF(A107=Table!$A$5,H107,0)</f>
        <v>0</v>
      </c>
      <c r="Q107" s="716" t="str">
        <f t="shared" si="8"/>
        <v>01/1900</v>
      </c>
      <c r="R107" s="717">
        <f t="shared" si="11"/>
        <v>1</v>
      </c>
      <c r="S107" s="718"/>
      <c r="T107" s="718"/>
      <c r="U107" s="718"/>
      <c r="V107" s="718"/>
      <c r="W107" s="718"/>
      <c r="X107" s="718"/>
      <c r="Y107" s="718"/>
      <c r="Z107" s="718"/>
    </row>
    <row r="108" spans="1:26" ht="15">
      <c r="A108" s="711"/>
      <c r="B108" s="712"/>
      <c r="C108" s="711"/>
      <c r="D108" s="848" t="str">
        <f t="shared" si="9"/>
        <v>Caisse-01/1900</v>
      </c>
      <c r="E108" s="713"/>
      <c r="F108" s="714"/>
      <c r="G108" s="720"/>
      <c r="H108" s="973"/>
      <c r="I108" s="971"/>
      <c r="J108" s="970">
        <f t="shared" si="10"/>
        <v>0</v>
      </c>
      <c r="K108" s="970">
        <f t="shared" si="6"/>
        <v>0</v>
      </c>
      <c r="L108" s="752">
        <f t="shared" si="7"/>
        <v>0</v>
      </c>
      <c r="M108" s="711"/>
      <c r="N108" s="706">
        <f>+IF(A108="",0,IF(A108=Table!$A$5,L108,(IF(A108=Table!$A$3,0,IF(A108=Table!$A$4,L108,0)))))</f>
        <v>0</v>
      </c>
      <c r="O108" s="672"/>
      <c r="P108" s="707">
        <f>-IF(A108=Table!$A$5,I108,0)+IF(A108=Table!$A$5,H108,0)</f>
        <v>0</v>
      </c>
      <c r="Q108" s="716" t="str">
        <f t="shared" si="8"/>
        <v>01/1900</v>
      </c>
      <c r="R108" s="717">
        <f t="shared" si="11"/>
        <v>1</v>
      </c>
      <c r="S108" s="718"/>
      <c r="T108" s="718"/>
      <c r="U108" s="718"/>
      <c r="V108" s="718"/>
      <c r="W108" s="718"/>
      <c r="X108" s="718"/>
      <c r="Y108" s="718"/>
      <c r="Z108" s="718"/>
    </row>
    <row r="109" spans="1:26" ht="15">
      <c r="A109" s="711"/>
      <c r="B109" s="712"/>
      <c r="C109" s="711"/>
      <c r="D109" s="848" t="str">
        <f t="shared" si="9"/>
        <v>Caisse-01/1900</v>
      </c>
      <c r="E109" s="713"/>
      <c r="F109" s="714"/>
      <c r="G109" s="720"/>
      <c r="H109" s="973"/>
      <c r="I109" s="971"/>
      <c r="J109" s="970">
        <f t="shared" si="10"/>
        <v>0</v>
      </c>
      <c r="K109" s="970">
        <f t="shared" si="6"/>
        <v>0</v>
      </c>
      <c r="L109" s="752">
        <f t="shared" si="7"/>
        <v>0</v>
      </c>
      <c r="M109" s="711"/>
      <c r="N109" s="706">
        <f>+IF(A109="",0,IF(A109=Table!$A$5,L109,(IF(A109=Table!$A$3,0,IF(A109=Table!$A$4,L109,0)))))</f>
        <v>0</v>
      </c>
      <c r="O109" s="672"/>
      <c r="P109" s="707">
        <f>-IF(A109=Table!$A$5,I109,0)+IF(A109=Table!$A$5,H109,0)</f>
        <v>0</v>
      </c>
      <c r="Q109" s="716" t="str">
        <f t="shared" si="8"/>
        <v>01/1900</v>
      </c>
      <c r="R109" s="717">
        <f t="shared" si="11"/>
        <v>1</v>
      </c>
      <c r="S109" s="718"/>
      <c r="T109" s="718"/>
      <c r="U109" s="718"/>
      <c r="V109" s="718"/>
      <c r="W109" s="718"/>
      <c r="X109" s="718"/>
      <c r="Y109" s="718"/>
      <c r="Z109" s="718"/>
    </row>
    <row r="110" spans="1:26" ht="15">
      <c r="A110" s="711"/>
      <c r="B110" s="712"/>
      <c r="C110" s="711"/>
      <c r="D110" s="848" t="str">
        <f t="shared" si="9"/>
        <v>Caisse-01/1900</v>
      </c>
      <c r="E110" s="713"/>
      <c r="F110" s="714"/>
      <c r="G110" s="720"/>
      <c r="H110" s="973"/>
      <c r="I110" s="971"/>
      <c r="J110" s="970">
        <f t="shared" si="10"/>
        <v>0</v>
      </c>
      <c r="K110" s="970">
        <f t="shared" si="6"/>
        <v>0</v>
      </c>
      <c r="L110" s="752">
        <f t="shared" si="7"/>
        <v>0</v>
      </c>
      <c r="M110" s="711"/>
      <c r="N110" s="706">
        <f>+IF(A110="",0,IF(A110=Table!$A$5,L110,(IF(A110=Table!$A$3,0,IF(A110=Table!$A$4,L110,0)))))</f>
        <v>0</v>
      </c>
      <c r="O110" s="672"/>
      <c r="P110" s="707">
        <f>-IF(A110=Table!$A$5,I110,0)+IF(A110=Table!$A$5,H110,0)</f>
        <v>0</v>
      </c>
      <c r="Q110" s="716" t="str">
        <f t="shared" si="8"/>
        <v>01/1900</v>
      </c>
      <c r="R110" s="717">
        <f t="shared" si="11"/>
        <v>1</v>
      </c>
      <c r="S110" s="718"/>
      <c r="T110" s="718"/>
      <c r="U110" s="718"/>
      <c r="V110" s="718"/>
      <c r="W110" s="718"/>
      <c r="X110" s="718"/>
      <c r="Y110" s="718"/>
      <c r="Z110" s="718"/>
    </row>
    <row r="111" spans="1:26" ht="15">
      <c r="A111" s="711"/>
      <c r="B111" s="712"/>
      <c r="C111" s="711"/>
      <c r="D111" s="848" t="str">
        <f t="shared" si="9"/>
        <v>Caisse-01/1900</v>
      </c>
      <c r="E111" s="713"/>
      <c r="F111" s="714"/>
      <c r="G111" s="720"/>
      <c r="H111" s="973"/>
      <c r="I111" s="971"/>
      <c r="J111" s="970">
        <f t="shared" si="10"/>
        <v>0</v>
      </c>
      <c r="K111" s="970">
        <f t="shared" si="6"/>
        <v>0</v>
      </c>
      <c r="L111" s="752">
        <f t="shared" si="7"/>
        <v>0</v>
      </c>
      <c r="M111" s="711"/>
      <c r="N111" s="706">
        <f>+IF(A111="",0,IF(A111=Table!$A$5,L111,(IF(A111=Table!$A$3,0,IF(A111=Table!$A$4,L111,0)))))</f>
        <v>0</v>
      </c>
      <c r="O111" s="672"/>
      <c r="P111" s="707">
        <f>-IF(A111=Table!$A$5,I111,0)+IF(A111=Table!$A$5,H111,0)</f>
        <v>0</v>
      </c>
      <c r="Q111" s="716" t="str">
        <f t="shared" si="8"/>
        <v>01/1900</v>
      </c>
      <c r="R111" s="717">
        <f t="shared" si="11"/>
        <v>1</v>
      </c>
      <c r="S111" s="718"/>
      <c r="T111" s="718"/>
      <c r="U111" s="718"/>
      <c r="V111" s="718"/>
      <c r="W111" s="718"/>
      <c r="X111" s="718"/>
      <c r="Y111" s="718"/>
      <c r="Z111" s="718"/>
    </row>
    <row r="112" spans="1:26" ht="15">
      <c r="A112" s="711"/>
      <c r="B112" s="712"/>
      <c r="C112" s="711"/>
      <c r="D112" s="848" t="str">
        <f t="shared" si="9"/>
        <v>Caisse-01/1900</v>
      </c>
      <c r="E112" s="713"/>
      <c r="F112" s="722"/>
      <c r="G112" s="720"/>
      <c r="H112" s="973"/>
      <c r="I112" s="971"/>
      <c r="J112" s="970">
        <f t="shared" si="10"/>
        <v>0</v>
      </c>
      <c r="K112" s="970">
        <f t="shared" si="6"/>
        <v>0</v>
      </c>
      <c r="L112" s="752">
        <f t="shared" si="7"/>
        <v>0</v>
      </c>
      <c r="M112" s="711"/>
      <c r="N112" s="706">
        <f>+IF(A112="",0,IF(A112=Table!$A$5,L112,(IF(A112=Table!$A$3,0,IF(A112=Table!$A$4,L112,0)))))</f>
        <v>0</v>
      </c>
      <c r="O112" s="672"/>
      <c r="P112" s="707">
        <f>-IF(A112=Table!$A$5,I112,0)+IF(A112=Table!$A$5,H112,0)</f>
        <v>0</v>
      </c>
      <c r="Q112" s="716" t="str">
        <f t="shared" si="8"/>
        <v>01/1900</v>
      </c>
      <c r="R112" s="717">
        <f t="shared" si="11"/>
        <v>1</v>
      </c>
      <c r="S112" s="718"/>
      <c r="T112" s="718"/>
      <c r="U112" s="718"/>
      <c r="V112" s="718"/>
      <c r="W112" s="718"/>
      <c r="X112" s="718"/>
      <c r="Y112" s="718"/>
      <c r="Z112" s="718"/>
    </row>
    <row r="113" spans="1:26" ht="15">
      <c r="A113" s="711"/>
      <c r="B113" s="712"/>
      <c r="C113" s="711"/>
      <c r="D113" s="848" t="str">
        <f t="shared" si="9"/>
        <v>Caisse-01/1900</v>
      </c>
      <c r="E113" s="719"/>
      <c r="F113" s="714"/>
      <c r="G113" s="720"/>
      <c r="H113" s="973"/>
      <c r="I113" s="971"/>
      <c r="J113" s="970">
        <f t="shared" si="10"/>
        <v>0</v>
      </c>
      <c r="K113" s="970">
        <f t="shared" si="6"/>
        <v>0</v>
      </c>
      <c r="L113" s="752">
        <f t="shared" si="7"/>
        <v>0</v>
      </c>
      <c r="M113" s="711"/>
      <c r="N113" s="706">
        <f>+IF(A113="",0,IF(A113=Table!$A$5,L113,(IF(A113=Table!$A$3,0,IF(A113=Table!$A$4,L113,0)))))</f>
        <v>0</v>
      </c>
      <c r="O113" s="672"/>
      <c r="P113" s="707">
        <f>-IF(A113=Table!$A$5,I113,0)+IF(A113=Table!$A$5,H113,0)</f>
        <v>0</v>
      </c>
      <c r="Q113" s="716" t="str">
        <f t="shared" si="8"/>
        <v>01/1900</v>
      </c>
      <c r="R113" s="717">
        <f t="shared" si="11"/>
        <v>1</v>
      </c>
      <c r="S113" s="718"/>
      <c r="T113" s="718"/>
      <c r="U113" s="718"/>
      <c r="V113" s="718"/>
      <c r="W113" s="718"/>
      <c r="X113" s="718"/>
      <c r="Y113" s="718"/>
      <c r="Z113" s="718"/>
    </row>
    <row r="114" spans="1:26" ht="15">
      <c r="A114" s="711"/>
      <c r="B114" s="712"/>
      <c r="C114" s="711"/>
      <c r="D114" s="848" t="str">
        <f t="shared" si="9"/>
        <v>Caisse-01/1900</v>
      </c>
      <c r="E114" s="721"/>
      <c r="F114" s="714"/>
      <c r="G114" s="720"/>
      <c r="H114" s="973"/>
      <c r="I114" s="971"/>
      <c r="J114" s="970">
        <f t="shared" si="10"/>
        <v>0</v>
      </c>
      <c r="K114" s="970">
        <f t="shared" si="6"/>
        <v>0</v>
      </c>
      <c r="L114" s="752">
        <f t="shared" si="7"/>
        <v>0</v>
      </c>
      <c r="M114" s="711"/>
      <c r="N114" s="706">
        <f>+IF(A114="",0,IF(A114=Table!$A$5,L114,(IF(A114=Table!$A$3,0,IF(A114=Table!$A$4,L114,0)))))</f>
        <v>0</v>
      </c>
      <c r="O114" s="672"/>
      <c r="P114" s="707">
        <f>-IF(A114=Table!$A$5,I114,0)+IF(A114=Table!$A$5,H114,0)</f>
        <v>0</v>
      </c>
      <c r="Q114" s="716" t="str">
        <f t="shared" si="8"/>
        <v>01/1900</v>
      </c>
      <c r="R114" s="717">
        <f t="shared" si="11"/>
        <v>1</v>
      </c>
      <c r="S114" s="718"/>
      <c r="T114" s="718"/>
      <c r="U114" s="718"/>
      <c r="V114" s="718"/>
      <c r="W114" s="718"/>
      <c r="X114" s="718"/>
      <c r="Y114" s="718"/>
      <c r="Z114" s="718"/>
    </row>
    <row r="115" spans="1:26" ht="15">
      <c r="A115" s="711"/>
      <c r="B115" s="712"/>
      <c r="C115" s="711"/>
      <c r="D115" s="848" t="str">
        <f t="shared" si="9"/>
        <v>Caisse-01/1900</v>
      </c>
      <c r="E115" s="715"/>
      <c r="F115" s="714"/>
      <c r="G115" s="720"/>
      <c r="H115" s="971"/>
      <c r="I115" s="973"/>
      <c r="J115" s="970">
        <f t="shared" si="10"/>
        <v>0</v>
      </c>
      <c r="K115" s="970">
        <f t="shared" si="6"/>
        <v>0</v>
      </c>
      <c r="L115" s="752">
        <f t="shared" si="7"/>
        <v>0</v>
      </c>
      <c r="M115" s="711"/>
      <c r="N115" s="706">
        <f>+IF(A115="",0,IF(A115=Table!$A$5,L115,(IF(A115=Table!$A$3,0,IF(A115=Table!$A$4,L115,0)))))</f>
        <v>0</v>
      </c>
      <c r="O115" s="672"/>
      <c r="P115" s="707">
        <f>-IF(A115=Table!$A$5,I115,0)+IF(A115=Table!$A$5,H115,0)</f>
        <v>0</v>
      </c>
      <c r="Q115" s="716" t="str">
        <f t="shared" si="8"/>
        <v>01/1900</v>
      </c>
      <c r="R115" s="717">
        <f t="shared" si="11"/>
        <v>1</v>
      </c>
      <c r="S115" s="718"/>
      <c r="T115" s="718"/>
      <c r="U115" s="718"/>
      <c r="V115" s="718"/>
      <c r="W115" s="718"/>
      <c r="X115" s="718"/>
      <c r="Y115" s="718"/>
      <c r="Z115" s="718"/>
    </row>
    <row r="116" spans="1:26" ht="15">
      <c r="A116" s="711"/>
      <c r="B116" s="712"/>
      <c r="C116" s="711"/>
      <c r="D116" s="848" t="str">
        <f t="shared" si="9"/>
        <v>Caisse-01/1900</v>
      </c>
      <c r="E116" s="713"/>
      <c r="F116" s="722"/>
      <c r="G116" s="720"/>
      <c r="H116" s="973"/>
      <c r="I116" s="971"/>
      <c r="J116" s="970">
        <f t="shared" si="10"/>
        <v>0</v>
      </c>
      <c r="K116" s="970">
        <f t="shared" si="6"/>
        <v>0</v>
      </c>
      <c r="L116" s="752">
        <f t="shared" si="7"/>
        <v>0</v>
      </c>
      <c r="M116" s="711"/>
      <c r="N116" s="706">
        <f>+IF(A116="",0,IF(A116=Table!$A$5,L116,(IF(A116=Table!$A$3,0,IF(A116=Table!$A$4,L116,0)))))</f>
        <v>0</v>
      </c>
      <c r="O116" s="672"/>
      <c r="P116" s="707">
        <f>-IF(A116=Table!$A$5,I116,0)+IF(A116=Table!$A$5,H116,0)</f>
        <v>0</v>
      </c>
      <c r="Q116" s="716" t="str">
        <f t="shared" si="8"/>
        <v>01/1900</v>
      </c>
      <c r="R116" s="717">
        <f t="shared" si="11"/>
        <v>1</v>
      </c>
      <c r="S116" s="718"/>
      <c r="T116" s="718"/>
      <c r="U116" s="718"/>
      <c r="V116" s="718"/>
      <c r="W116" s="718"/>
      <c r="X116" s="718"/>
      <c r="Y116" s="718"/>
      <c r="Z116" s="718"/>
    </row>
    <row r="117" spans="1:26" ht="15">
      <c r="A117" s="711"/>
      <c r="B117" s="712"/>
      <c r="C117" s="711"/>
      <c r="D117" s="848" t="str">
        <f t="shared" si="9"/>
        <v>Caisse-01/1900</v>
      </c>
      <c r="E117" s="713"/>
      <c r="F117" s="714"/>
      <c r="G117" s="720"/>
      <c r="H117" s="973"/>
      <c r="I117" s="971"/>
      <c r="J117" s="970">
        <f t="shared" si="10"/>
        <v>0</v>
      </c>
      <c r="K117" s="970">
        <f t="shared" si="6"/>
        <v>0</v>
      </c>
      <c r="L117" s="752">
        <f t="shared" si="7"/>
        <v>0</v>
      </c>
      <c r="M117" s="711"/>
      <c r="N117" s="706">
        <f>+IF(A117="",0,IF(A117=Table!$A$5,L117,(IF(A117=Table!$A$3,0,IF(A117=Table!$A$4,L117,0)))))</f>
        <v>0</v>
      </c>
      <c r="O117" s="672"/>
      <c r="P117" s="707">
        <f>-IF(A117=Table!$A$5,I117,0)+IF(A117=Table!$A$5,H117,0)</f>
        <v>0</v>
      </c>
      <c r="Q117" s="716" t="str">
        <f t="shared" si="8"/>
        <v>01/1900</v>
      </c>
      <c r="R117" s="717">
        <f t="shared" si="11"/>
        <v>1</v>
      </c>
      <c r="S117" s="718"/>
      <c r="T117" s="718"/>
      <c r="U117" s="718"/>
      <c r="V117" s="718"/>
      <c r="W117" s="718"/>
      <c r="X117" s="718"/>
      <c r="Y117" s="718"/>
      <c r="Z117" s="718"/>
    </row>
    <row r="118" spans="1:26" ht="15">
      <c r="A118" s="711"/>
      <c r="B118" s="712"/>
      <c r="C118" s="711"/>
      <c r="D118" s="848" t="str">
        <f t="shared" si="9"/>
        <v>Caisse-01/1900</v>
      </c>
      <c r="E118" s="713"/>
      <c r="F118" s="714"/>
      <c r="G118" s="720"/>
      <c r="H118" s="973"/>
      <c r="I118" s="971"/>
      <c r="J118" s="970">
        <f t="shared" si="10"/>
        <v>0</v>
      </c>
      <c r="K118" s="970">
        <f t="shared" si="6"/>
        <v>0</v>
      </c>
      <c r="L118" s="752">
        <f t="shared" si="7"/>
        <v>0</v>
      </c>
      <c r="M118" s="711"/>
      <c r="N118" s="706">
        <f>+IF(A118="",0,IF(A118=Table!$A$5,L118,(IF(A118=Table!$A$3,0,IF(A118=Table!$A$4,L118,0)))))</f>
        <v>0</v>
      </c>
      <c r="O118" s="672"/>
      <c r="P118" s="707">
        <f>-IF(A118=Table!$A$5,I118,0)+IF(A118=Table!$A$5,H118,0)</f>
        <v>0</v>
      </c>
      <c r="Q118" s="716" t="str">
        <f t="shared" si="8"/>
        <v>01/1900</v>
      </c>
      <c r="R118" s="717">
        <f t="shared" si="11"/>
        <v>1</v>
      </c>
      <c r="S118" s="718"/>
      <c r="T118" s="718"/>
      <c r="U118" s="718"/>
      <c r="V118" s="718"/>
      <c r="W118" s="718"/>
      <c r="X118" s="718"/>
      <c r="Y118" s="718"/>
      <c r="Z118" s="718"/>
    </row>
    <row r="119" spans="1:26" ht="15">
      <c r="A119" s="711"/>
      <c r="B119" s="712"/>
      <c r="C119" s="711"/>
      <c r="D119" s="848" t="str">
        <f t="shared" si="9"/>
        <v>Caisse-01/1900</v>
      </c>
      <c r="E119" s="713"/>
      <c r="F119" s="714"/>
      <c r="G119" s="720"/>
      <c r="H119" s="973"/>
      <c r="I119" s="971"/>
      <c r="J119" s="970">
        <f t="shared" si="10"/>
        <v>0</v>
      </c>
      <c r="K119" s="970">
        <f t="shared" si="6"/>
        <v>0</v>
      </c>
      <c r="L119" s="752">
        <f t="shared" si="7"/>
        <v>0</v>
      </c>
      <c r="M119" s="711"/>
      <c r="N119" s="706">
        <f>+IF(A119="",0,IF(A119=Table!$A$5,L119,(IF(A119=Table!$A$3,0,IF(A119=Table!$A$4,L119,0)))))</f>
        <v>0</v>
      </c>
      <c r="O119" s="672"/>
      <c r="P119" s="707">
        <f>-IF(A119=Table!$A$5,I119,0)+IF(A119=Table!$A$5,H119,0)</f>
        <v>0</v>
      </c>
      <c r="Q119" s="716" t="str">
        <f t="shared" si="8"/>
        <v>01/1900</v>
      </c>
      <c r="R119" s="717">
        <f t="shared" si="11"/>
        <v>1</v>
      </c>
      <c r="S119" s="718"/>
      <c r="T119" s="718"/>
      <c r="U119" s="718"/>
      <c r="V119" s="718"/>
      <c r="W119" s="718"/>
      <c r="X119" s="718"/>
      <c r="Y119" s="718"/>
      <c r="Z119" s="718"/>
    </row>
    <row r="120" spans="1:26" ht="15">
      <c r="A120" s="711"/>
      <c r="B120" s="712"/>
      <c r="C120" s="711"/>
      <c r="D120" s="848" t="str">
        <f t="shared" si="9"/>
        <v>Caisse-01/1900</v>
      </c>
      <c r="E120" s="713"/>
      <c r="F120" s="714"/>
      <c r="G120" s="720"/>
      <c r="H120" s="973"/>
      <c r="I120" s="971"/>
      <c r="J120" s="970">
        <f t="shared" si="10"/>
        <v>0</v>
      </c>
      <c r="K120" s="970">
        <f t="shared" si="6"/>
        <v>0</v>
      </c>
      <c r="L120" s="752">
        <f t="shared" si="7"/>
        <v>0</v>
      </c>
      <c r="M120" s="711"/>
      <c r="N120" s="706">
        <f>+IF(A120="",0,IF(A120=Table!$A$5,L120,(IF(A120=Table!$A$3,0,IF(A120=Table!$A$4,L120,0)))))</f>
        <v>0</v>
      </c>
      <c r="O120" s="672"/>
      <c r="P120" s="707">
        <f>-IF(A120=Table!$A$5,I120,0)+IF(A120=Table!$A$5,H120,0)</f>
        <v>0</v>
      </c>
      <c r="Q120" s="716" t="str">
        <f t="shared" si="8"/>
        <v>01/1900</v>
      </c>
      <c r="R120" s="717">
        <f t="shared" si="11"/>
        <v>1</v>
      </c>
      <c r="S120" s="718"/>
      <c r="T120" s="718"/>
      <c r="U120" s="718"/>
      <c r="V120" s="718"/>
      <c r="W120" s="718"/>
      <c r="X120" s="718"/>
      <c r="Y120" s="718"/>
      <c r="Z120" s="718"/>
    </row>
    <row r="121" spans="1:26" ht="15">
      <c r="A121" s="711"/>
      <c r="B121" s="712"/>
      <c r="C121" s="711"/>
      <c r="D121" s="848" t="str">
        <f t="shared" si="9"/>
        <v>Caisse-01/1900</v>
      </c>
      <c r="E121" s="713"/>
      <c r="F121" s="714"/>
      <c r="G121" s="720"/>
      <c r="H121" s="973"/>
      <c r="I121" s="971"/>
      <c r="J121" s="970">
        <f t="shared" si="10"/>
        <v>0</v>
      </c>
      <c r="K121" s="970">
        <f t="shared" si="6"/>
        <v>0</v>
      </c>
      <c r="L121" s="752">
        <f t="shared" si="7"/>
        <v>0</v>
      </c>
      <c r="M121" s="711"/>
      <c r="N121" s="706">
        <f>+IF(A121="",0,IF(A121=Table!$A$5,L121,(IF(A121=Table!$A$3,0,IF(A121=Table!$A$4,L121,0)))))</f>
        <v>0</v>
      </c>
      <c r="O121" s="672"/>
      <c r="P121" s="707">
        <f>-IF(A121=Table!$A$5,I121,0)+IF(A121=Table!$A$5,H121,0)</f>
        <v>0</v>
      </c>
      <c r="Q121" s="716" t="str">
        <f t="shared" si="8"/>
        <v>01/1900</v>
      </c>
      <c r="R121" s="717">
        <f t="shared" si="11"/>
        <v>1</v>
      </c>
      <c r="S121" s="718"/>
      <c r="T121" s="718"/>
      <c r="U121" s="718"/>
      <c r="V121" s="718"/>
      <c r="W121" s="718"/>
      <c r="X121" s="718"/>
      <c r="Y121" s="718"/>
      <c r="Z121" s="718"/>
    </row>
    <row r="122" spans="1:26" ht="15">
      <c r="A122" s="711"/>
      <c r="B122" s="712"/>
      <c r="C122" s="711"/>
      <c r="D122" s="848" t="str">
        <f t="shared" si="9"/>
        <v>Caisse-01/1900</v>
      </c>
      <c r="E122" s="721"/>
      <c r="F122" s="723"/>
      <c r="G122" s="720"/>
      <c r="H122" s="973"/>
      <c r="I122" s="971"/>
      <c r="J122" s="970">
        <f t="shared" si="10"/>
        <v>0</v>
      </c>
      <c r="K122" s="970">
        <f t="shared" si="6"/>
        <v>0</v>
      </c>
      <c r="L122" s="752">
        <f t="shared" si="7"/>
        <v>0</v>
      </c>
      <c r="M122" s="711"/>
      <c r="N122" s="706">
        <f>+IF(A122="",0,IF(A122=Table!$A$5,L122,(IF(A122=Table!$A$3,0,IF(A122=Table!$A$4,L122,0)))))</f>
        <v>0</v>
      </c>
      <c r="O122" s="672"/>
      <c r="P122" s="707">
        <f>-IF(A122=Table!$A$5,I122,0)+IF(A122=Table!$A$5,H122,0)</f>
        <v>0</v>
      </c>
      <c r="Q122" s="716" t="str">
        <f t="shared" si="8"/>
        <v>01/1900</v>
      </c>
      <c r="R122" s="717">
        <f t="shared" si="11"/>
        <v>1</v>
      </c>
      <c r="S122" s="718"/>
      <c r="T122" s="718"/>
      <c r="U122" s="718"/>
      <c r="V122" s="718"/>
      <c r="W122" s="718"/>
      <c r="X122" s="718"/>
      <c r="Y122" s="718"/>
      <c r="Z122" s="718"/>
    </row>
    <row r="123" spans="1:26" ht="15">
      <c r="A123" s="711"/>
      <c r="B123" s="712"/>
      <c r="C123" s="711"/>
      <c r="D123" s="848" t="str">
        <f t="shared" si="9"/>
        <v>Caisse-01/1900</v>
      </c>
      <c r="E123" s="721"/>
      <c r="F123" s="723"/>
      <c r="G123" s="720"/>
      <c r="H123" s="973"/>
      <c r="I123" s="971"/>
      <c r="J123" s="970">
        <f t="shared" si="10"/>
        <v>0</v>
      </c>
      <c r="K123" s="970">
        <f t="shared" si="6"/>
        <v>0</v>
      </c>
      <c r="L123" s="752">
        <f t="shared" si="7"/>
        <v>0</v>
      </c>
      <c r="M123" s="711"/>
      <c r="N123" s="706">
        <f>+IF(A123="",0,IF(A123=Table!$A$5,L123,(IF(A123=Table!$A$3,0,IF(A123=Table!$A$4,L123,0)))))</f>
        <v>0</v>
      </c>
      <c r="O123" s="672"/>
      <c r="P123" s="707">
        <f>-IF(A123=Table!$A$5,I123,0)+IF(A123=Table!$A$5,H123,0)</f>
        <v>0</v>
      </c>
      <c r="Q123" s="716" t="str">
        <f t="shared" si="8"/>
        <v>01/1900</v>
      </c>
      <c r="R123" s="717">
        <f t="shared" si="11"/>
        <v>1</v>
      </c>
      <c r="S123" s="718"/>
      <c r="T123" s="718"/>
      <c r="U123" s="718"/>
      <c r="V123" s="718"/>
      <c r="W123" s="718"/>
      <c r="X123" s="718"/>
      <c r="Y123" s="718"/>
      <c r="Z123" s="718"/>
    </row>
    <row r="124" spans="1:26" ht="15">
      <c r="A124" s="711"/>
      <c r="B124" s="712"/>
      <c r="C124" s="711"/>
      <c r="D124" s="848" t="str">
        <f t="shared" si="9"/>
        <v>Caisse-01/1900</v>
      </c>
      <c r="E124" s="719"/>
      <c r="F124" s="724"/>
      <c r="G124" s="720"/>
      <c r="H124" s="972"/>
      <c r="I124" s="973"/>
      <c r="J124" s="970">
        <f t="shared" si="10"/>
        <v>0</v>
      </c>
      <c r="K124" s="970">
        <f t="shared" si="6"/>
        <v>0</v>
      </c>
      <c r="L124" s="752">
        <f t="shared" si="7"/>
        <v>0</v>
      </c>
      <c r="M124" s="711"/>
      <c r="N124" s="706">
        <f>+IF(A124="",0,IF(A124=Table!$A$5,L124,(IF(A124=Table!$A$3,0,IF(A124=Table!$A$4,L124,0)))))</f>
        <v>0</v>
      </c>
      <c r="O124" s="672"/>
      <c r="P124" s="707">
        <f>-IF(A124=Table!$A$5,I124,0)+IF(A124=Table!$A$5,H124,0)</f>
        <v>0</v>
      </c>
      <c r="Q124" s="716" t="str">
        <f t="shared" si="8"/>
        <v>01/1900</v>
      </c>
      <c r="R124" s="717">
        <f t="shared" si="11"/>
        <v>1</v>
      </c>
      <c r="S124" s="718"/>
      <c r="T124" s="718"/>
      <c r="U124" s="718"/>
      <c r="V124" s="718"/>
      <c r="W124" s="718"/>
      <c r="X124" s="718"/>
      <c r="Y124" s="718"/>
      <c r="Z124" s="718"/>
    </row>
    <row r="125" spans="1:26" ht="15">
      <c r="A125" s="711"/>
      <c r="B125" s="712"/>
      <c r="C125" s="711"/>
      <c r="D125" s="848" t="str">
        <f t="shared" si="9"/>
        <v>Caisse-01/1900</v>
      </c>
      <c r="E125" s="715"/>
      <c r="F125" s="724"/>
      <c r="G125" s="720"/>
      <c r="H125" s="971"/>
      <c r="I125" s="973"/>
      <c r="J125" s="970">
        <f t="shared" si="10"/>
        <v>0</v>
      </c>
      <c r="K125" s="970">
        <f t="shared" si="6"/>
        <v>0</v>
      </c>
      <c r="L125" s="752">
        <f t="shared" si="7"/>
        <v>0</v>
      </c>
      <c r="M125" s="711"/>
      <c r="N125" s="706">
        <f>+IF(A125="",0,IF(A125=Table!$A$5,L125,(IF(A125=Table!$A$3,0,IF(A125=Table!$A$4,L125,0)))))</f>
        <v>0</v>
      </c>
      <c r="O125" s="672"/>
      <c r="P125" s="707">
        <f>-IF(A125=Table!$A$5,I125,0)+IF(A125=Table!$A$5,H125,0)</f>
        <v>0</v>
      </c>
      <c r="Q125" s="716" t="str">
        <f t="shared" si="8"/>
        <v>01/1900</v>
      </c>
      <c r="R125" s="717">
        <f t="shared" si="11"/>
        <v>1</v>
      </c>
      <c r="S125" s="718"/>
      <c r="T125" s="718"/>
      <c r="U125" s="718"/>
      <c r="V125" s="718"/>
      <c r="W125" s="718"/>
      <c r="X125" s="718"/>
      <c r="Y125" s="718"/>
      <c r="Z125" s="718"/>
    </row>
    <row r="126" spans="1:26" ht="15">
      <c r="A126" s="711"/>
      <c r="B126" s="712"/>
      <c r="C126" s="711"/>
      <c r="D126" s="848" t="str">
        <f t="shared" si="9"/>
        <v>Caisse-01/1900</v>
      </c>
      <c r="E126" s="715"/>
      <c r="F126" s="724"/>
      <c r="G126" s="720"/>
      <c r="H126" s="971"/>
      <c r="I126" s="973"/>
      <c r="J126" s="970">
        <f t="shared" si="10"/>
        <v>0</v>
      </c>
      <c r="K126" s="970">
        <f t="shared" si="6"/>
        <v>0</v>
      </c>
      <c r="L126" s="752">
        <f t="shared" si="7"/>
        <v>0</v>
      </c>
      <c r="M126" s="711"/>
      <c r="N126" s="706">
        <f>+IF(A126="",0,IF(A126=Table!$A$5,L126,(IF(A126=Table!$A$3,0,IF(A126=Table!$A$4,L126,0)))))</f>
        <v>0</v>
      </c>
      <c r="O126" s="672"/>
      <c r="P126" s="707">
        <f>-IF(A126=Table!$A$5,I126,0)+IF(A126=Table!$A$5,H126,0)</f>
        <v>0</v>
      </c>
      <c r="Q126" s="716" t="str">
        <f t="shared" si="8"/>
        <v>01/1900</v>
      </c>
      <c r="R126" s="717">
        <f t="shared" si="11"/>
        <v>1</v>
      </c>
      <c r="S126" s="718"/>
      <c r="T126" s="718"/>
      <c r="U126" s="718"/>
      <c r="V126" s="718"/>
      <c r="W126" s="718"/>
      <c r="X126" s="718"/>
      <c r="Y126" s="718"/>
      <c r="Z126" s="718"/>
    </row>
    <row r="127" spans="1:26" ht="15">
      <c r="A127" s="711"/>
      <c r="B127" s="712"/>
      <c r="C127" s="711"/>
      <c r="D127" s="848" t="str">
        <f t="shared" si="9"/>
        <v>Caisse-01/1900</v>
      </c>
      <c r="E127" s="713"/>
      <c r="F127" s="715"/>
      <c r="G127" s="715"/>
      <c r="H127" s="970"/>
      <c r="I127" s="970"/>
      <c r="J127" s="970">
        <f t="shared" si="10"/>
        <v>0</v>
      </c>
      <c r="K127" s="970">
        <f t="shared" si="6"/>
        <v>0</v>
      </c>
      <c r="L127" s="752">
        <f t="shared" si="7"/>
        <v>0</v>
      </c>
      <c r="M127" s="711"/>
      <c r="N127" s="706">
        <f>+IF(A127="",0,IF(A127=Table!$A$5,L127,(IF(A127=Table!$A$3,0,IF(A127=Table!$A$4,L127,0)))))</f>
        <v>0</v>
      </c>
      <c r="O127" s="672"/>
      <c r="P127" s="707">
        <f>-IF(A127=Table!$A$5,I127,0)+IF(A127=Table!$A$5,H127,0)</f>
        <v>0</v>
      </c>
      <c r="Q127" s="716" t="str">
        <f t="shared" si="8"/>
        <v>01/1900</v>
      </c>
      <c r="R127" s="717">
        <f t="shared" si="11"/>
        <v>1</v>
      </c>
      <c r="S127" s="718"/>
      <c r="T127" s="718"/>
      <c r="U127" s="718"/>
      <c r="V127" s="718"/>
      <c r="W127" s="718"/>
      <c r="X127" s="718"/>
      <c r="Y127" s="718"/>
      <c r="Z127" s="718"/>
    </row>
    <row r="128" spans="1:26" ht="15">
      <c r="A128" s="711"/>
      <c r="B128" s="712"/>
      <c r="C128" s="711"/>
      <c r="D128" s="848" t="str">
        <f t="shared" si="9"/>
        <v>Caisse-01/1900</v>
      </c>
      <c r="E128" s="726"/>
      <c r="F128" s="727"/>
      <c r="G128" s="720"/>
      <c r="H128" s="973"/>
      <c r="I128" s="971"/>
      <c r="J128" s="970">
        <f t="shared" si="10"/>
        <v>0</v>
      </c>
      <c r="K128" s="970">
        <f t="shared" si="6"/>
        <v>0</v>
      </c>
      <c r="L128" s="752">
        <f t="shared" si="7"/>
        <v>0</v>
      </c>
      <c r="M128" s="711"/>
      <c r="N128" s="706">
        <f>+IF(A128="",0,IF(A128=Table!$A$5,L128,(IF(A128=Table!$A$3,0,IF(A128=Table!$A$4,L128,0)))))</f>
        <v>0</v>
      </c>
      <c r="O128" s="672"/>
      <c r="P128" s="707">
        <f>-IF(A128=Table!$A$5,I128,0)+IF(A128=Table!$A$5,H128,0)</f>
        <v>0</v>
      </c>
      <c r="Q128" s="716" t="str">
        <f t="shared" si="8"/>
        <v>01/1900</v>
      </c>
      <c r="R128" s="717">
        <f t="shared" si="11"/>
        <v>1</v>
      </c>
      <c r="S128" s="718"/>
      <c r="T128" s="718"/>
      <c r="U128" s="718"/>
      <c r="V128" s="718"/>
      <c r="W128" s="718"/>
      <c r="X128" s="718"/>
      <c r="Y128" s="718"/>
      <c r="Z128" s="718"/>
    </row>
    <row r="129" spans="1:26" ht="15">
      <c r="A129" s="711"/>
      <c r="B129" s="712"/>
      <c r="C129" s="711"/>
      <c r="D129" s="848" t="str">
        <f t="shared" si="9"/>
        <v>Caisse-01/1900</v>
      </c>
      <c r="E129" s="726"/>
      <c r="F129" s="727"/>
      <c r="G129" s="720"/>
      <c r="H129" s="973"/>
      <c r="I129" s="970"/>
      <c r="J129" s="970">
        <f t="shared" si="10"/>
        <v>0</v>
      </c>
      <c r="K129" s="970">
        <f t="shared" si="6"/>
        <v>0</v>
      </c>
      <c r="L129" s="752">
        <f t="shared" si="7"/>
        <v>0</v>
      </c>
      <c r="M129" s="711"/>
      <c r="N129" s="706">
        <f>+IF(A129="",0,IF(A129=Table!$A$5,L129,(IF(A129=Table!$A$3,0,IF(A129=Table!$A$4,L129,0)))))</f>
        <v>0</v>
      </c>
      <c r="O129" s="672"/>
      <c r="P129" s="707">
        <f>-IF(A129=Table!$A$5,I129,0)+IF(A129=Table!$A$5,H129,0)</f>
        <v>0</v>
      </c>
      <c r="Q129" s="716" t="str">
        <f t="shared" si="8"/>
        <v>01/1900</v>
      </c>
      <c r="R129" s="717">
        <f t="shared" si="11"/>
        <v>1</v>
      </c>
      <c r="S129" s="718"/>
      <c r="T129" s="718"/>
      <c r="U129" s="718"/>
      <c r="V129" s="718"/>
      <c r="W129" s="718"/>
      <c r="X129" s="718"/>
      <c r="Y129" s="718"/>
      <c r="Z129" s="718"/>
    </row>
    <row r="130" spans="1:26" ht="15">
      <c r="A130" s="711"/>
      <c r="B130" s="712"/>
      <c r="C130" s="711"/>
      <c r="D130" s="848" t="str">
        <f t="shared" si="9"/>
        <v>Caisse-01/1900</v>
      </c>
      <c r="E130" s="726"/>
      <c r="F130" s="727"/>
      <c r="G130" s="720"/>
      <c r="H130" s="973"/>
      <c r="I130" s="970"/>
      <c r="J130" s="970">
        <f t="shared" si="10"/>
        <v>0</v>
      </c>
      <c r="K130" s="970">
        <f t="shared" si="6"/>
        <v>0</v>
      </c>
      <c r="L130" s="752">
        <f t="shared" si="7"/>
        <v>0</v>
      </c>
      <c r="M130" s="711"/>
      <c r="N130" s="706">
        <f>+IF(A130="",0,IF(A130=Table!$A$5,L130,(IF(A130=Table!$A$3,0,IF(A130=Table!$A$4,L130,0)))))</f>
        <v>0</v>
      </c>
      <c r="O130" s="672"/>
      <c r="P130" s="707">
        <f>-IF(A130=Table!$A$5,I130,0)+IF(A130=Table!$A$5,H130,0)</f>
        <v>0</v>
      </c>
      <c r="Q130" s="716" t="str">
        <f t="shared" si="8"/>
        <v>01/1900</v>
      </c>
      <c r="R130" s="717">
        <f t="shared" si="11"/>
        <v>1</v>
      </c>
      <c r="S130" s="718"/>
      <c r="T130" s="718"/>
      <c r="U130" s="718"/>
      <c r="V130" s="718"/>
      <c r="W130" s="718"/>
      <c r="X130" s="718"/>
      <c r="Y130" s="718"/>
      <c r="Z130" s="718"/>
    </row>
    <row r="131" spans="1:26" ht="15">
      <c r="A131" s="711"/>
      <c r="B131" s="712"/>
      <c r="C131" s="711"/>
      <c r="D131" s="848" t="str">
        <f t="shared" si="9"/>
        <v>Caisse-01/1900</v>
      </c>
      <c r="E131" s="726"/>
      <c r="F131" s="727"/>
      <c r="G131" s="728"/>
      <c r="H131" s="973"/>
      <c r="I131" s="970"/>
      <c r="J131" s="970">
        <f t="shared" si="10"/>
        <v>0</v>
      </c>
      <c r="K131" s="970">
        <f t="shared" si="6"/>
        <v>0</v>
      </c>
      <c r="L131" s="752">
        <f t="shared" si="7"/>
        <v>0</v>
      </c>
      <c r="M131" s="711"/>
      <c r="N131" s="706">
        <f>+IF(A131="",0,IF(A131=Table!$A$5,L131,(IF(A131=Table!$A$3,0,IF(A131=Table!$A$4,L131,0)))))</f>
        <v>0</v>
      </c>
      <c r="O131" s="672"/>
      <c r="P131" s="707">
        <f>-IF(A131=Table!$A$5,I131,0)+IF(A131=Table!$A$5,H131,0)</f>
        <v>0</v>
      </c>
      <c r="Q131" s="716" t="str">
        <f t="shared" si="8"/>
        <v>01/1900</v>
      </c>
      <c r="R131" s="717">
        <f t="shared" si="11"/>
        <v>1</v>
      </c>
      <c r="S131" s="718"/>
      <c r="T131" s="718"/>
      <c r="U131" s="718"/>
      <c r="V131" s="718"/>
      <c r="W131" s="718"/>
      <c r="X131" s="718"/>
      <c r="Y131" s="718"/>
      <c r="Z131" s="718"/>
    </row>
    <row r="132" spans="1:26" ht="15">
      <c r="A132" s="711"/>
      <c r="B132" s="712"/>
      <c r="C132" s="711"/>
      <c r="D132" s="848" t="str">
        <f t="shared" si="9"/>
        <v>Caisse-01/1900</v>
      </c>
      <c r="E132" s="726"/>
      <c r="F132" s="727"/>
      <c r="G132" s="728"/>
      <c r="H132" s="973"/>
      <c r="I132" s="971"/>
      <c r="J132" s="970">
        <f t="shared" si="10"/>
        <v>0</v>
      </c>
      <c r="K132" s="970">
        <f t="shared" si="6"/>
        <v>0</v>
      </c>
      <c r="L132" s="752">
        <f t="shared" si="7"/>
        <v>0</v>
      </c>
      <c r="M132" s="711"/>
      <c r="N132" s="706">
        <f>+IF(A132="",0,IF(A132=Table!$A$5,L132,(IF(A132=Table!$A$3,0,IF(A132=Table!$A$4,L132,0)))))</f>
        <v>0</v>
      </c>
      <c r="O132" s="672"/>
      <c r="P132" s="707">
        <f>-IF(A132=Table!$A$5,I132,0)+IF(A132=Table!$A$5,H132,0)</f>
        <v>0</v>
      </c>
      <c r="Q132" s="716" t="str">
        <f t="shared" si="8"/>
        <v>01/1900</v>
      </c>
      <c r="R132" s="717">
        <f t="shared" si="11"/>
        <v>1</v>
      </c>
      <c r="S132" s="718"/>
      <c r="T132" s="718"/>
      <c r="U132" s="718"/>
      <c r="V132" s="718"/>
      <c r="W132" s="718"/>
      <c r="X132" s="718"/>
      <c r="Y132" s="718"/>
      <c r="Z132" s="718"/>
    </row>
    <row r="133" spans="1:26" ht="15">
      <c r="A133" s="711"/>
      <c r="B133" s="712"/>
      <c r="C133" s="711"/>
      <c r="D133" s="848" t="str">
        <f t="shared" si="9"/>
        <v>Caisse-01/1900</v>
      </c>
      <c r="E133" s="726"/>
      <c r="F133" s="727"/>
      <c r="G133" s="728"/>
      <c r="H133" s="973"/>
      <c r="I133" s="970"/>
      <c r="J133" s="970">
        <f t="shared" si="10"/>
        <v>0</v>
      </c>
      <c r="K133" s="970">
        <f t="shared" si="6"/>
        <v>0</v>
      </c>
      <c r="L133" s="752">
        <f t="shared" si="7"/>
        <v>0</v>
      </c>
      <c r="M133" s="711"/>
      <c r="N133" s="706">
        <f>+IF(A133="",0,IF(A133=Table!$A$5,L133,(IF(A133=Table!$A$3,0,IF(A133=Table!$A$4,L133,0)))))</f>
        <v>0</v>
      </c>
      <c r="O133" s="672"/>
      <c r="P133" s="707">
        <f>-IF(A133=Table!$A$5,I133,0)+IF(A133=Table!$A$5,H133,0)</f>
        <v>0</v>
      </c>
      <c r="Q133" s="716" t="str">
        <f t="shared" si="8"/>
        <v>01/1900</v>
      </c>
      <c r="R133" s="717">
        <f t="shared" si="11"/>
        <v>1</v>
      </c>
      <c r="S133" s="718"/>
      <c r="T133" s="718"/>
      <c r="U133" s="718"/>
      <c r="V133" s="718"/>
      <c r="W133" s="718"/>
      <c r="X133" s="718"/>
      <c r="Y133" s="718"/>
      <c r="Z133" s="718"/>
    </row>
    <row r="134" spans="1:26" ht="15">
      <c r="A134" s="711"/>
      <c r="B134" s="712"/>
      <c r="C134" s="711"/>
      <c r="D134" s="848" t="str">
        <f t="shared" si="9"/>
        <v>Caisse-01/1900</v>
      </c>
      <c r="E134" s="726"/>
      <c r="F134" s="727"/>
      <c r="G134" s="728"/>
      <c r="H134" s="973"/>
      <c r="I134" s="971"/>
      <c r="J134" s="970">
        <f t="shared" si="10"/>
        <v>0</v>
      </c>
      <c r="K134" s="970">
        <f t="shared" si="6"/>
        <v>0</v>
      </c>
      <c r="L134" s="752">
        <f t="shared" si="7"/>
        <v>0</v>
      </c>
      <c r="M134" s="711"/>
      <c r="N134" s="706">
        <f>+IF(A134="",0,IF(A134=Table!$A$5,L134,(IF(A134=Table!$A$3,0,IF(A134=Table!$A$4,L134,0)))))</f>
        <v>0</v>
      </c>
      <c r="O134" s="672"/>
      <c r="P134" s="707">
        <f>-IF(A134=Table!$A$5,I134,0)+IF(A134=Table!$A$5,H134,0)</f>
        <v>0</v>
      </c>
      <c r="Q134" s="716" t="str">
        <f t="shared" si="8"/>
        <v>01/1900</v>
      </c>
      <c r="R134" s="717">
        <f t="shared" si="11"/>
        <v>1</v>
      </c>
      <c r="S134" s="718"/>
      <c r="T134" s="718"/>
      <c r="U134" s="718"/>
      <c r="V134" s="718"/>
      <c r="W134" s="718"/>
      <c r="X134" s="718"/>
      <c r="Y134" s="718"/>
      <c r="Z134" s="718"/>
    </row>
    <row r="135" spans="1:26" ht="15">
      <c r="A135" s="711"/>
      <c r="B135" s="712"/>
      <c r="C135" s="711"/>
      <c r="D135" s="848" t="str">
        <f t="shared" si="9"/>
        <v>Caisse-01/1900</v>
      </c>
      <c r="E135" s="726"/>
      <c r="F135" s="727"/>
      <c r="G135" s="728"/>
      <c r="H135" s="973"/>
      <c r="I135" s="970"/>
      <c r="J135" s="970">
        <f t="shared" si="10"/>
        <v>0</v>
      </c>
      <c r="K135" s="970">
        <f t="shared" si="6"/>
        <v>0</v>
      </c>
      <c r="L135" s="752">
        <f t="shared" si="7"/>
        <v>0</v>
      </c>
      <c r="M135" s="711"/>
      <c r="N135" s="706">
        <f>+IF(A135="",0,IF(A135=Table!$A$5,L135,(IF(A135=Table!$A$3,0,IF(A135=Table!$A$4,L135,0)))))</f>
        <v>0</v>
      </c>
      <c r="O135" s="672"/>
      <c r="P135" s="707">
        <f>-IF(A135=Table!$A$5,I135,0)+IF(A135=Table!$A$5,H135,0)</f>
        <v>0</v>
      </c>
      <c r="Q135" s="716" t="str">
        <f t="shared" si="8"/>
        <v>01/1900</v>
      </c>
      <c r="R135" s="717">
        <f t="shared" si="11"/>
        <v>1</v>
      </c>
      <c r="S135" s="718"/>
      <c r="T135" s="718"/>
      <c r="U135" s="718"/>
      <c r="V135" s="718"/>
      <c r="W135" s="718"/>
      <c r="X135" s="718"/>
      <c r="Y135" s="718"/>
      <c r="Z135" s="718"/>
    </row>
    <row r="136" spans="1:26" ht="15">
      <c r="A136" s="711"/>
      <c r="B136" s="712"/>
      <c r="C136" s="711"/>
      <c r="D136" s="848" t="str">
        <f t="shared" si="9"/>
        <v>Caisse-01/1900</v>
      </c>
      <c r="E136" s="726"/>
      <c r="F136" s="727"/>
      <c r="G136" s="728"/>
      <c r="H136" s="973"/>
      <c r="I136" s="970"/>
      <c r="J136" s="970">
        <f t="shared" si="10"/>
        <v>0</v>
      </c>
      <c r="K136" s="970">
        <f t="shared" si="6"/>
        <v>0</v>
      </c>
      <c r="L136" s="752">
        <f t="shared" si="7"/>
        <v>0</v>
      </c>
      <c r="M136" s="711"/>
      <c r="N136" s="706">
        <f>+IF(A136="",0,IF(A136=Table!$A$5,L136,(IF(A136=Table!$A$3,0,IF(A136=Table!$A$4,L136,0)))))</f>
        <v>0</v>
      </c>
      <c r="O136" s="672"/>
      <c r="P136" s="707">
        <f>-IF(A136=Table!$A$5,I136,0)+IF(A136=Table!$A$5,H136,0)</f>
        <v>0</v>
      </c>
      <c r="Q136" s="716" t="str">
        <f t="shared" si="8"/>
        <v>01/1900</v>
      </c>
      <c r="R136" s="717">
        <f t="shared" si="11"/>
        <v>1</v>
      </c>
      <c r="S136" s="718"/>
      <c r="T136" s="718"/>
      <c r="U136" s="718"/>
      <c r="V136" s="718"/>
      <c r="W136" s="718"/>
      <c r="X136" s="718"/>
      <c r="Y136" s="718"/>
      <c r="Z136" s="718"/>
    </row>
    <row r="137" spans="1:26" ht="15">
      <c r="A137" s="711"/>
      <c r="B137" s="712"/>
      <c r="C137" s="711"/>
      <c r="D137" s="848" t="str">
        <f t="shared" si="9"/>
        <v>Caisse-01/1900</v>
      </c>
      <c r="E137" s="726"/>
      <c r="F137" s="720"/>
      <c r="G137" s="715"/>
      <c r="H137" s="970"/>
      <c r="I137" s="970"/>
      <c r="J137" s="970">
        <f t="shared" si="10"/>
        <v>0</v>
      </c>
      <c r="K137" s="970">
        <f t="shared" si="6"/>
        <v>0</v>
      </c>
      <c r="L137" s="752">
        <f t="shared" si="7"/>
        <v>0</v>
      </c>
      <c r="M137" s="711"/>
      <c r="N137" s="706">
        <f>+IF(A137="",0,IF(A137=Table!$A$5,L137,(IF(A137=Table!$A$3,0,IF(A137=Table!$A$4,L137,0)))))</f>
        <v>0</v>
      </c>
      <c r="O137" s="672"/>
      <c r="P137" s="707">
        <f>-IF(A137=Table!$A$5,I137,0)+IF(A137=Table!$A$5,H137,0)</f>
        <v>0</v>
      </c>
      <c r="Q137" s="716" t="str">
        <f t="shared" si="8"/>
        <v>01/1900</v>
      </c>
      <c r="R137" s="717">
        <f t="shared" si="11"/>
        <v>1</v>
      </c>
      <c r="S137" s="718"/>
      <c r="T137" s="718"/>
      <c r="U137" s="718"/>
      <c r="V137" s="718"/>
      <c r="W137" s="718"/>
      <c r="X137" s="718"/>
      <c r="Y137" s="718"/>
      <c r="Z137" s="718"/>
    </row>
    <row r="138" spans="1:26" ht="15">
      <c r="A138" s="711"/>
      <c r="B138" s="712"/>
      <c r="C138" s="711"/>
      <c r="D138" s="848" t="str">
        <f t="shared" si="9"/>
        <v>Caisse-01/1900</v>
      </c>
      <c r="E138" s="720"/>
      <c r="F138" s="720"/>
      <c r="G138" s="715"/>
      <c r="H138" s="972"/>
      <c r="I138" s="970"/>
      <c r="J138" s="970">
        <f t="shared" si="10"/>
        <v>0</v>
      </c>
      <c r="K138" s="970">
        <f t="shared" si="6"/>
        <v>0</v>
      </c>
      <c r="L138" s="752">
        <f t="shared" si="7"/>
        <v>0</v>
      </c>
      <c r="M138" s="711"/>
      <c r="N138" s="706">
        <f>+IF(A138="",0,IF(A138=Table!$A$5,L138,(IF(A138=Table!$A$3,0,IF(A138=Table!$A$4,L138,0)))))</f>
        <v>0</v>
      </c>
      <c r="O138" s="672"/>
      <c r="P138" s="707">
        <f>-IF(A138=Table!$A$5,I138,0)+IF(A138=Table!$A$5,H138,0)</f>
        <v>0</v>
      </c>
      <c r="Q138" s="716" t="str">
        <f t="shared" si="8"/>
        <v>01/1900</v>
      </c>
      <c r="R138" s="717">
        <f t="shared" si="11"/>
        <v>1</v>
      </c>
      <c r="S138" s="718"/>
      <c r="T138" s="718"/>
      <c r="U138" s="718"/>
      <c r="V138" s="718"/>
      <c r="W138" s="718"/>
      <c r="X138" s="718"/>
      <c r="Y138" s="718"/>
      <c r="Z138" s="718"/>
    </row>
    <row r="139" spans="1:26" ht="15">
      <c r="A139" s="711"/>
      <c r="B139" s="712"/>
      <c r="C139" s="711"/>
      <c r="D139" s="848" t="str">
        <f t="shared" si="9"/>
        <v>Caisse-01/1900</v>
      </c>
      <c r="E139" s="726"/>
      <c r="F139" s="727"/>
      <c r="G139" s="728"/>
      <c r="H139" s="973"/>
      <c r="I139" s="970"/>
      <c r="J139" s="970">
        <f t="shared" si="10"/>
        <v>0</v>
      </c>
      <c r="K139" s="970">
        <f t="shared" ref="K139:K202" si="12">+IFERROR((+INDEX($O$4:$Z$4,MATCH(Q139,$O$3:$Z$3,0))),0)</f>
        <v>0</v>
      </c>
      <c r="L139" s="752">
        <f t="shared" ref="L139:L202" si="13">IFERROR((H139/K139-I139/K139),0)</f>
        <v>0</v>
      </c>
      <c r="M139" s="711"/>
      <c r="N139" s="706">
        <f>+IF(A139="",0,IF(A139=Table!$A$5,L139,(IF(A139=Table!$A$3,0,IF(A139=Table!$A$4,L139,0)))))</f>
        <v>0</v>
      </c>
      <c r="O139" s="672"/>
      <c r="P139" s="707">
        <f>-IF(A139=Table!$A$5,I139,0)+IF(A139=Table!$A$5,H139,0)</f>
        <v>0</v>
      </c>
      <c r="Q139" s="716" t="str">
        <f t="shared" ref="Q139:Q202" si="14">+TEXT(B139,"mm/aaaa")</f>
        <v>01/1900</v>
      </c>
      <c r="R139" s="717">
        <f t="shared" si="11"/>
        <v>1</v>
      </c>
      <c r="S139" s="718"/>
      <c r="T139" s="718"/>
      <c r="U139" s="718"/>
      <c r="V139" s="718"/>
      <c r="W139" s="718"/>
      <c r="X139" s="718"/>
      <c r="Y139" s="718"/>
      <c r="Z139" s="718"/>
    </row>
    <row r="140" spans="1:26" ht="15">
      <c r="A140" s="711"/>
      <c r="B140" s="712"/>
      <c r="C140" s="711"/>
      <c r="D140" s="848" t="str">
        <f t="shared" ref="D140:D203" si="15">"Caisse-"&amp;Q140</f>
        <v>Caisse-01/1900</v>
      </c>
      <c r="E140" s="713"/>
      <c r="F140" s="727"/>
      <c r="G140" s="720"/>
      <c r="H140" s="973"/>
      <c r="I140" s="971"/>
      <c r="J140" s="970">
        <f t="shared" ref="J140:J203" si="16">+J139+H140-I140</f>
        <v>0</v>
      </c>
      <c r="K140" s="970">
        <f t="shared" si="12"/>
        <v>0</v>
      </c>
      <c r="L140" s="752">
        <f t="shared" si="13"/>
        <v>0</v>
      </c>
      <c r="M140" s="711"/>
      <c r="N140" s="706">
        <f>+IF(A140="",0,IF(A140=Table!$A$5,L140,(IF(A140=Table!$A$3,0,IF(A140=Table!$A$4,L140,0)))))</f>
        <v>0</v>
      </c>
      <c r="O140" s="672"/>
      <c r="P140" s="707">
        <f>-IF(A140=Table!$A$5,I140,0)+IF(A140=Table!$A$5,H140,0)</f>
        <v>0</v>
      </c>
      <c r="Q140" s="716" t="str">
        <f t="shared" si="14"/>
        <v>01/1900</v>
      </c>
      <c r="R140" s="717">
        <f t="shared" ref="R140:R203" si="17">ROUNDUP(MONTH(Q140)/3,0)</f>
        <v>1</v>
      </c>
      <c r="S140" s="718"/>
      <c r="T140" s="718"/>
      <c r="U140" s="718"/>
      <c r="V140" s="718"/>
      <c r="W140" s="718"/>
      <c r="X140" s="718"/>
      <c r="Y140" s="718"/>
      <c r="Z140" s="718"/>
    </row>
    <row r="141" spans="1:26" ht="15">
      <c r="A141" s="711"/>
      <c r="B141" s="712"/>
      <c r="C141" s="711"/>
      <c r="D141" s="848" t="str">
        <f t="shared" si="15"/>
        <v>Caisse-01/1900</v>
      </c>
      <c r="E141" s="726"/>
      <c r="F141" s="727"/>
      <c r="G141" s="728"/>
      <c r="H141" s="973"/>
      <c r="I141" s="970"/>
      <c r="J141" s="970">
        <f t="shared" si="16"/>
        <v>0</v>
      </c>
      <c r="K141" s="970">
        <f t="shared" si="12"/>
        <v>0</v>
      </c>
      <c r="L141" s="752">
        <f t="shared" si="13"/>
        <v>0</v>
      </c>
      <c r="M141" s="711"/>
      <c r="N141" s="706">
        <f>+IF(A141="",0,IF(A141=Table!$A$5,L141,(IF(A141=Table!$A$3,0,IF(A141=Table!$A$4,L141,0)))))</f>
        <v>0</v>
      </c>
      <c r="O141" s="672"/>
      <c r="P141" s="707">
        <f>-IF(A141=Table!$A$5,I141,0)+IF(A141=Table!$A$5,H141,0)</f>
        <v>0</v>
      </c>
      <c r="Q141" s="716" t="str">
        <f t="shared" si="14"/>
        <v>01/1900</v>
      </c>
      <c r="R141" s="717">
        <f t="shared" si="17"/>
        <v>1</v>
      </c>
      <c r="S141" s="718"/>
      <c r="T141" s="718"/>
      <c r="U141" s="718"/>
      <c r="V141" s="718"/>
      <c r="W141" s="718"/>
      <c r="X141" s="718"/>
      <c r="Y141" s="718"/>
      <c r="Z141" s="718"/>
    </row>
    <row r="142" spans="1:26" ht="15">
      <c r="A142" s="711"/>
      <c r="B142" s="712"/>
      <c r="C142" s="711"/>
      <c r="D142" s="848" t="str">
        <f t="shared" si="15"/>
        <v>Caisse-01/1900</v>
      </c>
      <c r="E142" s="726"/>
      <c r="F142" s="727"/>
      <c r="G142" s="728"/>
      <c r="H142" s="973"/>
      <c r="I142" s="970"/>
      <c r="J142" s="970">
        <f t="shared" si="16"/>
        <v>0</v>
      </c>
      <c r="K142" s="970">
        <f t="shared" si="12"/>
        <v>0</v>
      </c>
      <c r="L142" s="752">
        <f t="shared" si="13"/>
        <v>0</v>
      </c>
      <c r="M142" s="711"/>
      <c r="N142" s="706">
        <f>+IF(A142="",0,IF(A142=Table!$A$5,L142,(IF(A142=Table!$A$3,0,IF(A142=Table!$A$4,L142,0)))))</f>
        <v>0</v>
      </c>
      <c r="O142" s="672"/>
      <c r="P142" s="707">
        <f>-IF(A142=Table!$A$5,I142,0)+IF(A142=Table!$A$5,H142,0)</f>
        <v>0</v>
      </c>
      <c r="Q142" s="716" t="str">
        <f t="shared" si="14"/>
        <v>01/1900</v>
      </c>
      <c r="R142" s="717">
        <f t="shared" si="17"/>
        <v>1</v>
      </c>
      <c r="S142" s="718"/>
      <c r="T142" s="718"/>
      <c r="U142" s="718"/>
      <c r="V142" s="718"/>
      <c r="W142" s="718"/>
      <c r="X142" s="718"/>
      <c r="Y142" s="718"/>
      <c r="Z142" s="718"/>
    </row>
    <row r="143" spans="1:26" ht="15">
      <c r="A143" s="711"/>
      <c r="B143" s="712"/>
      <c r="C143" s="711"/>
      <c r="D143" s="848" t="str">
        <f t="shared" si="15"/>
        <v>Caisse-01/1900</v>
      </c>
      <c r="E143" s="713"/>
      <c r="F143" s="727"/>
      <c r="G143" s="715"/>
      <c r="H143" s="970"/>
      <c r="I143" s="970"/>
      <c r="J143" s="970">
        <f t="shared" si="16"/>
        <v>0</v>
      </c>
      <c r="K143" s="970">
        <f t="shared" si="12"/>
        <v>0</v>
      </c>
      <c r="L143" s="752">
        <f t="shared" si="13"/>
        <v>0</v>
      </c>
      <c r="M143" s="711"/>
      <c r="N143" s="706">
        <f>+IF(A143="",0,IF(A143=Table!$A$5,L143,(IF(A143=Table!$A$3,0,IF(A143=Table!$A$4,L143,0)))))</f>
        <v>0</v>
      </c>
      <c r="O143" s="672"/>
      <c r="P143" s="707">
        <f>-IF(A143=Table!$A$5,I143,0)+IF(A143=Table!$A$5,H143,0)</f>
        <v>0</v>
      </c>
      <c r="Q143" s="716" t="str">
        <f t="shared" si="14"/>
        <v>01/1900</v>
      </c>
      <c r="R143" s="717">
        <f t="shared" si="17"/>
        <v>1</v>
      </c>
      <c r="S143" s="718"/>
      <c r="T143" s="718"/>
      <c r="U143" s="718"/>
      <c r="V143" s="718"/>
      <c r="W143" s="718"/>
      <c r="X143" s="718"/>
      <c r="Y143" s="718"/>
      <c r="Z143" s="718"/>
    </row>
    <row r="144" spans="1:26" ht="15">
      <c r="A144" s="711"/>
      <c r="B144" s="712"/>
      <c r="C144" s="711"/>
      <c r="D144" s="848" t="str">
        <f t="shared" si="15"/>
        <v>Caisse-01/1900</v>
      </c>
      <c r="E144" s="726"/>
      <c r="F144" s="727"/>
      <c r="G144" s="728"/>
      <c r="H144" s="973"/>
      <c r="I144" s="970"/>
      <c r="J144" s="970">
        <f t="shared" si="16"/>
        <v>0</v>
      </c>
      <c r="K144" s="970">
        <f t="shared" si="12"/>
        <v>0</v>
      </c>
      <c r="L144" s="752">
        <f t="shared" si="13"/>
        <v>0</v>
      </c>
      <c r="M144" s="711"/>
      <c r="N144" s="706">
        <f>+IF(A144="",0,IF(A144=Table!$A$5,L144,(IF(A144=Table!$A$3,0,IF(A144=Table!$A$4,L144,0)))))</f>
        <v>0</v>
      </c>
      <c r="O144" s="672"/>
      <c r="P144" s="707">
        <f>-IF(A144=Table!$A$5,I144,0)+IF(A144=Table!$A$5,H144,0)</f>
        <v>0</v>
      </c>
      <c r="Q144" s="716" t="str">
        <f t="shared" si="14"/>
        <v>01/1900</v>
      </c>
      <c r="R144" s="717">
        <f t="shared" si="17"/>
        <v>1</v>
      </c>
      <c r="S144" s="718"/>
      <c r="T144" s="718"/>
      <c r="U144" s="718"/>
      <c r="V144" s="718"/>
      <c r="W144" s="718"/>
      <c r="X144" s="718"/>
      <c r="Y144" s="718"/>
      <c r="Z144" s="718"/>
    </row>
    <row r="145" spans="1:26" ht="15">
      <c r="A145" s="711"/>
      <c r="B145" s="712"/>
      <c r="C145" s="711"/>
      <c r="D145" s="848" t="str">
        <f t="shared" si="15"/>
        <v>Caisse-01/1900</v>
      </c>
      <c r="E145" s="713"/>
      <c r="F145" s="727"/>
      <c r="G145" s="720"/>
      <c r="H145" s="973"/>
      <c r="I145" s="971"/>
      <c r="J145" s="970">
        <f t="shared" si="16"/>
        <v>0</v>
      </c>
      <c r="K145" s="970">
        <f t="shared" si="12"/>
        <v>0</v>
      </c>
      <c r="L145" s="752">
        <f t="shared" si="13"/>
        <v>0</v>
      </c>
      <c r="M145" s="711"/>
      <c r="N145" s="706">
        <f>+IF(A145="",0,IF(A145=Table!$A$5,L145,(IF(A145=Table!$A$3,0,IF(A145=Table!$A$4,L145,0)))))</f>
        <v>0</v>
      </c>
      <c r="O145" s="672"/>
      <c r="P145" s="707">
        <f>-IF(A145=Table!$A$5,I145,0)+IF(A145=Table!$A$5,H145,0)</f>
        <v>0</v>
      </c>
      <c r="Q145" s="716" t="str">
        <f t="shared" si="14"/>
        <v>01/1900</v>
      </c>
      <c r="R145" s="717">
        <f t="shared" si="17"/>
        <v>1</v>
      </c>
      <c r="S145" s="718"/>
      <c r="T145" s="718"/>
      <c r="U145" s="718"/>
      <c r="V145" s="718"/>
      <c r="W145" s="718"/>
      <c r="X145" s="718"/>
      <c r="Y145" s="718"/>
      <c r="Z145" s="718"/>
    </row>
    <row r="146" spans="1:26" ht="15">
      <c r="A146" s="711"/>
      <c r="B146" s="712"/>
      <c r="C146" s="711"/>
      <c r="D146" s="848" t="str">
        <f t="shared" si="15"/>
        <v>Caisse-01/1900</v>
      </c>
      <c r="E146" s="713"/>
      <c r="F146" s="727"/>
      <c r="G146" s="720"/>
      <c r="H146" s="973"/>
      <c r="I146" s="971"/>
      <c r="J146" s="970">
        <f t="shared" si="16"/>
        <v>0</v>
      </c>
      <c r="K146" s="970">
        <f t="shared" si="12"/>
        <v>0</v>
      </c>
      <c r="L146" s="752">
        <f t="shared" si="13"/>
        <v>0</v>
      </c>
      <c r="M146" s="711"/>
      <c r="N146" s="706">
        <f>+IF(A146="",0,IF(A146=Table!$A$5,L146,(IF(A146=Table!$A$3,0,IF(A146=Table!$A$4,L146,0)))))</f>
        <v>0</v>
      </c>
      <c r="O146" s="672"/>
      <c r="P146" s="707">
        <f>-IF(A146=Table!$A$5,I146,0)+IF(A146=Table!$A$5,H146,0)</f>
        <v>0</v>
      </c>
      <c r="Q146" s="716" t="str">
        <f t="shared" si="14"/>
        <v>01/1900</v>
      </c>
      <c r="R146" s="717">
        <f t="shared" si="17"/>
        <v>1</v>
      </c>
      <c r="S146" s="718"/>
      <c r="T146" s="718"/>
      <c r="U146" s="718"/>
      <c r="V146" s="718"/>
      <c r="W146" s="718"/>
      <c r="X146" s="718"/>
      <c r="Y146" s="718"/>
      <c r="Z146" s="718"/>
    </row>
    <row r="147" spans="1:26" ht="15">
      <c r="A147" s="711"/>
      <c r="B147" s="712"/>
      <c r="C147" s="711"/>
      <c r="D147" s="848" t="str">
        <f t="shared" si="15"/>
        <v>Caisse-01/1900</v>
      </c>
      <c r="E147" s="726"/>
      <c r="F147" s="727"/>
      <c r="G147" s="720"/>
      <c r="H147" s="973"/>
      <c r="I147" s="971"/>
      <c r="J147" s="970">
        <f t="shared" si="16"/>
        <v>0</v>
      </c>
      <c r="K147" s="970">
        <f t="shared" si="12"/>
        <v>0</v>
      </c>
      <c r="L147" s="752">
        <f t="shared" si="13"/>
        <v>0</v>
      </c>
      <c r="M147" s="711"/>
      <c r="N147" s="706">
        <f>+IF(A147="",0,IF(A147=Table!$A$5,L147,(IF(A147=Table!$A$3,0,IF(A147=Table!$A$4,L147,0)))))</f>
        <v>0</v>
      </c>
      <c r="O147" s="672"/>
      <c r="P147" s="707">
        <f>-IF(A147=Table!$A$5,I147,0)+IF(A147=Table!$A$5,H147,0)</f>
        <v>0</v>
      </c>
      <c r="Q147" s="716" t="str">
        <f t="shared" si="14"/>
        <v>01/1900</v>
      </c>
      <c r="R147" s="717">
        <f t="shared" si="17"/>
        <v>1</v>
      </c>
      <c r="S147" s="718"/>
      <c r="T147" s="718"/>
      <c r="U147" s="718"/>
      <c r="V147" s="718"/>
      <c r="W147" s="718"/>
      <c r="X147" s="718"/>
      <c r="Y147" s="718"/>
      <c r="Z147" s="718"/>
    </row>
    <row r="148" spans="1:26" ht="15">
      <c r="A148" s="711"/>
      <c r="B148" s="712"/>
      <c r="C148" s="711"/>
      <c r="D148" s="848" t="str">
        <f t="shared" si="15"/>
        <v>Caisse-01/1900</v>
      </c>
      <c r="E148" s="726"/>
      <c r="F148" s="727"/>
      <c r="G148" s="720"/>
      <c r="H148" s="973"/>
      <c r="I148" s="971"/>
      <c r="J148" s="970">
        <f t="shared" si="16"/>
        <v>0</v>
      </c>
      <c r="K148" s="970">
        <f t="shared" si="12"/>
        <v>0</v>
      </c>
      <c r="L148" s="752">
        <f t="shared" si="13"/>
        <v>0</v>
      </c>
      <c r="M148" s="711"/>
      <c r="N148" s="706">
        <f>+IF(A148="",0,IF(A148=Table!$A$5,L148,(IF(A148=Table!$A$3,0,IF(A148=Table!$A$4,L148,0)))))</f>
        <v>0</v>
      </c>
      <c r="O148" s="672"/>
      <c r="P148" s="707">
        <f>-IF(A148=Table!$A$5,I148,0)+IF(A148=Table!$A$5,H148,0)</f>
        <v>0</v>
      </c>
      <c r="Q148" s="716" t="str">
        <f t="shared" si="14"/>
        <v>01/1900</v>
      </c>
      <c r="R148" s="717">
        <f t="shared" si="17"/>
        <v>1</v>
      </c>
      <c r="S148" s="718"/>
      <c r="T148" s="718"/>
      <c r="U148" s="718"/>
      <c r="V148" s="718"/>
      <c r="W148" s="718"/>
      <c r="X148" s="718"/>
      <c r="Y148" s="718"/>
      <c r="Z148" s="718"/>
    </row>
    <row r="149" spans="1:26" ht="15">
      <c r="A149" s="711"/>
      <c r="B149" s="712"/>
      <c r="C149" s="711"/>
      <c r="D149" s="848" t="str">
        <f t="shared" si="15"/>
        <v>Caisse-01/1900</v>
      </c>
      <c r="E149" s="726"/>
      <c r="F149" s="727"/>
      <c r="G149" s="728"/>
      <c r="H149" s="973"/>
      <c r="I149" s="971"/>
      <c r="J149" s="970">
        <f t="shared" si="16"/>
        <v>0</v>
      </c>
      <c r="K149" s="970">
        <f t="shared" si="12"/>
        <v>0</v>
      </c>
      <c r="L149" s="752">
        <f t="shared" si="13"/>
        <v>0</v>
      </c>
      <c r="M149" s="711"/>
      <c r="N149" s="706">
        <f>+IF(A149="",0,IF(A149=Table!$A$5,L149,(IF(A149=Table!$A$3,0,IF(A149=Table!$A$4,L149,0)))))</f>
        <v>0</v>
      </c>
      <c r="O149" s="672"/>
      <c r="P149" s="707">
        <f>-IF(A149=Table!$A$5,I149,0)+IF(A149=Table!$A$5,H149,0)</f>
        <v>0</v>
      </c>
      <c r="Q149" s="716" t="str">
        <f t="shared" si="14"/>
        <v>01/1900</v>
      </c>
      <c r="R149" s="717">
        <f t="shared" si="17"/>
        <v>1</v>
      </c>
      <c r="S149" s="718"/>
      <c r="T149" s="718"/>
      <c r="U149" s="718"/>
      <c r="V149" s="718"/>
      <c r="W149" s="718"/>
      <c r="X149" s="718"/>
      <c r="Y149" s="718"/>
      <c r="Z149" s="718"/>
    </row>
    <row r="150" spans="1:26" ht="15">
      <c r="A150" s="711"/>
      <c r="B150" s="712"/>
      <c r="C150" s="711"/>
      <c r="D150" s="848" t="str">
        <f t="shared" si="15"/>
        <v>Caisse-01/1900</v>
      </c>
      <c r="E150" s="725"/>
      <c r="F150" s="714"/>
      <c r="G150" s="715"/>
      <c r="H150" s="972"/>
      <c r="I150" s="970"/>
      <c r="J150" s="970">
        <f t="shared" si="16"/>
        <v>0</v>
      </c>
      <c r="K150" s="970">
        <f t="shared" si="12"/>
        <v>0</v>
      </c>
      <c r="L150" s="752">
        <f t="shared" si="13"/>
        <v>0</v>
      </c>
      <c r="M150" s="711"/>
      <c r="N150" s="706">
        <f>+IF(A150="",0,IF(A150=Table!$A$5,L150,(IF(A150=Table!$A$3,0,IF(A150=Table!$A$4,L150,0)))))</f>
        <v>0</v>
      </c>
      <c r="O150" s="672"/>
      <c r="P150" s="707">
        <f>-IF(A150=Table!$A$5,I150,0)+IF(A150=Table!$A$5,H150,0)</f>
        <v>0</v>
      </c>
      <c r="Q150" s="716" t="str">
        <f t="shared" si="14"/>
        <v>01/1900</v>
      </c>
      <c r="R150" s="717">
        <f t="shared" si="17"/>
        <v>1</v>
      </c>
      <c r="S150" s="718"/>
      <c r="T150" s="718"/>
      <c r="U150" s="718"/>
      <c r="V150" s="718"/>
      <c r="W150" s="718"/>
      <c r="X150" s="718"/>
      <c r="Y150" s="718"/>
      <c r="Z150" s="718"/>
    </row>
    <row r="151" spans="1:26" ht="15">
      <c r="A151" s="711"/>
      <c r="B151" s="712"/>
      <c r="C151" s="711"/>
      <c r="D151" s="848" t="str">
        <f t="shared" si="15"/>
        <v>Caisse-01/1900</v>
      </c>
      <c r="E151" s="713"/>
      <c r="F151" s="720"/>
      <c r="G151" s="720"/>
      <c r="H151" s="973"/>
      <c r="I151" s="973"/>
      <c r="J151" s="970">
        <f t="shared" si="16"/>
        <v>0</v>
      </c>
      <c r="K151" s="970">
        <f t="shared" si="12"/>
        <v>0</v>
      </c>
      <c r="L151" s="752">
        <f t="shared" si="13"/>
        <v>0</v>
      </c>
      <c r="M151" s="711"/>
      <c r="N151" s="706">
        <f>+IF(A151="",0,IF(A151=Table!$A$5,L151,(IF(A151=Table!$A$3,0,IF(A151=Table!$A$4,L151,0)))))</f>
        <v>0</v>
      </c>
      <c r="O151" s="672"/>
      <c r="P151" s="707">
        <f>-IF(A151=Table!$A$5,I151,0)+IF(A151=Table!$A$5,H151,0)</f>
        <v>0</v>
      </c>
      <c r="Q151" s="716" t="str">
        <f t="shared" si="14"/>
        <v>01/1900</v>
      </c>
      <c r="R151" s="717">
        <f t="shared" si="17"/>
        <v>1</v>
      </c>
      <c r="S151" s="718"/>
      <c r="T151" s="718"/>
      <c r="U151" s="718"/>
      <c r="V151" s="718"/>
      <c r="W151" s="718"/>
      <c r="X151" s="718"/>
      <c r="Y151" s="718"/>
      <c r="Z151" s="718"/>
    </row>
    <row r="152" spans="1:26" ht="15">
      <c r="A152" s="711"/>
      <c r="B152" s="712"/>
      <c r="C152" s="711"/>
      <c r="D152" s="848" t="str">
        <f t="shared" si="15"/>
        <v>Caisse-01/1900</v>
      </c>
      <c r="E152" s="726"/>
      <c r="F152" s="727"/>
      <c r="G152" s="728"/>
      <c r="H152" s="973"/>
      <c r="I152" s="970"/>
      <c r="J152" s="970">
        <f t="shared" si="16"/>
        <v>0</v>
      </c>
      <c r="K152" s="970">
        <f t="shared" si="12"/>
        <v>0</v>
      </c>
      <c r="L152" s="752">
        <f t="shared" si="13"/>
        <v>0</v>
      </c>
      <c r="M152" s="711"/>
      <c r="N152" s="706">
        <f>+IF(A152="",0,IF(A152=Table!$A$5,L152,(IF(A152=Table!$A$3,0,IF(A152=Table!$A$4,L152,0)))))</f>
        <v>0</v>
      </c>
      <c r="O152" s="672"/>
      <c r="P152" s="707">
        <f>-IF(A152=Table!$A$5,I152,0)+IF(A152=Table!$A$5,H152,0)</f>
        <v>0</v>
      </c>
      <c r="Q152" s="716" t="str">
        <f t="shared" si="14"/>
        <v>01/1900</v>
      </c>
      <c r="R152" s="717">
        <f t="shared" si="17"/>
        <v>1</v>
      </c>
      <c r="S152" s="718"/>
      <c r="T152" s="718"/>
      <c r="U152" s="718"/>
      <c r="V152" s="718"/>
      <c r="W152" s="718"/>
      <c r="X152" s="718"/>
      <c r="Y152" s="718"/>
      <c r="Z152" s="718"/>
    </row>
    <row r="153" spans="1:26" ht="15">
      <c r="A153" s="711"/>
      <c r="B153" s="712"/>
      <c r="C153" s="711"/>
      <c r="D153" s="848" t="str">
        <f t="shared" si="15"/>
        <v>Caisse-01/1900</v>
      </c>
      <c r="E153" s="726"/>
      <c r="F153" s="727"/>
      <c r="G153" s="729"/>
      <c r="H153" s="973"/>
      <c r="I153" s="970"/>
      <c r="J153" s="970">
        <f t="shared" si="16"/>
        <v>0</v>
      </c>
      <c r="K153" s="970">
        <f t="shared" si="12"/>
        <v>0</v>
      </c>
      <c r="L153" s="752">
        <f t="shared" si="13"/>
        <v>0</v>
      </c>
      <c r="M153" s="711"/>
      <c r="N153" s="706">
        <f>+IF(A153="",0,IF(A153=Table!$A$5,L153,(IF(A153=Table!$A$3,0,IF(A153=Table!$A$4,L153,0)))))</f>
        <v>0</v>
      </c>
      <c r="O153" s="672"/>
      <c r="P153" s="707">
        <f>-IF(A153=Table!$A$5,I153,0)+IF(A153=Table!$A$5,H153,0)</f>
        <v>0</v>
      </c>
      <c r="Q153" s="716" t="str">
        <f t="shared" si="14"/>
        <v>01/1900</v>
      </c>
      <c r="R153" s="717">
        <f t="shared" si="17"/>
        <v>1</v>
      </c>
      <c r="S153" s="718"/>
      <c r="T153" s="718"/>
      <c r="U153" s="718"/>
      <c r="V153" s="718"/>
      <c r="W153" s="718"/>
      <c r="X153" s="718"/>
      <c r="Y153" s="718"/>
      <c r="Z153" s="718"/>
    </row>
    <row r="154" spans="1:26" ht="15">
      <c r="A154" s="711"/>
      <c r="B154" s="712"/>
      <c r="C154" s="711"/>
      <c r="D154" s="848" t="str">
        <f t="shared" si="15"/>
        <v>Caisse-01/1900</v>
      </c>
      <c r="E154" s="726"/>
      <c r="F154" s="720"/>
      <c r="G154" s="715"/>
      <c r="H154" s="970"/>
      <c r="I154" s="970"/>
      <c r="J154" s="970">
        <f t="shared" si="16"/>
        <v>0</v>
      </c>
      <c r="K154" s="970">
        <f t="shared" si="12"/>
        <v>0</v>
      </c>
      <c r="L154" s="752">
        <f t="shared" si="13"/>
        <v>0</v>
      </c>
      <c r="M154" s="711"/>
      <c r="N154" s="706">
        <f>+IF(A154="",0,IF(A154=Table!$A$5,L154,(IF(A154=Table!$A$3,0,IF(A154=Table!$A$4,L154,0)))))</f>
        <v>0</v>
      </c>
      <c r="O154" s="672"/>
      <c r="P154" s="707">
        <f>-IF(A154=Table!$A$5,I154,0)+IF(A154=Table!$A$5,H154,0)</f>
        <v>0</v>
      </c>
      <c r="Q154" s="716" t="str">
        <f t="shared" si="14"/>
        <v>01/1900</v>
      </c>
      <c r="R154" s="717">
        <f t="shared" si="17"/>
        <v>1</v>
      </c>
      <c r="S154" s="718"/>
      <c r="T154" s="718"/>
      <c r="U154" s="718"/>
      <c r="V154" s="718"/>
      <c r="W154" s="718"/>
      <c r="X154" s="718"/>
      <c r="Y154" s="718"/>
      <c r="Z154" s="718"/>
    </row>
    <row r="155" spans="1:26" ht="15">
      <c r="A155" s="711"/>
      <c r="B155" s="712"/>
      <c r="C155" s="711"/>
      <c r="D155" s="848" t="str">
        <f t="shared" si="15"/>
        <v>Caisse-01/1900</v>
      </c>
      <c r="E155" s="720"/>
      <c r="F155" s="720"/>
      <c r="G155" s="715"/>
      <c r="H155" s="972"/>
      <c r="I155" s="970"/>
      <c r="J155" s="970">
        <f t="shared" si="16"/>
        <v>0</v>
      </c>
      <c r="K155" s="970">
        <f t="shared" si="12"/>
        <v>0</v>
      </c>
      <c r="L155" s="752">
        <f t="shared" si="13"/>
        <v>0</v>
      </c>
      <c r="M155" s="711"/>
      <c r="N155" s="706">
        <f>+IF(A155="",0,IF(A155=Table!$A$5,L155,(IF(A155=Table!$A$3,0,IF(A155=Table!$A$4,L155,0)))))</f>
        <v>0</v>
      </c>
      <c r="O155" s="672"/>
      <c r="P155" s="707">
        <f>-IF(A155=Table!$A$5,I155,0)+IF(A155=Table!$A$5,H155,0)</f>
        <v>0</v>
      </c>
      <c r="Q155" s="716" t="str">
        <f t="shared" si="14"/>
        <v>01/1900</v>
      </c>
      <c r="R155" s="717">
        <f t="shared" si="17"/>
        <v>1</v>
      </c>
      <c r="S155" s="718"/>
      <c r="T155" s="718"/>
      <c r="U155" s="718"/>
      <c r="V155" s="718"/>
      <c r="W155" s="718"/>
      <c r="X155" s="718"/>
      <c r="Y155" s="718"/>
      <c r="Z155" s="718"/>
    </row>
    <row r="156" spans="1:26" ht="15">
      <c r="A156" s="711"/>
      <c r="B156" s="712"/>
      <c r="C156" s="711"/>
      <c r="D156" s="848" t="str">
        <f t="shared" si="15"/>
        <v>Caisse-01/1900</v>
      </c>
      <c r="E156" s="725"/>
      <c r="F156" s="720"/>
      <c r="G156" s="715"/>
      <c r="H156" s="972"/>
      <c r="I156" s="970"/>
      <c r="J156" s="970">
        <f t="shared" si="16"/>
        <v>0</v>
      </c>
      <c r="K156" s="970">
        <f t="shared" si="12"/>
        <v>0</v>
      </c>
      <c r="L156" s="752">
        <f t="shared" si="13"/>
        <v>0</v>
      </c>
      <c r="M156" s="711"/>
      <c r="N156" s="706">
        <f>+IF(A156="",0,IF(A156=Table!$A$5,L156,(IF(A156=Table!$A$3,0,IF(A156=Table!$A$4,L156,0)))))</f>
        <v>0</v>
      </c>
      <c r="O156" s="672"/>
      <c r="P156" s="707">
        <f>-IF(A156=Table!$A$5,I156,0)+IF(A156=Table!$A$5,H156,0)</f>
        <v>0</v>
      </c>
      <c r="Q156" s="716" t="str">
        <f t="shared" si="14"/>
        <v>01/1900</v>
      </c>
      <c r="R156" s="717">
        <f t="shared" si="17"/>
        <v>1</v>
      </c>
      <c r="S156" s="718"/>
      <c r="T156" s="718"/>
      <c r="U156" s="718"/>
      <c r="V156" s="718"/>
      <c r="W156" s="718"/>
      <c r="X156" s="718"/>
      <c r="Y156" s="718"/>
      <c r="Z156" s="718"/>
    </row>
    <row r="157" spans="1:26" ht="15">
      <c r="A157" s="711"/>
      <c r="B157" s="712"/>
      <c r="C157" s="711"/>
      <c r="D157" s="848" t="str">
        <f t="shared" si="15"/>
        <v>Caisse-01/1900</v>
      </c>
      <c r="E157" s="713"/>
      <c r="F157" s="727"/>
      <c r="G157" s="720"/>
      <c r="H157" s="973"/>
      <c r="I157" s="971"/>
      <c r="J157" s="970">
        <f t="shared" si="16"/>
        <v>0</v>
      </c>
      <c r="K157" s="970">
        <f t="shared" si="12"/>
        <v>0</v>
      </c>
      <c r="L157" s="752">
        <f t="shared" si="13"/>
        <v>0</v>
      </c>
      <c r="M157" s="711"/>
      <c r="N157" s="706">
        <f>+IF(A157="",0,IF(A157=Table!$A$5,L157,(IF(A157=Table!$A$3,0,IF(A157=Table!$A$4,L157,0)))))</f>
        <v>0</v>
      </c>
      <c r="O157" s="672"/>
      <c r="P157" s="707">
        <f>-IF(A157=Table!$A$5,I157,0)+IF(A157=Table!$A$5,H157,0)</f>
        <v>0</v>
      </c>
      <c r="Q157" s="716" t="str">
        <f t="shared" si="14"/>
        <v>01/1900</v>
      </c>
      <c r="R157" s="717">
        <f t="shared" si="17"/>
        <v>1</v>
      </c>
      <c r="S157" s="718"/>
      <c r="T157" s="718"/>
      <c r="U157" s="718"/>
      <c r="V157" s="718"/>
      <c r="W157" s="718"/>
      <c r="X157" s="718"/>
      <c r="Y157" s="718"/>
      <c r="Z157" s="718"/>
    </row>
    <row r="158" spans="1:26" ht="15">
      <c r="A158" s="711"/>
      <c r="B158" s="712"/>
      <c r="C158" s="711"/>
      <c r="D158" s="848" t="str">
        <f t="shared" si="15"/>
        <v>Caisse-01/1900</v>
      </c>
      <c r="E158" s="713"/>
      <c r="F158" s="727"/>
      <c r="G158" s="720"/>
      <c r="H158" s="973"/>
      <c r="I158" s="971"/>
      <c r="J158" s="970">
        <f t="shared" si="16"/>
        <v>0</v>
      </c>
      <c r="K158" s="970">
        <f t="shared" si="12"/>
        <v>0</v>
      </c>
      <c r="L158" s="752">
        <f t="shared" si="13"/>
        <v>0</v>
      </c>
      <c r="M158" s="711"/>
      <c r="N158" s="706">
        <f>+IF(A158="",0,IF(A158=Table!$A$5,L158,(IF(A158=Table!$A$3,0,IF(A158=Table!$A$4,L158,0)))))</f>
        <v>0</v>
      </c>
      <c r="O158" s="672"/>
      <c r="P158" s="707">
        <f>-IF(A158=Table!$A$5,I158,0)+IF(A158=Table!$A$5,H158,0)</f>
        <v>0</v>
      </c>
      <c r="Q158" s="716" t="str">
        <f t="shared" si="14"/>
        <v>01/1900</v>
      </c>
      <c r="R158" s="717">
        <f t="shared" si="17"/>
        <v>1</v>
      </c>
      <c r="S158" s="718"/>
      <c r="T158" s="718"/>
      <c r="U158" s="718"/>
      <c r="V158" s="718"/>
      <c r="W158" s="718"/>
      <c r="X158" s="718"/>
      <c r="Y158" s="718"/>
      <c r="Z158" s="718"/>
    </row>
    <row r="159" spans="1:26" ht="15">
      <c r="A159" s="711"/>
      <c r="B159" s="712"/>
      <c r="C159" s="711"/>
      <c r="D159" s="848" t="str">
        <f t="shared" si="15"/>
        <v>Caisse-01/1900</v>
      </c>
      <c r="E159" s="726"/>
      <c r="F159" s="727"/>
      <c r="G159" s="728"/>
      <c r="H159" s="973"/>
      <c r="I159" s="971"/>
      <c r="J159" s="970">
        <f t="shared" si="16"/>
        <v>0</v>
      </c>
      <c r="K159" s="970">
        <f t="shared" si="12"/>
        <v>0</v>
      </c>
      <c r="L159" s="752">
        <f t="shared" si="13"/>
        <v>0</v>
      </c>
      <c r="M159" s="711"/>
      <c r="N159" s="706">
        <f>+IF(A159="",0,IF(A159=Table!$A$5,L159,(IF(A159=Table!$A$3,0,IF(A159=Table!$A$4,L159,0)))))</f>
        <v>0</v>
      </c>
      <c r="O159" s="672"/>
      <c r="P159" s="707">
        <f>-IF(A159=Table!$A$5,I159,0)+IF(A159=Table!$A$5,H159,0)</f>
        <v>0</v>
      </c>
      <c r="Q159" s="716" t="str">
        <f t="shared" si="14"/>
        <v>01/1900</v>
      </c>
      <c r="R159" s="717">
        <f t="shared" si="17"/>
        <v>1</v>
      </c>
      <c r="S159" s="718"/>
      <c r="T159" s="718"/>
      <c r="U159" s="718"/>
      <c r="V159" s="718"/>
      <c r="W159" s="718"/>
      <c r="X159" s="718"/>
      <c r="Y159" s="718"/>
      <c r="Z159" s="718"/>
    </row>
    <row r="160" spans="1:26" ht="15">
      <c r="A160" s="711"/>
      <c r="B160" s="712"/>
      <c r="C160" s="711"/>
      <c r="D160" s="848" t="str">
        <f t="shared" si="15"/>
        <v>Caisse-01/1900</v>
      </c>
      <c r="E160" s="726"/>
      <c r="F160" s="727"/>
      <c r="G160" s="728"/>
      <c r="H160" s="973"/>
      <c r="I160" s="970"/>
      <c r="J160" s="970">
        <f t="shared" si="16"/>
        <v>0</v>
      </c>
      <c r="K160" s="970">
        <f t="shared" si="12"/>
        <v>0</v>
      </c>
      <c r="L160" s="752">
        <f t="shared" si="13"/>
        <v>0</v>
      </c>
      <c r="M160" s="711"/>
      <c r="N160" s="706">
        <f>+IF(A160="",0,IF(A160=Table!$A$5,L160,(IF(A160=Table!$A$3,0,IF(A160=Table!$A$4,L160,0)))))</f>
        <v>0</v>
      </c>
      <c r="O160" s="672"/>
      <c r="P160" s="707">
        <f>-IF(A160=Table!$A$5,I160,0)+IF(A160=Table!$A$5,H160,0)</f>
        <v>0</v>
      </c>
      <c r="Q160" s="716" t="str">
        <f t="shared" si="14"/>
        <v>01/1900</v>
      </c>
      <c r="R160" s="717">
        <f t="shared" si="17"/>
        <v>1</v>
      </c>
      <c r="S160" s="718"/>
      <c r="T160" s="718"/>
      <c r="U160" s="718"/>
      <c r="V160" s="718"/>
      <c r="W160" s="718"/>
      <c r="X160" s="718"/>
      <c r="Y160" s="718"/>
      <c r="Z160" s="718"/>
    </row>
    <row r="161" spans="1:26" ht="15">
      <c r="A161" s="711"/>
      <c r="B161" s="712"/>
      <c r="C161" s="711"/>
      <c r="D161" s="848" t="str">
        <f t="shared" si="15"/>
        <v>Caisse-01/1900</v>
      </c>
      <c r="E161" s="726"/>
      <c r="F161" s="727"/>
      <c r="G161" s="728"/>
      <c r="H161" s="973"/>
      <c r="I161" s="970"/>
      <c r="J161" s="970">
        <f t="shared" si="16"/>
        <v>0</v>
      </c>
      <c r="K161" s="970">
        <f t="shared" si="12"/>
        <v>0</v>
      </c>
      <c r="L161" s="752">
        <f t="shared" si="13"/>
        <v>0</v>
      </c>
      <c r="M161" s="711"/>
      <c r="N161" s="706">
        <f>+IF(A161="",0,IF(A161=Table!$A$5,L161,(IF(A161=Table!$A$3,0,IF(A161=Table!$A$4,L161,0)))))</f>
        <v>0</v>
      </c>
      <c r="O161" s="672"/>
      <c r="P161" s="707">
        <f>-IF(A161=Table!$A$5,I161,0)+IF(A161=Table!$A$5,H161,0)</f>
        <v>0</v>
      </c>
      <c r="Q161" s="716" t="str">
        <f t="shared" si="14"/>
        <v>01/1900</v>
      </c>
      <c r="R161" s="717">
        <f t="shared" si="17"/>
        <v>1</v>
      </c>
      <c r="S161" s="718"/>
      <c r="T161" s="718"/>
      <c r="U161" s="718"/>
      <c r="V161" s="718"/>
      <c r="W161" s="718"/>
      <c r="X161" s="718"/>
      <c r="Y161" s="718"/>
      <c r="Z161" s="718"/>
    </row>
    <row r="162" spans="1:26" ht="15">
      <c r="A162" s="711"/>
      <c r="B162" s="712"/>
      <c r="C162" s="711"/>
      <c r="D162" s="848" t="str">
        <f t="shared" si="15"/>
        <v>Caisse-01/1900</v>
      </c>
      <c r="E162" s="726"/>
      <c r="F162" s="727"/>
      <c r="G162" s="728"/>
      <c r="H162" s="973"/>
      <c r="I162" s="970"/>
      <c r="J162" s="970">
        <f t="shared" si="16"/>
        <v>0</v>
      </c>
      <c r="K162" s="970">
        <f t="shared" si="12"/>
        <v>0</v>
      </c>
      <c r="L162" s="752">
        <f t="shared" si="13"/>
        <v>0</v>
      </c>
      <c r="M162" s="711"/>
      <c r="N162" s="706">
        <f>+IF(A162="",0,IF(A162=Table!$A$5,L162,(IF(A162=Table!$A$3,0,IF(A162=Table!$A$4,L162,0)))))</f>
        <v>0</v>
      </c>
      <c r="O162" s="672"/>
      <c r="P162" s="707">
        <f>-IF(A162=Table!$A$5,I162,0)+IF(A162=Table!$A$5,H162,0)</f>
        <v>0</v>
      </c>
      <c r="Q162" s="716" t="str">
        <f t="shared" si="14"/>
        <v>01/1900</v>
      </c>
      <c r="R162" s="717">
        <f t="shared" si="17"/>
        <v>1</v>
      </c>
      <c r="S162" s="718"/>
      <c r="T162" s="718"/>
      <c r="U162" s="718"/>
      <c r="V162" s="718"/>
      <c r="W162" s="718"/>
      <c r="X162" s="718"/>
      <c r="Y162" s="718"/>
      <c r="Z162" s="718"/>
    </row>
    <row r="163" spans="1:26" ht="15">
      <c r="A163" s="711"/>
      <c r="B163" s="712"/>
      <c r="C163" s="711"/>
      <c r="D163" s="848" t="str">
        <f t="shared" si="15"/>
        <v>Caisse-01/1900</v>
      </c>
      <c r="E163" s="726"/>
      <c r="F163" s="727"/>
      <c r="G163" s="728"/>
      <c r="H163" s="973"/>
      <c r="I163" s="970"/>
      <c r="J163" s="970">
        <f t="shared" si="16"/>
        <v>0</v>
      </c>
      <c r="K163" s="970">
        <f t="shared" si="12"/>
        <v>0</v>
      </c>
      <c r="L163" s="752">
        <f t="shared" si="13"/>
        <v>0</v>
      </c>
      <c r="M163" s="711"/>
      <c r="N163" s="706">
        <f>+IF(A163="",0,IF(A163=Table!$A$5,L163,(IF(A163=Table!$A$3,0,IF(A163=Table!$A$4,L163,0)))))</f>
        <v>0</v>
      </c>
      <c r="O163" s="672"/>
      <c r="P163" s="707">
        <f>-IF(A163=Table!$A$5,I163,0)+IF(A163=Table!$A$5,H163,0)</f>
        <v>0</v>
      </c>
      <c r="Q163" s="716" t="str">
        <f t="shared" si="14"/>
        <v>01/1900</v>
      </c>
      <c r="R163" s="717">
        <f t="shared" si="17"/>
        <v>1</v>
      </c>
      <c r="S163" s="718"/>
      <c r="T163" s="718"/>
      <c r="U163" s="718"/>
      <c r="V163" s="718"/>
      <c r="W163" s="718"/>
      <c r="X163" s="718"/>
      <c r="Y163" s="718"/>
      <c r="Z163" s="718"/>
    </row>
    <row r="164" spans="1:26" ht="15">
      <c r="A164" s="711"/>
      <c r="B164" s="712"/>
      <c r="C164" s="711"/>
      <c r="D164" s="848" t="str">
        <f t="shared" si="15"/>
        <v>Caisse-01/1900</v>
      </c>
      <c r="E164" s="726"/>
      <c r="F164" s="727"/>
      <c r="G164" s="728"/>
      <c r="H164" s="973"/>
      <c r="I164" s="970"/>
      <c r="J164" s="970">
        <f t="shared" si="16"/>
        <v>0</v>
      </c>
      <c r="K164" s="970">
        <f t="shared" si="12"/>
        <v>0</v>
      </c>
      <c r="L164" s="752">
        <f t="shared" si="13"/>
        <v>0</v>
      </c>
      <c r="M164" s="711"/>
      <c r="N164" s="706">
        <f>+IF(A164="",0,IF(A164=Table!$A$5,L164,(IF(A164=Table!$A$3,0,IF(A164=Table!$A$4,L164,0)))))</f>
        <v>0</v>
      </c>
      <c r="O164" s="672"/>
      <c r="P164" s="707">
        <f>-IF(A164=Table!$A$5,I164,0)+IF(A164=Table!$A$5,H164,0)</f>
        <v>0</v>
      </c>
      <c r="Q164" s="716" t="str">
        <f t="shared" si="14"/>
        <v>01/1900</v>
      </c>
      <c r="R164" s="717">
        <f t="shared" si="17"/>
        <v>1</v>
      </c>
      <c r="S164" s="718"/>
      <c r="T164" s="718"/>
      <c r="U164" s="718"/>
      <c r="V164" s="718"/>
      <c r="W164" s="718"/>
      <c r="X164" s="718"/>
      <c r="Y164" s="718"/>
      <c r="Z164" s="718"/>
    </row>
    <row r="165" spans="1:26" ht="15">
      <c r="A165" s="711"/>
      <c r="B165" s="712"/>
      <c r="C165" s="711"/>
      <c r="D165" s="848" t="str">
        <f t="shared" si="15"/>
        <v>Caisse-01/1900</v>
      </c>
      <c r="E165" s="726"/>
      <c r="F165" s="727"/>
      <c r="G165" s="728"/>
      <c r="H165" s="973"/>
      <c r="I165" s="970"/>
      <c r="J165" s="970">
        <f t="shared" si="16"/>
        <v>0</v>
      </c>
      <c r="K165" s="970">
        <f t="shared" si="12"/>
        <v>0</v>
      </c>
      <c r="L165" s="752">
        <f t="shared" si="13"/>
        <v>0</v>
      </c>
      <c r="M165" s="711"/>
      <c r="N165" s="706">
        <f>+IF(A165="",0,IF(A165=Table!$A$5,L165,(IF(A165=Table!$A$3,0,IF(A165=Table!$A$4,L165,0)))))</f>
        <v>0</v>
      </c>
      <c r="O165" s="672"/>
      <c r="P165" s="707">
        <f>-IF(A165=Table!$A$5,I165,0)+IF(A165=Table!$A$5,H165,0)</f>
        <v>0</v>
      </c>
      <c r="Q165" s="716" t="str">
        <f t="shared" si="14"/>
        <v>01/1900</v>
      </c>
      <c r="R165" s="717">
        <f t="shared" si="17"/>
        <v>1</v>
      </c>
      <c r="S165" s="718"/>
      <c r="T165" s="718"/>
      <c r="U165" s="718"/>
      <c r="V165" s="718"/>
      <c r="W165" s="718"/>
      <c r="X165" s="718"/>
      <c r="Y165" s="718"/>
      <c r="Z165" s="718"/>
    </row>
    <row r="166" spans="1:26" ht="15">
      <c r="A166" s="711"/>
      <c r="B166" s="712"/>
      <c r="C166" s="711"/>
      <c r="D166" s="848" t="str">
        <f t="shared" si="15"/>
        <v>Caisse-01/1900</v>
      </c>
      <c r="E166" s="726"/>
      <c r="F166" s="727"/>
      <c r="G166" s="729"/>
      <c r="H166" s="973"/>
      <c r="I166" s="970"/>
      <c r="J166" s="970">
        <f t="shared" si="16"/>
        <v>0</v>
      </c>
      <c r="K166" s="970">
        <f t="shared" si="12"/>
        <v>0</v>
      </c>
      <c r="L166" s="752">
        <f t="shared" si="13"/>
        <v>0</v>
      </c>
      <c r="M166" s="711"/>
      <c r="N166" s="706">
        <f>+IF(A166="",0,IF(A166=Table!$A$5,L166,(IF(A166=Table!$A$3,0,IF(A166=Table!$A$4,L166,0)))))</f>
        <v>0</v>
      </c>
      <c r="O166" s="672"/>
      <c r="P166" s="707">
        <f>-IF(A166=Table!$A$5,I166,0)+IF(A166=Table!$A$5,H166,0)</f>
        <v>0</v>
      </c>
      <c r="Q166" s="716" t="str">
        <f t="shared" si="14"/>
        <v>01/1900</v>
      </c>
      <c r="R166" s="717">
        <f t="shared" si="17"/>
        <v>1</v>
      </c>
      <c r="S166" s="718"/>
      <c r="T166" s="718"/>
      <c r="U166" s="718"/>
      <c r="V166" s="718"/>
      <c r="W166" s="718"/>
      <c r="X166" s="718"/>
      <c r="Y166" s="718"/>
      <c r="Z166" s="718"/>
    </row>
    <row r="167" spans="1:26" ht="15">
      <c r="A167" s="711"/>
      <c r="B167" s="712"/>
      <c r="C167" s="711"/>
      <c r="D167" s="848" t="str">
        <f t="shared" si="15"/>
        <v>Caisse-01/1900</v>
      </c>
      <c r="E167" s="726"/>
      <c r="F167" s="727"/>
      <c r="G167" s="729"/>
      <c r="H167" s="973"/>
      <c r="I167" s="970"/>
      <c r="J167" s="970">
        <f t="shared" si="16"/>
        <v>0</v>
      </c>
      <c r="K167" s="970">
        <f t="shared" si="12"/>
        <v>0</v>
      </c>
      <c r="L167" s="752">
        <f t="shared" si="13"/>
        <v>0</v>
      </c>
      <c r="M167" s="711"/>
      <c r="N167" s="706">
        <f>+IF(A167="",0,IF(A167=Table!$A$5,L167,(IF(A167=Table!$A$3,0,IF(A167=Table!$A$4,L167,0)))))</f>
        <v>0</v>
      </c>
      <c r="O167" s="672"/>
      <c r="P167" s="707">
        <f>-IF(A167=Table!$A$5,I167,0)+IF(A167=Table!$A$5,H167,0)</f>
        <v>0</v>
      </c>
      <c r="Q167" s="716" t="str">
        <f t="shared" si="14"/>
        <v>01/1900</v>
      </c>
      <c r="R167" s="717">
        <f t="shared" si="17"/>
        <v>1</v>
      </c>
      <c r="S167" s="718"/>
      <c r="T167" s="718"/>
      <c r="U167" s="718"/>
      <c r="V167" s="718"/>
      <c r="W167" s="718"/>
      <c r="X167" s="718"/>
      <c r="Y167" s="718"/>
      <c r="Z167" s="718"/>
    </row>
    <row r="168" spans="1:26" ht="15">
      <c r="A168" s="711"/>
      <c r="B168" s="712"/>
      <c r="C168" s="711"/>
      <c r="D168" s="848" t="str">
        <f t="shared" si="15"/>
        <v>Caisse-01/1900</v>
      </c>
      <c r="E168" s="726"/>
      <c r="F168" s="720"/>
      <c r="G168" s="715"/>
      <c r="H168" s="970"/>
      <c r="I168" s="970"/>
      <c r="J168" s="970">
        <f t="shared" si="16"/>
        <v>0</v>
      </c>
      <c r="K168" s="970">
        <f t="shared" si="12"/>
        <v>0</v>
      </c>
      <c r="L168" s="752">
        <f t="shared" si="13"/>
        <v>0</v>
      </c>
      <c r="M168" s="711"/>
      <c r="N168" s="706">
        <f>+IF(A168="",0,IF(A168=Table!$A$5,L168,(IF(A168=Table!$A$3,0,IF(A168=Table!$A$4,L168,0)))))</f>
        <v>0</v>
      </c>
      <c r="O168" s="672"/>
      <c r="P168" s="707">
        <f>-IF(A168=Table!$A$5,I168,0)+IF(A168=Table!$A$5,H168,0)</f>
        <v>0</v>
      </c>
      <c r="Q168" s="716" t="str">
        <f t="shared" si="14"/>
        <v>01/1900</v>
      </c>
      <c r="R168" s="717">
        <f t="shared" si="17"/>
        <v>1</v>
      </c>
      <c r="S168" s="718"/>
      <c r="T168" s="718"/>
      <c r="U168" s="718"/>
      <c r="V168" s="718"/>
      <c r="W168" s="718"/>
      <c r="X168" s="718"/>
      <c r="Y168" s="718"/>
      <c r="Z168" s="718"/>
    </row>
    <row r="169" spans="1:26" ht="15">
      <c r="A169" s="711"/>
      <c r="B169" s="712"/>
      <c r="C169" s="711"/>
      <c r="D169" s="848" t="str">
        <f t="shared" si="15"/>
        <v>Caisse-01/1900</v>
      </c>
      <c r="E169" s="720"/>
      <c r="F169" s="720"/>
      <c r="G169" s="715"/>
      <c r="H169" s="972"/>
      <c r="I169" s="970"/>
      <c r="J169" s="970">
        <f t="shared" si="16"/>
        <v>0</v>
      </c>
      <c r="K169" s="970">
        <f t="shared" si="12"/>
        <v>0</v>
      </c>
      <c r="L169" s="752">
        <f t="shared" si="13"/>
        <v>0</v>
      </c>
      <c r="M169" s="711"/>
      <c r="N169" s="706">
        <f>+IF(A169="",0,IF(A169=Table!$A$5,L169,(IF(A169=Table!$A$3,0,IF(A169=Table!$A$4,L169,0)))))</f>
        <v>0</v>
      </c>
      <c r="O169" s="672"/>
      <c r="P169" s="707">
        <f>-IF(A169=Table!$A$5,I169,0)+IF(A169=Table!$A$5,H169,0)</f>
        <v>0</v>
      </c>
      <c r="Q169" s="716" t="str">
        <f t="shared" si="14"/>
        <v>01/1900</v>
      </c>
      <c r="R169" s="717">
        <f t="shared" si="17"/>
        <v>1</v>
      </c>
      <c r="S169" s="718"/>
      <c r="T169" s="718"/>
      <c r="U169" s="718"/>
      <c r="V169" s="718"/>
      <c r="W169" s="718"/>
      <c r="X169" s="718"/>
      <c r="Y169" s="718"/>
      <c r="Z169" s="718"/>
    </row>
    <row r="170" spans="1:26" ht="15">
      <c r="A170" s="711"/>
      <c r="B170" s="712"/>
      <c r="C170" s="711"/>
      <c r="D170" s="848" t="str">
        <f t="shared" si="15"/>
        <v>Caisse-01/1900</v>
      </c>
      <c r="E170" s="726"/>
      <c r="F170" s="727"/>
      <c r="G170" s="728"/>
      <c r="H170" s="973"/>
      <c r="I170" s="970"/>
      <c r="J170" s="970">
        <f t="shared" si="16"/>
        <v>0</v>
      </c>
      <c r="K170" s="970">
        <f t="shared" si="12"/>
        <v>0</v>
      </c>
      <c r="L170" s="752">
        <f t="shared" si="13"/>
        <v>0</v>
      </c>
      <c r="M170" s="711"/>
      <c r="N170" s="706">
        <f>+IF(A170="",0,IF(A170=Table!$A$5,L170,(IF(A170=Table!$A$3,0,IF(A170=Table!$A$4,L170,0)))))</f>
        <v>0</v>
      </c>
      <c r="O170" s="672"/>
      <c r="P170" s="707">
        <f>-IF(A170=Table!$A$5,I170,0)+IF(A170=Table!$A$5,H170,0)</f>
        <v>0</v>
      </c>
      <c r="Q170" s="716" t="str">
        <f t="shared" si="14"/>
        <v>01/1900</v>
      </c>
      <c r="R170" s="717">
        <f t="shared" si="17"/>
        <v>1</v>
      </c>
      <c r="S170" s="718"/>
      <c r="T170" s="718"/>
      <c r="U170" s="718"/>
      <c r="V170" s="718"/>
      <c r="W170" s="718"/>
      <c r="X170" s="718"/>
      <c r="Y170" s="718"/>
      <c r="Z170" s="718"/>
    </row>
    <row r="171" spans="1:26" ht="15">
      <c r="A171" s="711"/>
      <c r="B171" s="712"/>
      <c r="C171" s="711"/>
      <c r="D171" s="848" t="str">
        <f t="shared" si="15"/>
        <v>Caisse-01/1900</v>
      </c>
      <c r="E171" s="713"/>
      <c r="F171" s="727"/>
      <c r="G171" s="720"/>
      <c r="H171" s="973"/>
      <c r="I171" s="971"/>
      <c r="J171" s="970">
        <f t="shared" si="16"/>
        <v>0</v>
      </c>
      <c r="K171" s="970">
        <f t="shared" si="12"/>
        <v>0</v>
      </c>
      <c r="L171" s="752">
        <f t="shared" si="13"/>
        <v>0</v>
      </c>
      <c r="M171" s="711"/>
      <c r="N171" s="706">
        <f>+IF(A171="",0,IF(A171=Table!$A$5,L171,(IF(A171=Table!$A$3,0,IF(A171=Table!$A$4,L171,0)))))</f>
        <v>0</v>
      </c>
      <c r="O171" s="672"/>
      <c r="P171" s="707">
        <f>-IF(A171=Table!$A$5,I171,0)+IF(A171=Table!$A$5,H171,0)</f>
        <v>0</v>
      </c>
      <c r="Q171" s="716" t="str">
        <f t="shared" si="14"/>
        <v>01/1900</v>
      </c>
      <c r="R171" s="717">
        <f t="shared" si="17"/>
        <v>1</v>
      </c>
      <c r="S171" s="718"/>
      <c r="T171" s="718"/>
      <c r="U171" s="718"/>
      <c r="V171" s="718"/>
      <c r="W171" s="718"/>
      <c r="X171" s="718"/>
      <c r="Y171" s="718"/>
      <c r="Z171" s="718"/>
    </row>
    <row r="172" spans="1:26" ht="15">
      <c r="A172" s="711"/>
      <c r="B172" s="712"/>
      <c r="C172" s="711"/>
      <c r="D172" s="848" t="str">
        <f t="shared" si="15"/>
        <v>Caisse-01/1900</v>
      </c>
      <c r="E172" s="713"/>
      <c r="F172" s="727"/>
      <c r="G172" s="720"/>
      <c r="H172" s="973"/>
      <c r="I172" s="971"/>
      <c r="J172" s="970">
        <f t="shared" si="16"/>
        <v>0</v>
      </c>
      <c r="K172" s="970">
        <f t="shared" si="12"/>
        <v>0</v>
      </c>
      <c r="L172" s="752">
        <f t="shared" si="13"/>
        <v>0</v>
      </c>
      <c r="M172" s="711"/>
      <c r="N172" s="706">
        <f>+IF(A172="",0,IF(A172=Table!$A$5,L172,(IF(A172=Table!$A$3,0,IF(A172=Table!$A$4,L172,0)))))</f>
        <v>0</v>
      </c>
      <c r="O172" s="672"/>
      <c r="P172" s="707">
        <f>-IF(A172=Table!$A$5,I172,0)+IF(A172=Table!$A$5,H172,0)</f>
        <v>0</v>
      </c>
      <c r="Q172" s="716" t="str">
        <f t="shared" si="14"/>
        <v>01/1900</v>
      </c>
      <c r="R172" s="717">
        <f t="shared" si="17"/>
        <v>1</v>
      </c>
      <c r="S172" s="718"/>
      <c r="T172" s="718"/>
      <c r="U172" s="718"/>
      <c r="V172" s="718"/>
      <c r="W172" s="718"/>
      <c r="X172" s="718"/>
      <c r="Y172" s="718"/>
      <c r="Z172" s="718"/>
    </row>
    <row r="173" spans="1:26" ht="15">
      <c r="A173" s="711"/>
      <c r="B173" s="712"/>
      <c r="C173" s="711"/>
      <c r="D173" s="848" t="str">
        <f t="shared" si="15"/>
        <v>Caisse-01/1900</v>
      </c>
      <c r="E173" s="713"/>
      <c r="F173" s="727"/>
      <c r="G173" s="720"/>
      <c r="H173" s="973"/>
      <c r="I173" s="971"/>
      <c r="J173" s="970">
        <f t="shared" si="16"/>
        <v>0</v>
      </c>
      <c r="K173" s="970">
        <f t="shared" si="12"/>
        <v>0</v>
      </c>
      <c r="L173" s="752">
        <f t="shared" si="13"/>
        <v>0</v>
      </c>
      <c r="M173" s="711"/>
      <c r="N173" s="706">
        <f>+IF(A173="",0,IF(A173=Table!$A$5,L173,(IF(A173=Table!$A$3,0,IF(A173=Table!$A$4,L173,0)))))</f>
        <v>0</v>
      </c>
      <c r="O173" s="672"/>
      <c r="P173" s="707">
        <f>-IF(A173=Table!$A$5,I173,0)+IF(A173=Table!$A$5,H173,0)</f>
        <v>0</v>
      </c>
      <c r="Q173" s="716" t="str">
        <f t="shared" si="14"/>
        <v>01/1900</v>
      </c>
      <c r="R173" s="717">
        <f t="shared" si="17"/>
        <v>1</v>
      </c>
      <c r="S173" s="718"/>
      <c r="T173" s="718"/>
      <c r="U173" s="718"/>
      <c r="V173" s="718"/>
      <c r="W173" s="718"/>
      <c r="X173" s="718"/>
      <c r="Y173" s="718"/>
      <c r="Z173" s="718"/>
    </row>
    <row r="174" spans="1:26" ht="15">
      <c r="A174" s="711"/>
      <c r="B174" s="712"/>
      <c r="C174" s="711"/>
      <c r="D174" s="848" t="str">
        <f t="shared" si="15"/>
        <v>Caisse-01/1900</v>
      </c>
      <c r="E174" s="713"/>
      <c r="F174" s="727"/>
      <c r="G174" s="720"/>
      <c r="H174" s="973"/>
      <c r="I174" s="971"/>
      <c r="J174" s="970">
        <f t="shared" si="16"/>
        <v>0</v>
      </c>
      <c r="K174" s="970">
        <f t="shared" si="12"/>
        <v>0</v>
      </c>
      <c r="L174" s="752">
        <f t="shared" si="13"/>
        <v>0</v>
      </c>
      <c r="M174" s="711"/>
      <c r="N174" s="706">
        <f>+IF(A174="",0,IF(A174=Table!$A$5,L174,(IF(A174=Table!$A$3,0,IF(A174=Table!$A$4,L174,0)))))</f>
        <v>0</v>
      </c>
      <c r="O174" s="672"/>
      <c r="P174" s="707">
        <f>-IF(A174=Table!$A$5,I174,0)+IF(A174=Table!$A$5,H174,0)</f>
        <v>0</v>
      </c>
      <c r="Q174" s="716" t="str">
        <f t="shared" si="14"/>
        <v>01/1900</v>
      </c>
      <c r="R174" s="717">
        <f t="shared" si="17"/>
        <v>1</v>
      </c>
      <c r="S174" s="718"/>
      <c r="T174" s="718"/>
      <c r="U174" s="718"/>
      <c r="V174" s="718"/>
      <c r="W174" s="718"/>
      <c r="X174" s="718"/>
      <c r="Y174" s="718"/>
      <c r="Z174" s="718"/>
    </row>
    <row r="175" spans="1:26" ht="15">
      <c r="A175" s="711"/>
      <c r="B175" s="712"/>
      <c r="C175" s="711"/>
      <c r="D175" s="848" t="str">
        <f t="shared" si="15"/>
        <v>Caisse-01/1900</v>
      </c>
      <c r="E175" s="726"/>
      <c r="F175" s="727"/>
      <c r="G175" s="728"/>
      <c r="H175" s="973"/>
      <c r="I175" s="970"/>
      <c r="J175" s="970">
        <f t="shared" si="16"/>
        <v>0</v>
      </c>
      <c r="K175" s="970">
        <f t="shared" si="12"/>
        <v>0</v>
      </c>
      <c r="L175" s="752">
        <f t="shared" si="13"/>
        <v>0</v>
      </c>
      <c r="M175" s="711"/>
      <c r="N175" s="706">
        <f>+IF(A175="",0,IF(A175=Table!$A$5,L175,(IF(A175=Table!$A$3,0,IF(A175=Table!$A$4,L175,0)))))</f>
        <v>0</v>
      </c>
      <c r="O175" s="672"/>
      <c r="P175" s="707">
        <f>-IF(A175=Table!$A$5,I175,0)+IF(A175=Table!$A$5,H175,0)</f>
        <v>0</v>
      </c>
      <c r="Q175" s="716" t="str">
        <f t="shared" si="14"/>
        <v>01/1900</v>
      </c>
      <c r="R175" s="717">
        <f t="shared" si="17"/>
        <v>1</v>
      </c>
      <c r="S175" s="718"/>
      <c r="T175" s="718"/>
      <c r="U175" s="718"/>
      <c r="V175" s="718"/>
      <c r="W175" s="718"/>
      <c r="X175" s="718"/>
      <c r="Y175" s="718"/>
      <c r="Z175" s="718"/>
    </row>
    <row r="176" spans="1:26" ht="15">
      <c r="A176" s="711"/>
      <c r="B176" s="712"/>
      <c r="C176" s="711"/>
      <c r="D176" s="848" t="str">
        <f t="shared" si="15"/>
        <v>Caisse-01/1900</v>
      </c>
      <c r="E176" s="726"/>
      <c r="F176" s="727"/>
      <c r="G176" s="728"/>
      <c r="H176" s="973"/>
      <c r="I176" s="970"/>
      <c r="J176" s="970">
        <f t="shared" si="16"/>
        <v>0</v>
      </c>
      <c r="K176" s="970">
        <f t="shared" si="12"/>
        <v>0</v>
      </c>
      <c r="L176" s="752">
        <f t="shared" si="13"/>
        <v>0</v>
      </c>
      <c r="M176" s="711"/>
      <c r="N176" s="706">
        <f>+IF(A176="",0,IF(A176=Table!$A$5,L176,(IF(A176=Table!$A$3,0,IF(A176=Table!$A$4,L176,0)))))</f>
        <v>0</v>
      </c>
      <c r="O176" s="672"/>
      <c r="P176" s="707">
        <f>-IF(A176=Table!$A$5,I176,0)+IF(A176=Table!$A$5,H176,0)</f>
        <v>0</v>
      </c>
      <c r="Q176" s="716" t="str">
        <f t="shared" si="14"/>
        <v>01/1900</v>
      </c>
      <c r="R176" s="717">
        <f t="shared" si="17"/>
        <v>1</v>
      </c>
      <c r="S176" s="718"/>
      <c r="T176" s="718"/>
      <c r="U176" s="718"/>
      <c r="V176" s="718"/>
      <c r="W176" s="718"/>
      <c r="X176" s="718"/>
      <c r="Y176" s="718"/>
      <c r="Z176" s="718"/>
    </row>
    <row r="177" spans="1:26" ht="15">
      <c r="A177" s="711"/>
      <c r="B177" s="712"/>
      <c r="C177" s="711"/>
      <c r="D177" s="848" t="str">
        <f t="shared" si="15"/>
        <v>Caisse-01/1900</v>
      </c>
      <c r="E177" s="726"/>
      <c r="F177" s="727"/>
      <c r="G177" s="729"/>
      <c r="H177" s="973"/>
      <c r="I177" s="970"/>
      <c r="J177" s="970">
        <f t="shared" si="16"/>
        <v>0</v>
      </c>
      <c r="K177" s="970">
        <f t="shared" si="12"/>
        <v>0</v>
      </c>
      <c r="L177" s="752">
        <f t="shared" si="13"/>
        <v>0</v>
      </c>
      <c r="M177" s="711"/>
      <c r="N177" s="706">
        <f>+IF(A177="",0,IF(A177=Table!$A$5,L177,(IF(A177=Table!$A$3,0,IF(A177=Table!$A$4,L177,0)))))</f>
        <v>0</v>
      </c>
      <c r="O177" s="672"/>
      <c r="P177" s="707">
        <f>-IF(A177=Table!$A$5,I177,0)+IF(A177=Table!$A$5,H177,0)</f>
        <v>0</v>
      </c>
      <c r="Q177" s="716" t="str">
        <f t="shared" si="14"/>
        <v>01/1900</v>
      </c>
      <c r="R177" s="717">
        <f t="shared" si="17"/>
        <v>1</v>
      </c>
      <c r="S177" s="718"/>
      <c r="T177" s="718"/>
      <c r="U177" s="718"/>
      <c r="V177" s="718"/>
      <c r="W177" s="718"/>
      <c r="X177" s="718"/>
      <c r="Y177" s="718"/>
      <c r="Z177" s="718"/>
    </row>
    <row r="178" spans="1:26" ht="15">
      <c r="A178" s="711"/>
      <c r="B178" s="712"/>
      <c r="C178" s="711"/>
      <c r="D178" s="848" t="str">
        <f t="shared" si="15"/>
        <v>Caisse-01/1900</v>
      </c>
      <c r="E178" s="713"/>
      <c r="F178" s="727"/>
      <c r="G178" s="720"/>
      <c r="H178" s="973"/>
      <c r="I178" s="971"/>
      <c r="J178" s="970">
        <f t="shared" si="16"/>
        <v>0</v>
      </c>
      <c r="K178" s="970">
        <f t="shared" si="12"/>
        <v>0</v>
      </c>
      <c r="L178" s="752">
        <f t="shared" si="13"/>
        <v>0</v>
      </c>
      <c r="M178" s="711"/>
      <c r="N178" s="706">
        <f>+IF(A178="",0,IF(A178=Table!$A$5,L178,(IF(A178=Table!$A$3,0,IF(A178=Table!$A$4,L178,0)))))</f>
        <v>0</v>
      </c>
      <c r="O178" s="672"/>
      <c r="P178" s="707">
        <f>-IF(A178=Table!$A$5,I178,0)+IF(A178=Table!$A$5,H178,0)</f>
        <v>0</v>
      </c>
      <c r="Q178" s="716" t="str">
        <f t="shared" si="14"/>
        <v>01/1900</v>
      </c>
      <c r="R178" s="717">
        <f t="shared" si="17"/>
        <v>1</v>
      </c>
      <c r="S178" s="718"/>
      <c r="T178" s="718"/>
      <c r="U178" s="718"/>
      <c r="V178" s="718"/>
      <c r="W178" s="718"/>
      <c r="X178" s="718"/>
      <c r="Y178" s="718"/>
      <c r="Z178" s="718"/>
    </row>
    <row r="179" spans="1:26" ht="15">
      <c r="A179" s="711"/>
      <c r="B179" s="712"/>
      <c r="C179" s="711"/>
      <c r="D179" s="848" t="str">
        <f t="shared" si="15"/>
        <v>Caisse-01/1900</v>
      </c>
      <c r="E179" s="713"/>
      <c r="F179" s="727"/>
      <c r="G179" s="720"/>
      <c r="H179" s="973"/>
      <c r="I179" s="971"/>
      <c r="J179" s="970">
        <f t="shared" si="16"/>
        <v>0</v>
      </c>
      <c r="K179" s="970">
        <f t="shared" si="12"/>
        <v>0</v>
      </c>
      <c r="L179" s="752">
        <f t="shared" si="13"/>
        <v>0</v>
      </c>
      <c r="M179" s="711"/>
      <c r="N179" s="706">
        <f>+IF(A179="",0,IF(A179=Table!$A$5,L179,(IF(A179=Table!$A$3,0,IF(A179=Table!$A$4,L179,0)))))</f>
        <v>0</v>
      </c>
      <c r="O179" s="672"/>
      <c r="P179" s="707">
        <f>-IF(A179=Table!$A$5,I179,0)+IF(A179=Table!$A$5,H179,0)</f>
        <v>0</v>
      </c>
      <c r="Q179" s="716" t="str">
        <f t="shared" si="14"/>
        <v>01/1900</v>
      </c>
      <c r="R179" s="717">
        <f t="shared" si="17"/>
        <v>1</v>
      </c>
      <c r="S179" s="718"/>
      <c r="T179" s="718"/>
      <c r="U179" s="718"/>
      <c r="V179" s="718"/>
      <c r="W179" s="718"/>
      <c r="X179" s="718"/>
      <c r="Y179" s="718"/>
      <c r="Z179" s="718"/>
    </row>
    <row r="180" spans="1:26" ht="15">
      <c r="A180" s="711"/>
      <c r="B180" s="712"/>
      <c r="C180" s="711"/>
      <c r="D180" s="848" t="str">
        <f t="shared" si="15"/>
        <v>Caisse-01/1900</v>
      </c>
      <c r="E180" s="713"/>
      <c r="F180" s="727"/>
      <c r="G180" s="720"/>
      <c r="H180" s="973"/>
      <c r="I180" s="971"/>
      <c r="J180" s="970">
        <f t="shared" si="16"/>
        <v>0</v>
      </c>
      <c r="K180" s="970">
        <f t="shared" si="12"/>
        <v>0</v>
      </c>
      <c r="L180" s="752">
        <f t="shared" si="13"/>
        <v>0</v>
      </c>
      <c r="M180" s="711"/>
      <c r="N180" s="706">
        <f>+IF(A180="",0,IF(A180=Table!$A$5,L180,(IF(A180=Table!$A$3,0,IF(A180=Table!$A$4,L180,0)))))</f>
        <v>0</v>
      </c>
      <c r="O180" s="672"/>
      <c r="P180" s="707">
        <f>-IF(A180=Table!$A$5,I180,0)+IF(A180=Table!$A$5,H180,0)</f>
        <v>0</v>
      </c>
      <c r="Q180" s="716" t="str">
        <f t="shared" si="14"/>
        <v>01/1900</v>
      </c>
      <c r="R180" s="717">
        <f t="shared" si="17"/>
        <v>1</v>
      </c>
      <c r="S180" s="718"/>
      <c r="T180" s="718"/>
      <c r="U180" s="718"/>
      <c r="V180" s="718"/>
      <c r="W180" s="718"/>
      <c r="X180" s="718"/>
      <c r="Y180" s="718"/>
      <c r="Z180" s="718"/>
    </row>
    <row r="181" spans="1:26" ht="15">
      <c r="A181" s="711"/>
      <c r="B181" s="712"/>
      <c r="C181" s="711"/>
      <c r="D181" s="848" t="str">
        <f t="shared" si="15"/>
        <v>Caisse-01/1900</v>
      </c>
      <c r="E181" s="713"/>
      <c r="F181" s="727"/>
      <c r="G181" s="720"/>
      <c r="H181" s="973"/>
      <c r="I181" s="971"/>
      <c r="J181" s="970">
        <f t="shared" si="16"/>
        <v>0</v>
      </c>
      <c r="K181" s="970">
        <f t="shared" si="12"/>
        <v>0</v>
      </c>
      <c r="L181" s="752">
        <f t="shared" si="13"/>
        <v>0</v>
      </c>
      <c r="M181" s="711"/>
      <c r="N181" s="706">
        <f>+IF(A181="",0,IF(A181=Table!$A$5,L181,(IF(A181=Table!$A$3,0,IF(A181=Table!$A$4,L181,0)))))</f>
        <v>0</v>
      </c>
      <c r="O181" s="672"/>
      <c r="P181" s="707">
        <f>-IF(A181=Table!$A$5,I181,0)+IF(A181=Table!$A$5,H181,0)</f>
        <v>0</v>
      </c>
      <c r="Q181" s="716" t="str">
        <f t="shared" si="14"/>
        <v>01/1900</v>
      </c>
      <c r="R181" s="717">
        <f t="shared" si="17"/>
        <v>1</v>
      </c>
      <c r="S181" s="718"/>
      <c r="T181" s="718"/>
      <c r="U181" s="718"/>
      <c r="V181" s="718"/>
      <c r="W181" s="718"/>
      <c r="X181" s="718"/>
      <c r="Y181" s="718"/>
      <c r="Z181" s="718"/>
    </row>
    <row r="182" spans="1:26" ht="15">
      <c r="A182" s="711"/>
      <c r="B182" s="712"/>
      <c r="C182" s="711"/>
      <c r="D182" s="848" t="str">
        <f t="shared" si="15"/>
        <v>Caisse-01/1900</v>
      </c>
      <c r="E182" s="713"/>
      <c r="F182" s="727"/>
      <c r="G182" s="720"/>
      <c r="H182" s="973"/>
      <c r="I182" s="971"/>
      <c r="J182" s="970">
        <f t="shared" si="16"/>
        <v>0</v>
      </c>
      <c r="K182" s="970">
        <f t="shared" si="12"/>
        <v>0</v>
      </c>
      <c r="L182" s="752">
        <f t="shared" si="13"/>
        <v>0</v>
      </c>
      <c r="M182" s="711"/>
      <c r="N182" s="706">
        <f>+IF(A182="",0,IF(A182=Table!$A$5,L182,(IF(A182=Table!$A$3,0,IF(A182=Table!$A$4,L182,0)))))</f>
        <v>0</v>
      </c>
      <c r="O182" s="672"/>
      <c r="P182" s="707">
        <f>-IF(A182=Table!$A$5,I182,0)+IF(A182=Table!$A$5,H182,0)</f>
        <v>0</v>
      </c>
      <c r="Q182" s="716" t="str">
        <f t="shared" si="14"/>
        <v>01/1900</v>
      </c>
      <c r="R182" s="717">
        <f t="shared" si="17"/>
        <v>1</v>
      </c>
      <c r="S182" s="718"/>
      <c r="T182" s="718"/>
      <c r="U182" s="718"/>
      <c r="V182" s="718"/>
      <c r="W182" s="718"/>
      <c r="X182" s="718"/>
      <c r="Y182" s="718"/>
      <c r="Z182" s="718"/>
    </row>
    <row r="183" spans="1:26" ht="15">
      <c r="A183" s="711"/>
      <c r="B183" s="712"/>
      <c r="C183" s="711"/>
      <c r="D183" s="848" t="str">
        <f t="shared" si="15"/>
        <v>Caisse-01/1900</v>
      </c>
      <c r="E183" s="713"/>
      <c r="F183" s="727"/>
      <c r="G183" s="720"/>
      <c r="H183" s="973"/>
      <c r="I183" s="971"/>
      <c r="J183" s="970">
        <f t="shared" si="16"/>
        <v>0</v>
      </c>
      <c r="K183" s="970">
        <f t="shared" si="12"/>
        <v>0</v>
      </c>
      <c r="L183" s="752">
        <f t="shared" si="13"/>
        <v>0</v>
      </c>
      <c r="M183" s="711"/>
      <c r="N183" s="706">
        <f>+IF(A183="",0,IF(A183=Table!$A$5,L183,(IF(A183=Table!$A$3,0,IF(A183=Table!$A$4,L183,0)))))</f>
        <v>0</v>
      </c>
      <c r="O183" s="672"/>
      <c r="P183" s="707">
        <f>-IF(A183=Table!$A$5,I183,0)+IF(A183=Table!$A$5,H183,0)</f>
        <v>0</v>
      </c>
      <c r="Q183" s="716" t="str">
        <f t="shared" si="14"/>
        <v>01/1900</v>
      </c>
      <c r="R183" s="717">
        <f t="shared" si="17"/>
        <v>1</v>
      </c>
      <c r="S183" s="718"/>
      <c r="T183" s="718"/>
      <c r="U183" s="718"/>
      <c r="V183" s="718"/>
      <c r="W183" s="718"/>
      <c r="X183" s="718"/>
      <c r="Y183" s="718"/>
      <c r="Z183" s="718"/>
    </row>
    <row r="184" spans="1:26" ht="15">
      <c r="A184" s="711"/>
      <c r="B184" s="712"/>
      <c r="C184" s="711"/>
      <c r="D184" s="848" t="str">
        <f t="shared" si="15"/>
        <v>Caisse-01/1900</v>
      </c>
      <c r="E184" s="713"/>
      <c r="F184" s="727"/>
      <c r="G184" s="720"/>
      <c r="H184" s="973"/>
      <c r="I184" s="971"/>
      <c r="J184" s="970">
        <f t="shared" si="16"/>
        <v>0</v>
      </c>
      <c r="K184" s="970">
        <f t="shared" si="12"/>
        <v>0</v>
      </c>
      <c r="L184" s="752">
        <f t="shared" si="13"/>
        <v>0</v>
      </c>
      <c r="M184" s="711"/>
      <c r="N184" s="706">
        <f>+IF(A184="",0,IF(A184=Table!$A$5,L184,(IF(A184=Table!$A$3,0,IF(A184=Table!$A$4,L184,0)))))</f>
        <v>0</v>
      </c>
      <c r="O184" s="672"/>
      <c r="P184" s="707">
        <f>-IF(A184=Table!$A$5,I184,0)+IF(A184=Table!$A$5,H184,0)</f>
        <v>0</v>
      </c>
      <c r="Q184" s="716" t="str">
        <f t="shared" si="14"/>
        <v>01/1900</v>
      </c>
      <c r="R184" s="717">
        <f t="shared" si="17"/>
        <v>1</v>
      </c>
      <c r="S184" s="718"/>
      <c r="T184" s="718"/>
      <c r="U184" s="718"/>
      <c r="V184" s="718"/>
      <c r="W184" s="718"/>
      <c r="X184" s="718"/>
      <c r="Y184" s="718"/>
      <c r="Z184" s="718"/>
    </row>
    <row r="185" spans="1:26" ht="15">
      <c r="A185" s="711"/>
      <c r="B185" s="712"/>
      <c r="C185" s="711"/>
      <c r="D185" s="848" t="str">
        <f t="shared" si="15"/>
        <v>Caisse-01/1900</v>
      </c>
      <c r="E185" s="713"/>
      <c r="F185" s="727"/>
      <c r="G185" s="720"/>
      <c r="H185" s="973"/>
      <c r="I185" s="971"/>
      <c r="J185" s="970">
        <f t="shared" si="16"/>
        <v>0</v>
      </c>
      <c r="K185" s="970">
        <f t="shared" si="12"/>
        <v>0</v>
      </c>
      <c r="L185" s="752">
        <f t="shared" si="13"/>
        <v>0</v>
      </c>
      <c r="M185" s="711"/>
      <c r="N185" s="706">
        <f>+IF(A185="",0,IF(A185=Table!$A$5,L185,(IF(A185=Table!$A$3,0,IF(A185=Table!$A$4,L185,0)))))</f>
        <v>0</v>
      </c>
      <c r="O185" s="672"/>
      <c r="P185" s="707">
        <f>-IF(A185=Table!$A$5,I185,0)+IF(A185=Table!$A$5,H185,0)</f>
        <v>0</v>
      </c>
      <c r="Q185" s="716" t="str">
        <f t="shared" si="14"/>
        <v>01/1900</v>
      </c>
      <c r="R185" s="717">
        <f t="shared" si="17"/>
        <v>1</v>
      </c>
      <c r="S185" s="718"/>
      <c r="T185" s="718"/>
      <c r="U185" s="718"/>
      <c r="V185" s="718"/>
      <c r="W185" s="718"/>
      <c r="X185" s="718"/>
      <c r="Y185" s="718"/>
      <c r="Z185" s="718"/>
    </row>
    <row r="186" spans="1:26" ht="15">
      <c r="A186" s="711"/>
      <c r="B186" s="712"/>
      <c r="C186" s="711"/>
      <c r="D186" s="848" t="str">
        <f t="shared" si="15"/>
        <v>Caisse-01/1900</v>
      </c>
      <c r="E186" s="726"/>
      <c r="F186" s="727"/>
      <c r="G186" s="728"/>
      <c r="H186" s="973"/>
      <c r="I186" s="970"/>
      <c r="J186" s="970">
        <f t="shared" si="16"/>
        <v>0</v>
      </c>
      <c r="K186" s="970">
        <f t="shared" si="12"/>
        <v>0</v>
      </c>
      <c r="L186" s="752">
        <f t="shared" si="13"/>
        <v>0</v>
      </c>
      <c r="M186" s="711"/>
      <c r="N186" s="706">
        <f>+IF(A186="",0,IF(A186=Table!$A$5,L186,(IF(A186=Table!$A$3,0,IF(A186=Table!$A$4,L186,0)))))</f>
        <v>0</v>
      </c>
      <c r="O186" s="672"/>
      <c r="P186" s="707">
        <f>-IF(A186=Table!$A$5,I186,0)+IF(A186=Table!$A$5,H186,0)</f>
        <v>0</v>
      </c>
      <c r="Q186" s="716" t="str">
        <f t="shared" si="14"/>
        <v>01/1900</v>
      </c>
      <c r="R186" s="717">
        <f t="shared" si="17"/>
        <v>1</v>
      </c>
      <c r="S186" s="718"/>
      <c r="T186" s="718"/>
      <c r="U186" s="718"/>
      <c r="V186" s="718"/>
      <c r="W186" s="718"/>
      <c r="X186" s="718"/>
      <c r="Y186" s="718"/>
      <c r="Z186" s="718"/>
    </row>
    <row r="187" spans="1:26" ht="15">
      <c r="A187" s="711"/>
      <c r="B187" s="712"/>
      <c r="C187" s="711"/>
      <c r="D187" s="848" t="str">
        <f t="shared" si="15"/>
        <v>Caisse-01/1900</v>
      </c>
      <c r="E187" s="726"/>
      <c r="F187" s="720"/>
      <c r="G187" s="728"/>
      <c r="H187" s="973"/>
      <c r="I187" s="970"/>
      <c r="J187" s="970">
        <f t="shared" si="16"/>
        <v>0</v>
      </c>
      <c r="K187" s="970">
        <f t="shared" si="12"/>
        <v>0</v>
      </c>
      <c r="L187" s="752">
        <f t="shared" si="13"/>
        <v>0</v>
      </c>
      <c r="M187" s="711"/>
      <c r="N187" s="706">
        <f>+IF(A187="",0,IF(A187=Table!$A$5,L187,(IF(A187=Table!$A$3,0,IF(A187=Table!$A$4,L187,0)))))</f>
        <v>0</v>
      </c>
      <c r="O187" s="672"/>
      <c r="P187" s="707">
        <f>-IF(A187=Table!$A$5,I187,0)+IF(A187=Table!$A$5,H187,0)</f>
        <v>0</v>
      </c>
      <c r="Q187" s="716" t="str">
        <f t="shared" si="14"/>
        <v>01/1900</v>
      </c>
      <c r="R187" s="717">
        <f t="shared" si="17"/>
        <v>1</v>
      </c>
      <c r="S187" s="718"/>
      <c r="T187" s="718"/>
      <c r="U187" s="718"/>
      <c r="V187" s="718"/>
      <c r="W187" s="718"/>
      <c r="X187" s="718"/>
      <c r="Y187" s="718"/>
      <c r="Z187" s="718"/>
    </row>
    <row r="188" spans="1:26" ht="15">
      <c r="A188" s="711"/>
      <c r="B188" s="712"/>
      <c r="C188" s="711"/>
      <c r="D188" s="848" t="str">
        <f t="shared" si="15"/>
        <v>Caisse-01/1900</v>
      </c>
      <c r="E188" s="726"/>
      <c r="F188" s="727"/>
      <c r="G188" s="728"/>
      <c r="H188" s="973"/>
      <c r="I188" s="970"/>
      <c r="J188" s="970">
        <f t="shared" si="16"/>
        <v>0</v>
      </c>
      <c r="K188" s="970">
        <f t="shared" si="12"/>
        <v>0</v>
      </c>
      <c r="L188" s="752">
        <f t="shared" si="13"/>
        <v>0</v>
      </c>
      <c r="M188" s="711"/>
      <c r="N188" s="706">
        <f>+IF(A188="",0,IF(A188=Table!$A$5,L188,(IF(A188=Table!$A$3,0,IF(A188=Table!$A$4,L188,0)))))</f>
        <v>0</v>
      </c>
      <c r="O188" s="672"/>
      <c r="P188" s="707">
        <f>-IF(A188=Table!$A$5,I188,0)+IF(A188=Table!$A$5,H188,0)</f>
        <v>0</v>
      </c>
      <c r="Q188" s="716" t="str">
        <f t="shared" si="14"/>
        <v>01/1900</v>
      </c>
      <c r="R188" s="717">
        <f t="shared" si="17"/>
        <v>1</v>
      </c>
      <c r="S188" s="718"/>
      <c r="T188" s="718"/>
      <c r="U188" s="718"/>
      <c r="V188" s="718"/>
      <c r="W188" s="718"/>
      <c r="X188" s="718"/>
      <c r="Y188" s="718"/>
      <c r="Z188" s="718"/>
    </row>
    <row r="189" spans="1:26" ht="15">
      <c r="A189" s="711"/>
      <c r="B189" s="712"/>
      <c r="C189" s="711"/>
      <c r="D189" s="848" t="str">
        <f t="shared" si="15"/>
        <v>Caisse-01/1900</v>
      </c>
      <c r="E189" s="726"/>
      <c r="F189" s="727"/>
      <c r="G189" s="728"/>
      <c r="H189" s="973"/>
      <c r="I189" s="970"/>
      <c r="J189" s="970">
        <f t="shared" si="16"/>
        <v>0</v>
      </c>
      <c r="K189" s="970">
        <f t="shared" si="12"/>
        <v>0</v>
      </c>
      <c r="L189" s="752">
        <f t="shared" si="13"/>
        <v>0</v>
      </c>
      <c r="M189" s="711"/>
      <c r="N189" s="706">
        <f>+IF(A189="",0,IF(A189=Table!$A$5,L189,(IF(A189=Table!$A$3,0,IF(A189=Table!$A$4,L189,0)))))</f>
        <v>0</v>
      </c>
      <c r="O189" s="672"/>
      <c r="P189" s="707">
        <f>-IF(A189=Table!$A$5,I189,0)+IF(A189=Table!$A$5,H189,0)</f>
        <v>0</v>
      </c>
      <c r="Q189" s="716" t="str">
        <f t="shared" si="14"/>
        <v>01/1900</v>
      </c>
      <c r="R189" s="717">
        <f t="shared" si="17"/>
        <v>1</v>
      </c>
      <c r="S189" s="718"/>
      <c r="T189" s="718"/>
      <c r="U189" s="718"/>
      <c r="V189" s="718"/>
      <c r="W189" s="718"/>
      <c r="X189" s="718"/>
      <c r="Y189" s="718"/>
      <c r="Z189" s="718"/>
    </row>
    <row r="190" spans="1:26" ht="15">
      <c r="A190" s="711"/>
      <c r="B190" s="712"/>
      <c r="C190" s="711"/>
      <c r="D190" s="848" t="str">
        <f t="shared" si="15"/>
        <v>Caisse-01/1900</v>
      </c>
      <c r="E190" s="726"/>
      <c r="F190" s="727"/>
      <c r="G190" s="728"/>
      <c r="H190" s="973"/>
      <c r="I190" s="970"/>
      <c r="J190" s="970">
        <f t="shared" si="16"/>
        <v>0</v>
      </c>
      <c r="K190" s="970">
        <f t="shared" si="12"/>
        <v>0</v>
      </c>
      <c r="L190" s="752">
        <f t="shared" si="13"/>
        <v>0</v>
      </c>
      <c r="M190" s="711"/>
      <c r="N190" s="706">
        <f>+IF(A190="",0,IF(A190=Table!$A$5,L190,(IF(A190=Table!$A$3,0,IF(A190=Table!$A$4,L190,0)))))</f>
        <v>0</v>
      </c>
      <c r="O190" s="672"/>
      <c r="P190" s="707">
        <f>-IF(A190=Table!$A$5,I190,0)+IF(A190=Table!$A$5,H190,0)</f>
        <v>0</v>
      </c>
      <c r="Q190" s="716" t="str">
        <f t="shared" si="14"/>
        <v>01/1900</v>
      </c>
      <c r="R190" s="717">
        <f t="shared" si="17"/>
        <v>1</v>
      </c>
      <c r="S190" s="718"/>
      <c r="T190" s="718"/>
      <c r="U190" s="718"/>
      <c r="V190" s="718"/>
      <c r="W190" s="718"/>
      <c r="X190" s="718"/>
      <c r="Y190" s="718"/>
      <c r="Z190" s="718"/>
    </row>
    <row r="191" spans="1:26" ht="15">
      <c r="A191" s="711"/>
      <c r="B191" s="712"/>
      <c r="C191" s="711"/>
      <c r="D191" s="848" t="str">
        <f t="shared" si="15"/>
        <v>Caisse-01/1900</v>
      </c>
      <c r="E191" s="713"/>
      <c r="F191" s="727"/>
      <c r="G191" s="720"/>
      <c r="H191" s="973"/>
      <c r="I191" s="971"/>
      <c r="J191" s="970">
        <f t="shared" si="16"/>
        <v>0</v>
      </c>
      <c r="K191" s="970">
        <f t="shared" si="12"/>
        <v>0</v>
      </c>
      <c r="L191" s="752">
        <f t="shared" si="13"/>
        <v>0</v>
      </c>
      <c r="M191" s="711"/>
      <c r="N191" s="706">
        <f>+IF(A191="",0,IF(A191=Table!$A$5,L191,(IF(A191=Table!$A$3,0,IF(A191=Table!$A$4,L191,0)))))</f>
        <v>0</v>
      </c>
      <c r="O191" s="672"/>
      <c r="P191" s="707">
        <f>-IF(A191=Table!$A$5,I191,0)+IF(A191=Table!$A$5,H191,0)</f>
        <v>0</v>
      </c>
      <c r="Q191" s="716" t="str">
        <f t="shared" si="14"/>
        <v>01/1900</v>
      </c>
      <c r="R191" s="717">
        <f t="shared" si="17"/>
        <v>1</v>
      </c>
      <c r="S191" s="718"/>
      <c r="T191" s="718"/>
      <c r="U191" s="718"/>
      <c r="V191" s="718"/>
      <c r="W191" s="718"/>
      <c r="X191" s="718"/>
      <c r="Y191" s="718"/>
      <c r="Z191" s="718"/>
    </row>
    <row r="192" spans="1:26" ht="15">
      <c r="A192" s="711"/>
      <c r="B192" s="712"/>
      <c r="C192" s="711"/>
      <c r="D192" s="848" t="str">
        <f t="shared" si="15"/>
        <v>Caisse-01/1900</v>
      </c>
      <c r="E192" s="713"/>
      <c r="F192" s="727"/>
      <c r="G192" s="720"/>
      <c r="H192" s="973"/>
      <c r="I192" s="971"/>
      <c r="J192" s="970">
        <f t="shared" si="16"/>
        <v>0</v>
      </c>
      <c r="K192" s="970">
        <f t="shared" si="12"/>
        <v>0</v>
      </c>
      <c r="L192" s="752">
        <f t="shared" si="13"/>
        <v>0</v>
      </c>
      <c r="M192" s="711"/>
      <c r="N192" s="706">
        <f>+IF(A192="",0,IF(A192=Table!$A$5,L192,(IF(A192=Table!$A$3,0,IF(A192=Table!$A$4,L192,0)))))</f>
        <v>0</v>
      </c>
      <c r="O192" s="672"/>
      <c r="P192" s="707">
        <f>-IF(A192=Table!$A$5,I192,0)+IF(A192=Table!$A$5,H192,0)</f>
        <v>0</v>
      </c>
      <c r="Q192" s="716" t="str">
        <f t="shared" si="14"/>
        <v>01/1900</v>
      </c>
      <c r="R192" s="717">
        <f t="shared" si="17"/>
        <v>1</v>
      </c>
      <c r="S192" s="718"/>
      <c r="T192" s="718"/>
      <c r="U192" s="718"/>
      <c r="V192" s="718"/>
      <c r="W192" s="718"/>
      <c r="X192" s="718"/>
      <c r="Y192" s="718"/>
      <c r="Z192" s="718"/>
    </row>
    <row r="193" spans="1:26" ht="15">
      <c r="A193" s="711"/>
      <c r="B193" s="712"/>
      <c r="C193" s="711"/>
      <c r="D193" s="848" t="str">
        <f t="shared" si="15"/>
        <v>Caisse-01/1900</v>
      </c>
      <c r="E193" s="713"/>
      <c r="F193" s="727"/>
      <c r="G193" s="720"/>
      <c r="H193" s="973"/>
      <c r="I193" s="971"/>
      <c r="J193" s="970">
        <f t="shared" si="16"/>
        <v>0</v>
      </c>
      <c r="K193" s="970">
        <f t="shared" si="12"/>
        <v>0</v>
      </c>
      <c r="L193" s="752">
        <f t="shared" si="13"/>
        <v>0</v>
      </c>
      <c r="M193" s="711"/>
      <c r="N193" s="706">
        <f>+IF(A193="",0,IF(A193=Table!$A$5,L193,(IF(A193=Table!$A$3,0,IF(A193=Table!$A$4,L193,0)))))</f>
        <v>0</v>
      </c>
      <c r="O193" s="672"/>
      <c r="P193" s="707">
        <f>-IF(A193=Table!$A$5,I193,0)+IF(A193=Table!$A$5,H193,0)</f>
        <v>0</v>
      </c>
      <c r="Q193" s="716" t="str">
        <f t="shared" si="14"/>
        <v>01/1900</v>
      </c>
      <c r="R193" s="717">
        <f t="shared" si="17"/>
        <v>1</v>
      </c>
      <c r="S193" s="718"/>
      <c r="T193" s="718"/>
      <c r="U193" s="718"/>
      <c r="V193" s="718"/>
      <c r="W193" s="718"/>
      <c r="X193" s="718"/>
      <c r="Y193" s="718"/>
      <c r="Z193" s="718"/>
    </row>
    <row r="194" spans="1:26" ht="15">
      <c r="A194" s="711"/>
      <c r="B194" s="712"/>
      <c r="C194" s="711"/>
      <c r="D194" s="848" t="str">
        <f t="shared" si="15"/>
        <v>Caisse-01/1900</v>
      </c>
      <c r="E194" s="713"/>
      <c r="F194" s="727"/>
      <c r="G194" s="720"/>
      <c r="H194" s="973"/>
      <c r="I194" s="971"/>
      <c r="J194" s="970">
        <f t="shared" si="16"/>
        <v>0</v>
      </c>
      <c r="K194" s="970">
        <f t="shared" si="12"/>
        <v>0</v>
      </c>
      <c r="L194" s="752">
        <f t="shared" si="13"/>
        <v>0</v>
      </c>
      <c r="M194" s="711"/>
      <c r="N194" s="706">
        <f>+IF(A194="",0,IF(A194=Table!$A$5,L194,(IF(A194=Table!$A$3,0,IF(A194=Table!$A$4,L194,0)))))</f>
        <v>0</v>
      </c>
      <c r="O194" s="672"/>
      <c r="P194" s="707">
        <f>-IF(A194=Table!$A$5,I194,0)+IF(A194=Table!$A$5,H194,0)</f>
        <v>0</v>
      </c>
      <c r="Q194" s="716" t="str">
        <f t="shared" si="14"/>
        <v>01/1900</v>
      </c>
      <c r="R194" s="717">
        <f t="shared" si="17"/>
        <v>1</v>
      </c>
      <c r="S194" s="718"/>
      <c r="T194" s="718"/>
      <c r="U194" s="718"/>
      <c r="V194" s="718"/>
      <c r="W194" s="718"/>
      <c r="X194" s="718"/>
      <c r="Y194" s="718"/>
      <c r="Z194" s="718"/>
    </row>
    <row r="195" spans="1:26" ht="15">
      <c r="A195" s="711"/>
      <c r="B195" s="712"/>
      <c r="C195" s="711"/>
      <c r="D195" s="848" t="str">
        <f t="shared" si="15"/>
        <v>Caisse-01/1900</v>
      </c>
      <c r="E195" s="726"/>
      <c r="F195" s="727"/>
      <c r="G195" s="729"/>
      <c r="H195" s="973"/>
      <c r="I195" s="970"/>
      <c r="J195" s="970">
        <f t="shared" si="16"/>
        <v>0</v>
      </c>
      <c r="K195" s="970">
        <f t="shared" si="12"/>
        <v>0</v>
      </c>
      <c r="L195" s="752">
        <f t="shared" si="13"/>
        <v>0</v>
      </c>
      <c r="M195" s="711"/>
      <c r="N195" s="706">
        <f>+IF(A195="",0,IF(A195=Table!$A$5,L195,(IF(A195=Table!$A$3,0,IF(A195=Table!$A$4,L195,0)))))</f>
        <v>0</v>
      </c>
      <c r="O195" s="672"/>
      <c r="P195" s="707">
        <f>-IF(A195=Table!$A$5,I195,0)+IF(A195=Table!$A$5,H195,0)</f>
        <v>0</v>
      </c>
      <c r="Q195" s="716" t="str">
        <f t="shared" si="14"/>
        <v>01/1900</v>
      </c>
      <c r="R195" s="717">
        <f t="shared" si="17"/>
        <v>1</v>
      </c>
      <c r="S195" s="718"/>
      <c r="T195" s="718"/>
      <c r="U195" s="718"/>
      <c r="V195" s="718"/>
      <c r="W195" s="718"/>
      <c r="X195" s="718"/>
      <c r="Y195" s="718"/>
      <c r="Z195" s="718"/>
    </row>
    <row r="196" spans="1:26" ht="15">
      <c r="A196" s="711"/>
      <c r="B196" s="712"/>
      <c r="C196" s="711"/>
      <c r="D196" s="848" t="str">
        <f t="shared" si="15"/>
        <v>Caisse-01/1900</v>
      </c>
      <c r="E196" s="726"/>
      <c r="F196" s="727"/>
      <c r="G196" s="729"/>
      <c r="H196" s="973"/>
      <c r="I196" s="970"/>
      <c r="J196" s="970">
        <f t="shared" si="16"/>
        <v>0</v>
      </c>
      <c r="K196" s="970">
        <f t="shared" si="12"/>
        <v>0</v>
      </c>
      <c r="L196" s="752">
        <f t="shared" si="13"/>
        <v>0</v>
      </c>
      <c r="M196" s="711"/>
      <c r="N196" s="706">
        <f>+IF(A196="",0,IF(A196=Table!$A$5,L196,(IF(A196=Table!$A$3,0,IF(A196=Table!$A$4,L196,0)))))</f>
        <v>0</v>
      </c>
      <c r="O196" s="672"/>
      <c r="P196" s="707">
        <f>-IF(A196=Table!$A$5,I196,0)+IF(A196=Table!$A$5,H196,0)</f>
        <v>0</v>
      </c>
      <c r="Q196" s="716" t="str">
        <f t="shared" si="14"/>
        <v>01/1900</v>
      </c>
      <c r="R196" s="717">
        <f t="shared" si="17"/>
        <v>1</v>
      </c>
      <c r="S196" s="718"/>
      <c r="T196" s="718"/>
      <c r="U196" s="718"/>
      <c r="V196" s="718"/>
      <c r="W196" s="718"/>
      <c r="X196" s="718"/>
      <c r="Y196" s="718"/>
      <c r="Z196" s="718"/>
    </row>
    <row r="197" spans="1:26" ht="15">
      <c r="A197" s="711"/>
      <c r="B197" s="712"/>
      <c r="C197" s="711"/>
      <c r="D197" s="848" t="str">
        <f t="shared" si="15"/>
        <v>Caisse-01/1900</v>
      </c>
      <c r="E197" s="725"/>
      <c r="F197" s="720"/>
      <c r="G197" s="715"/>
      <c r="H197" s="972"/>
      <c r="I197" s="970"/>
      <c r="J197" s="970">
        <f t="shared" si="16"/>
        <v>0</v>
      </c>
      <c r="K197" s="970">
        <f t="shared" si="12"/>
        <v>0</v>
      </c>
      <c r="L197" s="752">
        <f t="shared" si="13"/>
        <v>0</v>
      </c>
      <c r="M197" s="711"/>
      <c r="N197" s="706">
        <f>+IF(A197="",0,IF(A197=Table!$A$5,L197,(IF(A197=Table!$A$3,0,IF(A197=Table!$A$4,L197,0)))))</f>
        <v>0</v>
      </c>
      <c r="O197" s="672"/>
      <c r="P197" s="707">
        <f>-IF(A197=Table!$A$5,I197,0)+IF(A197=Table!$A$5,H197,0)</f>
        <v>0</v>
      </c>
      <c r="Q197" s="716" t="str">
        <f t="shared" si="14"/>
        <v>01/1900</v>
      </c>
      <c r="R197" s="717">
        <f t="shared" si="17"/>
        <v>1</v>
      </c>
      <c r="S197" s="718"/>
      <c r="T197" s="718"/>
      <c r="U197" s="718"/>
      <c r="V197" s="718"/>
      <c r="W197" s="718"/>
      <c r="X197" s="718"/>
      <c r="Y197" s="718"/>
      <c r="Z197" s="718"/>
    </row>
    <row r="198" spans="1:26" ht="15">
      <c r="A198" s="711"/>
      <c r="B198" s="712"/>
      <c r="C198" s="711"/>
      <c r="D198" s="848" t="str">
        <f t="shared" si="15"/>
        <v>Caisse-01/1900</v>
      </c>
      <c r="E198" s="726"/>
      <c r="F198" s="727"/>
      <c r="G198" s="728"/>
      <c r="H198" s="973"/>
      <c r="I198" s="970"/>
      <c r="J198" s="970">
        <f t="shared" si="16"/>
        <v>0</v>
      </c>
      <c r="K198" s="970">
        <f t="shared" si="12"/>
        <v>0</v>
      </c>
      <c r="L198" s="752">
        <f t="shared" si="13"/>
        <v>0</v>
      </c>
      <c r="M198" s="711"/>
      <c r="N198" s="706">
        <f>+IF(A198="",0,IF(A198=Table!$A$5,L198,(IF(A198=Table!$A$3,0,IF(A198=Table!$A$4,L198,0)))))</f>
        <v>0</v>
      </c>
      <c r="O198" s="672"/>
      <c r="P198" s="707">
        <f>-IF(A198=Table!$A$5,I198,0)+IF(A198=Table!$A$5,H198,0)</f>
        <v>0</v>
      </c>
      <c r="Q198" s="716" t="str">
        <f t="shared" si="14"/>
        <v>01/1900</v>
      </c>
      <c r="R198" s="717">
        <f t="shared" si="17"/>
        <v>1</v>
      </c>
      <c r="S198" s="718"/>
      <c r="T198" s="718"/>
      <c r="U198" s="718"/>
      <c r="V198" s="718"/>
      <c r="W198" s="718"/>
      <c r="X198" s="718"/>
      <c r="Y198" s="718"/>
      <c r="Z198" s="718"/>
    </row>
    <row r="199" spans="1:26" ht="15">
      <c r="A199" s="711"/>
      <c r="B199" s="712"/>
      <c r="C199" s="711"/>
      <c r="D199" s="848" t="str">
        <f t="shared" si="15"/>
        <v>Caisse-01/1900</v>
      </c>
      <c r="E199" s="726"/>
      <c r="F199" s="727"/>
      <c r="G199" s="729"/>
      <c r="H199" s="973"/>
      <c r="I199" s="970"/>
      <c r="J199" s="970">
        <f t="shared" si="16"/>
        <v>0</v>
      </c>
      <c r="K199" s="970">
        <f t="shared" si="12"/>
        <v>0</v>
      </c>
      <c r="L199" s="752">
        <f t="shared" si="13"/>
        <v>0</v>
      </c>
      <c r="M199" s="711"/>
      <c r="N199" s="706">
        <f>+IF(A199="",0,IF(A199=Table!$A$5,L199,(IF(A199=Table!$A$3,0,IF(A199=Table!$A$4,L199,0)))))</f>
        <v>0</v>
      </c>
      <c r="O199" s="672"/>
      <c r="P199" s="707">
        <f>-IF(A199=Table!$A$5,I199,0)+IF(A199=Table!$A$5,H199,0)</f>
        <v>0</v>
      </c>
      <c r="Q199" s="716" t="str">
        <f t="shared" si="14"/>
        <v>01/1900</v>
      </c>
      <c r="R199" s="717">
        <f t="shared" si="17"/>
        <v>1</v>
      </c>
      <c r="S199" s="718"/>
      <c r="T199" s="718"/>
      <c r="U199" s="718"/>
      <c r="V199" s="718"/>
      <c r="W199" s="718"/>
      <c r="X199" s="718"/>
      <c r="Y199" s="718"/>
      <c r="Z199" s="718"/>
    </row>
    <row r="200" spans="1:26" ht="15">
      <c r="A200" s="711"/>
      <c r="B200" s="712"/>
      <c r="C200" s="711"/>
      <c r="D200" s="848" t="str">
        <f t="shared" si="15"/>
        <v>Caisse-01/1900</v>
      </c>
      <c r="E200" s="713"/>
      <c r="F200" s="727"/>
      <c r="G200" s="720"/>
      <c r="H200" s="973"/>
      <c r="I200" s="971"/>
      <c r="J200" s="970">
        <f t="shared" si="16"/>
        <v>0</v>
      </c>
      <c r="K200" s="970">
        <f t="shared" si="12"/>
        <v>0</v>
      </c>
      <c r="L200" s="752">
        <f t="shared" si="13"/>
        <v>0</v>
      </c>
      <c r="M200" s="711"/>
      <c r="N200" s="706">
        <f>+IF(A200="",0,IF(A200=Table!$A$5,L200,(IF(A200=Table!$A$3,0,IF(A200=Table!$A$4,L200,0)))))</f>
        <v>0</v>
      </c>
      <c r="O200" s="672"/>
      <c r="P200" s="707">
        <f>-IF(A200=Table!$A$5,I200,0)+IF(A200=Table!$A$5,H200,0)</f>
        <v>0</v>
      </c>
      <c r="Q200" s="716" t="str">
        <f t="shared" si="14"/>
        <v>01/1900</v>
      </c>
      <c r="R200" s="717">
        <f t="shared" si="17"/>
        <v>1</v>
      </c>
      <c r="S200" s="718"/>
      <c r="T200" s="718"/>
      <c r="U200" s="718"/>
      <c r="V200" s="718"/>
      <c r="W200" s="718"/>
      <c r="X200" s="718"/>
      <c r="Y200" s="718"/>
      <c r="Z200" s="718"/>
    </row>
    <row r="201" spans="1:26" ht="15">
      <c r="A201" s="711"/>
      <c r="B201" s="712"/>
      <c r="C201" s="711"/>
      <c r="D201" s="848" t="str">
        <f t="shared" si="15"/>
        <v>Caisse-01/1900</v>
      </c>
      <c r="E201" s="713"/>
      <c r="F201" s="727"/>
      <c r="G201" s="720"/>
      <c r="H201" s="973"/>
      <c r="I201" s="971"/>
      <c r="J201" s="970">
        <f t="shared" si="16"/>
        <v>0</v>
      </c>
      <c r="K201" s="970">
        <f t="shared" si="12"/>
        <v>0</v>
      </c>
      <c r="L201" s="752">
        <f t="shared" si="13"/>
        <v>0</v>
      </c>
      <c r="M201" s="711"/>
      <c r="N201" s="706">
        <f>+IF(A201="",0,IF(A201=Table!$A$5,L201,(IF(A201=Table!$A$3,0,IF(A201=Table!$A$4,L201,0)))))</f>
        <v>0</v>
      </c>
      <c r="O201" s="672"/>
      <c r="P201" s="707">
        <f>-IF(A201=Table!$A$5,I201,0)+IF(A201=Table!$A$5,H201,0)</f>
        <v>0</v>
      </c>
      <c r="Q201" s="716" t="str">
        <f t="shared" si="14"/>
        <v>01/1900</v>
      </c>
      <c r="R201" s="717">
        <f t="shared" si="17"/>
        <v>1</v>
      </c>
      <c r="S201" s="718"/>
      <c r="T201" s="718"/>
      <c r="U201" s="718"/>
      <c r="V201" s="718"/>
      <c r="W201" s="718"/>
      <c r="X201" s="718"/>
      <c r="Y201" s="718"/>
      <c r="Z201" s="718"/>
    </row>
    <row r="202" spans="1:26" ht="15">
      <c r="A202" s="711"/>
      <c r="B202" s="712"/>
      <c r="C202" s="711"/>
      <c r="D202" s="848" t="str">
        <f t="shared" si="15"/>
        <v>Caisse-01/1900</v>
      </c>
      <c r="E202" s="713"/>
      <c r="F202" s="727"/>
      <c r="G202" s="720"/>
      <c r="H202" s="973"/>
      <c r="I202" s="971"/>
      <c r="J202" s="970">
        <f t="shared" si="16"/>
        <v>0</v>
      </c>
      <c r="K202" s="970">
        <f t="shared" si="12"/>
        <v>0</v>
      </c>
      <c r="L202" s="752">
        <f t="shared" si="13"/>
        <v>0</v>
      </c>
      <c r="M202" s="711"/>
      <c r="N202" s="706">
        <f>+IF(A202="",0,IF(A202=Table!$A$5,L202,(IF(A202=Table!$A$3,0,IF(A202=Table!$A$4,L202,0)))))</f>
        <v>0</v>
      </c>
      <c r="O202" s="672"/>
      <c r="P202" s="707">
        <f>-IF(A202=Table!$A$5,I202,0)+IF(A202=Table!$A$5,H202,0)</f>
        <v>0</v>
      </c>
      <c r="Q202" s="716" t="str">
        <f t="shared" si="14"/>
        <v>01/1900</v>
      </c>
      <c r="R202" s="717">
        <f t="shared" si="17"/>
        <v>1</v>
      </c>
      <c r="S202" s="718"/>
      <c r="T202" s="718"/>
      <c r="U202" s="718"/>
      <c r="V202" s="718"/>
      <c r="W202" s="718"/>
      <c r="X202" s="718"/>
      <c r="Y202" s="718"/>
      <c r="Z202" s="718"/>
    </row>
    <row r="203" spans="1:26" ht="15">
      <c r="A203" s="711"/>
      <c r="B203" s="712"/>
      <c r="C203" s="711"/>
      <c r="D203" s="848" t="str">
        <f t="shared" si="15"/>
        <v>Caisse-01/1900</v>
      </c>
      <c r="E203" s="713"/>
      <c r="F203" s="727"/>
      <c r="G203" s="720"/>
      <c r="H203" s="973"/>
      <c r="I203" s="971"/>
      <c r="J203" s="970">
        <f t="shared" si="16"/>
        <v>0</v>
      </c>
      <c r="K203" s="970">
        <f t="shared" ref="K203:K266" si="18">+IFERROR((+INDEX($O$4:$Z$4,MATCH(Q203,$O$3:$Z$3,0))),0)</f>
        <v>0</v>
      </c>
      <c r="L203" s="752">
        <f t="shared" ref="L203:L266" si="19">IFERROR((H203/K203-I203/K203),0)</f>
        <v>0</v>
      </c>
      <c r="M203" s="711"/>
      <c r="N203" s="706">
        <f>+IF(A203="",0,IF(A203=Table!$A$5,L203,(IF(A203=Table!$A$3,0,IF(A203=Table!$A$4,L203,0)))))</f>
        <v>0</v>
      </c>
      <c r="O203" s="672"/>
      <c r="P203" s="707">
        <f>-IF(A203=Table!$A$5,I203,0)+IF(A203=Table!$A$5,H203,0)</f>
        <v>0</v>
      </c>
      <c r="Q203" s="716" t="str">
        <f t="shared" ref="Q203:Q266" si="20">+TEXT(B203,"mm/aaaa")</f>
        <v>01/1900</v>
      </c>
      <c r="R203" s="717">
        <f t="shared" si="17"/>
        <v>1</v>
      </c>
      <c r="S203" s="718"/>
      <c r="T203" s="718"/>
      <c r="U203" s="718"/>
      <c r="V203" s="718"/>
      <c r="W203" s="718"/>
      <c r="X203" s="718"/>
      <c r="Y203" s="718"/>
      <c r="Z203" s="718"/>
    </row>
    <row r="204" spans="1:26" ht="15">
      <c r="A204" s="711"/>
      <c r="B204" s="712"/>
      <c r="C204" s="711"/>
      <c r="D204" s="848" t="str">
        <f t="shared" ref="D204:D267" si="21">"Caisse-"&amp;Q204</f>
        <v>Caisse-01/1900</v>
      </c>
      <c r="E204" s="713"/>
      <c r="F204" s="727"/>
      <c r="G204" s="720"/>
      <c r="H204" s="973"/>
      <c r="I204" s="971"/>
      <c r="J204" s="970">
        <f t="shared" ref="J204:J267" si="22">+J203+H204-I204</f>
        <v>0</v>
      </c>
      <c r="K204" s="970">
        <f t="shared" si="18"/>
        <v>0</v>
      </c>
      <c r="L204" s="752">
        <f t="shared" si="19"/>
        <v>0</v>
      </c>
      <c r="M204" s="711"/>
      <c r="N204" s="706">
        <f>+IF(A204="",0,IF(A204=Table!$A$5,L204,(IF(A204=Table!$A$3,0,IF(A204=Table!$A$4,L204,0)))))</f>
        <v>0</v>
      </c>
      <c r="O204" s="672"/>
      <c r="P204" s="707">
        <f>-IF(A204=Table!$A$5,I204,0)+IF(A204=Table!$A$5,H204,0)</f>
        <v>0</v>
      </c>
      <c r="Q204" s="716" t="str">
        <f t="shared" si="20"/>
        <v>01/1900</v>
      </c>
      <c r="R204" s="717">
        <f t="shared" ref="R204:R267" si="23">ROUNDUP(MONTH(Q204)/3,0)</f>
        <v>1</v>
      </c>
      <c r="S204" s="718"/>
      <c r="T204" s="718"/>
      <c r="U204" s="718"/>
      <c r="V204" s="718"/>
      <c r="W204" s="718"/>
      <c r="X204" s="718"/>
      <c r="Y204" s="718"/>
      <c r="Z204" s="718"/>
    </row>
    <row r="205" spans="1:26" ht="15">
      <c r="A205" s="711"/>
      <c r="B205" s="712"/>
      <c r="C205" s="711"/>
      <c r="D205" s="848" t="str">
        <f t="shared" si="21"/>
        <v>Caisse-01/1900</v>
      </c>
      <c r="E205" s="713"/>
      <c r="F205" s="727"/>
      <c r="G205" s="720"/>
      <c r="H205" s="973"/>
      <c r="I205" s="971"/>
      <c r="J205" s="970">
        <f t="shared" si="22"/>
        <v>0</v>
      </c>
      <c r="K205" s="970">
        <f t="shared" si="18"/>
        <v>0</v>
      </c>
      <c r="L205" s="752">
        <f t="shared" si="19"/>
        <v>0</v>
      </c>
      <c r="M205" s="711"/>
      <c r="N205" s="706">
        <f>+IF(A205="",0,IF(A205=Table!$A$5,L205,(IF(A205=Table!$A$3,0,IF(A205=Table!$A$4,L205,0)))))</f>
        <v>0</v>
      </c>
      <c r="O205" s="672"/>
      <c r="P205" s="707">
        <f>-IF(A205=Table!$A$5,I205,0)+IF(A205=Table!$A$5,H205,0)</f>
        <v>0</v>
      </c>
      <c r="Q205" s="716" t="str">
        <f t="shared" si="20"/>
        <v>01/1900</v>
      </c>
      <c r="R205" s="717">
        <f t="shared" si="23"/>
        <v>1</v>
      </c>
      <c r="S205" s="718"/>
      <c r="T205" s="718"/>
      <c r="U205" s="718"/>
      <c r="V205" s="718"/>
      <c r="W205" s="718"/>
      <c r="X205" s="718"/>
      <c r="Y205" s="718"/>
      <c r="Z205" s="718"/>
    </row>
    <row r="206" spans="1:26" ht="15">
      <c r="A206" s="711"/>
      <c r="B206" s="712"/>
      <c r="C206" s="711"/>
      <c r="D206" s="848" t="str">
        <f t="shared" si="21"/>
        <v>Caisse-01/1900</v>
      </c>
      <c r="E206" s="726"/>
      <c r="F206" s="727"/>
      <c r="G206" s="728"/>
      <c r="H206" s="973"/>
      <c r="I206" s="970"/>
      <c r="J206" s="970">
        <f t="shared" si="22"/>
        <v>0</v>
      </c>
      <c r="K206" s="970">
        <f t="shared" si="18"/>
        <v>0</v>
      </c>
      <c r="L206" s="752">
        <f t="shared" si="19"/>
        <v>0</v>
      </c>
      <c r="M206" s="711"/>
      <c r="N206" s="706">
        <f>+IF(A206="",0,IF(A206=Table!$A$5,L206,(IF(A206=Table!$A$3,0,IF(A206=Table!$A$4,L206,0)))))</f>
        <v>0</v>
      </c>
      <c r="O206" s="672"/>
      <c r="P206" s="707">
        <f>-IF(A206=Table!$A$5,I206,0)+IF(A206=Table!$A$5,H206,0)</f>
        <v>0</v>
      </c>
      <c r="Q206" s="716" t="str">
        <f t="shared" si="20"/>
        <v>01/1900</v>
      </c>
      <c r="R206" s="717">
        <f t="shared" si="23"/>
        <v>1</v>
      </c>
      <c r="S206" s="718"/>
      <c r="T206" s="718"/>
      <c r="U206" s="718"/>
      <c r="V206" s="718"/>
      <c r="W206" s="718"/>
      <c r="X206" s="718"/>
      <c r="Y206" s="718"/>
      <c r="Z206" s="718"/>
    </row>
    <row r="207" spans="1:26" ht="15">
      <c r="A207" s="711"/>
      <c r="B207" s="712"/>
      <c r="C207" s="711"/>
      <c r="D207" s="848" t="str">
        <f t="shared" si="21"/>
        <v>Caisse-01/1900</v>
      </c>
      <c r="E207" s="726"/>
      <c r="F207" s="727"/>
      <c r="G207" s="728"/>
      <c r="H207" s="973"/>
      <c r="I207" s="970"/>
      <c r="J207" s="970">
        <f t="shared" si="22"/>
        <v>0</v>
      </c>
      <c r="K207" s="970">
        <f t="shared" si="18"/>
        <v>0</v>
      </c>
      <c r="L207" s="752">
        <f t="shared" si="19"/>
        <v>0</v>
      </c>
      <c r="M207" s="711"/>
      <c r="N207" s="706">
        <f>+IF(A207="",0,IF(A207=Table!$A$5,L207,(IF(A207=Table!$A$3,0,IF(A207=Table!$A$4,L207,0)))))</f>
        <v>0</v>
      </c>
      <c r="O207" s="672"/>
      <c r="P207" s="707">
        <f>-IF(A207=Table!$A$5,I207,0)+IF(A207=Table!$A$5,H207,0)</f>
        <v>0</v>
      </c>
      <c r="Q207" s="716" t="str">
        <f t="shared" si="20"/>
        <v>01/1900</v>
      </c>
      <c r="R207" s="717">
        <f t="shared" si="23"/>
        <v>1</v>
      </c>
      <c r="S207" s="718"/>
      <c r="T207" s="718"/>
      <c r="U207" s="718"/>
      <c r="V207" s="718"/>
      <c r="W207" s="718"/>
      <c r="X207" s="718"/>
      <c r="Y207" s="718"/>
      <c r="Z207" s="718"/>
    </row>
    <row r="208" spans="1:26" ht="15">
      <c r="A208" s="711"/>
      <c r="B208" s="712"/>
      <c r="C208" s="711"/>
      <c r="D208" s="848" t="str">
        <f t="shared" si="21"/>
        <v>Caisse-01/1900</v>
      </c>
      <c r="E208" s="726"/>
      <c r="F208" s="727"/>
      <c r="G208" s="729"/>
      <c r="H208" s="973"/>
      <c r="I208" s="970"/>
      <c r="J208" s="970">
        <f t="shared" si="22"/>
        <v>0</v>
      </c>
      <c r="K208" s="970">
        <f t="shared" si="18"/>
        <v>0</v>
      </c>
      <c r="L208" s="752">
        <f t="shared" si="19"/>
        <v>0</v>
      </c>
      <c r="M208" s="711"/>
      <c r="N208" s="706">
        <f>+IF(A208="",0,IF(A208=Table!$A$5,L208,(IF(A208=Table!$A$3,0,IF(A208=Table!$A$4,L208,0)))))</f>
        <v>0</v>
      </c>
      <c r="O208" s="672"/>
      <c r="P208" s="707">
        <f>-IF(A208=Table!$A$5,I208,0)+IF(A208=Table!$A$5,H208,0)</f>
        <v>0</v>
      </c>
      <c r="Q208" s="716" t="str">
        <f t="shared" si="20"/>
        <v>01/1900</v>
      </c>
      <c r="R208" s="717">
        <f t="shared" si="23"/>
        <v>1</v>
      </c>
      <c r="S208" s="718"/>
      <c r="T208" s="718"/>
      <c r="U208" s="718"/>
      <c r="V208" s="718"/>
      <c r="W208" s="718"/>
      <c r="X208" s="718"/>
      <c r="Y208" s="718"/>
      <c r="Z208" s="718"/>
    </row>
    <row r="209" spans="1:26" ht="15">
      <c r="A209" s="711"/>
      <c r="B209" s="712"/>
      <c r="C209" s="711"/>
      <c r="D209" s="848" t="str">
        <f t="shared" si="21"/>
        <v>Caisse-01/1900</v>
      </c>
      <c r="E209" s="726"/>
      <c r="F209" s="727"/>
      <c r="G209" s="729"/>
      <c r="H209" s="973"/>
      <c r="I209" s="970"/>
      <c r="J209" s="970">
        <f t="shared" si="22"/>
        <v>0</v>
      </c>
      <c r="K209" s="970">
        <f t="shared" si="18"/>
        <v>0</v>
      </c>
      <c r="L209" s="752">
        <f t="shared" si="19"/>
        <v>0</v>
      </c>
      <c r="M209" s="711"/>
      <c r="N209" s="706">
        <f>+IF(A209="",0,IF(A209=Table!$A$5,L209,(IF(A209=Table!$A$3,0,IF(A209=Table!$A$4,L209,0)))))</f>
        <v>0</v>
      </c>
      <c r="O209" s="672"/>
      <c r="P209" s="707">
        <f>-IF(A209=Table!$A$5,I209,0)+IF(A209=Table!$A$5,H209,0)</f>
        <v>0</v>
      </c>
      <c r="Q209" s="716" t="str">
        <f t="shared" si="20"/>
        <v>01/1900</v>
      </c>
      <c r="R209" s="717">
        <f t="shared" si="23"/>
        <v>1</v>
      </c>
      <c r="S209" s="718"/>
      <c r="T209" s="718"/>
      <c r="U209" s="718"/>
      <c r="V209" s="718"/>
      <c r="W209" s="718"/>
      <c r="X209" s="718"/>
      <c r="Y209" s="718"/>
      <c r="Z209" s="718"/>
    </row>
    <row r="210" spans="1:26" ht="15">
      <c r="A210" s="711"/>
      <c r="B210" s="712"/>
      <c r="C210" s="711"/>
      <c r="D210" s="848" t="str">
        <f t="shared" si="21"/>
        <v>Caisse-01/1900</v>
      </c>
      <c r="E210" s="726"/>
      <c r="F210" s="727"/>
      <c r="G210" s="729"/>
      <c r="H210" s="973"/>
      <c r="I210" s="970"/>
      <c r="J210" s="970">
        <f t="shared" si="22"/>
        <v>0</v>
      </c>
      <c r="K210" s="970">
        <f t="shared" si="18"/>
        <v>0</v>
      </c>
      <c r="L210" s="752">
        <f t="shared" si="19"/>
        <v>0</v>
      </c>
      <c r="M210" s="711"/>
      <c r="N210" s="706">
        <f>+IF(A210="",0,IF(A210=Table!$A$5,L210,(IF(A210=Table!$A$3,0,IF(A210=Table!$A$4,L210,0)))))</f>
        <v>0</v>
      </c>
      <c r="O210" s="672"/>
      <c r="P210" s="707">
        <f>-IF(A210=Table!$A$5,I210,0)+IF(A210=Table!$A$5,H210,0)</f>
        <v>0</v>
      </c>
      <c r="Q210" s="716" t="str">
        <f t="shared" si="20"/>
        <v>01/1900</v>
      </c>
      <c r="R210" s="717">
        <f t="shared" si="23"/>
        <v>1</v>
      </c>
      <c r="S210" s="718"/>
      <c r="T210" s="718"/>
      <c r="U210" s="718"/>
      <c r="V210" s="718"/>
      <c r="W210" s="718"/>
      <c r="X210" s="718"/>
      <c r="Y210" s="718"/>
      <c r="Z210" s="718"/>
    </row>
    <row r="211" spans="1:26" ht="15">
      <c r="A211" s="711"/>
      <c r="B211" s="712"/>
      <c r="C211" s="711"/>
      <c r="D211" s="848" t="str">
        <f t="shared" si="21"/>
        <v>Caisse-01/1900</v>
      </c>
      <c r="E211" s="726"/>
      <c r="F211" s="727"/>
      <c r="G211" s="729"/>
      <c r="H211" s="973"/>
      <c r="I211" s="970"/>
      <c r="J211" s="970">
        <f t="shared" si="22"/>
        <v>0</v>
      </c>
      <c r="K211" s="970">
        <f t="shared" si="18"/>
        <v>0</v>
      </c>
      <c r="L211" s="752">
        <f t="shared" si="19"/>
        <v>0</v>
      </c>
      <c r="M211" s="711"/>
      <c r="N211" s="706">
        <f>+IF(A211="",0,IF(A211=Table!$A$5,L211,(IF(A211=Table!$A$3,0,IF(A211=Table!$A$4,L211,0)))))</f>
        <v>0</v>
      </c>
      <c r="O211" s="672"/>
      <c r="P211" s="707">
        <f>-IF(A211=Table!$A$5,I211,0)+IF(A211=Table!$A$5,H211,0)</f>
        <v>0</v>
      </c>
      <c r="Q211" s="716" t="str">
        <f t="shared" si="20"/>
        <v>01/1900</v>
      </c>
      <c r="R211" s="717">
        <f t="shared" si="23"/>
        <v>1</v>
      </c>
      <c r="S211" s="718"/>
      <c r="T211" s="718"/>
      <c r="U211" s="718"/>
      <c r="V211" s="718"/>
      <c r="W211" s="718"/>
      <c r="X211" s="718"/>
      <c r="Y211" s="718"/>
      <c r="Z211" s="718"/>
    </row>
    <row r="212" spans="1:26" ht="15">
      <c r="A212" s="711"/>
      <c r="B212" s="712"/>
      <c r="C212" s="711"/>
      <c r="D212" s="848" t="str">
        <f t="shared" si="21"/>
        <v>Caisse-01/1900</v>
      </c>
      <c r="E212" s="726"/>
      <c r="F212" s="720"/>
      <c r="G212" s="715"/>
      <c r="H212" s="970"/>
      <c r="I212" s="970"/>
      <c r="J212" s="970">
        <f t="shared" si="22"/>
        <v>0</v>
      </c>
      <c r="K212" s="970">
        <f t="shared" si="18"/>
        <v>0</v>
      </c>
      <c r="L212" s="752">
        <f t="shared" si="19"/>
        <v>0</v>
      </c>
      <c r="M212" s="711"/>
      <c r="N212" s="706">
        <f>+IF(A212="",0,IF(A212=Table!$A$5,L212,(IF(A212=Table!$A$3,0,IF(A212=Table!$A$4,L212,0)))))</f>
        <v>0</v>
      </c>
      <c r="O212" s="672"/>
      <c r="P212" s="707">
        <f>-IF(A212=Table!$A$5,I212,0)+IF(A212=Table!$A$5,H212,0)</f>
        <v>0</v>
      </c>
      <c r="Q212" s="716" t="str">
        <f t="shared" si="20"/>
        <v>01/1900</v>
      </c>
      <c r="R212" s="717">
        <f t="shared" si="23"/>
        <v>1</v>
      </c>
      <c r="S212" s="718"/>
      <c r="T212" s="718"/>
      <c r="U212" s="718"/>
      <c r="V212" s="718"/>
      <c r="W212" s="718"/>
      <c r="X212" s="718"/>
      <c r="Y212" s="718"/>
      <c r="Z212" s="718"/>
    </row>
    <row r="213" spans="1:26" ht="15">
      <c r="A213" s="711"/>
      <c r="B213" s="712"/>
      <c r="C213" s="711"/>
      <c r="D213" s="848" t="str">
        <f t="shared" si="21"/>
        <v>Caisse-01/1900</v>
      </c>
      <c r="E213" s="726"/>
      <c r="F213" s="720"/>
      <c r="G213" s="715"/>
      <c r="H213" s="970"/>
      <c r="I213" s="970"/>
      <c r="J213" s="970">
        <f t="shared" si="22"/>
        <v>0</v>
      </c>
      <c r="K213" s="970">
        <f t="shared" si="18"/>
        <v>0</v>
      </c>
      <c r="L213" s="752">
        <f t="shared" si="19"/>
        <v>0</v>
      </c>
      <c r="M213" s="711"/>
      <c r="N213" s="706">
        <f>+IF(A213="",0,IF(A213=Table!$A$5,L213,(IF(A213=Table!$A$3,0,IF(A213=Table!$A$4,L213,0)))))</f>
        <v>0</v>
      </c>
      <c r="O213" s="672"/>
      <c r="P213" s="707">
        <f>-IF(A213=Table!$A$5,I213,0)+IF(A213=Table!$A$5,H213,0)</f>
        <v>0</v>
      </c>
      <c r="Q213" s="716" t="str">
        <f t="shared" si="20"/>
        <v>01/1900</v>
      </c>
      <c r="R213" s="717">
        <f t="shared" si="23"/>
        <v>1</v>
      </c>
      <c r="S213" s="718"/>
      <c r="T213" s="718"/>
      <c r="U213" s="718"/>
      <c r="V213" s="718"/>
      <c r="W213" s="718"/>
      <c r="X213" s="718"/>
      <c r="Y213" s="718"/>
      <c r="Z213" s="718"/>
    </row>
    <row r="214" spans="1:26" ht="15">
      <c r="A214" s="711"/>
      <c r="B214" s="712"/>
      <c r="C214" s="711"/>
      <c r="D214" s="848" t="str">
        <f t="shared" si="21"/>
        <v>Caisse-01/1900</v>
      </c>
      <c r="E214" s="726"/>
      <c r="F214" s="720"/>
      <c r="G214" s="715"/>
      <c r="H214" s="970"/>
      <c r="I214" s="970"/>
      <c r="J214" s="970">
        <f t="shared" si="22"/>
        <v>0</v>
      </c>
      <c r="K214" s="970">
        <f t="shared" si="18"/>
        <v>0</v>
      </c>
      <c r="L214" s="752">
        <f t="shared" si="19"/>
        <v>0</v>
      </c>
      <c r="M214" s="711"/>
      <c r="N214" s="706">
        <f>+IF(A214="",0,IF(A214=Table!$A$5,L214,(IF(A214=Table!$A$3,0,IF(A214=Table!$A$4,L214,0)))))</f>
        <v>0</v>
      </c>
      <c r="O214" s="672"/>
      <c r="P214" s="707">
        <f>-IF(A214=Table!$A$5,I214,0)+IF(A214=Table!$A$5,H214,0)</f>
        <v>0</v>
      </c>
      <c r="Q214" s="716" t="str">
        <f t="shared" si="20"/>
        <v>01/1900</v>
      </c>
      <c r="R214" s="717">
        <f t="shared" si="23"/>
        <v>1</v>
      </c>
      <c r="S214" s="718"/>
      <c r="T214" s="718"/>
      <c r="U214" s="718"/>
      <c r="V214" s="718"/>
      <c r="W214" s="718"/>
      <c r="X214" s="718"/>
      <c r="Y214" s="718"/>
      <c r="Z214" s="718"/>
    </row>
    <row r="215" spans="1:26" ht="15">
      <c r="A215" s="711"/>
      <c r="B215" s="712"/>
      <c r="C215" s="711"/>
      <c r="D215" s="848" t="str">
        <f t="shared" si="21"/>
        <v>Caisse-01/1900</v>
      </c>
      <c r="E215" s="720"/>
      <c r="F215" s="720"/>
      <c r="G215" s="715"/>
      <c r="H215" s="972"/>
      <c r="I215" s="970"/>
      <c r="J215" s="970">
        <f t="shared" si="22"/>
        <v>0</v>
      </c>
      <c r="K215" s="970">
        <f t="shared" si="18"/>
        <v>0</v>
      </c>
      <c r="L215" s="752">
        <f t="shared" si="19"/>
        <v>0</v>
      </c>
      <c r="M215" s="711"/>
      <c r="N215" s="706">
        <f>+IF(A215="",0,IF(A215=Table!$A$5,L215,(IF(A215=Table!$A$3,0,IF(A215=Table!$A$4,L215,0)))))</f>
        <v>0</v>
      </c>
      <c r="O215" s="672"/>
      <c r="P215" s="707">
        <f>-IF(A215=Table!$A$5,I215,0)+IF(A215=Table!$A$5,H215,0)</f>
        <v>0</v>
      </c>
      <c r="Q215" s="716" t="str">
        <f t="shared" si="20"/>
        <v>01/1900</v>
      </c>
      <c r="R215" s="717">
        <f t="shared" si="23"/>
        <v>1</v>
      </c>
      <c r="S215" s="718"/>
      <c r="T215" s="718"/>
      <c r="U215" s="718"/>
      <c r="V215" s="718"/>
      <c r="W215" s="718"/>
      <c r="X215" s="718"/>
      <c r="Y215" s="718"/>
      <c r="Z215" s="718"/>
    </row>
    <row r="216" spans="1:26" ht="15">
      <c r="A216" s="711"/>
      <c r="B216" s="712"/>
      <c r="C216" s="711"/>
      <c r="D216" s="848" t="str">
        <f t="shared" si="21"/>
        <v>Caisse-01/1900</v>
      </c>
      <c r="E216" s="720"/>
      <c r="F216" s="720"/>
      <c r="G216" s="715"/>
      <c r="H216" s="972"/>
      <c r="I216" s="970"/>
      <c r="J216" s="970">
        <f t="shared" si="22"/>
        <v>0</v>
      </c>
      <c r="K216" s="970">
        <f t="shared" si="18"/>
        <v>0</v>
      </c>
      <c r="L216" s="752">
        <f t="shared" si="19"/>
        <v>0</v>
      </c>
      <c r="M216" s="711"/>
      <c r="N216" s="706">
        <f>+IF(A216="",0,IF(A216=Table!$A$5,L216,(IF(A216=Table!$A$3,0,IF(A216=Table!$A$4,L216,0)))))</f>
        <v>0</v>
      </c>
      <c r="O216" s="672"/>
      <c r="P216" s="707">
        <f>-IF(A216=Table!$A$5,I216,0)+IF(A216=Table!$A$5,H216,0)</f>
        <v>0</v>
      </c>
      <c r="Q216" s="716" t="str">
        <f t="shared" si="20"/>
        <v>01/1900</v>
      </c>
      <c r="R216" s="717">
        <f t="shared" si="23"/>
        <v>1</v>
      </c>
      <c r="S216" s="718"/>
      <c r="T216" s="718"/>
      <c r="U216" s="718"/>
      <c r="V216" s="718"/>
      <c r="W216" s="718"/>
      <c r="X216" s="718"/>
      <c r="Y216" s="718"/>
      <c r="Z216" s="718"/>
    </row>
    <row r="217" spans="1:26" ht="15">
      <c r="A217" s="711"/>
      <c r="B217" s="712"/>
      <c r="C217" s="711"/>
      <c r="D217" s="848" t="str">
        <f t="shared" si="21"/>
        <v>Caisse-01/1900</v>
      </c>
      <c r="E217" s="720"/>
      <c r="F217" s="720"/>
      <c r="G217" s="715"/>
      <c r="H217" s="972"/>
      <c r="I217" s="970"/>
      <c r="J217" s="970">
        <f t="shared" si="22"/>
        <v>0</v>
      </c>
      <c r="K217" s="970">
        <f t="shared" si="18"/>
        <v>0</v>
      </c>
      <c r="L217" s="752">
        <f t="shared" si="19"/>
        <v>0</v>
      </c>
      <c r="M217" s="711"/>
      <c r="N217" s="706">
        <f>+IF(A217="",0,IF(A217=Table!$A$5,L217,(IF(A217=Table!$A$3,0,IF(A217=Table!$A$4,L217,0)))))</f>
        <v>0</v>
      </c>
      <c r="O217" s="672"/>
      <c r="P217" s="707">
        <f>-IF(A217=Table!$A$5,I217,0)+IF(A217=Table!$A$5,H217,0)</f>
        <v>0</v>
      </c>
      <c r="Q217" s="716" t="str">
        <f t="shared" si="20"/>
        <v>01/1900</v>
      </c>
      <c r="R217" s="717">
        <f t="shared" si="23"/>
        <v>1</v>
      </c>
      <c r="S217" s="718"/>
      <c r="T217" s="718"/>
      <c r="U217" s="718"/>
      <c r="V217" s="718"/>
      <c r="W217" s="718"/>
      <c r="X217" s="718"/>
      <c r="Y217" s="718"/>
      <c r="Z217" s="718"/>
    </row>
    <row r="218" spans="1:26" ht="15">
      <c r="A218" s="711"/>
      <c r="B218" s="712"/>
      <c r="C218" s="711"/>
      <c r="D218" s="848" t="str">
        <f t="shared" si="21"/>
        <v>Caisse-01/1900</v>
      </c>
      <c r="E218" s="730"/>
      <c r="F218" s="714"/>
      <c r="G218" s="715"/>
      <c r="H218" s="973"/>
      <c r="I218" s="970"/>
      <c r="J218" s="970">
        <f t="shared" si="22"/>
        <v>0</v>
      </c>
      <c r="K218" s="970">
        <f t="shared" si="18"/>
        <v>0</v>
      </c>
      <c r="L218" s="752">
        <f t="shared" si="19"/>
        <v>0</v>
      </c>
      <c r="M218" s="711"/>
      <c r="N218" s="706">
        <f>+IF(A218="",0,IF(A218=Table!$A$5,L218,(IF(A218=Table!$A$3,0,IF(A218=Table!$A$4,L218,0)))))</f>
        <v>0</v>
      </c>
      <c r="O218" s="672"/>
      <c r="P218" s="707">
        <f>-IF(A218=Table!$A$5,I218,0)+IF(A218=Table!$A$5,H218,0)</f>
        <v>0</v>
      </c>
      <c r="Q218" s="716" t="str">
        <f t="shared" si="20"/>
        <v>01/1900</v>
      </c>
      <c r="R218" s="717">
        <f t="shared" si="23"/>
        <v>1</v>
      </c>
      <c r="S218" s="718"/>
      <c r="T218" s="718"/>
      <c r="U218" s="718"/>
      <c r="V218" s="718"/>
      <c r="W218" s="718"/>
      <c r="X218" s="718"/>
      <c r="Y218" s="718"/>
      <c r="Z218" s="718"/>
    </row>
    <row r="219" spans="1:26" ht="15">
      <c r="A219" s="711"/>
      <c r="B219" s="712"/>
      <c r="C219" s="711"/>
      <c r="D219" s="848" t="str">
        <f t="shared" si="21"/>
        <v>Caisse-01/1900</v>
      </c>
      <c r="E219" s="719"/>
      <c r="F219" s="727"/>
      <c r="G219" s="715"/>
      <c r="H219" s="970"/>
      <c r="I219" s="970"/>
      <c r="J219" s="970">
        <f t="shared" si="22"/>
        <v>0</v>
      </c>
      <c r="K219" s="970">
        <f t="shared" si="18"/>
        <v>0</v>
      </c>
      <c r="L219" s="752">
        <f t="shared" si="19"/>
        <v>0</v>
      </c>
      <c r="M219" s="711"/>
      <c r="N219" s="706">
        <f>+IF(A219="",0,IF(A219=Table!$A$5,L219,(IF(A219=Table!$A$3,0,IF(A219=Table!$A$4,L219,0)))))</f>
        <v>0</v>
      </c>
      <c r="O219" s="672"/>
      <c r="P219" s="707">
        <f>-IF(A219=Table!$A$5,I219,0)+IF(A219=Table!$A$5,H219,0)</f>
        <v>0</v>
      </c>
      <c r="Q219" s="716" t="str">
        <f t="shared" si="20"/>
        <v>01/1900</v>
      </c>
      <c r="R219" s="717">
        <f t="shared" si="23"/>
        <v>1</v>
      </c>
      <c r="S219" s="718"/>
      <c r="T219" s="718"/>
      <c r="U219" s="718"/>
      <c r="V219" s="718"/>
      <c r="W219" s="718"/>
      <c r="X219" s="718"/>
      <c r="Y219" s="718"/>
      <c r="Z219" s="718"/>
    </row>
    <row r="220" spans="1:26" ht="15">
      <c r="A220" s="711"/>
      <c r="B220" s="712"/>
      <c r="C220" s="711"/>
      <c r="D220" s="848" t="str">
        <f t="shared" si="21"/>
        <v>Caisse-01/1900</v>
      </c>
      <c r="E220" s="719"/>
      <c r="F220" s="727"/>
      <c r="G220" s="715"/>
      <c r="H220" s="970"/>
      <c r="I220" s="970"/>
      <c r="J220" s="970">
        <f t="shared" si="22"/>
        <v>0</v>
      </c>
      <c r="K220" s="970">
        <f t="shared" si="18"/>
        <v>0</v>
      </c>
      <c r="L220" s="752">
        <f t="shared" si="19"/>
        <v>0</v>
      </c>
      <c r="M220" s="711"/>
      <c r="N220" s="706">
        <f>+IF(A220="",0,IF(A220=Table!$A$5,L220,(IF(A220=Table!$A$3,0,IF(A220=Table!$A$4,L220,0)))))</f>
        <v>0</v>
      </c>
      <c r="O220" s="672"/>
      <c r="P220" s="707">
        <f>-IF(A220=Table!$A$5,I220,0)+IF(A220=Table!$A$5,H220,0)</f>
        <v>0</v>
      </c>
      <c r="Q220" s="716" t="str">
        <f t="shared" si="20"/>
        <v>01/1900</v>
      </c>
      <c r="R220" s="717">
        <f t="shared" si="23"/>
        <v>1</v>
      </c>
      <c r="S220" s="718"/>
      <c r="T220" s="718"/>
      <c r="U220" s="718"/>
      <c r="V220" s="718"/>
      <c r="W220" s="718"/>
      <c r="X220" s="718"/>
      <c r="Y220" s="718"/>
      <c r="Z220" s="718"/>
    </row>
    <row r="221" spans="1:26" ht="15">
      <c r="A221" s="711"/>
      <c r="B221" s="712"/>
      <c r="C221" s="711"/>
      <c r="D221" s="848" t="str">
        <f t="shared" si="21"/>
        <v>Caisse-01/1900</v>
      </c>
      <c r="E221" s="719"/>
      <c r="F221" s="727"/>
      <c r="G221" s="715"/>
      <c r="H221" s="970"/>
      <c r="I221" s="970"/>
      <c r="J221" s="970">
        <f t="shared" si="22"/>
        <v>0</v>
      </c>
      <c r="K221" s="970">
        <f t="shared" si="18"/>
        <v>0</v>
      </c>
      <c r="L221" s="752">
        <f t="shared" si="19"/>
        <v>0</v>
      </c>
      <c r="M221" s="711"/>
      <c r="N221" s="706">
        <f>+IF(A221="",0,IF(A221=Table!$A$5,L221,(IF(A221=Table!$A$3,0,IF(A221=Table!$A$4,L221,0)))))</f>
        <v>0</v>
      </c>
      <c r="O221" s="672"/>
      <c r="P221" s="707">
        <f>-IF(A221=Table!$A$5,I221,0)+IF(A221=Table!$A$5,H221,0)</f>
        <v>0</v>
      </c>
      <c r="Q221" s="716" t="str">
        <f t="shared" si="20"/>
        <v>01/1900</v>
      </c>
      <c r="R221" s="717">
        <f t="shared" si="23"/>
        <v>1</v>
      </c>
      <c r="S221" s="718"/>
      <c r="T221" s="718"/>
      <c r="U221" s="718"/>
      <c r="V221" s="718"/>
      <c r="W221" s="718"/>
      <c r="X221" s="718"/>
      <c r="Y221" s="718"/>
      <c r="Z221" s="718"/>
    </row>
    <row r="222" spans="1:26" ht="15">
      <c r="A222" s="711"/>
      <c r="B222" s="712"/>
      <c r="C222" s="711"/>
      <c r="D222" s="848" t="str">
        <f t="shared" si="21"/>
        <v>Caisse-01/1900</v>
      </c>
      <c r="E222" s="719"/>
      <c r="F222" s="727"/>
      <c r="G222" s="715"/>
      <c r="H222" s="970"/>
      <c r="I222" s="970"/>
      <c r="J222" s="970">
        <f t="shared" si="22"/>
        <v>0</v>
      </c>
      <c r="K222" s="970">
        <f t="shared" si="18"/>
        <v>0</v>
      </c>
      <c r="L222" s="752">
        <f t="shared" si="19"/>
        <v>0</v>
      </c>
      <c r="M222" s="711"/>
      <c r="N222" s="706">
        <f>+IF(A222="",0,IF(A222=Table!$A$5,L222,(IF(A222=Table!$A$3,0,IF(A222=Table!$A$4,L222,0)))))</f>
        <v>0</v>
      </c>
      <c r="O222" s="672"/>
      <c r="P222" s="707">
        <f>-IF(A222=Table!$A$5,I222,0)+IF(A222=Table!$A$5,H222,0)</f>
        <v>0</v>
      </c>
      <c r="Q222" s="716" t="str">
        <f t="shared" si="20"/>
        <v>01/1900</v>
      </c>
      <c r="R222" s="717">
        <f t="shared" si="23"/>
        <v>1</v>
      </c>
      <c r="S222" s="718"/>
      <c r="T222" s="718"/>
      <c r="U222" s="718"/>
      <c r="V222" s="718"/>
      <c r="W222" s="718"/>
      <c r="X222" s="718"/>
      <c r="Y222" s="718"/>
      <c r="Z222" s="718"/>
    </row>
    <row r="223" spans="1:26" ht="15">
      <c r="A223" s="711"/>
      <c r="B223" s="712"/>
      <c r="C223" s="711"/>
      <c r="D223" s="848" t="str">
        <f t="shared" si="21"/>
        <v>Caisse-01/1900</v>
      </c>
      <c r="E223" s="726"/>
      <c r="F223" s="724"/>
      <c r="G223" s="715"/>
      <c r="H223" s="970"/>
      <c r="I223" s="972"/>
      <c r="J223" s="970">
        <f t="shared" si="22"/>
        <v>0</v>
      </c>
      <c r="K223" s="970">
        <f t="shared" si="18"/>
        <v>0</v>
      </c>
      <c r="L223" s="752">
        <f t="shared" si="19"/>
        <v>0</v>
      </c>
      <c r="M223" s="711"/>
      <c r="N223" s="706">
        <f>+IF(A223="",0,IF(A223=Table!$A$5,L223,(IF(A223=Table!$A$3,0,IF(A223=Table!$A$4,L223,0)))))</f>
        <v>0</v>
      </c>
      <c r="O223" s="672"/>
      <c r="P223" s="707">
        <f>-IF(A223=Table!$A$5,I223,0)+IF(A223=Table!$A$5,H223,0)</f>
        <v>0</v>
      </c>
      <c r="Q223" s="716" t="str">
        <f t="shared" si="20"/>
        <v>01/1900</v>
      </c>
      <c r="R223" s="717">
        <f t="shared" si="23"/>
        <v>1</v>
      </c>
      <c r="S223" s="718"/>
      <c r="T223" s="718"/>
      <c r="U223" s="718"/>
      <c r="V223" s="718"/>
      <c r="W223" s="718"/>
      <c r="X223" s="718"/>
      <c r="Y223" s="718"/>
      <c r="Z223" s="718"/>
    </row>
    <row r="224" spans="1:26" ht="15">
      <c r="A224" s="711"/>
      <c r="B224" s="712"/>
      <c r="C224" s="711"/>
      <c r="D224" s="848" t="str">
        <f t="shared" si="21"/>
        <v>Caisse-01/1900</v>
      </c>
      <c r="E224" s="725"/>
      <c r="F224" s="714"/>
      <c r="G224" s="715"/>
      <c r="H224" s="972"/>
      <c r="I224" s="970"/>
      <c r="J224" s="970">
        <f t="shared" si="22"/>
        <v>0</v>
      </c>
      <c r="K224" s="970">
        <f t="shared" si="18"/>
        <v>0</v>
      </c>
      <c r="L224" s="752">
        <f t="shared" si="19"/>
        <v>0</v>
      </c>
      <c r="M224" s="711"/>
      <c r="N224" s="706">
        <f>+IF(A224="",0,IF(A224=Table!$A$5,L224,(IF(A224=Table!$A$3,0,IF(A224=Table!$A$4,L224,0)))))</f>
        <v>0</v>
      </c>
      <c r="O224" s="672"/>
      <c r="P224" s="707">
        <f>-IF(A224=Table!$A$5,I224,0)+IF(A224=Table!$A$5,H224,0)</f>
        <v>0</v>
      </c>
      <c r="Q224" s="716" t="str">
        <f t="shared" si="20"/>
        <v>01/1900</v>
      </c>
      <c r="R224" s="717">
        <f t="shared" si="23"/>
        <v>1</v>
      </c>
      <c r="S224" s="718"/>
      <c r="T224" s="718"/>
      <c r="U224" s="718"/>
      <c r="V224" s="718"/>
      <c r="W224" s="718"/>
      <c r="X224" s="718"/>
      <c r="Y224" s="718"/>
      <c r="Z224" s="718"/>
    </row>
    <row r="225" spans="1:26" ht="15">
      <c r="A225" s="711"/>
      <c r="B225" s="712"/>
      <c r="C225" s="711"/>
      <c r="D225" s="848" t="str">
        <f t="shared" si="21"/>
        <v>Caisse-01/1900</v>
      </c>
      <c r="E225" s="724"/>
      <c r="F225" s="724"/>
      <c r="G225" s="715"/>
      <c r="H225" s="972"/>
      <c r="I225" s="970"/>
      <c r="J225" s="970">
        <f t="shared" si="22"/>
        <v>0</v>
      </c>
      <c r="K225" s="970">
        <f t="shared" si="18"/>
        <v>0</v>
      </c>
      <c r="L225" s="752">
        <f t="shared" si="19"/>
        <v>0</v>
      </c>
      <c r="M225" s="711"/>
      <c r="N225" s="706">
        <f>+IF(A225="",0,IF(A225=Table!$A$5,L225,(IF(A225=Table!$A$3,0,IF(A225=Table!$A$4,L225,0)))))</f>
        <v>0</v>
      </c>
      <c r="O225" s="672"/>
      <c r="P225" s="707">
        <f>-IF(A225=Table!$A$5,I225,0)+IF(A225=Table!$A$5,H225,0)</f>
        <v>0</v>
      </c>
      <c r="Q225" s="716" t="str">
        <f t="shared" si="20"/>
        <v>01/1900</v>
      </c>
      <c r="R225" s="717">
        <f t="shared" si="23"/>
        <v>1</v>
      </c>
      <c r="S225" s="718"/>
      <c r="T225" s="718"/>
      <c r="U225" s="718"/>
      <c r="V225" s="718"/>
      <c r="W225" s="718"/>
      <c r="X225" s="718"/>
      <c r="Y225" s="718"/>
      <c r="Z225" s="718"/>
    </row>
    <row r="226" spans="1:26" ht="15">
      <c r="A226" s="711"/>
      <c r="B226" s="712"/>
      <c r="C226" s="711"/>
      <c r="D226" s="848" t="str">
        <f t="shared" si="21"/>
        <v>Caisse-01/1900</v>
      </c>
      <c r="E226" s="719"/>
      <c r="F226" s="727"/>
      <c r="G226" s="715"/>
      <c r="H226" s="970"/>
      <c r="I226" s="970"/>
      <c r="J226" s="970">
        <f t="shared" si="22"/>
        <v>0</v>
      </c>
      <c r="K226" s="970">
        <f t="shared" si="18"/>
        <v>0</v>
      </c>
      <c r="L226" s="752">
        <f t="shared" si="19"/>
        <v>0</v>
      </c>
      <c r="M226" s="711"/>
      <c r="N226" s="706">
        <f>+IF(A226="",0,IF(A226=Table!$A$5,L226,(IF(A226=Table!$A$3,0,IF(A226=Table!$A$4,L226,0)))))</f>
        <v>0</v>
      </c>
      <c r="O226" s="672"/>
      <c r="P226" s="707">
        <f>-IF(A226=Table!$A$5,I226,0)+IF(A226=Table!$A$5,H226,0)</f>
        <v>0</v>
      </c>
      <c r="Q226" s="716" t="str">
        <f t="shared" si="20"/>
        <v>01/1900</v>
      </c>
      <c r="R226" s="717">
        <f t="shared" si="23"/>
        <v>1</v>
      </c>
      <c r="S226" s="718"/>
      <c r="T226" s="718"/>
      <c r="U226" s="718"/>
      <c r="V226" s="718"/>
      <c r="W226" s="718"/>
      <c r="X226" s="718"/>
      <c r="Y226" s="718"/>
      <c r="Z226" s="718"/>
    </row>
    <row r="227" spans="1:26" ht="15">
      <c r="A227" s="711"/>
      <c r="B227" s="712"/>
      <c r="C227" s="711"/>
      <c r="D227" s="848" t="str">
        <f t="shared" si="21"/>
        <v>Caisse-01/1900</v>
      </c>
      <c r="E227" s="719"/>
      <c r="F227" s="727"/>
      <c r="G227" s="715"/>
      <c r="H227" s="970"/>
      <c r="I227" s="970"/>
      <c r="J227" s="970">
        <f t="shared" si="22"/>
        <v>0</v>
      </c>
      <c r="K227" s="970">
        <f t="shared" si="18"/>
        <v>0</v>
      </c>
      <c r="L227" s="752">
        <f t="shared" si="19"/>
        <v>0</v>
      </c>
      <c r="M227" s="711"/>
      <c r="N227" s="706">
        <f>+IF(A227="",0,IF(A227=Table!$A$5,L227,(IF(A227=Table!$A$3,0,IF(A227=Table!$A$4,L227,0)))))</f>
        <v>0</v>
      </c>
      <c r="O227" s="672"/>
      <c r="P227" s="707">
        <f>-IF(A227=Table!$A$5,I227,0)+IF(A227=Table!$A$5,H227,0)</f>
        <v>0</v>
      </c>
      <c r="Q227" s="716" t="str">
        <f t="shared" si="20"/>
        <v>01/1900</v>
      </c>
      <c r="R227" s="717">
        <f t="shared" si="23"/>
        <v>1</v>
      </c>
      <c r="S227" s="718"/>
      <c r="T227" s="718"/>
      <c r="U227" s="718"/>
      <c r="V227" s="718"/>
      <c r="W227" s="718"/>
      <c r="X227" s="718"/>
      <c r="Y227" s="718"/>
      <c r="Z227" s="718"/>
    </row>
    <row r="228" spans="1:26" ht="15">
      <c r="A228" s="711"/>
      <c r="B228" s="712"/>
      <c r="C228" s="711"/>
      <c r="D228" s="848" t="str">
        <f t="shared" si="21"/>
        <v>Caisse-01/1900</v>
      </c>
      <c r="E228" s="719"/>
      <c r="F228" s="727"/>
      <c r="G228" s="715"/>
      <c r="H228" s="970"/>
      <c r="I228" s="970"/>
      <c r="J228" s="970">
        <f t="shared" si="22"/>
        <v>0</v>
      </c>
      <c r="K228" s="970">
        <f t="shared" si="18"/>
        <v>0</v>
      </c>
      <c r="L228" s="752">
        <f t="shared" si="19"/>
        <v>0</v>
      </c>
      <c r="M228" s="711"/>
      <c r="N228" s="706">
        <f>+IF(A228="",0,IF(A228=Table!$A$5,L228,(IF(A228=Table!$A$3,0,IF(A228=Table!$A$4,L228,0)))))</f>
        <v>0</v>
      </c>
      <c r="O228" s="672"/>
      <c r="P228" s="707">
        <f>-IF(A228=Table!$A$5,I228,0)+IF(A228=Table!$A$5,H228,0)</f>
        <v>0</v>
      </c>
      <c r="Q228" s="716" t="str">
        <f t="shared" si="20"/>
        <v>01/1900</v>
      </c>
      <c r="R228" s="717">
        <f t="shared" si="23"/>
        <v>1</v>
      </c>
      <c r="S228" s="718"/>
      <c r="T228" s="718"/>
      <c r="U228" s="718"/>
      <c r="V228" s="718"/>
      <c r="W228" s="718"/>
      <c r="X228" s="718"/>
      <c r="Y228" s="718"/>
      <c r="Z228" s="718"/>
    </row>
    <row r="229" spans="1:26" ht="15">
      <c r="A229" s="711"/>
      <c r="B229" s="712"/>
      <c r="C229" s="711"/>
      <c r="D229" s="848" t="str">
        <f t="shared" si="21"/>
        <v>Caisse-01/1900</v>
      </c>
      <c r="E229" s="719"/>
      <c r="F229" s="727"/>
      <c r="G229" s="715"/>
      <c r="H229" s="970"/>
      <c r="I229" s="970"/>
      <c r="J229" s="970">
        <f t="shared" si="22"/>
        <v>0</v>
      </c>
      <c r="K229" s="970">
        <f t="shared" si="18"/>
        <v>0</v>
      </c>
      <c r="L229" s="752">
        <f t="shared" si="19"/>
        <v>0</v>
      </c>
      <c r="M229" s="711"/>
      <c r="N229" s="706">
        <f>+IF(A229="",0,IF(A229=Table!$A$5,L229,(IF(A229=Table!$A$3,0,IF(A229=Table!$A$4,L229,0)))))</f>
        <v>0</v>
      </c>
      <c r="O229" s="672"/>
      <c r="P229" s="707">
        <f>-IF(A229=Table!$A$5,I229,0)+IF(A229=Table!$A$5,H229,0)</f>
        <v>0</v>
      </c>
      <c r="Q229" s="716" t="str">
        <f t="shared" si="20"/>
        <v>01/1900</v>
      </c>
      <c r="R229" s="717">
        <f t="shared" si="23"/>
        <v>1</v>
      </c>
      <c r="S229" s="718"/>
      <c r="T229" s="718"/>
      <c r="U229" s="718"/>
      <c r="V229" s="718"/>
      <c r="W229" s="718"/>
      <c r="X229" s="718"/>
      <c r="Y229" s="718"/>
      <c r="Z229" s="718"/>
    </row>
    <row r="230" spans="1:26" ht="15">
      <c r="A230" s="711"/>
      <c r="B230" s="712"/>
      <c r="C230" s="711"/>
      <c r="D230" s="848" t="str">
        <f t="shared" si="21"/>
        <v>Caisse-01/1900</v>
      </c>
      <c r="E230" s="719"/>
      <c r="F230" s="727"/>
      <c r="G230" s="715"/>
      <c r="H230" s="970"/>
      <c r="I230" s="970"/>
      <c r="J230" s="970">
        <f t="shared" si="22"/>
        <v>0</v>
      </c>
      <c r="K230" s="970">
        <f t="shared" si="18"/>
        <v>0</v>
      </c>
      <c r="L230" s="752">
        <f t="shared" si="19"/>
        <v>0</v>
      </c>
      <c r="M230" s="711"/>
      <c r="N230" s="706">
        <f>+IF(A230="",0,IF(A230=Table!$A$5,L230,(IF(A230=Table!$A$3,0,IF(A230=Table!$A$4,L230,0)))))</f>
        <v>0</v>
      </c>
      <c r="O230" s="672"/>
      <c r="P230" s="707">
        <f>-IF(A230=Table!$A$5,I230,0)+IF(A230=Table!$A$5,H230,0)</f>
        <v>0</v>
      </c>
      <c r="Q230" s="716" t="str">
        <f t="shared" si="20"/>
        <v>01/1900</v>
      </c>
      <c r="R230" s="717">
        <f t="shared" si="23"/>
        <v>1</v>
      </c>
      <c r="S230" s="718"/>
      <c r="T230" s="718"/>
      <c r="U230" s="718"/>
      <c r="V230" s="718"/>
      <c r="W230" s="718"/>
      <c r="X230" s="718"/>
      <c r="Y230" s="718"/>
      <c r="Z230" s="718"/>
    </row>
    <row r="231" spans="1:26" ht="15">
      <c r="A231" s="711"/>
      <c r="B231" s="712"/>
      <c r="C231" s="711"/>
      <c r="D231" s="848" t="str">
        <f t="shared" si="21"/>
        <v>Caisse-01/1900</v>
      </c>
      <c r="E231" s="719"/>
      <c r="F231" s="727"/>
      <c r="G231" s="715"/>
      <c r="H231" s="970"/>
      <c r="I231" s="970"/>
      <c r="J231" s="970">
        <f t="shared" si="22"/>
        <v>0</v>
      </c>
      <c r="K231" s="970">
        <f t="shared" si="18"/>
        <v>0</v>
      </c>
      <c r="L231" s="752">
        <f t="shared" si="19"/>
        <v>0</v>
      </c>
      <c r="M231" s="711"/>
      <c r="N231" s="706">
        <f>+IF(A231="",0,IF(A231=Table!$A$5,L231,(IF(A231=Table!$A$3,0,IF(A231=Table!$A$4,L231,0)))))</f>
        <v>0</v>
      </c>
      <c r="O231" s="672"/>
      <c r="P231" s="707">
        <f>-IF(A231=Table!$A$5,I231,0)+IF(A231=Table!$A$5,H231,0)</f>
        <v>0</v>
      </c>
      <c r="Q231" s="716" t="str">
        <f t="shared" si="20"/>
        <v>01/1900</v>
      </c>
      <c r="R231" s="717">
        <f t="shared" si="23"/>
        <v>1</v>
      </c>
      <c r="S231" s="718"/>
      <c r="T231" s="718"/>
      <c r="U231" s="718"/>
      <c r="V231" s="718"/>
      <c r="W231" s="718"/>
      <c r="X231" s="718"/>
      <c r="Y231" s="718"/>
      <c r="Z231" s="718"/>
    </row>
    <row r="232" spans="1:26" ht="15">
      <c r="A232" s="711"/>
      <c r="B232" s="712"/>
      <c r="C232" s="711"/>
      <c r="D232" s="848" t="str">
        <f t="shared" si="21"/>
        <v>Caisse-01/1900</v>
      </c>
      <c r="E232" s="719"/>
      <c r="F232" s="727"/>
      <c r="G232" s="715"/>
      <c r="H232" s="970"/>
      <c r="I232" s="970"/>
      <c r="J232" s="970">
        <f t="shared" si="22"/>
        <v>0</v>
      </c>
      <c r="K232" s="970">
        <f t="shared" si="18"/>
        <v>0</v>
      </c>
      <c r="L232" s="752">
        <f t="shared" si="19"/>
        <v>0</v>
      </c>
      <c r="M232" s="711"/>
      <c r="N232" s="706">
        <f>+IF(A232="",0,IF(A232=Table!$A$5,L232,(IF(A232=Table!$A$3,0,IF(A232=Table!$A$4,L232,0)))))</f>
        <v>0</v>
      </c>
      <c r="O232" s="672"/>
      <c r="P232" s="707">
        <f>-IF(A232=Table!$A$5,I232,0)+IF(A232=Table!$A$5,H232,0)</f>
        <v>0</v>
      </c>
      <c r="Q232" s="716" t="str">
        <f t="shared" si="20"/>
        <v>01/1900</v>
      </c>
      <c r="R232" s="717">
        <f t="shared" si="23"/>
        <v>1</v>
      </c>
      <c r="S232" s="718"/>
      <c r="T232" s="718"/>
      <c r="U232" s="718"/>
      <c r="V232" s="718"/>
      <c r="W232" s="718"/>
      <c r="X232" s="718"/>
      <c r="Y232" s="718"/>
      <c r="Z232" s="718"/>
    </row>
    <row r="233" spans="1:26" ht="15">
      <c r="A233" s="711"/>
      <c r="B233" s="712"/>
      <c r="C233" s="711"/>
      <c r="D233" s="848" t="str">
        <f t="shared" si="21"/>
        <v>Caisse-01/1900</v>
      </c>
      <c r="E233" s="719"/>
      <c r="F233" s="727"/>
      <c r="G233" s="715"/>
      <c r="H233" s="970"/>
      <c r="I233" s="970"/>
      <c r="J233" s="970">
        <f t="shared" si="22"/>
        <v>0</v>
      </c>
      <c r="K233" s="970">
        <f t="shared" si="18"/>
        <v>0</v>
      </c>
      <c r="L233" s="752">
        <f t="shared" si="19"/>
        <v>0</v>
      </c>
      <c r="M233" s="711"/>
      <c r="N233" s="706">
        <f>+IF(A233="",0,IF(A233=Table!$A$5,L233,(IF(A233=Table!$A$3,0,IF(A233=Table!$A$4,L233,0)))))</f>
        <v>0</v>
      </c>
      <c r="O233" s="672"/>
      <c r="P233" s="707">
        <f>-IF(A233=Table!$A$5,I233,0)+IF(A233=Table!$A$5,H233,0)</f>
        <v>0</v>
      </c>
      <c r="Q233" s="716" t="str">
        <f t="shared" si="20"/>
        <v>01/1900</v>
      </c>
      <c r="R233" s="717">
        <f t="shared" si="23"/>
        <v>1</v>
      </c>
      <c r="S233" s="718"/>
      <c r="T233" s="718"/>
      <c r="U233" s="718"/>
      <c r="V233" s="718"/>
      <c r="W233" s="718"/>
      <c r="X233" s="718"/>
      <c r="Y233" s="718"/>
      <c r="Z233" s="718"/>
    </row>
    <row r="234" spans="1:26" ht="15">
      <c r="A234" s="711"/>
      <c r="B234" s="712"/>
      <c r="C234" s="711"/>
      <c r="D234" s="848" t="str">
        <f t="shared" si="21"/>
        <v>Caisse-01/1900</v>
      </c>
      <c r="E234" s="719"/>
      <c r="F234" s="727"/>
      <c r="G234" s="715"/>
      <c r="H234" s="970"/>
      <c r="I234" s="970"/>
      <c r="J234" s="970">
        <f t="shared" si="22"/>
        <v>0</v>
      </c>
      <c r="K234" s="970">
        <f t="shared" si="18"/>
        <v>0</v>
      </c>
      <c r="L234" s="752">
        <f t="shared" si="19"/>
        <v>0</v>
      </c>
      <c r="M234" s="711"/>
      <c r="N234" s="706">
        <f>+IF(A234="",0,IF(A234=Table!$A$5,L234,(IF(A234=Table!$A$3,0,IF(A234=Table!$A$4,L234,0)))))</f>
        <v>0</v>
      </c>
      <c r="O234" s="672"/>
      <c r="P234" s="707">
        <f>-IF(A234=Table!$A$5,I234,0)+IF(A234=Table!$A$5,H234,0)</f>
        <v>0</v>
      </c>
      <c r="Q234" s="716" t="str">
        <f t="shared" si="20"/>
        <v>01/1900</v>
      </c>
      <c r="R234" s="717">
        <f t="shared" si="23"/>
        <v>1</v>
      </c>
      <c r="S234" s="718"/>
      <c r="T234" s="718"/>
      <c r="U234" s="718"/>
      <c r="V234" s="718"/>
      <c r="W234" s="718"/>
      <c r="X234" s="718"/>
      <c r="Y234" s="718"/>
      <c r="Z234" s="718"/>
    </row>
    <row r="235" spans="1:26" ht="15">
      <c r="A235" s="711"/>
      <c r="B235" s="712"/>
      <c r="C235" s="711"/>
      <c r="D235" s="848" t="str">
        <f t="shared" si="21"/>
        <v>Caisse-01/1900</v>
      </c>
      <c r="E235" s="731"/>
      <c r="F235" s="727"/>
      <c r="G235" s="715"/>
      <c r="H235" s="970"/>
      <c r="I235" s="970"/>
      <c r="J235" s="970">
        <f t="shared" si="22"/>
        <v>0</v>
      </c>
      <c r="K235" s="970">
        <f t="shared" si="18"/>
        <v>0</v>
      </c>
      <c r="L235" s="752">
        <f t="shared" si="19"/>
        <v>0</v>
      </c>
      <c r="M235" s="711"/>
      <c r="N235" s="706">
        <f>+IF(A235="",0,IF(A235=Table!$A$5,L235,(IF(A235=Table!$A$3,0,IF(A235=Table!$A$4,L235,0)))))</f>
        <v>0</v>
      </c>
      <c r="O235" s="672"/>
      <c r="P235" s="707">
        <f>-IF(A235=Table!$A$5,I235,0)+IF(A235=Table!$A$5,H235,0)</f>
        <v>0</v>
      </c>
      <c r="Q235" s="716" t="str">
        <f t="shared" si="20"/>
        <v>01/1900</v>
      </c>
      <c r="R235" s="717">
        <f t="shared" si="23"/>
        <v>1</v>
      </c>
      <c r="S235" s="718"/>
      <c r="T235" s="718"/>
      <c r="U235" s="718"/>
      <c r="V235" s="718"/>
      <c r="W235" s="718"/>
      <c r="X235" s="718"/>
      <c r="Y235" s="718"/>
      <c r="Z235" s="718"/>
    </row>
    <row r="236" spans="1:26" ht="15">
      <c r="A236" s="711"/>
      <c r="B236" s="712"/>
      <c r="C236" s="711"/>
      <c r="D236" s="848" t="str">
        <f t="shared" si="21"/>
        <v>Caisse-01/1900</v>
      </c>
      <c r="E236" s="731"/>
      <c r="F236" s="727"/>
      <c r="G236" s="715"/>
      <c r="H236" s="970"/>
      <c r="I236" s="970"/>
      <c r="J236" s="970">
        <f t="shared" si="22"/>
        <v>0</v>
      </c>
      <c r="K236" s="970">
        <f t="shared" si="18"/>
        <v>0</v>
      </c>
      <c r="L236" s="752">
        <f t="shared" si="19"/>
        <v>0</v>
      </c>
      <c r="M236" s="711"/>
      <c r="N236" s="706">
        <f>+IF(A236="",0,IF(A236=Table!$A$5,L236,(IF(A236=Table!$A$3,0,IF(A236=Table!$A$4,L236,0)))))</f>
        <v>0</v>
      </c>
      <c r="O236" s="672"/>
      <c r="P236" s="707">
        <f>-IF(A236=Table!$A$5,I236,0)+IF(A236=Table!$A$5,H236,0)</f>
        <v>0</v>
      </c>
      <c r="Q236" s="716" t="str">
        <f t="shared" si="20"/>
        <v>01/1900</v>
      </c>
      <c r="R236" s="717">
        <f t="shared" si="23"/>
        <v>1</v>
      </c>
      <c r="S236" s="718"/>
      <c r="T236" s="718"/>
      <c r="U236" s="718"/>
      <c r="V236" s="718"/>
      <c r="W236" s="718"/>
      <c r="X236" s="718"/>
      <c r="Y236" s="718"/>
      <c r="Z236" s="718"/>
    </row>
    <row r="237" spans="1:26" ht="15">
      <c r="A237" s="711"/>
      <c r="B237" s="712"/>
      <c r="C237" s="711"/>
      <c r="D237" s="848" t="str">
        <f t="shared" si="21"/>
        <v>Caisse-01/1900</v>
      </c>
      <c r="E237" s="719"/>
      <c r="F237" s="727"/>
      <c r="G237" s="715"/>
      <c r="H237" s="970"/>
      <c r="I237" s="970"/>
      <c r="J237" s="970">
        <f t="shared" si="22"/>
        <v>0</v>
      </c>
      <c r="K237" s="970">
        <f t="shared" si="18"/>
        <v>0</v>
      </c>
      <c r="L237" s="752">
        <f t="shared" si="19"/>
        <v>0</v>
      </c>
      <c r="M237" s="711"/>
      <c r="N237" s="706">
        <f>+IF(A237="",0,IF(A237=Table!$A$5,L237,(IF(A237=Table!$A$3,0,IF(A237=Table!$A$4,L237,0)))))</f>
        <v>0</v>
      </c>
      <c r="O237" s="672"/>
      <c r="P237" s="707">
        <f>-IF(A237=Table!$A$5,I237,0)+IF(A237=Table!$A$5,H237,0)</f>
        <v>0</v>
      </c>
      <c r="Q237" s="716" t="str">
        <f t="shared" si="20"/>
        <v>01/1900</v>
      </c>
      <c r="R237" s="717">
        <f t="shared" si="23"/>
        <v>1</v>
      </c>
      <c r="S237" s="718"/>
      <c r="T237" s="718"/>
      <c r="U237" s="718"/>
      <c r="V237" s="718"/>
      <c r="W237" s="718"/>
      <c r="X237" s="718"/>
      <c r="Y237" s="718"/>
      <c r="Z237" s="718"/>
    </row>
    <row r="238" spans="1:26" ht="15">
      <c r="A238" s="711"/>
      <c r="B238" s="712"/>
      <c r="C238" s="711"/>
      <c r="D238" s="848" t="str">
        <f t="shared" si="21"/>
        <v>Caisse-01/1900</v>
      </c>
      <c r="E238" s="719"/>
      <c r="F238" s="727"/>
      <c r="G238" s="715"/>
      <c r="H238" s="970"/>
      <c r="I238" s="970"/>
      <c r="J238" s="970">
        <f t="shared" si="22"/>
        <v>0</v>
      </c>
      <c r="K238" s="970">
        <f t="shared" si="18"/>
        <v>0</v>
      </c>
      <c r="L238" s="752">
        <f t="shared" si="19"/>
        <v>0</v>
      </c>
      <c r="M238" s="711"/>
      <c r="N238" s="706">
        <f>+IF(A238="",0,IF(A238=Table!$A$5,L238,(IF(A238=Table!$A$3,0,IF(A238=Table!$A$4,L238,0)))))</f>
        <v>0</v>
      </c>
      <c r="O238" s="672"/>
      <c r="P238" s="707">
        <f>-IF(A238=Table!$A$5,I238,0)+IF(A238=Table!$A$5,H238,0)</f>
        <v>0</v>
      </c>
      <c r="Q238" s="716" t="str">
        <f t="shared" si="20"/>
        <v>01/1900</v>
      </c>
      <c r="R238" s="717">
        <f t="shared" si="23"/>
        <v>1</v>
      </c>
      <c r="S238" s="718"/>
      <c r="T238" s="718"/>
      <c r="U238" s="718"/>
      <c r="V238" s="718"/>
      <c r="W238" s="718"/>
      <c r="X238" s="718"/>
      <c r="Y238" s="718"/>
      <c r="Z238" s="718"/>
    </row>
    <row r="239" spans="1:26" ht="15">
      <c r="A239" s="711"/>
      <c r="B239" s="712"/>
      <c r="C239" s="711"/>
      <c r="D239" s="848" t="str">
        <f t="shared" si="21"/>
        <v>Caisse-01/1900</v>
      </c>
      <c r="E239" s="719"/>
      <c r="F239" s="727"/>
      <c r="G239" s="715"/>
      <c r="H239" s="970"/>
      <c r="I239" s="970"/>
      <c r="J239" s="970">
        <f t="shared" si="22"/>
        <v>0</v>
      </c>
      <c r="K239" s="970">
        <f t="shared" si="18"/>
        <v>0</v>
      </c>
      <c r="L239" s="752">
        <f t="shared" si="19"/>
        <v>0</v>
      </c>
      <c r="M239" s="711"/>
      <c r="N239" s="706">
        <f>+IF(A239="",0,IF(A239=Table!$A$5,L239,(IF(A239=Table!$A$3,0,IF(A239=Table!$A$4,L239,0)))))</f>
        <v>0</v>
      </c>
      <c r="O239" s="672"/>
      <c r="P239" s="707">
        <f>-IF(A239=Table!$A$5,I239,0)+IF(A239=Table!$A$5,H239,0)</f>
        <v>0</v>
      </c>
      <c r="Q239" s="716" t="str">
        <f t="shared" si="20"/>
        <v>01/1900</v>
      </c>
      <c r="R239" s="717">
        <f t="shared" si="23"/>
        <v>1</v>
      </c>
      <c r="S239" s="718"/>
      <c r="T239" s="718"/>
      <c r="U239" s="718"/>
      <c r="V239" s="718"/>
      <c r="W239" s="718"/>
      <c r="X239" s="718"/>
      <c r="Y239" s="718"/>
      <c r="Z239" s="718"/>
    </row>
    <row r="240" spans="1:26" ht="15">
      <c r="A240" s="711"/>
      <c r="B240" s="712"/>
      <c r="C240" s="711"/>
      <c r="D240" s="848" t="str">
        <f t="shared" si="21"/>
        <v>Caisse-01/1900</v>
      </c>
      <c r="E240" s="731"/>
      <c r="F240" s="727"/>
      <c r="G240" s="715"/>
      <c r="H240" s="970"/>
      <c r="I240" s="970"/>
      <c r="J240" s="970">
        <f t="shared" si="22"/>
        <v>0</v>
      </c>
      <c r="K240" s="970">
        <f t="shared" si="18"/>
        <v>0</v>
      </c>
      <c r="L240" s="752">
        <f t="shared" si="19"/>
        <v>0</v>
      </c>
      <c r="M240" s="711"/>
      <c r="N240" s="706">
        <f>+IF(A240="",0,IF(A240=Table!$A$5,L240,(IF(A240=Table!$A$3,0,IF(A240=Table!$A$4,L240,0)))))</f>
        <v>0</v>
      </c>
      <c r="O240" s="672"/>
      <c r="P240" s="707">
        <f>-IF(A240=Table!$A$5,I240,0)+IF(A240=Table!$A$5,H240,0)</f>
        <v>0</v>
      </c>
      <c r="Q240" s="716" t="str">
        <f t="shared" si="20"/>
        <v>01/1900</v>
      </c>
      <c r="R240" s="717">
        <f t="shared" si="23"/>
        <v>1</v>
      </c>
      <c r="S240" s="718"/>
      <c r="T240" s="718"/>
      <c r="U240" s="718"/>
      <c r="V240" s="718"/>
      <c r="W240" s="718"/>
      <c r="X240" s="718"/>
      <c r="Y240" s="718"/>
      <c r="Z240" s="718"/>
    </row>
    <row r="241" spans="1:26" ht="15">
      <c r="A241" s="711"/>
      <c r="B241" s="712"/>
      <c r="C241" s="711"/>
      <c r="D241" s="848" t="str">
        <f t="shared" si="21"/>
        <v>Caisse-01/1900</v>
      </c>
      <c r="E241" s="719"/>
      <c r="F241" s="727"/>
      <c r="G241" s="715"/>
      <c r="H241" s="970"/>
      <c r="I241" s="970"/>
      <c r="J241" s="970">
        <f t="shared" si="22"/>
        <v>0</v>
      </c>
      <c r="K241" s="970">
        <f t="shared" si="18"/>
        <v>0</v>
      </c>
      <c r="L241" s="752">
        <f t="shared" si="19"/>
        <v>0</v>
      </c>
      <c r="M241" s="711"/>
      <c r="N241" s="706">
        <f>+IF(A241="",0,IF(A241=Table!$A$5,L241,(IF(A241=Table!$A$3,0,IF(A241=Table!$A$4,L241,0)))))</f>
        <v>0</v>
      </c>
      <c r="O241" s="672"/>
      <c r="P241" s="707">
        <f>-IF(A241=Table!$A$5,I241,0)+IF(A241=Table!$A$5,H241,0)</f>
        <v>0</v>
      </c>
      <c r="Q241" s="716" t="str">
        <f t="shared" si="20"/>
        <v>01/1900</v>
      </c>
      <c r="R241" s="717">
        <f t="shared" si="23"/>
        <v>1</v>
      </c>
      <c r="S241" s="718"/>
      <c r="T241" s="718"/>
      <c r="U241" s="718"/>
      <c r="V241" s="718"/>
      <c r="W241" s="718"/>
      <c r="X241" s="718"/>
      <c r="Y241" s="718"/>
      <c r="Z241" s="718"/>
    </row>
    <row r="242" spans="1:26" ht="15">
      <c r="A242" s="711"/>
      <c r="B242" s="712"/>
      <c r="C242" s="711"/>
      <c r="D242" s="848" t="str">
        <f t="shared" si="21"/>
        <v>Caisse-01/1900</v>
      </c>
      <c r="E242" s="731"/>
      <c r="F242" s="727"/>
      <c r="G242" s="715"/>
      <c r="H242" s="970"/>
      <c r="I242" s="970"/>
      <c r="J242" s="970">
        <f t="shared" si="22"/>
        <v>0</v>
      </c>
      <c r="K242" s="970">
        <f t="shared" si="18"/>
        <v>0</v>
      </c>
      <c r="L242" s="752">
        <f t="shared" si="19"/>
        <v>0</v>
      </c>
      <c r="M242" s="711"/>
      <c r="N242" s="706">
        <f>+IF(A242="",0,IF(A242=Table!$A$5,L242,(IF(A242=Table!$A$3,0,IF(A242=Table!$A$4,L242,0)))))</f>
        <v>0</v>
      </c>
      <c r="O242" s="672"/>
      <c r="P242" s="707">
        <f>-IF(A242=Table!$A$5,I242,0)+IF(A242=Table!$A$5,H242,0)</f>
        <v>0</v>
      </c>
      <c r="Q242" s="716" t="str">
        <f t="shared" si="20"/>
        <v>01/1900</v>
      </c>
      <c r="R242" s="717">
        <f t="shared" si="23"/>
        <v>1</v>
      </c>
      <c r="S242" s="718"/>
      <c r="T242" s="718"/>
      <c r="U242" s="718"/>
      <c r="V242" s="718"/>
      <c r="W242" s="718"/>
      <c r="X242" s="718"/>
      <c r="Y242" s="718"/>
      <c r="Z242" s="718"/>
    </row>
    <row r="243" spans="1:26" ht="15">
      <c r="A243" s="711"/>
      <c r="B243" s="712"/>
      <c r="C243" s="711"/>
      <c r="D243" s="848" t="str">
        <f t="shared" si="21"/>
        <v>Caisse-01/1900</v>
      </c>
      <c r="E243" s="719"/>
      <c r="F243" s="727"/>
      <c r="G243" s="715"/>
      <c r="H243" s="970"/>
      <c r="I243" s="970"/>
      <c r="J243" s="970">
        <f t="shared" si="22"/>
        <v>0</v>
      </c>
      <c r="K243" s="970">
        <f t="shared" si="18"/>
        <v>0</v>
      </c>
      <c r="L243" s="752">
        <f t="shared" si="19"/>
        <v>0</v>
      </c>
      <c r="M243" s="711"/>
      <c r="N243" s="706">
        <f>+IF(A243="",0,IF(A243=Table!$A$5,L243,(IF(A243=Table!$A$3,0,IF(A243=Table!$A$4,L243,0)))))</f>
        <v>0</v>
      </c>
      <c r="O243" s="672"/>
      <c r="P243" s="707">
        <f>-IF(A243=Table!$A$5,I243,0)+IF(A243=Table!$A$5,H243,0)</f>
        <v>0</v>
      </c>
      <c r="Q243" s="716" t="str">
        <f t="shared" si="20"/>
        <v>01/1900</v>
      </c>
      <c r="R243" s="717">
        <f t="shared" si="23"/>
        <v>1</v>
      </c>
      <c r="S243" s="718"/>
      <c r="T243" s="718"/>
      <c r="U243" s="718"/>
      <c r="V243" s="718"/>
      <c r="W243" s="718"/>
      <c r="X243" s="718"/>
      <c r="Y243" s="718"/>
      <c r="Z243" s="718"/>
    </row>
    <row r="244" spans="1:26" ht="15">
      <c r="A244" s="711"/>
      <c r="B244" s="712"/>
      <c r="C244" s="711"/>
      <c r="D244" s="848" t="str">
        <f t="shared" si="21"/>
        <v>Caisse-01/1900</v>
      </c>
      <c r="E244" s="719"/>
      <c r="F244" s="727"/>
      <c r="G244" s="715"/>
      <c r="H244" s="970"/>
      <c r="I244" s="970"/>
      <c r="J244" s="970">
        <f t="shared" si="22"/>
        <v>0</v>
      </c>
      <c r="K244" s="970">
        <f t="shared" si="18"/>
        <v>0</v>
      </c>
      <c r="L244" s="752">
        <f t="shared" si="19"/>
        <v>0</v>
      </c>
      <c r="M244" s="711"/>
      <c r="N244" s="706">
        <f>+IF(A244="",0,IF(A244=Table!$A$5,L244,(IF(A244=Table!$A$3,0,IF(A244=Table!$A$4,L244,0)))))</f>
        <v>0</v>
      </c>
      <c r="O244" s="672"/>
      <c r="P244" s="707">
        <f>-IF(A244=Table!$A$5,I244,0)+IF(A244=Table!$A$5,H244,0)</f>
        <v>0</v>
      </c>
      <c r="Q244" s="716" t="str">
        <f t="shared" si="20"/>
        <v>01/1900</v>
      </c>
      <c r="R244" s="717">
        <f t="shared" si="23"/>
        <v>1</v>
      </c>
      <c r="S244" s="718"/>
      <c r="T244" s="718"/>
      <c r="U244" s="718"/>
      <c r="V244" s="718"/>
      <c r="W244" s="718"/>
      <c r="X244" s="718"/>
      <c r="Y244" s="718"/>
      <c r="Z244" s="718"/>
    </row>
    <row r="245" spans="1:26" ht="15">
      <c r="A245" s="711"/>
      <c r="B245" s="712"/>
      <c r="C245" s="711"/>
      <c r="D245" s="848" t="str">
        <f t="shared" si="21"/>
        <v>Caisse-01/1900</v>
      </c>
      <c r="E245" s="731"/>
      <c r="F245" s="727"/>
      <c r="G245" s="715"/>
      <c r="H245" s="970"/>
      <c r="I245" s="970"/>
      <c r="J245" s="970">
        <f t="shared" si="22"/>
        <v>0</v>
      </c>
      <c r="K245" s="970">
        <f t="shared" si="18"/>
        <v>0</v>
      </c>
      <c r="L245" s="752">
        <f t="shared" si="19"/>
        <v>0</v>
      </c>
      <c r="M245" s="711"/>
      <c r="N245" s="706">
        <f>+IF(A245="",0,IF(A245=Table!$A$5,L245,(IF(A245=Table!$A$3,0,IF(A245=Table!$A$4,L245,0)))))</f>
        <v>0</v>
      </c>
      <c r="O245" s="672"/>
      <c r="P245" s="707">
        <f>-IF(A245=Table!$A$5,I245,0)+IF(A245=Table!$A$5,H245,0)</f>
        <v>0</v>
      </c>
      <c r="Q245" s="716" t="str">
        <f t="shared" si="20"/>
        <v>01/1900</v>
      </c>
      <c r="R245" s="717">
        <f t="shared" si="23"/>
        <v>1</v>
      </c>
      <c r="S245" s="718"/>
      <c r="T245" s="718"/>
      <c r="U245" s="718"/>
      <c r="V245" s="718"/>
      <c r="W245" s="718"/>
      <c r="X245" s="718"/>
      <c r="Y245" s="718"/>
      <c r="Z245" s="718"/>
    </row>
    <row r="246" spans="1:26" ht="15">
      <c r="A246" s="711"/>
      <c r="B246" s="712"/>
      <c r="C246" s="711"/>
      <c r="D246" s="848" t="str">
        <f t="shared" si="21"/>
        <v>Caisse-01/1900</v>
      </c>
      <c r="E246" s="719"/>
      <c r="F246" s="727"/>
      <c r="G246" s="715"/>
      <c r="H246" s="970"/>
      <c r="I246" s="970"/>
      <c r="J246" s="970">
        <f t="shared" si="22"/>
        <v>0</v>
      </c>
      <c r="K246" s="970">
        <f t="shared" si="18"/>
        <v>0</v>
      </c>
      <c r="L246" s="752">
        <f t="shared" si="19"/>
        <v>0</v>
      </c>
      <c r="M246" s="711"/>
      <c r="N246" s="706">
        <f>+IF(A246="",0,IF(A246=Table!$A$5,L246,(IF(A246=Table!$A$3,0,IF(A246=Table!$A$4,L246,0)))))</f>
        <v>0</v>
      </c>
      <c r="O246" s="672"/>
      <c r="P246" s="707">
        <f>-IF(A246=Table!$A$5,I246,0)+IF(A246=Table!$A$5,H246,0)</f>
        <v>0</v>
      </c>
      <c r="Q246" s="716" t="str">
        <f t="shared" si="20"/>
        <v>01/1900</v>
      </c>
      <c r="R246" s="717">
        <f t="shared" si="23"/>
        <v>1</v>
      </c>
      <c r="S246" s="718"/>
      <c r="T246" s="718"/>
      <c r="U246" s="718"/>
      <c r="V246" s="718"/>
      <c r="W246" s="718"/>
      <c r="X246" s="718"/>
      <c r="Y246" s="718"/>
      <c r="Z246" s="718"/>
    </row>
    <row r="247" spans="1:26" ht="15">
      <c r="A247" s="711"/>
      <c r="B247" s="712"/>
      <c r="C247" s="711"/>
      <c r="D247" s="848" t="str">
        <f t="shared" si="21"/>
        <v>Caisse-01/1900</v>
      </c>
      <c r="E247" s="719"/>
      <c r="F247" s="727"/>
      <c r="G247" s="715"/>
      <c r="H247" s="970"/>
      <c r="I247" s="970"/>
      <c r="J247" s="970">
        <f t="shared" si="22"/>
        <v>0</v>
      </c>
      <c r="K247" s="970">
        <f t="shared" si="18"/>
        <v>0</v>
      </c>
      <c r="L247" s="752">
        <f t="shared" si="19"/>
        <v>0</v>
      </c>
      <c r="M247" s="711"/>
      <c r="N247" s="706">
        <f>+IF(A247="",0,IF(A247=Table!$A$5,L247,(IF(A247=Table!$A$3,0,IF(A247=Table!$A$4,L247,0)))))</f>
        <v>0</v>
      </c>
      <c r="O247" s="672"/>
      <c r="P247" s="707">
        <f>-IF(A247=Table!$A$5,I247,0)+IF(A247=Table!$A$5,H247,0)</f>
        <v>0</v>
      </c>
      <c r="Q247" s="716" t="str">
        <f t="shared" si="20"/>
        <v>01/1900</v>
      </c>
      <c r="R247" s="717">
        <f t="shared" si="23"/>
        <v>1</v>
      </c>
      <c r="S247" s="718"/>
      <c r="T247" s="718"/>
      <c r="U247" s="718"/>
      <c r="V247" s="718"/>
      <c r="W247" s="718"/>
      <c r="X247" s="718"/>
      <c r="Y247" s="718"/>
      <c r="Z247" s="718"/>
    </row>
    <row r="248" spans="1:26" ht="15">
      <c r="A248" s="711"/>
      <c r="B248" s="712"/>
      <c r="C248" s="711"/>
      <c r="D248" s="848" t="str">
        <f t="shared" si="21"/>
        <v>Caisse-01/1900</v>
      </c>
      <c r="E248" s="719"/>
      <c r="F248" s="727"/>
      <c r="G248" s="715"/>
      <c r="H248" s="970"/>
      <c r="I248" s="970"/>
      <c r="J248" s="970">
        <f t="shared" si="22"/>
        <v>0</v>
      </c>
      <c r="K248" s="970">
        <f t="shared" si="18"/>
        <v>0</v>
      </c>
      <c r="L248" s="752">
        <f t="shared" si="19"/>
        <v>0</v>
      </c>
      <c r="M248" s="711"/>
      <c r="N248" s="706">
        <f>+IF(A248="",0,IF(A248=Table!$A$5,L248,(IF(A248=Table!$A$3,0,IF(A248=Table!$A$4,L248,0)))))</f>
        <v>0</v>
      </c>
      <c r="O248" s="672"/>
      <c r="P248" s="707">
        <f>-IF(A248=Table!$A$5,I248,0)+IF(A248=Table!$A$5,H248,0)</f>
        <v>0</v>
      </c>
      <c r="Q248" s="716" t="str">
        <f t="shared" si="20"/>
        <v>01/1900</v>
      </c>
      <c r="R248" s="717">
        <f t="shared" si="23"/>
        <v>1</v>
      </c>
      <c r="S248" s="718"/>
      <c r="T248" s="718"/>
      <c r="U248" s="718"/>
      <c r="V248" s="718"/>
      <c r="W248" s="718"/>
      <c r="X248" s="718"/>
      <c r="Y248" s="718"/>
      <c r="Z248" s="718"/>
    </row>
    <row r="249" spans="1:26" ht="15">
      <c r="A249" s="711"/>
      <c r="B249" s="712"/>
      <c r="C249" s="711"/>
      <c r="D249" s="848" t="str">
        <f t="shared" si="21"/>
        <v>Caisse-01/1900</v>
      </c>
      <c r="E249" s="731"/>
      <c r="F249" s="727"/>
      <c r="G249" s="715"/>
      <c r="H249" s="970"/>
      <c r="I249" s="970"/>
      <c r="J249" s="970">
        <f t="shared" si="22"/>
        <v>0</v>
      </c>
      <c r="K249" s="970">
        <f t="shared" si="18"/>
        <v>0</v>
      </c>
      <c r="L249" s="752">
        <f t="shared" si="19"/>
        <v>0</v>
      </c>
      <c r="M249" s="711"/>
      <c r="N249" s="706">
        <f>+IF(A249="",0,IF(A249=Table!$A$5,L249,(IF(A249=Table!$A$3,0,IF(A249=Table!$A$4,L249,0)))))</f>
        <v>0</v>
      </c>
      <c r="O249" s="672"/>
      <c r="P249" s="707">
        <f>-IF(A249=Table!$A$5,I249,0)+IF(A249=Table!$A$5,H249,0)</f>
        <v>0</v>
      </c>
      <c r="Q249" s="716" t="str">
        <f t="shared" si="20"/>
        <v>01/1900</v>
      </c>
      <c r="R249" s="717">
        <f t="shared" si="23"/>
        <v>1</v>
      </c>
      <c r="S249" s="718"/>
      <c r="T249" s="718"/>
      <c r="U249" s="718"/>
      <c r="V249" s="718"/>
      <c r="W249" s="718"/>
      <c r="X249" s="718"/>
      <c r="Y249" s="718"/>
      <c r="Z249" s="718"/>
    </row>
    <row r="250" spans="1:26" ht="15">
      <c r="A250" s="711"/>
      <c r="B250" s="712"/>
      <c r="C250" s="711"/>
      <c r="D250" s="848" t="str">
        <f t="shared" si="21"/>
        <v>Caisse-01/1900</v>
      </c>
      <c r="E250" s="719"/>
      <c r="F250" s="727"/>
      <c r="G250" s="715"/>
      <c r="H250" s="970"/>
      <c r="I250" s="970"/>
      <c r="J250" s="970">
        <f t="shared" si="22"/>
        <v>0</v>
      </c>
      <c r="K250" s="970">
        <f t="shared" si="18"/>
        <v>0</v>
      </c>
      <c r="L250" s="752">
        <f t="shared" si="19"/>
        <v>0</v>
      </c>
      <c r="M250" s="711"/>
      <c r="N250" s="706">
        <f>+IF(A250="",0,IF(A250=Table!$A$5,L250,(IF(A250=Table!$A$3,0,IF(A250=Table!$A$4,L250,0)))))</f>
        <v>0</v>
      </c>
      <c r="O250" s="672"/>
      <c r="P250" s="707">
        <f>-IF(A250=Table!$A$5,I250,0)+IF(A250=Table!$A$5,H250,0)</f>
        <v>0</v>
      </c>
      <c r="Q250" s="716" t="str">
        <f t="shared" si="20"/>
        <v>01/1900</v>
      </c>
      <c r="R250" s="717">
        <f t="shared" si="23"/>
        <v>1</v>
      </c>
      <c r="S250" s="718"/>
      <c r="T250" s="718"/>
      <c r="U250" s="718"/>
      <c r="V250" s="718"/>
      <c r="W250" s="718"/>
      <c r="X250" s="718"/>
      <c r="Y250" s="718"/>
      <c r="Z250" s="718"/>
    </row>
    <row r="251" spans="1:26" ht="15">
      <c r="A251" s="711"/>
      <c r="B251" s="712"/>
      <c r="C251" s="711"/>
      <c r="D251" s="848" t="str">
        <f t="shared" si="21"/>
        <v>Caisse-01/1900</v>
      </c>
      <c r="E251" s="719"/>
      <c r="F251" s="727"/>
      <c r="G251" s="715"/>
      <c r="H251" s="970"/>
      <c r="I251" s="970"/>
      <c r="J251" s="970">
        <f t="shared" si="22"/>
        <v>0</v>
      </c>
      <c r="K251" s="970">
        <f t="shared" si="18"/>
        <v>0</v>
      </c>
      <c r="L251" s="752">
        <f t="shared" si="19"/>
        <v>0</v>
      </c>
      <c r="M251" s="711"/>
      <c r="N251" s="706">
        <f>+IF(A251="",0,IF(A251=Table!$A$5,L251,(IF(A251=Table!$A$3,0,IF(A251=Table!$A$4,L251,0)))))</f>
        <v>0</v>
      </c>
      <c r="O251" s="672"/>
      <c r="P251" s="707">
        <f>-IF(A251=Table!$A$5,I251,0)+IF(A251=Table!$A$5,H251,0)</f>
        <v>0</v>
      </c>
      <c r="Q251" s="716" t="str">
        <f t="shared" si="20"/>
        <v>01/1900</v>
      </c>
      <c r="R251" s="717">
        <f t="shared" si="23"/>
        <v>1</v>
      </c>
      <c r="S251" s="718"/>
      <c r="T251" s="718"/>
      <c r="U251" s="718"/>
      <c r="V251" s="718"/>
      <c r="W251" s="718"/>
      <c r="X251" s="718"/>
      <c r="Y251" s="718"/>
      <c r="Z251" s="718"/>
    </row>
    <row r="252" spans="1:26" ht="15">
      <c r="A252" s="711"/>
      <c r="B252" s="712"/>
      <c r="C252" s="711"/>
      <c r="D252" s="848" t="str">
        <f t="shared" si="21"/>
        <v>Caisse-01/1900</v>
      </c>
      <c r="E252" s="719"/>
      <c r="F252" s="727"/>
      <c r="G252" s="715"/>
      <c r="H252" s="970"/>
      <c r="I252" s="970"/>
      <c r="J252" s="970">
        <f t="shared" si="22"/>
        <v>0</v>
      </c>
      <c r="K252" s="970">
        <f t="shared" si="18"/>
        <v>0</v>
      </c>
      <c r="L252" s="752">
        <f t="shared" si="19"/>
        <v>0</v>
      </c>
      <c r="M252" s="711"/>
      <c r="N252" s="706">
        <f>+IF(A252="",0,IF(A252=Table!$A$5,L252,(IF(A252=Table!$A$3,0,IF(A252=Table!$A$4,L252,0)))))</f>
        <v>0</v>
      </c>
      <c r="O252" s="672"/>
      <c r="P252" s="707">
        <f>-IF(A252=Table!$A$5,I252,0)+IF(A252=Table!$A$5,H252,0)</f>
        <v>0</v>
      </c>
      <c r="Q252" s="716" t="str">
        <f t="shared" si="20"/>
        <v>01/1900</v>
      </c>
      <c r="R252" s="717">
        <f t="shared" si="23"/>
        <v>1</v>
      </c>
      <c r="S252" s="718"/>
      <c r="T252" s="718"/>
      <c r="U252" s="718"/>
      <c r="V252" s="718"/>
      <c r="W252" s="718"/>
      <c r="X252" s="718"/>
      <c r="Y252" s="718"/>
      <c r="Z252" s="718"/>
    </row>
    <row r="253" spans="1:26" ht="15">
      <c r="A253" s="711"/>
      <c r="B253" s="712"/>
      <c r="C253" s="711"/>
      <c r="D253" s="848" t="str">
        <f t="shared" si="21"/>
        <v>Caisse-01/1900</v>
      </c>
      <c r="E253" s="719"/>
      <c r="F253" s="727"/>
      <c r="G253" s="715"/>
      <c r="H253" s="970"/>
      <c r="I253" s="970"/>
      <c r="J253" s="970">
        <f t="shared" si="22"/>
        <v>0</v>
      </c>
      <c r="K253" s="970">
        <f t="shared" si="18"/>
        <v>0</v>
      </c>
      <c r="L253" s="752">
        <f t="shared" si="19"/>
        <v>0</v>
      </c>
      <c r="M253" s="711"/>
      <c r="N253" s="706">
        <f>+IF(A253="",0,IF(A253=Table!$A$5,L253,(IF(A253=Table!$A$3,0,IF(A253=Table!$A$4,L253,0)))))</f>
        <v>0</v>
      </c>
      <c r="O253" s="672"/>
      <c r="P253" s="707">
        <f>-IF(A253=Table!$A$5,I253,0)+IF(A253=Table!$A$5,H253,0)</f>
        <v>0</v>
      </c>
      <c r="Q253" s="716" t="str">
        <f t="shared" si="20"/>
        <v>01/1900</v>
      </c>
      <c r="R253" s="717">
        <f t="shared" si="23"/>
        <v>1</v>
      </c>
      <c r="S253" s="718"/>
      <c r="T253" s="718"/>
      <c r="U253" s="718"/>
      <c r="V253" s="718"/>
      <c r="W253" s="718"/>
      <c r="X253" s="718"/>
      <c r="Y253" s="718"/>
      <c r="Z253" s="718"/>
    </row>
    <row r="254" spans="1:26" ht="15">
      <c r="A254" s="711"/>
      <c r="B254" s="712"/>
      <c r="C254" s="711"/>
      <c r="D254" s="848" t="str">
        <f t="shared" si="21"/>
        <v>Caisse-01/1900</v>
      </c>
      <c r="E254" s="719"/>
      <c r="F254" s="727"/>
      <c r="G254" s="715"/>
      <c r="H254" s="970"/>
      <c r="I254" s="970"/>
      <c r="J254" s="970">
        <f t="shared" si="22"/>
        <v>0</v>
      </c>
      <c r="K254" s="970">
        <f t="shared" si="18"/>
        <v>0</v>
      </c>
      <c r="L254" s="752">
        <f t="shared" si="19"/>
        <v>0</v>
      </c>
      <c r="M254" s="711"/>
      <c r="N254" s="706">
        <f>+IF(A254="",0,IF(A254=Table!$A$5,L254,(IF(A254=Table!$A$3,0,IF(A254=Table!$A$4,L254,0)))))</f>
        <v>0</v>
      </c>
      <c r="O254" s="672"/>
      <c r="P254" s="707">
        <f>-IF(A254=Table!$A$5,I254,0)+IF(A254=Table!$A$5,H254,0)</f>
        <v>0</v>
      </c>
      <c r="Q254" s="716" t="str">
        <f t="shared" si="20"/>
        <v>01/1900</v>
      </c>
      <c r="R254" s="717">
        <f t="shared" si="23"/>
        <v>1</v>
      </c>
      <c r="S254" s="718"/>
      <c r="T254" s="718"/>
      <c r="U254" s="718"/>
      <c r="V254" s="718"/>
      <c r="W254" s="718"/>
      <c r="X254" s="718"/>
      <c r="Y254" s="718"/>
      <c r="Z254" s="718"/>
    </row>
    <row r="255" spans="1:26" ht="15">
      <c r="A255" s="711"/>
      <c r="B255" s="712"/>
      <c r="C255" s="711"/>
      <c r="D255" s="848" t="str">
        <f t="shared" si="21"/>
        <v>Caisse-01/1900</v>
      </c>
      <c r="E255" s="719"/>
      <c r="F255" s="727"/>
      <c r="G255" s="715"/>
      <c r="H255" s="970"/>
      <c r="I255" s="970"/>
      <c r="J255" s="970">
        <f t="shared" si="22"/>
        <v>0</v>
      </c>
      <c r="K255" s="970">
        <f t="shared" si="18"/>
        <v>0</v>
      </c>
      <c r="L255" s="752">
        <f t="shared" si="19"/>
        <v>0</v>
      </c>
      <c r="M255" s="711"/>
      <c r="N255" s="706">
        <f>+IF(A255="",0,IF(A255=Table!$A$5,L255,(IF(A255=Table!$A$3,0,IF(A255=Table!$A$4,L255,0)))))</f>
        <v>0</v>
      </c>
      <c r="O255" s="672"/>
      <c r="P255" s="707">
        <f>-IF(A255=Table!$A$5,I255,0)+IF(A255=Table!$A$5,H255,0)</f>
        <v>0</v>
      </c>
      <c r="Q255" s="716" t="str">
        <f t="shared" si="20"/>
        <v>01/1900</v>
      </c>
      <c r="R255" s="717">
        <f t="shared" si="23"/>
        <v>1</v>
      </c>
      <c r="S255" s="718"/>
      <c r="T255" s="718"/>
      <c r="U255" s="718"/>
      <c r="V255" s="718"/>
      <c r="W255" s="718"/>
      <c r="X255" s="718"/>
      <c r="Y255" s="718"/>
      <c r="Z255" s="718"/>
    </row>
    <row r="256" spans="1:26" ht="15">
      <c r="A256" s="711"/>
      <c r="B256" s="712"/>
      <c r="C256" s="711"/>
      <c r="D256" s="848" t="str">
        <f t="shared" si="21"/>
        <v>Caisse-01/1900</v>
      </c>
      <c r="E256" s="726"/>
      <c r="F256" s="724"/>
      <c r="G256" s="715"/>
      <c r="H256" s="970"/>
      <c r="I256" s="972"/>
      <c r="J256" s="970">
        <f t="shared" si="22"/>
        <v>0</v>
      </c>
      <c r="K256" s="970">
        <f t="shared" si="18"/>
        <v>0</v>
      </c>
      <c r="L256" s="752">
        <f t="shared" si="19"/>
        <v>0</v>
      </c>
      <c r="M256" s="711"/>
      <c r="N256" s="706">
        <f>+IF(A256="",0,IF(A256=Table!$A$5,L256,(IF(A256=Table!$A$3,0,IF(A256=Table!$A$4,L256,0)))))</f>
        <v>0</v>
      </c>
      <c r="O256" s="672"/>
      <c r="P256" s="707">
        <f>-IF(A256=Table!$A$5,I256,0)+IF(A256=Table!$A$5,H256,0)</f>
        <v>0</v>
      </c>
      <c r="Q256" s="716" t="str">
        <f t="shared" si="20"/>
        <v>01/1900</v>
      </c>
      <c r="R256" s="717">
        <f t="shared" si="23"/>
        <v>1</v>
      </c>
      <c r="S256" s="718"/>
      <c r="T256" s="718"/>
      <c r="U256" s="718"/>
      <c r="V256" s="718"/>
      <c r="W256" s="718"/>
      <c r="X256" s="718"/>
      <c r="Y256" s="718"/>
      <c r="Z256" s="718"/>
    </row>
    <row r="257" spans="1:26" ht="15">
      <c r="A257" s="711"/>
      <c r="B257" s="712"/>
      <c r="C257" s="711"/>
      <c r="D257" s="848" t="str">
        <f t="shared" si="21"/>
        <v>Caisse-01/1900</v>
      </c>
      <c r="E257" s="724"/>
      <c r="F257" s="724"/>
      <c r="G257" s="715"/>
      <c r="H257" s="972"/>
      <c r="I257" s="970"/>
      <c r="J257" s="970">
        <f t="shared" si="22"/>
        <v>0</v>
      </c>
      <c r="K257" s="970">
        <f t="shared" si="18"/>
        <v>0</v>
      </c>
      <c r="L257" s="752">
        <f t="shared" si="19"/>
        <v>0</v>
      </c>
      <c r="M257" s="711"/>
      <c r="N257" s="706">
        <f>+IF(A257="",0,IF(A257=Table!$A$5,L257,(IF(A257=Table!$A$3,0,IF(A257=Table!$A$4,L257,0)))))</f>
        <v>0</v>
      </c>
      <c r="O257" s="672"/>
      <c r="P257" s="707">
        <f>-IF(A257=Table!$A$5,I257,0)+IF(A257=Table!$A$5,H257,0)</f>
        <v>0</v>
      </c>
      <c r="Q257" s="716" t="str">
        <f t="shared" si="20"/>
        <v>01/1900</v>
      </c>
      <c r="R257" s="717">
        <f t="shared" si="23"/>
        <v>1</v>
      </c>
      <c r="S257" s="718"/>
      <c r="T257" s="718"/>
      <c r="U257" s="718"/>
      <c r="V257" s="718"/>
      <c r="W257" s="718"/>
      <c r="X257" s="718"/>
      <c r="Y257" s="718"/>
      <c r="Z257" s="718"/>
    </row>
    <row r="258" spans="1:26" ht="15">
      <c r="A258" s="711"/>
      <c r="B258" s="712"/>
      <c r="C258" s="711"/>
      <c r="D258" s="848" t="str">
        <f t="shared" si="21"/>
        <v>Caisse-01/1900</v>
      </c>
      <c r="E258" s="719"/>
      <c r="F258" s="727"/>
      <c r="G258" s="715"/>
      <c r="H258" s="970"/>
      <c r="I258" s="970"/>
      <c r="J258" s="970">
        <f t="shared" si="22"/>
        <v>0</v>
      </c>
      <c r="K258" s="970">
        <f t="shared" si="18"/>
        <v>0</v>
      </c>
      <c r="L258" s="752">
        <f t="shared" si="19"/>
        <v>0</v>
      </c>
      <c r="M258" s="711"/>
      <c r="N258" s="706">
        <f>+IF(A258="",0,IF(A258=Table!$A$5,L258,(IF(A258=Table!$A$3,0,IF(A258=Table!$A$4,L258,0)))))</f>
        <v>0</v>
      </c>
      <c r="O258" s="672"/>
      <c r="P258" s="707">
        <f>-IF(A258=Table!$A$5,I258,0)+IF(A258=Table!$A$5,H258,0)</f>
        <v>0</v>
      </c>
      <c r="Q258" s="716" t="str">
        <f t="shared" si="20"/>
        <v>01/1900</v>
      </c>
      <c r="R258" s="717">
        <f t="shared" si="23"/>
        <v>1</v>
      </c>
      <c r="S258" s="718"/>
      <c r="T258" s="718"/>
      <c r="U258" s="718"/>
      <c r="V258" s="718"/>
      <c r="W258" s="718"/>
      <c r="X258" s="718"/>
      <c r="Y258" s="718"/>
      <c r="Z258" s="718"/>
    </row>
    <row r="259" spans="1:26" ht="15">
      <c r="A259" s="711"/>
      <c r="B259" s="712"/>
      <c r="C259" s="711"/>
      <c r="D259" s="848" t="str">
        <f t="shared" si="21"/>
        <v>Caisse-01/1900</v>
      </c>
      <c r="E259" s="719"/>
      <c r="F259" s="727"/>
      <c r="G259" s="715"/>
      <c r="H259" s="970"/>
      <c r="I259" s="970"/>
      <c r="J259" s="970">
        <f t="shared" si="22"/>
        <v>0</v>
      </c>
      <c r="K259" s="970">
        <f t="shared" si="18"/>
        <v>0</v>
      </c>
      <c r="L259" s="752">
        <f t="shared" si="19"/>
        <v>0</v>
      </c>
      <c r="M259" s="711"/>
      <c r="N259" s="706">
        <f>+IF(A259="",0,IF(A259=Table!$A$5,L259,(IF(A259=Table!$A$3,0,IF(A259=Table!$A$4,L259,0)))))</f>
        <v>0</v>
      </c>
      <c r="O259" s="672"/>
      <c r="P259" s="707">
        <f>-IF(A259=Table!$A$5,I259,0)+IF(A259=Table!$A$5,H259,0)</f>
        <v>0</v>
      </c>
      <c r="Q259" s="716" t="str">
        <f t="shared" si="20"/>
        <v>01/1900</v>
      </c>
      <c r="R259" s="717">
        <f t="shared" si="23"/>
        <v>1</v>
      </c>
      <c r="S259" s="718"/>
      <c r="T259" s="718"/>
      <c r="U259" s="718"/>
      <c r="V259" s="718"/>
      <c r="W259" s="718"/>
      <c r="X259" s="718"/>
      <c r="Y259" s="718"/>
      <c r="Z259" s="718"/>
    </row>
    <row r="260" spans="1:26" ht="15">
      <c r="A260" s="711"/>
      <c r="B260" s="712"/>
      <c r="C260" s="711"/>
      <c r="D260" s="848" t="str">
        <f t="shared" si="21"/>
        <v>Caisse-01/1900</v>
      </c>
      <c r="E260" s="726"/>
      <c r="F260" s="724"/>
      <c r="G260" s="715"/>
      <c r="H260" s="970"/>
      <c r="I260" s="972"/>
      <c r="J260" s="970">
        <f t="shared" si="22"/>
        <v>0</v>
      </c>
      <c r="K260" s="970">
        <f t="shared" si="18"/>
        <v>0</v>
      </c>
      <c r="L260" s="752">
        <f t="shared" si="19"/>
        <v>0</v>
      </c>
      <c r="M260" s="711"/>
      <c r="N260" s="706">
        <f>+IF(A260="",0,IF(A260=Table!$A$5,L260,(IF(A260=Table!$A$3,0,IF(A260=Table!$A$4,L260,0)))))</f>
        <v>0</v>
      </c>
      <c r="O260" s="672"/>
      <c r="P260" s="707">
        <f>-IF(A260=Table!$A$5,I260,0)+IF(A260=Table!$A$5,H260,0)</f>
        <v>0</v>
      </c>
      <c r="Q260" s="716" t="str">
        <f t="shared" si="20"/>
        <v>01/1900</v>
      </c>
      <c r="R260" s="717">
        <f t="shared" si="23"/>
        <v>1</v>
      </c>
      <c r="S260" s="718"/>
      <c r="T260" s="718"/>
      <c r="U260" s="718"/>
      <c r="V260" s="718"/>
      <c r="W260" s="718"/>
      <c r="X260" s="718"/>
      <c r="Y260" s="718"/>
      <c r="Z260" s="718"/>
    </row>
    <row r="261" spans="1:26" ht="15">
      <c r="A261" s="711"/>
      <c r="B261" s="712"/>
      <c r="C261" s="711"/>
      <c r="D261" s="848" t="str">
        <f t="shared" si="21"/>
        <v>Caisse-01/1900</v>
      </c>
      <c r="E261" s="724"/>
      <c r="F261" s="724"/>
      <c r="G261" s="715"/>
      <c r="H261" s="972"/>
      <c r="I261" s="970"/>
      <c r="J261" s="970">
        <f t="shared" si="22"/>
        <v>0</v>
      </c>
      <c r="K261" s="970">
        <f t="shared" si="18"/>
        <v>0</v>
      </c>
      <c r="L261" s="752">
        <f t="shared" si="19"/>
        <v>0</v>
      </c>
      <c r="M261" s="711"/>
      <c r="N261" s="706">
        <f>+IF(A261="",0,IF(A261=Table!$A$5,L261,(IF(A261=Table!$A$3,0,IF(A261=Table!$A$4,L261,0)))))</f>
        <v>0</v>
      </c>
      <c r="O261" s="672"/>
      <c r="P261" s="707">
        <f>-IF(A261=Table!$A$5,I261,0)+IF(A261=Table!$A$5,H261,0)</f>
        <v>0</v>
      </c>
      <c r="Q261" s="716" t="str">
        <f t="shared" si="20"/>
        <v>01/1900</v>
      </c>
      <c r="R261" s="717">
        <f t="shared" si="23"/>
        <v>1</v>
      </c>
      <c r="S261" s="718"/>
      <c r="T261" s="718"/>
      <c r="U261" s="718"/>
      <c r="V261" s="718"/>
      <c r="W261" s="718"/>
      <c r="X261" s="718"/>
      <c r="Y261" s="718"/>
      <c r="Z261" s="718"/>
    </row>
    <row r="262" spans="1:26" ht="15">
      <c r="A262" s="711"/>
      <c r="B262" s="712"/>
      <c r="C262" s="711"/>
      <c r="D262" s="848" t="str">
        <f t="shared" si="21"/>
        <v>Caisse-01/1900</v>
      </c>
      <c r="E262" s="719"/>
      <c r="F262" s="727"/>
      <c r="G262" s="715"/>
      <c r="H262" s="970"/>
      <c r="I262" s="970"/>
      <c r="J262" s="970">
        <f t="shared" si="22"/>
        <v>0</v>
      </c>
      <c r="K262" s="970">
        <f t="shared" si="18"/>
        <v>0</v>
      </c>
      <c r="L262" s="752">
        <f t="shared" si="19"/>
        <v>0</v>
      </c>
      <c r="M262" s="711"/>
      <c r="N262" s="706">
        <f>+IF(A262="",0,IF(A262=Table!$A$5,L262,(IF(A262=Table!$A$3,0,IF(A262=Table!$A$4,L262,0)))))</f>
        <v>0</v>
      </c>
      <c r="O262" s="672"/>
      <c r="P262" s="707">
        <f>-IF(A262=Table!$A$5,I262,0)+IF(A262=Table!$A$5,H262,0)</f>
        <v>0</v>
      </c>
      <c r="Q262" s="716" t="str">
        <f t="shared" si="20"/>
        <v>01/1900</v>
      </c>
      <c r="R262" s="717">
        <f t="shared" si="23"/>
        <v>1</v>
      </c>
      <c r="S262" s="718"/>
      <c r="T262" s="718"/>
      <c r="U262" s="718"/>
      <c r="V262" s="718"/>
      <c r="W262" s="718"/>
      <c r="X262" s="718"/>
      <c r="Y262" s="718"/>
      <c r="Z262" s="718"/>
    </row>
    <row r="263" spans="1:26" ht="15">
      <c r="A263" s="711"/>
      <c r="B263" s="712"/>
      <c r="C263" s="711"/>
      <c r="D263" s="848" t="str">
        <f t="shared" si="21"/>
        <v>Caisse-01/1900</v>
      </c>
      <c r="E263" s="719"/>
      <c r="F263" s="727"/>
      <c r="G263" s="715"/>
      <c r="H263" s="970"/>
      <c r="I263" s="970"/>
      <c r="J263" s="970">
        <f t="shared" si="22"/>
        <v>0</v>
      </c>
      <c r="K263" s="970">
        <f t="shared" si="18"/>
        <v>0</v>
      </c>
      <c r="L263" s="752">
        <f t="shared" si="19"/>
        <v>0</v>
      </c>
      <c r="M263" s="711"/>
      <c r="N263" s="706">
        <f>+IF(A263="",0,IF(A263=Table!$A$5,L263,(IF(A263=Table!$A$3,0,IF(A263=Table!$A$4,L263,0)))))</f>
        <v>0</v>
      </c>
      <c r="O263" s="672"/>
      <c r="P263" s="707">
        <f>-IF(A263=Table!$A$5,I263,0)+IF(A263=Table!$A$5,H263,0)</f>
        <v>0</v>
      </c>
      <c r="Q263" s="716" t="str">
        <f t="shared" si="20"/>
        <v>01/1900</v>
      </c>
      <c r="R263" s="717">
        <f t="shared" si="23"/>
        <v>1</v>
      </c>
      <c r="S263" s="718"/>
      <c r="T263" s="718"/>
      <c r="U263" s="718"/>
      <c r="V263" s="718"/>
      <c r="W263" s="718"/>
      <c r="X263" s="718"/>
      <c r="Y263" s="718"/>
      <c r="Z263" s="718"/>
    </row>
    <row r="264" spans="1:26" ht="15">
      <c r="A264" s="711"/>
      <c r="B264" s="712"/>
      <c r="C264" s="711"/>
      <c r="D264" s="848" t="str">
        <f t="shared" si="21"/>
        <v>Caisse-01/1900</v>
      </c>
      <c r="E264" s="719"/>
      <c r="F264" s="727"/>
      <c r="G264" s="715"/>
      <c r="H264" s="970"/>
      <c r="I264" s="970"/>
      <c r="J264" s="970">
        <f t="shared" si="22"/>
        <v>0</v>
      </c>
      <c r="K264" s="970">
        <f t="shared" si="18"/>
        <v>0</v>
      </c>
      <c r="L264" s="752">
        <f t="shared" si="19"/>
        <v>0</v>
      </c>
      <c r="M264" s="711"/>
      <c r="N264" s="706">
        <f>+IF(A264="",0,IF(A264=Table!$A$5,L264,(IF(A264=Table!$A$3,0,IF(A264=Table!$A$4,L264,0)))))</f>
        <v>0</v>
      </c>
      <c r="O264" s="672"/>
      <c r="P264" s="707">
        <f>-IF(A264=Table!$A$5,I264,0)+IF(A264=Table!$A$5,H264,0)</f>
        <v>0</v>
      </c>
      <c r="Q264" s="716" t="str">
        <f t="shared" si="20"/>
        <v>01/1900</v>
      </c>
      <c r="R264" s="717">
        <f t="shared" si="23"/>
        <v>1</v>
      </c>
      <c r="S264" s="718"/>
      <c r="T264" s="718"/>
      <c r="U264" s="718"/>
      <c r="V264" s="718"/>
      <c r="W264" s="718"/>
      <c r="X264" s="718"/>
      <c r="Y264" s="718"/>
      <c r="Z264" s="718"/>
    </row>
    <row r="265" spans="1:26" ht="15">
      <c r="A265" s="711"/>
      <c r="B265" s="712"/>
      <c r="C265" s="711"/>
      <c r="D265" s="848" t="str">
        <f t="shared" si="21"/>
        <v>Caisse-01/1900</v>
      </c>
      <c r="E265" s="719"/>
      <c r="F265" s="727"/>
      <c r="G265" s="715"/>
      <c r="H265" s="970"/>
      <c r="I265" s="970"/>
      <c r="J265" s="970">
        <f t="shared" si="22"/>
        <v>0</v>
      </c>
      <c r="K265" s="970">
        <f t="shared" si="18"/>
        <v>0</v>
      </c>
      <c r="L265" s="752">
        <f t="shared" si="19"/>
        <v>0</v>
      </c>
      <c r="M265" s="711"/>
      <c r="N265" s="706">
        <f>+IF(A265="",0,IF(A265=Table!$A$5,L265,(IF(A265=Table!$A$3,0,IF(A265=Table!$A$4,L265,0)))))</f>
        <v>0</v>
      </c>
      <c r="O265" s="672"/>
      <c r="P265" s="707">
        <f>-IF(A265=Table!$A$5,I265,0)+IF(A265=Table!$A$5,H265,0)</f>
        <v>0</v>
      </c>
      <c r="Q265" s="716" t="str">
        <f t="shared" si="20"/>
        <v>01/1900</v>
      </c>
      <c r="R265" s="717">
        <f t="shared" si="23"/>
        <v>1</v>
      </c>
      <c r="S265" s="718"/>
      <c r="T265" s="718"/>
      <c r="U265" s="718"/>
      <c r="V265" s="718"/>
      <c r="W265" s="718"/>
      <c r="X265" s="718"/>
      <c r="Y265" s="718"/>
      <c r="Z265" s="718"/>
    </row>
    <row r="266" spans="1:26" ht="15">
      <c r="A266" s="711"/>
      <c r="B266" s="712"/>
      <c r="C266" s="711"/>
      <c r="D266" s="848" t="str">
        <f t="shared" si="21"/>
        <v>Caisse-01/1900</v>
      </c>
      <c r="E266" s="719"/>
      <c r="F266" s="727"/>
      <c r="G266" s="715"/>
      <c r="H266" s="970"/>
      <c r="I266" s="970"/>
      <c r="J266" s="970">
        <f t="shared" si="22"/>
        <v>0</v>
      </c>
      <c r="K266" s="970">
        <f t="shared" si="18"/>
        <v>0</v>
      </c>
      <c r="L266" s="752">
        <f t="shared" si="19"/>
        <v>0</v>
      </c>
      <c r="M266" s="711"/>
      <c r="N266" s="706">
        <f>+IF(A266="",0,IF(A266=Table!$A$5,L266,(IF(A266=Table!$A$3,0,IF(A266=Table!$A$4,L266,0)))))</f>
        <v>0</v>
      </c>
      <c r="O266" s="672"/>
      <c r="P266" s="707">
        <f>-IF(A266=Table!$A$5,I266,0)+IF(A266=Table!$A$5,H266,0)</f>
        <v>0</v>
      </c>
      <c r="Q266" s="716" t="str">
        <f t="shared" si="20"/>
        <v>01/1900</v>
      </c>
      <c r="R266" s="717">
        <f t="shared" si="23"/>
        <v>1</v>
      </c>
      <c r="S266" s="718"/>
      <c r="T266" s="718"/>
      <c r="U266" s="718"/>
      <c r="V266" s="718"/>
      <c r="W266" s="718"/>
      <c r="X266" s="718"/>
      <c r="Y266" s="718"/>
      <c r="Z266" s="718"/>
    </row>
    <row r="267" spans="1:26" ht="15">
      <c r="A267" s="711"/>
      <c r="B267" s="712"/>
      <c r="C267" s="711"/>
      <c r="D267" s="848" t="str">
        <f t="shared" si="21"/>
        <v>Caisse-01/1900</v>
      </c>
      <c r="E267" s="719"/>
      <c r="F267" s="727"/>
      <c r="G267" s="715"/>
      <c r="H267" s="970"/>
      <c r="I267" s="970"/>
      <c r="J267" s="970">
        <f t="shared" si="22"/>
        <v>0</v>
      </c>
      <c r="K267" s="970">
        <f t="shared" ref="K267:K330" si="24">+IFERROR((+INDEX($O$4:$Z$4,MATCH(Q267,$O$3:$Z$3,0))),0)</f>
        <v>0</v>
      </c>
      <c r="L267" s="752">
        <f t="shared" ref="L267:L330" si="25">IFERROR((H267/K267-I267/K267),0)</f>
        <v>0</v>
      </c>
      <c r="M267" s="711"/>
      <c r="N267" s="706">
        <f>+IF(A267="",0,IF(A267=Table!$A$5,L267,(IF(A267=Table!$A$3,0,IF(A267=Table!$A$4,L267,0)))))</f>
        <v>0</v>
      </c>
      <c r="O267" s="672"/>
      <c r="P267" s="707">
        <f>-IF(A267=Table!$A$5,I267,0)+IF(A267=Table!$A$5,H267,0)</f>
        <v>0</v>
      </c>
      <c r="Q267" s="716" t="str">
        <f t="shared" ref="Q267:Q330" si="26">+TEXT(B267,"mm/aaaa")</f>
        <v>01/1900</v>
      </c>
      <c r="R267" s="717">
        <f t="shared" si="23"/>
        <v>1</v>
      </c>
      <c r="S267" s="718"/>
      <c r="T267" s="718"/>
      <c r="U267" s="718"/>
      <c r="V267" s="718"/>
      <c r="W267" s="718"/>
      <c r="X267" s="718"/>
      <c r="Y267" s="718"/>
      <c r="Z267" s="718"/>
    </row>
    <row r="268" spans="1:26" ht="15">
      <c r="A268" s="711"/>
      <c r="B268" s="712"/>
      <c r="C268" s="711"/>
      <c r="D268" s="848" t="str">
        <f t="shared" ref="D268:D331" si="27">"Caisse-"&amp;Q268</f>
        <v>Caisse-01/1900</v>
      </c>
      <c r="E268" s="719"/>
      <c r="F268" s="727"/>
      <c r="G268" s="715"/>
      <c r="H268" s="970"/>
      <c r="I268" s="970"/>
      <c r="J268" s="970">
        <f t="shared" ref="J268:J331" si="28">+J267+H268-I268</f>
        <v>0</v>
      </c>
      <c r="K268" s="970">
        <f t="shared" si="24"/>
        <v>0</v>
      </c>
      <c r="L268" s="752">
        <f t="shared" si="25"/>
        <v>0</v>
      </c>
      <c r="M268" s="711"/>
      <c r="N268" s="706">
        <f>+IF(A268="",0,IF(A268=Table!$A$5,L268,(IF(A268=Table!$A$3,0,IF(A268=Table!$A$4,L268,0)))))</f>
        <v>0</v>
      </c>
      <c r="O268" s="672"/>
      <c r="P268" s="707">
        <f>-IF(A268=Table!$A$5,I268,0)+IF(A268=Table!$A$5,H268,0)</f>
        <v>0</v>
      </c>
      <c r="Q268" s="716" t="str">
        <f t="shared" si="26"/>
        <v>01/1900</v>
      </c>
      <c r="R268" s="717">
        <f t="shared" ref="R268:R331" si="29">ROUNDUP(MONTH(Q268)/3,0)</f>
        <v>1</v>
      </c>
      <c r="S268" s="718"/>
      <c r="T268" s="718"/>
      <c r="U268" s="718"/>
      <c r="V268" s="718"/>
      <c r="W268" s="718"/>
      <c r="X268" s="718"/>
      <c r="Y268" s="718"/>
      <c r="Z268" s="718"/>
    </row>
    <row r="269" spans="1:26" ht="15">
      <c r="A269" s="711"/>
      <c r="B269" s="712"/>
      <c r="C269" s="711"/>
      <c r="D269" s="848" t="str">
        <f t="shared" si="27"/>
        <v>Caisse-01/1900</v>
      </c>
      <c r="E269" s="719"/>
      <c r="F269" s="732"/>
      <c r="G269" s="715"/>
      <c r="H269" s="970"/>
      <c r="I269" s="970"/>
      <c r="J269" s="970">
        <f t="shared" si="28"/>
        <v>0</v>
      </c>
      <c r="K269" s="970">
        <f t="shared" si="24"/>
        <v>0</v>
      </c>
      <c r="L269" s="752">
        <f t="shared" si="25"/>
        <v>0</v>
      </c>
      <c r="M269" s="711"/>
      <c r="N269" s="706">
        <f>+IF(A269="",0,IF(A269=Table!$A$5,L269,(IF(A269=Table!$A$3,0,IF(A269=Table!$A$4,L269,0)))))</f>
        <v>0</v>
      </c>
      <c r="O269" s="672"/>
      <c r="P269" s="707">
        <f>-IF(A269=Table!$A$5,I269,0)+IF(A269=Table!$A$5,H269,0)</f>
        <v>0</v>
      </c>
      <c r="Q269" s="716" t="str">
        <f t="shared" si="26"/>
        <v>01/1900</v>
      </c>
      <c r="R269" s="717">
        <f t="shared" si="29"/>
        <v>1</v>
      </c>
      <c r="S269" s="718"/>
      <c r="T269" s="718"/>
      <c r="U269" s="718"/>
      <c r="V269" s="718"/>
      <c r="W269" s="718"/>
      <c r="X269" s="718"/>
      <c r="Y269" s="718"/>
      <c r="Z269" s="718"/>
    </row>
    <row r="270" spans="1:26" ht="15">
      <c r="A270" s="711"/>
      <c r="B270" s="712"/>
      <c r="C270" s="711"/>
      <c r="D270" s="848" t="str">
        <f t="shared" si="27"/>
        <v>Caisse-01/1900</v>
      </c>
      <c r="E270" s="719"/>
      <c r="F270" s="727"/>
      <c r="G270" s="715"/>
      <c r="H270" s="970"/>
      <c r="I270" s="970"/>
      <c r="J270" s="970">
        <f t="shared" si="28"/>
        <v>0</v>
      </c>
      <c r="K270" s="970">
        <f t="shared" si="24"/>
        <v>0</v>
      </c>
      <c r="L270" s="752">
        <f t="shared" si="25"/>
        <v>0</v>
      </c>
      <c r="M270" s="711"/>
      <c r="N270" s="706">
        <f>+IF(A270="",0,IF(A270=Table!$A$5,L270,(IF(A270=Table!$A$3,0,IF(A270=Table!$A$4,L270,0)))))</f>
        <v>0</v>
      </c>
      <c r="O270" s="672"/>
      <c r="P270" s="707">
        <f>-IF(A270=Table!$A$5,I270,0)+IF(A270=Table!$A$5,H270,0)</f>
        <v>0</v>
      </c>
      <c r="Q270" s="716" t="str">
        <f t="shared" si="26"/>
        <v>01/1900</v>
      </c>
      <c r="R270" s="717">
        <f t="shared" si="29"/>
        <v>1</v>
      </c>
      <c r="S270" s="718"/>
      <c r="T270" s="718"/>
      <c r="U270" s="718"/>
      <c r="V270" s="718"/>
      <c r="W270" s="718"/>
      <c r="X270" s="718"/>
      <c r="Y270" s="718"/>
      <c r="Z270" s="718"/>
    </row>
    <row r="271" spans="1:26" ht="15">
      <c r="A271" s="711"/>
      <c r="B271" s="712"/>
      <c r="C271" s="711"/>
      <c r="D271" s="848" t="str">
        <f t="shared" si="27"/>
        <v>Caisse-01/1900</v>
      </c>
      <c r="E271" s="719"/>
      <c r="F271" s="727"/>
      <c r="G271" s="715"/>
      <c r="H271" s="970"/>
      <c r="I271" s="970"/>
      <c r="J271" s="970">
        <f t="shared" si="28"/>
        <v>0</v>
      </c>
      <c r="K271" s="970">
        <f t="shared" si="24"/>
        <v>0</v>
      </c>
      <c r="L271" s="752">
        <f t="shared" si="25"/>
        <v>0</v>
      </c>
      <c r="M271" s="711"/>
      <c r="N271" s="706">
        <f>+IF(A271="",0,IF(A271=Table!$A$5,L271,(IF(A271=Table!$A$3,0,IF(A271=Table!$A$4,L271,0)))))</f>
        <v>0</v>
      </c>
      <c r="O271" s="672"/>
      <c r="P271" s="707">
        <f>-IF(A271=Table!$A$5,I271,0)+IF(A271=Table!$A$5,H271,0)</f>
        <v>0</v>
      </c>
      <c r="Q271" s="716" t="str">
        <f t="shared" si="26"/>
        <v>01/1900</v>
      </c>
      <c r="R271" s="717">
        <f t="shared" si="29"/>
        <v>1</v>
      </c>
      <c r="S271" s="718"/>
      <c r="T271" s="718"/>
      <c r="U271" s="718"/>
      <c r="V271" s="718"/>
      <c r="W271" s="718"/>
      <c r="X271" s="718"/>
      <c r="Y271" s="718"/>
      <c r="Z271" s="718"/>
    </row>
    <row r="272" spans="1:26" ht="15">
      <c r="A272" s="711"/>
      <c r="B272" s="712"/>
      <c r="C272" s="711"/>
      <c r="D272" s="848" t="str">
        <f t="shared" si="27"/>
        <v>Caisse-01/1900</v>
      </c>
      <c r="E272" s="719"/>
      <c r="F272" s="727"/>
      <c r="G272" s="715"/>
      <c r="H272" s="970"/>
      <c r="I272" s="970"/>
      <c r="J272" s="970">
        <f t="shared" si="28"/>
        <v>0</v>
      </c>
      <c r="K272" s="970">
        <f t="shared" si="24"/>
        <v>0</v>
      </c>
      <c r="L272" s="752">
        <f t="shared" si="25"/>
        <v>0</v>
      </c>
      <c r="M272" s="711"/>
      <c r="N272" s="706">
        <f>+IF(A272="",0,IF(A272=Table!$A$5,L272,(IF(A272=Table!$A$3,0,IF(A272=Table!$A$4,L272,0)))))</f>
        <v>0</v>
      </c>
      <c r="O272" s="672"/>
      <c r="P272" s="707">
        <f>-IF(A272=Table!$A$5,I272,0)+IF(A272=Table!$A$5,H272,0)</f>
        <v>0</v>
      </c>
      <c r="Q272" s="716" t="str">
        <f t="shared" si="26"/>
        <v>01/1900</v>
      </c>
      <c r="R272" s="717">
        <f t="shared" si="29"/>
        <v>1</v>
      </c>
      <c r="S272" s="718"/>
      <c r="T272" s="718"/>
      <c r="U272" s="718"/>
      <c r="V272" s="718"/>
      <c r="W272" s="718"/>
      <c r="X272" s="718"/>
      <c r="Y272" s="718"/>
      <c r="Z272" s="718"/>
    </row>
    <row r="273" spans="1:26" ht="15">
      <c r="A273" s="711"/>
      <c r="B273" s="712"/>
      <c r="C273" s="711"/>
      <c r="D273" s="848" t="str">
        <f t="shared" si="27"/>
        <v>Caisse-01/1900</v>
      </c>
      <c r="E273" s="719"/>
      <c r="F273" s="727"/>
      <c r="G273" s="715"/>
      <c r="H273" s="970"/>
      <c r="I273" s="970"/>
      <c r="J273" s="970">
        <f t="shared" si="28"/>
        <v>0</v>
      </c>
      <c r="K273" s="970">
        <f t="shared" si="24"/>
        <v>0</v>
      </c>
      <c r="L273" s="752">
        <f t="shared" si="25"/>
        <v>0</v>
      </c>
      <c r="M273" s="711"/>
      <c r="N273" s="706">
        <f>+IF(A273="",0,IF(A273=Table!$A$5,L273,(IF(A273=Table!$A$3,0,IF(A273=Table!$A$4,L273,0)))))</f>
        <v>0</v>
      </c>
      <c r="O273" s="672"/>
      <c r="P273" s="707">
        <f>-IF(A273=Table!$A$5,I273,0)+IF(A273=Table!$A$5,H273,0)</f>
        <v>0</v>
      </c>
      <c r="Q273" s="716" t="str">
        <f t="shared" si="26"/>
        <v>01/1900</v>
      </c>
      <c r="R273" s="717">
        <f t="shared" si="29"/>
        <v>1</v>
      </c>
      <c r="S273" s="718"/>
      <c r="T273" s="718"/>
      <c r="U273" s="718"/>
      <c r="V273" s="718"/>
      <c r="W273" s="718"/>
      <c r="X273" s="718"/>
      <c r="Y273" s="718"/>
      <c r="Z273" s="718"/>
    </row>
    <row r="274" spans="1:26" ht="15">
      <c r="A274" s="711"/>
      <c r="B274" s="712"/>
      <c r="C274" s="711"/>
      <c r="D274" s="848" t="str">
        <f t="shared" si="27"/>
        <v>Caisse-01/1900</v>
      </c>
      <c r="E274" s="719"/>
      <c r="F274" s="727"/>
      <c r="G274" s="715"/>
      <c r="H274" s="970"/>
      <c r="I274" s="970"/>
      <c r="J274" s="970">
        <f t="shared" si="28"/>
        <v>0</v>
      </c>
      <c r="K274" s="970">
        <f t="shared" si="24"/>
        <v>0</v>
      </c>
      <c r="L274" s="752">
        <f t="shared" si="25"/>
        <v>0</v>
      </c>
      <c r="M274" s="711"/>
      <c r="N274" s="706">
        <f>+IF(A274="",0,IF(A274=Table!$A$5,L274,(IF(A274=Table!$A$3,0,IF(A274=Table!$A$4,L274,0)))))</f>
        <v>0</v>
      </c>
      <c r="O274" s="672"/>
      <c r="P274" s="707">
        <f>-IF(A274=Table!$A$5,I274,0)+IF(A274=Table!$A$5,H274,0)</f>
        <v>0</v>
      </c>
      <c r="Q274" s="716" t="str">
        <f t="shared" si="26"/>
        <v>01/1900</v>
      </c>
      <c r="R274" s="717">
        <f t="shared" si="29"/>
        <v>1</v>
      </c>
      <c r="S274" s="718"/>
      <c r="T274" s="718"/>
      <c r="U274" s="718"/>
      <c r="V274" s="718"/>
      <c r="W274" s="718"/>
      <c r="X274" s="718"/>
      <c r="Y274" s="718"/>
      <c r="Z274" s="718"/>
    </row>
    <row r="275" spans="1:26" ht="15">
      <c r="A275" s="711"/>
      <c r="B275" s="712"/>
      <c r="C275" s="711"/>
      <c r="D275" s="848" t="str">
        <f t="shared" si="27"/>
        <v>Caisse-01/1900</v>
      </c>
      <c r="E275" s="719"/>
      <c r="F275" s="727"/>
      <c r="G275" s="715"/>
      <c r="H275" s="970"/>
      <c r="I275" s="970"/>
      <c r="J275" s="970">
        <f t="shared" si="28"/>
        <v>0</v>
      </c>
      <c r="K275" s="970">
        <f t="shared" si="24"/>
        <v>0</v>
      </c>
      <c r="L275" s="752">
        <f t="shared" si="25"/>
        <v>0</v>
      </c>
      <c r="M275" s="711"/>
      <c r="N275" s="706">
        <f>+IF(A275="",0,IF(A275=Table!$A$5,L275,(IF(A275=Table!$A$3,0,IF(A275=Table!$A$4,L275,0)))))</f>
        <v>0</v>
      </c>
      <c r="O275" s="672"/>
      <c r="P275" s="707">
        <f>-IF(A275=Table!$A$5,I275,0)+IF(A275=Table!$A$5,H275,0)</f>
        <v>0</v>
      </c>
      <c r="Q275" s="716" t="str">
        <f t="shared" si="26"/>
        <v>01/1900</v>
      </c>
      <c r="R275" s="717">
        <f t="shared" si="29"/>
        <v>1</v>
      </c>
      <c r="S275" s="718"/>
      <c r="T275" s="718"/>
      <c r="U275" s="718"/>
      <c r="V275" s="718"/>
      <c r="W275" s="718"/>
      <c r="X275" s="718"/>
      <c r="Y275" s="718"/>
      <c r="Z275" s="718"/>
    </row>
    <row r="276" spans="1:26" ht="15">
      <c r="A276" s="711"/>
      <c r="B276" s="712"/>
      <c r="C276" s="711"/>
      <c r="D276" s="848" t="str">
        <f t="shared" si="27"/>
        <v>Caisse-01/1900</v>
      </c>
      <c r="E276" s="719"/>
      <c r="F276" s="727"/>
      <c r="G276" s="715"/>
      <c r="H276" s="970"/>
      <c r="I276" s="970"/>
      <c r="J276" s="970">
        <f t="shared" si="28"/>
        <v>0</v>
      </c>
      <c r="K276" s="970">
        <f t="shared" si="24"/>
        <v>0</v>
      </c>
      <c r="L276" s="752">
        <f t="shared" si="25"/>
        <v>0</v>
      </c>
      <c r="M276" s="711"/>
      <c r="N276" s="706">
        <f>+IF(A276="",0,IF(A276=Table!$A$5,L276,(IF(A276=Table!$A$3,0,IF(A276=Table!$A$4,L276,0)))))</f>
        <v>0</v>
      </c>
      <c r="O276" s="672"/>
      <c r="P276" s="707">
        <f>-IF(A276=Table!$A$5,I276,0)+IF(A276=Table!$A$5,H276,0)</f>
        <v>0</v>
      </c>
      <c r="Q276" s="716" t="str">
        <f t="shared" si="26"/>
        <v>01/1900</v>
      </c>
      <c r="R276" s="717">
        <f t="shared" si="29"/>
        <v>1</v>
      </c>
      <c r="S276" s="718"/>
      <c r="T276" s="718"/>
      <c r="U276" s="718"/>
      <c r="V276" s="718"/>
      <c r="W276" s="718"/>
      <c r="X276" s="718"/>
      <c r="Y276" s="718"/>
      <c r="Z276" s="718"/>
    </row>
    <row r="277" spans="1:26" ht="15">
      <c r="A277" s="711"/>
      <c r="B277" s="712"/>
      <c r="C277" s="711"/>
      <c r="D277" s="848" t="str">
        <f t="shared" si="27"/>
        <v>Caisse-01/1900</v>
      </c>
      <c r="E277" s="719"/>
      <c r="F277" s="727"/>
      <c r="G277" s="715"/>
      <c r="H277" s="970"/>
      <c r="I277" s="970"/>
      <c r="J277" s="970">
        <f t="shared" si="28"/>
        <v>0</v>
      </c>
      <c r="K277" s="970">
        <f t="shared" si="24"/>
        <v>0</v>
      </c>
      <c r="L277" s="752">
        <f t="shared" si="25"/>
        <v>0</v>
      </c>
      <c r="M277" s="711"/>
      <c r="N277" s="706">
        <f>+IF(A277="",0,IF(A277=Table!$A$5,L277,(IF(A277=Table!$A$3,0,IF(A277=Table!$A$4,L277,0)))))</f>
        <v>0</v>
      </c>
      <c r="O277" s="672"/>
      <c r="P277" s="707">
        <f>-IF(A277=Table!$A$5,I277,0)+IF(A277=Table!$A$5,H277,0)</f>
        <v>0</v>
      </c>
      <c r="Q277" s="716" t="str">
        <f t="shared" si="26"/>
        <v>01/1900</v>
      </c>
      <c r="R277" s="717">
        <f t="shared" si="29"/>
        <v>1</v>
      </c>
      <c r="S277" s="718"/>
      <c r="T277" s="718"/>
      <c r="U277" s="718"/>
      <c r="V277" s="718"/>
      <c r="W277" s="718"/>
      <c r="X277" s="718"/>
      <c r="Y277" s="718"/>
      <c r="Z277" s="718"/>
    </row>
    <row r="278" spans="1:26" ht="15">
      <c r="A278" s="711"/>
      <c r="B278" s="712"/>
      <c r="C278" s="711"/>
      <c r="D278" s="848" t="str">
        <f t="shared" si="27"/>
        <v>Caisse-01/1900</v>
      </c>
      <c r="E278" s="719"/>
      <c r="F278" s="727"/>
      <c r="G278" s="715"/>
      <c r="H278" s="970"/>
      <c r="I278" s="970"/>
      <c r="J278" s="970">
        <f t="shared" si="28"/>
        <v>0</v>
      </c>
      <c r="K278" s="970">
        <f t="shared" si="24"/>
        <v>0</v>
      </c>
      <c r="L278" s="752">
        <f t="shared" si="25"/>
        <v>0</v>
      </c>
      <c r="M278" s="711"/>
      <c r="N278" s="706">
        <f>+IF(A278="",0,IF(A278=Table!$A$5,L278,(IF(A278=Table!$A$3,0,IF(A278=Table!$A$4,L278,0)))))</f>
        <v>0</v>
      </c>
      <c r="O278" s="672"/>
      <c r="P278" s="707">
        <f>-IF(A278=Table!$A$5,I278,0)+IF(A278=Table!$A$5,H278,0)</f>
        <v>0</v>
      </c>
      <c r="Q278" s="716" t="str">
        <f t="shared" si="26"/>
        <v>01/1900</v>
      </c>
      <c r="R278" s="717">
        <f t="shared" si="29"/>
        <v>1</v>
      </c>
      <c r="S278" s="718"/>
      <c r="T278" s="718"/>
      <c r="U278" s="718"/>
      <c r="V278" s="718"/>
      <c r="W278" s="718"/>
      <c r="X278" s="718"/>
      <c r="Y278" s="718"/>
      <c r="Z278" s="718"/>
    </row>
    <row r="279" spans="1:26" ht="15">
      <c r="A279" s="711"/>
      <c r="B279" s="712"/>
      <c r="C279" s="711"/>
      <c r="D279" s="848" t="str">
        <f t="shared" si="27"/>
        <v>Caisse-01/1900</v>
      </c>
      <c r="E279" s="719"/>
      <c r="F279" s="727"/>
      <c r="G279" s="715"/>
      <c r="H279" s="970"/>
      <c r="I279" s="970"/>
      <c r="J279" s="970">
        <f t="shared" si="28"/>
        <v>0</v>
      </c>
      <c r="K279" s="970">
        <f t="shared" si="24"/>
        <v>0</v>
      </c>
      <c r="L279" s="752">
        <f t="shared" si="25"/>
        <v>0</v>
      </c>
      <c r="M279" s="711"/>
      <c r="N279" s="706">
        <f>+IF(A279="",0,IF(A279=Table!$A$5,L279,(IF(A279=Table!$A$3,0,IF(A279=Table!$A$4,L279,0)))))</f>
        <v>0</v>
      </c>
      <c r="O279" s="672"/>
      <c r="P279" s="707">
        <f>-IF(A279=Table!$A$5,I279,0)+IF(A279=Table!$A$5,H279,0)</f>
        <v>0</v>
      </c>
      <c r="Q279" s="716" t="str">
        <f t="shared" si="26"/>
        <v>01/1900</v>
      </c>
      <c r="R279" s="717">
        <f t="shared" si="29"/>
        <v>1</v>
      </c>
      <c r="S279" s="718"/>
      <c r="T279" s="718"/>
      <c r="U279" s="718"/>
      <c r="V279" s="718"/>
      <c r="W279" s="718"/>
      <c r="X279" s="718"/>
      <c r="Y279" s="718"/>
      <c r="Z279" s="718"/>
    </row>
    <row r="280" spans="1:26" ht="15">
      <c r="A280" s="711"/>
      <c r="B280" s="712"/>
      <c r="C280" s="711"/>
      <c r="D280" s="848" t="str">
        <f t="shared" si="27"/>
        <v>Caisse-01/1900</v>
      </c>
      <c r="E280" s="719"/>
      <c r="F280" s="727"/>
      <c r="G280" s="715"/>
      <c r="H280" s="970"/>
      <c r="I280" s="970"/>
      <c r="J280" s="970">
        <f t="shared" si="28"/>
        <v>0</v>
      </c>
      <c r="K280" s="970">
        <f t="shared" si="24"/>
        <v>0</v>
      </c>
      <c r="L280" s="752">
        <f t="shared" si="25"/>
        <v>0</v>
      </c>
      <c r="M280" s="711"/>
      <c r="N280" s="706">
        <f>+IF(A280="",0,IF(A280=Table!$A$5,L280,(IF(A280=Table!$A$3,0,IF(A280=Table!$A$4,L280,0)))))</f>
        <v>0</v>
      </c>
      <c r="O280" s="672"/>
      <c r="P280" s="707">
        <f>-IF(A280=Table!$A$5,I280,0)+IF(A280=Table!$A$5,H280,0)</f>
        <v>0</v>
      </c>
      <c r="Q280" s="716" t="str">
        <f t="shared" si="26"/>
        <v>01/1900</v>
      </c>
      <c r="R280" s="717">
        <f t="shared" si="29"/>
        <v>1</v>
      </c>
      <c r="S280" s="718"/>
      <c r="T280" s="718"/>
      <c r="U280" s="718"/>
      <c r="V280" s="718"/>
      <c r="W280" s="718"/>
      <c r="X280" s="718"/>
      <c r="Y280" s="718"/>
      <c r="Z280" s="718"/>
    </row>
    <row r="281" spans="1:26" ht="15">
      <c r="A281" s="711"/>
      <c r="B281" s="712"/>
      <c r="C281" s="711"/>
      <c r="D281" s="848" t="str">
        <f t="shared" si="27"/>
        <v>Caisse-01/1900</v>
      </c>
      <c r="E281" s="719"/>
      <c r="F281" s="727"/>
      <c r="G281" s="715"/>
      <c r="H281" s="970"/>
      <c r="I281" s="970"/>
      <c r="J281" s="970">
        <f t="shared" si="28"/>
        <v>0</v>
      </c>
      <c r="K281" s="970">
        <f t="shared" si="24"/>
        <v>0</v>
      </c>
      <c r="L281" s="752">
        <f t="shared" si="25"/>
        <v>0</v>
      </c>
      <c r="M281" s="711"/>
      <c r="N281" s="706">
        <f>+IF(A281="",0,IF(A281=Table!$A$5,L281,(IF(A281=Table!$A$3,0,IF(A281=Table!$A$4,L281,0)))))</f>
        <v>0</v>
      </c>
      <c r="O281" s="672"/>
      <c r="P281" s="707">
        <f>-IF(A281=Table!$A$5,I281,0)+IF(A281=Table!$A$5,H281,0)</f>
        <v>0</v>
      </c>
      <c r="Q281" s="716" t="str">
        <f t="shared" si="26"/>
        <v>01/1900</v>
      </c>
      <c r="R281" s="717">
        <f t="shared" si="29"/>
        <v>1</v>
      </c>
      <c r="S281" s="718"/>
      <c r="T281" s="718"/>
      <c r="U281" s="718"/>
      <c r="V281" s="718"/>
      <c r="W281" s="718"/>
      <c r="X281" s="718"/>
      <c r="Y281" s="718"/>
      <c r="Z281" s="718"/>
    </row>
    <row r="282" spans="1:26" ht="15">
      <c r="A282" s="711"/>
      <c r="B282" s="712"/>
      <c r="C282" s="711"/>
      <c r="D282" s="848" t="str">
        <f t="shared" si="27"/>
        <v>Caisse-01/1900</v>
      </c>
      <c r="E282" s="725"/>
      <c r="F282" s="714"/>
      <c r="G282" s="715"/>
      <c r="H282" s="972"/>
      <c r="I282" s="970"/>
      <c r="J282" s="970">
        <f t="shared" si="28"/>
        <v>0</v>
      </c>
      <c r="K282" s="970">
        <f t="shared" si="24"/>
        <v>0</v>
      </c>
      <c r="L282" s="752">
        <f t="shared" si="25"/>
        <v>0</v>
      </c>
      <c r="M282" s="711"/>
      <c r="N282" s="706">
        <f>+IF(A282="",0,IF(A282=Table!$A$5,L282,(IF(A282=Table!$A$3,0,IF(A282=Table!$A$4,L282,0)))))</f>
        <v>0</v>
      </c>
      <c r="O282" s="672"/>
      <c r="P282" s="707">
        <f>-IF(A282=Table!$A$5,I282,0)+IF(A282=Table!$A$5,H282,0)</f>
        <v>0</v>
      </c>
      <c r="Q282" s="716" t="str">
        <f t="shared" si="26"/>
        <v>01/1900</v>
      </c>
      <c r="R282" s="717">
        <f t="shared" si="29"/>
        <v>1</v>
      </c>
      <c r="S282" s="718"/>
      <c r="T282" s="718"/>
      <c r="U282" s="718"/>
      <c r="V282" s="718"/>
      <c r="W282" s="718"/>
      <c r="X282" s="718"/>
      <c r="Y282" s="718"/>
      <c r="Z282" s="718"/>
    </row>
    <row r="283" spans="1:26" ht="15">
      <c r="A283" s="711"/>
      <c r="B283" s="712"/>
      <c r="C283" s="711"/>
      <c r="D283" s="848" t="str">
        <f t="shared" si="27"/>
        <v>Caisse-01/1900</v>
      </c>
      <c r="E283" s="719"/>
      <c r="F283" s="727"/>
      <c r="G283" s="715"/>
      <c r="H283" s="970"/>
      <c r="I283" s="970"/>
      <c r="J283" s="970">
        <f t="shared" si="28"/>
        <v>0</v>
      </c>
      <c r="K283" s="970">
        <f t="shared" si="24"/>
        <v>0</v>
      </c>
      <c r="L283" s="752">
        <f t="shared" si="25"/>
        <v>0</v>
      </c>
      <c r="M283" s="711"/>
      <c r="N283" s="706">
        <f>+IF(A283="",0,IF(A283=Table!$A$5,L283,(IF(A283=Table!$A$3,0,IF(A283=Table!$A$4,L283,0)))))</f>
        <v>0</v>
      </c>
      <c r="O283" s="672"/>
      <c r="P283" s="707">
        <f>-IF(A283=Table!$A$5,I283,0)+IF(A283=Table!$A$5,H283,0)</f>
        <v>0</v>
      </c>
      <c r="Q283" s="716" t="str">
        <f t="shared" si="26"/>
        <v>01/1900</v>
      </c>
      <c r="R283" s="717">
        <f t="shared" si="29"/>
        <v>1</v>
      </c>
      <c r="S283" s="718"/>
      <c r="T283" s="718"/>
      <c r="U283" s="718"/>
      <c r="V283" s="718"/>
      <c r="W283" s="718"/>
      <c r="X283" s="718"/>
      <c r="Y283" s="718"/>
      <c r="Z283" s="718"/>
    </row>
    <row r="284" spans="1:26" ht="15">
      <c r="A284" s="711"/>
      <c r="B284" s="712"/>
      <c r="C284" s="711"/>
      <c r="D284" s="848" t="str">
        <f t="shared" si="27"/>
        <v>Caisse-01/1900</v>
      </c>
      <c r="E284" s="719"/>
      <c r="F284" s="727"/>
      <c r="G284" s="715"/>
      <c r="H284" s="970"/>
      <c r="I284" s="970"/>
      <c r="J284" s="970">
        <f t="shared" si="28"/>
        <v>0</v>
      </c>
      <c r="K284" s="970">
        <f t="shared" si="24"/>
        <v>0</v>
      </c>
      <c r="L284" s="752">
        <f t="shared" si="25"/>
        <v>0</v>
      </c>
      <c r="M284" s="711"/>
      <c r="N284" s="706">
        <f>+IF(A284="",0,IF(A284=Table!$A$5,L284,(IF(A284=Table!$A$3,0,IF(A284=Table!$A$4,L284,0)))))</f>
        <v>0</v>
      </c>
      <c r="O284" s="672"/>
      <c r="P284" s="707">
        <f>-IF(A284=Table!$A$5,I284,0)+IF(A284=Table!$A$5,H284,0)</f>
        <v>0</v>
      </c>
      <c r="Q284" s="716" t="str">
        <f t="shared" si="26"/>
        <v>01/1900</v>
      </c>
      <c r="R284" s="717">
        <f t="shared" si="29"/>
        <v>1</v>
      </c>
      <c r="S284" s="718"/>
      <c r="T284" s="718"/>
      <c r="U284" s="718"/>
      <c r="V284" s="718"/>
      <c r="W284" s="718"/>
      <c r="X284" s="718"/>
      <c r="Y284" s="718"/>
      <c r="Z284" s="718"/>
    </row>
    <row r="285" spans="1:26" ht="15">
      <c r="A285" s="711"/>
      <c r="B285" s="712"/>
      <c r="C285" s="711"/>
      <c r="D285" s="848" t="str">
        <f t="shared" si="27"/>
        <v>Caisse-01/1900</v>
      </c>
      <c r="E285" s="719"/>
      <c r="F285" s="727"/>
      <c r="G285" s="715"/>
      <c r="H285" s="970"/>
      <c r="I285" s="970"/>
      <c r="J285" s="970">
        <f t="shared" si="28"/>
        <v>0</v>
      </c>
      <c r="K285" s="970">
        <f t="shared" si="24"/>
        <v>0</v>
      </c>
      <c r="L285" s="752">
        <f t="shared" si="25"/>
        <v>0</v>
      </c>
      <c r="M285" s="711"/>
      <c r="N285" s="706">
        <f>+IF(A285="",0,IF(A285=Table!$A$5,L285,(IF(A285=Table!$A$3,0,IF(A285=Table!$A$4,L285,0)))))</f>
        <v>0</v>
      </c>
      <c r="O285" s="672"/>
      <c r="P285" s="707">
        <f>-IF(A285=Table!$A$5,I285,0)+IF(A285=Table!$A$5,H285,0)</f>
        <v>0</v>
      </c>
      <c r="Q285" s="716" t="str">
        <f t="shared" si="26"/>
        <v>01/1900</v>
      </c>
      <c r="R285" s="717">
        <f t="shared" si="29"/>
        <v>1</v>
      </c>
      <c r="S285" s="718"/>
      <c r="T285" s="718"/>
      <c r="U285" s="718"/>
      <c r="V285" s="718"/>
      <c r="W285" s="718"/>
      <c r="X285" s="718"/>
      <c r="Y285" s="718"/>
      <c r="Z285" s="718"/>
    </row>
    <row r="286" spans="1:26" ht="15">
      <c r="A286" s="711"/>
      <c r="B286" s="712"/>
      <c r="C286" s="711"/>
      <c r="D286" s="848" t="str">
        <f t="shared" si="27"/>
        <v>Caisse-01/1900</v>
      </c>
      <c r="E286" s="719"/>
      <c r="F286" s="727"/>
      <c r="G286" s="715"/>
      <c r="H286" s="970"/>
      <c r="I286" s="970"/>
      <c r="J286" s="970">
        <f t="shared" si="28"/>
        <v>0</v>
      </c>
      <c r="K286" s="970">
        <f t="shared" si="24"/>
        <v>0</v>
      </c>
      <c r="L286" s="752">
        <f t="shared" si="25"/>
        <v>0</v>
      </c>
      <c r="M286" s="711"/>
      <c r="N286" s="706">
        <f>+IF(A286="",0,IF(A286=Table!$A$5,L286,(IF(A286=Table!$A$3,0,IF(A286=Table!$A$4,L286,0)))))</f>
        <v>0</v>
      </c>
      <c r="O286" s="672"/>
      <c r="P286" s="707">
        <f>-IF(A286=Table!$A$5,I286,0)+IF(A286=Table!$A$5,H286,0)</f>
        <v>0</v>
      </c>
      <c r="Q286" s="716" t="str">
        <f t="shared" si="26"/>
        <v>01/1900</v>
      </c>
      <c r="R286" s="717">
        <f t="shared" si="29"/>
        <v>1</v>
      </c>
      <c r="S286" s="718"/>
      <c r="T286" s="718"/>
      <c r="U286" s="718"/>
      <c r="V286" s="718"/>
      <c r="W286" s="718"/>
      <c r="X286" s="718"/>
      <c r="Y286" s="718"/>
      <c r="Z286" s="718"/>
    </row>
    <row r="287" spans="1:26" ht="15">
      <c r="A287" s="711"/>
      <c r="B287" s="712"/>
      <c r="C287" s="711"/>
      <c r="D287" s="848" t="str">
        <f t="shared" si="27"/>
        <v>Caisse-01/1900</v>
      </c>
      <c r="E287" s="719"/>
      <c r="F287" s="727"/>
      <c r="G287" s="715"/>
      <c r="H287" s="970"/>
      <c r="I287" s="970"/>
      <c r="J287" s="970">
        <f t="shared" si="28"/>
        <v>0</v>
      </c>
      <c r="K287" s="970">
        <f t="shared" si="24"/>
        <v>0</v>
      </c>
      <c r="L287" s="752">
        <f t="shared" si="25"/>
        <v>0</v>
      </c>
      <c r="M287" s="711"/>
      <c r="N287" s="706">
        <f>+IF(A287="",0,IF(A287=Table!$A$5,L287,(IF(A287=Table!$A$3,0,IF(A287=Table!$A$4,L287,0)))))</f>
        <v>0</v>
      </c>
      <c r="O287" s="672"/>
      <c r="P287" s="707">
        <f>-IF(A287=Table!$A$5,I287,0)+IF(A287=Table!$A$5,H287,0)</f>
        <v>0</v>
      </c>
      <c r="Q287" s="716" t="str">
        <f t="shared" si="26"/>
        <v>01/1900</v>
      </c>
      <c r="R287" s="717">
        <f t="shared" si="29"/>
        <v>1</v>
      </c>
      <c r="S287" s="718"/>
      <c r="T287" s="718"/>
      <c r="U287" s="718"/>
      <c r="V287" s="718"/>
      <c r="W287" s="718"/>
      <c r="X287" s="718"/>
      <c r="Y287" s="718"/>
      <c r="Z287" s="718"/>
    </row>
    <row r="288" spans="1:26" ht="15">
      <c r="A288" s="711"/>
      <c r="B288" s="712"/>
      <c r="C288" s="711"/>
      <c r="D288" s="848" t="str">
        <f t="shared" si="27"/>
        <v>Caisse-01/1900</v>
      </c>
      <c r="E288" s="719"/>
      <c r="F288" s="727"/>
      <c r="G288" s="715"/>
      <c r="H288" s="970"/>
      <c r="I288" s="970"/>
      <c r="J288" s="970">
        <f t="shared" si="28"/>
        <v>0</v>
      </c>
      <c r="K288" s="970">
        <f t="shared" si="24"/>
        <v>0</v>
      </c>
      <c r="L288" s="752">
        <f t="shared" si="25"/>
        <v>0</v>
      </c>
      <c r="M288" s="711"/>
      <c r="N288" s="706">
        <f>+IF(A288="",0,IF(A288=Table!$A$5,L288,(IF(A288=Table!$A$3,0,IF(A288=Table!$A$4,L288,0)))))</f>
        <v>0</v>
      </c>
      <c r="O288" s="672"/>
      <c r="P288" s="707">
        <f>-IF(A288=Table!$A$5,I288,0)+IF(A288=Table!$A$5,H288,0)</f>
        <v>0</v>
      </c>
      <c r="Q288" s="716" t="str">
        <f t="shared" si="26"/>
        <v>01/1900</v>
      </c>
      <c r="R288" s="717">
        <f t="shared" si="29"/>
        <v>1</v>
      </c>
      <c r="S288" s="718"/>
      <c r="T288" s="718"/>
      <c r="U288" s="718"/>
      <c r="V288" s="718"/>
      <c r="W288" s="718"/>
      <c r="X288" s="718"/>
      <c r="Y288" s="718"/>
      <c r="Z288" s="718"/>
    </row>
    <row r="289" spans="1:26" ht="15">
      <c r="A289" s="711"/>
      <c r="B289" s="712"/>
      <c r="C289" s="711"/>
      <c r="D289" s="848" t="str">
        <f t="shared" si="27"/>
        <v>Caisse-01/1900</v>
      </c>
      <c r="E289" s="719"/>
      <c r="F289" s="727"/>
      <c r="G289" s="715"/>
      <c r="H289" s="970"/>
      <c r="I289" s="970"/>
      <c r="J289" s="970">
        <f t="shared" si="28"/>
        <v>0</v>
      </c>
      <c r="K289" s="970">
        <f t="shared" si="24"/>
        <v>0</v>
      </c>
      <c r="L289" s="752">
        <f t="shared" si="25"/>
        <v>0</v>
      </c>
      <c r="M289" s="711"/>
      <c r="N289" s="706">
        <f>+IF(A289="",0,IF(A289=Table!$A$5,L289,(IF(A289=Table!$A$3,0,IF(A289=Table!$A$4,L289,0)))))</f>
        <v>0</v>
      </c>
      <c r="O289" s="672"/>
      <c r="P289" s="707">
        <f>-IF(A289=Table!$A$5,I289,0)+IF(A289=Table!$A$5,H289,0)</f>
        <v>0</v>
      </c>
      <c r="Q289" s="716" t="str">
        <f t="shared" si="26"/>
        <v>01/1900</v>
      </c>
      <c r="R289" s="717">
        <f t="shared" si="29"/>
        <v>1</v>
      </c>
      <c r="S289" s="718"/>
      <c r="T289" s="718"/>
      <c r="U289" s="718"/>
      <c r="V289" s="718"/>
      <c r="W289" s="718"/>
      <c r="X289" s="718"/>
      <c r="Y289" s="718"/>
      <c r="Z289" s="718"/>
    </row>
    <row r="290" spans="1:26" ht="15">
      <c r="A290" s="711"/>
      <c r="B290" s="712"/>
      <c r="C290" s="711"/>
      <c r="D290" s="848" t="str">
        <f t="shared" si="27"/>
        <v>Caisse-01/1900</v>
      </c>
      <c r="E290" s="719"/>
      <c r="F290" s="727"/>
      <c r="G290" s="715"/>
      <c r="H290" s="970"/>
      <c r="I290" s="970"/>
      <c r="J290" s="970">
        <f t="shared" si="28"/>
        <v>0</v>
      </c>
      <c r="K290" s="970">
        <f t="shared" si="24"/>
        <v>0</v>
      </c>
      <c r="L290" s="752">
        <f t="shared" si="25"/>
        <v>0</v>
      </c>
      <c r="M290" s="711"/>
      <c r="N290" s="706">
        <f>+IF(A290="",0,IF(A290=Table!$A$5,L290,(IF(A290=Table!$A$3,0,IF(A290=Table!$A$4,L290,0)))))</f>
        <v>0</v>
      </c>
      <c r="O290" s="672"/>
      <c r="P290" s="707">
        <f>-IF(A290=Table!$A$5,I290,0)+IF(A290=Table!$A$5,H290,0)</f>
        <v>0</v>
      </c>
      <c r="Q290" s="716" t="str">
        <f t="shared" si="26"/>
        <v>01/1900</v>
      </c>
      <c r="R290" s="717">
        <f t="shared" si="29"/>
        <v>1</v>
      </c>
      <c r="S290" s="718"/>
      <c r="T290" s="718"/>
      <c r="U290" s="718"/>
      <c r="V290" s="718"/>
      <c r="W290" s="718"/>
      <c r="X290" s="718"/>
      <c r="Y290" s="718"/>
      <c r="Z290" s="718"/>
    </row>
    <row r="291" spans="1:26" ht="15">
      <c r="A291" s="711"/>
      <c r="B291" s="712"/>
      <c r="C291" s="711"/>
      <c r="D291" s="848" t="str">
        <f t="shared" si="27"/>
        <v>Caisse-01/1900</v>
      </c>
      <c r="E291" s="719"/>
      <c r="F291" s="727"/>
      <c r="G291" s="715"/>
      <c r="H291" s="970"/>
      <c r="I291" s="970"/>
      <c r="J291" s="970">
        <f t="shared" si="28"/>
        <v>0</v>
      </c>
      <c r="K291" s="970">
        <f t="shared" si="24"/>
        <v>0</v>
      </c>
      <c r="L291" s="752">
        <f t="shared" si="25"/>
        <v>0</v>
      </c>
      <c r="M291" s="711"/>
      <c r="N291" s="706">
        <f>+IF(A291="",0,IF(A291=Table!$A$5,L291,(IF(A291=Table!$A$3,0,IF(A291=Table!$A$4,L291,0)))))</f>
        <v>0</v>
      </c>
      <c r="O291" s="672"/>
      <c r="P291" s="707">
        <f>-IF(A291=Table!$A$5,I291,0)+IF(A291=Table!$A$5,H291,0)</f>
        <v>0</v>
      </c>
      <c r="Q291" s="716" t="str">
        <f t="shared" si="26"/>
        <v>01/1900</v>
      </c>
      <c r="R291" s="717">
        <f t="shared" si="29"/>
        <v>1</v>
      </c>
      <c r="S291" s="718"/>
      <c r="T291" s="718"/>
      <c r="U291" s="718"/>
      <c r="V291" s="718"/>
      <c r="W291" s="718"/>
      <c r="X291" s="718"/>
      <c r="Y291" s="718"/>
      <c r="Z291" s="718"/>
    </row>
    <row r="292" spans="1:26" ht="15">
      <c r="A292" s="711"/>
      <c r="B292" s="712"/>
      <c r="C292" s="711"/>
      <c r="D292" s="848" t="str">
        <f t="shared" si="27"/>
        <v>Caisse-01/1900</v>
      </c>
      <c r="E292" s="719"/>
      <c r="F292" s="727"/>
      <c r="G292" s="715"/>
      <c r="H292" s="970"/>
      <c r="I292" s="970"/>
      <c r="J292" s="970">
        <f t="shared" si="28"/>
        <v>0</v>
      </c>
      <c r="K292" s="970">
        <f t="shared" si="24"/>
        <v>0</v>
      </c>
      <c r="L292" s="752">
        <f t="shared" si="25"/>
        <v>0</v>
      </c>
      <c r="M292" s="711"/>
      <c r="N292" s="706">
        <f>+IF(A292="",0,IF(A292=Table!$A$5,L292,(IF(A292=Table!$A$3,0,IF(A292=Table!$A$4,L292,0)))))</f>
        <v>0</v>
      </c>
      <c r="O292" s="672"/>
      <c r="P292" s="707">
        <f>-IF(A292=Table!$A$5,I292,0)+IF(A292=Table!$A$5,H292,0)</f>
        <v>0</v>
      </c>
      <c r="Q292" s="716" t="str">
        <f t="shared" si="26"/>
        <v>01/1900</v>
      </c>
      <c r="R292" s="717">
        <f t="shared" si="29"/>
        <v>1</v>
      </c>
      <c r="S292" s="718"/>
      <c r="T292" s="718"/>
      <c r="U292" s="718"/>
      <c r="V292" s="718"/>
      <c r="W292" s="718"/>
      <c r="X292" s="718"/>
      <c r="Y292" s="718"/>
      <c r="Z292" s="718"/>
    </row>
    <row r="293" spans="1:26" ht="15">
      <c r="A293" s="711"/>
      <c r="B293" s="712"/>
      <c r="C293" s="711"/>
      <c r="D293" s="848" t="str">
        <f t="shared" si="27"/>
        <v>Caisse-01/1900</v>
      </c>
      <c r="E293" s="719"/>
      <c r="F293" s="727"/>
      <c r="G293" s="715"/>
      <c r="H293" s="970"/>
      <c r="I293" s="970"/>
      <c r="J293" s="970">
        <f t="shared" si="28"/>
        <v>0</v>
      </c>
      <c r="K293" s="970">
        <f t="shared" si="24"/>
        <v>0</v>
      </c>
      <c r="L293" s="752">
        <f t="shared" si="25"/>
        <v>0</v>
      </c>
      <c r="M293" s="711"/>
      <c r="N293" s="706">
        <f>+IF(A293="",0,IF(A293=Table!$A$5,L293,(IF(A293=Table!$A$3,0,IF(A293=Table!$A$4,L293,0)))))</f>
        <v>0</v>
      </c>
      <c r="O293" s="672"/>
      <c r="P293" s="707">
        <f>-IF(A293=Table!$A$5,I293,0)+IF(A293=Table!$A$5,H293,0)</f>
        <v>0</v>
      </c>
      <c r="Q293" s="716" t="str">
        <f t="shared" si="26"/>
        <v>01/1900</v>
      </c>
      <c r="R293" s="717">
        <f t="shared" si="29"/>
        <v>1</v>
      </c>
      <c r="S293" s="718"/>
      <c r="T293" s="718"/>
      <c r="U293" s="718"/>
      <c r="V293" s="718"/>
      <c r="W293" s="718"/>
      <c r="X293" s="718"/>
      <c r="Y293" s="718"/>
      <c r="Z293" s="718"/>
    </row>
    <row r="294" spans="1:26" ht="15">
      <c r="A294" s="711"/>
      <c r="B294" s="712"/>
      <c r="C294" s="711"/>
      <c r="D294" s="848" t="str">
        <f t="shared" si="27"/>
        <v>Caisse-01/1900</v>
      </c>
      <c r="E294" s="719"/>
      <c r="F294" s="727"/>
      <c r="G294" s="715"/>
      <c r="H294" s="970"/>
      <c r="I294" s="970"/>
      <c r="J294" s="970">
        <f t="shared" si="28"/>
        <v>0</v>
      </c>
      <c r="K294" s="970">
        <f t="shared" si="24"/>
        <v>0</v>
      </c>
      <c r="L294" s="752">
        <f t="shared" si="25"/>
        <v>0</v>
      </c>
      <c r="M294" s="711"/>
      <c r="N294" s="706">
        <f>+IF(A294="",0,IF(A294=Table!$A$5,L294,(IF(A294=Table!$A$3,0,IF(A294=Table!$A$4,L294,0)))))</f>
        <v>0</v>
      </c>
      <c r="O294" s="672"/>
      <c r="P294" s="707">
        <f>-IF(A294=Table!$A$5,I294,0)+IF(A294=Table!$A$5,H294,0)</f>
        <v>0</v>
      </c>
      <c r="Q294" s="716" t="str">
        <f t="shared" si="26"/>
        <v>01/1900</v>
      </c>
      <c r="R294" s="717">
        <f t="shared" si="29"/>
        <v>1</v>
      </c>
      <c r="S294" s="718"/>
      <c r="T294" s="718"/>
      <c r="U294" s="718"/>
      <c r="V294" s="718"/>
      <c r="W294" s="718"/>
      <c r="X294" s="718"/>
      <c r="Y294" s="718"/>
      <c r="Z294" s="718"/>
    </row>
    <row r="295" spans="1:26" ht="15">
      <c r="A295" s="711"/>
      <c r="B295" s="712"/>
      <c r="C295" s="711"/>
      <c r="D295" s="848" t="str">
        <f t="shared" si="27"/>
        <v>Caisse-01/1900</v>
      </c>
      <c r="E295" s="719"/>
      <c r="F295" s="727"/>
      <c r="G295" s="715"/>
      <c r="H295" s="970"/>
      <c r="I295" s="970"/>
      <c r="J295" s="970">
        <f t="shared" si="28"/>
        <v>0</v>
      </c>
      <c r="K295" s="970">
        <f t="shared" si="24"/>
        <v>0</v>
      </c>
      <c r="L295" s="752">
        <f t="shared" si="25"/>
        <v>0</v>
      </c>
      <c r="M295" s="711"/>
      <c r="N295" s="706">
        <f>+IF(A295="",0,IF(A295=Table!$A$5,L295,(IF(A295=Table!$A$3,0,IF(A295=Table!$A$4,L295,0)))))</f>
        <v>0</v>
      </c>
      <c r="O295" s="672"/>
      <c r="P295" s="707">
        <f>-IF(A295=Table!$A$5,I295,0)+IF(A295=Table!$A$5,H295,0)</f>
        <v>0</v>
      </c>
      <c r="Q295" s="716" t="str">
        <f t="shared" si="26"/>
        <v>01/1900</v>
      </c>
      <c r="R295" s="717">
        <f t="shared" si="29"/>
        <v>1</v>
      </c>
      <c r="S295" s="718"/>
      <c r="T295" s="718"/>
      <c r="U295" s="718"/>
      <c r="V295" s="718"/>
      <c r="W295" s="718"/>
      <c r="X295" s="718"/>
      <c r="Y295" s="718"/>
      <c r="Z295" s="718"/>
    </row>
    <row r="296" spans="1:26" ht="15">
      <c r="A296" s="711"/>
      <c r="B296" s="712"/>
      <c r="C296" s="711"/>
      <c r="D296" s="848" t="str">
        <f t="shared" si="27"/>
        <v>Caisse-01/1900</v>
      </c>
      <c r="E296" s="719"/>
      <c r="F296" s="727"/>
      <c r="G296" s="715"/>
      <c r="H296" s="970"/>
      <c r="I296" s="970"/>
      <c r="J296" s="970">
        <f t="shared" si="28"/>
        <v>0</v>
      </c>
      <c r="K296" s="970">
        <f t="shared" si="24"/>
        <v>0</v>
      </c>
      <c r="L296" s="752">
        <f t="shared" si="25"/>
        <v>0</v>
      </c>
      <c r="M296" s="711"/>
      <c r="N296" s="706">
        <f>+IF(A296="",0,IF(A296=Table!$A$5,L296,(IF(A296=Table!$A$3,0,IF(A296=Table!$A$4,L296,0)))))</f>
        <v>0</v>
      </c>
      <c r="O296" s="672"/>
      <c r="P296" s="707">
        <f>-IF(A296=Table!$A$5,I296,0)+IF(A296=Table!$A$5,H296,0)</f>
        <v>0</v>
      </c>
      <c r="Q296" s="716" t="str">
        <f t="shared" si="26"/>
        <v>01/1900</v>
      </c>
      <c r="R296" s="717">
        <f t="shared" si="29"/>
        <v>1</v>
      </c>
      <c r="S296" s="718"/>
      <c r="T296" s="718"/>
      <c r="U296" s="718"/>
      <c r="V296" s="718"/>
      <c r="W296" s="718"/>
      <c r="X296" s="718"/>
      <c r="Y296" s="718"/>
      <c r="Z296" s="718"/>
    </row>
    <row r="297" spans="1:26" ht="15">
      <c r="A297" s="711"/>
      <c r="B297" s="712"/>
      <c r="C297" s="711"/>
      <c r="D297" s="848" t="str">
        <f t="shared" si="27"/>
        <v>Caisse-01/1900</v>
      </c>
      <c r="E297" s="719"/>
      <c r="F297" s="727"/>
      <c r="G297" s="715"/>
      <c r="H297" s="970"/>
      <c r="I297" s="970"/>
      <c r="J297" s="970">
        <f t="shared" si="28"/>
        <v>0</v>
      </c>
      <c r="K297" s="970">
        <f t="shared" si="24"/>
        <v>0</v>
      </c>
      <c r="L297" s="752">
        <f t="shared" si="25"/>
        <v>0</v>
      </c>
      <c r="M297" s="711"/>
      <c r="N297" s="706">
        <f>+IF(A297="",0,IF(A297=Table!$A$5,L297,(IF(A297=Table!$A$3,0,IF(A297=Table!$A$4,L297,0)))))</f>
        <v>0</v>
      </c>
      <c r="O297" s="672"/>
      <c r="P297" s="707">
        <f>-IF(A297=Table!$A$5,I297,0)+IF(A297=Table!$A$5,H297,0)</f>
        <v>0</v>
      </c>
      <c r="Q297" s="716" t="str">
        <f t="shared" si="26"/>
        <v>01/1900</v>
      </c>
      <c r="R297" s="717">
        <f t="shared" si="29"/>
        <v>1</v>
      </c>
      <c r="S297" s="718"/>
      <c r="T297" s="718"/>
      <c r="U297" s="718"/>
      <c r="V297" s="718"/>
      <c r="W297" s="718"/>
      <c r="X297" s="718"/>
      <c r="Y297" s="718"/>
      <c r="Z297" s="718"/>
    </row>
    <row r="298" spans="1:26" ht="15">
      <c r="A298" s="711"/>
      <c r="B298" s="712"/>
      <c r="C298" s="711"/>
      <c r="D298" s="848" t="str">
        <f t="shared" si="27"/>
        <v>Caisse-01/1900</v>
      </c>
      <c r="E298" s="719"/>
      <c r="F298" s="727"/>
      <c r="G298" s="715"/>
      <c r="H298" s="970"/>
      <c r="I298" s="970"/>
      <c r="J298" s="970">
        <f t="shared" si="28"/>
        <v>0</v>
      </c>
      <c r="K298" s="970">
        <f t="shared" si="24"/>
        <v>0</v>
      </c>
      <c r="L298" s="752">
        <f t="shared" si="25"/>
        <v>0</v>
      </c>
      <c r="M298" s="711"/>
      <c r="N298" s="706">
        <f>+IF(A298="",0,IF(A298=Table!$A$5,L298,(IF(A298=Table!$A$3,0,IF(A298=Table!$A$4,L298,0)))))</f>
        <v>0</v>
      </c>
      <c r="O298" s="672"/>
      <c r="P298" s="707">
        <f>-IF(A298=Table!$A$5,I298,0)+IF(A298=Table!$A$5,H298,0)</f>
        <v>0</v>
      </c>
      <c r="Q298" s="716" t="str">
        <f t="shared" si="26"/>
        <v>01/1900</v>
      </c>
      <c r="R298" s="717">
        <f t="shared" si="29"/>
        <v>1</v>
      </c>
      <c r="S298" s="718"/>
      <c r="T298" s="718"/>
      <c r="U298" s="718"/>
      <c r="V298" s="718"/>
      <c r="W298" s="718"/>
      <c r="X298" s="718"/>
      <c r="Y298" s="718"/>
      <c r="Z298" s="718"/>
    </row>
    <row r="299" spans="1:26" ht="15">
      <c r="A299" s="711"/>
      <c r="B299" s="712"/>
      <c r="C299" s="711"/>
      <c r="D299" s="848" t="str">
        <f t="shared" si="27"/>
        <v>Caisse-01/1900</v>
      </c>
      <c r="E299" s="719"/>
      <c r="F299" s="727"/>
      <c r="G299" s="715"/>
      <c r="H299" s="970"/>
      <c r="I299" s="970"/>
      <c r="J299" s="970">
        <f t="shared" si="28"/>
        <v>0</v>
      </c>
      <c r="K299" s="970">
        <f t="shared" si="24"/>
        <v>0</v>
      </c>
      <c r="L299" s="752">
        <f t="shared" si="25"/>
        <v>0</v>
      </c>
      <c r="M299" s="711"/>
      <c r="N299" s="706">
        <f>+IF(A299="",0,IF(A299=Table!$A$5,L299,(IF(A299=Table!$A$3,0,IF(A299=Table!$A$4,L299,0)))))</f>
        <v>0</v>
      </c>
      <c r="O299" s="672"/>
      <c r="P299" s="707">
        <f>-IF(A299=Table!$A$5,I299,0)+IF(A299=Table!$A$5,H299,0)</f>
        <v>0</v>
      </c>
      <c r="Q299" s="716" t="str">
        <f t="shared" si="26"/>
        <v>01/1900</v>
      </c>
      <c r="R299" s="717">
        <f t="shared" si="29"/>
        <v>1</v>
      </c>
      <c r="S299" s="718"/>
      <c r="T299" s="718"/>
      <c r="U299" s="718"/>
      <c r="V299" s="718"/>
      <c r="W299" s="718"/>
      <c r="X299" s="718"/>
      <c r="Y299" s="718"/>
      <c r="Z299" s="718"/>
    </row>
    <row r="300" spans="1:26" ht="15">
      <c r="A300" s="711"/>
      <c r="B300" s="712"/>
      <c r="C300" s="711"/>
      <c r="D300" s="848" t="str">
        <f t="shared" si="27"/>
        <v>Caisse-01/1900</v>
      </c>
      <c r="E300" s="719"/>
      <c r="F300" s="727"/>
      <c r="G300" s="715"/>
      <c r="H300" s="970"/>
      <c r="I300" s="970"/>
      <c r="J300" s="970">
        <f t="shared" si="28"/>
        <v>0</v>
      </c>
      <c r="K300" s="970">
        <f t="shared" si="24"/>
        <v>0</v>
      </c>
      <c r="L300" s="752">
        <f t="shared" si="25"/>
        <v>0</v>
      </c>
      <c r="M300" s="711"/>
      <c r="N300" s="706">
        <f>+IF(A300="",0,IF(A300=Table!$A$5,L300,(IF(A300=Table!$A$3,0,IF(A300=Table!$A$4,L300,0)))))</f>
        <v>0</v>
      </c>
      <c r="O300" s="672"/>
      <c r="P300" s="707">
        <f>-IF(A300=Table!$A$5,I300,0)+IF(A300=Table!$A$5,H300,0)</f>
        <v>0</v>
      </c>
      <c r="Q300" s="716" t="str">
        <f t="shared" si="26"/>
        <v>01/1900</v>
      </c>
      <c r="R300" s="717">
        <f t="shared" si="29"/>
        <v>1</v>
      </c>
      <c r="S300" s="718"/>
      <c r="T300" s="718"/>
      <c r="U300" s="718"/>
      <c r="V300" s="718"/>
      <c r="W300" s="718"/>
      <c r="X300" s="718"/>
      <c r="Y300" s="718"/>
      <c r="Z300" s="718"/>
    </row>
    <row r="301" spans="1:26" ht="15">
      <c r="A301" s="711"/>
      <c r="B301" s="712"/>
      <c r="C301" s="711"/>
      <c r="D301" s="848" t="str">
        <f t="shared" si="27"/>
        <v>Caisse-01/1900</v>
      </c>
      <c r="E301" s="719"/>
      <c r="F301" s="727"/>
      <c r="G301" s="715"/>
      <c r="H301" s="970"/>
      <c r="I301" s="970"/>
      <c r="J301" s="970">
        <f t="shared" si="28"/>
        <v>0</v>
      </c>
      <c r="K301" s="970">
        <f t="shared" si="24"/>
        <v>0</v>
      </c>
      <c r="L301" s="752">
        <f t="shared" si="25"/>
        <v>0</v>
      </c>
      <c r="M301" s="711"/>
      <c r="N301" s="706">
        <f>+IF(A301="",0,IF(A301=Table!$A$5,L301,(IF(A301=Table!$A$3,0,IF(A301=Table!$A$4,L301,0)))))</f>
        <v>0</v>
      </c>
      <c r="O301" s="672"/>
      <c r="P301" s="707">
        <f>-IF(A301=Table!$A$5,I301,0)+IF(A301=Table!$A$5,H301,0)</f>
        <v>0</v>
      </c>
      <c r="Q301" s="716" t="str">
        <f t="shared" si="26"/>
        <v>01/1900</v>
      </c>
      <c r="R301" s="717">
        <f t="shared" si="29"/>
        <v>1</v>
      </c>
      <c r="S301" s="718"/>
      <c r="T301" s="718"/>
      <c r="U301" s="718"/>
      <c r="V301" s="718"/>
      <c r="W301" s="718"/>
      <c r="X301" s="718"/>
      <c r="Y301" s="718"/>
      <c r="Z301" s="718"/>
    </row>
    <row r="302" spans="1:26" ht="15">
      <c r="A302" s="711"/>
      <c r="B302" s="712"/>
      <c r="C302" s="711"/>
      <c r="D302" s="848" t="str">
        <f t="shared" si="27"/>
        <v>Caisse-01/1900</v>
      </c>
      <c r="E302" s="726"/>
      <c r="F302" s="724"/>
      <c r="G302" s="715"/>
      <c r="H302" s="970"/>
      <c r="I302" s="972"/>
      <c r="J302" s="970">
        <f t="shared" si="28"/>
        <v>0</v>
      </c>
      <c r="K302" s="970">
        <f t="shared" si="24"/>
        <v>0</v>
      </c>
      <c r="L302" s="752">
        <f t="shared" si="25"/>
        <v>0</v>
      </c>
      <c r="M302" s="711"/>
      <c r="N302" s="706">
        <f>+IF(A302="",0,IF(A302=Table!$A$5,L302,(IF(A302=Table!$A$3,0,IF(A302=Table!$A$4,L302,0)))))</f>
        <v>0</v>
      </c>
      <c r="O302" s="672"/>
      <c r="P302" s="707">
        <f>-IF(A302=Table!$A$5,I302,0)+IF(A302=Table!$A$5,H302,0)</f>
        <v>0</v>
      </c>
      <c r="Q302" s="716" t="str">
        <f t="shared" si="26"/>
        <v>01/1900</v>
      </c>
      <c r="R302" s="717">
        <f t="shared" si="29"/>
        <v>1</v>
      </c>
      <c r="S302" s="718"/>
      <c r="T302" s="718"/>
      <c r="U302" s="718"/>
      <c r="V302" s="718"/>
      <c r="W302" s="718"/>
      <c r="X302" s="718"/>
      <c r="Y302" s="718"/>
      <c r="Z302" s="718"/>
    </row>
    <row r="303" spans="1:26" ht="15">
      <c r="A303" s="711"/>
      <c r="B303" s="712"/>
      <c r="C303" s="711"/>
      <c r="D303" s="848" t="str">
        <f t="shared" si="27"/>
        <v>Caisse-01/1900</v>
      </c>
      <c r="E303" s="726"/>
      <c r="F303" s="724"/>
      <c r="G303" s="715"/>
      <c r="H303" s="970"/>
      <c r="I303" s="972"/>
      <c r="J303" s="970">
        <f t="shared" si="28"/>
        <v>0</v>
      </c>
      <c r="K303" s="970">
        <f t="shared" si="24"/>
        <v>0</v>
      </c>
      <c r="L303" s="752">
        <f t="shared" si="25"/>
        <v>0</v>
      </c>
      <c r="M303" s="711"/>
      <c r="N303" s="706">
        <f>+IF(A303="",0,IF(A303=Table!$A$5,L303,(IF(A303=Table!$A$3,0,IF(A303=Table!$A$4,L303,0)))))</f>
        <v>0</v>
      </c>
      <c r="O303" s="672"/>
      <c r="P303" s="707">
        <f>-IF(A303=Table!$A$5,I303,0)+IF(A303=Table!$A$5,H303,0)</f>
        <v>0</v>
      </c>
      <c r="Q303" s="716" t="str">
        <f t="shared" si="26"/>
        <v>01/1900</v>
      </c>
      <c r="R303" s="717">
        <f t="shared" si="29"/>
        <v>1</v>
      </c>
      <c r="S303" s="718"/>
      <c r="T303" s="718"/>
      <c r="U303" s="718"/>
      <c r="V303" s="718"/>
      <c r="W303" s="718"/>
      <c r="X303" s="718"/>
      <c r="Y303" s="718"/>
      <c r="Z303" s="718"/>
    </row>
    <row r="304" spans="1:26" ht="15">
      <c r="A304" s="711"/>
      <c r="B304" s="712"/>
      <c r="C304" s="711"/>
      <c r="D304" s="848" t="str">
        <f t="shared" si="27"/>
        <v>Caisse-01/1900</v>
      </c>
      <c r="E304" s="724"/>
      <c r="F304" s="724"/>
      <c r="G304" s="715"/>
      <c r="H304" s="972"/>
      <c r="I304" s="970"/>
      <c r="J304" s="970">
        <f t="shared" si="28"/>
        <v>0</v>
      </c>
      <c r="K304" s="970">
        <f t="shared" si="24"/>
        <v>0</v>
      </c>
      <c r="L304" s="752">
        <f t="shared" si="25"/>
        <v>0</v>
      </c>
      <c r="M304" s="711"/>
      <c r="N304" s="706">
        <f>+IF(A304="",0,IF(A304=Table!$A$5,L304,(IF(A304=Table!$A$3,0,IF(A304=Table!$A$4,L304,0)))))</f>
        <v>0</v>
      </c>
      <c r="O304" s="672"/>
      <c r="P304" s="707">
        <f>-IF(A304=Table!$A$5,I304,0)+IF(A304=Table!$A$5,H304,0)</f>
        <v>0</v>
      </c>
      <c r="Q304" s="716" t="str">
        <f t="shared" si="26"/>
        <v>01/1900</v>
      </c>
      <c r="R304" s="717">
        <f t="shared" si="29"/>
        <v>1</v>
      </c>
      <c r="S304" s="718"/>
      <c r="T304" s="718"/>
      <c r="U304" s="718"/>
      <c r="V304" s="718"/>
      <c r="W304" s="718"/>
      <c r="X304" s="718"/>
      <c r="Y304" s="718"/>
      <c r="Z304" s="718"/>
    </row>
    <row r="305" spans="1:26" ht="15">
      <c r="A305" s="711"/>
      <c r="B305" s="712"/>
      <c r="C305" s="711"/>
      <c r="D305" s="848" t="str">
        <f t="shared" si="27"/>
        <v>Caisse-01/1900</v>
      </c>
      <c r="E305" s="724"/>
      <c r="F305" s="724"/>
      <c r="G305" s="715"/>
      <c r="H305" s="972"/>
      <c r="I305" s="970"/>
      <c r="J305" s="970">
        <f t="shared" si="28"/>
        <v>0</v>
      </c>
      <c r="K305" s="970">
        <f t="shared" si="24"/>
        <v>0</v>
      </c>
      <c r="L305" s="752">
        <f t="shared" si="25"/>
        <v>0</v>
      </c>
      <c r="M305" s="711"/>
      <c r="N305" s="706">
        <f>+IF(A305="",0,IF(A305=Table!$A$5,L305,(IF(A305=Table!$A$3,0,IF(A305=Table!$A$4,L305,0)))))</f>
        <v>0</v>
      </c>
      <c r="O305" s="672"/>
      <c r="P305" s="707">
        <f>-IF(A305=Table!$A$5,I305,0)+IF(A305=Table!$A$5,H305,0)</f>
        <v>0</v>
      </c>
      <c r="Q305" s="716" t="str">
        <f t="shared" si="26"/>
        <v>01/1900</v>
      </c>
      <c r="R305" s="717">
        <f t="shared" si="29"/>
        <v>1</v>
      </c>
      <c r="S305" s="718"/>
      <c r="T305" s="718"/>
      <c r="U305" s="718"/>
      <c r="V305" s="718"/>
      <c r="W305" s="718"/>
      <c r="X305" s="718"/>
      <c r="Y305" s="718"/>
      <c r="Z305" s="718"/>
    </row>
    <row r="306" spans="1:26" ht="15">
      <c r="A306" s="711"/>
      <c r="B306" s="712"/>
      <c r="C306" s="711"/>
      <c r="D306" s="848" t="str">
        <f t="shared" si="27"/>
        <v>Caisse-01/1900</v>
      </c>
      <c r="E306" s="719"/>
      <c r="F306" s="720"/>
      <c r="G306" s="715"/>
      <c r="H306" s="970"/>
      <c r="I306" s="972"/>
      <c r="J306" s="970">
        <f t="shared" si="28"/>
        <v>0</v>
      </c>
      <c r="K306" s="970">
        <f t="shared" si="24"/>
        <v>0</v>
      </c>
      <c r="L306" s="752">
        <f t="shared" si="25"/>
        <v>0</v>
      </c>
      <c r="M306" s="711"/>
      <c r="N306" s="706">
        <f>+IF(A306="",0,IF(A306=Table!$A$5,L306,(IF(A306=Table!$A$3,0,IF(A306=Table!$A$4,L306,0)))))</f>
        <v>0</v>
      </c>
      <c r="O306" s="672"/>
      <c r="P306" s="707">
        <f>-IF(A306=Table!$A$5,I306,0)+IF(A306=Table!$A$5,H306,0)</f>
        <v>0</v>
      </c>
      <c r="Q306" s="716" t="str">
        <f t="shared" si="26"/>
        <v>01/1900</v>
      </c>
      <c r="R306" s="717">
        <f t="shared" si="29"/>
        <v>1</v>
      </c>
      <c r="S306" s="718"/>
      <c r="T306" s="718"/>
      <c r="U306" s="718"/>
      <c r="V306" s="718"/>
      <c r="W306" s="718"/>
      <c r="X306" s="718"/>
      <c r="Y306" s="718"/>
      <c r="Z306" s="718"/>
    </row>
    <row r="307" spans="1:26" ht="15">
      <c r="A307" s="711"/>
      <c r="B307" s="712"/>
      <c r="C307" s="711"/>
      <c r="D307" s="848" t="str">
        <f t="shared" si="27"/>
        <v>Caisse-01/1900</v>
      </c>
      <c r="E307" s="725"/>
      <c r="F307" s="733"/>
      <c r="G307" s="715"/>
      <c r="H307" s="970"/>
      <c r="I307" s="974"/>
      <c r="J307" s="970">
        <f t="shared" si="28"/>
        <v>0</v>
      </c>
      <c r="K307" s="970">
        <f t="shared" si="24"/>
        <v>0</v>
      </c>
      <c r="L307" s="752">
        <f t="shared" si="25"/>
        <v>0</v>
      </c>
      <c r="M307" s="711"/>
      <c r="N307" s="706">
        <f>+IF(A307="",0,IF(A307=Table!$A$5,L307,(IF(A307=Table!$A$3,0,IF(A307=Table!$A$4,L307,0)))))</f>
        <v>0</v>
      </c>
      <c r="O307" s="672"/>
      <c r="P307" s="707">
        <f>-IF(A307=Table!$A$5,I307,0)+IF(A307=Table!$A$5,H307,0)</f>
        <v>0</v>
      </c>
      <c r="Q307" s="716" t="str">
        <f t="shared" si="26"/>
        <v>01/1900</v>
      </c>
      <c r="R307" s="717">
        <f t="shared" si="29"/>
        <v>1</v>
      </c>
      <c r="S307" s="718"/>
      <c r="T307" s="718"/>
      <c r="U307" s="718"/>
      <c r="V307" s="718"/>
      <c r="W307" s="718"/>
      <c r="X307" s="718"/>
      <c r="Y307" s="718"/>
      <c r="Z307" s="718"/>
    </row>
    <row r="308" spans="1:26" ht="15">
      <c r="A308" s="711"/>
      <c r="B308" s="712"/>
      <c r="C308" s="711"/>
      <c r="D308" s="848" t="str">
        <f t="shared" si="27"/>
        <v>Caisse-01/1900</v>
      </c>
      <c r="E308" s="725"/>
      <c r="F308" s="733"/>
      <c r="G308" s="715"/>
      <c r="H308" s="970"/>
      <c r="I308" s="974"/>
      <c r="J308" s="970">
        <f t="shared" si="28"/>
        <v>0</v>
      </c>
      <c r="K308" s="970">
        <f t="shared" si="24"/>
        <v>0</v>
      </c>
      <c r="L308" s="752">
        <f t="shared" si="25"/>
        <v>0</v>
      </c>
      <c r="M308" s="711"/>
      <c r="N308" s="706">
        <f>+IF(A308="",0,IF(A308=Table!$A$5,L308,(IF(A308=Table!$A$3,0,IF(A308=Table!$A$4,L308,0)))))</f>
        <v>0</v>
      </c>
      <c r="O308" s="672"/>
      <c r="P308" s="707">
        <f>-IF(A308=Table!$A$5,I308,0)+IF(A308=Table!$A$5,H308,0)</f>
        <v>0</v>
      </c>
      <c r="Q308" s="716" t="str">
        <f t="shared" si="26"/>
        <v>01/1900</v>
      </c>
      <c r="R308" s="717">
        <f t="shared" si="29"/>
        <v>1</v>
      </c>
      <c r="S308" s="718"/>
      <c r="T308" s="718"/>
      <c r="U308" s="718"/>
      <c r="V308" s="718"/>
      <c r="W308" s="718"/>
      <c r="X308" s="718"/>
      <c r="Y308" s="718"/>
      <c r="Z308" s="718"/>
    </row>
    <row r="309" spans="1:26" ht="15">
      <c r="A309" s="711"/>
      <c r="B309" s="712"/>
      <c r="C309" s="711"/>
      <c r="D309" s="848" t="str">
        <f t="shared" si="27"/>
        <v>Caisse-01/1900</v>
      </c>
      <c r="E309" s="726"/>
      <c r="F309" s="720"/>
      <c r="G309" s="715"/>
      <c r="H309" s="970"/>
      <c r="I309" s="972"/>
      <c r="J309" s="970">
        <f t="shared" si="28"/>
        <v>0</v>
      </c>
      <c r="K309" s="970">
        <f t="shared" si="24"/>
        <v>0</v>
      </c>
      <c r="L309" s="752">
        <f t="shared" si="25"/>
        <v>0</v>
      </c>
      <c r="M309" s="711"/>
      <c r="N309" s="706">
        <f>+IF(A309="",0,IF(A309=Table!$A$5,L309,(IF(A309=Table!$A$3,0,IF(A309=Table!$A$4,L309,0)))))</f>
        <v>0</v>
      </c>
      <c r="O309" s="672"/>
      <c r="P309" s="707">
        <f>-IF(A309=Table!$A$5,I309,0)+IF(A309=Table!$A$5,H309,0)</f>
        <v>0</v>
      </c>
      <c r="Q309" s="716" t="str">
        <f t="shared" si="26"/>
        <v>01/1900</v>
      </c>
      <c r="R309" s="717">
        <f t="shared" si="29"/>
        <v>1</v>
      </c>
      <c r="S309" s="718"/>
      <c r="T309" s="718"/>
      <c r="U309" s="718"/>
      <c r="V309" s="718"/>
      <c r="W309" s="718"/>
      <c r="X309" s="718"/>
      <c r="Y309" s="718"/>
      <c r="Z309" s="718"/>
    </row>
    <row r="310" spans="1:26" ht="15">
      <c r="A310" s="711"/>
      <c r="B310" s="712"/>
      <c r="C310" s="711"/>
      <c r="D310" s="848" t="str">
        <f t="shared" si="27"/>
        <v>Caisse-01/1900</v>
      </c>
      <c r="E310" s="726"/>
      <c r="F310" s="720"/>
      <c r="G310" s="715"/>
      <c r="H310" s="970"/>
      <c r="I310" s="972"/>
      <c r="J310" s="970">
        <f t="shared" si="28"/>
        <v>0</v>
      </c>
      <c r="K310" s="970">
        <f t="shared" si="24"/>
        <v>0</v>
      </c>
      <c r="L310" s="752">
        <f t="shared" si="25"/>
        <v>0</v>
      </c>
      <c r="M310" s="711"/>
      <c r="N310" s="706">
        <f>+IF(A310="",0,IF(A310=Table!$A$5,L310,(IF(A310=Table!$A$3,0,IF(A310=Table!$A$4,L310,0)))))</f>
        <v>0</v>
      </c>
      <c r="O310" s="672"/>
      <c r="P310" s="707">
        <f>-IF(A310=Table!$A$5,I310,0)+IF(A310=Table!$A$5,H310,0)</f>
        <v>0</v>
      </c>
      <c r="Q310" s="716" t="str">
        <f t="shared" si="26"/>
        <v>01/1900</v>
      </c>
      <c r="R310" s="717">
        <f t="shared" si="29"/>
        <v>1</v>
      </c>
      <c r="S310" s="718"/>
      <c r="T310" s="718"/>
      <c r="U310" s="718"/>
      <c r="V310" s="718"/>
      <c r="W310" s="718"/>
      <c r="X310" s="718"/>
      <c r="Y310" s="718"/>
      <c r="Z310" s="718"/>
    </row>
    <row r="311" spans="1:26" ht="15">
      <c r="A311" s="711"/>
      <c r="B311" s="712"/>
      <c r="C311" s="711"/>
      <c r="D311" s="848" t="str">
        <f t="shared" si="27"/>
        <v>Caisse-01/1900</v>
      </c>
      <c r="E311" s="726"/>
      <c r="F311" s="720"/>
      <c r="G311" s="715"/>
      <c r="H311" s="970"/>
      <c r="I311" s="972"/>
      <c r="J311" s="970">
        <f t="shared" si="28"/>
        <v>0</v>
      </c>
      <c r="K311" s="970">
        <f t="shared" si="24"/>
        <v>0</v>
      </c>
      <c r="L311" s="752">
        <f t="shared" si="25"/>
        <v>0</v>
      </c>
      <c r="M311" s="711"/>
      <c r="N311" s="706">
        <f>+IF(A311="",0,IF(A311=Table!$A$5,L311,(IF(A311=Table!$A$3,0,IF(A311=Table!$A$4,L311,0)))))</f>
        <v>0</v>
      </c>
      <c r="O311" s="672"/>
      <c r="P311" s="707">
        <f>-IF(A311=Table!$A$5,I311,0)+IF(A311=Table!$A$5,H311,0)</f>
        <v>0</v>
      </c>
      <c r="Q311" s="716" t="str">
        <f t="shared" si="26"/>
        <v>01/1900</v>
      </c>
      <c r="R311" s="717">
        <f t="shared" si="29"/>
        <v>1</v>
      </c>
      <c r="S311" s="718"/>
      <c r="T311" s="718"/>
      <c r="U311" s="718"/>
      <c r="V311" s="718"/>
      <c r="W311" s="718"/>
      <c r="X311" s="718"/>
      <c r="Y311" s="718"/>
      <c r="Z311" s="718"/>
    </row>
    <row r="312" spans="1:26" ht="15">
      <c r="A312" s="711"/>
      <c r="B312" s="712"/>
      <c r="C312" s="711"/>
      <c r="D312" s="848" t="str">
        <f t="shared" si="27"/>
        <v>Caisse-01/1900</v>
      </c>
      <c r="E312" s="725"/>
      <c r="F312" s="720"/>
      <c r="G312" s="715"/>
      <c r="H312" s="970"/>
      <c r="I312" s="972"/>
      <c r="J312" s="970">
        <f t="shared" si="28"/>
        <v>0</v>
      </c>
      <c r="K312" s="970">
        <f t="shared" si="24"/>
        <v>0</v>
      </c>
      <c r="L312" s="752">
        <f t="shared" si="25"/>
        <v>0</v>
      </c>
      <c r="M312" s="711"/>
      <c r="N312" s="706">
        <f>+IF(A312="",0,IF(A312=Table!$A$5,L312,(IF(A312=Table!$A$3,0,IF(A312=Table!$A$4,L312,0)))))</f>
        <v>0</v>
      </c>
      <c r="O312" s="672"/>
      <c r="P312" s="707">
        <f>-IF(A312=Table!$A$5,I312,0)+IF(A312=Table!$A$5,H312,0)</f>
        <v>0</v>
      </c>
      <c r="Q312" s="716" t="str">
        <f t="shared" si="26"/>
        <v>01/1900</v>
      </c>
      <c r="R312" s="717">
        <f t="shared" si="29"/>
        <v>1</v>
      </c>
      <c r="S312" s="718"/>
      <c r="T312" s="718"/>
      <c r="U312" s="718"/>
      <c r="V312" s="718"/>
      <c r="W312" s="718"/>
      <c r="X312" s="718"/>
      <c r="Y312" s="718"/>
      <c r="Z312" s="718"/>
    </row>
    <row r="313" spans="1:26" ht="15">
      <c r="A313" s="711"/>
      <c r="B313" s="712"/>
      <c r="C313" s="711"/>
      <c r="D313" s="848" t="str">
        <f t="shared" si="27"/>
        <v>Caisse-01/1900</v>
      </c>
      <c r="E313" s="725"/>
      <c r="F313" s="720"/>
      <c r="G313" s="715"/>
      <c r="H313" s="970"/>
      <c r="I313" s="972"/>
      <c r="J313" s="970">
        <f t="shared" si="28"/>
        <v>0</v>
      </c>
      <c r="K313" s="970">
        <f t="shared" si="24"/>
        <v>0</v>
      </c>
      <c r="L313" s="752">
        <f t="shared" si="25"/>
        <v>0</v>
      </c>
      <c r="M313" s="711"/>
      <c r="N313" s="706">
        <f>+IF(A313="",0,IF(A313=Table!$A$5,L313,(IF(A313=Table!$A$3,0,IF(A313=Table!$A$4,L313,0)))))</f>
        <v>0</v>
      </c>
      <c r="O313" s="672"/>
      <c r="P313" s="707">
        <f>-IF(A313=Table!$A$5,I313,0)+IF(A313=Table!$A$5,H313,0)</f>
        <v>0</v>
      </c>
      <c r="Q313" s="716" t="str">
        <f t="shared" si="26"/>
        <v>01/1900</v>
      </c>
      <c r="R313" s="717">
        <f t="shared" si="29"/>
        <v>1</v>
      </c>
      <c r="S313" s="718"/>
      <c r="T313" s="718"/>
      <c r="U313" s="718"/>
      <c r="V313" s="718"/>
      <c r="W313" s="718"/>
      <c r="X313" s="718"/>
      <c r="Y313" s="718"/>
      <c r="Z313" s="718"/>
    </row>
    <row r="314" spans="1:26" ht="15">
      <c r="A314" s="711"/>
      <c r="B314" s="712"/>
      <c r="C314" s="711"/>
      <c r="D314" s="848" t="str">
        <f t="shared" si="27"/>
        <v>Caisse-01/1900</v>
      </c>
      <c r="E314" s="726"/>
      <c r="F314" s="720"/>
      <c r="G314" s="715"/>
      <c r="H314" s="970"/>
      <c r="I314" s="972"/>
      <c r="J314" s="970">
        <f t="shared" si="28"/>
        <v>0</v>
      </c>
      <c r="K314" s="970">
        <f t="shared" si="24"/>
        <v>0</v>
      </c>
      <c r="L314" s="752">
        <f t="shared" si="25"/>
        <v>0</v>
      </c>
      <c r="M314" s="711"/>
      <c r="N314" s="706">
        <f>+IF(A314="",0,IF(A314=Table!$A$5,L314,(IF(A314=Table!$A$3,0,IF(A314=Table!$A$4,L314,0)))))</f>
        <v>0</v>
      </c>
      <c r="O314" s="672"/>
      <c r="P314" s="707">
        <f>-IF(A314=Table!$A$5,I314,0)+IF(A314=Table!$A$5,H314,0)</f>
        <v>0</v>
      </c>
      <c r="Q314" s="716" t="str">
        <f t="shared" si="26"/>
        <v>01/1900</v>
      </c>
      <c r="R314" s="717">
        <f t="shared" si="29"/>
        <v>1</v>
      </c>
      <c r="S314" s="718"/>
      <c r="T314" s="718"/>
      <c r="U314" s="718"/>
      <c r="V314" s="718"/>
      <c r="W314" s="718"/>
      <c r="X314" s="718"/>
      <c r="Y314" s="718"/>
      <c r="Z314" s="718"/>
    </row>
    <row r="315" spans="1:26" ht="15">
      <c r="A315" s="711"/>
      <c r="B315" s="712"/>
      <c r="C315" s="711"/>
      <c r="D315" s="848" t="str">
        <f t="shared" si="27"/>
        <v>Caisse-01/1900</v>
      </c>
      <c r="E315" s="726"/>
      <c r="F315" s="720"/>
      <c r="G315" s="715"/>
      <c r="H315" s="970"/>
      <c r="I315" s="972"/>
      <c r="J315" s="970">
        <f t="shared" si="28"/>
        <v>0</v>
      </c>
      <c r="K315" s="970">
        <f t="shared" si="24"/>
        <v>0</v>
      </c>
      <c r="L315" s="752">
        <f t="shared" si="25"/>
        <v>0</v>
      </c>
      <c r="M315" s="711"/>
      <c r="N315" s="706">
        <f>+IF(A315="",0,IF(A315=Table!$A$5,L315,(IF(A315=Table!$A$3,0,IF(A315=Table!$A$4,L315,0)))))</f>
        <v>0</v>
      </c>
      <c r="O315" s="672"/>
      <c r="P315" s="707">
        <f>-IF(A315=Table!$A$5,I315,0)+IF(A315=Table!$A$5,H315,0)</f>
        <v>0</v>
      </c>
      <c r="Q315" s="716" t="str">
        <f t="shared" si="26"/>
        <v>01/1900</v>
      </c>
      <c r="R315" s="717">
        <f t="shared" si="29"/>
        <v>1</v>
      </c>
      <c r="S315" s="718"/>
      <c r="T315" s="718"/>
      <c r="U315" s="718"/>
      <c r="V315" s="718"/>
      <c r="W315" s="718"/>
      <c r="X315" s="718"/>
      <c r="Y315" s="718"/>
      <c r="Z315" s="718"/>
    </row>
    <row r="316" spans="1:26" ht="15">
      <c r="A316" s="711"/>
      <c r="B316" s="712"/>
      <c r="C316" s="711"/>
      <c r="D316" s="848" t="str">
        <f t="shared" si="27"/>
        <v>Caisse-01/1900</v>
      </c>
      <c r="E316" s="726"/>
      <c r="F316" s="720"/>
      <c r="G316" s="715"/>
      <c r="H316" s="970"/>
      <c r="I316" s="972"/>
      <c r="J316" s="970">
        <f t="shared" si="28"/>
        <v>0</v>
      </c>
      <c r="K316" s="970">
        <f t="shared" si="24"/>
        <v>0</v>
      </c>
      <c r="L316" s="752">
        <f t="shared" si="25"/>
        <v>0</v>
      </c>
      <c r="M316" s="711"/>
      <c r="N316" s="706">
        <f>+IF(A316="",0,IF(A316=Table!$A$5,L316,(IF(A316=Table!$A$3,0,IF(A316=Table!$A$4,L316,0)))))</f>
        <v>0</v>
      </c>
      <c r="O316" s="672"/>
      <c r="P316" s="707">
        <f>-IF(A316=Table!$A$5,I316,0)+IF(A316=Table!$A$5,H316,0)</f>
        <v>0</v>
      </c>
      <c r="Q316" s="716" t="str">
        <f t="shared" si="26"/>
        <v>01/1900</v>
      </c>
      <c r="R316" s="717">
        <f t="shared" si="29"/>
        <v>1</v>
      </c>
      <c r="S316" s="718"/>
      <c r="T316" s="718"/>
      <c r="U316" s="718"/>
      <c r="V316" s="718"/>
      <c r="W316" s="718"/>
      <c r="X316" s="718"/>
      <c r="Y316" s="718"/>
      <c r="Z316" s="718"/>
    </row>
    <row r="317" spans="1:26" ht="15">
      <c r="A317" s="711"/>
      <c r="B317" s="712"/>
      <c r="C317" s="711"/>
      <c r="D317" s="848" t="str">
        <f t="shared" si="27"/>
        <v>Caisse-01/1900</v>
      </c>
      <c r="E317" s="726"/>
      <c r="F317" s="720"/>
      <c r="G317" s="715"/>
      <c r="H317" s="970"/>
      <c r="I317" s="972"/>
      <c r="J317" s="970">
        <f t="shared" si="28"/>
        <v>0</v>
      </c>
      <c r="K317" s="970">
        <f t="shared" si="24"/>
        <v>0</v>
      </c>
      <c r="L317" s="752">
        <f t="shared" si="25"/>
        <v>0</v>
      </c>
      <c r="M317" s="711"/>
      <c r="N317" s="706">
        <f>+IF(A317="",0,IF(A317=Table!$A$5,L317,(IF(A317=Table!$A$3,0,IF(A317=Table!$A$4,L317,0)))))</f>
        <v>0</v>
      </c>
      <c r="O317" s="672"/>
      <c r="P317" s="707">
        <f>-IF(A317=Table!$A$5,I317,0)+IF(A317=Table!$A$5,H317,0)</f>
        <v>0</v>
      </c>
      <c r="Q317" s="716" t="str">
        <f t="shared" si="26"/>
        <v>01/1900</v>
      </c>
      <c r="R317" s="717">
        <f t="shared" si="29"/>
        <v>1</v>
      </c>
      <c r="S317" s="718"/>
      <c r="T317" s="718"/>
      <c r="U317" s="718"/>
      <c r="V317" s="718"/>
      <c r="W317" s="718"/>
      <c r="X317" s="718"/>
      <c r="Y317" s="718"/>
      <c r="Z317" s="718"/>
    </row>
    <row r="318" spans="1:26" ht="15">
      <c r="A318" s="711"/>
      <c r="B318" s="712"/>
      <c r="C318" s="711"/>
      <c r="D318" s="848" t="str">
        <f t="shared" si="27"/>
        <v>Caisse-01/1900</v>
      </c>
      <c r="E318" s="726"/>
      <c r="F318" s="720"/>
      <c r="G318" s="715"/>
      <c r="H318" s="970"/>
      <c r="I318" s="972"/>
      <c r="J318" s="970">
        <f t="shared" si="28"/>
        <v>0</v>
      </c>
      <c r="K318" s="970">
        <f t="shared" si="24"/>
        <v>0</v>
      </c>
      <c r="L318" s="752">
        <f t="shared" si="25"/>
        <v>0</v>
      </c>
      <c r="M318" s="711"/>
      <c r="N318" s="706">
        <f>+IF(A318="",0,IF(A318=Table!$A$5,L318,(IF(A318=Table!$A$3,0,IF(A318=Table!$A$4,L318,0)))))</f>
        <v>0</v>
      </c>
      <c r="O318" s="672"/>
      <c r="P318" s="707">
        <f>-IF(A318=Table!$A$5,I318,0)+IF(A318=Table!$A$5,H318,0)</f>
        <v>0</v>
      </c>
      <c r="Q318" s="716" t="str">
        <f t="shared" si="26"/>
        <v>01/1900</v>
      </c>
      <c r="R318" s="717">
        <f t="shared" si="29"/>
        <v>1</v>
      </c>
      <c r="S318" s="718"/>
      <c r="T318" s="718"/>
      <c r="U318" s="718"/>
      <c r="V318" s="718"/>
      <c r="W318" s="718"/>
      <c r="X318" s="718"/>
      <c r="Y318" s="718"/>
      <c r="Z318" s="718"/>
    </row>
    <row r="319" spans="1:26" ht="15">
      <c r="A319" s="711"/>
      <c r="B319" s="712"/>
      <c r="C319" s="711"/>
      <c r="D319" s="848" t="str">
        <f t="shared" si="27"/>
        <v>Caisse-01/1900</v>
      </c>
      <c r="E319" s="726"/>
      <c r="F319" s="720"/>
      <c r="G319" s="715"/>
      <c r="H319" s="970"/>
      <c r="I319" s="972"/>
      <c r="J319" s="970">
        <f t="shared" si="28"/>
        <v>0</v>
      </c>
      <c r="K319" s="970">
        <f t="shared" si="24"/>
        <v>0</v>
      </c>
      <c r="L319" s="752">
        <f t="shared" si="25"/>
        <v>0</v>
      </c>
      <c r="M319" s="711"/>
      <c r="N319" s="706">
        <f>+IF(A319="",0,IF(A319=Table!$A$5,L319,(IF(A319=Table!$A$3,0,IF(A319=Table!$A$4,L319,0)))))</f>
        <v>0</v>
      </c>
      <c r="O319" s="672"/>
      <c r="P319" s="707">
        <f>-IF(A319=Table!$A$5,I319,0)+IF(A319=Table!$A$5,H319,0)</f>
        <v>0</v>
      </c>
      <c r="Q319" s="716" t="str">
        <f t="shared" si="26"/>
        <v>01/1900</v>
      </c>
      <c r="R319" s="717">
        <f t="shared" si="29"/>
        <v>1</v>
      </c>
      <c r="S319" s="718"/>
      <c r="T319" s="718"/>
      <c r="U319" s="718"/>
      <c r="V319" s="718"/>
      <c r="W319" s="718"/>
      <c r="X319" s="718"/>
      <c r="Y319" s="718"/>
      <c r="Z319" s="718"/>
    </row>
    <row r="320" spans="1:26" ht="15">
      <c r="A320" s="711"/>
      <c r="B320" s="712"/>
      <c r="C320" s="711"/>
      <c r="D320" s="848" t="str">
        <f t="shared" si="27"/>
        <v>Caisse-01/1900</v>
      </c>
      <c r="E320" s="726"/>
      <c r="F320" s="720"/>
      <c r="G320" s="715"/>
      <c r="H320" s="970"/>
      <c r="I320" s="972"/>
      <c r="J320" s="970">
        <f t="shared" si="28"/>
        <v>0</v>
      </c>
      <c r="K320" s="970">
        <f t="shared" si="24"/>
        <v>0</v>
      </c>
      <c r="L320" s="752">
        <f t="shared" si="25"/>
        <v>0</v>
      </c>
      <c r="M320" s="711"/>
      <c r="N320" s="706">
        <f>+IF(A320="",0,IF(A320=Table!$A$5,L320,(IF(A320=Table!$A$3,0,IF(A320=Table!$A$4,L320,0)))))</f>
        <v>0</v>
      </c>
      <c r="O320" s="672"/>
      <c r="P320" s="707">
        <f>-IF(A320=Table!$A$5,I320,0)+IF(A320=Table!$A$5,H320,0)</f>
        <v>0</v>
      </c>
      <c r="Q320" s="716" t="str">
        <f t="shared" si="26"/>
        <v>01/1900</v>
      </c>
      <c r="R320" s="717">
        <f t="shared" si="29"/>
        <v>1</v>
      </c>
      <c r="S320" s="718"/>
      <c r="T320" s="718"/>
      <c r="U320" s="718"/>
      <c r="V320" s="718"/>
      <c r="W320" s="718"/>
      <c r="X320" s="718"/>
      <c r="Y320" s="718"/>
      <c r="Z320" s="718"/>
    </row>
    <row r="321" spans="1:26" ht="15">
      <c r="A321" s="711"/>
      <c r="B321" s="712"/>
      <c r="C321" s="711"/>
      <c r="D321" s="848" t="str">
        <f t="shared" si="27"/>
        <v>Caisse-01/1900</v>
      </c>
      <c r="E321" s="725"/>
      <c r="F321" s="720"/>
      <c r="G321" s="715"/>
      <c r="H321" s="970"/>
      <c r="I321" s="972"/>
      <c r="J321" s="970">
        <f t="shared" si="28"/>
        <v>0</v>
      </c>
      <c r="K321" s="970">
        <f t="shared" si="24"/>
        <v>0</v>
      </c>
      <c r="L321" s="752">
        <f t="shared" si="25"/>
        <v>0</v>
      </c>
      <c r="M321" s="711"/>
      <c r="N321" s="706">
        <f>+IF(A321="",0,IF(A321=Table!$A$5,L321,(IF(A321=Table!$A$3,0,IF(A321=Table!$A$4,L321,0)))))</f>
        <v>0</v>
      </c>
      <c r="O321" s="672"/>
      <c r="P321" s="707">
        <f>-IF(A321=Table!$A$5,I321,0)+IF(A321=Table!$A$5,H321,0)</f>
        <v>0</v>
      </c>
      <c r="Q321" s="716" t="str">
        <f t="shared" si="26"/>
        <v>01/1900</v>
      </c>
      <c r="R321" s="717">
        <f t="shared" si="29"/>
        <v>1</v>
      </c>
      <c r="S321" s="718"/>
      <c r="T321" s="718"/>
      <c r="U321" s="718"/>
      <c r="V321" s="718"/>
      <c r="W321" s="718"/>
      <c r="X321" s="718"/>
      <c r="Y321" s="718"/>
      <c r="Z321" s="718"/>
    </row>
    <row r="322" spans="1:26" ht="15">
      <c r="A322" s="711"/>
      <c r="B322" s="712"/>
      <c r="C322" s="711"/>
      <c r="D322" s="848" t="str">
        <f t="shared" si="27"/>
        <v>Caisse-01/1900</v>
      </c>
      <c r="E322" s="726"/>
      <c r="F322" s="732"/>
      <c r="G322" s="715"/>
      <c r="H322" s="970"/>
      <c r="I322" s="972"/>
      <c r="J322" s="970">
        <f t="shared" si="28"/>
        <v>0</v>
      </c>
      <c r="K322" s="970">
        <f t="shared" si="24"/>
        <v>0</v>
      </c>
      <c r="L322" s="752">
        <f t="shared" si="25"/>
        <v>0</v>
      </c>
      <c r="M322" s="711"/>
      <c r="N322" s="706">
        <f>+IF(A322="",0,IF(A322=Table!$A$5,L322,(IF(A322=Table!$A$3,0,IF(A322=Table!$A$4,L322,0)))))</f>
        <v>0</v>
      </c>
      <c r="O322" s="672"/>
      <c r="P322" s="707">
        <f>-IF(A322=Table!$A$5,I322,0)+IF(A322=Table!$A$5,H322,0)</f>
        <v>0</v>
      </c>
      <c r="Q322" s="716" t="str">
        <f t="shared" si="26"/>
        <v>01/1900</v>
      </c>
      <c r="R322" s="717">
        <f t="shared" si="29"/>
        <v>1</v>
      </c>
      <c r="S322" s="718"/>
      <c r="T322" s="718"/>
      <c r="U322" s="718"/>
      <c r="V322" s="718"/>
      <c r="W322" s="718"/>
      <c r="X322" s="718"/>
      <c r="Y322" s="718"/>
      <c r="Z322" s="718"/>
    </row>
    <row r="323" spans="1:26" ht="15">
      <c r="A323" s="711"/>
      <c r="B323" s="712"/>
      <c r="C323" s="711"/>
      <c r="D323" s="848" t="str">
        <f t="shared" si="27"/>
        <v>Caisse-01/1900</v>
      </c>
      <c r="E323" s="726"/>
      <c r="F323" s="732"/>
      <c r="G323" s="715"/>
      <c r="H323" s="970"/>
      <c r="I323" s="972"/>
      <c r="J323" s="970">
        <f t="shared" si="28"/>
        <v>0</v>
      </c>
      <c r="K323" s="970">
        <f t="shared" si="24"/>
        <v>0</v>
      </c>
      <c r="L323" s="752">
        <f t="shared" si="25"/>
        <v>0</v>
      </c>
      <c r="M323" s="711"/>
      <c r="N323" s="706">
        <f>+IF(A323="",0,IF(A323=Table!$A$5,L323,(IF(A323=Table!$A$3,0,IF(A323=Table!$A$4,L323,0)))))</f>
        <v>0</v>
      </c>
      <c r="O323" s="672"/>
      <c r="P323" s="707">
        <f>-IF(A323=Table!$A$5,I323,0)+IF(A323=Table!$A$5,H323,0)</f>
        <v>0</v>
      </c>
      <c r="Q323" s="716" t="str">
        <f t="shared" si="26"/>
        <v>01/1900</v>
      </c>
      <c r="R323" s="717">
        <f t="shared" si="29"/>
        <v>1</v>
      </c>
      <c r="S323" s="718"/>
      <c r="T323" s="718"/>
      <c r="U323" s="718"/>
      <c r="V323" s="718"/>
      <c r="W323" s="718"/>
      <c r="X323" s="718"/>
      <c r="Y323" s="718"/>
      <c r="Z323" s="718"/>
    </row>
    <row r="324" spans="1:26" ht="15">
      <c r="A324" s="711"/>
      <c r="B324" s="712"/>
      <c r="C324" s="711"/>
      <c r="D324" s="848" t="str">
        <f t="shared" si="27"/>
        <v>Caisse-01/1900</v>
      </c>
      <c r="E324" s="725"/>
      <c r="F324" s="714"/>
      <c r="G324" s="715"/>
      <c r="H324" s="972"/>
      <c r="I324" s="970"/>
      <c r="J324" s="970">
        <f t="shared" si="28"/>
        <v>0</v>
      </c>
      <c r="K324" s="970">
        <f t="shared" si="24"/>
        <v>0</v>
      </c>
      <c r="L324" s="752">
        <f t="shared" si="25"/>
        <v>0</v>
      </c>
      <c r="M324" s="711"/>
      <c r="N324" s="706">
        <f>+IF(A324="",0,IF(A324=Table!$A$5,L324,(IF(A324=Table!$A$3,0,IF(A324=Table!$A$4,L324,0)))))</f>
        <v>0</v>
      </c>
      <c r="O324" s="672"/>
      <c r="P324" s="707">
        <f>-IF(A324=Table!$A$5,I324,0)+IF(A324=Table!$A$5,H324,0)</f>
        <v>0</v>
      </c>
      <c r="Q324" s="716" t="str">
        <f t="shared" si="26"/>
        <v>01/1900</v>
      </c>
      <c r="R324" s="717">
        <f t="shared" si="29"/>
        <v>1</v>
      </c>
      <c r="S324" s="718"/>
      <c r="T324" s="718"/>
      <c r="U324" s="718"/>
      <c r="V324" s="718"/>
      <c r="W324" s="718"/>
      <c r="X324" s="718"/>
      <c r="Y324" s="718"/>
      <c r="Z324" s="718"/>
    </row>
    <row r="325" spans="1:26" ht="15">
      <c r="A325" s="711"/>
      <c r="B325" s="712"/>
      <c r="C325" s="711"/>
      <c r="D325" s="848" t="str">
        <f t="shared" si="27"/>
        <v>Caisse-01/1900</v>
      </c>
      <c r="E325" s="726"/>
      <c r="F325" s="720"/>
      <c r="G325" s="715"/>
      <c r="H325" s="970"/>
      <c r="I325" s="972"/>
      <c r="J325" s="970">
        <f t="shared" si="28"/>
        <v>0</v>
      </c>
      <c r="K325" s="970">
        <f t="shared" si="24"/>
        <v>0</v>
      </c>
      <c r="L325" s="752">
        <f t="shared" si="25"/>
        <v>0</v>
      </c>
      <c r="M325" s="711"/>
      <c r="N325" s="706">
        <f>+IF(A325="",0,IF(A325=Table!$A$5,L325,(IF(A325=Table!$A$3,0,IF(A325=Table!$A$4,L325,0)))))</f>
        <v>0</v>
      </c>
      <c r="O325" s="672"/>
      <c r="P325" s="707">
        <f>-IF(A325=Table!$A$5,I325,0)+IF(A325=Table!$A$5,H325,0)</f>
        <v>0</v>
      </c>
      <c r="Q325" s="716" t="str">
        <f t="shared" si="26"/>
        <v>01/1900</v>
      </c>
      <c r="R325" s="717">
        <f t="shared" si="29"/>
        <v>1</v>
      </c>
      <c r="S325" s="718"/>
      <c r="T325" s="718"/>
      <c r="U325" s="718"/>
      <c r="V325" s="718"/>
      <c r="W325" s="718"/>
      <c r="X325" s="718"/>
      <c r="Y325" s="718"/>
      <c r="Z325" s="718"/>
    </row>
    <row r="326" spans="1:26" ht="15">
      <c r="A326" s="711"/>
      <c r="B326" s="712"/>
      <c r="C326" s="711"/>
      <c r="D326" s="848" t="str">
        <f t="shared" si="27"/>
        <v>Caisse-01/1900</v>
      </c>
      <c r="E326" s="725"/>
      <c r="F326" s="734"/>
      <c r="G326" s="715"/>
      <c r="H326" s="970"/>
      <c r="I326" s="972"/>
      <c r="J326" s="970">
        <f t="shared" si="28"/>
        <v>0</v>
      </c>
      <c r="K326" s="970">
        <f t="shared" si="24"/>
        <v>0</v>
      </c>
      <c r="L326" s="752">
        <f t="shared" si="25"/>
        <v>0</v>
      </c>
      <c r="M326" s="711"/>
      <c r="N326" s="706">
        <f>+IF(A326="",0,IF(A326=Table!$A$5,L326,(IF(A326=Table!$A$3,0,IF(A326=Table!$A$4,L326,0)))))</f>
        <v>0</v>
      </c>
      <c r="O326" s="672"/>
      <c r="P326" s="707">
        <f>-IF(A326=Table!$A$5,I326,0)+IF(A326=Table!$A$5,H326,0)</f>
        <v>0</v>
      </c>
      <c r="Q326" s="716" t="str">
        <f t="shared" si="26"/>
        <v>01/1900</v>
      </c>
      <c r="R326" s="717">
        <f t="shared" si="29"/>
        <v>1</v>
      </c>
      <c r="S326" s="718"/>
      <c r="T326" s="718"/>
      <c r="U326" s="718"/>
      <c r="V326" s="718"/>
      <c r="W326" s="718"/>
      <c r="X326" s="718"/>
      <c r="Y326" s="718"/>
      <c r="Z326" s="718"/>
    </row>
    <row r="327" spans="1:26" ht="15">
      <c r="A327" s="711"/>
      <c r="B327" s="712"/>
      <c r="C327" s="711"/>
      <c r="D327" s="848" t="str">
        <f t="shared" si="27"/>
        <v>Caisse-01/1900</v>
      </c>
      <c r="E327" s="725"/>
      <c r="F327" s="720"/>
      <c r="G327" s="715"/>
      <c r="H327" s="970"/>
      <c r="I327" s="972"/>
      <c r="J327" s="970">
        <f t="shared" si="28"/>
        <v>0</v>
      </c>
      <c r="K327" s="970">
        <f t="shared" si="24"/>
        <v>0</v>
      </c>
      <c r="L327" s="752">
        <f t="shared" si="25"/>
        <v>0</v>
      </c>
      <c r="M327" s="711"/>
      <c r="N327" s="706">
        <f>+IF(A327="",0,IF(A327=Table!$A$5,L327,(IF(A327=Table!$A$3,0,IF(A327=Table!$A$4,L327,0)))))</f>
        <v>0</v>
      </c>
      <c r="O327" s="672"/>
      <c r="P327" s="707">
        <f>-IF(A327=Table!$A$5,I327,0)+IF(A327=Table!$A$5,H327,0)</f>
        <v>0</v>
      </c>
      <c r="Q327" s="716" t="str">
        <f t="shared" si="26"/>
        <v>01/1900</v>
      </c>
      <c r="R327" s="717">
        <f t="shared" si="29"/>
        <v>1</v>
      </c>
      <c r="S327" s="718"/>
      <c r="T327" s="718"/>
      <c r="U327" s="718"/>
      <c r="V327" s="718"/>
      <c r="W327" s="718"/>
      <c r="X327" s="718"/>
      <c r="Y327" s="718"/>
      <c r="Z327" s="718"/>
    </row>
    <row r="328" spans="1:26" ht="15">
      <c r="A328" s="711"/>
      <c r="B328" s="712"/>
      <c r="C328" s="711"/>
      <c r="D328" s="848" t="str">
        <f t="shared" si="27"/>
        <v>Caisse-01/1900</v>
      </c>
      <c r="E328" s="725"/>
      <c r="F328" s="720"/>
      <c r="G328" s="715"/>
      <c r="H328" s="970"/>
      <c r="I328" s="972"/>
      <c r="J328" s="970">
        <f t="shared" si="28"/>
        <v>0</v>
      </c>
      <c r="K328" s="970">
        <f t="shared" si="24"/>
        <v>0</v>
      </c>
      <c r="L328" s="752">
        <f t="shared" si="25"/>
        <v>0</v>
      </c>
      <c r="M328" s="711"/>
      <c r="N328" s="706">
        <f>+IF(A328="",0,IF(A328=Table!$A$5,L328,(IF(A328=Table!$A$3,0,IF(A328=Table!$A$4,L328,0)))))</f>
        <v>0</v>
      </c>
      <c r="O328" s="672"/>
      <c r="P328" s="707">
        <f>-IF(A328=Table!$A$5,I328,0)+IF(A328=Table!$A$5,H328,0)</f>
        <v>0</v>
      </c>
      <c r="Q328" s="716" t="str">
        <f t="shared" si="26"/>
        <v>01/1900</v>
      </c>
      <c r="R328" s="717">
        <f t="shared" si="29"/>
        <v>1</v>
      </c>
      <c r="S328" s="718"/>
      <c r="T328" s="718"/>
      <c r="U328" s="718"/>
      <c r="V328" s="718"/>
      <c r="W328" s="718"/>
      <c r="X328" s="718"/>
      <c r="Y328" s="718"/>
      <c r="Z328" s="718"/>
    </row>
    <row r="329" spans="1:26" ht="15">
      <c r="A329" s="711"/>
      <c r="B329" s="712"/>
      <c r="C329" s="711"/>
      <c r="D329" s="848" t="str">
        <f t="shared" si="27"/>
        <v>Caisse-01/1900</v>
      </c>
      <c r="E329" s="726"/>
      <c r="F329" s="732"/>
      <c r="G329" s="715"/>
      <c r="H329" s="970"/>
      <c r="I329" s="972"/>
      <c r="J329" s="970">
        <f t="shared" si="28"/>
        <v>0</v>
      </c>
      <c r="K329" s="970">
        <f t="shared" si="24"/>
        <v>0</v>
      </c>
      <c r="L329" s="752">
        <f t="shared" si="25"/>
        <v>0</v>
      </c>
      <c r="M329" s="711"/>
      <c r="N329" s="706">
        <f>+IF(A329="",0,IF(A329=Table!$A$5,L329,(IF(A329=Table!$A$3,0,IF(A329=Table!$A$4,L329,0)))))</f>
        <v>0</v>
      </c>
      <c r="O329" s="672"/>
      <c r="P329" s="707">
        <f>-IF(A329=Table!$A$5,I329,0)+IF(A329=Table!$A$5,H329,0)</f>
        <v>0</v>
      </c>
      <c r="Q329" s="716" t="str">
        <f t="shared" si="26"/>
        <v>01/1900</v>
      </c>
      <c r="R329" s="717">
        <f t="shared" si="29"/>
        <v>1</v>
      </c>
      <c r="S329" s="718"/>
      <c r="T329" s="718"/>
      <c r="U329" s="718"/>
      <c r="V329" s="718"/>
      <c r="W329" s="718"/>
      <c r="X329" s="718"/>
      <c r="Y329" s="718"/>
      <c r="Z329" s="718"/>
    </row>
    <row r="330" spans="1:26" ht="15">
      <c r="A330" s="711"/>
      <c r="B330" s="712"/>
      <c r="C330" s="711"/>
      <c r="D330" s="848" t="str">
        <f t="shared" si="27"/>
        <v>Caisse-01/1900</v>
      </c>
      <c r="E330" s="726"/>
      <c r="F330" s="732"/>
      <c r="G330" s="715"/>
      <c r="H330" s="970"/>
      <c r="I330" s="972"/>
      <c r="J330" s="970">
        <f t="shared" si="28"/>
        <v>0</v>
      </c>
      <c r="K330" s="970">
        <f t="shared" si="24"/>
        <v>0</v>
      </c>
      <c r="L330" s="752">
        <f t="shared" si="25"/>
        <v>0</v>
      </c>
      <c r="M330" s="711"/>
      <c r="N330" s="706">
        <f>+IF(A330="",0,IF(A330=Table!$A$5,L330,(IF(A330=Table!$A$3,0,IF(A330=Table!$A$4,L330,0)))))</f>
        <v>0</v>
      </c>
      <c r="O330" s="672"/>
      <c r="P330" s="707">
        <f>-IF(A330=Table!$A$5,I330,0)+IF(A330=Table!$A$5,H330,0)</f>
        <v>0</v>
      </c>
      <c r="Q330" s="716" t="str">
        <f t="shared" si="26"/>
        <v>01/1900</v>
      </c>
      <c r="R330" s="717">
        <f t="shared" si="29"/>
        <v>1</v>
      </c>
      <c r="S330" s="718"/>
      <c r="T330" s="718"/>
      <c r="U330" s="718"/>
      <c r="V330" s="718"/>
      <c r="W330" s="718"/>
      <c r="X330" s="718"/>
      <c r="Y330" s="718"/>
      <c r="Z330" s="718"/>
    </row>
    <row r="331" spans="1:26" ht="15">
      <c r="A331" s="711"/>
      <c r="B331" s="712"/>
      <c r="C331" s="711"/>
      <c r="D331" s="848" t="str">
        <f t="shared" si="27"/>
        <v>Caisse-01/1900</v>
      </c>
      <c r="E331" s="713"/>
      <c r="F331" s="724"/>
      <c r="G331" s="715"/>
      <c r="H331" s="970"/>
      <c r="I331" s="972"/>
      <c r="J331" s="970">
        <f t="shared" si="28"/>
        <v>0</v>
      </c>
      <c r="K331" s="970">
        <f t="shared" ref="K331:K394" si="30">+IFERROR((+INDEX($O$4:$Z$4,MATCH(Q331,$O$3:$Z$3,0))),0)</f>
        <v>0</v>
      </c>
      <c r="L331" s="752">
        <f t="shared" ref="L331:L394" si="31">IFERROR((H331/K331-I331/K331),0)</f>
        <v>0</v>
      </c>
      <c r="M331" s="711"/>
      <c r="N331" s="706">
        <f>+IF(A331="",0,IF(A331=Table!$A$5,L331,(IF(A331=Table!$A$3,0,IF(A331=Table!$A$4,L331,0)))))</f>
        <v>0</v>
      </c>
      <c r="O331" s="672"/>
      <c r="P331" s="707">
        <f>-IF(A331=Table!$A$5,I331,0)+IF(A331=Table!$A$5,H331,0)</f>
        <v>0</v>
      </c>
      <c r="Q331" s="716" t="str">
        <f t="shared" ref="Q331:Q388" si="32">+TEXT(B331,"mm/aaaa")</f>
        <v>01/1900</v>
      </c>
      <c r="R331" s="717">
        <f t="shared" si="29"/>
        <v>1</v>
      </c>
      <c r="S331" s="718"/>
      <c r="T331" s="718"/>
      <c r="U331" s="718"/>
      <c r="V331" s="718"/>
      <c r="W331" s="718"/>
      <c r="X331" s="718"/>
      <c r="Y331" s="718"/>
      <c r="Z331" s="718"/>
    </row>
    <row r="332" spans="1:26" ht="15">
      <c r="A332" s="711"/>
      <c r="B332" s="712"/>
      <c r="C332" s="711"/>
      <c r="D332" s="848" t="str">
        <f t="shared" ref="D332:D395" si="33">"Caisse-"&amp;Q332</f>
        <v>Caisse-01/1900</v>
      </c>
      <c r="E332" s="723"/>
      <c r="F332" s="724"/>
      <c r="G332" s="715"/>
      <c r="H332" s="972"/>
      <c r="I332" s="970"/>
      <c r="J332" s="970">
        <f t="shared" ref="J332:J395" si="34">+J331+H332-I332</f>
        <v>0</v>
      </c>
      <c r="K332" s="970">
        <f t="shared" si="30"/>
        <v>0</v>
      </c>
      <c r="L332" s="752">
        <f t="shared" si="31"/>
        <v>0</v>
      </c>
      <c r="M332" s="711"/>
      <c r="N332" s="706">
        <f>+IF(A332="",0,IF(A332=Table!$A$5,L332,(IF(A332=Table!$A$3,0,IF(A332=Table!$A$4,L332,0)))))</f>
        <v>0</v>
      </c>
      <c r="O332" s="672"/>
      <c r="P332" s="707">
        <f>-IF(A332=Table!$A$5,I332,0)+IF(A332=Table!$A$5,H332,0)</f>
        <v>0</v>
      </c>
      <c r="Q332" s="716" t="str">
        <f t="shared" si="32"/>
        <v>01/1900</v>
      </c>
      <c r="R332" s="717">
        <f t="shared" ref="R332:R395" si="35">ROUNDUP(MONTH(Q332)/3,0)</f>
        <v>1</v>
      </c>
      <c r="S332" s="718"/>
      <c r="T332" s="718"/>
      <c r="U332" s="718"/>
      <c r="V332" s="718"/>
      <c r="W332" s="718"/>
      <c r="X332" s="718"/>
      <c r="Y332" s="718"/>
      <c r="Z332" s="718"/>
    </row>
    <row r="333" spans="1:26" ht="15">
      <c r="A333" s="711"/>
      <c r="B333" s="712"/>
      <c r="C333" s="711"/>
      <c r="D333" s="848" t="str">
        <f t="shared" si="33"/>
        <v>Caisse-01/1900</v>
      </c>
      <c r="E333" s="725"/>
      <c r="F333" s="720"/>
      <c r="G333" s="715"/>
      <c r="H333" s="970"/>
      <c r="I333" s="972"/>
      <c r="J333" s="970">
        <f t="shared" si="34"/>
        <v>0</v>
      </c>
      <c r="K333" s="970">
        <f t="shared" si="30"/>
        <v>0</v>
      </c>
      <c r="L333" s="752">
        <f t="shared" si="31"/>
        <v>0</v>
      </c>
      <c r="M333" s="711"/>
      <c r="N333" s="706">
        <f>+IF(A333="",0,IF(A333=Table!$A$5,L333,(IF(A333=Table!$A$3,0,IF(A333=Table!$A$4,L333,0)))))</f>
        <v>0</v>
      </c>
      <c r="O333" s="672"/>
      <c r="P333" s="707">
        <f>-IF(A333=Table!$A$5,I333,0)+IF(A333=Table!$A$5,H333,0)</f>
        <v>0</v>
      </c>
      <c r="Q333" s="716" t="str">
        <f t="shared" si="32"/>
        <v>01/1900</v>
      </c>
      <c r="R333" s="717">
        <f t="shared" si="35"/>
        <v>1</v>
      </c>
      <c r="S333" s="718"/>
      <c r="T333" s="718"/>
      <c r="U333" s="718"/>
      <c r="V333" s="718"/>
      <c r="W333" s="718"/>
      <c r="X333" s="718"/>
      <c r="Y333" s="718"/>
      <c r="Z333" s="718"/>
    </row>
    <row r="334" spans="1:26" ht="15">
      <c r="A334" s="711"/>
      <c r="B334" s="712"/>
      <c r="C334" s="711"/>
      <c r="D334" s="848" t="str">
        <f t="shared" si="33"/>
        <v>Caisse-01/1900</v>
      </c>
      <c r="E334" s="713"/>
      <c r="F334" s="724"/>
      <c r="G334" s="715"/>
      <c r="H334" s="970"/>
      <c r="I334" s="972"/>
      <c r="J334" s="970">
        <f t="shared" si="34"/>
        <v>0</v>
      </c>
      <c r="K334" s="970">
        <f t="shared" si="30"/>
        <v>0</v>
      </c>
      <c r="L334" s="752">
        <f t="shared" si="31"/>
        <v>0</v>
      </c>
      <c r="M334" s="711"/>
      <c r="N334" s="706">
        <f>+IF(A334="",0,IF(A334=Table!$A$5,L334,(IF(A334=Table!$A$3,0,IF(A334=Table!$A$4,L334,0)))))</f>
        <v>0</v>
      </c>
      <c r="O334" s="672"/>
      <c r="P334" s="707">
        <f>-IF(A334=Table!$A$5,I334,0)+IF(A334=Table!$A$5,H334,0)</f>
        <v>0</v>
      </c>
      <c r="Q334" s="716" t="str">
        <f t="shared" si="32"/>
        <v>01/1900</v>
      </c>
      <c r="R334" s="717">
        <f t="shared" si="35"/>
        <v>1</v>
      </c>
      <c r="S334" s="718"/>
      <c r="T334" s="718"/>
      <c r="U334" s="718"/>
      <c r="V334" s="718"/>
      <c r="W334" s="718"/>
      <c r="X334" s="718"/>
      <c r="Y334" s="718"/>
      <c r="Z334" s="718"/>
    </row>
    <row r="335" spans="1:26" ht="15">
      <c r="A335" s="711"/>
      <c r="B335" s="712"/>
      <c r="C335" s="711"/>
      <c r="D335" s="848" t="str">
        <f t="shared" si="33"/>
        <v>Caisse-01/1900</v>
      </c>
      <c r="E335" s="725"/>
      <c r="F335" s="724"/>
      <c r="G335" s="715"/>
      <c r="H335" s="972"/>
      <c r="I335" s="970"/>
      <c r="J335" s="970">
        <f t="shared" si="34"/>
        <v>0</v>
      </c>
      <c r="K335" s="970">
        <f t="shared" si="30"/>
        <v>0</v>
      </c>
      <c r="L335" s="752">
        <f t="shared" si="31"/>
        <v>0</v>
      </c>
      <c r="M335" s="711"/>
      <c r="N335" s="706">
        <f>+IF(A335="",0,IF(A335=Table!$A$5,L335,(IF(A335=Table!$A$3,0,IF(A335=Table!$A$4,L335,0)))))</f>
        <v>0</v>
      </c>
      <c r="O335" s="672"/>
      <c r="P335" s="707">
        <f>-IF(A335=Table!$A$5,I335,0)+IF(A335=Table!$A$5,H335,0)</f>
        <v>0</v>
      </c>
      <c r="Q335" s="716" t="str">
        <f t="shared" si="32"/>
        <v>01/1900</v>
      </c>
      <c r="R335" s="717">
        <f t="shared" si="35"/>
        <v>1</v>
      </c>
      <c r="S335" s="718"/>
      <c r="T335" s="718"/>
      <c r="U335" s="718"/>
      <c r="V335" s="718"/>
      <c r="W335" s="718"/>
      <c r="X335" s="718"/>
      <c r="Y335" s="718"/>
      <c r="Z335" s="718"/>
    </row>
    <row r="336" spans="1:26" ht="15">
      <c r="A336" s="711"/>
      <c r="B336" s="712"/>
      <c r="C336" s="711"/>
      <c r="D336" s="848" t="str">
        <f t="shared" si="33"/>
        <v>Caisse-01/1900</v>
      </c>
      <c r="E336" s="726"/>
      <c r="F336" s="720"/>
      <c r="G336" s="715"/>
      <c r="H336" s="970"/>
      <c r="I336" s="972"/>
      <c r="J336" s="970">
        <f t="shared" si="34"/>
        <v>0</v>
      </c>
      <c r="K336" s="970">
        <f t="shared" si="30"/>
        <v>0</v>
      </c>
      <c r="L336" s="752">
        <f t="shared" si="31"/>
        <v>0</v>
      </c>
      <c r="M336" s="711"/>
      <c r="N336" s="706">
        <f>+IF(A336="",0,IF(A336=Table!$A$5,L336,(IF(A336=Table!$A$3,0,IF(A336=Table!$A$4,L336,0)))))</f>
        <v>0</v>
      </c>
      <c r="O336" s="672"/>
      <c r="P336" s="707">
        <f>-IF(A336=Table!$A$5,I336,0)+IF(A336=Table!$A$5,H336,0)</f>
        <v>0</v>
      </c>
      <c r="Q336" s="716" t="str">
        <f t="shared" si="32"/>
        <v>01/1900</v>
      </c>
      <c r="R336" s="717">
        <f t="shared" si="35"/>
        <v>1</v>
      </c>
      <c r="S336" s="718"/>
      <c r="T336" s="718"/>
      <c r="U336" s="718"/>
      <c r="V336" s="718"/>
      <c r="W336" s="718"/>
      <c r="X336" s="718"/>
      <c r="Y336" s="718"/>
      <c r="Z336" s="718"/>
    </row>
    <row r="337" spans="1:26" ht="15">
      <c r="A337" s="711"/>
      <c r="B337" s="712"/>
      <c r="C337" s="711"/>
      <c r="D337" s="848" t="str">
        <f t="shared" si="33"/>
        <v>Caisse-01/1900</v>
      </c>
      <c r="E337" s="726"/>
      <c r="F337" s="720"/>
      <c r="G337" s="715"/>
      <c r="H337" s="970"/>
      <c r="I337" s="972"/>
      <c r="J337" s="970">
        <f t="shared" si="34"/>
        <v>0</v>
      </c>
      <c r="K337" s="970">
        <f t="shared" si="30"/>
        <v>0</v>
      </c>
      <c r="L337" s="752">
        <f t="shared" si="31"/>
        <v>0</v>
      </c>
      <c r="M337" s="711"/>
      <c r="N337" s="706">
        <f>+IF(A337="",0,IF(A337=Table!$A$5,L337,(IF(A337=Table!$A$3,0,IF(A337=Table!$A$4,L337,0)))))</f>
        <v>0</v>
      </c>
      <c r="O337" s="672"/>
      <c r="P337" s="707">
        <f>-IF(A337=Table!$A$5,I337,0)+IF(A337=Table!$A$5,H337,0)</f>
        <v>0</v>
      </c>
      <c r="Q337" s="716" t="str">
        <f t="shared" si="32"/>
        <v>01/1900</v>
      </c>
      <c r="R337" s="717">
        <f t="shared" si="35"/>
        <v>1</v>
      </c>
      <c r="S337" s="718"/>
      <c r="T337" s="718"/>
      <c r="U337" s="718"/>
      <c r="V337" s="718"/>
      <c r="W337" s="718"/>
      <c r="X337" s="718"/>
      <c r="Y337" s="718"/>
      <c r="Z337" s="718"/>
    </row>
    <row r="338" spans="1:26" ht="15">
      <c r="A338" s="711"/>
      <c r="B338" s="712"/>
      <c r="C338" s="711"/>
      <c r="D338" s="848" t="str">
        <f t="shared" si="33"/>
        <v>Caisse-01/1900</v>
      </c>
      <c r="E338" s="726"/>
      <c r="F338" s="720"/>
      <c r="G338" s="715"/>
      <c r="H338" s="970"/>
      <c r="I338" s="972"/>
      <c r="J338" s="970">
        <f t="shared" si="34"/>
        <v>0</v>
      </c>
      <c r="K338" s="970">
        <f t="shared" si="30"/>
        <v>0</v>
      </c>
      <c r="L338" s="752">
        <f t="shared" si="31"/>
        <v>0</v>
      </c>
      <c r="M338" s="711"/>
      <c r="N338" s="706">
        <f>+IF(A338="",0,IF(A338=Table!$A$5,L338,(IF(A338=Table!$A$3,0,IF(A338=Table!$A$4,L338,0)))))</f>
        <v>0</v>
      </c>
      <c r="O338" s="672"/>
      <c r="P338" s="707">
        <f>-IF(A338=Table!$A$5,I338,0)+IF(A338=Table!$A$5,H338,0)</f>
        <v>0</v>
      </c>
      <c r="Q338" s="716" t="str">
        <f t="shared" si="32"/>
        <v>01/1900</v>
      </c>
      <c r="R338" s="717">
        <f t="shared" si="35"/>
        <v>1</v>
      </c>
      <c r="S338" s="718"/>
      <c r="T338" s="718"/>
      <c r="U338" s="718"/>
      <c r="V338" s="718"/>
      <c r="W338" s="718"/>
      <c r="X338" s="718"/>
      <c r="Y338" s="718"/>
      <c r="Z338" s="718"/>
    </row>
    <row r="339" spans="1:26" ht="15">
      <c r="A339" s="711"/>
      <c r="B339" s="712"/>
      <c r="C339" s="711"/>
      <c r="D339" s="848" t="str">
        <f t="shared" si="33"/>
        <v>Caisse-01/1900</v>
      </c>
      <c r="E339" s="725"/>
      <c r="F339" s="720"/>
      <c r="G339" s="715"/>
      <c r="H339" s="970"/>
      <c r="I339" s="972"/>
      <c r="J339" s="970">
        <f t="shared" si="34"/>
        <v>0</v>
      </c>
      <c r="K339" s="970">
        <f t="shared" si="30"/>
        <v>0</v>
      </c>
      <c r="L339" s="752">
        <f t="shared" si="31"/>
        <v>0</v>
      </c>
      <c r="M339" s="711"/>
      <c r="N339" s="706">
        <f>+IF(A339="",0,IF(A339=Table!$A$5,L339,(IF(A339=Table!$A$3,0,IF(A339=Table!$A$4,L339,0)))))</f>
        <v>0</v>
      </c>
      <c r="O339" s="672"/>
      <c r="P339" s="707">
        <f>-IF(A339=Table!$A$5,I339,0)+IF(A339=Table!$A$5,H339,0)</f>
        <v>0</v>
      </c>
      <c r="Q339" s="716" t="str">
        <f t="shared" si="32"/>
        <v>01/1900</v>
      </c>
      <c r="R339" s="717">
        <f t="shared" si="35"/>
        <v>1</v>
      </c>
      <c r="S339" s="718"/>
      <c r="T339" s="718"/>
      <c r="U339" s="718"/>
      <c r="V339" s="718"/>
      <c r="W339" s="718"/>
      <c r="X339" s="718"/>
      <c r="Y339" s="718"/>
      <c r="Z339" s="718"/>
    </row>
    <row r="340" spans="1:26" ht="15">
      <c r="A340" s="711"/>
      <c r="B340" s="712"/>
      <c r="C340" s="711"/>
      <c r="D340" s="848" t="str">
        <f t="shared" si="33"/>
        <v>Caisse-01/1900</v>
      </c>
      <c r="E340" s="725"/>
      <c r="F340" s="720"/>
      <c r="G340" s="715"/>
      <c r="H340" s="970"/>
      <c r="I340" s="972"/>
      <c r="J340" s="970">
        <f t="shared" si="34"/>
        <v>0</v>
      </c>
      <c r="K340" s="970">
        <f t="shared" si="30"/>
        <v>0</v>
      </c>
      <c r="L340" s="752">
        <f t="shared" si="31"/>
        <v>0</v>
      </c>
      <c r="M340" s="711"/>
      <c r="N340" s="706">
        <f>+IF(A340="",0,IF(A340=Table!$A$5,L340,(IF(A340=Table!$A$3,0,IF(A340=Table!$A$4,L340,0)))))</f>
        <v>0</v>
      </c>
      <c r="O340" s="672"/>
      <c r="P340" s="707">
        <f>-IF(A340=Table!$A$5,I340,0)+IF(A340=Table!$A$5,H340,0)</f>
        <v>0</v>
      </c>
      <c r="Q340" s="716" t="str">
        <f t="shared" si="32"/>
        <v>01/1900</v>
      </c>
      <c r="R340" s="717">
        <f t="shared" si="35"/>
        <v>1</v>
      </c>
      <c r="S340" s="718"/>
      <c r="T340" s="718"/>
      <c r="U340" s="718"/>
      <c r="V340" s="718"/>
      <c r="W340" s="718"/>
      <c r="X340" s="718"/>
      <c r="Y340" s="718"/>
      <c r="Z340" s="718"/>
    </row>
    <row r="341" spans="1:26" ht="15">
      <c r="A341" s="711"/>
      <c r="B341" s="712"/>
      <c r="C341" s="711"/>
      <c r="D341" s="848" t="str">
        <f t="shared" si="33"/>
        <v>Caisse-01/1900</v>
      </c>
      <c r="E341" s="725"/>
      <c r="F341" s="720"/>
      <c r="G341" s="715"/>
      <c r="H341" s="970"/>
      <c r="I341" s="972"/>
      <c r="J341" s="970">
        <f t="shared" si="34"/>
        <v>0</v>
      </c>
      <c r="K341" s="970">
        <f t="shared" si="30"/>
        <v>0</v>
      </c>
      <c r="L341" s="752">
        <f t="shared" si="31"/>
        <v>0</v>
      </c>
      <c r="M341" s="711"/>
      <c r="N341" s="706">
        <f>+IF(A341="",0,IF(A341=Table!$A$5,L341,(IF(A341=Table!$A$3,0,IF(A341=Table!$A$4,L341,0)))))</f>
        <v>0</v>
      </c>
      <c r="O341" s="672"/>
      <c r="P341" s="707">
        <f>-IF(A341=Table!$A$5,I341,0)+IF(A341=Table!$A$5,H341,0)</f>
        <v>0</v>
      </c>
      <c r="Q341" s="716" t="str">
        <f t="shared" si="32"/>
        <v>01/1900</v>
      </c>
      <c r="R341" s="717">
        <f t="shared" si="35"/>
        <v>1</v>
      </c>
      <c r="S341" s="718"/>
      <c r="T341" s="718"/>
      <c r="U341" s="718"/>
      <c r="V341" s="718"/>
      <c r="W341" s="718"/>
      <c r="X341" s="718"/>
      <c r="Y341" s="718"/>
      <c r="Z341" s="718"/>
    </row>
    <row r="342" spans="1:26" ht="15">
      <c r="A342" s="711"/>
      <c r="B342" s="712"/>
      <c r="C342" s="711"/>
      <c r="D342" s="848" t="str">
        <f t="shared" si="33"/>
        <v>Caisse-01/1900</v>
      </c>
      <c r="E342" s="726"/>
      <c r="F342" s="720"/>
      <c r="G342" s="715"/>
      <c r="H342" s="970"/>
      <c r="I342" s="972"/>
      <c r="J342" s="970">
        <f t="shared" si="34"/>
        <v>0</v>
      </c>
      <c r="K342" s="970">
        <f t="shared" si="30"/>
        <v>0</v>
      </c>
      <c r="L342" s="752">
        <f t="shared" si="31"/>
        <v>0</v>
      </c>
      <c r="M342" s="711"/>
      <c r="N342" s="706">
        <f>+IF(A342="",0,IF(A342=Table!$A$5,L342,(IF(A342=Table!$A$3,0,IF(A342=Table!$A$4,L342,0)))))</f>
        <v>0</v>
      </c>
      <c r="O342" s="672"/>
      <c r="P342" s="707">
        <f>-IF(A342=Table!$A$5,I342,0)+IF(A342=Table!$A$5,H342,0)</f>
        <v>0</v>
      </c>
      <c r="Q342" s="716" t="str">
        <f t="shared" si="32"/>
        <v>01/1900</v>
      </c>
      <c r="R342" s="717">
        <f t="shared" si="35"/>
        <v>1</v>
      </c>
      <c r="S342" s="718"/>
      <c r="T342" s="718"/>
      <c r="U342" s="718"/>
      <c r="V342" s="718"/>
      <c r="W342" s="718"/>
      <c r="X342" s="718"/>
      <c r="Y342" s="718"/>
      <c r="Z342" s="718"/>
    </row>
    <row r="343" spans="1:26" ht="15">
      <c r="A343" s="711"/>
      <c r="B343" s="712"/>
      <c r="C343" s="711"/>
      <c r="D343" s="848" t="str">
        <f t="shared" si="33"/>
        <v>Caisse-01/1900</v>
      </c>
      <c r="E343" s="726"/>
      <c r="F343" s="720"/>
      <c r="G343" s="715"/>
      <c r="H343" s="970"/>
      <c r="I343" s="972"/>
      <c r="J343" s="970">
        <f t="shared" si="34"/>
        <v>0</v>
      </c>
      <c r="K343" s="970">
        <f t="shared" si="30"/>
        <v>0</v>
      </c>
      <c r="L343" s="752">
        <f t="shared" si="31"/>
        <v>0</v>
      </c>
      <c r="M343" s="711"/>
      <c r="N343" s="706">
        <f>+IF(A343="",0,IF(A343=Table!$A$5,L343,(IF(A343=Table!$A$3,0,IF(A343=Table!$A$4,L343,0)))))</f>
        <v>0</v>
      </c>
      <c r="O343" s="672"/>
      <c r="P343" s="707">
        <f>-IF(A343=Table!$A$5,I343,0)+IF(A343=Table!$A$5,H343,0)</f>
        <v>0</v>
      </c>
      <c r="Q343" s="716" t="str">
        <f t="shared" si="32"/>
        <v>01/1900</v>
      </c>
      <c r="R343" s="717">
        <f t="shared" si="35"/>
        <v>1</v>
      </c>
      <c r="S343" s="718"/>
      <c r="T343" s="718"/>
      <c r="U343" s="718"/>
      <c r="V343" s="718"/>
      <c r="W343" s="718"/>
      <c r="X343" s="718"/>
      <c r="Y343" s="718"/>
      <c r="Z343" s="718"/>
    </row>
    <row r="344" spans="1:26" ht="15">
      <c r="A344" s="711"/>
      <c r="B344" s="712"/>
      <c r="C344" s="711"/>
      <c r="D344" s="848" t="str">
        <f t="shared" si="33"/>
        <v>Caisse-01/1900</v>
      </c>
      <c r="E344" s="726"/>
      <c r="F344" s="720"/>
      <c r="G344" s="715"/>
      <c r="H344" s="970"/>
      <c r="I344" s="972"/>
      <c r="J344" s="970">
        <f t="shared" si="34"/>
        <v>0</v>
      </c>
      <c r="K344" s="970">
        <f t="shared" si="30"/>
        <v>0</v>
      </c>
      <c r="L344" s="752">
        <f t="shared" si="31"/>
        <v>0</v>
      </c>
      <c r="M344" s="711"/>
      <c r="N344" s="706">
        <f>+IF(A344="",0,IF(A344=Table!$A$5,L344,(IF(A344=Table!$A$3,0,IF(A344=Table!$A$4,L344,0)))))</f>
        <v>0</v>
      </c>
      <c r="O344" s="672"/>
      <c r="P344" s="707">
        <f>-IF(A344=Table!$A$5,I344,0)+IF(A344=Table!$A$5,H344,0)</f>
        <v>0</v>
      </c>
      <c r="Q344" s="716" t="str">
        <f t="shared" si="32"/>
        <v>01/1900</v>
      </c>
      <c r="R344" s="717">
        <f t="shared" si="35"/>
        <v>1</v>
      </c>
      <c r="S344" s="718"/>
      <c r="T344" s="718"/>
      <c r="U344" s="718"/>
      <c r="V344" s="718"/>
      <c r="W344" s="718"/>
      <c r="X344" s="718"/>
      <c r="Y344" s="718"/>
      <c r="Z344" s="718"/>
    </row>
    <row r="345" spans="1:26" ht="15">
      <c r="A345" s="711"/>
      <c r="B345" s="712"/>
      <c r="C345" s="711"/>
      <c r="D345" s="848" t="str">
        <f t="shared" si="33"/>
        <v>Caisse-01/1900</v>
      </c>
      <c r="E345" s="726"/>
      <c r="F345" s="720"/>
      <c r="G345" s="715"/>
      <c r="H345" s="970"/>
      <c r="I345" s="972"/>
      <c r="J345" s="970">
        <f t="shared" si="34"/>
        <v>0</v>
      </c>
      <c r="K345" s="970">
        <f t="shared" si="30"/>
        <v>0</v>
      </c>
      <c r="L345" s="752">
        <f t="shared" si="31"/>
        <v>0</v>
      </c>
      <c r="M345" s="711"/>
      <c r="N345" s="706">
        <f>+IF(A345="",0,IF(A345=Table!$A$5,L345,(IF(A345=Table!$A$3,0,IF(A345=Table!$A$4,L345,0)))))</f>
        <v>0</v>
      </c>
      <c r="O345" s="672"/>
      <c r="P345" s="707">
        <f>-IF(A345=Table!$A$5,I345,0)+IF(A345=Table!$A$5,H345,0)</f>
        <v>0</v>
      </c>
      <c r="Q345" s="716" t="str">
        <f t="shared" si="32"/>
        <v>01/1900</v>
      </c>
      <c r="R345" s="717">
        <f t="shared" si="35"/>
        <v>1</v>
      </c>
      <c r="S345" s="718"/>
      <c r="T345" s="718"/>
      <c r="U345" s="718"/>
      <c r="V345" s="718"/>
      <c r="W345" s="718"/>
      <c r="X345" s="718"/>
      <c r="Y345" s="718"/>
      <c r="Z345" s="718"/>
    </row>
    <row r="346" spans="1:26" ht="15">
      <c r="A346" s="711"/>
      <c r="B346" s="712"/>
      <c r="C346" s="711"/>
      <c r="D346" s="848" t="str">
        <f t="shared" si="33"/>
        <v>Caisse-01/1900</v>
      </c>
      <c r="E346" s="725"/>
      <c r="F346" s="720"/>
      <c r="G346" s="715"/>
      <c r="H346" s="970"/>
      <c r="I346" s="972"/>
      <c r="J346" s="970">
        <f t="shared" si="34"/>
        <v>0</v>
      </c>
      <c r="K346" s="970">
        <f t="shared" si="30"/>
        <v>0</v>
      </c>
      <c r="L346" s="752">
        <f t="shared" si="31"/>
        <v>0</v>
      </c>
      <c r="M346" s="711"/>
      <c r="N346" s="706">
        <f>+IF(A346="",0,IF(A346=Table!$A$5,L346,(IF(A346=Table!$A$3,0,IF(A346=Table!$A$4,L346,0)))))</f>
        <v>0</v>
      </c>
      <c r="O346" s="672"/>
      <c r="P346" s="707">
        <f>-IF(A346=Table!$A$5,I346,0)+IF(A346=Table!$A$5,H346,0)</f>
        <v>0</v>
      </c>
      <c r="Q346" s="716" t="str">
        <f t="shared" si="32"/>
        <v>01/1900</v>
      </c>
      <c r="R346" s="717">
        <f t="shared" si="35"/>
        <v>1</v>
      </c>
      <c r="S346" s="718"/>
      <c r="T346" s="718"/>
      <c r="U346" s="718"/>
      <c r="V346" s="718"/>
      <c r="W346" s="718"/>
      <c r="X346" s="718"/>
      <c r="Y346" s="718"/>
      <c r="Z346" s="718"/>
    </row>
    <row r="347" spans="1:26" ht="15">
      <c r="A347" s="711"/>
      <c r="B347" s="712"/>
      <c r="C347" s="711"/>
      <c r="D347" s="848" t="str">
        <f t="shared" si="33"/>
        <v>Caisse-01/1900</v>
      </c>
      <c r="E347" s="725"/>
      <c r="F347" s="720"/>
      <c r="G347" s="715"/>
      <c r="H347" s="970"/>
      <c r="I347" s="972"/>
      <c r="J347" s="970">
        <f t="shared" si="34"/>
        <v>0</v>
      </c>
      <c r="K347" s="970">
        <f t="shared" si="30"/>
        <v>0</v>
      </c>
      <c r="L347" s="752">
        <f t="shared" si="31"/>
        <v>0</v>
      </c>
      <c r="M347" s="711"/>
      <c r="N347" s="706">
        <f>+IF(A347="",0,IF(A347=Table!$A$5,L347,(IF(A347=Table!$A$3,0,IF(A347=Table!$A$4,L347,0)))))</f>
        <v>0</v>
      </c>
      <c r="O347" s="672"/>
      <c r="P347" s="707">
        <f>-IF(A347=Table!$A$5,I347,0)+IF(A347=Table!$A$5,H347,0)</f>
        <v>0</v>
      </c>
      <c r="Q347" s="716" t="str">
        <f t="shared" si="32"/>
        <v>01/1900</v>
      </c>
      <c r="R347" s="717">
        <f t="shared" si="35"/>
        <v>1</v>
      </c>
      <c r="S347" s="718"/>
      <c r="T347" s="718"/>
      <c r="U347" s="718"/>
      <c r="V347" s="718"/>
      <c r="W347" s="718"/>
      <c r="X347" s="718"/>
      <c r="Y347" s="718"/>
      <c r="Z347" s="718"/>
    </row>
    <row r="348" spans="1:26" ht="15">
      <c r="A348" s="711"/>
      <c r="B348" s="712"/>
      <c r="C348" s="711"/>
      <c r="D348" s="848" t="str">
        <f t="shared" si="33"/>
        <v>Caisse-01/1900</v>
      </c>
      <c r="E348" s="726"/>
      <c r="F348" s="720"/>
      <c r="G348" s="715"/>
      <c r="H348" s="970"/>
      <c r="I348" s="972"/>
      <c r="J348" s="970">
        <f t="shared" si="34"/>
        <v>0</v>
      </c>
      <c r="K348" s="970">
        <f t="shared" si="30"/>
        <v>0</v>
      </c>
      <c r="L348" s="752">
        <f t="shared" si="31"/>
        <v>0</v>
      </c>
      <c r="M348" s="711"/>
      <c r="N348" s="706">
        <f>+IF(A348="",0,IF(A348=Table!$A$5,L348,(IF(A348=Table!$A$3,0,IF(A348=Table!$A$4,L348,0)))))</f>
        <v>0</v>
      </c>
      <c r="O348" s="672"/>
      <c r="P348" s="707">
        <f>-IF(A348=Table!$A$5,I348,0)+IF(A348=Table!$A$5,H348,0)</f>
        <v>0</v>
      </c>
      <c r="Q348" s="716" t="str">
        <f t="shared" si="32"/>
        <v>01/1900</v>
      </c>
      <c r="R348" s="717">
        <f t="shared" si="35"/>
        <v>1</v>
      </c>
      <c r="S348" s="718"/>
      <c r="T348" s="718"/>
      <c r="U348" s="718"/>
      <c r="V348" s="718"/>
      <c r="W348" s="718"/>
      <c r="X348" s="718"/>
      <c r="Y348" s="718"/>
      <c r="Z348" s="718"/>
    </row>
    <row r="349" spans="1:26" ht="15">
      <c r="A349" s="711"/>
      <c r="B349" s="712"/>
      <c r="C349" s="711"/>
      <c r="D349" s="848" t="str">
        <f t="shared" si="33"/>
        <v>Caisse-01/1900</v>
      </c>
      <c r="E349" s="726"/>
      <c r="F349" s="720"/>
      <c r="G349" s="715"/>
      <c r="H349" s="970"/>
      <c r="I349" s="972"/>
      <c r="J349" s="970">
        <f t="shared" si="34"/>
        <v>0</v>
      </c>
      <c r="K349" s="970">
        <f t="shared" si="30"/>
        <v>0</v>
      </c>
      <c r="L349" s="752">
        <f t="shared" si="31"/>
        <v>0</v>
      </c>
      <c r="M349" s="711"/>
      <c r="N349" s="706">
        <f>+IF(A349="",0,IF(A349=Table!$A$5,L349,(IF(A349=Table!$A$3,0,IF(A349=Table!$A$4,L349,0)))))</f>
        <v>0</v>
      </c>
      <c r="O349" s="672"/>
      <c r="P349" s="707">
        <f>-IF(A349=Table!$A$5,I349,0)+IF(A349=Table!$A$5,H349,0)</f>
        <v>0</v>
      </c>
      <c r="Q349" s="716" t="str">
        <f t="shared" si="32"/>
        <v>01/1900</v>
      </c>
      <c r="R349" s="717">
        <f t="shared" si="35"/>
        <v>1</v>
      </c>
      <c r="S349" s="718"/>
      <c r="T349" s="718"/>
      <c r="U349" s="718"/>
      <c r="V349" s="718"/>
      <c r="W349" s="718"/>
      <c r="X349" s="718"/>
      <c r="Y349" s="718"/>
      <c r="Z349" s="718"/>
    </row>
    <row r="350" spans="1:26" ht="15">
      <c r="A350" s="711"/>
      <c r="B350" s="712"/>
      <c r="C350" s="711"/>
      <c r="D350" s="848" t="str">
        <f t="shared" si="33"/>
        <v>Caisse-01/1900</v>
      </c>
      <c r="E350" s="726"/>
      <c r="F350" s="720"/>
      <c r="G350" s="715"/>
      <c r="H350" s="970"/>
      <c r="I350" s="972"/>
      <c r="J350" s="970">
        <f t="shared" si="34"/>
        <v>0</v>
      </c>
      <c r="K350" s="970">
        <f t="shared" si="30"/>
        <v>0</v>
      </c>
      <c r="L350" s="752">
        <f t="shared" si="31"/>
        <v>0</v>
      </c>
      <c r="M350" s="711"/>
      <c r="N350" s="706">
        <f>+IF(A350="",0,IF(A350=Table!$A$5,L350,(IF(A350=Table!$A$3,0,IF(A350=Table!$A$4,L350,0)))))</f>
        <v>0</v>
      </c>
      <c r="O350" s="672"/>
      <c r="P350" s="707">
        <f>-IF(A350=Table!$A$5,I350,0)+IF(A350=Table!$A$5,H350,0)</f>
        <v>0</v>
      </c>
      <c r="Q350" s="716" t="str">
        <f t="shared" si="32"/>
        <v>01/1900</v>
      </c>
      <c r="R350" s="717">
        <f t="shared" si="35"/>
        <v>1</v>
      </c>
      <c r="S350" s="718"/>
      <c r="T350" s="718"/>
      <c r="U350" s="718"/>
      <c r="V350" s="718"/>
      <c r="W350" s="718"/>
      <c r="X350" s="718"/>
      <c r="Y350" s="718"/>
      <c r="Z350" s="718"/>
    </row>
    <row r="351" spans="1:26" ht="15">
      <c r="A351" s="711"/>
      <c r="B351" s="712"/>
      <c r="C351" s="711"/>
      <c r="D351" s="848" t="str">
        <f t="shared" si="33"/>
        <v>Caisse-01/1900</v>
      </c>
      <c r="E351" s="726"/>
      <c r="F351" s="720"/>
      <c r="G351" s="715"/>
      <c r="H351" s="970"/>
      <c r="I351" s="972"/>
      <c r="J351" s="970">
        <f t="shared" si="34"/>
        <v>0</v>
      </c>
      <c r="K351" s="970">
        <f t="shared" si="30"/>
        <v>0</v>
      </c>
      <c r="L351" s="752">
        <f t="shared" si="31"/>
        <v>0</v>
      </c>
      <c r="M351" s="711"/>
      <c r="N351" s="706">
        <f>+IF(A351="",0,IF(A351=Table!$A$5,L351,(IF(A351=Table!$A$3,0,IF(A351=Table!$A$4,L351,0)))))</f>
        <v>0</v>
      </c>
      <c r="O351" s="672"/>
      <c r="P351" s="707">
        <f>-IF(A351=Table!$A$5,I351,0)+IF(A351=Table!$A$5,H351,0)</f>
        <v>0</v>
      </c>
      <c r="Q351" s="716" t="str">
        <f t="shared" si="32"/>
        <v>01/1900</v>
      </c>
      <c r="R351" s="717">
        <f t="shared" si="35"/>
        <v>1</v>
      </c>
      <c r="S351" s="718"/>
      <c r="T351" s="718"/>
      <c r="U351" s="718"/>
      <c r="V351" s="718"/>
      <c r="W351" s="718"/>
      <c r="X351" s="718"/>
      <c r="Y351" s="718"/>
      <c r="Z351" s="718"/>
    </row>
    <row r="352" spans="1:26" ht="15">
      <c r="A352" s="711"/>
      <c r="B352" s="712"/>
      <c r="C352" s="711"/>
      <c r="D352" s="848" t="str">
        <f t="shared" si="33"/>
        <v>Caisse-01/1900</v>
      </c>
      <c r="E352" s="726"/>
      <c r="F352" s="720"/>
      <c r="G352" s="715"/>
      <c r="H352" s="970"/>
      <c r="I352" s="972"/>
      <c r="J352" s="970">
        <f t="shared" si="34"/>
        <v>0</v>
      </c>
      <c r="K352" s="970">
        <f t="shared" si="30"/>
        <v>0</v>
      </c>
      <c r="L352" s="752">
        <f t="shared" si="31"/>
        <v>0</v>
      </c>
      <c r="M352" s="711"/>
      <c r="N352" s="706">
        <f>+IF(A352="",0,IF(A352=Table!$A$5,L352,(IF(A352=Table!$A$3,0,IF(A352=Table!$A$4,L352,0)))))</f>
        <v>0</v>
      </c>
      <c r="O352" s="672"/>
      <c r="P352" s="707">
        <f>-IF(A352=Table!$A$5,I352,0)+IF(A352=Table!$A$5,H352,0)</f>
        <v>0</v>
      </c>
      <c r="Q352" s="716" t="str">
        <f t="shared" si="32"/>
        <v>01/1900</v>
      </c>
      <c r="R352" s="717">
        <f t="shared" si="35"/>
        <v>1</v>
      </c>
      <c r="S352" s="718"/>
      <c r="T352" s="718"/>
      <c r="U352" s="718"/>
      <c r="V352" s="718"/>
      <c r="W352" s="718"/>
      <c r="X352" s="718"/>
      <c r="Y352" s="718"/>
      <c r="Z352" s="718"/>
    </row>
    <row r="353" spans="1:26" ht="15">
      <c r="A353" s="711"/>
      <c r="B353" s="712"/>
      <c r="C353" s="711"/>
      <c r="D353" s="848" t="str">
        <f t="shared" si="33"/>
        <v>Caisse-01/1900</v>
      </c>
      <c r="E353" s="725"/>
      <c r="F353" s="720"/>
      <c r="G353" s="715"/>
      <c r="H353" s="970"/>
      <c r="I353" s="972"/>
      <c r="J353" s="970">
        <f t="shared" si="34"/>
        <v>0</v>
      </c>
      <c r="K353" s="970">
        <f t="shared" si="30"/>
        <v>0</v>
      </c>
      <c r="L353" s="752">
        <f t="shared" si="31"/>
        <v>0</v>
      </c>
      <c r="M353" s="711"/>
      <c r="N353" s="706">
        <f>+IF(A353="",0,IF(A353=Table!$A$5,L353,(IF(A353=Table!$A$3,0,IF(A353=Table!$A$4,L353,0)))))</f>
        <v>0</v>
      </c>
      <c r="O353" s="672"/>
      <c r="P353" s="707">
        <f>-IF(A353=Table!$A$5,I353,0)+IF(A353=Table!$A$5,H353,0)</f>
        <v>0</v>
      </c>
      <c r="Q353" s="716" t="str">
        <f t="shared" si="32"/>
        <v>01/1900</v>
      </c>
      <c r="R353" s="717">
        <f t="shared" si="35"/>
        <v>1</v>
      </c>
      <c r="S353" s="718"/>
      <c r="T353" s="718"/>
      <c r="U353" s="718"/>
      <c r="V353" s="718"/>
      <c r="W353" s="718"/>
      <c r="X353" s="718"/>
      <c r="Y353" s="718"/>
      <c r="Z353" s="718"/>
    </row>
    <row r="354" spans="1:26" ht="15">
      <c r="A354" s="711"/>
      <c r="B354" s="712"/>
      <c r="C354" s="711"/>
      <c r="D354" s="848" t="str">
        <f t="shared" si="33"/>
        <v>Caisse-01/1900</v>
      </c>
      <c r="E354" s="725"/>
      <c r="F354" s="720"/>
      <c r="G354" s="715"/>
      <c r="H354" s="970"/>
      <c r="I354" s="972"/>
      <c r="J354" s="970">
        <f t="shared" si="34"/>
        <v>0</v>
      </c>
      <c r="K354" s="970">
        <f t="shared" si="30"/>
        <v>0</v>
      </c>
      <c r="L354" s="752">
        <f t="shared" si="31"/>
        <v>0</v>
      </c>
      <c r="M354" s="711"/>
      <c r="N354" s="706">
        <f>+IF(A354="",0,IF(A354=Table!$A$5,L354,(IF(A354=Table!$A$3,0,IF(A354=Table!$A$4,L354,0)))))</f>
        <v>0</v>
      </c>
      <c r="O354" s="672"/>
      <c r="P354" s="707">
        <f>-IF(A354=Table!$A$5,I354,0)+IF(A354=Table!$A$5,H354,0)</f>
        <v>0</v>
      </c>
      <c r="Q354" s="716" t="str">
        <f t="shared" si="32"/>
        <v>01/1900</v>
      </c>
      <c r="R354" s="717">
        <f t="shared" si="35"/>
        <v>1</v>
      </c>
      <c r="S354" s="718"/>
      <c r="T354" s="718"/>
      <c r="U354" s="718"/>
      <c r="V354" s="718"/>
      <c r="W354" s="718"/>
      <c r="X354" s="718"/>
      <c r="Y354" s="718"/>
      <c r="Z354" s="718"/>
    </row>
    <row r="355" spans="1:26" ht="15">
      <c r="A355" s="711"/>
      <c r="B355" s="712"/>
      <c r="C355" s="711"/>
      <c r="D355" s="848" t="str">
        <f t="shared" si="33"/>
        <v>Caisse-01/1900</v>
      </c>
      <c r="E355" s="725"/>
      <c r="F355" s="720"/>
      <c r="G355" s="715"/>
      <c r="H355" s="970"/>
      <c r="I355" s="972"/>
      <c r="J355" s="970">
        <f t="shared" si="34"/>
        <v>0</v>
      </c>
      <c r="K355" s="970">
        <f t="shared" si="30"/>
        <v>0</v>
      </c>
      <c r="L355" s="752">
        <f t="shared" si="31"/>
        <v>0</v>
      </c>
      <c r="M355" s="711"/>
      <c r="N355" s="706">
        <f>+IF(A355="",0,IF(A355=Table!$A$5,L355,(IF(A355=Table!$A$3,0,IF(A355=Table!$A$4,L355,0)))))</f>
        <v>0</v>
      </c>
      <c r="O355" s="672"/>
      <c r="P355" s="707">
        <f>-IF(A355=Table!$A$5,I355,0)+IF(A355=Table!$A$5,H355,0)</f>
        <v>0</v>
      </c>
      <c r="Q355" s="716" t="str">
        <f t="shared" si="32"/>
        <v>01/1900</v>
      </c>
      <c r="R355" s="717">
        <f t="shared" si="35"/>
        <v>1</v>
      </c>
      <c r="S355" s="718"/>
      <c r="T355" s="718"/>
      <c r="U355" s="718"/>
      <c r="V355" s="718"/>
      <c r="W355" s="718"/>
      <c r="X355" s="718"/>
      <c r="Y355" s="718"/>
      <c r="Z355" s="718"/>
    </row>
    <row r="356" spans="1:26" ht="15">
      <c r="A356" s="711"/>
      <c r="B356" s="712"/>
      <c r="C356" s="711"/>
      <c r="D356" s="848" t="str">
        <f t="shared" si="33"/>
        <v>Caisse-01/1900</v>
      </c>
      <c r="E356" s="725"/>
      <c r="F356" s="720"/>
      <c r="G356" s="715"/>
      <c r="H356" s="970"/>
      <c r="I356" s="972"/>
      <c r="J356" s="970">
        <f t="shared" si="34"/>
        <v>0</v>
      </c>
      <c r="K356" s="970">
        <f t="shared" si="30"/>
        <v>0</v>
      </c>
      <c r="L356" s="752">
        <f t="shared" si="31"/>
        <v>0</v>
      </c>
      <c r="M356" s="711"/>
      <c r="N356" s="706">
        <f>+IF(A356="",0,IF(A356=Table!$A$5,L356,(IF(A356=Table!$A$3,0,IF(A356=Table!$A$4,L356,0)))))</f>
        <v>0</v>
      </c>
      <c r="O356" s="672"/>
      <c r="P356" s="707">
        <f>-IF(A356=Table!$A$5,I356,0)+IF(A356=Table!$A$5,H356,0)</f>
        <v>0</v>
      </c>
      <c r="Q356" s="716" t="str">
        <f t="shared" si="32"/>
        <v>01/1900</v>
      </c>
      <c r="R356" s="717">
        <f t="shared" si="35"/>
        <v>1</v>
      </c>
      <c r="S356" s="718"/>
      <c r="T356" s="718"/>
      <c r="U356" s="718"/>
      <c r="V356" s="718"/>
      <c r="W356" s="718"/>
      <c r="X356" s="718"/>
      <c r="Y356" s="718"/>
      <c r="Z356" s="718"/>
    </row>
    <row r="357" spans="1:26" ht="15">
      <c r="A357" s="711"/>
      <c r="B357" s="712"/>
      <c r="C357" s="711"/>
      <c r="D357" s="848" t="str">
        <f t="shared" si="33"/>
        <v>Caisse-01/1900</v>
      </c>
      <c r="E357" s="725"/>
      <c r="F357" s="720"/>
      <c r="G357" s="715"/>
      <c r="H357" s="970"/>
      <c r="I357" s="972"/>
      <c r="J357" s="970">
        <f t="shared" si="34"/>
        <v>0</v>
      </c>
      <c r="K357" s="970">
        <f t="shared" si="30"/>
        <v>0</v>
      </c>
      <c r="L357" s="752">
        <f t="shared" si="31"/>
        <v>0</v>
      </c>
      <c r="M357" s="711"/>
      <c r="N357" s="706">
        <f>+IF(A357="",0,IF(A357=Table!$A$5,L357,(IF(A357=Table!$A$3,0,IF(A357=Table!$A$4,L357,0)))))</f>
        <v>0</v>
      </c>
      <c r="O357" s="672"/>
      <c r="P357" s="707">
        <f>-IF(A357=Table!$A$5,I357,0)+IF(A357=Table!$A$5,H357,0)</f>
        <v>0</v>
      </c>
      <c r="Q357" s="716" t="str">
        <f t="shared" si="32"/>
        <v>01/1900</v>
      </c>
      <c r="R357" s="717">
        <f t="shared" si="35"/>
        <v>1</v>
      </c>
      <c r="S357" s="718"/>
      <c r="T357" s="718"/>
      <c r="U357" s="718"/>
      <c r="V357" s="718"/>
      <c r="W357" s="718"/>
      <c r="X357" s="718"/>
      <c r="Y357" s="718"/>
      <c r="Z357" s="718"/>
    </row>
    <row r="358" spans="1:26" ht="15">
      <c r="A358" s="711"/>
      <c r="B358" s="712"/>
      <c r="C358" s="711"/>
      <c r="D358" s="848" t="str">
        <f t="shared" si="33"/>
        <v>Caisse-01/1900</v>
      </c>
      <c r="E358" s="725"/>
      <c r="F358" s="720"/>
      <c r="G358" s="715"/>
      <c r="H358" s="970"/>
      <c r="I358" s="972"/>
      <c r="J358" s="970">
        <f t="shared" si="34"/>
        <v>0</v>
      </c>
      <c r="K358" s="970">
        <f t="shared" si="30"/>
        <v>0</v>
      </c>
      <c r="L358" s="752">
        <f t="shared" si="31"/>
        <v>0</v>
      </c>
      <c r="M358" s="711"/>
      <c r="N358" s="706">
        <f>+IF(A358="",0,IF(A358=Table!$A$5,L358,(IF(A358=Table!$A$3,0,IF(A358=Table!$A$4,L358,0)))))</f>
        <v>0</v>
      </c>
      <c r="O358" s="672"/>
      <c r="P358" s="707">
        <f>-IF(A358=Table!$A$5,I358,0)+IF(A358=Table!$A$5,H358,0)</f>
        <v>0</v>
      </c>
      <c r="Q358" s="716" t="str">
        <f t="shared" si="32"/>
        <v>01/1900</v>
      </c>
      <c r="R358" s="717">
        <f t="shared" si="35"/>
        <v>1</v>
      </c>
      <c r="S358" s="718"/>
      <c r="T358" s="718"/>
      <c r="U358" s="718"/>
      <c r="V358" s="718"/>
      <c r="W358" s="718"/>
      <c r="X358" s="718"/>
      <c r="Y358" s="718"/>
      <c r="Z358" s="718"/>
    </row>
    <row r="359" spans="1:26" ht="15">
      <c r="A359" s="711"/>
      <c r="B359" s="712"/>
      <c r="C359" s="711"/>
      <c r="D359" s="848" t="str">
        <f t="shared" si="33"/>
        <v>Caisse-01/1900</v>
      </c>
      <c r="E359" s="725"/>
      <c r="F359" s="720"/>
      <c r="G359" s="715"/>
      <c r="H359" s="970"/>
      <c r="I359" s="972"/>
      <c r="J359" s="970">
        <f t="shared" si="34"/>
        <v>0</v>
      </c>
      <c r="K359" s="970">
        <f t="shared" si="30"/>
        <v>0</v>
      </c>
      <c r="L359" s="752">
        <f t="shared" si="31"/>
        <v>0</v>
      </c>
      <c r="M359" s="711"/>
      <c r="N359" s="706">
        <f>+IF(A359="",0,IF(A359=Table!$A$5,L359,(IF(A359=Table!$A$3,0,IF(A359=Table!$A$4,L359,0)))))</f>
        <v>0</v>
      </c>
      <c r="O359" s="672"/>
      <c r="P359" s="707">
        <f>-IF(A359=Table!$A$5,I359,0)+IF(A359=Table!$A$5,H359,0)</f>
        <v>0</v>
      </c>
      <c r="Q359" s="716" t="str">
        <f t="shared" si="32"/>
        <v>01/1900</v>
      </c>
      <c r="R359" s="717">
        <f t="shared" si="35"/>
        <v>1</v>
      </c>
      <c r="S359" s="718"/>
      <c r="T359" s="718"/>
      <c r="U359" s="718"/>
      <c r="V359" s="718"/>
      <c r="W359" s="718"/>
      <c r="X359" s="718"/>
      <c r="Y359" s="718"/>
      <c r="Z359" s="718"/>
    </row>
    <row r="360" spans="1:26" ht="15">
      <c r="A360" s="711"/>
      <c r="B360" s="712"/>
      <c r="C360" s="711"/>
      <c r="D360" s="848" t="str">
        <f t="shared" si="33"/>
        <v>Caisse-01/1900</v>
      </c>
      <c r="E360" s="725"/>
      <c r="F360" s="720"/>
      <c r="G360" s="715"/>
      <c r="H360" s="970"/>
      <c r="I360" s="972"/>
      <c r="J360" s="970">
        <f t="shared" si="34"/>
        <v>0</v>
      </c>
      <c r="K360" s="970">
        <f t="shared" si="30"/>
        <v>0</v>
      </c>
      <c r="L360" s="752">
        <f t="shared" si="31"/>
        <v>0</v>
      </c>
      <c r="M360" s="711"/>
      <c r="N360" s="706">
        <f>+IF(A360="",0,IF(A360=Table!$A$5,L360,(IF(A360=Table!$A$3,0,IF(A360=Table!$A$4,L360,0)))))</f>
        <v>0</v>
      </c>
      <c r="O360" s="672"/>
      <c r="P360" s="707">
        <f>-IF(A360=Table!$A$5,I360,0)+IF(A360=Table!$A$5,H360,0)</f>
        <v>0</v>
      </c>
      <c r="Q360" s="716" t="str">
        <f t="shared" si="32"/>
        <v>01/1900</v>
      </c>
      <c r="R360" s="717">
        <f t="shared" si="35"/>
        <v>1</v>
      </c>
      <c r="S360" s="718"/>
      <c r="T360" s="718"/>
      <c r="U360" s="718"/>
      <c r="V360" s="718"/>
      <c r="W360" s="718"/>
      <c r="X360" s="718"/>
      <c r="Y360" s="718"/>
      <c r="Z360" s="718"/>
    </row>
    <row r="361" spans="1:26" ht="15">
      <c r="A361" s="711"/>
      <c r="B361" s="712"/>
      <c r="C361" s="711"/>
      <c r="D361" s="848" t="str">
        <f t="shared" si="33"/>
        <v>Caisse-01/1900</v>
      </c>
      <c r="E361" s="725"/>
      <c r="F361" s="720"/>
      <c r="G361" s="715"/>
      <c r="H361" s="970"/>
      <c r="I361" s="972"/>
      <c r="J361" s="970">
        <f t="shared" si="34"/>
        <v>0</v>
      </c>
      <c r="K361" s="970">
        <f t="shared" si="30"/>
        <v>0</v>
      </c>
      <c r="L361" s="752">
        <f t="shared" si="31"/>
        <v>0</v>
      </c>
      <c r="M361" s="711"/>
      <c r="N361" s="706">
        <f>+IF(A361="",0,IF(A361=Table!$A$5,L361,(IF(A361=Table!$A$3,0,IF(A361=Table!$A$4,L361,0)))))</f>
        <v>0</v>
      </c>
      <c r="O361" s="672"/>
      <c r="P361" s="707">
        <f>-IF(A361=Table!$A$5,I361,0)+IF(A361=Table!$A$5,H361,0)</f>
        <v>0</v>
      </c>
      <c r="Q361" s="716" t="str">
        <f t="shared" si="32"/>
        <v>01/1900</v>
      </c>
      <c r="R361" s="717">
        <f t="shared" si="35"/>
        <v>1</v>
      </c>
      <c r="S361" s="718"/>
      <c r="T361" s="718"/>
      <c r="U361" s="718"/>
      <c r="V361" s="718"/>
      <c r="W361" s="718"/>
      <c r="X361" s="718"/>
      <c r="Y361" s="718"/>
      <c r="Z361" s="718"/>
    </row>
    <row r="362" spans="1:26" ht="15">
      <c r="A362" s="711"/>
      <c r="B362" s="712"/>
      <c r="C362" s="711"/>
      <c r="D362" s="848" t="str">
        <f t="shared" si="33"/>
        <v>Caisse-01/1900</v>
      </c>
      <c r="E362" s="725"/>
      <c r="F362" s="720"/>
      <c r="G362" s="715"/>
      <c r="H362" s="970"/>
      <c r="I362" s="972"/>
      <c r="J362" s="970">
        <f t="shared" si="34"/>
        <v>0</v>
      </c>
      <c r="K362" s="970">
        <f t="shared" si="30"/>
        <v>0</v>
      </c>
      <c r="L362" s="752">
        <f t="shared" si="31"/>
        <v>0</v>
      </c>
      <c r="M362" s="711"/>
      <c r="N362" s="706">
        <f>+IF(A362="",0,IF(A362=Table!$A$5,L362,(IF(A362=Table!$A$3,0,IF(A362=Table!$A$4,L362,0)))))</f>
        <v>0</v>
      </c>
      <c r="O362" s="672"/>
      <c r="P362" s="707">
        <f>-IF(A362=Table!$A$5,I362,0)+IF(A362=Table!$A$5,H362,0)</f>
        <v>0</v>
      </c>
      <c r="Q362" s="716" t="str">
        <f t="shared" si="32"/>
        <v>01/1900</v>
      </c>
      <c r="R362" s="717">
        <f t="shared" si="35"/>
        <v>1</v>
      </c>
      <c r="S362" s="718"/>
      <c r="T362" s="718"/>
      <c r="U362" s="718"/>
      <c r="V362" s="718"/>
      <c r="W362" s="718"/>
      <c r="X362" s="718"/>
      <c r="Y362" s="718"/>
      <c r="Z362" s="718"/>
    </row>
    <row r="363" spans="1:26" ht="15">
      <c r="A363" s="711"/>
      <c r="B363" s="712"/>
      <c r="C363" s="711"/>
      <c r="D363" s="848" t="str">
        <f t="shared" si="33"/>
        <v>Caisse-01/1900</v>
      </c>
      <c r="E363" s="726"/>
      <c r="F363" s="732"/>
      <c r="G363" s="715"/>
      <c r="H363" s="970"/>
      <c r="I363" s="972"/>
      <c r="J363" s="970">
        <f t="shared" si="34"/>
        <v>0</v>
      </c>
      <c r="K363" s="970">
        <f t="shared" si="30"/>
        <v>0</v>
      </c>
      <c r="L363" s="752">
        <f t="shared" si="31"/>
        <v>0</v>
      </c>
      <c r="M363" s="711"/>
      <c r="N363" s="706">
        <f>+IF(A363="",0,IF(A363=Table!$A$5,L363,(IF(A363=Table!$A$3,0,IF(A363=Table!$A$4,L363,0)))))</f>
        <v>0</v>
      </c>
      <c r="O363" s="672"/>
      <c r="P363" s="707">
        <f>-IF(A363=Table!$A$5,I363,0)+IF(A363=Table!$A$5,H363,0)</f>
        <v>0</v>
      </c>
      <c r="Q363" s="716" t="str">
        <f t="shared" si="32"/>
        <v>01/1900</v>
      </c>
      <c r="R363" s="717">
        <f t="shared" si="35"/>
        <v>1</v>
      </c>
      <c r="S363" s="718"/>
      <c r="T363" s="718"/>
      <c r="U363" s="718"/>
      <c r="V363" s="718"/>
      <c r="W363" s="718"/>
      <c r="X363" s="718"/>
      <c r="Y363" s="718"/>
      <c r="Z363" s="718"/>
    </row>
    <row r="364" spans="1:26" ht="15">
      <c r="A364" s="711"/>
      <c r="B364" s="712"/>
      <c r="C364" s="711"/>
      <c r="D364" s="848" t="str">
        <f t="shared" si="33"/>
        <v>Caisse-01/1900</v>
      </c>
      <c r="E364" s="713"/>
      <c r="F364" s="724"/>
      <c r="G364" s="715"/>
      <c r="H364" s="970"/>
      <c r="I364" s="972"/>
      <c r="J364" s="970">
        <f t="shared" si="34"/>
        <v>0</v>
      </c>
      <c r="K364" s="970">
        <f t="shared" si="30"/>
        <v>0</v>
      </c>
      <c r="L364" s="752">
        <f t="shared" si="31"/>
        <v>0</v>
      </c>
      <c r="M364" s="711"/>
      <c r="N364" s="706">
        <f>+IF(A364="",0,IF(A364=Table!$A$5,L364,(IF(A364=Table!$A$3,0,IF(A364=Table!$A$4,L364,0)))))</f>
        <v>0</v>
      </c>
      <c r="O364" s="672"/>
      <c r="P364" s="707">
        <f>-IF(A364=Table!$A$5,I364,0)+IF(A364=Table!$A$5,H364,0)</f>
        <v>0</v>
      </c>
      <c r="Q364" s="716" t="str">
        <f t="shared" si="32"/>
        <v>01/1900</v>
      </c>
      <c r="R364" s="717">
        <f t="shared" si="35"/>
        <v>1</v>
      </c>
      <c r="S364" s="718"/>
      <c r="T364" s="718"/>
      <c r="U364" s="718"/>
      <c r="V364" s="718"/>
      <c r="W364" s="718"/>
      <c r="X364" s="718"/>
      <c r="Y364" s="718"/>
      <c r="Z364" s="718"/>
    </row>
    <row r="365" spans="1:26" ht="15">
      <c r="A365" s="711"/>
      <c r="B365" s="712"/>
      <c r="C365" s="711"/>
      <c r="D365" s="848" t="str">
        <f t="shared" si="33"/>
        <v>Caisse-01/1900</v>
      </c>
      <c r="E365" s="725"/>
      <c r="F365" s="724"/>
      <c r="G365" s="715"/>
      <c r="H365" s="972"/>
      <c r="I365" s="970"/>
      <c r="J365" s="970">
        <f t="shared" si="34"/>
        <v>0</v>
      </c>
      <c r="K365" s="970">
        <f t="shared" si="30"/>
        <v>0</v>
      </c>
      <c r="L365" s="752">
        <f t="shared" si="31"/>
        <v>0</v>
      </c>
      <c r="M365" s="711"/>
      <c r="N365" s="706">
        <f>+IF(A365="",0,IF(A365=Table!$A$5,L365,(IF(A365=Table!$A$3,0,IF(A365=Table!$A$4,L365,0)))))</f>
        <v>0</v>
      </c>
      <c r="O365" s="672"/>
      <c r="P365" s="707">
        <f>-IF(A365=Table!$A$5,I365,0)+IF(A365=Table!$A$5,H365,0)</f>
        <v>0</v>
      </c>
      <c r="Q365" s="716" t="str">
        <f t="shared" si="32"/>
        <v>01/1900</v>
      </c>
      <c r="R365" s="717">
        <f t="shared" si="35"/>
        <v>1</v>
      </c>
      <c r="S365" s="718"/>
      <c r="T365" s="718"/>
      <c r="U365" s="718"/>
      <c r="V365" s="718"/>
      <c r="W365" s="718"/>
      <c r="X365" s="718"/>
      <c r="Y365" s="718"/>
      <c r="Z365" s="718"/>
    </row>
    <row r="366" spans="1:26" ht="15">
      <c r="A366" s="711"/>
      <c r="B366" s="712"/>
      <c r="C366" s="711"/>
      <c r="D366" s="848" t="str">
        <f t="shared" si="33"/>
        <v>Caisse-01/1900</v>
      </c>
      <c r="E366" s="725"/>
      <c r="F366" s="720"/>
      <c r="G366" s="715"/>
      <c r="H366" s="970"/>
      <c r="I366" s="972"/>
      <c r="J366" s="970">
        <f t="shared" si="34"/>
        <v>0</v>
      </c>
      <c r="K366" s="970">
        <f t="shared" si="30"/>
        <v>0</v>
      </c>
      <c r="L366" s="752">
        <f t="shared" si="31"/>
        <v>0</v>
      </c>
      <c r="M366" s="711"/>
      <c r="N366" s="706">
        <f>+IF(A366="",0,IF(A366=Table!$A$5,L366,(IF(A366=Table!$A$3,0,IF(A366=Table!$A$4,L366,0)))))</f>
        <v>0</v>
      </c>
      <c r="O366" s="672"/>
      <c r="P366" s="707">
        <f>-IF(A366=Table!$A$5,I366,0)+IF(A366=Table!$A$5,H366,0)</f>
        <v>0</v>
      </c>
      <c r="Q366" s="716" t="str">
        <f t="shared" si="32"/>
        <v>01/1900</v>
      </c>
      <c r="R366" s="717">
        <f t="shared" si="35"/>
        <v>1</v>
      </c>
      <c r="S366" s="718"/>
      <c r="T366" s="718"/>
      <c r="U366" s="718"/>
      <c r="V366" s="718"/>
      <c r="W366" s="718"/>
      <c r="X366" s="718"/>
      <c r="Y366" s="718"/>
      <c r="Z366" s="718"/>
    </row>
    <row r="367" spans="1:26" ht="15">
      <c r="A367" s="711"/>
      <c r="B367" s="712"/>
      <c r="C367" s="711"/>
      <c r="D367" s="848" t="str">
        <f t="shared" si="33"/>
        <v>Caisse-01/1900</v>
      </c>
      <c r="E367" s="726"/>
      <c r="F367" s="720"/>
      <c r="G367" s="715"/>
      <c r="H367" s="970"/>
      <c r="I367" s="972"/>
      <c r="J367" s="970">
        <f t="shared" si="34"/>
        <v>0</v>
      </c>
      <c r="K367" s="970">
        <f t="shared" si="30"/>
        <v>0</v>
      </c>
      <c r="L367" s="752">
        <f t="shared" si="31"/>
        <v>0</v>
      </c>
      <c r="M367" s="711"/>
      <c r="N367" s="706">
        <f>+IF(A367="",0,IF(A367=Table!$A$5,L367,(IF(A367=Table!$A$3,0,IF(A367=Table!$A$4,L367,0)))))</f>
        <v>0</v>
      </c>
      <c r="O367" s="672"/>
      <c r="P367" s="707">
        <f>-IF(A367=Table!$A$5,I367,0)+IF(A367=Table!$A$5,H367,0)</f>
        <v>0</v>
      </c>
      <c r="Q367" s="716" t="str">
        <f t="shared" si="32"/>
        <v>01/1900</v>
      </c>
      <c r="R367" s="717">
        <f t="shared" si="35"/>
        <v>1</v>
      </c>
      <c r="S367" s="718"/>
      <c r="T367" s="718"/>
      <c r="U367" s="718"/>
      <c r="V367" s="718"/>
      <c r="W367" s="718"/>
      <c r="X367" s="718"/>
      <c r="Y367" s="718"/>
      <c r="Z367" s="718"/>
    </row>
    <row r="368" spans="1:26" ht="15">
      <c r="A368" s="711"/>
      <c r="B368" s="712"/>
      <c r="C368" s="711"/>
      <c r="D368" s="848" t="str">
        <f t="shared" si="33"/>
        <v>Caisse-01/1900</v>
      </c>
      <c r="E368" s="726"/>
      <c r="F368" s="720"/>
      <c r="G368" s="715"/>
      <c r="H368" s="970"/>
      <c r="I368" s="972"/>
      <c r="J368" s="970">
        <f t="shared" si="34"/>
        <v>0</v>
      </c>
      <c r="K368" s="970">
        <f t="shared" si="30"/>
        <v>0</v>
      </c>
      <c r="L368" s="752">
        <f t="shared" si="31"/>
        <v>0</v>
      </c>
      <c r="M368" s="711"/>
      <c r="N368" s="706">
        <f>+IF(A368="",0,IF(A368=Table!$A$5,L368,(IF(A368=Table!$A$3,0,IF(A368=Table!$A$4,L368,0)))))</f>
        <v>0</v>
      </c>
      <c r="O368" s="672"/>
      <c r="P368" s="707">
        <f>-IF(A368=Table!$A$5,I368,0)+IF(A368=Table!$A$5,H368,0)</f>
        <v>0</v>
      </c>
      <c r="Q368" s="716" t="str">
        <f t="shared" si="32"/>
        <v>01/1900</v>
      </c>
      <c r="R368" s="717">
        <f t="shared" si="35"/>
        <v>1</v>
      </c>
      <c r="S368" s="718"/>
      <c r="T368" s="718"/>
      <c r="U368" s="718"/>
      <c r="V368" s="718"/>
      <c r="W368" s="718"/>
      <c r="X368" s="718"/>
      <c r="Y368" s="718"/>
      <c r="Z368" s="718"/>
    </row>
    <row r="369" spans="1:26" ht="15">
      <c r="A369" s="711"/>
      <c r="B369" s="712"/>
      <c r="C369" s="711"/>
      <c r="D369" s="848" t="str">
        <f t="shared" si="33"/>
        <v>Caisse-01/1900</v>
      </c>
      <c r="E369" s="725"/>
      <c r="F369" s="720"/>
      <c r="G369" s="715"/>
      <c r="H369" s="970"/>
      <c r="I369" s="972"/>
      <c r="J369" s="970">
        <f t="shared" si="34"/>
        <v>0</v>
      </c>
      <c r="K369" s="970">
        <f t="shared" si="30"/>
        <v>0</v>
      </c>
      <c r="L369" s="752">
        <f t="shared" si="31"/>
        <v>0</v>
      </c>
      <c r="M369" s="711"/>
      <c r="N369" s="706">
        <f>+IF(A369="",0,IF(A369=Table!$A$5,L369,(IF(A369=Table!$A$3,0,IF(A369=Table!$A$4,L369,0)))))</f>
        <v>0</v>
      </c>
      <c r="O369" s="672"/>
      <c r="P369" s="707">
        <f>-IF(A369=Table!$A$5,I369,0)+IF(A369=Table!$A$5,H369,0)</f>
        <v>0</v>
      </c>
      <c r="Q369" s="716" t="str">
        <f t="shared" si="32"/>
        <v>01/1900</v>
      </c>
      <c r="R369" s="717">
        <f t="shared" si="35"/>
        <v>1</v>
      </c>
      <c r="S369" s="718"/>
      <c r="T369" s="718"/>
      <c r="U369" s="718"/>
      <c r="V369" s="718"/>
      <c r="W369" s="718"/>
      <c r="X369" s="718"/>
      <c r="Y369" s="718"/>
      <c r="Z369" s="718"/>
    </row>
    <row r="370" spans="1:26" ht="15">
      <c r="A370" s="711"/>
      <c r="B370" s="712"/>
      <c r="C370" s="711"/>
      <c r="D370" s="848" t="str">
        <f t="shared" si="33"/>
        <v>Caisse-01/1900</v>
      </c>
      <c r="E370" s="725"/>
      <c r="F370" s="720"/>
      <c r="G370" s="715"/>
      <c r="H370" s="970"/>
      <c r="I370" s="972"/>
      <c r="J370" s="970">
        <f t="shared" si="34"/>
        <v>0</v>
      </c>
      <c r="K370" s="970">
        <f t="shared" si="30"/>
        <v>0</v>
      </c>
      <c r="L370" s="752">
        <f t="shared" si="31"/>
        <v>0</v>
      </c>
      <c r="M370" s="711"/>
      <c r="N370" s="706">
        <f>+IF(A370="",0,IF(A370=Table!$A$5,L370,(IF(A370=Table!$A$3,0,IF(A370=Table!$A$4,L370,0)))))</f>
        <v>0</v>
      </c>
      <c r="O370" s="672"/>
      <c r="P370" s="707">
        <f>-IF(A370=Table!$A$5,I370,0)+IF(A370=Table!$A$5,H370,0)</f>
        <v>0</v>
      </c>
      <c r="Q370" s="716" t="str">
        <f t="shared" si="32"/>
        <v>01/1900</v>
      </c>
      <c r="R370" s="717">
        <f t="shared" si="35"/>
        <v>1</v>
      </c>
      <c r="S370" s="718"/>
      <c r="T370" s="718"/>
      <c r="U370" s="718"/>
      <c r="V370" s="718"/>
      <c r="W370" s="718"/>
      <c r="X370" s="718"/>
      <c r="Y370" s="718"/>
      <c r="Z370" s="718"/>
    </row>
    <row r="371" spans="1:26" ht="15">
      <c r="A371" s="711"/>
      <c r="B371" s="712"/>
      <c r="C371" s="711"/>
      <c r="D371" s="848" t="str">
        <f t="shared" si="33"/>
        <v>Caisse-01/1900</v>
      </c>
      <c r="E371" s="725"/>
      <c r="F371" s="720"/>
      <c r="G371" s="715"/>
      <c r="H371" s="970"/>
      <c r="I371" s="972"/>
      <c r="J371" s="970">
        <f t="shared" si="34"/>
        <v>0</v>
      </c>
      <c r="K371" s="970">
        <f t="shared" si="30"/>
        <v>0</v>
      </c>
      <c r="L371" s="752">
        <f t="shared" si="31"/>
        <v>0</v>
      </c>
      <c r="M371" s="711"/>
      <c r="N371" s="706">
        <f>+IF(A371="",0,IF(A371=Table!$A$5,L371,(IF(A371=Table!$A$3,0,IF(A371=Table!$A$4,L371,0)))))</f>
        <v>0</v>
      </c>
      <c r="O371" s="672"/>
      <c r="P371" s="707">
        <f>-IF(A371=Table!$A$5,I371,0)+IF(A371=Table!$A$5,H371,0)</f>
        <v>0</v>
      </c>
      <c r="Q371" s="716" t="str">
        <f t="shared" si="32"/>
        <v>01/1900</v>
      </c>
      <c r="R371" s="717">
        <f t="shared" si="35"/>
        <v>1</v>
      </c>
      <c r="S371" s="718"/>
      <c r="T371" s="718"/>
      <c r="U371" s="718"/>
      <c r="V371" s="718"/>
      <c r="W371" s="718"/>
      <c r="X371" s="718"/>
      <c r="Y371" s="718"/>
      <c r="Z371" s="718"/>
    </row>
    <row r="372" spans="1:26" ht="15">
      <c r="A372" s="711"/>
      <c r="B372" s="712"/>
      <c r="C372" s="711"/>
      <c r="D372" s="848" t="str">
        <f t="shared" si="33"/>
        <v>Caisse-01/1900</v>
      </c>
      <c r="E372" s="725"/>
      <c r="F372" s="720"/>
      <c r="G372" s="715"/>
      <c r="H372" s="970"/>
      <c r="I372" s="972"/>
      <c r="J372" s="970">
        <f t="shared" si="34"/>
        <v>0</v>
      </c>
      <c r="K372" s="970">
        <f t="shared" si="30"/>
        <v>0</v>
      </c>
      <c r="L372" s="752">
        <f t="shared" si="31"/>
        <v>0</v>
      </c>
      <c r="M372" s="711"/>
      <c r="N372" s="706">
        <f>+IF(A372="",0,IF(A372=Table!$A$5,L372,(IF(A372=Table!$A$3,0,IF(A372=Table!$A$4,L372,0)))))</f>
        <v>0</v>
      </c>
      <c r="O372" s="672"/>
      <c r="P372" s="707">
        <f>-IF(A372=Table!$A$5,I372,0)+IF(A372=Table!$A$5,H372,0)</f>
        <v>0</v>
      </c>
      <c r="Q372" s="716" t="str">
        <f t="shared" si="32"/>
        <v>01/1900</v>
      </c>
      <c r="R372" s="717">
        <f t="shared" si="35"/>
        <v>1</v>
      </c>
      <c r="S372" s="718"/>
      <c r="T372" s="718"/>
      <c r="U372" s="718"/>
      <c r="V372" s="718"/>
      <c r="W372" s="718"/>
      <c r="X372" s="718"/>
      <c r="Y372" s="718"/>
      <c r="Z372" s="718"/>
    </row>
    <row r="373" spans="1:26" ht="15">
      <c r="A373" s="711"/>
      <c r="B373" s="712"/>
      <c r="C373" s="711"/>
      <c r="D373" s="848" t="str">
        <f t="shared" si="33"/>
        <v>Caisse-01/1900</v>
      </c>
      <c r="E373" s="725"/>
      <c r="F373" s="720"/>
      <c r="G373" s="715"/>
      <c r="H373" s="970"/>
      <c r="I373" s="972"/>
      <c r="J373" s="970">
        <f t="shared" si="34"/>
        <v>0</v>
      </c>
      <c r="K373" s="970">
        <f t="shared" si="30"/>
        <v>0</v>
      </c>
      <c r="L373" s="752">
        <f t="shared" si="31"/>
        <v>0</v>
      </c>
      <c r="M373" s="711"/>
      <c r="N373" s="706">
        <f>+IF(A373="",0,IF(A373=Table!$A$5,L373,(IF(A373=Table!$A$3,0,IF(A373=Table!$A$4,L373,0)))))</f>
        <v>0</v>
      </c>
      <c r="O373" s="672"/>
      <c r="P373" s="707">
        <f>-IF(A373=Table!$A$5,I373,0)+IF(A373=Table!$A$5,H373,0)</f>
        <v>0</v>
      </c>
      <c r="Q373" s="716" t="str">
        <f t="shared" si="32"/>
        <v>01/1900</v>
      </c>
      <c r="R373" s="717">
        <f t="shared" si="35"/>
        <v>1</v>
      </c>
      <c r="S373" s="718"/>
      <c r="T373" s="718"/>
      <c r="U373" s="718"/>
      <c r="V373" s="718"/>
      <c r="W373" s="718"/>
      <c r="X373" s="718"/>
      <c r="Y373" s="718"/>
      <c r="Z373" s="718"/>
    </row>
    <row r="374" spans="1:26" ht="15">
      <c r="A374" s="711"/>
      <c r="B374" s="712"/>
      <c r="C374" s="711"/>
      <c r="D374" s="848" t="str">
        <f t="shared" si="33"/>
        <v>Caisse-01/1900</v>
      </c>
      <c r="E374" s="713"/>
      <c r="F374" s="714"/>
      <c r="G374" s="715"/>
      <c r="H374" s="970"/>
      <c r="I374" s="972"/>
      <c r="J374" s="970">
        <f t="shared" si="34"/>
        <v>0</v>
      </c>
      <c r="K374" s="970">
        <f t="shared" si="30"/>
        <v>0</v>
      </c>
      <c r="L374" s="752">
        <f t="shared" si="31"/>
        <v>0</v>
      </c>
      <c r="M374" s="711"/>
      <c r="N374" s="706">
        <f>+IF(A374="",0,IF(A374=Table!$A$5,L374,(IF(A374=Table!$A$3,0,IF(A374=Table!$A$4,L374,0)))))</f>
        <v>0</v>
      </c>
      <c r="O374" s="672"/>
      <c r="P374" s="707">
        <f>-IF(A374=Table!$A$5,I374,0)+IF(A374=Table!$A$5,H374,0)</f>
        <v>0</v>
      </c>
      <c r="Q374" s="716" t="str">
        <f t="shared" si="32"/>
        <v>01/1900</v>
      </c>
      <c r="R374" s="717">
        <f t="shared" si="35"/>
        <v>1</v>
      </c>
      <c r="S374" s="718"/>
      <c r="T374" s="718"/>
      <c r="U374" s="718"/>
      <c r="V374" s="718"/>
      <c r="W374" s="718"/>
      <c r="X374" s="718"/>
      <c r="Y374" s="718"/>
      <c r="Z374" s="718"/>
    </row>
    <row r="375" spans="1:26" ht="15">
      <c r="A375" s="711"/>
      <c r="B375" s="712"/>
      <c r="C375" s="711"/>
      <c r="D375" s="848" t="str">
        <f t="shared" si="33"/>
        <v>Caisse-01/1900</v>
      </c>
      <c r="E375" s="725"/>
      <c r="F375" s="714"/>
      <c r="G375" s="715"/>
      <c r="H375" s="972"/>
      <c r="I375" s="970"/>
      <c r="J375" s="970">
        <f t="shared" si="34"/>
        <v>0</v>
      </c>
      <c r="K375" s="970">
        <f t="shared" si="30"/>
        <v>0</v>
      </c>
      <c r="L375" s="752">
        <f t="shared" si="31"/>
        <v>0</v>
      </c>
      <c r="M375" s="711"/>
      <c r="N375" s="706">
        <f>+IF(A375="",0,IF(A375=Table!$A$5,L375,(IF(A375=Table!$A$3,0,IF(A375=Table!$A$4,L375,0)))))</f>
        <v>0</v>
      </c>
      <c r="O375" s="672"/>
      <c r="P375" s="707">
        <f>-IF(A375=Table!$A$5,I375,0)+IF(A375=Table!$A$5,H375,0)</f>
        <v>0</v>
      </c>
      <c r="Q375" s="716" t="str">
        <f t="shared" si="32"/>
        <v>01/1900</v>
      </c>
      <c r="R375" s="717">
        <f t="shared" si="35"/>
        <v>1</v>
      </c>
      <c r="S375" s="718"/>
      <c r="T375" s="718"/>
      <c r="U375" s="718"/>
      <c r="V375" s="718"/>
      <c r="W375" s="718"/>
      <c r="X375" s="718"/>
      <c r="Y375" s="718"/>
      <c r="Z375" s="718"/>
    </row>
    <row r="376" spans="1:26" ht="15">
      <c r="A376" s="711"/>
      <c r="B376" s="712"/>
      <c r="C376" s="711"/>
      <c r="D376" s="848" t="str">
        <f t="shared" si="33"/>
        <v>Caisse-01/1900</v>
      </c>
      <c r="E376" s="725"/>
      <c r="F376" s="720"/>
      <c r="G376" s="715"/>
      <c r="H376" s="970"/>
      <c r="I376" s="972"/>
      <c r="J376" s="970">
        <f t="shared" si="34"/>
        <v>0</v>
      </c>
      <c r="K376" s="970">
        <f t="shared" si="30"/>
        <v>0</v>
      </c>
      <c r="L376" s="752">
        <f t="shared" si="31"/>
        <v>0</v>
      </c>
      <c r="M376" s="711"/>
      <c r="N376" s="706">
        <f>+IF(A376="",0,IF(A376=Table!$A$5,L376,(IF(A376=Table!$A$3,0,IF(A376=Table!$A$4,L376,0)))))</f>
        <v>0</v>
      </c>
      <c r="O376" s="672"/>
      <c r="P376" s="707">
        <f>-IF(A376=Table!$A$5,I376,0)+IF(A376=Table!$A$5,H376,0)</f>
        <v>0</v>
      </c>
      <c r="Q376" s="716" t="str">
        <f t="shared" si="32"/>
        <v>01/1900</v>
      </c>
      <c r="R376" s="717">
        <f t="shared" si="35"/>
        <v>1</v>
      </c>
      <c r="S376" s="718"/>
      <c r="T376" s="718"/>
      <c r="U376" s="718"/>
      <c r="V376" s="718"/>
      <c r="W376" s="718"/>
      <c r="X376" s="718"/>
      <c r="Y376" s="718"/>
      <c r="Z376" s="718"/>
    </row>
    <row r="377" spans="1:26" ht="15">
      <c r="A377" s="711"/>
      <c r="B377" s="712"/>
      <c r="C377" s="711"/>
      <c r="D377" s="848" t="str">
        <f t="shared" si="33"/>
        <v>Caisse-01/1900</v>
      </c>
      <c r="E377" s="726"/>
      <c r="F377" s="720"/>
      <c r="G377" s="715"/>
      <c r="H377" s="970"/>
      <c r="I377" s="972"/>
      <c r="J377" s="970">
        <f t="shared" si="34"/>
        <v>0</v>
      </c>
      <c r="K377" s="970">
        <f t="shared" si="30"/>
        <v>0</v>
      </c>
      <c r="L377" s="752">
        <f t="shared" si="31"/>
        <v>0</v>
      </c>
      <c r="M377" s="711"/>
      <c r="N377" s="706">
        <f>+IF(A377="",0,IF(A377=Table!$A$5,L377,(IF(A377=Table!$A$3,0,IF(A377=Table!$A$4,L377,0)))))</f>
        <v>0</v>
      </c>
      <c r="O377" s="672"/>
      <c r="P377" s="707">
        <f>-IF(A377=Table!$A$5,I377,0)+IF(A377=Table!$A$5,H377,0)</f>
        <v>0</v>
      </c>
      <c r="Q377" s="716" t="str">
        <f t="shared" si="32"/>
        <v>01/1900</v>
      </c>
      <c r="R377" s="717">
        <f t="shared" si="35"/>
        <v>1</v>
      </c>
      <c r="S377" s="718"/>
      <c r="T377" s="718"/>
      <c r="U377" s="718"/>
      <c r="V377" s="718"/>
      <c r="W377" s="718"/>
      <c r="X377" s="718"/>
      <c r="Y377" s="718"/>
      <c r="Z377" s="718"/>
    </row>
    <row r="378" spans="1:26" ht="15">
      <c r="A378" s="711"/>
      <c r="B378" s="712"/>
      <c r="C378" s="711"/>
      <c r="D378" s="848" t="str">
        <f t="shared" si="33"/>
        <v>Caisse-01/1900</v>
      </c>
      <c r="E378" s="726"/>
      <c r="F378" s="720"/>
      <c r="G378" s="715"/>
      <c r="H378" s="970"/>
      <c r="I378" s="972"/>
      <c r="J378" s="970">
        <f t="shared" si="34"/>
        <v>0</v>
      </c>
      <c r="K378" s="970">
        <f t="shared" si="30"/>
        <v>0</v>
      </c>
      <c r="L378" s="752">
        <f t="shared" si="31"/>
        <v>0</v>
      </c>
      <c r="M378" s="711"/>
      <c r="N378" s="706">
        <f>+IF(A378="",0,IF(A378=Table!$A$5,L378,(IF(A378=Table!$A$3,0,IF(A378=Table!$A$4,L378,0)))))</f>
        <v>0</v>
      </c>
      <c r="O378" s="672"/>
      <c r="P378" s="707">
        <f>-IF(A378=Table!$A$5,I378,0)+IF(A378=Table!$A$5,H378,0)</f>
        <v>0</v>
      </c>
      <c r="Q378" s="716" t="str">
        <f t="shared" si="32"/>
        <v>01/1900</v>
      </c>
      <c r="R378" s="717">
        <f t="shared" si="35"/>
        <v>1</v>
      </c>
      <c r="S378" s="718"/>
      <c r="T378" s="718"/>
      <c r="U378" s="718"/>
      <c r="V378" s="718"/>
      <c r="W378" s="718"/>
      <c r="X378" s="718"/>
      <c r="Y378" s="718"/>
      <c r="Z378" s="718"/>
    </row>
    <row r="379" spans="1:26" ht="15">
      <c r="A379" s="711"/>
      <c r="B379" s="712"/>
      <c r="C379" s="711"/>
      <c r="D379" s="848" t="str">
        <f t="shared" si="33"/>
        <v>Caisse-01/1900</v>
      </c>
      <c r="E379" s="726"/>
      <c r="F379" s="720"/>
      <c r="G379" s="715"/>
      <c r="H379" s="970"/>
      <c r="I379" s="972"/>
      <c r="J379" s="970">
        <f t="shared" si="34"/>
        <v>0</v>
      </c>
      <c r="K379" s="970">
        <f t="shared" si="30"/>
        <v>0</v>
      </c>
      <c r="L379" s="752">
        <f t="shared" si="31"/>
        <v>0</v>
      </c>
      <c r="M379" s="711"/>
      <c r="N379" s="706">
        <f>+IF(A379="",0,IF(A379=Table!$A$5,L379,(IF(A379=Table!$A$3,0,IF(A379=Table!$A$4,L379,0)))))</f>
        <v>0</v>
      </c>
      <c r="O379" s="672"/>
      <c r="P379" s="707">
        <f>-IF(A379=Table!$A$5,I379,0)+IF(A379=Table!$A$5,H379,0)</f>
        <v>0</v>
      </c>
      <c r="Q379" s="716" t="str">
        <f t="shared" si="32"/>
        <v>01/1900</v>
      </c>
      <c r="R379" s="717">
        <f t="shared" si="35"/>
        <v>1</v>
      </c>
      <c r="S379" s="718"/>
      <c r="T379" s="718"/>
      <c r="U379" s="718"/>
      <c r="V379" s="718"/>
      <c r="W379" s="718"/>
      <c r="X379" s="718"/>
      <c r="Y379" s="718"/>
      <c r="Z379" s="718"/>
    </row>
    <row r="380" spans="1:26" ht="15">
      <c r="A380" s="711"/>
      <c r="B380" s="712"/>
      <c r="C380" s="711"/>
      <c r="D380" s="848" t="str">
        <f t="shared" si="33"/>
        <v>Caisse-01/1900</v>
      </c>
      <c r="E380" s="726"/>
      <c r="F380" s="720"/>
      <c r="G380" s="715"/>
      <c r="H380" s="970"/>
      <c r="I380" s="972"/>
      <c r="J380" s="970">
        <f t="shared" si="34"/>
        <v>0</v>
      </c>
      <c r="K380" s="970">
        <f t="shared" si="30"/>
        <v>0</v>
      </c>
      <c r="L380" s="752">
        <f t="shared" si="31"/>
        <v>0</v>
      </c>
      <c r="M380" s="711"/>
      <c r="N380" s="706">
        <f>+IF(A380="",0,IF(A380=Table!$A$5,L380,(IF(A380=Table!$A$3,0,IF(A380=Table!$A$4,L380,0)))))</f>
        <v>0</v>
      </c>
      <c r="O380" s="672"/>
      <c r="P380" s="707">
        <f>-IF(A380=Table!$A$5,I380,0)+IF(A380=Table!$A$5,H380,0)</f>
        <v>0</v>
      </c>
      <c r="Q380" s="716" t="str">
        <f t="shared" si="32"/>
        <v>01/1900</v>
      </c>
      <c r="R380" s="717">
        <f t="shared" si="35"/>
        <v>1</v>
      </c>
      <c r="S380" s="718"/>
      <c r="T380" s="718"/>
      <c r="U380" s="718"/>
      <c r="V380" s="718"/>
      <c r="W380" s="718"/>
      <c r="X380" s="718"/>
      <c r="Y380" s="718"/>
      <c r="Z380" s="718"/>
    </row>
    <row r="381" spans="1:26" ht="15">
      <c r="A381" s="711"/>
      <c r="B381" s="712"/>
      <c r="C381" s="711"/>
      <c r="D381" s="848" t="str">
        <f t="shared" si="33"/>
        <v>Caisse-01/1900</v>
      </c>
      <c r="E381" s="726"/>
      <c r="F381" s="720"/>
      <c r="G381" s="715"/>
      <c r="H381" s="970"/>
      <c r="I381" s="972"/>
      <c r="J381" s="970">
        <f t="shared" si="34"/>
        <v>0</v>
      </c>
      <c r="K381" s="970">
        <f t="shared" si="30"/>
        <v>0</v>
      </c>
      <c r="L381" s="752">
        <f t="shared" si="31"/>
        <v>0</v>
      </c>
      <c r="M381" s="711"/>
      <c r="N381" s="706">
        <f>+IF(A381="",0,IF(A381=Table!$A$5,L381,(IF(A381=Table!$A$3,0,IF(A381=Table!$A$4,L381,0)))))</f>
        <v>0</v>
      </c>
      <c r="O381" s="672"/>
      <c r="P381" s="707">
        <f>-IF(A381=Table!$A$5,I381,0)+IF(A381=Table!$A$5,H381,0)</f>
        <v>0</v>
      </c>
      <c r="Q381" s="716" t="str">
        <f t="shared" si="32"/>
        <v>01/1900</v>
      </c>
      <c r="R381" s="717">
        <f t="shared" si="35"/>
        <v>1</v>
      </c>
      <c r="S381" s="718"/>
      <c r="T381" s="718"/>
      <c r="U381" s="718"/>
      <c r="V381" s="718"/>
      <c r="W381" s="718"/>
      <c r="X381" s="718"/>
      <c r="Y381" s="718"/>
      <c r="Z381" s="718"/>
    </row>
    <row r="382" spans="1:26" ht="15">
      <c r="A382" s="711"/>
      <c r="B382" s="712"/>
      <c r="C382" s="711"/>
      <c r="D382" s="848" t="str">
        <f t="shared" si="33"/>
        <v>Caisse-01/1900</v>
      </c>
      <c r="E382" s="726"/>
      <c r="F382" s="720"/>
      <c r="G382" s="715"/>
      <c r="H382" s="970"/>
      <c r="I382" s="972"/>
      <c r="J382" s="970">
        <f t="shared" si="34"/>
        <v>0</v>
      </c>
      <c r="K382" s="970">
        <f t="shared" si="30"/>
        <v>0</v>
      </c>
      <c r="L382" s="752">
        <f t="shared" si="31"/>
        <v>0</v>
      </c>
      <c r="M382" s="711"/>
      <c r="N382" s="706">
        <f>+IF(A382="",0,IF(A382=Table!$A$5,L382,(IF(A382=Table!$A$3,0,IF(A382=Table!$A$4,L382,0)))))</f>
        <v>0</v>
      </c>
      <c r="O382" s="672"/>
      <c r="P382" s="707">
        <f>-IF(A382=Table!$A$5,I382,0)+IF(A382=Table!$A$5,H382,0)</f>
        <v>0</v>
      </c>
      <c r="Q382" s="716" t="str">
        <f t="shared" si="32"/>
        <v>01/1900</v>
      </c>
      <c r="R382" s="717">
        <f t="shared" si="35"/>
        <v>1</v>
      </c>
      <c r="S382" s="718"/>
      <c r="T382" s="718"/>
      <c r="U382" s="718"/>
      <c r="V382" s="718"/>
      <c r="W382" s="718"/>
      <c r="X382" s="718"/>
      <c r="Y382" s="718"/>
      <c r="Z382" s="718"/>
    </row>
    <row r="383" spans="1:26" ht="15">
      <c r="A383" s="711"/>
      <c r="B383" s="712"/>
      <c r="C383" s="711"/>
      <c r="D383" s="848" t="str">
        <f t="shared" si="33"/>
        <v>Caisse-01/1900</v>
      </c>
      <c r="E383" s="726"/>
      <c r="F383" s="720"/>
      <c r="G383" s="715"/>
      <c r="H383" s="970"/>
      <c r="I383" s="972"/>
      <c r="J383" s="970">
        <f t="shared" si="34"/>
        <v>0</v>
      </c>
      <c r="K383" s="970">
        <f t="shared" si="30"/>
        <v>0</v>
      </c>
      <c r="L383" s="752">
        <f t="shared" si="31"/>
        <v>0</v>
      </c>
      <c r="M383" s="711"/>
      <c r="N383" s="706">
        <f>+IF(A383="",0,IF(A383=Table!$A$5,L383,(IF(A383=Table!$A$3,0,IF(A383=Table!$A$4,L383,0)))))</f>
        <v>0</v>
      </c>
      <c r="O383" s="672"/>
      <c r="P383" s="707">
        <f>-IF(A383=Table!$A$5,I383,0)+IF(A383=Table!$A$5,H383,0)</f>
        <v>0</v>
      </c>
      <c r="Q383" s="716" t="str">
        <f t="shared" si="32"/>
        <v>01/1900</v>
      </c>
      <c r="R383" s="717">
        <f t="shared" si="35"/>
        <v>1</v>
      </c>
      <c r="S383" s="718"/>
      <c r="T383" s="718"/>
      <c r="U383" s="718"/>
      <c r="V383" s="718"/>
      <c r="W383" s="718"/>
      <c r="X383" s="718"/>
      <c r="Y383" s="718"/>
      <c r="Z383" s="718"/>
    </row>
    <row r="384" spans="1:26" ht="15">
      <c r="A384" s="711"/>
      <c r="B384" s="712"/>
      <c r="C384" s="711"/>
      <c r="D384" s="848" t="str">
        <f t="shared" si="33"/>
        <v>Caisse-01/1900</v>
      </c>
      <c r="E384" s="726"/>
      <c r="F384" s="727"/>
      <c r="G384" s="715"/>
      <c r="H384" s="970"/>
      <c r="I384" s="970"/>
      <c r="J384" s="970">
        <f t="shared" si="34"/>
        <v>0</v>
      </c>
      <c r="K384" s="970">
        <f t="shared" si="30"/>
        <v>0</v>
      </c>
      <c r="L384" s="752">
        <f t="shared" si="31"/>
        <v>0</v>
      </c>
      <c r="M384" s="711"/>
      <c r="N384" s="706">
        <f>+IF(A384="",0,IF(A384=Table!$A$5,L384,(IF(A384=Table!$A$3,0,IF(A384=Table!$A$4,L384,0)))))</f>
        <v>0</v>
      </c>
      <c r="O384" s="672"/>
      <c r="P384" s="707">
        <f>-IF(A384=Table!$A$5,I384,0)+IF(A384=Table!$A$5,H384,0)</f>
        <v>0</v>
      </c>
      <c r="Q384" s="716" t="str">
        <f t="shared" si="32"/>
        <v>01/1900</v>
      </c>
      <c r="R384" s="717">
        <f t="shared" si="35"/>
        <v>1</v>
      </c>
      <c r="S384" s="718"/>
      <c r="T384" s="718"/>
      <c r="U384" s="718"/>
      <c r="V384" s="718"/>
      <c r="W384" s="718"/>
      <c r="X384" s="718"/>
      <c r="Y384" s="718"/>
      <c r="Z384" s="718"/>
    </row>
    <row r="385" spans="1:26" ht="15">
      <c r="A385" s="711"/>
      <c r="B385" s="712"/>
      <c r="C385" s="711"/>
      <c r="D385" s="848" t="str">
        <f t="shared" si="33"/>
        <v>Caisse-01/1900</v>
      </c>
      <c r="E385" s="725"/>
      <c r="F385" s="720"/>
      <c r="G385" s="715"/>
      <c r="H385" s="970"/>
      <c r="I385" s="972"/>
      <c r="J385" s="970">
        <f t="shared" si="34"/>
        <v>0</v>
      </c>
      <c r="K385" s="970">
        <f t="shared" si="30"/>
        <v>0</v>
      </c>
      <c r="L385" s="752">
        <f t="shared" si="31"/>
        <v>0</v>
      </c>
      <c r="M385" s="711"/>
      <c r="N385" s="706">
        <f>+IF(A385="",0,IF(A385=Table!$A$5,L385,(IF(A385=Table!$A$3,0,IF(A385=Table!$A$4,L385,0)))))</f>
        <v>0</v>
      </c>
      <c r="O385" s="672"/>
      <c r="P385" s="707">
        <f>-IF(A385=Table!$A$5,I385,0)+IF(A385=Table!$A$5,H385,0)</f>
        <v>0</v>
      </c>
      <c r="Q385" s="716" t="str">
        <f t="shared" si="32"/>
        <v>01/1900</v>
      </c>
      <c r="R385" s="717">
        <f t="shared" si="35"/>
        <v>1</v>
      </c>
      <c r="S385" s="718"/>
      <c r="T385" s="718"/>
      <c r="U385" s="718"/>
      <c r="V385" s="718"/>
      <c r="W385" s="718"/>
      <c r="X385" s="718"/>
      <c r="Y385" s="718"/>
      <c r="Z385" s="718"/>
    </row>
    <row r="386" spans="1:26" ht="15">
      <c r="A386" s="711"/>
      <c r="B386" s="712"/>
      <c r="C386" s="711"/>
      <c r="D386" s="848" t="str">
        <f t="shared" si="33"/>
        <v>Caisse-01/1900</v>
      </c>
      <c r="E386" s="713"/>
      <c r="F386" s="720"/>
      <c r="G386" s="715"/>
      <c r="H386" s="970"/>
      <c r="I386" s="972"/>
      <c r="J386" s="970">
        <f t="shared" si="34"/>
        <v>0</v>
      </c>
      <c r="K386" s="970">
        <f t="shared" si="30"/>
        <v>0</v>
      </c>
      <c r="L386" s="752">
        <f t="shared" si="31"/>
        <v>0</v>
      </c>
      <c r="M386" s="711"/>
      <c r="N386" s="706">
        <f>+IF(A386="",0,IF(A386=Table!$A$5,L386,(IF(A386=Table!$A$3,0,IF(A386=Table!$A$4,L386,0)))))</f>
        <v>0</v>
      </c>
      <c r="O386" s="672"/>
      <c r="P386" s="707">
        <f>-IF(A386=Table!$A$5,I386,0)+IF(A386=Table!$A$5,H386,0)</f>
        <v>0</v>
      </c>
      <c r="Q386" s="716" t="str">
        <f t="shared" si="32"/>
        <v>01/1900</v>
      </c>
      <c r="R386" s="717">
        <f t="shared" si="35"/>
        <v>1</v>
      </c>
      <c r="S386" s="718"/>
      <c r="T386" s="718"/>
      <c r="U386" s="718"/>
      <c r="V386" s="718"/>
      <c r="W386" s="718"/>
      <c r="X386" s="718"/>
      <c r="Y386" s="718"/>
      <c r="Z386" s="718"/>
    </row>
    <row r="387" spans="1:26" ht="15">
      <c r="A387" s="711"/>
      <c r="B387" s="712"/>
      <c r="C387" s="711"/>
      <c r="D387" s="848" t="str">
        <f t="shared" si="33"/>
        <v>Caisse-01/1900</v>
      </c>
      <c r="E387" s="725"/>
      <c r="F387" s="714"/>
      <c r="G387" s="715"/>
      <c r="H387" s="972"/>
      <c r="I387" s="970"/>
      <c r="J387" s="970">
        <f t="shared" si="34"/>
        <v>0</v>
      </c>
      <c r="K387" s="970">
        <f t="shared" si="30"/>
        <v>0</v>
      </c>
      <c r="L387" s="752">
        <f t="shared" si="31"/>
        <v>0</v>
      </c>
      <c r="M387" s="711"/>
      <c r="N387" s="706">
        <f>+IF(A387="",0,IF(A387=Table!$A$5,L387,(IF(A387=Table!$A$3,0,IF(A387=Table!$A$4,L387,0)))))</f>
        <v>0</v>
      </c>
      <c r="O387" s="672"/>
      <c r="P387" s="707">
        <f>-IF(A387=Table!$A$5,I387,0)+IF(A387=Table!$A$5,H387,0)</f>
        <v>0</v>
      </c>
      <c r="Q387" s="716" t="str">
        <f t="shared" si="32"/>
        <v>01/1900</v>
      </c>
      <c r="R387" s="717">
        <f t="shared" si="35"/>
        <v>1</v>
      </c>
      <c r="S387" s="718"/>
      <c r="T387" s="718"/>
      <c r="U387" s="718"/>
      <c r="V387" s="718"/>
      <c r="W387" s="718"/>
      <c r="X387" s="718"/>
      <c r="Y387" s="718"/>
      <c r="Z387" s="718"/>
    </row>
    <row r="388" spans="1:26" ht="15">
      <c r="A388" s="711"/>
      <c r="B388" s="712"/>
      <c r="C388" s="711"/>
      <c r="D388" s="848" t="str">
        <f t="shared" si="33"/>
        <v>Caisse-01/1900</v>
      </c>
      <c r="E388" s="713"/>
      <c r="F388" s="722"/>
      <c r="G388" s="715"/>
      <c r="H388" s="970"/>
      <c r="I388" s="971"/>
      <c r="J388" s="970">
        <f t="shared" si="34"/>
        <v>0</v>
      </c>
      <c r="K388" s="970">
        <f t="shared" si="30"/>
        <v>0</v>
      </c>
      <c r="L388" s="752">
        <f t="shared" si="31"/>
        <v>0</v>
      </c>
      <c r="M388" s="711"/>
      <c r="N388" s="706">
        <f>+IF(A388="",0,IF(A388=Table!$A$5,L388,(IF(A388=Table!$A$3,0,IF(A388=Table!$A$4,L388,0)))))</f>
        <v>0</v>
      </c>
      <c r="O388" s="672"/>
      <c r="P388" s="707">
        <f>-IF(A388=Table!$A$5,I388,0)+IF(A388=Table!$A$5,H388,0)</f>
        <v>0</v>
      </c>
      <c r="Q388" s="716" t="str">
        <f t="shared" si="32"/>
        <v>01/1900</v>
      </c>
      <c r="R388" s="717">
        <f t="shared" si="35"/>
        <v>1</v>
      </c>
      <c r="S388" s="718"/>
      <c r="T388" s="718"/>
      <c r="U388" s="718"/>
      <c r="V388" s="718"/>
      <c r="W388" s="718"/>
      <c r="X388" s="718"/>
      <c r="Y388" s="718"/>
      <c r="Z388" s="718"/>
    </row>
    <row r="389" spans="1:26" ht="15">
      <c r="A389" s="711"/>
      <c r="B389" s="712"/>
      <c r="C389" s="711"/>
      <c r="D389" s="848" t="str">
        <f t="shared" si="33"/>
        <v>Caisse-</v>
      </c>
      <c r="E389" s="713"/>
      <c r="F389" s="722"/>
      <c r="G389" s="715"/>
      <c r="H389" s="970"/>
      <c r="I389" s="971"/>
      <c r="J389" s="970">
        <f t="shared" si="34"/>
        <v>0</v>
      </c>
      <c r="K389" s="970">
        <f t="shared" si="30"/>
        <v>0</v>
      </c>
      <c r="L389" s="752">
        <f t="shared" si="31"/>
        <v>0</v>
      </c>
      <c r="M389" s="711"/>
      <c r="N389" s="706">
        <f>+IF(A389="",0,IF(A389=Table!$A$5,L389,(IF(A389=Table!$A$3,0,IF(A389=Table!$A$4,L389,0)))))</f>
        <v>0</v>
      </c>
      <c r="O389" s="672"/>
      <c r="P389" s="707">
        <f>-IF(A389=Table!$A$5,I389,0)+IF(A389=Table!$A$5,H389,0)</f>
        <v>0</v>
      </c>
      <c r="Q389" s="716"/>
      <c r="R389" s="717">
        <f t="shared" si="35"/>
        <v>1</v>
      </c>
      <c r="S389" s="718"/>
      <c r="T389" s="718"/>
      <c r="U389" s="718"/>
      <c r="V389" s="718"/>
      <c r="W389" s="718"/>
      <c r="X389" s="718"/>
      <c r="Y389" s="718"/>
      <c r="Z389" s="718"/>
    </row>
    <row r="390" spans="1:26" ht="15">
      <c r="A390" s="711"/>
      <c r="B390" s="712"/>
      <c r="C390" s="711"/>
      <c r="D390" s="848" t="str">
        <f t="shared" si="33"/>
        <v>Caisse-</v>
      </c>
      <c r="E390" s="719"/>
      <c r="F390" s="715"/>
      <c r="G390" s="715"/>
      <c r="H390" s="970"/>
      <c r="I390" s="970"/>
      <c r="J390" s="970">
        <f t="shared" si="34"/>
        <v>0</v>
      </c>
      <c r="K390" s="970">
        <f t="shared" si="30"/>
        <v>0</v>
      </c>
      <c r="L390" s="752">
        <f t="shared" si="31"/>
        <v>0</v>
      </c>
      <c r="M390" s="711"/>
      <c r="N390" s="706">
        <f>+IF(A390="",0,IF(A390=Table!$A$5,L390,(IF(A390=Table!$A$3,0,IF(A390=Table!$A$4,L390,0)))))</f>
        <v>0</v>
      </c>
      <c r="O390" s="672"/>
      <c r="P390" s="707">
        <f>-IF(A390=Table!$A$5,I390,0)+IF(A390=Table!$A$5,H390,0)</f>
        <v>0</v>
      </c>
      <c r="Q390" s="716"/>
      <c r="R390" s="717">
        <f t="shared" si="35"/>
        <v>1</v>
      </c>
      <c r="S390" s="718"/>
      <c r="T390" s="718"/>
      <c r="U390" s="718"/>
      <c r="V390" s="718"/>
      <c r="W390" s="718"/>
      <c r="X390" s="718"/>
      <c r="Y390" s="718"/>
      <c r="Z390" s="718"/>
    </row>
    <row r="391" spans="1:26" ht="15">
      <c r="A391" s="711"/>
      <c r="B391" s="712"/>
      <c r="C391" s="711"/>
      <c r="D391" s="848" t="str">
        <f t="shared" si="33"/>
        <v>Caisse-01/1900</v>
      </c>
      <c r="E391" s="719"/>
      <c r="F391" s="727"/>
      <c r="G391" s="715"/>
      <c r="H391" s="970"/>
      <c r="I391" s="970"/>
      <c r="J391" s="970">
        <f t="shared" si="34"/>
        <v>0</v>
      </c>
      <c r="K391" s="970">
        <f t="shared" si="30"/>
        <v>0</v>
      </c>
      <c r="L391" s="752">
        <f t="shared" si="31"/>
        <v>0</v>
      </c>
      <c r="M391" s="711"/>
      <c r="N391" s="706">
        <f>+IF(A391="",0,IF(A391=Table!$A$5,L391,(IF(A391=Table!$A$3,0,IF(A391=Table!$A$4,L391,0)))))</f>
        <v>0</v>
      </c>
      <c r="O391" s="672"/>
      <c r="P391" s="707">
        <f>-IF(A391=Table!$A$5,I391,0)+IF(A391=Table!$A$5,H391,0)</f>
        <v>0</v>
      </c>
      <c r="Q391" s="716" t="str">
        <f t="shared" ref="Q391:Q454" si="36">+TEXT(B391,"mm/aaaa")</f>
        <v>01/1900</v>
      </c>
      <c r="R391" s="717">
        <f t="shared" si="35"/>
        <v>1</v>
      </c>
      <c r="S391" s="718"/>
      <c r="T391" s="718"/>
      <c r="U391" s="718"/>
      <c r="V391" s="718"/>
      <c r="W391" s="718"/>
      <c r="X391" s="718"/>
      <c r="Y391" s="718"/>
      <c r="Z391" s="718"/>
    </row>
    <row r="392" spans="1:26" ht="15">
      <c r="A392" s="711"/>
      <c r="B392" s="712"/>
      <c r="C392" s="711"/>
      <c r="D392" s="848" t="str">
        <f t="shared" si="33"/>
        <v>Caisse-01/1900</v>
      </c>
      <c r="E392" s="719"/>
      <c r="F392" s="727"/>
      <c r="G392" s="715"/>
      <c r="H392" s="970"/>
      <c r="I392" s="975"/>
      <c r="J392" s="970">
        <f t="shared" si="34"/>
        <v>0</v>
      </c>
      <c r="K392" s="970">
        <f t="shared" si="30"/>
        <v>0</v>
      </c>
      <c r="L392" s="752">
        <f t="shared" si="31"/>
        <v>0</v>
      </c>
      <c r="M392" s="711"/>
      <c r="N392" s="706">
        <f>+IF(A392="",0,IF(A392=Table!$A$5,L392,(IF(A392=Table!$A$3,0,IF(A392=Table!$A$4,L392,0)))))</f>
        <v>0</v>
      </c>
      <c r="O392" s="672"/>
      <c r="P392" s="707">
        <f>-IF(A392=Table!$A$5,I392,0)+IF(A392=Table!$A$5,H392,0)</f>
        <v>0</v>
      </c>
      <c r="Q392" s="716" t="str">
        <f t="shared" si="36"/>
        <v>01/1900</v>
      </c>
      <c r="R392" s="717">
        <f t="shared" si="35"/>
        <v>1</v>
      </c>
      <c r="S392" s="718"/>
      <c r="T392" s="718"/>
      <c r="U392" s="718"/>
      <c r="V392" s="718"/>
      <c r="W392" s="718"/>
      <c r="X392" s="718"/>
      <c r="Y392" s="718"/>
      <c r="Z392" s="718"/>
    </row>
    <row r="393" spans="1:26" ht="15">
      <c r="A393" s="711"/>
      <c r="B393" s="712"/>
      <c r="C393" s="711"/>
      <c r="D393" s="848" t="str">
        <f t="shared" si="33"/>
        <v>Caisse-01/1900</v>
      </c>
      <c r="E393" s="719"/>
      <c r="F393" s="727"/>
      <c r="G393" s="715"/>
      <c r="H393" s="970"/>
      <c r="I393" s="975"/>
      <c r="J393" s="970">
        <f t="shared" si="34"/>
        <v>0</v>
      </c>
      <c r="K393" s="970">
        <f t="shared" si="30"/>
        <v>0</v>
      </c>
      <c r="L393" s="752">
        <f t="shared" si="31"/>
        <v>0</v>
      </c>
      <c r="M393" s="711"/>
      <c r="N393" s="706">
        <f>+IF(A393="",0,IF(A393=Table!$A$5,L393,(IF(A393=Table!$A$3,0,IF(A393=Table!$A$4,L393,0)))))</f>
        <v>0</v>
      </c>
      <c r="O393" s="672"/>
      <c r="P393" s="707">
        <f>-IF(A393=Table!$A$5,I393,0)+IF(A393=Table!$A$5,H393,0)</f>
        <v>0</v>
      </c>
      <c r="Q393" s="716" t="str">
        <f t="shared" si="36"/>
        <v>01/1900</v>
      </c>
      <c r="R393" s="717">
        <f t="shared" si="35"/>
        <v>1</v>
      </c>
      <c r="S393" s="718"/>
      <c r="T393" s="718"/>
      <c r="U393" s="718"/>
      <c r="V393" s="718"/>
      <c r="W393" s="718"/>
      <c r="X393" s="718"/>
      <c r="Y393" s="718"/>
      <c r="Z393" s="718"/>
    </row>
    <row r="394" spans="1:26" ht="15">
      <c r="A394" s="711"/>
      <c r="B394" s="712"/>
      <c r="C394" s="711"/>
      <c r="D394" s="848" t="str">
        <f t="shared" si="33"/>
        <v>Caisse-01/1900</v>
      </c>
      <c r="E394" s="735"/>
      <c r="F394" s="727"/>
      <c r="G394" s="715"/>
      <c r="H394" s="970"/>
      <c r="I394" s="970"/>
      <c r="J394" s="970">
        <f t="shared" si="34"/>
        <v>0</v>
      </c>
      <c r="K394" s="970">
        <f t="shared" si="30"/>
        <v>0</v>
      </c>
      <c r="L394" s="752">
        <f t="shared" si="31"/>
        <v>0</v>
      </c>
      <c r="M394" s="711"/>
      <c r="N394" s="706">
        <f>+IF(A394="",0,IF(A394=Table!$A$5,L394,(IF(A394=Table!$A$3,0,IF(A394=Table!$A$4,L394,0)))))</f>
        <v>0</v>
      </c>
      <c r="O394" s="672"/>
      <c r="P394" s="707">
        <f>-IF(A394=Table!$A$5,I394,0)+IF(A394=Table!$A$5,H394,0)</f>
        <v>0</v>
      </c>
      <c r="Q394" s="716" t="str">
        <f t="shared" si="36"/>
        <v>01/1900</v>
      </c>
      <c r="R394" s="717">
        <f t="shared" si="35"/>
        <v>1</v>
      </c>
      <c r="S394" s="718"/>
      <c r="T394" s="718"/>
      <c r="U394" s="718"/>
      <c r="V394" s="718"/>
      <c r="W394" s="718"/>
      <c r="X394" s="718"/>
      <c r="Y394" s="718"/>
      <c r="Z394" s="718"/>
    </row>
    <row r="395" spans="1:26" ht="15">
      <c r="A395" s="711"/>
      <c r="B395" s="712"/>
      <c r="C395" s="711"/>
      <c r="D395" s="848" t="str">
        <f t="shared" si="33"/>
        <v>Caisse-01/1900</v>
      </c>
      <c r="E395" s="719"/>
      <c r="F395" s="727"/>
      <c r="G395" s="715"/>
      <c r="H395" s="970"/>
      <c r="I395" s="975"/>
      <c r="J395" s="970">
        <f t="shared" si="34"/>
        <v>0</v>
      </c>
      <c r="K395" s="970">
        <f t="shared" ref="K395:K458" si="37">+IFERROR((+INDEX($O$4:$Z$4,MATCH(Q395,$O$3:$Z$3,0))),0)</f>
        <v>0</v>
      </c>
      <c r="L395" s="752">
        <f t="shared" ref="L395:L458" si="38">IFERROR((H395/K395-I395/K395),0)</f>
        <v>0</v>
      </c>
      <c r="M395" s="711"/>
      <c r="N395" s="706">
        <f>+IF(A395="",0,IF(A395=Table!$A$5,L395,(IF(A395=Table!$A$3,0,IF(A395=Table!$A$4,L395,0)))))</f>
        <v>0</v>
      </c>
      <c r="O395" s="672"/>
      <c r="P395" s="707">
        <f>-IF(A395=Table!$A$5,I395,0)+IF(A395=Table!$A$5,H395,0)</f>
        <v>0</v>
      </c>
      <c r="Q395" s="716" t="str">
        <f t="shared" si="36"/>
        <v>01/1900</v>
      </c>
      <c r="R395" s="717">
        <f t="shared" si="35"/>
        <v>1</v>
      </c>
      <c r="S395" s="718"/>
      <c r="T395" s="718"/>
      <c r="U395" s="718"/>
      <c r="V395" s="718"/>
      <c r="W395" s="718"/>
      <c r="X395" s="718"/>
      <c r="Y395" s="718"/>
      <c r="Z395" s="718"/>
    </row>
    <row r="396" spans="1:26" ht="15">
      <c r="A396" s="711"/>
      <c r="B396" s="712"/>
      <c r="C396" s="711"/>
      <c r="D396" s="848" t="str">
        <f t="shared" ref="D396:D459" si="39">"Caisse-"&amp;Q396</f>
        <v>Caisse-01/1900</v>
      </c>
      <c r="E396" s="719"/>
      <c r="F396" s="727"/>
      <c r="G396" s="715"/>
      <c r="H396" s="970"/>
      <c r="I396" s="970"/>
      <c r="J396" s="970">
        <f t="shared" ref="J396:J459" si="40">+J395+H396-I396</f>
        <v>0</v>
      </c>
      <c r="K396" s="970">
        <f t="shared" si="37"/>
        <v>0</v>
      </c>
      <c r="L396" s="752">
        <f t="shared" si="38"/>
        <v>0</v>
      </c>
      <c r="M396" s="711"/>
      <c r="N396" s="706">
        <f>+IF(A396="",0,IF(A396=Table!$A$5,L396,(IF(A396=Table!$A$3,0,IF(A396=Table!$A$4,L396,0)))))</f>
        <v>0</v>
      </c>
      <c r="O396" s="672"/>
      <c r="P396" s="707">
        <f>-IF(A396=Table!$A$5,I396,0)+IF(A396=Table!$A$5,H396,0)</f>
        <v>0</v>
      </c>
      <c r="Q396" s="716" t="str">
        <f t="shared" si="36"/>
        <v>01/1900</v>
      </c>
      <c r="R396" s="717">
        <f t="shared" ref="R396:R459" si="41">ROUNDUP(MONTH(Q396)/3,0)</f>
        <v>1</v>
      </c>
      <c r="S396" s="718"/>
      <c r="T396" s="718"/>
      <c r="U396" s="718"/>
      <c r="V396" s="718"/>
      <c r="W396" s="718"/>
      <c r="X396" s="718"/>
      <c r="Y396" s="718"/>
      <c r="Z396" s="718"/>
    </row>
    <row r="397" spans="1:26" ht="15">
      <c r="A397" s="711"/>
      <c r="B397" s="712"/>
      <c r="C397" s="711"/>
      <c r="D397" s="848" t="str">
        <f t="shared" si="39"/>
        <v>Caisse-01/1900</v>
      </c>
      <c r="E397" s="719"/>
      <c r="F397" s="727"/>
      <c r="G397" s="715"/>
      <c r="H397" s="970"/>
      <c r="I397" s="970"/>
      <c r="J397" s="970">
        <f t="shared" si="40"/>
        <v>0</v>
      </c>
      <c r="K397" s="970">
        <f t="shared" si="37"/>
        <v>0</v>
      </c>
      <c r="L397" s="752">
        <f t="shared" si="38"/>
        <v>0</v>
      </c>
      <c r="M397" s="711"/>
      <c r="N397" s="706">
        <f>+IF(A397="",0,IF(A397=Table!$A$5,L397,(IF(A397=Table!$A$3,0,IF(A397=Table!$A$4,L397,0)))))</f>
        <v>0</v>
      </c>
      <c r="O397" s="672"/>
      <c r="P397" s="707">
        <f>-IF(A397=Table!$A$5,I397,0)+IF(A397=Table!$A$5,H397,0)</f>
        <v>0</v>
      </c>
      <c r="Q397" s="716" t="str">
        <f t="shared" si="36"/>
        <v>01/1900</v>
      </c>
      <c r="R397" s="717">
        <f t="shared" si="41"/>
        <v>1</v>
      </c>
      <c r="S397" s="718"/>
      <c r="T397" s="718"/>
      <c r="U397" s="718"/>
      <c r="V397" s="718"/>
      <c r="W397" s="718"/>
      <c r="X397" s="718"/>
      <c r="Y397" s="718"/>
      <c r="Z397" s="718"/>
    </row>
    <row r="398" spans="1:26" ht="15">
      <c r="A398" s="711"/>
      <c r="B398" s="712"/>
      <c r="C398" s="711"/>
      <c r="D398" s="848" t="str">
        <f t="shared" si="39"/>
        <v>Caisse-01/1900</v>
      </c>
      <c r="E398" s="735"/>
      <c r="F398" s="727"/>
      <c r="G398" s="715"/>
      <c r="H398" s="970"/>
      <c r="I398" s="970"/>
      <c r="J398" s="970">
        <f t="shared" si="40"/>
        <v>0</v>
      </c>
      <c r="K398" s="970">
        <f t="shared" si="37"/>
        <v>0</v>
      </c>
      <c r="L398" s="752">
        <f t="shared" si="38"/>
        <v>0</v>
      </c>
      <c r="M398" s="711"/>
      <c r="N398" s="706">
        <f>+IF(A398="",0,IF(A398=Table!$A$5,L398,(IF(A398=Table!$A$3,0,IF(A398=Table!$A$4,L398,0)))))</f>
        <v>0</v>
      </c>
      <c r="O398" s="672"/>
      <c r="P398" s="707">
        <f>-IF(A398=Table!$A$5,I398,0)+IF(A398=Table!$A$5,H398,0)</f>
        <v>0</v>
      </c>
      <c r="Q398" s="716" t="str">
        <f t="shared" si="36"/>
        <v>01/1900</v>
      </c>
      <c r="R398" s="717">
        <f t="shared" si="41"/>
        <v>1</v>
      </c>
      <c r="S398" s="718"/>
      <c r="T398" s="718"/>
      <c r="U398" s="718"/>
      <c r="V398" s="718"/>
      <c r="W398" s="718"/>
      <c r="X398" s="718"/>
      <c r="Y398" s="718"/>
      <c r="Z398" s="718"/>
    </row>
    <row r="399" spans="1:26" ht="15">
      <c r="A399" s="711"/>
      <c r="B399" s="712"/>
      <c r="C399" s="711"/>
      <c r="D399" s="848" t="str">
        <f t="shared" si="39"/>
        <v>Caisse-01/1900</v>
      </c>
      <c r="E399" s="735"/>
      <c r="F399" s="727"/>
      <c r="G399" s="715"/>
      <c r="H399" s="970"/>
      <c r="I399" s="970"/>
      <c r="J399" s="970">
        <f t="shared" si="40"/>
        <v>0</v>
      </c>
      <c r="K399" s="970">
        <f t="shared" si="37"/>
        <v>0</v>
      </c>
      <c r="L399" s="752">
        <f t="shared" si="38"/>
        <v>0</v>
      </c>
      <c r="M399" s="711"/>
      <c r="N399" s="706">
        <f>+IF(A399="",0,IF(A399=Table!$A$5,L399,(IF(A399=Table!$A$3,0,IF(A399=Table!$A$4,L399,0)))))</f>
        <v>0</v>
      </c>
      <c r="O399" s="672"/>
      <c r="P399" s="707">
        <f>-IF(A399=Table!$A$5,I399,0)+IF(A399=Table!$A$5,H399,0)</f>
        <v>0</v>
      </c>
      <c r="Q399" s="716" t="str">
        <f t="shared" si="36"/>
        <v>01/1900</v>
      </c>
      <c r="R399" s="717">
        <f t="shared" si="41"/>
        <v>1</v>
      </c>
      <c r="S399" s="718"/>
      <c r="T399" s="718"/>
      <c r="U399" s="718"/>
      <c r="V399" s="718"/>
      <c r="W399" s="718"/>
      <c r="X399" s="718"/>
      <c r="Y399" s="718"/>
      <c r="Z399" s="718"/>
    </row>
    <row r="400" spans="1:26" ht="15">
      <c r="A400" s="711"/>
      <c r="B400" s="712"/>
      <c r="C400" s="711"/>
      <c r="D400" s="848" t="str">
        <f t="shared" si="39"/>
        <v>Caisse-01/1900</v>
      </c>
      <c r="E400" s="735"/>
      <c r="F400" s="727"/>
      <c r="G400" s="715"/>
      <c r="H400" s="970"/>
      <c r="I400" s="970"/>
      <c r="J400" s="970">
        <f t="shared" si="40"/>
        <v>0</v>
      </c>
      <c r="K400" s="970">
        <f t="shared" si="37"/>
        <v>0</v>
      </c>
      <c r="L400" s="752">
        <f t="shared" si="38"/>
        <v>0</v>
      </c>
      <c r="M400" s="711"/>
      <c r="N400" s="706">
        <f>+IF(A400="",0,IF(A400=Table!$A$5,L400,(IF(A400=Table!$A$3,0,IF(A400=Table!$A$4,L400,0)))))</f>
        <v>0</v>
      </c>
      <c r="O400" s="672"/>
      <c r="P400" s="707">
        <f>-IF(A400=Table!$A$5,I400,0)+IF(A400=Table!$A$5,H400,0)</f>
        <v>0</v>
      </c>
      <c r="Q400" s="716" t="str">
        <f t="shared" si="36"/>
        <v>01/1900</v>
      </c>
      <c r="R400" s="717">
        <f t="shared" si="41"/>
        <v>1</v>
      </c>
      <c r="S400" s="718"/>
      <c r="T400" s="718"/>
      <c r="U400" s="718"/>
      <c r="V400" s="718"/>
      <c r="W400" s="718"/>
      <c r="X400" s="718"/>
      <c r="Y400" s="718"/>
      <c r="Z400" s="718"/>
    </row>
    <row r="401" spans="1:26" ht="15">
      <c r="A401" s="711"/>
      <c r="B401" s="712"/>
      <c r="C401" s="711"/>
      <c r="D401" s="848" t="str">
        <f t="shared" si="39"/>
        <v>Caisse-01/1900</v>
      </c>
      <c r="E401" s="735"/>
      <c r="F401" s="727"/>
      <c r="G401" s="715"/>
      <c r="H401" s="970"/>
      <c r="I401" s="970"/>
      <c r="J401" s="970">
        <f t="shared" si="40"/>
        <v>0</v>
      </c>
      <c r="K401" s="970">
        <f t="shared" si="37"/>
        <v>0</v>
      </c>
      <c r="L401" s="752">
        <f t="shared" si="38"/>
        <v>0</v>
      </c>
      <c r="M401" s="711"/>
      <c r="N401" s="706">
        <f>+IF(A401="",0,IF(A401=Table!$A$5,L401,(IF(A401=Table!$A$3,0,IF(A401=Table!$A$4,L401,0)))))</f>
        <v>0</v>
      </c>
      <c r="O401" s="672"/>
      <c r="P401" s="707">
        <f>-IF(A401=Table!$A$5,I401,0)+IF(A401=Table!$A$5,H401,0)</f>
        <v>0</v>
      </c>
      <c r="Q401" s="716" t="str">
        <f t="shared" si="36"/>
        <v>01/1900</v>
      </c>
      <c r="R401" s="717">
        <f t="shared" si="41"/>
        <v>1</v>
      </c>
      <c r="S401" s="718"/>
      <c r="T401" s="718"/>
      <c r="U401" s="718"/>
      <c r="V401" s="718"/>
      <c r="W401" s="718"/>
      <c r="X401" s="718"/>
      <c r="Y401" s="718"/>
      <c r="Z401" s="718"/>
    </row>
    <row r="402" spans="1:26" ht="15">
      <c r="A402" s="711"/>
      <c r="B402" s="712"/>
      <c r="C402" s="711"/>
      <c r="D402" s="848" t="str">
        <f t="shared" si="39"/>
        <v>Caisse-01/1900</v>
      </c>
      <c r="E402" s="735"/>
      <c r="F402" s="727"/>
      <c r="G402" s="715"/>
      <c r="H402" s="970"/>
      <c r="I402" s="970"/>
      <c r="J402" s="970">
        <f t="shared" si="40"/>
        <v>0</v>
      </c>
      <c r="K402" s="970">
        <f t="shared" si="37"/>
        <v>0</v>
      </c>
      <c r="L402" s="752">
        <f t="shared" si="38"/>
        <v>0</v>
      </c>
      <c r="M402" s="711"/>
      <c r="N402" s="706">
        <f>+IF(A402="",0,IF(A402=Table!$A$5,L402,(IF(A402=Table!$A$3,0,IF(A402=Table!$A$4,L402,0)))))</f>
        <v>0</v>
      </c>
      <c r="O402" s="672"/>
      <c r="P402" s="707">
        <f>-IF(A402=Table!$A$5,I402,0)+IF(A402=Table!$A$5,H402,0)</f>
        <v>0</v>
      </c>
      <c r="Q402" s="716" t="str">
        <f t="shared" si="36"/>
        <v>01/1900</v>
      </c>
      <c r="R402" s="717">
        <f t="shared" si="41"/>
        <v>1</v>
      </c>
      <c r="S402" s="718"/>
      <c r="T402" s="718"/>
      <c r="U402" s="718"/>
      <c r="V402" s="718"/>
      <c r="W402" s="718"/>
      <c r="X402" s="718"/>
      <c r="Y402" s="718"/>
      <c r="Z402" s="718"/>
    </row>
    <row r="403" spans="1:26" ht="15">
      <c r="A403" s="711"/>
      <c r="B403" s="712"/>
      <c r="C403" s="711"/>
      <c r="D403" s="848" t="str">
        <f t="shared" si="39"/>
        <v>Caisse-01/1900</v>
      </c>
      <c r="E403" s="735"/>
      <c r="F403" s="727"/>
      <c r="G403" s="715"/>
      <c r="H403" s="970"/>
      <c r="I403" s="970"/>
      <c r="J403" s="970">
        <f t="shared" si="40"/>
        <v>0</v>
      </c>
      <c r="K403" s="970">
        <f t="shared" si="37"/>
        <v>0</v>
      </c>
      <c r="L403" s="752">
        <f t="shared" si="38"/>
        <v>0</v>
      </c>
      <c r="M403" s="711"/>
      <c r="N403" s="706">
        <f>+IF(A403="",0,IF(A403=Table!$A$5,L403,(IF(A403=Table!$A$3,0,IF(A403=Table!$A$4,L403,0)))))</f>
        <v>0</v>
      </c>
      <c r="O403" s="672"/>
      <c r="P403" s="707">
        <f>-IF(A403=Table!$A$5,I403,0)+IF(A403=Table!$A$5,H403,0)</f>
        <v>0</v>
      </c>
      <c r="Q403" s="716" t="str">
        <f t="shared" si="36"/>
        <v>01/1900</v>
      </c>
      <c r="R403" s="717">
        <f t="shared" si="41"/>
        <v>1</v>
      </c>
      <c r="S403" s="718"/>
      <c r="T403" s="718"/>
      <c r="U403" s="718"/>
      <c r="V403" s="718"/>
      <c r="W403" s="718"/>
      <c r="X403" s="718"/>
      <c r="Y403" s="718"/>
      <c r="Z403" s="718"/>
    </row>
    <row r="404" spans="1:26" ht="15">
      <c r="A404" s="711"/>
      <c r="B404" s="712"/>
      <c r="C404" s="711"/>
      <c r="D404" s="848" t="str">
        <f t="shared" si="39"/>
        <v>Caisse-01/1900</v>
      </c>
      <c r="E404" s="719"/>
      <c r="F404" s="727"/>
      <c r="G404" s="715"/>
      <c r="H404" s="970"/>
      <c r="I404" s="970"/>
      <c r="J404" s="970">
        <f t="shared" si="40"/>
        <v>0</v>
      </c>
      <c r="K404" s="970">
        <f t="shared" si="37"/>
        <v>0</v>
      </c>
      <c r="L404" s="752">
        <f t="shared" si="38"/>
        <v>0</v>
      </c>
      <c r="M404" s="711"/>
      <c r="N404" s="706">
        <f>+IF(A404="",0,IF(A404=Table!$A$5,L404,(IF(A404=Table!$A$3,0,IF(A404=Table!$A$4,L404,0)))))</f>
        <v>0</v>
      </c>
      <c r="O404" s="672"/>
      <c r="P404" s="707">
        <f>-IF(A404=Table!$A$5,I404,0)+IF(A404=Table!$A$5,H404,0)</f>
        <v>0</v>
      </c>
      <c r="Q404" s="716" t="str">
        <f t="shared" si="36"/>
        <v>01/1900</v>
      </c>
      <c r="R404" s="717">
        <f t="shared" si="41"/>
        <v>1</v>
      </c>
      <c r="S404" s="718"/>
      <c r="T404" s="718"/>
      <c r="U404" s="718"/>
      <c r="V404" s="718"/>
      <c r="W404" s="718"/>
      <c r="X404" s="718"/>
      <c r="Y404" s="718"/>
      <c r="Z404" s="718"/>
    </row>
    <row r="405" spans="1:26" ht="15">
      <c r="A405" s="711"/>
      <c r="B405" s="712"/>
      <c r="C405" s="711"/>
      <c r="D405" s="848" t="str">
        <f t="shared" si="39"/>
        <v>Caisse-01/1900</v>
      </c>
      <c r="E405" s="735"/>
      <c r="F405" s="727"/>
      <c r="G405" s="715"/>
      <c r="H405" s="970"/>
      <c r="I405" s="970"/>
      <c r="J405" s="970">
        <f t="shared" si="40"/>
        <v>0</v>
      </c>
      <c r="K405" s="970">
        <f t="shared" si="37"/>
        <v>0</v>
      </c>
      <c r="L405" s="752">
        <f t="shared" si="38"/>
        <v>0</v>
      </c>
      <c r="M405" s="711"/>
      <c r="N405" s="706">
        <f>+IF(A405="",0,IF(A405=Table!$A$5,L405,(IF(A405=Table!$A$3,0,IF(A405=Table!$A$4,L405,0)))))</f>
        <v>0</v>
      </c>
      <c r="O405" s="672"/>
      <c r="P405" s="707">
        <f>-IF(A405=Table!$A$5,I405,0)+IF(A405=Table!$A$5,H405,0)</f>
        <v>0</v>
      </c>
      <c r="Q405" s="716" t="str">
        <f t="shared" si="36"/>
        <v>01/1900</v>
      </c>
      <c r="R405" s="717">
        <f t="shared" si="41"/>
        <v>1</v>
      </c>
      <c r="S405" s="718"/>
      <c r="T405" s="718"/>
      <c r="U405" s="718"/>
      <c r="V405" s="718"/>
      <c r="W405" s="718"/>
      <c r="X405" s="718"/>
      <c r="Y405" s="718"/>
      <c r="Z405" s="718"/>
    </row>
    <row r="406" spans="1:26" ht="15">
      <c r="A406" s="711"/>
      <c r="B406" s="712"/>
      <c r="C406" s="711"/>
      <c r="D406" s="848" t="str">
        <f t="shared" si="39"/>
        <v>Caisse-01/1900</v>
      </c>
      <c r="E406" s="719"/>
      <c r="F406" s="727"/>
      <c r="G406" s="715"/>
      <c r="H406" s="970"/>
      <c r="I406" s="970"/>
      <c r="J406" s="970">
        <f t="shared" si="40"/>
        <v>0</v>
      </c>
      <c r="K406" s="970">
        <f t="shared" si="37"/>
        <v>0</v>
      </c>
      <c r="L406" s="752">
        <f t="shared" si="38"/>
        <v>0</v>
      </c>
      <c r="M406" s="711"/>
      <c r="N406" s="706">
        <f>+IF(A406="",0,IF(A406=Table!$A$5,L406,(IF(A406=Table!$A$3,0,IF(A406=Table!$A$4,L406,0)))))</f>
        <v>0</v>
      </c>
      <c r="O406" s="672"/>
      <c r="P406" s="707">
        <f>-IF(A406=Table!$A$5,I406,0)+IF(A406=Table!$A$5,H406,0)</f>
        <v>0</v>
      </c>
      <c r="Q406" s="716" t="str">
        <f t="shared" si="36"/>
        <v>01/1900</v>
      </c>
      <c r="R406" s="717">
        <f t="shared" si="41"/>
        <v>1</v>
      </c>
      <c r="S406" s="718"/>
      <c r="T406" s="718"/>
      <c r="U406" s="718"/>
      <c r="V406" s="718"/>
      <c r="W406" s="718"/>
      <c r="X406" s="718"/>
      <c r="Y406" s="718"/>
      <c r="Z406" s="718"/>
    </row>
    <row r="407" spans="1:26" ht="15">
      <c r="A407" s="711"/>
      <c r="B407" s="712"/>
      <c r="C407" s="711"/>
      <c r="D407" s="848" t="str">
        <f t="shared" si="39"/>
        <v>Caisse-01/1900</v>
      </c>
      <c r="E407" s="719"/>
      <c r="F407" s="727"/>
      <c r="G407" s="715"/>
      <c r="H407" s="970"/>
      <c r="I407" s="970"/>
      <c r="J407" s="970">
        <f t="shared" si="40"/>
        <v>0</v>
      </c>
      <c r="K407" s="970">
        <f t="shared" si="37"/>
        <v>0</v>
      </c>
      <c r="L407" s="752">
        <f t="shared" si="38"/>
        <v>0</v>
      </c>
      <c r="M407" s="711"/>
      <c r="N407" s="706">
        <f>+IF(A407="",0,IF(A407=Table!$A$5,L407,(IF(A407=Table!$A$3,0,IF(A407=Table!$A$4,L407,0)))))</f>
        <v>0</v>
      </c>
      <c r="O407" s="672"/>
      <c r="P407" s="707">
        <f>-IF(A407=Table!$A$5,I407,0)+IF(A407=Table!$A$5,H407,0)</f>
        <v>0</v>
      </c>
      <c r="Q407" s="716" t="str">
        <f t="shared" si="36"/>
        <v>01/1900</v>
      </c>
      <c r="R407" s="717">
        <f t="shared" si="41"/>
        <v>1</v>
      </c>
      <c r="S407" s="718"/>
      <c r="T407" s="718"/>
      <c r="U407" s="718"/>
      <c r="V407" s="718"/>
      <c r="W407" s="718"/>
      <c r="X407" s="718"/>
      <c r="Y407" s="718"/>
      <c r="Z407" s="718"/>
    </row>
    <row r="408" spans="1:26" ht="15">
      <c r="A408" s="711"/>
      <c r="B408" s="712"/>
      <c r="C408" s="711"/>
      <c r="D408" s="848" t="str">
        <f t="shared" si="39"/>
        <v>Caisse-01/1900</v>
      </c>
      <c r="E408" s="731"/>
      <c r="F408" s="727"/>
      <c r="G408" s="715"/>
      <c r="H408" s="970"/>
      <c r="I408" s="970"/>
      <c r="J408" s="970">
        <f t="shared" si="40"/>
        <v>0</v>
      </c>
      <c r="K408" s="970">
        <f t="shared" si="37"/>
        <v>0</v>
      </c>
      <c r="L408" s="752">
        <f t="shared" si="38"/>
        <v>0</v>
      </c>
      <c r="M408" s="711"/>
      <c r="N408" s="706">
        <f>+IF(A408="",0,IF(A408=Table!$A$5,L408,(IF(A408=Table!$A$3,0,IF(A408=Table!$A$4,L408,0)))))</f>
        <v>0</v>
      </c>
      <c r="O408" s="672"/>
      <c r="P408" s="707">
        <f>-IF(A408=Table!$A$5,I408,0)+IF(A408=Table!$A$5,H408,0)</f>
        <v>0</v>
      </c>
      <c r="Q408" s="716" t="str">
        <f t="shared" si="36"/>
        <v>01/1900</v>
      </c>
      <c r="R408" s="717">
        <f t="shared" si="41"/>
        <v>1</v>
      </c>
      <c r="S408" s="718"/>
      <c r="T408" s="718"/>
      <c r="U408" s="718"/>
      <c r="V408" s="718"/>
      <c r="W408" s="718"/>
      <c r="X408" s="718"/>
      <c r="Y408" s="718"/>
      <c r="Z408" s="718"/>
    </row>
    <row r="409" spans="1:26" ht="15">
      <c r="A409" s="711"/>
      <c r="B409" s="712"/>
      <c r="C409" s="711"/>
      <c r="D409" s="848" t="str">
        <f t="shared" si="39"/>
        <v>Caisse-01/1900</v>
      </c>
      <c r="E409" s="735"/>
      <c r="F409" s="727"/>
      <c r="G409" s="715"/>
      <c r="H409" s="970"/>
      <c r="I409" s="970"/>
      <c r="J409" s="970">
        <f t="shared" si="40"/>
        <v>0</v>
      </c>
      <c r="K409" s="970">
        <f t="shared" si="37"/>
        <v>0</v>
      </c>
      <c r="L409" s="752">
        <f t="shared" si="38"/>
        <v>0</v>
      </c>
      <c r="M409" s="711"/>
      <c r="N409" s="706">
        <f>+IF(A409="",0,IF(A409=Table!$A$5,L409,(IF(A409=Table!$A$3,0,IF(A409=Table!$A$4,L409,0)))))</f>
        <v>0</v>
      </c>
      <c r="O409" s="672"/>
      <c r="P409" s="707">
        <f>-IF(A409=Table!$A$5,I409,0)+IF(A409=Table!$A$5,H409,0)</f>
        <v>0</v>
      </c>
      <c r="Q409" s="716" t="str">
        <f t="shared" si="36"/>
        <v>01/1900</v>
      </c>
      <c r="R409" s="717">
        <f t="shared" si="41"/>
        <v>1</v>
      </c>
      <c r="S409" s="718"/>
      <c r="T409" s="718"/>
      <c r="U409" s="718"/>
      <c r="V409" s="718"/>
      <c r="W409" s="718"/>
      <c r="X409" s="718"/>
      <c r="Y409" s="718"/>
      <c r="Z409" s="718"/>
    </row>
    <row r="410" spans="1:26" ht="15">
      <c r="A410" s="711"/>
      <c r="B410" s="712"/>
      <c r="C410" s="711"/>
      <c r="D410" s="848" t="str">
        <f t="shared" si="39"/>
        <v>Caisse-01/1900</v>
      </c>
      <c r="E410" s="735"/>
      <c r="F410" s="727"/>
      <c r="G410" s="715"/>
      <c r="H410" s="970"/>
      <c r="I410" s="970"/>
      <c r="J410" s="970">
        <f t="shared" si="40"/>
        <v>0</v>
      </c>
      <c r="K410" s="970">
        <f t="shared" si="37"/>
        <v>0</v>
      </c>
      <c r="L410" s="752">
        <f t="shared" si="38"/>
        <v>0</v>
      </c>
      <c r="M410" s="711"/>
      <c r="N410" s="706">
        <f>+IF(A410="",0,IF(A410=Table!$A$5,L410,(IF(A410=Table!$A$3,0,IF(A410=Table!$A$4,L410,0)))))</f>
        <v>0</v>
      </c>
      <c r="O410" s="672"/>
      <c r="P410" s="707">
        <f>-IF(A410=Table!$A$5,I410,0)+IF(A410=Table!$A$5,H410,0)</f>
        <v>0</v>
      </c>
      <c r="Q410" s="716" t="str">
        <f t="shared" si="36"/>
        <v>01/1900</v>
      </c>
      <c r="R410" s="717">
        <f t="shared" si="41"/>
        <v>1</v>
      </c>
      <c r="S410" s="718"/>
      <c r="T410" s="718"/>
      <c r="U410" s="718"/>
      <c r="V410" s="718"/>
      <c r="W410" s="718"/>
      <c r="X410" s="718"/>
      <c r="Y410" s="718"/>
      <c r="Z410" s="718"/>
    </row>
    <row r="411" spans="1:26" ht="15">
      <c r="A411" s="711"/>
      <c r="B411" s="712"/>
      <c r="C411" s="711"/>
      <c r="D411" s="848" t="str">
        <f t="shared" si="39"/>
        <v>Caisse-01/1900</v>
      </c>
      <c r="E411" s="735"/>
      <c r="F411" s="727"/>
      <c r="G411" s="715"/>
      <c r="H411" s="970"/>
      <c r="I411" s="970"/>
      <c r="J411" s="970">
        <f t="shared" si="40"/>
        <v>0</v>
      </c>
      <c r="K411" s="970">
        <f t="shared" si="37"/>
        <v>0</v>
      </c>
      <c r="L411" s="752">
        <f t="shared" si="38"/>
        <v>0</v>
      </c>
      <c r="M411" s="711"/>
      <c r="N411" s="706">
        <f>+IF(A411="",0,IF(A411=Table!$A$5,L411,(IF(A411=Table!$A$3,0,IF(A411=Table!$A$4,L411,0)))))</f>
        <v>0</v>
      </c>
      <c r="O411" s="672"/>
      <c r="P411" s="707">
        <f>-IF(A411=Table!$A$5,I411,0)+IF(A411=Table!$A$5,H411,0)</f>
        <v>0</v>
      </c>
      <c r="Q411" s="716" t="str">
        <f t="shared" si="36"/>
        <v>01/1900</v>
      </c>
      <c r="R411" s="717">
        <f t="shared" si="41"/>
        <v>1</v>
      </c>
      <c r="S411" s="718"/>
      <c r="T411" s="718"/>
      <c r="U411" s="718"/>
      <c r="V411" s="718"/>
      <c r="W411" s="718"/>
      <c r="X411" s="718"/>
      <c r="Y411" s="718"/>
      <c r="Z411" s="718"/>
    </row>
    <row r="412" spans="1:26" ht="15">
      <c r="A412" s="711"/>
      <c r="B412" s="712"/>
      <c r="C412" s="711"/>
      <c r="D412" s="848" t="str">
        <f t="shared" si="39"/>
        <v>Caisse-01/1900</v>
      </c>
      <c r="E412" s="735"/>
      <c r="F412" s="727"/>
      <c r="G412" s="715"/>
      <c r="H412" s="970"/>
      <c r="I412" s="970"/>
      <c r="J412" s="970">
        <f t="shared" si="40"/>
        <v>0</v>
      </c>
      <c r="K412" s="970">
        <f t="shared" si="37"/>
        <v>0</v>
      </c>
      <c r="L412" s="752">
        <f t="shared" si="38"/>
        <v>0</v>
      </c>
      <c r="M412" s="711"/>
      <c r="N412" s="706">
        <f>+IF(A412="",0,IF(A412=Table!$A$5,L412,(IF(A412=Table!$A$3,0,IF(A412=Table!$A$4,L412,0)))))</f>
        <v>0</v>
      </c>
      <c r="O412" s="672"/>
      <c r="P412" s="707">
        <f>-IF(A412=Table!$A$5,I412,0)+IF(A412=Table!$A$5,H412,0)</f>
        <v>0</v>
      </c>
      <c r="Q412" s="716" t="str">
        <f t="shared" si="36"/>
        <v>01/1900</v>
      </c>
      <c r="R412" s="717">
        <f t="shared" si="41"/>
        <v>1</v>
      </c>
      <c r="S412" s="718"/>
      <c r="T412" s="718"/>
      <c r="U412" s="718"/>
      <c r="V412" s="718"/>
      <c r="W412" s="718"/>
      <c r="X412" s="718"/>
      <c r="Y412" s="718"/>
      <c r="Z412" s="718"/>
    </row>
    <row r="413" spans="1:26" ht="15">
      <c r="A413" s="711"/>
      <c r="B413" s="712"/>
      <c r="C413" s="711"/>
      <c r="D413" s="848" t="str">
        <f t="shared" si="39"/>
        <v>Caisse-01/1900</v>
      </c>
      <c r="E413" s="735"/>
      <c r="F413" s="727"/>
      <c r="G413" s="715"/>
      <c r="H413" s="970"/>
      <c r="I413" s="970"/>
      <c r="J413" s="970">
        <f t="shared" si="40"/>
        <v>0</v>
      </c>
      <c r="K413" s="970">
        <f t="shared" si="37"/>
        <v>0</v>
      </c>
      <c r="L413" s="752">
        <f t="shared" si="38"/>
        <v>0</v>
      </c>
      <c r="M413" s="711"/>
      <c r="N413" s="706">
        <f>+IF(A413="",0,IF(A413=Table!$A$5,L413,(IF(A413=Table!$A$3,0,IF(A413=Table!$A$4,L413,0)))))</f>
        <v>0</v>
      </c>
      <c r="O413" s="672"/>
      <c r="P413" s="707">
        <f>-IF(A413=Table!$A$5,I413,0)+IF(A413=Table!$A$5,H413,0)</f>
        <v>0</v>
      </c>
      <c r="Q413" s="716" t="str">
        <f t="shared" si="36"/>
        <v>01/1900</v>
      </c>
      <c r="R413" s="717">
        <f t="shared" si="41"/>
        <v>1</v>
      </c>
      <c r="S413" s="718"/>
      <c r="T413" s="718"/>
      <c r="U413" s="718"/>
      <c r="V413" s="718"/>
      <c r="W413" s="718"/>
      <c r="X413" s="718"/>
      <c r="Y413" s="718"/>
      <c r="Z413" s="718"/>
    </row>
    <row r="414" spans="1:26" ht="15">
      <c r="A414" s="711"/>
      <c r="B414" s="712"/>
      <c r="C414" s="711"/>
      <c r="D414" s="848" t="str">
        <f t="shared" si="39"/>
        <v>Caisse-01/1900</v>
      </c>
      <c r="E414" s="735"/>
      <c r="F414" s="727"/>
      <c r="G414" s="715"/>
      <c r="H414" s="970"/>
      <c r="I414" s="970"/>
      <c r="J414" s="970">
        <f t="shared" si="40"/>
        <v>0</v>
      </c>
      <c r="K414" s="970">
        <f t="shared" si="37"/>
        <v>0</v>
      </c>
      <c r="L414" s="752">
        <f t="shared" si="38"/>
        <v>0</v>
      </c>
      <c r="M414" s="711"/>
      <c r="N414" s="706">
        <f>+IF(A414="",0,IF(A414=Table!$A$5,L414,(IF(A414=Table!$A$3,0,IF(A414=Table!$A$4,L414,0)))))</f>
        <v>0</v>
      </c>
      <c r="O414" s="672"/>
      <c r="P414" s="707">
        <f>-IF(A414=Table!$A$5,I414,0)+IF(A414=Table!$A$5,H414,0)</f>
        <v>0</v>
      </c>
      <c r="Q414" s="716" t="str">
        <f t="shared" si="36"/>
        <v>01/1900</v>
      </c>
      <c r="R414" s="717">
        <f t="shared" si="41"/>
        <v>1</v>
      </c>
      <c r="S414" s="718"/>
      <c r="T414" s="718"/>
      <c r="U414" s="718"/>
      <c r="V414" s="718"/>
      <c r="W414" s="718"/>
      <c r="X414" s="718"/>
      <c r="Y414" s="718"/>
      <c r="Z414" s="718"/>
    </row>
    <row r="415" spans="1:26" ht="15">
      <c r="A415" s="711"/>
      <c r="B415" s="712"/>
      <c r="C415" s="711"/>
      <c r="D415" s="848" t="str">
        <f t="shared" si="39"/>
        <v>Caisse-01/1900</v>
      </c>
      <c r="E415" s="735"/>
      <c r="F415" s="727"/>
      <c r="G415" s="715"/>
      <c r="H415" s="970"/>
      <c r="I415" s="970"/>
      <c r="J415" s="970">
        <f t="shared" si="40"/>
        <v>0</v>
      </c>
      <c r="K415" s="970">
        <f t="shared" si="37"/>
        <v>0</v>
      </c>
      <c r="L415" s="752">
        <f t="shared" si="38"/>
        <v>0</v>
      </c>
      <c r="M415" s="711"/>
      <c r="N415" s="706">
        <f>+IF(A415="",0,IF(A415=Table!$A$5,L415,(IF(A415=Table!$A$3,0,IF(A415=Table!$A$4,L415,0)))))</f>
        <v>0</v>
      </c>
      <c r="O415" s="672"/>
      <c r="P415" s="707">
        <f>-IF(A415=Table!$A$5,I415,0)+IF(A415=Table!$A$5,H415,0)</f>
        <v>0</v>
      </c>
      <c r="Q415" s="716" t="str">
        <f t="shared" si="36"/>
        <v>01/1900</v>
      </c>
      <c r="R415" s="717">
        <f t="shared" si="41"/>
        <v>1</v>
      </c>
      <c r="S415" s="718"/>
      <c r="T415" s="718"/>
      <c r="U415" s="718"/>
      <c r="V415" s="718"/>
      <c r="W415" s="718"/>
      <c r="X415" s="718"/>
      <c r="Y415" s="718"/>
      <c r="Z415" s="718"/>
    </row>
    <row r="416" spans="1:26" ht="15">
      <c r="A416" s="711"/>
      <c r="B416" s="712"/>
      <c r="C416" s="711"/>
      <c r="D416" s="848" t="str">
        <f t="shared" si="39"/>
        <v>Caisse-01/1900</v>
      </c>
      <c r="E416" s="735"/>
      <c r="F416" s="727"/>
      <c r="G416" s="715"/>
      <c r="H416" s="970"/>
      <c r="I416" s="970"/>
      <c r="J416" s="970">
        <f t="shared" si="40"/>
        <v>0</v>
      </c>
      <c r="K416" s="970">
        <f t="shared" si="37"/>
        <v>0</v>
      </c>
      <c r="L416" s="752">
        <f t="shared" si="38"/>
        <v>0</v>
      </c>
      <c r="M416" s="711"/>
      <c r="N416" s="706">
        <f>+IF(A416="",0,IF(A416=Table!$A$5,L416,(IF(A416=Table!$A$3,0,IF(A416=Table!$A$4,L416,0)))))</f>
        <v>0</v>
      </c>
      <c r="O416" s="672"/>
      <c r="P416" s="707">
        <f>-IF(A416=Table!$A$5,I416,0)+IF(A416=Table!$A$5,H416,0)</f>
        <v>0</v>
      </c>
      <c r="Q416" s="716" t="str">
        <f t="shared" si="36"/>
        <v>01/1900</v>
      </c>
      <c r="R416" s="717">
        <f t="shared" si="41"/>
        <v>1</v>
      </c>
      <c r="S416" s="718"/>
      <c r="T416" s="718"/>
      <c r="U416" s="718"/>
      <c r="V416" s="718"/>
      <c r="W416" s="718"/>
      <c r="X416" s="718"/>
      <c r="Y416" s="718"/>
      <c r="Z416" s="718"/>
    </row>
    <row r="417" spans="1:26" ht="15">
      <c r="A417" s="711"/>
      <c r="B417" s="712"/>
      <c r="C417" s="711"/>
      <c r="D417" s="848" t="str">
        <f t="shared" si="39"/>
        <v>Caisse-01/1900</v>
      </c>
      <c r="E417" s="735"/>
      <c r="F417" s="727"/>
      <c r="G417" s="715"/>
      <c r="H417" s="970"/>
      <c r="I417" s="970"/>
      <c r="J417" s="970">
        <f t="shared" si="40"/>
        <v>0</v>
      </c>
      <c r="K417" s="970">
        <f t="shared" si="37"/>
        <v>0</v>
      </c>
      <c r="L417" s="752">
        <f t="shared" si="38"/>
        <v>0</v>
      </c>
      <c r="M417" s="711"/>
      <c r="N417" s="706">
        <f>+IF(A417="",0,IF(A417=Table!$A$5,L417,(IF(A417=Table!$A$3,0,IF(A417=Table!$A$4,L417,0)))))</f>
        <v>0</v>
      </c>
      <c r="O417" s="672"/>
      <c r="P417" s="707">
        <f>-IF(A417=Table!$A$5,I417,0)+IF(A417=Table!$A$5,H417,0)</f>
        <v>0</v>
      </c>
      <c r="Q417" s="716" t="str">
        <f t="shared" si="36"/>
        <v>01/1900</v>
      </c>
      <c r="R417" s="717">
        <f t="shared" si="41"/>
        <v>1</v>
      </c>
      <c r="S417" s="718"/>
      <c r="T417" s="718"/>
      <c r="U417" s="718"/>
      <c r="V417" s="718"/>
      <c r="W417" s="718"/>
      <c r="X417" s="718"/>
      <c r="Y417" s="718"/>
      <c r="Z417" s="718"/>
    </row>
    <row r="418" spans="1:26" ht="15">
      <c r="A418" s="711"/>
      <c r="B418" s="712"/>
      <c r="C418" s="711"/>
      <c r="D418" s="848" t="str">
        <f t="shared" si="39"/>
        <v>Caisse-01/1900</v>
      </c>
      <c r="E418" s="735"/>
      <c r="F418" s="727"/>
      <c r="G418" s="715"/>
      <c r="H418" s="970"/>
      <c r="I418" s="970"/>
      <c r="J418" s="970">
        <f t="shared" si="40"/>
        <v>0</v>
      </c>
      <c r="K418" s="970">
        <f t="shared" si="37"/>
        <v>0</v>
      </c>
      <c r="L418" s="752">
        <f t="shared" si="38"/>
        <v>0</v>
      </c>
      <c r="M418" s="711"/>
      <c r="N418" s="706">
        <f>+IF(A418="",0,IF(A418=Table!$A$5,L418,(IF(A418=Table!$A$3,0,IF(A418=Table!$A$4,L418,0)))))</f>
        <v>0</v>
      </c>
      <c r="O418" s="672"/>
      <c r="P418" s="707">
        <f>-IF(A418=Table!$A$5,I418,0)+IF(A418=Table!$A$5,H418,0)</f>
        <v>0</v>
      </c>
      <c r="Q418" s="716" t="str">
        <f t="shared" si="36"/>
        <v>01/1900</v>
      </c>
      <c r="R418" s="717">
        <f t="shared" si="41"/>
        <v>1</v>
      </c>
      <c r="S418" s="718"/>
      <c r="T418" s="718"/>
      <c r="U418" s="718"/>
      <c r="V418" s="718"/>
      <c r="W418" s="718"/>
      <c r="X418" s="718"/>
      <c r="Y418" s="718"/>
      <c r="Z418" s="718"/>
    </row>
    <row r="419" spans="1:26" ht="15">
      <c r="A419" s="711"/>
      <c r="B419" s="712"/>
      <c r="C419" s="711"/>
      <c r="D419" s="848" t="str">
        <f t="shared" si="39"/>
        <v>Caisse-01/1900</v>
      </c>
      <c r="E419" s="735"/>
      <c r="F419" s="720"/>
      <c r="G419" s="715"/>
      <c r="H419" s="970"/>
      <c r="I419" s="973"/>
      <c r="J419" s="970">
        <f t="shared" si="40"/>
        <v>0</v>
      </c>
      <c r="K419" s="970">
        <f t="shared" si="37"/>
        <v>0</v>
      </c>
      <c r="L419" s="752">
        <f t="shared" si="38"/>
        <v>0</v>
      </c>
      <c r="M419" s="711"/>
      <c r="N419" s="706">
        <f>+IF(A419="",0,IF(A419=Table!$A$5,L419,(IF(A419=Table!$A$3,0,IF(A419=Table!$A$4,L419,0)))))</f>
        <v>0</v>
      </c>
      <c r="O419" s="672"/>
      <c r="P419" s="707">
        <f>-IF(A419=Table!$A$5,I419,0)+IF(A419=Table!$A$5,H419,0)</f>
        <v>0</v>
      </c>
      <c r="Q419" s="716" t="str">
        <f t="shared" si="36"/>
        <v>01/1900</v>
      </c>
      <c r="R419" s="717">
        <f t="shared" si="41"/>
        <v>1</v>
      </c>
      <c r="S419" s="718"/>
      <c r="T419" s="718"/>
      <c r="U419" s="718"/>
      <c r="V419" s="718"/>
      <c r="W419" s="718"/>
      <c r="X419" s="718"/>
      <c r="Y419" s="718"/>
      <c r="Z419" s="718"/>
    </row>
    <row r="420" spans="1:26" ht="15">
      <c r="A420" s="711"/>
      <c r="B420" s="712"/>
      <c r="C420" s="711"/>
      <c r="D420" s="848" t="str">
        <f t="shared" si="39"/>
        <v>Caisse-01/1900</v>
      </c>
      <c r="E420" s="722"/>
      <c r="F420" s="720"/>
      <c r="G420" s="715"/>
      <c r="H420" s="973"/>
      <c r="I420" s="970"/>
      <c r="J420" s="970">
        <f t="shared" si="40"/>
        <v>0</v>
      </c>
      <c r="K420" s="970">
        <f t="shared" si="37"/>
        <v>0</v>
      </c>
      <c r="L420" s="752">
        <f t="shared" si="38"/>
        <v>0</v>
      </c>
      <c r="M420" s="711"/>
      <c r="N420" s="706">
        <f>+IF(A420="",0,IF(A420=Table!$A$5,L420,(IF(A420=Table!$A$3,0,IF(A420=Table!$A$4,L420,0)))))</f>
        <v>0</v>
      </c>
      <c r="O420" s="672"/>
      <c r="P420" s="707">
        <f>-IF(A420=Table!$A$5,I420,0)+IF(A420=Table!$A$5,H420,0)</f>
        <v>0</v>
      </c>
      <c r="Q420" s="716" t="str">
        <f t="shared" si="36"/>
        <v>01/1900</v>
      </c>
      <c r="R420" s="717">
        <f t="shared" si="41"/>
        <v>1</v>
      </c>
      <c r="S420" s="718"/>
      <c r="T420" s="718"/>
      <c r="U420" s="718"/>
      <c r="V420" s="718"/>
      <c r="W420" s="718"/>
      <c r="X420" s="718"/>
      <c r="Y420" s="718"/>
      <c r="Z420" s="718"/>
    </row>
    <row r="421" spans="1:26" ht="15">
      <c r="A421" s="711"/>
      <c r="B421" s="712"/>
      <c r="C421" s="711"/>
      <c r="D421" s="848" t="str">
        <f t="shared" si="39"/>
        <v>Caisse-01/1900</v>
      </c>
      <c r="E421" s="735"/>
      <c r="F421" s="727"/>
      <c r="G421" s="715"/>
      <c r="H421" s="970"/>
      <c r="I421" s="970"/>
      <c r="J421" s="970">
        <f t="shared" si="40"/>
        <v>0</v>
      </c>
      <c r="K421" s="970">
        <f t="shared" si="37"/>
        <v>0</v>
      </c>
      <c r="L421" s="752">
        <f t="shared" si="38"/>
        <v>0</v>
      </c>
      <c r="M421" s="711"/>
      <c r="N421" s="706">
        <f>+IF(A421="",0,IF(A421=Table!$A$5,L421,(IF(A421=Table!$A$3,0,IF(A421=Table!$A$4,L421,0)))))</f>
        <v>0</v>
      </c>
      <c r="O421" s="672"/>
      <c r="P421" s="707">
        <f>-IF(A421=Table!$A$5,I421,0)+IF(A421=Table!$A$5,H421,0)</f>
        <v>0</v>
      </c>
      <c r="Q421" s="716" t="str">
        <f t="shared" si="36"/>
        <v>01/1900</v>
      </c>
      <c r="R421" s="717">
        <f t="shared" si="41"/>
        <v>1</v>
      </c>
      <c r="S421" s="718"/>
      <c r="T421" s="718"/>
      <c r="U421" s="718"/>
      <c r="V421" s="718"/>
      <c r="W421" s="718"/>
      <c r="X421" s="718"/>
      <c r="Y421" s="718"/>
      <c r="Z421" s="718"/>
    </row>
    <row r="422" spans="1:26" ht="15">
      <c r="A422" s="711"/>
      <c r="B422" s="712"/>
      <c r="C422" s="711"/>
      <c r="D422" s="848" t="str">
        <f t="shared" si="39"/>
        <v>Caisse-01/1900</v>
      </c>
      <c r="E422" s="735"/>
      <c r="F422" s="727"/>
      <c r="G422" s="715"/>
      <c r="H422" s="970"/>
      <c r="I422" s="970"/>
      <c r="J422" s="970">
        <f t="shared" si="40"/>
        <v>0</v>
      </c>
      <c r="K422" s="970">
        <f t="shared" si="37"/>
        <v>0</v>
      </c>
      <c r="L422" s="752">
        <f t="shared" si="38"/>
        <v>0</v>
      </c>
      <c r="M422" s="711"/>
      <c r="N422" s="706">
        <f>+IF(A422="",0,IF(A422=Table!$A$5,L422,(IF(A422=Table!$A$3,0,IF(A422=Table!$A$4,L422,0)))))</f>
        <v>0</v>
      </c>
      <c r="O422" s="672"/>
      <c r="P422" s="707">
        <f>-IF(A422=Table!$A$5,I422,0)+IF(A422=Table!$A$5,H422,0)</f>
        <v>0</v>
      </c>
      <c r="Q422" s="716" t="str">
        <f t="shared" si="36"/>
        <v>01/1900</v>
      </c>
      <c r="R422" s="717">
        <f t="shared" si="41"/>
        <v>1</v>
      </c>
      <c r="S422" s="718"/>
      <c r="T422" s="718"/>
      <c r="U422" s="718"/>
      <c r="V422" s="718"/>
      <c r="W422" s="718"/>
      <c r="X422" s="718"/>
      <c r="Y422" s="718"/>
      <c r="Z422" s="718"/>
    </row>
    <row r="423" spans="1:26" ht="15">
      <c r="A423" s="711"/>
      <c r="B423" s="712"/>
      <c r="C423" s="711"/>
      <c r="D423" s="848" t="str">
        <f t="shared" si="39"/>
        <v>Caisse-01/1900</v>
      </c>
      <c r="E423" s="735"/>
      <c r="F423" s="729"/>
      <c r="G423" s="715"/>
      <c r="H423" s="970"/>
      <c r="I423" s="973"/>
      <c r="J423" s="970">
        <f t="shared" si="40"/>
        <v>0</v>
      </c>
      <c r="K423" s="970">
        <f t="shared" si="37"/>
        <v>0</v>
      </c>
      <c r="L423" s="752">
        <f t="shared" si="38"/>
        <v>0</v>
      </c>
      <c r="M423" s="711"/>
      <c r="N423" s="706">
        <f>+IF(A423="",0,IF(A423=Table!$A$5,L423,(IF(A423=Table!$A$3,0,IF(A423=Table!$A$4,L423,0)))))</f>
        <v>0</v>
      </c>
      <c r="O423" s="672"/>
      <c r="P423" s="707">
        <f>-IF(A423=Table!$A$5,I423,0)+IF(A423=Table!$A$5,H423,0)</f>
        <v>0</v>
      </c>
      <c r="Q423" s="716" t="str">
        <f t="shared" si="36"/>
        <v>01/1900</v>
      </c>
      <c r="R423" s="717">
        <f t="shared" si="41"/>
        <v>1</v>
      </c>
      <c r="S423" s="718"/>
      <c r="T423" s="718"/>
      <c r="U423" s="718"/>
      <c r="V423" s="718"/>
      <c r="W423" s="718"/>
      <c r="X423" s="718"/>
      <c r="Y423" s="718"/>
      <c r="Z423" s="718"/>
    </row>
    <row r="424" spans="1:26" ht="15">
      <c r="A424" s="711"/>
      <c r="B424" s="712"/>
      <c r="C424" s="711"/>
      <c r="D424" s="848" t="str">
        <f t="shared" si="39"/>
        <v>Caisse-01/1900</v>
      </c>
      <c r="E424" s="725"/>
      <c r="F424" s="729"/>
      <c r="G424" s="715"/>
      <c r="H424" s="973"/>
      <c r="I424" s="970"/>
      <c r="J424" s="970">
        <f t="shared" si="40"/>
        <v>0</v>
      </c>
      <c r="K424" s="970">
        <f t="shared" si="37"/>
        <v>0</v>
      </c>
      <c r="L424" s="752">
        <f t="shared" si="38"/>
        <v>0</v>
      </c>
      <c r="M424" s="711"/>
      <c r="N424" s="706">
        <f>+IF(A424="",0,IF(A424=Table!$A$5,L424,(IF(A424=Table!$A$3,0,IF(A424=Table!$A$4,L424,0)))))</f>
        <v>0</v>
      </c>
      <c r="O424" s="672"/>
      <c r="P424" s="707">
        <f>-IF(A424=Table!$A$5,I424,0)+IF(A424=Table!$A$5,H424,0)</f>
        <v>0</v>
      </c>
      <c r="Q424" s="716" t="str">
        <f t="shared" si="36"/>
        <v>01/1900</v>
      </c>
      <c r="R424" s="717">
        <f t="shared" si="41"/>
        <v>1</v>
      </c>
      <c r="S424" s="718"/>
      <c r="T424" s="718"/>
      <c r="U424" s="718"/>
      <c r="V424" s="718"/>
      <c r="W424" s="718"/>
      <c r="X424" s="718"/>
      <c r="Y424" s="718"/>
      <c r="Z424" s="718"/>
    </row>
    <row r="425" spans="1:26" ht="15">
      <c r="A425" s="711"/>
      <c r="B425" s="712"/>
      <c r="C425" s="711"/>
      <c r="D425" s="848" t="str">
        <f t="shared" si="39"/>
        <v>Caisse-01/1900</v>
      </c>
      <c r="E425" s="719"/>
      <c r="F425" s="727"/>
      <c r="G425" s="715"/>
      <c r="H425" s="970"/>
      <c r="I425" s="975"/>
      <c r="J425" s="970">
        <f t="shared" si="40"/>
        <v>0</v>
      </c>
      <c r="K425" s="970">
        <f t="shared" si="37"/>
        <v>0</v>
      </c>
      <c r="L425" s="752">
        <f t="shared" si="38"/>
        <v>0</v>
      </c>
      <c r="M425" s="711"/>
      <c r="N425" s="706">
        <f>+IF(A425="",0,IF(A425=Table!$A$5,L425,(IF(A425=Table!$A$3,0,IF(A425=Table!$A$4,L425,0)))))</f>
        <v>0</v>
      </c>
      <c r="O425" s="672"/>
      <c r="P425" s="707">
        <f>-IF(A425=Table!$A$5,I425,0)+IF(A425=Table!$A$5,H425,0)</f>
        <v>0</v>
      </c>
      <c r="Q425" s="716" t="str">
        <f t="shared" si="36"/>
        <v>01/1900</v>
      </c>
      <c r="R425" s="717">
        <f t="shared" si="41"/>
        <v>1</v>
      </c>
      <c r="S425" s="718"/>
      <c r="T425" s="718"/>
      <c r="U425" s="718"/>
      <c r="V425" s="718"/>
      <c r="W425" s="718"/>
      <c r="X425" s="718"/>
      <c r="Y425" s="718"/>
      <c r="Z425" s="718"/>
    </row>
    <row r="426" spans="1:26" ht="15">
      <c r="A426" s="711"/>
      <c r="B426" s="712"/>
      <c r="C426" s="711"/>
      <c r="D426" s="848" t="str">
        <f t="shared" si="39"/>
        <v>Caisse-01/1900</v>
      </c>
      <c r="E426" s="719"/>
      <c r="F426" s="727"/>
      <c r="G426" s="715"/>
      <c r="H426" s="970"/>
      <c r="I426" s="975"/>
      <c r="J426" s="970">
        <f t="shared" si="40"/>
        <v>0</v>
      </c>
      <c r="K426" s="970">
        <f t="shared" si="37"/>
        <v>0</v>
      </c>
      <c r="L426" s="752">
        <f t="shared" si="38"/>
        <v>0</v>
      </c>
      <c r="M426" s="711"/>
      <c r="N426" s="706">
        <f>+IF(A426="",0,IF(A426=Table!$A$5,L426,(IF(A426=Table!$A$3,0,IF(A426=Table!$A$4,L426,0)))))</f>
        <v>0</v>
      </c>
      <c r="O426" s="672"/>
      <c r="P426" s="707">
        <f>-IF(A426=Table!$A$5,I426,0)+IF(A426=Table!$A$5,H426,0)</f>
        <v>0</v>
      </c>
      <c r="Q426" s="716" t="str">
        <f t="shared" si="36"/>
        <v>01/1900</v>
      </c>
      <c r="R426" s="717">
        <f t="shared" si="41"/>
        <v>1</v>
      </c>
      <c r="S426" s="718"/>
      <c r="T426" s="718"/>
      <c r="U426" s="718"/>
      <c r="V426" s="718"/>
      <c r="W426" s="718"/>
      <c r="X426" s="718"/>
      <c r="Y426" s="718"/>
      <c r="Z426" s="718"/>
    </row>
    <row r="427" spans="1:26" ht="15">
      <c r="A427" s="711"/>
      <c r="B427" s="712"/>
      <c r="C427" s="711"/>
      <c r="D427" s="848" t="str">
        <f t="shared" si="39"/>
        <v>Caisse-01/1900</v>
      </c>
      <c r="E427" s="719"/>
      <c r="F427" s="727"/>
      <c r="G427" s="715"/>
      <c r="H427" s="970"/>
      <c r="I427" s="975"/>
      <c r="J427" s="970">
        <f t="shared" si="40"/>
        <v>0</v>
      </c>
      <c r="K427" s="970">
        <f t="shared" si="37"/>
        <v>0</v>
      </c>
      <c r="L427" s="752">
        <f t="shared" si="38"/>
        <v>0</v>
      </c>
      <c r="M427" s="711"/>
      <c r="N427" s="706">
        <f>+IF(A427="",0,IF(A427=Table!$A$5,L427,(IF(A427=Table!$A$3,0,IF(A427=Table!$A$4,L427,0)))))</f>
        <v>0</v>
      </c>
      <c r="O427" s="672"/>
      <c r="P427" s="707">
        <f>-IF(A427=Table!$A$5,I427,0)+IF(A427=Table!$A$5,H427,0)</f>
        <v>0</v>
      </c>
      <c r="Q427" s="716" t="str">
        <f t="shared" si="36"/>
        <v>01/1900</v>
      </c>
      <c r="R427" s="717">
        <f t="shared" si="41"/>
        <v>1</v>
      </c>
      <c r="S427" s="718"/>
      <c r="T427" s="718"/>
      <c r="U427" s="718"/>
      <c r="V427" s="718"/>
      <c r="W427" s="718"/>
      <c r="X427" s="718"/>
      <c r="Y427" s="718"/>
      <c r="Z427" s="718"/>
    </row>
    <row r="428" spans="1:26" ht="15">
      <c r="A428" s="711"/>
      <c r="B428" s="712"/>
      <c r="C428" s="711"/>
      <c r="D428" s="848" t="str">
        <f t="shared" si="39"/>
        <v>Caisse-01/1900</v>
      </c>
      <c r="E428" s="719"/>
      <c r="F428" s="727"/>
      <c r="G428" s="715"/>
      <c r="H428" s="970"/>
      <c r="I428" s="975"/>
      <c r="J428" s="970">
        <f t="shared" si="40"/>
        <v>0</v>
      </c>
      <c r="K428" s="970">
        <f t="shared" si="37"/>
        <v>0</v>
      </c>
      <c r="L428" s="752">
        <f t="shared" si="38"/>
        <v>0</v>
      </c>
      <c r="M428" s="711"/>
      <c r="N428" s="706">
        <f>+IF(A428="",0,IF(A428=Table!$A$5,L428,(IF(A428=Table!$A$3,0,IF(A428=Table!$A$4,L428,0)))))</f>
        <v>0</v>
      </c>
      <c r="O428" s="672"/>
      <c r="P428" s="707">
        <f>-IF(A428=Table!$A$5,I428,0)+IF(A428=Table!$A$5,H428,0)</f>
        <v>0</v>
      </c>
      <c r="Q428" s="716" t="str">
        <f t="shared" si="36"/>
        <v>01/1900</v>
      </c>
      <c r="R428" s="717">
        <f t="shared" si="41"/>
        <v>1</v>
      </c>
      <c r="S428" s="718"/>
      <c r="T428" s="718"/>
      <c r="U428" s="718"/>
      <c r="V428" s="718"/>
      <c r="W428" s="718"/>
      <c r="X428" s="718"/>
      <c r="Y428" s="718"/>
      <c r="Z428" s="718"/>
    </row>
    <row r="429" spans="1:26" ht="15">
      <c r="A429" s="711"/>
      <c r="B429" s="712"/>
      <c r="C429" s="711"/>
      <c r="D429" s="848" t="str">
        <f t="shared" si="39"/>
        <v>Caisse-01/1900</v>
      </c>
      <c r="E429" s="735"/>
      <c r="F429" s="727"/>
      <c r="G429" s="715"/>
      <c r="H429" s="970"/>
      <c r="I429" s="970"/>
      <c r="J429" s="970">
        <f t="shared" si="40"/>
        <v>0</v>
      </c>
      <c r="K429" s="970">
        <f t="shared" si="37"/>
        <v>0</v>
      </c>
      <c r="L429" s="752">
        <f t="shared" si="38"/>
        <v>0</v>
      </c>
      <c r="M429" s="711"/>
      <c r="N429" s="706">
        <f>+IF(A429="",0,IF(A429=Table!$A$5,L429,(IF(A429=Table!$A$3,0,IF(A429=Table!$A$4,L429,0)))))</f>
        <v>0</v>
      </c>
      <c r="O429" s="672"/>
      <c r="P429" s="707">
        <f>-IF(A429=Table!$A$5,I429,0)+IF(A429=Table!$A$5,H429,0)</f>
        <v>0</v>
      </c>
      <c r="Q429" s="716" t="str">
        <f t="shared" si="36"/>
        <v>01/1900</v>
      </c>
      <c r="R429" s="717">
        <f t="shared" si="41"/>
        <v>1</v>
      </c>
      <c r="S429" s="718"/>
      <c r="T429" s="718"/>
      <c r="U429" s="718"/>
      <c r="V429" s="718"/>
      <c r="W429" s="718"/>
      <c r="X429" s="718"/>
      <c r="Y429" s="718"/>
      <c r="Z429" s="718"/>
    </row>
    <row r="430" spans="1:26" ht="15">
      <c r="A430" s="711"/>
      <c r="B430" s="712"/>
      <c r="C430" s="711"/>
      <c r="D430" s="848" t="str">
        <f t="shared" si="39"/>
        <v>Caisse-01/1900</v>
      </c>
      <c r="E430" s="735"/>
      <c r="F430" s="727"/>
      <c r="G430" s="715"/>
      <c r="H430" s="970"/>
      <c r="I430" s="970"/>
      <c r="J430" s="970">
        <f t="shared" si="40"/>
        <v>0</v>
      </c>
      <c r="K430" s="970">
        <f t="shared" si="37"/>
        <v>0</v>
      </c>
      <c r="L430" s="752">
        <f t="shared" si="38"/>
        <v>0</v>
      </c>
      <c r="M430" s="711"/>
      <c r="N430" s="706">
        <f>+IF(A430="",0,IF(A430=Table!$A$5,L430,(IF(A430=Table!$A$3,0,IF(A430=Table!$A$4,L430,0)))))</f>
        <v>0</v>
      </c>
      <c r="O430" s="672"/>
      <c r="P430" s="707">
        <f>-IF(A430=Table!$A$5,I430,0)+IF(A430=Table!$A$5,H430,0)</f>
        <v>0</v>
      </c>
      <c r="Q430" s="716" t="str">
        <f t="shared" si="36"/>
        <v>01/1900</v>
      </c>
      <c r="R430" s="717">
        <f t="shared" si="41"/>
        <v>1</v>
      </c>
      <c r="S430" s="718"/>
      <c r="T430" s="718"/>
      <c r="U430" s="718"/>
      <c r="V430" s="718"/>
      <c r="W430" s="718"/>
      <c r="X430" s="718"/>
      <c r="Y430" s="718"/>
      <c r="Z430" s="718"/>
    </row>
    <row r="431" spans="1:26" ht="15">
      <c r="A431" s="711"/>
      <c r="B431" s="712"/>
      <c r="C431" s="711"/>
      <c r="D431" s="848" t="str">
        <f t="shared" si="39"/>
        <v>Caisse-01/1900</v>
      </c>
      <c r="E431" s="735"/>
      <c r="F431" s="727"/>
      <c r="G431" s="715"/>
      <c r="H431" s="970"/>
      <c r="I431" s="970"/>
      <c r="J431" s="970">
        <f t="shared" si="40"/>
        <v>0</v>
      </c>
      <c r="K431" s="970">
        <f t="shared" si="37"/>
        <v>0</v>
      </c>
      <c r="L431" s="752">
        <f t="shared" si="38"/>
        <v>0</v>
      </c>
      <c r="M431" s="711"/>
      <c r="N431" s="706">
        <f>+IF(A431="",0,IF(A431=Table!$A$5,L431,(IF(A431=Table!$A$3,0,IF(A431=Table!$A$4,L431,0)))))</f>
        <v>0</v>
      </c>
      <c r="O431" s="672"/>
      <c r="P431" s="707">
        <f>-IF(A431=Table!$A$5,I431,0)+IF(A431=Table!$A$5,H431,0)</f>
        <v>0</v>
      </c>
      <c r="Q431" s="716" t="str">
        <f t="shared" si="36"/>
        <v>01/1900</v>
      </c>
      <c r="R431" s="717">
        <f t="shared" si="41"/>
        <v>1</v>
      </c>
      <c r="S431" s="718"/>
      <c r="T431" s="718"/>
      <c r="U431" s="718"/>
      <c r="V431" s="718"/>
      <c r="W431" s="718"/>
      <c r="X431" s="718"/>
      <c r="Y431" s="718"/>
      <c r="Z431" s="718"/>
    </row>
    <row r="432" spans="1:26" ht="15">
      <c r="A432" s="711"/>
      <c r="B432" s="712"/>
      <c r="C432" s="711"/>
      <c r="D432" s="848" t="str">
        <f t="shared" si="39"/>
        <v>Caisse-01/1900</v>
      </c>
      <c r="E432" s="719"/>
      <c r="F432" s="727"/>
      <c r="G432" s="715"/>
      <c r="H432" s="970"/>
      <c r="I432" s="975"/>
      <c r="J432" s="970">
        <f t="shared" si="40"/>
        <v>0</v>
      </c>
      <c r="K432" s="970">
        <f t="shared" si="37"/>
        <v>0</v>
      </c>
      <c r="L432" s="752">
        <f t="shared" si="38"/>
        <v>0</v>
      </c>
      <c r="M432" s="711"/>
      <c r="N432" s="706">
        <f>+IF(A432="",0,IF(A432=Table!$A$5,L432,(IF(A432=Table!$A$3,0,IF(A432=Table!$A$4,L432,0)))))</f>
        <v>0</v>
      </c>
      <c r="O432" s="672"/>
      <c r="P432" s="707">
        <f>-IF(A432=Table!$A$5,I432,0)+IF(A432=Table!$A$5,H432,0)</f>
        <v>0</v>
      </c>
      <c r="Q432" s="716" t="str">
        <f t="shared" si="36"/>
        <v>01/1900</v>
      </c>
      <c r="R432" s="717">
        <f t="shared" si="41"/>
        <v>1</v>
      </c>
      <c r="S432" s="718"/>
      <c r="T432" s="718"/>
      <c r="U432" s="718"/>
      <c r="V432" s="718"/>
      <c r="W432" s="718"/>
      <c r="X432" s="718"/>
      <c r="Y432" s="718"/>
      <c r="Z432" s="718"/>
    </row>
    <row r="433" spans="1:26" ht="15">
      <c r="A433" s="711"/>
      <c r="B433" s="712"/>
      <c r="C433" s="711"/>
      <c r="D433" s="848" t="str">
        <f t="shared" si="39"/>
        <v>Caisse-01/1900</v>
      </c>
      <c r="E433" s="719"/>
      <c r="F433" s="727"/>
      <c r="G433" s="715"/>
      <c r="H433" s="970"/>
      <c r="I433" s="975"/>
      <c r="J433" s="970">
        <f t="shared" si="40"/>
        <v>0</v>
      </c>
      <c r="K433" s="970">
        <f t="shared" si="37"/>
        <v>0</v>
      </c>
      <c r="L433" s="752">
        <f t="shared" si="38"/>
        <v>0</v>
      </c>
      <c r="M433" s="711"/>
      <c r="N433" s="706">
        <f>+IF(A433="",0,IF(A433=Table!$A$5,L433,(IF(A433=Table!$A$3,0,IF(A433=Table!$A$4,L433,0)))))</f>
        <v>0</v>
      </c>
      <c r="O433" s="672"/>
      <c r="P433" s="707">
        <f>-IF(A433=Table!$A$5,I433,0)+IF(A433=Table!$A$5,H433,0)</f>
        <v>0</v>
      </c>
      <c r="Q433" s="716" t="str">
        <f t="shared" si="36"/>
        <v>01/1900</v>
      </c>
      <c r="R433" s="717">
        <f t="shared" si="41"/>
        <v>1</v>
      </c>
      <c r="S433" s="718"/>
      <c r="T433" s="718"/>
      <c r="U433" s="718"/>
      <c r="V433" s="718"/>
      <c r="W433" s="718"/>
      <c r="X433" s="718"/>
      <c r="Y433" s="718"/>
      <c r="Z433" s="718"/>
    </row>
    <row r="434" spans="1:26" ht="15">
      <c r="A434" s="711"/>
      <c r="B434" s="712"/>
      <c r="C434" s="711"/>
      <c r="D434" s="848" t="str">
        <f t="shared" si="39"/>
        <v>Caisse-01/1900</v>
      </c>
      <c r="E434" s="719"/>
      <c r="F434" s="727"/>
      <c r="G434" s="715"/>
      <c r="H434" s="970"/>
      <c r="I434" s="975"/>
      <c r="J434" s="970">
        <f t="shared" si="40"/>
        <v>0</v>
      </c>
      <c r="K434" s="970">
        <f t="shared" si="37"/>
        <v>0</v>
      </c>
      <c r="L434" s="752">
        <f t="shared" si="38"/>
        <v>0</v>
      </c>
      <c r="M434" s="711"/>
      <c r="N434" s="706">
        <f>+IF(A434="",0,IF(A434=Table!$A$5,L434,(IF(A434=Table!$A$3,0,IF(A434=Table!$A$4,L434,0)))))</f>
        <v>0</v>
      </c>
      <c r="O434" s="672"/>
      <c r="P434" s="707">
        <f>-IF(A434=Table!$A$5,I434,0)+IF(A434=Table!$A$5,H434,0)</f>
        <v>0</v>
      </c>
      <c r="Q434" s="716" t="str">
        <f t="shared" si="36"/>
        <v>01/1900</v>
      </c>
      <c r="R434" s="717">
        <f t="shared" si="41"/>
        <v>1</v>
      </c>
      <c r="S434" s="718"/>
      <c r="T434" s="718"/>
      <c r="U434" s="718"/>
      <c r="V434" s="718"/>
      <c r="W434" s="718"/>
      <c r="X434" s="718"/>
      <c r="Y434" s="718"/>
      <c r="Z434" s="718"/>
    </row>
    <row r="435" spans="1:26" ht="15">
      <c r="A435" s="711"/>
      <c r="B435" s="712"/>
      <c r="C435" s="711"/>
      <c r="D435" s="848" t="str">
        <f t="shared" si="39"/>
        <v>Caisse-01/1900</v>
      </c>
      <c r="E435" s="731"/>
      <c r="F435" s="727"/>
      <c r="G435" s="715"/>
      <c r="H435" s="970"/>
      <c r="I435" s="970"/>
      <c r="J435" s="970">
        <f t="shared" si="40"/>
        <v>0</v>
      </c>
      <c r="K435" s="970">
        <f t="shared" si="37"/>
        <v>0</v>
      </c>
      <c r="L435" s="752">
        <f t="shared" si="38"/>
        <v>0</v>
      </c>
      <c r="M435" s="711"/>
      <c r="N435" s="706">
        <f>+IF(A435="",0,IF(A435=Table!$A$5,L435,(IF(A435=Table!$A$3,0,IF(A435=Table!$A$4,L435,0)))))</f>
        <v>0</v>
      </c>
      <c r="O435" s="672"/>
      <c r="P435" s="707">
        <f>-IF(A435=Table!$A$5,I435,0)+IF(A435=Table!$A$5,H435,0)</f>
        <v>0</v>
      </c>
      <c r="Q435" s="716" t="str">
        <f t="shared" si="36"/>
        <v>01/1900</v>
      </c>
      <c r="R435" s="717">
        <f t="shared" si="41"/>
        <v>1</v>
      </c>
      <c r="S435" s="718"/>
      <c r="T435" s="718"/>
      <c r="U435" s="718"/>
      <c r="V435" s="718"/>
      <c r="W435" s="718"/>
      <c r="X435" s="718"/>
      <c r="Y435" s="718"/>
      <c r="Z435" s="718"/>
    </row>
    <row r="436" spans="1:26" ht="15">
      <c r="A436" s="711"/>
      <c r="B436" s="712"/>
      <c r="C436" s="711"/>
      <c r="D436" s="848" t="str">
        <f t="shared" si="39"/>
        <v>Caisse-01/1900</v>
      </c>
      <c r="E436" s="735"/>
      <c r="F436" s="727"/>
      <c r="G436" s="715"/>
      <c r="H436" s="970"/>
      <c r="I436" s="970"/>
      <c r="J436" s="970">
        <f t="shared" si="40"/>
        <v>0</v>
      </c>
      <c r="K436" s="970">
        <f t="shared" si="37"/>
        <v>0</v>
      </c>
      <c r="L436" s="752">
        <f t="shared" si="38"/>
        <v>0</v>
      </c>
      <c r="M436" s="711"/>
      <c r="N436" s="706">
        <f>+IF(A436="",0,IF(A436=Table!$A$5,L436,(IF(A436=Table!$A$3,0,IF(A436=Table!$A$4,L436,0)))))</f>
        <v>0</v>
      </c>
      <c r="O436" s="672"/>
      <c r="P436" s="707">
        <f>-IF(A436=Table!$A$5,I436,0)+IF(A436=Table!$A$5,H436,0)</f>
        <v>0</v>
      </c>
      <c r="Q436" s="716" t="str">
        <f t="shared" si="36"/>
        <v>01/1900</v>
      </c>
      <c r="R436" s="717">
        <f t="shared" si="41"/>
        <v>1</v>
      </c>
      <c r="S436" s="718"/>
      <c r="T436" s="718"/>
      <c r="U436" s="718"/>
      <c r="V436" s="718"/>
      <c r="W436" s="718"/>
      <c r="X436" s="718"/>
      <c r="Y436" s="718"/>
      <c r="Z436" s="718"/>
    </row>
    <row r="437" spans="1:26" ht="15">
      <c r="A437" s="711"/>
      <c r="B437" s="712"/>
      <c r="C437" s="711"/>
      <c r="D437" s="848" t="str">
        <f t="shared" si="39"/>
        <v>Caisse-01/1900</v>
      </c>
      <c r="E437" s="735"/>
      <c r="F437" s="727"/>
      <c r="G437" s="715"/>
      <c r="H437" s="970"/>
      <c r="I437" s="970"/>
      <c r="J437" s="970">
        <f t="shared" si="40"/>
        <v>0</v>
      </c>
      <c r="K437" s="970">
        <f t="shared" si="37"/>
        <v>0</v>
      </c>
      <c r="L437" s="752">
        <f t="shared" si="38"/>
        <v>0</v>
      </c>
      <c r="M437" s="711"/>
      <c r="N437" s="706">
        <f>+IF(A437="",0,IF(A437=Table!$A$5,L437,(IF(A437=Table!$A$3,0,IF(A437=Table!$A$4,L437,0)))))</f>
        <v>0</v>
      </c>
      <c r="O437" s="672"/>
      <c r="P437" s="707">
        <f>-IF(A437=Table!$A$5,I437,0)+IF(A437=Table!$A$5,H437,0)</f>
        <v>0</v>
      </c>
      <c r="Q437" s="716" t="str">
        <f t="shared" si="36"/>
        <v>01/1900</v>
      </c>
      <c r="R437" s="717">
        <f t="shared" si="41"/>
        <v>1</v>
      </c>
      <c r="S437" s="718"/>
      <c r="T437" s="718"/>
      <c r="U437" s="718"/>
      <c r="V437" s="718"/>
      <c r="W437" s="718"/>
      <c r="X437" s="718"/>
      <c r="Y437" s="718"/>
      <c r="Z437" s="718"/>
    </row>
    <row r="438" spans="1:26" ht="15">
      <c r="A438" s="711"/>
      <c r="B438" s="712"/>
      <c r="C438" s="711"/>
      <c r="D438" s="848" t="str">
        <f t="shared" si="39"/>
        <v>Caisse-01/1900</v>
      </c>
      <c r="E438" s="726"/>
      <c r="F438" s="727"/>
      <c r="G438" s="715"/>
      <c r="H438" s="970"/>
      <c r="I438" s="972"/>
      <c r="J438" s="970">
        <f t="shared" si="40"/>
        <v>0</v>
      </c>
      <c r="K438" s="970">
        <f t="shared" si="37"/>
        <v>0</v>
      </c>
      <c r="L438" s="752">
        <f t="shared" si="38"/>
        <v>0</v>
      </c>
      <c r="M438" s="711"/>
      <c r="N438" s="706">
        <f>+IF(A438="",0,IF(A438=Table!$A$5,L438,(IF(A438=Table!$A$3,0,IF(A438=Table!$A$4,L438,0)))))</f>
        <v>0</v>
      </c>
      <c r="O438" s="672"/>
      <c r="P438" s="707">
        <f>-IF(A438=Table!$A$5,I438,0)+IF(A438=Table!$A$5,H438,0)</f>
        <v>0</v>
      </c>
      <c r="Q438" s="716" t="str">
        <f t="shared" si="36"/>
        <v>01/1900</v>
      </c>
      <c r="R438" s="717">
        <f t="shared" si="41"/>
        <v>1</v>
      </c>
      <c r="S438" s="718"/>
      <c r="T438" s="718"/>
      <c r="U438" s="718"/>
      <c r="V438" s="718"/>
      <c r="W438" s="718"/>
      <c r="X438" s="718"/>
      <c r="Y438" s="718"/>
      <c r="Z438" s="718"/>
    </row>
    <row r="439" spans="1:26" ht="15">
      <c r="A439" s="711"/>
      <c r="B439" s="712"/>
      <c r="C439" s="711"/>
      <c r="D439" s="848" t="str">
        <f t="shared" si="39"/>
        <v>Caisse-01/1900</v>
      </c>
      <c r="E439" s="719"/>
      <c r="F439" s="727"/>
      <c r="G439" s="715"/>
      <c r="H439" s="970"/>
      <c r="I439" s="975"/>
      <c r="J439" s="970">
        <f t="shared" si="40"/>
        <v>0</v>
      </c>
      <c r="K439" s="970">
        <f t="shared" si="37"/>
        <v>0</v>
      </c>
      <c r="L439" s="752">
        <f t="shared" si="38"/>
        <v>0</v>
      </c>
      <c r="M439" s="711"/>
      <c r="N439" s="706">
        <f>+IF(A439="",0,IF(A439=Table!$A$5,L439,(IF(A439=Table!$A$3,0,IF(A439=Table!$A$4,L439,0)))))</f>
        <v>0</v>
      </c>
      <c r="O439" s="672"/>
      <c r="P439" s="707">
        <f>-IF(A439=Table!$A$5,I439,0)+IF(A439=Table!$A$5,H439,0)</f>
        <v>0</v>
      </c>
      <c r="Q439" s="716" t="str">
        <f t="shared" si="36"/>
        <v>01/1900</v>
      </c>
      <c r="R439" s="717">
        <f t="shared" si="41"/>
        <v>1</v>
      </c>
      <c r="S439" s="718"/>
      <c r="T439" s="718"/>
      <c r="U439" s="718"/>
      <c r="V439" s="718"/>
      <c r="W439" s="718"/>
      <c r="X439" s="718"/>
      <c r="Y439" s="718"/>
      <c r="Z439" s="718"/>
    </row>
    <row r="440" spans="1:26" ht="15">
      <c r="A440" s="711"/>
      <c r="B440" s="712"/>
      <c r="C440" s="711"/>
      <c r="D440" s="848" t="str">
        <f t="shared" si="39"/>
        <v>Caisse-01/1900</v>
      </c>
      <c r="E440" s="719"/>
      <c r="F440" s="727"/>
      <c r="G440" s="715"/>
      <c r="H440" s="970"/>
      <c r="I440" s="975"/>
      <c r="J440" s="970">
        <f t="shared" si="40"/>
        <v>0</v>
      </c>
      <c r="K440" s="970">
        <f t="shared" si="37"/>
        <v>0</v>
      </c>
      <c r="L440" s="752">
        <f t="shared" si="38"/>
        <v>0</v>
      </c>
      <c r="M440" s="711"/>
      <c r="N440" s="706">
        <f>+IF(A440="",0,IF(A440=Table!$A$5,L440,(IF(A440=Table!$A$3,0,IF(A440=Table!$A$4,L440,0)))))</f>
        <v>0</v>
      </c>
      <c r="O440" s="672"/>
      <c r="P440" s="707">
        <f>-IF(A440=Table!$A$5,I440,0)+IF(A440=Table!$A$5,H440,0)</f>
        <v>0</v>
      </c>
      <c r="Q440" s="716" t="str">
        <f t="shared" si="36"/>
        <v>01/1900</v>
      </c>
      <c r="R440" s="717">
        <f t="shared" si="41"/>
        <v>1</v>
      </c>
      <c r="S440" s="718"/>
      <c r="T440" s="718"/>
      <c r="U440" s="718"/>
      <c r="V440" s="718"/>
      <c r="W440" s="718"/>
      <c r="X440" s="718"/>
      <c r="Y440" s="718"/>
      <c r="Z440" s="718"/>
    </row>
    <row r="441" spans="1:26" ht="15">
      <c r="A441" s="711"/>
      <c r="B441" s="712"/>
      <c r="C441" s="711"/>
      <c r="D441" s="848" t="str">
        <f t="shared" si="39"/>
        <v>Caisse-01/1900</v>
      </c>
      <c r="E441" s="719"/>
      <c r="F441" s="727"/>
      <c r="G441" s="715"/>
      <c r="H441" s="970"/>
      <c r="I441" s="975"/>
      <c r="J441" s="970">
        <f t="shared" si="40"/>
        <v>0</v>
      </c>
      <c r="K441" s="970">
        <f t="shared" si="37"/>
        <v>0</v>
      </c>
      <c r="L441" s="752">
        <f t="shared" si="38"/>
        <v>0</v>
      </c>
      <c r="M441" s="711"/>
      <c r="N441" s="706">
        <f>+IF(A441="",0,IF(A441=Table!$A$5,L441,(IF(A441=Table!$A$3,0,IF(A441=Table!$A$4,L441,0)))))</f>
        <v>0</v>
      </c>
      <c r="O441" s="672"/>
      <c r="P441" s="707">
        <f>-IF(A441=Table!$A$5,I441,0)+IF(A441=Table!$A$5,H441,0)</f>
        <v>0</v>
      </c>
      <c r="Q441" s="716" t="str">
        <f t="shared" si="36"/>
        <v>01/1900</v>
      </c>
      <c r="R441" s="717">
        <f t="shared" si="41"/>
        <v>1</v>
      </c>
      <c r="S441" s="718"/>
      <c r="T441" s="718"/>
      <c r="U441" s="718"/>
      <c r="V441" s="718"/>
      <c r="W441" s="718"/>
      <c r="X441" s="718"/>
      <c r="Y441" s="718"/>
      <c r="Z441" s="718"/>
    </row>
    <row r="442" spans="1:26" ht="15">
      <c r="A442" s="711"/>
      <c r="B442" s="712"/>
      <c r="C442" s="711"/>
      <c r="D442" s="848" t="str">
        <f t="shared" si="39"/>
        <v>Caisse-01/1900</v>
      </c>
      <c r="E442" s="719"/>
      <c r="F442" s="727"/>
      <c r="G442" s="715"/>
      <c r="H442" s="970"/>
      <c r="I442" s="975"/>
      <c r="J442" s="970">
        <f t="shared" si="40"/>
        <v>0</v>
      </c>
      <c r="K442" s="970">
        <f t="shared" si="37"/>
        <v>0</v>
      </c>
      <c r="L442" s="752">
        <f t="shared" si="38"/>
        <v>0</v>
      </c>
      <c r="M442" s="711"/>
      <c r="N442" s="706">
        <f>+IF(A442="",0,IF(A442=Table!$A$5,L442,(IF(A442=Table!$A$3,0,IF(A442=Table!$A$4,L442,0)))))</f>
        <v>0</v>
      </c>
      <c r="O442" s="672"/>
      <c r="P442" s="707">
        <f>-IF(A442=Table!$A$5,I442,0)+IF(A442=Table!$A$5,H442,0)</f>
        <v>0</v>
      </c>
      <c r="Q442" s="716" t="str">
        <f t="shared" si="36"/>
        <v>01/1900</v>
      </c>
      <c r="R442" s="717">
        <f t="shared" si="41"/>
        <v>1</v>
      </c>
      <c r="S442" s="718"/>
      <c r="T442" s="718"/>
      <c r="U442" s="718"/>
      <c r="V442" s="718"/>
      <c r="W442" s="718"/>
      <c r="X442" s="718"/>
      <c r="Y442" s="718"/>
      <c r="Z442" s="718"/>
    </row>
    <row r="443" spans="1:26" ht="15">
      <c r="A443" s="711"/>
      <c r="B443" s="712"/>
      <c r="C443" s="711"/>
      <c r="D443" s="848" t="str">
        <f t="shared" si="39"/>
        <v>Caisse-01/1900</v>
      </c>
      <c r="E443" s="719"/>
      <c r="F443" s="727"/>
      <c r="G443" s="715"/>
      <c r="H443" s="970"/>
      <c r="I443" s="975"/>
      <c r="J443" s="970">
        <f t="shared" si="40"/>
        <v>0</v>
      </c>
      <c r="K443" s="970">
        <f t="shared" si="37"/>
        <v>0</v>
      </c>
      <c r="L443" s="752">
        <f t="shared" si="38"/>
        <v>0</v>
      </c>
      <c r="M443" s="711"/>
      <c r="N443" s="706">
        <f>+IF(A443="",0,IF(A443=Table!$A$5,L443,(IF(A443=Table!$A$3,0,IF(A443=Table!$A$4,L443,0)))))</f>
        <v>0</v>
      </c>
      <c r="O443" s="672"/>
      <c r="P443" s="707">
        <f>-IF(A443=Table!$A$5,I443,0)+IF(A443=Table!$A$5,H443,0)</f>
        <v>0</v>
      </c>
      <c r="Q443" s="716" t="str">
        <f t="shared" si="36"/>
        <v>01/1900</v>
      </c>
      <c r="R443" s="717">
        <f t="shared" si="41"/>
        <v>1</v>
      </c>
      <c r="S443" s="718"/>
      <c r="T443" s="718"/>
      <c r="U443" s="718"/>
      <c r="V443" s="718"/>
      <c r="W443" s="718"/>
      <c r="X443" s="718"/>
      <c r="Y443" s="718"/>
      <c r="Z443" s="718"/>
    </row>
    <row r="444" spans="1:26" ht="15">
      <c r="A444" s="711"/>
      <c r="B444" s="712"/>
      <c r="C444" s="711"/>
      <c r="D444" s="848" t="str">
        <f t="shared" si="39"/>
        <v>Caisse-01/1900</v>
      </c>
      <c r="E444" s="735"/>
      <c r="F444" s="727"/>
      <c r="G444" s="715"/>
      <c r="H444" s="970"/>
      <c r="I444" s="970"/>
      <c r="J444" s="970">
        <f t="shared" si="40"/>
        <v>0</v>
      </c>
      <c r="K444" s="970">
        <f t="shared" si="37"/>
        <v>0</v>
      </c>
      <c r="L444" s="752">
        <f t="shared" si="38"/>
        <v>0</v>
      </c>
      <c r="M444" s="711"/>
      <c r="N444" s="706">
        <f>+IF(A444="",0,IF(A444=Table!$A$5,L444,(IF(A444=Table!$A$3,0,IF(A444=Table!$A$4,L444,0)))))</f>
        <v>0</v>
      </c>
      <c r="O444" s="672"/>
      <c r="P444" s="707">
        <f>-IF(A444=Table!$A$5,I444,0)+IF(A444=Table!$A$5,H444,0)</f>
        <v>0</v>
      </c>
      <c r="Q444" s="716" t="str">
        <f t="shared" si="36"/>
        <v>01/1900</v>
      </c>
      <c r="R444" s="717">
        <f t="shared" si="41"/>
        <v>1</v>
      </c>
      <c r="S444" s="718"/>
      <c r="T444" s="718"/>
      <c r="U444" s="718"/>
      <c r="V444" s="718"/>
      <c r="W444" s="718"/>
      <c r="X444" s="718"/>
      <c r="Y444" s="718"/>
      <c r="Z444" s="718"/>
    </row>
    <row r="445" spans="1:26" ht="15">
      <c r="A445" s="711"/>
      <c r="B445" s="712"/>
      <c r="C445" s="711"/>
      <c r="D445" s="848" t="str">
        <f t="shared" si="39"/>
        <v>Caisse-01/1900</v>
      </c>
      <c r="E445" s="735"/>
      <c r="F445" s="727"/>
      <c r="G445" s="715"/>
      <c r="H445" s="970"/>
      <c r="I445" s="970"/>
      <c r="J445" s="970">
        <f t="shared" si="40"/>
        <v>0</v>
      </c>
      <c r="K445" s="970">
        <f t="shared" si="37"/>
        <v>0</v>
      </c>
      <c r="L445" s="752">
        <f t="shared" si="38"/>
        <v>0</v>
      </c>
      <c r="M445" s="711"/>
      <c r="N445" s="706">
        <f>+IF(A445="",0,IF(A445=Table!$A$5,L445,(IF(A445=Table!$A$3,0,IF(A445=Table!$A$4,L445,0)))))</f>
        <v>0</v>
      </c>
      <c r="O445" s="672"/>
      <c r="P445" s="707">
        <f>-IF(A445=Table!$A$5,I445,0)+IF(A445=Table!$A$5,H445,0)</f>
        <v>0</v>
      </c>
      <c r="Q445" s="716" t="str">
        <f t="shared" si="36"/>
        <v>01/1900</v>
      </c>
      <c r="R445" s="717">
        <f t="shared" si="41"/>
        <v>1</v>
      </c>
      <c r="S445" s="718"/>
      <c r="T445" s="718"/>
      <c r="U445" s="718"/>
      <c r="V445" s="718"/>
      <c r="W445" s="718"/>
      <c r="X445" s="718"/>
      <c r="Y445" s="718"/>
      <c r="Z445" s="718"/>
    </row>
    <row r="446" spans="1:26" ht="15">
      <c r="A446" s="711"/>
      <c r="B446" s="712"/>
      <c r="C446" s="711"/>
      <c r="D446" s="848" t="str">
        <f t="shared" si="39"/>
        <v>Caisse-01/1900</v>
      </c>
      <c r="E446" s="735"/>
      <c r="F446" s="727"/>
      <c r="G446" s="715"/>
      <c r="H446" s="970"/>
      <c r="I446" s="970"/>
      <c r="J446" s="970">
        <f t="shared" si="40"/>
        <v>0</v>
      </c>
      <c r="K446" s="970">
        <f t="shared" si="37"/>
        <v>0</v>
      </c>
      <c r="L446" s="752">
        <f t="shared" si="38"/>
        <v>0</v>
      </c>
      <c r="M446" s="711"/>
      <c r="N446" s="706">
        <f>+IF(A446="",0,IF(A446=Table!$A$5,L446,(IF(A446=Table!$A$3,0,IF(A446=Table!$A$4,L446,0)))))</f>
        <v>0</v>
      </c>
      <c r="O446" s="672"/>
      <c r="P446" s="707">
        <f>-IF(A446=Table!$A$5,I446,0)+IF(A446=Table!$A$5,H446,0)</f>
        <v>0</v>
      </c>
      <c r="Q446" s="716" t="str">
        <f t="shared" si="36"/>
        <v>01/1900</v>
      </c>
      <c r="R446" s="717">
        <f t="shared" si="41"/>
        <v>1</v>
      </c>
      <c r="S446" s="718"/>
      <c r="T446" s="718"/>
      <c r="U446" s="718"/>
      <c r="V446" s="718"/>
      <c r="W446" s="718"/>
      <c r="X446" s="718"/>
      <c r="Y446" s="718"/>
      <c r="Z446" s="718"/>
    </row>
    <row r="447" spans="1:26" ht="15">
      <c r="A447" s="711"/>
      <c r="B447" s="712"/>
      <c r="C447" s="711"/>
      <c r="D447" s="848" t="str">
        <f t="shared" si="39"/>
        <v>Caisse-01/1900</v>
      </c>
      <c r="E447" s="735"/>
      <c r="F447" s="727"/>
      <c r="G447" s="715"/>
      <c r="H447" s="970"/>
      <c r="I447" s="970"/>
      <c r="J447" s="970">
        <f t="shared" si="40"/>
        <v>0</v>
      </c>
      <c r="K447" s="970">
        <f t="shared" si="37"/>
        <v>0</v>
      </c>
      <c r="L447" s="752">
        <f t="shared" si="38"/>
        <v>0</v>
      </c>
      <c r="M447" s="711"/>
      <c r="N447" s="706">
        <f>+IF(A447="",0,IF(A447=Table!$A$5,L447,(IF(A447=Table!$A$3,0,IF(A447=Table!$A$4,L447,0)))))</f>
        <v>0</v>
      </c>
      <c r="O447" s="672"/>
      <c r="P447" s="707">
        <f>-IF(A447=Table!$A$5,I447,0)+IF(A447=Table!$A$5,H447,0)</f>
        <v>0</v>
      </c>
      <c r="Q447" s="716" t="str">
        <f t="shared" si="36"/>
        <v>01/1900</v>
      </c>
      <c r="R447" s="717">
        <f t="shared" si="41"/>
        <v>1</v>
      </c>
      <c r="S447" s="718"/>
      <c r="T447" s="718"/>
      <c r="U447" s="718"/>
      <c r="V447" s="718"/>
      <c r="W447" s="718"/>
      <c r="X447" s="718"/>
      <c r="Y447" s="718"/>
      <c r="Z447" s="718"/>
    </row>
    <row r="448" spans="1:26" ht="15">
      <c r="A448" s="711"/>
      <c r="B448" s="712"/>
      <c r="C448" s="711"/>
      <c r="D448" s="848" t="str">
        <f t="shared" si="39"/>
        <v>Caisse-01/1900</v>
      </c>
      <c r="E448" s="731"/>
      <c r="F448" s="727"/>
      <c r="G448" s="715"/>
      <c r="H448" s="970"/>
      <c r="I448" s="970"/>
      <c r="J448" s="970">
        <f t="shared" si="40"/>
        <v>0</v>
      </c>
      <c r="K448" s="970">
        <f t="shared" si="37"/>
        <v>0</v>
      </c>
      <c r="L448" s="752">
        <f t="shared" si="38"/>
        <v>0</v>
      </c>
      <c r="M448" s="711"/>
      <c r="N448" s="706">
        <f>+IF(A448="",0,IF(A448=Table!$A$5,L448,(IF(A448=Table!$A$3,0,IF(A448=Table!$A$4,L448,0)))))</f>
        <v>0</v>
      </c>
      <c r="O448" s="672"/>
      <c r="P448" s="707">
        <f>-IF(A448=Table!$A$5,I448,0)+IF(A448=Table!$A$5,H448,0)</f>
        <v>0</v>
      </c>
      <c r="Q448" s="716" t="str">
        <f t="shared" si="36"/>
        <v>01/1900</v>
      </c>
      <c r="R448" s="717">
        <f t="shared" si="41"/>
        <v>1</v>
      </c>
      <c r="S448" s="718"/>
      <c r="T448" s="718"/>
      <c r="U448" s="718"/>
      <c r="V448" s="718"/>
      <c r="W448" s="718"/>
      <c r="X448" s="718"/>
      <c r="Y448" s="718"/>
      <c r="Z448" s="718"/>
    </row>
    <row r="449" spans="1:26" ht="15">
      <c r="A449" s="711"/>
      <c r="B449" s="712"/>
      <c r="C449" s="711"/>
      <c r="D449" s="848" t="str">
        <f t="shared" si="39"/>
        <v>Caisse-01/1900</v>
      </c>
      <c r="E449" s="735"/>
      <c r="F449" s="727"/>
      <c r="G449" s="715"/>
      <c r="H449" s="970"/>
      <c r="I449" s="970"/>
      <c r="J449" s="970">
        <f t="shared" si="40"/>
        <v>0</v>
      </c>
      <c r="K449" s="970">
        <f t="shared" si="37"/>
        <v>0</v>
      </c>
      <c r="L449" s="752">
        <f t="shared" si="38"/>
        <v>0</v>
      </c>
      <c r="M449" s="711"/>
      <c r="N449" s="706">
        <f>+IF(A449="",0,IF(A449=Table!$A$5,L449,(IF(A449=Table!$A$3,0,IF(A449=Table!$A$4,L449,0)))))</f>
        <v>0</v>
      </c>
      <c r="O449" s="672"/>
      <c r="P449" s="707">
        <f>-IF(A449=Table!$A$5,I449,0)+IF(A449=Table!$A$5,H449,0)</f>
        <v>0</v>
      </c>
      <c r="Q449" s="716" t="str">
        <f t="shared" si="36"/>
        <v>01/1900</v>
      </c>
      <c r="R449" s="717">
        <f t="shared" si="41"/>
        <v>1</v>
      </c>
      <c r="S449" s="718"/>
      <c r="T449" s="718"/>
      <c r="U449" s="718"/>
      <c r="V449" s="718"/>
      <c r="W449" s="718"/>
      <c r="X449" s="718"/>
      <c r="Y449" s="718"/>
      <c r="Z449" s="718"/>
    </row>
    <row r="450" spans="1:26" ht="15">
      <c r="A450" s="711"/>
      <c r="B450" s="712"/>
      <c r="C450" s="711"/>
      <c r="D450" s="848" t="str">
        <f t="shared" si="39"/>
        <v>Caisse-01/1900</v>
      </c>
      <c r="E450" s="719"/>
      <c r="F450" s="727"/>
      <c r="G450" s="715"/>
      <c r="H450" s="970"/>
      <c r="I450" s="975"/>
      <c r="J450" s="970">
        <f t="shared" si="40"/>
        <v>0</v>
      </c>
      <c r="K450" s="970">
        <f t="shared" si="37"/>
        <v>0</v>
      </c>
      <c r="L450" s="752">
        <f t="shared" si="38"/>
        <v>0</v>
      </c>
      <c r="M450" s="711"/>
      <c r="N450" s="706">
        <f>+IF(A450="",0,IF(A450=Table!$A$5,L450,(IF(A450=Table!$A$3,0,IF(A450=Table!$A$4,L450,0)))))</f>
        <v>0</v>
      </c>
      <c r="O450" s="672"/>
      <c r="P450" s="707">
        <f>-IF(A450=Table!$A$5,I450,0)+IF(A450=Table!$A$5,H450,0)</f>
        <v>0</v>
      </c>
      <c r="Q450" s="716" t="str">
        <f t="shared" si="36"/>
        <v>01/1900</v>
      </c>
      <c r="R450" s="717">
        <f t="shared" si="41"/>
        <v>1</v>
      </c>
      <c r="S450" s="718"/>
      <c r="T450" s="718"/>
      <c r="U450" s="718"/>
      <c r="V450" s="718"/>
      <c r="W450" s="718"/>
      <c r="X450" s="718"/>
      <c r="Y450" s="718"/>
      <c r="Z450" s="718"/>
    </row>
    <row r="451" spans="1:26" ht="15">
      <c r="A451" s="711"/>
      <c r="B451" s="712"/>
      <c r="C451" s="711"/>
      <c r="D451" s="848" t="str">
        <f t="shared" si="39"/>
        <v>Caisse-01/1900</v>
      </c>
      <c r="E451" s="735"/>
      <c r="F451" s="727"/>
      <c r="G451" s="715"/>
      <c r="H451" s="970"/>
      <c r="I451" s="970"/>
      <c r="J451" s="970">
        <f t="shared" si="40"/>
        <v>0</v>
      </c>
      <c r="K451" s="970">
        <f t="shared" si="37"/>
        <v>0</v>
      </c>
      <c r="L451" s="752">
        <f t="shared" si="38"/>
        <v>0</v>
      </c>
      <c r="M451" s="711"/>
      <c r="N451" s="706">
        <f>+IF(A451="",0,IF(A451=Table!$A$5,L451,(IF(A451=Table!$A$3,0,IF(A451=Table!$A$4,L451,0)))))</f>
        <v>0</v>
      </c>
      <c r="O451" s="672"/>
      <c r="P451" s="707">
        <f>-IF(A451=Table!$A$5,I451,0)+IF(A451=Table!$A$5,H451,0)</f>
        <v>0</v>
      </c>
      <c r="Q451" s="716" t="str">
        <f t="shared" si="36"/>
        <v>01/1900</v>
      </c>
      <c r="R451" s="717">
        <f t="shared" si="41"/>
        <v>1</v>
      </c>
      <c r="S451" s="718"/>
      <c r="T451" s="718"/>
      <c r="U451" s="718"/>
      <c r="V451" s="718"/>
      <c r="W451" s="718"/>
      <c r="X451" s="718"/>
      <c r="Y451" s="718"/>
      <c r="Z451" s="718"/>
    </row>
    <row r="452" spans="1:26" ht="15">
      <c r="A452" s="711"/>
      <c r="B452" s="712"/>
      <c r="C452" s="711"/>
      <c r="D452" s="848" t="str">
        <f t="shared" si="39"/>
        <v>Caisse-01/1900</v>
      </c>
      <c r="E452" s="731"/>
      <c r="F452" s="727"/>
      <c r="G452" s="715"/>
      <c r="H452" s="970"/>
      <c r="I452" s="970"/>
      <c r="J452" s="970">
        <f t="shared" si="40"/>
        <v>0</v>
      </c>
      <c r="K452" s="970">
        <f t="shared" si="37"/>
        <v>0</v>
      </c>
      <c r="L452" s="752">
        <f t="shared" si="38"/>
        <v>0</v>
      </c>
      <c r="M452" s="711"/>
      <c r="N452" s="706">
        <f>+IF(A452="",0,IF(A452=Table!$A$5,L452,(IF(A452=Table!$A$3,0,IF(A452=Table!$A$4,L452,0)))))</f>
        <v>0</v>
      </c>
      <c r="O452" s="672"/>
      <c r="P452" s="707">
        <f>-IF(A452=Table!$A$5,I452,0)+IF(A452=Table!$A$5,H452,0)</f>
        <v>0</v>
      </c>
      <c r="Q452" s="716" t="str">
        <f t="shared" si="36"/>
        <v>01/1900</v>
      </c>
      <c r="R452" s="717">
        <f t="shared" si="41"/>
        <v>1</v>
      </c>
      <c r="S452" s="718"/>
      <c r="T452" s="718"/>
      <c r="U452" s="718"/>
      <c r="V452" s="718"/>
      <c r="W452" s="718"/>
      <c r="X452" s="718"/>
      <c r="Y452" s="718"/>
      <c r="Z452" s="718"/>
    </row>
    <row r="453" spans="1:26" ht="15">
      <c r="A453" s="711"/>
      <c r="B453" s="712"/>
      <c r="C453" s="711"/>
      <c r="D453" s="848" t="str">
        <f t="shared" si="39"/>
        <v>Caisse-01/1900</v>
      </c>
      <c r="E453" s="731"/>
      <c r="F453" s="727"/>
      <c r="G453" s="715"/>
      <c r="H453" s="970"/>
      <c r="I453" s="970"/>
      <c r="J453" s="970">
        <f t="shared" si="40"/>
        <v>0</v>
      </c>
      <c r="K453" s="970">
        <f t="shared" si="37"/>
        <v>0</v>
      </c>
      <c r="L453" s="752">
        <f t="shared" si="38"/>
        <v>0</v>
      </c>
      <c r="M453" s="711"/>
      <c r="N453" s="706">
        <f>+IF(A453="",0,IF(A453=Table!$A$5,L453,(IF(A453=Table!$A$3,0,IF(A453=Table!$A$4,L453,0)))))</f>
        <v>0</v>
      </c>
      <c r="O453" s="672"/>
      <c r="P453" s="707">
        <f>-IF(A453=Table!$A$5,I453,0)+IF(A453=Table!$A$5,H453,0)</f>
        <v>0</v>
      </c>
      <c r="Q453" s="716" t="str">
        <f t="shared" si="36"/>
        <v>01/1900</v>
      </c>
      <c r="R453" s="717">
        <f t="shared" si="41"/>
        <v>1</v>
      </c>
      <c r="S453" s="718"/>
      <c r="T453" s="718"/>
      <c r="U453" s="718"/>
      <c r="V453" s="718"/>
      <c r="W453" s="718"/>
      <c r="X453" s="718"/>
      <c r="Y453" s="718"/>
      <c r="Z453" s="718"/>
    </row>
    <row r="454" spans="1:26" ht="15">
      <c r="A454" s="711"/>
      <c r="B454" s="712"/>
      <c r="C454" s="711"/>
      <c r="D454" s="848" t="str">
        <f t="shared" si="39"/>
        <v>Caisse-01/1900</v>
      </c>
      <c r="E454" s="731"/>
      <c r="F454" s="727"/>
      <c r="G454" s="715"/>
      <c r="H454" s="970"/>
      <c r="I454" s="970"/>
      <c r="J454" s="970">
        <f t="shared" si="40"/>
        <v>0</v>
      </c>
      <c r="K454" s="970">
        <f t="shared" si="37"/>
        <v>0</v>
      </c>
      <c r="L454" s="752">
        <f t="shared" si="38"/>
        <v>0</v>
      </c>
      <c r="M454" s="711"/>
      <c r="N454" s="706">
        <f>+IF(A454="",0,IF(A454=Table!$A$5,L454,(IF(A454=Table!$A$3,0,IF(A454=Table!$A$4,L454,0)))))</f>
        <v>0</v>
      </c>
      <c r="O454" s="672"/>
      <c r="P454" s="707">
        <f>-IF(A454=Table!$A$5,I454,0)+IF(A454=Table!$A$5,H454,0)</f>
        <v>0</v>
      </c>
      <c r="Q454" s="716" t="str">
        <f t="shared" si="36"/>
        <v>01/1900</v>
      </c>
      <c r="R454" s="717">
        <f t="shared" si="41"/>
        <v>1</v>
      </c>
      <c r="S454" s="718"/>
      <c r="T454" s="718"/>
      <c r="U454" s="718"/>
      <c r="V454" s="718"/>
      <c r="W454" s="718"/>
      <c r="X454" s="718"/>
      <c r="Y454" s="718"/>
      <c r="Z454" s="718"/>
    </row>
    <row r="455" spans="1:26" ht="15">
      <c r="A455" s="711"/>
      <c r="B455" s="712"/>
      <c r="C455" s="711"/>
      <c r="D455" s="848" t="str">
        <f t="shared" si="39"/>
        <v>Caisse-01/1900</v>
      </c>
      <c r="E455" s="719"/>
      <c r="F455" s="727"/>
      <c r="G455" s="715"/>
      <c r="H455" s="970"/>
      <c r="I455" s="970"/>
      <c r="J455" s="970">
        <f t="shared" si="40"/>
        <v>0</v>
      </c>
      <c r="K455" s="970">
        <f t="shared" si="37"/>
        <v>0</v>
      </c>
      <c r="L455" s="752">
        <f t="shared" si="38"/>
        <v>0</v>
      </c>
      <c r="M455" s="711"/>
      <c r="N455" s="706">
        <f>+IF(A455="",0,IF(A455=Table!$A$5,L455,(IF(A455=Table!$A$3,0,IF(A455=Table!$A$4,L455,0)))))</f>
        <v>0</v>
      </c>
      <c r="O455" s="672"/>
      <c r="P455" s="707">
        <f>-IF(A455=Table!$A$5,I455,0)+IF(A455=Table!$A$5,H455,0)</f>
        <v>0</v>
      </c>
      <c r="Q455" s="716" t="str">
        <f t="shared" ref="Q455:Q518" si="42">+TEXT(B455,"mm/aaaa")</f>
        <v>01/1900</v>
      </c>
      <c r="R455" s="717">
        <f t="shared" si="41"/>
        <v>1</v>
      </c>
      <c r="S455" s="718"/>
      <c r="T455" s="718"/>
      <c r="U455" s="718"/>
      <c r="V455" s="718"/>
      <c r="W455" s="718"/>
      <c r="X455" s="718"/>
      <c r="Y455" s="718"/>
      <c r="Z455" s="718"/>
    </row>
    <row r="456" spans="1:26" ht="15">
      <c r="A456" s="711"/>
      <c r="B456" s="712"/>
      <c r="C456" s="711"/>
      <c r="D456" s="848" t="str">
        <f t="shared" si="39"/>
        <v>Caisse-01/1900</v>
      </c>
      <c r="E456" s="719"/>
      <c r="F456" s="727"/>
      <c r="G456" s="715"/>
      <c r="H456" s="970"/>
      <c r="I456" s="970"/>
      <c r="J456" s="970">
        <f t="shared" si="40"/>
        <v>0</v>
      </c>
      <c r="K456" s="970">
        <f t="shared" si="37"/>
        <v>0</v>
      </c>
      <c r="L456" s="752">
        <f t="shared" si="38"/>
        <v>0</v>
      </c>
      <c r="M456" s="711"/>
      <c r="N456" s="706">
        <f>+IF(A456="",0,IF(A456=Table!$A$5,L456,(IF(A456=Table!$A$3,0,IF(A456=Table!$A$4,L456,0)))))</f>
        <v>0</v>
      </c>
      <c r="O456" s="672"/>
      <c r="P456" s="707">
        <f>-IF(A456=Table!$A$5,I456,0)+IF(A456=Table!$A$5,H456,0)</f>
        <v>0</v>
      </c>
      <c r="Q456" s="716" t="str">
        <f t="shared" si="42"/>
        <v>01/1900</v>
      </c>
      <c r="R456" s="717">
        <f t="shared" si="41"/>
        <v>1</v>
      </c>
      <c r="S456" s="718"/>
      <c r="T456" s="718"/>
      <c r="U456" s="718"/>
      <c r="V456" s="718"/>
      <c r="W456" s="718"/>
      <c r="X456" s="718"/>
      <c r="Y456" s="718"/>
      <c r="Z456" s="718"/>
    </row>
    <row r="457" spans="1:26" ht="15">
      <c r="A457" s="711"/>
      <c r="B457" s="712"/>
      <c r="C457" s="711"/>
      <c r="D457" s="848" t="str">
        <f t="shared" si="39"/>
        <v>Caisse-01/1900</v>
      </c>
      <c r="E457" s="719"/>
      <c r="F457" s="727"/>
      <c r="G457" s="715"/>
      <c r="H457" s="970"/>
      <c r="I457" s="975"/>
      <c r="J457" s="970">
        <f t="shared" si="40"/>
        <v>0</v>
      </c>
      <c r="K457" s="970">
        <f t="shared" si="37"/>
        <v>0</v>
      </c>
      <c r="L457" s="752">
        <f t="shared" si="38"/>
        <v>0</v>
      </c>
      <c r="M457" s="711"/>
      <c r="N457" s="706">
        <f>+IF(A457="",0,IF(A457=Table!$A$5,L457,(IF(A457=Table!$A$3,0,IF(A457=Table!$A$4,L457,0)))))</f>
        <v>0</v>
      </c>
      <c r="O457" s="672"/>
      <c r="P457" s="707">
        <f>-IF(A457=Table!$A$5,I457,0)+IF(A457=Table!$A$5,H457,0)</f>
        <v>0</v>
      </c>
      <c r="Q457" s="716" t="str">
        <f t="shared" si="42"/>
        <v>01/1900</v>
      </c>
      <c r="R457" s="717">
        <f t="shared" si="41"/>
        <v>1</v>
      </c>
      <c r="S457" s="718"/>
      <c r="T457" s="718"/>
      <c r="U457" s="718"/>
      <c r="V457" s="718"/>
      <c r="W457" s="718"/>
      <c r="X457" s="718"/>
      <c r="Y457" s="718"/>
      <c r="Z457" s="718"/>
    </row>
    <row r="458" spans="1:26" ht="15">
      <c r="A458" s="711"/>
      <c r="B458" s="712"/>
      <c r="C458" s="711"/>
      <c r="D458" s="848" t="str">
        <f t="shared" si="39"/>
        <v>Caisse-01/1900</v>
      </c>
      <c r="E458" s="719"/>
      <c r="F458" s="727"/>
      <c r="G458" s="715"/>
      <c r="H458" s="970"/>
      <c r="I458" s="975"/>
      <c r="J458" s="970">
        <f t="shared" si="40"/>
        <v>0</v>
      </c>
      <c r="K458" s="970">
        <f t="shared" si="37"/>
        <v>0</v>
      </c>
      <c r="L458" s="752">
        <f t="shared" si="38"/>
        <v>0</v>
      </c>
      <c r="M458" s="711"/>
      <c r="N458" s="706">
        <f>+IF(A458="",0,IF(A458=Table!$A$5,L458,(IF(A458=Table!$A$3,0,IF(A458=Table!$A$4,L458,0)))))</f>
        <v>0</v>
      </c>
      <c r="O458" s="672"/>
      <c r="P458" s="707">
        <f>-IF(A458=Table!$A$5,I458,0)+IF(A458=Table!$A$5,H458,0)</f>
        <v>0</v>
      </c>
      <c r="Q458" s="716" t="str">
        <f t="shared" si="42"/>
        <v>01/1900</v>
      </c>
      <c r="R458" s="717">
        <f t="shared" si="41"/>
        <v>1</v>
      </c>
      <c r="S458" s="718"/>
      <c r="T458" s="718"/>
      <c r="U458" s="718"/>
      <c r="V458" s="718"/>
      <c r="W458" s="718"/>
      <c r="X458" s="718"/>
      <c r="Y458" s="718"/>
      <c r="Z458" s="718"/>
    </row>
    <row r="459" spans="1:26" ht="15">
      <c r="A459" s="711"/>
      <c r="B459" s="712"/>
      <c r="C459" s="711"/>
      <c r="D459" s="848" t="str">
        <f t="shared" si="39"/>
        <v>Caisse-01/1900</v>
      </c>
      <c r="E459" s="719"/>
      <c r="F459" s="727"/>
      <c r="G459" s="715"/>
      <c r="H459" s="970"/>
      <c r="I459" s="975"/>
      <c r="J459" s="970">
        <f t="shared" si="40"/>
        <v>0</v>
      </c>
      <c r="K459" s="970">
        <f t="shared" ref="K459:K522" si="43">+IFERROR((+INDEX($O$4:$Z$4,MATCH(Q459,$O$3:$Z$3,0))),0)</f>
        <v>0</v>
      </c>
      <c r="L459" s="752">
        <f t="shared" ref="L459:L522" si="44">IFERROR((H459/K459-I459/K459),0)</f>
        <v>0</v>
      </c>
      <c r="M459" s="711"/>
      <c r="N459" s="706">
        <f>+IF(A459="",0,IF(A459=Table!$A$5,L459,(IF(A459=Table!$A$3,0,IF(A459=Table!$A$4,L459,0)))))</f>
        <v>0</v>
      </c>
      <c r="O459" s="672"/>
      <c r="P459" s="707">
        <f>-IF(A459=Table!$A$5,I459,0)+IF(A459=Table!$A$5,H459,0)</f>
        <v>0</v>
      </c>
      <c r="Q459" s="716" t="str">
        <f t="shared" si="42"/>
        <v>01/1900</v>
      </c>
      <c r="R459" s="717">
        <f t="shared" si="41"/>
        <v>1</v>
      </c>
      <c r="S459" s="718"/>
      <c r="T459" s="718"/>
      <c r="U459" s="718"/>
      <c r="V459" s="718"/>
      <c r="W459" s="718"/>
      <c r="X459" s="718"/>
      <c r="Y459" s="718"/>
      <c r="Z459" s="718"/>
    </row>
    <row r="460" spans="1:26" ht="15">
      <c r="A460" s="711"/>
      <c r="B460" s="712"/>
      <c r="C460" s="711"/>
      <c r="D460" s="848" t="str">
        <f t="shared" ref="D460:D523" si="45">"Caisse-"&amp;Q460</f>
        <v>Caisse-01/1900</v>
      </c>
      <c r="E460" s="719"/>
      <c r="F460" s="727"/>
      <c r="G460" s="715"/>
      <c r="H460" s="970"/>
      <c r="I460" s="975"/>
      <c r="J460" s="970">
        <f t="shared" ref="J460:J523" si="46">+J459+H460-I460</f>
        <v>0</v>
      </c>
      <c r="K460" s="970">
        <f t="shared" si="43"/>
        <v>0</v>
      </c>
      <c r="L460" s="752">
        <f t="shared" si="44"/>
        <v>0</v>
      </c>
      <c r="M460" s="711"/>
      <c r="N460" s="706">
        <f>+IF(A460="",0,IF(A460=Table!$A$5,L460,(IF(A460=Table!$A$3,0,IF(A460=Table!$A$4,L460,0)))))</f>
        <v>0</v>
      </c>
      <c r="O460" s="672"/>
      <c r="P460" s="707">
        <f>-IF(A460=Table!$A$5,I460,0)+IF(A460=Table!$A$5,H460,0)</f>
        <v>0</v>
      </c>
      <c r="Q460" s="716" t="str">
        <f t="shared" si="42"/>
        <v>01/1900</v>
      </c>
      <c r="R460" s="717">
        <f t="shared" ref="R460:R523" si="47">ROUNDUP(MONTH(Q460)/3,0)</f>
        <v>1</v>
      </c>
      <c r="S460" s="718"/>
      <c r="T460" s="718"/>
      <c r="U460" s="718"/>
      <c r="V460" s="718"/>
      <c r="W460" s="718"/>
      <c r="X460" s="718"/>
      <c r="Y460" s="718"/>
      <c r="Z460" s="718"/>
    </row>
    <row r="461" spans="1:26" ht="15">
      <c r="A461" s="711"/>
      <c r="B461" s="712"/>
      <c r="C461" s="711"/>
      <c r="D461" s="848" t="str">
        <f t="shared" si="45"/>
        <v>Caisse-01/1900</v>
      </c>
      <c r="E461" s="719"/>
      <c r="F461" s="727"/>
      <c r="G461" s="715"/>
      <c r="H461" s="970"/>
      <c r="I461" s="975"/>
      <c r="J461" s="970">
        <f t="shared" si="46"/>
        <v>0</v>
      </c>
      <c r="K461" s="970">
        <f t="shared" si="43"/>
        <v>0</v>
      </c>
      <c r="L461" s="752">
        <f t="shared" si="44"/>
        <v>0</v>
      </c>
      <c r="M461" s="711"/>
      <c r="N461" s="706">
        <f>+IF(A461="",0,IF(A461=Table!$A$5,L461,(IF(A461=Table!$A$3,0,IF(A461=Table!$A$4,L461,0)))))</f>
        <v>0</v>
      </c>
      <c r="O461" s="672"/>
      <c r="P461" s="707">
        <f>-IF(A461=Table!$A$5,I461,0)+IF(A461=Table!$A$5,H461,0)</f>
        <v>0</v>
      </c>
      <c r="Q461" s="716" t="str">
        <f t="shared" si="42"/>
        <v>01/1900</v>
      </c>
      <c r="R461" s="717">
        <f t="shared" si="47"/>
        <v>1</v>
      </c>
      <c r="S461" s="718"/>
      <c r="T461" s="718"/>
      <c r="U461" s="718"/>
      <c r="V461" s="718"/>
      <c r="W461" s="718"/>
      <c r="X461" s="718"/>
      <c r="Y461" s="718"/>
      <c r="Z461" s="718"/>
    </row>
    <row r="462" spans="1:26" ht="15">
      <c r="A462" s="711"/>
      <c r="B462" s="712"/>
      <c r="C462" s="711"/>
      <c r="D462" s="848" t="str">
        <f t="shared" si="45"/>
        <v>Caisse-01/1900</v>
      </c>
      <c r="E462" s="719"/>
      <c r="F462" s="727"/>
      <c r="G462" s="715"/>
      <c r="H462" s="970"/>
      <c r="I462" s="975"/>
      <c r="J462" s="970">
        <f t="shared" si="46"/>
        <v>0</v>
      </c>
      <c r="K462" s="970">
        <f t="shared" si="43"/>
        <v>0</v>
      </c>
      <c r="L462" s="752">
        <f t="shared" si="44"/>
        <v>0</v>
      </c>
      <c r="M462" s="711"/>
      <c r="N462" s="706">
        <f>+IF(A462="",0,IF(A462=Table!$A$5,L462,(IF(A462=Table!$A$3,0,IF(A462=Table!$A$4,L462,0)))))</f>
        <v>0</v>
      </c>
      <c r="O462" s="672"/>
      <c r="P462" s="707">
        <f>-IF(A462=Table!$A$5,I462,0)+IF(A462=Table!$A$5,H462,0)</f>
        <v>0</v>
      </c>
      <c r="Q462" s="716" t="str">
        <f t="shared" si="42"/>
        <v>01/1900</v>
      </c>
      <c r="R462" s="717">
        <f t="shared" si="47"/>
        <v>1</v>
      </c>
      <c r="S462" s="718"/>
      <c r="T462" s="718"/>
      <c r="U462" s="718"/>
      <c r="V462" s="718"/>
      <c r="W462" s="718"/>
      <c r="X462" s="718"/>
      <c r="Y462" s="718"/>
      <c r="Z462" s="718"/>
    </row>
    <row r="463" spans="1:26" ht="15">
      <c r="A463" s="711"/>
      <c r="B463" s="712"/>
      <c r="C463" s="711"/>
      <c r="D463" s="848" t="str">
        <f t="shared" si="45"/>
        <v>Caisse-01/1900</v>
      </c>
      <c r="E463" s="719"/>
      <c r="F463" s="727"/>
      <c r="G463" s="715"/>
      <c r="H463" s="970"/>
      <c r="I463" s="975"/>
      <c r="J463" s="970">
        <f t="shared" si="46"/>
        <v>0</v>
      </c>
      <c r="K463" s="970">
        <f t="shared" si="43"/>
        <v>0</v>
      </c>
      <c r="L463" s="752">
        <f t="shared" si="44"/>
        <v>0</v>
      </c>
      <c r="M463" s="711"/>
      <c r="N463" s="706">
        <f>+IF(A463="",0,IF(A463=Table!$A$5,L463,(IF(A463=Table!$A$3,0,IF(A463=Table!$A$4,L463,0)))))</f>
        <v>0</v>
      </c>
      <c r="O463" s="672"/>
      <c r="P463" s="707">
        <f>-IF(A463=Table!$A$5,I463,0)+IF(A463=Table!$A$5,H463,0)</f>
        <v>0</v>
      </c>
      <c r="Q463" s="716" t="str">
        <f t="shared" si="42"/>
        <v>01/1900</v>
      </c>
      <c r="R463" s="717">
        <f t="shared" si="47"/>
        <v>1</v>
      </c>
      <c r="S463" s="718"/>
      <c r="T463" s="718"/>
      <c r="U463" s="718"/>
      <c r="V463" s="718"/>
      <c r="W463" s="718"/>
      <c r="X463" s="718"/>
      <c r="Y463" s="718"/>
      <c r="Z463" s="718"/>
    </row>
    <row r="464" spans="1:26" ht="15">
      <c r="A464" s="711"/>
      <c r="B464" s="712"/>
      <c r="C464" s="711"/>
      <c r="D464" s="848" t="str">
        <f t="shared" si="45"/>
        <v>Caisse-01/1900</v>
      </c>
      <c r="E464" s="735"/>
      <c r="F464" s="727"/>
      <c r="G464" s="715"/>
      <c r="H464" s="970"/>
      <c r="I464" s="970"/>
      <c r="J464" s="970">
        <f t="shared" si="46"/>
        <v>0</v>
      </c>
      <c r="K464" s="970">
        <f t="shared" si="43"/>
        <v>0</v>
      </c>
      <c r="L464" s="752">
        <f t="shared" si="44"/>
        <v>0</v>
      </c>
      <c r="M464" s="711"/>
      <c r="N464" s="706">
        <f>+IF(A464="",0,IF(A464=Table!$A$5,L464,(IF(A464=Table!$A$3,0,IF(A464=Table!$A$4,L464,0)))))</f>
        <v>0</v>
      </c>
      <c r="O464" s="672"/>
      <c r="P464" s="707">
        <f>-IF(A464=Table!$A$5,I464,0)+IF(A464=Table!$A$5,H464,0)</f>
        <v>0</v>
      </c>
      <c r="Q464" s="716" t="str">
        <f t="shared" si="42"/>
        <v>01/1900</v>
      </c>
      <c r="R464" s="717">
        <f t="shared" si="47"/>
        <v>1</v>
      </c>
      <c r="S464" s="718"/>
      <c r="T464" s="718"/>
      <c r="U464" s="718"/>
      <c r="V464" s="718"/>
      <c r="W464" s="718"/>
      <c r="X464" s="718"/>
      <c r="Y464" s="718"/>
      <c r="Z464" s="718"/>
    </row>
    <row r="465" spans="1:26" ht="15">
      <c r="A465" s="711"/>
      <c r="B465" s="712"/>
      <c r="C465" s="711"/>
      <c r="D465" s="848" t="str">
        <f t="shared" si="45"/>
        <v>Caisse-01/1900</v>
      </c>
      <c r="E465" s="725"/>
      <c r="F465" s="714"/>
      <c r="G465" s="715"/>
      <c r="H465" s="972"/>
      <c r="I465" s="970"/>
      <c r="J465" s="970">
        <f t="shared" si="46"/>
        <v>0</v>
      </c>
      <c r="K465" s="970">
        <f t="shared" si="43"/>
        <v>0</v>
      </c>
      <c r="L465" s="752">
        <f t="shared" si="44"/>
        <v>0</v>
      </c>
      <c r="M465" s="711"/>
      <c r="N465" s="706">
        <f>+IF(A465="",0,IF(A465=Table!$A$5,L465,(IF(A465=Table!$A$3,0,IF(A465=Table!$A$4,L465,0)))))</f>
        <v>0</v>
      </c>
      <c r="O465" s="672"/>
      <c r="P465" s="707">
        <f>-IF(A465=Table!$A$5,I465,0)+IF(A465=Table!$A$5,H465,0)</f>
        <v>0</v>
      </c>
      <c r="Q465" s="716" t="str">
        <f t="shared" si="42"/>
        <v>01/1900</v>
      </c>
      <c r="R465" s="717">
        <f t="shared" si="47"/>
        <v>1</v>
      </c>
      <c r="S465" s="718"/>
      <c r="T465" s="718"/>
      <c r="U465" s="718"/>
      <c r="V465" s="718"/>
      <c r="W465" s="718"/>
      <c r="X465" s="718"/>
      <c r="Y465" s="718"/>
      <c r="Z465" s="718"/>
    </row>
    <row r="466" spans="1:26" ht="15">
      <c r="A466" s="711"/>
      <c r="B466" s="712"/>
      <c r="C466" s="711"/>
      <c r="D466" s="848" t="str">
        <f t="shared" si="45"/>
        <v>Caisse-01/1900</v>
      </c>
      <c r="E466" s="725"/>
      <c r="F466" s="714"/>
      <c r="G466" s="715"/>
      <c r="H466" s="972"/>
      <c r="I466" s="970"/>
      <c r="J466" s="970">
        <f t="shared" si="46"/>
        <v>0</v>
      </c>
      <c r="K466" s="970">
        <f t="shared" si="43"/>
        <v>0</v>
      </c>
      <c r="L466" s="752">
        <f t="shared" si="44"/>
        <v>0</v>
      </c>
      <c r="M466" s="711"/>
      <c r="N466" s="706">
        <f>+IF(A466="",0,IF(A466=Table!$A$5,L466,(IF(A466=Table!$A$3,0,IF(A466=Table!$A$4,L466,0)))))</f>
        <v>0</v>
      </c>
      <c r="O466" s="672"/>
      <c r="P466" s="707">
        <f>-IF(A466=Table!$A$5,I466,0)+IF(A466=Table!$A$5,H466,0)</f>
        <v>0</v>
      </c>
      <c r="Q466" s="716" t="str">
        <f t="shared" si="42"/>
        <v>01/1900</v>
      </c>
      <c r="R466" s="717">
        <f t="shared" si="47"/>
        <v>1</v>
      </c>
      <c r="S466" s="718"/>
      <c r="T466" s="718"/>
      <c r="U466" s="718"/>
      <c r="V466" s="718"/>
      <c r="W466" s="718"/>
      <c r="X466" s="718"/>
      <c r="Y466" s="718"/>
      <c r="Z466" s="718"/>
    </row>
    <row r="467" spans="1:26" ht="15">
      <c r="A467" s="711"/>
      <c r="B467" s="712"/>
      <c r="C467" s="711"/>
      <c r="D467" s="848" t="str">
        <f t="shared" si="45"/>
        <v>Caisse-01/1900</v>
      </c>
      <c r="E467" s="725"/>
      <c r="F467" s="714"/>
      <c r="G467" s="715"/>
      <c r="H467" s="972"/>
      <c r="I467" s="970"/>
      <c r="J467" s="970">
        <f t="shared" si="46"/>
        <v>0</v>
      </c>
      <c r="K467" s="970">
        <f t="shared" si="43"/>
        <v>0</v>
      </c>
      <c r="L467" s="752">
        <f t="shared" si="44"/>
        <v>0</v>
      </c>
      <c r="M467" s="711"/>
      <c r="N467" s="706">
        <f>+IF(A467="",0,IF(A467=Table!$A$5,L467,(IF(A467=Table!$A$3,0,IF(A467=Table!$A$4,L467,0)))))</f>
        <v>0</v>
      </c>
      <c r="O467" s="672"/>
      <c r="P467" s="707">
        <f>-IF(A467=Table!$A$5,I467,0)+IF(A467=Table!$A$5,H467,0)</f>
        <v>0</v>
      </c>
      <c r="Q467" s="716" t="str">
        <f t="shared" si="42"/>
        <v>01/1900</v>
      </c>
      <c r="R467" s="717">
        <f t="shared" si="47"/>
        <v>1</v>
      </c>
      <c r="S467" s="718"/>
      <c r="T467" s="718"/>
      <c r="U467" s="718"/>
      <c r="V467" s="718"/>
      <c r="W467" s="718"/>
      <c r="X467" s="718"/>
      <c r="Y467" s="718"/>
      <c r="Z467" s="718"/>
    </row>
    <row r="468" spans="1:26" ht="15">
      <c r="A468" s="711"/>
      <c r="B468" s="712"/>
      <c r="C468" s="711"/>
      <c r="D468" s="848" t="str">
        <f t="shared" si="45"/>
        <v>Caisse-01/1900</v>
      </c>
      <c r="E468" s="719"/>
      <c r="F468" s="727"/>
      <c r="G468" s="715"/>
      <c r="H468" s="970"/>
      <c r="I468" s="975"/>
      <c r="J468" s="970">
        <f t="shared" si="46"/>
        <v>0</v>
      </c>
      <c r="K468" s="970">
        <f t="shared" si="43"/>
        <v>0</v>
      </c>
      <c r="L468" s="752">
        <f t="shared" si="44"/>
        <v>0</v>
      </c>
      <c r="M468" s="711"/>
      <c r="N468" s="706">
        <f>+IF(A468="",0,IF(A468=Table!$A$5,L468,(IF(A468=Table!$A$3,0,IF(A468=Table!$A$4,L468,0)))))</f>
        <v>0</v>
      </c>
      <c r="O468" s="672"/>
      <c r="P468" s="707">
        <f>-IF(A468=Table!$A$5,I468,0)+IF(A468=Table!$A$5,H468,0)</f>
        <v>0</v>
      </c>
      <c r="Q468" s="716" t="str">
        <f t="shared" si="42"/>
        <v>01/1900</v>
      </c>
      <c r="R468" s="717">
        <f t="shared" si="47"/>
        <v>1</v>
      </c>
      <c r="S468" s="718"/>
      <c r="T468" s="718"/>
      <c r="U468" s="718"/>
      <c r="V468" s="718"/>
      <c r="W468" s="718"/>
      <c r="X468" s="718"/>
      <c r="Y468" s="718"/>
      <c r="Z468" s="718"/>
    </row>
    <row r="469" spans="1:26" ht="15">
      <c r="A469" s="711"/>
      <c r="B469" s="712"/>
      <c r="C469" s="711"/>
      <c r="D469" s="848" t="str">
        <f t="shared" si="45"/>
        <v>Caisse-01/1900</v>
      </c>
      <c r="E469" s="719"/>
      <c r="F469" s="727"/>
      <c r="G469" s="715"/>
      <c r="H469" s="970"/>
      <c r="I469" s="975"/>
      <c r="J469" s="970">
        <f t="shared" si="46"/>
        <v>0</v>
      </c>
      <c r="K469" s="970">
        <f t="shared" si="43"/>
        <v>0</v>
      </c>
      <c r="L469" s="752">
        <f t="shared" si="44"/>
        <v>0</v>
      </c>
      <c r="M469" s="711"/>
      <c r="N469" s="706">
        <f>+IF(A469="",0,IF(A469=Table!$A$5,L469,(IF(A469=Table!$A$3,0,IF(A469=Table!$A$4,L469,0)))))</f>
        <v>0</v>
      </c>
      <c r="O469" s="672"/>
      <c r="P469" s="707">
        <f>-IF(A469=Table!$A$5,I469,0)+IF(A469=Table!$A$5,H469,0)</f>
        <v>0</v>
      </c>
      <c r="Q469" s="716" t="str">
        <f t="shared" si="42"/>
        <v>01/1900</v>
      </c>
      <c r="R469" s="717">
        <f t="shared" si="47"/>
        <v>1</v>
      </c>
      <c r="S469" s="718"/>
      <c r="T469" s="718"/>
      <c r="U469" s="718"/>
      <c r="V469" s="718"/>
      <c r="W469" s="718"/>
      <c r="X469" s="718"/>
      <c r="Y469" s="718"/>
      <c r="Z469" s="718"/>
    </row>
    <row r="470" spans="1:26" ht="15">
      <c r="A470" s="711"/>
      <c r="B470" s="712"/>
      <c r="C470" s="711"/>
      <c r="D470" s="848" t="str">
        <f t="shared" si="45"/>
        <v>Caisse-01/1900</v>
      </c>
      <c r="E470" s="735"/>
      <c r="F470" s="727"/>
      <c r="G470" s="715"/>
      <c r="H470" s="970"/>
      <c r="I470" s="970"/>
      <c r="J470" s="970">
        <f t="shared" si="46"/>
        <v>0</v>
      </c>
      <c r="K470" s="970">
        <f t="shared" si="43"/>
        <v>0</v>
      </c>
      <c r="L470" s="752">
        <f t="shared" si="44"/>
        <v>0</v>
      </c>
      <c r="M470" s="711"/>
      <c r="N470" s="706">
        <f>+IF(A470="",0,IF(A470=Table!$A$5,L470,(IF(A470=Table!$A$3,0,IF(A470=Table!$A$4,L470,0)))))</f>
        <v>0</v>
      </c>
      <c r="O470" s="672"/>
      <c r="P470" s="707">
        <f>-IF(A470=Table!$A$5,I470,0)+IF(A470=Table!$A$5,H470,0)</f>
        <v>0</v>
      </c>
      <c r="Q470" s="716" t="str">
        <f t="shared" si="42"/>
        <v>01/1900</v>
      </c>
      <c r="R470" s="717">
        <f t="shared" si="47"/>
        <v>1</v>
      </c>
      <c r="S470" s="718"/>
      <c r="T470" s="718"/>
      <c r="U470" s="718"/>
      <c r="V470" s="718"/>
      <c r="W470" s="718"/>
      <c r="X470" s="718"/>
      <c r="Y470" s="718"/>
      <c r="Z470" s="718"/>
    </row>
    <row r="471" spans="1:26" ht="15">
      <c r="A471" s="711"/>
      <c r="B471" s="712"/>
      <c r="C471" s="711"/>
      <c r="D471" s="848" t="str">
        <f t="shared" si="45"/>
        <v>Caisse-01/1900</v>
      </c>
      <c r="E471" s="735"/>
      <c r="F471" s="727"/>
      <c r="G471" s="715"/>
      <c r="H471" s="970"/>
      <c r="I471" s="970"/>
      <c r="J471" s="970">
        <f t="shared" si="46"/>
        <v>0</v>
      </c>
      <c r="K471" s="970">
        <f t="shared" si="43"/>
        <v>0</v>
      </c>
      <c r="L471" s="752">
        <f t="shared" si="44"/>
        <v>0</v>
      </c>
      <c r="M471" s="711"/>
      <c r="N471" s="706">
        <f>+IF(A471="",0,IF(A471=Table!$A$5,L471,(IF(A471=Table!$A$3,0,IF(A471=Table!$A$4,L471,0)))))</f>
        <v>0</v>
      </c>
      <c r="O471" s="672"/>
      <c r="P471" s="707">
        <f>-IF(A471=Table!$A$5,I471,0)+IF(A471=Table!$A$5,H471,0)</f>
        <v>0</v>
      </c>
      <c r="Q471" s="716" t="str">
        <f t="shared" si="42"/>
        <v>01/1900</v>
      </c>
      <c r="R471" s="717">
        <f t="shared" si="47"/>
        <v>1</v>
      </c>
      <c r="S471" s="718"/>
      <c r="T471" s="718"/>
      <c r="U471" s="718"/>
      <c r="V471" s="718"/>
      <c r="W471" s="718"/>
      <c r="X471" s="718"/>
      <c r="Y471" s="718"/>
      <c r="Z471" s="718"/>
    </row>
    <row r="472" spans="1:26" ht="15">
      <c r="A472" s="711"/>
      <c r="B472" s="712"/>
      <c r="C472" s="711"/>
      <c r="D472" s="848" t="str">
        <f t="shared" si="45"/>
        <v>Caisse-01/1900</v>
      </c>
      <c r="E472" s="735"/>
      <c r="F472" s="727"/>
      <c r="G472" s="715"/>
      <c r="H472" s="970"/>
      <c r="I472" s="970"/>
      <c r="J472" s="970">
        <f t="shared" si="46"/>
        <v>0</v>
      </c>
      <c r="K472" s="970">
        <f t="shared" si="43"/>
        <v>0</v>
      </c>
      <c r="L472" s="752">
        <f t="shared" si="44"/>
        <v>0</v>
      </c>
      <c r="M472" s="711"/>
      <c r="N472" s="706">
        <f>+IF(A472="",0,IF(A472=Table!$A$5,L472,(IF(A472=Table!$A$3,0,IF(A472=Table!$A$4,L472,0)))))</f>
        <v>0</v>
      </c>
      <c r="O472" s="672"/>
      <c r="P472" s="707">
        <f>-IF(A472=Table!$A$5,I472,0)+IF(A472=Table!$A$5,H472,0)</f>
        <v>0</v>
      </c>
      <c r="Q472" s="716" t="str">
        <f t="shared" si="42"/>
        <v>01/1900</v>
      </c>
      <c r="R472" s="717">
        <f t="shared" si="47"/>
        <v>1</v>
      </c>
      <c r="S472" s="718"/>
      <c r="T472" s="718"/>
      <c r="U472" s="718"/>
      <c r="V472" s="718"/>
      <c r="W472" s="718"/>
      <c r="X472" s="718"/>
      <c r="Y472" s="718"/>
      <c r="Z472" s="718"/>
    </row>
    <row r="473" spans="1:26" ht="15">
      <c r="A473" s="711"/>
      <c r="B473" s="712"/>
      <c r="C473" s="711"/>
      <c r="D473" s="848" t="str">
        <f t="shared" si="45"/>
        <v>Caisse-01/1900</v>
      </c>
      <c r="E473" s="735"/>
      <c r="F473" s="727"/>
      <c r="G473" s="715"/>
      <c r="H473" s="970"/>
      <c r="I473" s="970"/>
      <c r="J473" s="970">
        <f t="shared" si="46"/>
        <v>0</v>
      </c>
      <c r="K473" s="970">
        <f t="shared" si="43"/>
        <v>0</v>
      </c>
      <c r="L473" s="752">
        <f t="shared" si="44"/>
        <v>0</v>
      </c>
      <c r="M473" s="711"/>
      <c r="N473" s="706">
        <f>+IF(A473="",0,IF(A473=Table!$A$5,L473,(IF(A473=Table!$A$3,0,IF(A473=Table!$A$4,L473,0)))))</f>
        <v>0</v>
      </c>
      <c r="O473" s="672"/>
      <c r="P473" s="707">
        <f>-IF(A473=Table!$A$5,I473,0)+IF(A473=Table!$A$5,H473,0)</f>
        <v>0</v>
      </c>
      <c r="Q473" s="716" t="str">
        <f t="shared" si="42"/>
        <v>01/1900</v>
      </c>
      <c r="R473" s="717">
        <f t="shared" si="47"/>
        <v>1</v>
      </c>
      <c r="S473" s="718"/>
      <c r="T473" s="718"/>
      <c r="U473" s="718"/>
      <c r="V473" s="718"/>
      <c r="W473" s="718"/>
      <c r="X473" s="718"/>
      <c r="Y473" s="718"/>
      <c r="Z473" s="718"/>
    </row>
    <row r="474" spans="1:26" ht="15">
      <c r="A474" s="711"/>
      <c r="B474" s="712"/>
      <c r="C474" s="711"/>
      <c r="D474" s="848" t="str">
        <f t="shared" si="45"/>
        <v>Caisse-01/1900</v>
      </c>
      <c r="E474" s="735"/>
      <c r="F474" s="727"/>
      <c r="G474" s="715"/>
      <c r="H474" s="970"/>
      <c r="I474" s="970"/>
      <c r="J474" s="970">
        <f t="shared" si="46"/>
        <v>0</v>
      </c>
      <c r="K474" s="970">
        <f t="shared" si="43"/>
        <v>0</v>
      </c>
      <c r="L474" s="752">
        <f t="shared" si="44"/>
        <v>0</v>
      </c>
      <c r="M474" s="711"/>
      <c r="N474" s="706">
        <f>+IF(A474="",0,IF(A474=Table!$A$5,L474,(IF(A474=Table!$A$3,0,IF(A474=Table!$A$4,L474,0)))))</f>
        <v>0</v>
      </c>
      <c r="O474" s="672"/>
      <c r="P474" s="707">
        <f>-IF(A474=Table!$A$5,I474,0)+IF(A474=Table!$A$5,H474,0)</f>
        <v>0</v>
      </c>
      <c r="Q474" s="716" t="str">
        <f t="shared" si="42"/>
        <v>01/1900</v>
      </c>
      <c r="R474" s="717">
        <f t="shared" si="47"/>
        <v>1</v>
      </c>
      <c r="S474" s="718"/>
      <c r="T474" s="718"/>
      <c r="U474" s="718"/>
      <c r="V474" s="718"/>
      <c r="W474" s="718"/>
      <c r="X474" s="718"/>
      <c r="Y474" s="718"/>
      <c r="Z474" s="718"/>
    </row>
    <row r="475" spans="1:26" ht="15">
      <c r="A475" s="711"/>
      <c r="B475" s="712"/>
      <c r="C475" s="711"/>
      <c r="D475" s="848" t="str">
        <f t="shared" si="45"/>
        <v>Caisse-01/1900</v>
      </c>
      <c r="E475" s="735"/>
      <c r="F475" s="727"/>
      <c r="G475" s="715"/>
      <c r="H475" s="970"/>
      <c r="I475" s="970"/>
      <c r="J475" s="970">
        <f t="shared" si="46"/>
        <v>0</v>
      </c>
      <c r="K475" s="970">
        <f t="shared" si="43"/>
        <v>0</v>
      </c>
      <c r="L475" s="752">
        <f t="shared" si="44"/>
        <v>0</v>
      </c>
      <c r="M475" s="711"/>
      <c r="N475" s="706">
        <f>+IF(A475="",0,IF(A475=Table!$A$5,L475,(IF(A475=Table!$A$3,0,IF(A475=Table!$A$4,L475,0)))))</f>
        <v>0</v>
      </c>
      <c r="O475" s="672"/>
      <c r="P475" s="707">
        <f>-IF(A475=Table!$A$5,I475,0)+IF(A475=Table!$A$5,H475,0)</f>
        <v>0</v>
      </c>
      <c r="Q475" s="716" t="str">
        <f t="shared" si="42"/>
        <v>01/1900</v>
      </c>
      <c r="R475" s="717">
        <f t="shared" si="47"/>
        <v>1</v>
      </c>
      <c r="S475" s="718"/>
      <c r="T475" s="718"/>
      <c r="U475" s="718"/>
      <c r="V475" s="718"/>
      <c r="W475" s="718"/>
      <c r="X475" s="718"/>
      <c r="Y475" s="718"/>
      <c r="Z475" s="718"/>
    </row>
    <row r="476" spans="1:26" ht="15">
      <c r="A476" s="711"/>
      <c r="B476" s="712"/>
      <c r="C476" s="711"/>
      <c r="D476" s="848" t="str">
        <f t="shared" si="45"/>
        <v>Caisse-01/1900</v>
      </c>
      <c r="E476" s="726"/>
      <c r="F476" s="727"/>
      <c r="G476" s="715"/>
      <c r="H476" s="970"/>
      <c r="I476" s="972"/>
      <c r="J476" s="970">
        <f t="shared" si="46"/>
        <v>0</v>
      </c>
      <c r="K476" s="970">
        <f t="shared" si="43"/>
        <v>0</v>
      </c>
      <c r="L476" s="752">
        <f t="shared" si="44"/>
        <v>0</v>
      </c>
      <c r="M476" s="711"/>
      <c r="N476" s="706">
        <f>+IF(A476="",0,IF(A476=Table!$A$5,L476,(IF(A476=Table!$A$3,0,IF(A476=Table!$A$4,L476,0)))))</f>
        <v>0</v>
      </c>
      <c r="O476" s="672"/>
      <c r="P476" s="707">
        <f>-IF(A476=Table!$A$5,I476,0)+IF(A476=Table!$A$5,H476,0)</f>
        <v>0</v>
      </c>
      <c r="Q476" s="716" t="str">
        <f t="shared" si="42"/>
        <v>01/1900</v>
      </c>
      <c r="R476" s="717">
        <f t="shared" si="47"/>
        <v>1</v>
      </c>
      <c r="S476" s="718"/>
      <c r="T476" s="718"/>
      <c r="U476" s="718"/>
      <c r="V476" s="718"/>
      <c r="W476" s="718"/>
      <c r="X476" s="718"/>
      <c r="Y476" s="718"/>
      <c r="Z476" s="718"/>
    </row>
    <row r="477" spans="1:26" ht="15">
      <c r="A477" s="711"/>
      <c r="B477" s="712"/>
      <c r="C477" s="711"/>
      <c r="D477" s="848" t="str">
        <f t="shared" si="45"/>
        <v>Caisse-01/1900</v>
      </c>
      <c r="E477" s="735"/>
      <c r="F477" s="729"/>
      <c r="G477" s="715"/>
      <c r="H477" s="970"/>
      <c r="I477" s="973"/>
      <c r="J477" s="970">
        <f t="shared" si="46"/>
        <v>0</v>
      </c>
      <c r="K477" s="970">
        <f t="shared" si="43"/>
        <v>0</v>
      </c>
      <c r="L477" s="752">
        <f t="shared" si="44"/>
        <v>0</v>
      </c>
      <c r="M477" s="711"/>
      <c r="N477" s="706">
        <f>+IF(A477="",0,IF(A477=Table!$A$5,L477,(IF(A477=Table!$A$3,0,IF(A477=Table!$A$4,L477,0)))))</f>
        <v>0</v>
      </c>
      <c r="O477" s="672"/>
      <c r="P477" s="707">
        <f>-IF(A477=Table!$A$5,I477,0)+IF(A477=Table!$A$5,H477,0)</f>
        <v>0</v>
      </c>
      <c r="Q477" s="716" t="str">
        <f t="shared" si="42"/>
        <v>01/1900</v>
      </c>
      <c r="R477" s="717">
        <f t="shared" si="47"/>
        <v>1</v>
      </c>
      <c r="S477" s="718"/>
      <c r="T477" s="718"/>
      <c r="U477" s="718"/>
      <c r="V477" s="718"/>
      <c r="W477" s="718"/>
      <c r="X477" s="718"/>
      <c r="Y477" s="718"/>
      <c r="Z477" s="718"/>
    </row>
    <row r="478" spans="1:26" ht="15">
      <c r="A478" s="711"/>
      <c r="B478" s="712"/>
      <c r="C478" s="711"/>
      <c r="D478" s="848" t="str">
        <f t="shared" si="45"/>
        <v>Caisse-01/1900</v>
      </c>
      <c r="E478" s="725"/>
      <c r="F478" s="714"/>
      <c r="G478" s="715"/>
      <c r="H478" s="972"/>
      <c r="I478" s="970"/>
      <c r="J478" s="970">
        <f t="shared" si="46"/>
        <v>0</v>
      </c>
      <c r="K478" s="970">
        <f t="shared" si="43"/>
        <v>0</v>
      </c>
      <c r="L478" s="752">
        <f t="shared" si="44"/>
        <v>0</v>
      </c>
      <c r="M478" s="711"/>
      <c r="N478" s="706">
        <f>+IF(A478="",0,IF(A478=Table!$A$5,L478,(IF(A478=Table!$A$3,0,IF(A478=Table!$A$4,L478,0)))))</f>
        <v>0</v>
      </c>
      <c r="O478" s="672"/>
      <c r="P478" s="707">
        <f>-IF(A478=Table!$A$5,I478,0)+IF(A478=Table!$A$5,H478,0)</f>
        <v>0</v>
      </c>
      <c r="Q478" s="716" t="str">
        <f t="shared" si="42"/>
        <v>01/1900</v>
      </c>
      <c r="R478" s="717">
        <f t="shared" si="47"/>
        <v>1</v>
      </c>
      <c r="S478" s="718"/>
      <c r="T478" s="718"/>
      <c r="U478" s="718"/>
      <c r="V478" s="718"/>
      <c r="W478" s="718"/>
      <c r="X478" s="718"/>
      <c r="Y478" s="718"/>
      <c r="Z478" s="718"/>
    </row>
    <row r="479" spans="1:26" ht="15">
      <c r="A479" s="711"/>
      <c r="B479" s="712"/>
      <c r="C479" s="711"/>
      <c r="D479" s="848" t="str">
        <f t="shared" si="45"/>
        <v>Caisse-01/1900</v>
      </c>
      <c r="E479" s="725"/>
      <c r="F479" s="714"/>
      <c r="G479" s="715"/>
      <c r="H479" s="973"/>
      <c r="I479" s="970"/>
      <c r="J479" s="970">
        <f t="shared" si="46"/>
        <v>0</v>
      </c>
      <c r="K479" s="970">
        <f t="shared" si="43"/>
        <v>0</v>
      </c>
      <c r="L479" s="752">
        <f t="shared" si="44"/>
        <v>0</v>
      </c>
      <c r="M479" s="711"/>
      <c r="N479" s="706">
        <f>+IF(A479="",0,IF(A479=Table!$A$5,L479,(IF(A479=Table!$A$3,0,IF(A479=Table!$A$4,L479,0)))))</f>
        <v>0</v>
      </c>
      <c r="O479" s="672"/>
      <c r="P479" s="707">
        <f>-IF(A479=Table!$A$5,I479,0)+IF(A479=Table!$A$5,H479,0)</f>
        <v>0</v>
      </c>
      <c r="Q479" s="716" t="str">
        <f t="shared" si="42"/>
        <v>01/1900</v>
      </c>
      <c r="R479" s="717">
        <f t="shared" si="47"/>
        <v>1</v>
      </c>
      <c r="S479" s="718"/>
      <c r="T479" s="718"/>
      <c r="U479" s="718"/>
      <c r="V479" s="718"/>
      <c r="W479" s="718"/>
      <c r="X479" s="718"/>
      <c r="Y479" s="718"/>
      <c r="Z479" s="718"/>
    </row>
    <row r="480" spans="1:26" ht="15">
      <c r="A480" s="711"/>
      <c r="B480" s="712"/>
      <c r="C480" s="711"/>
      <c r="D480" s="848" t="str">
        <f t="shared" si="45"/>
        <v>Caisse-01/1900</v>
      </c>
      <c r="E480" s="719"/>
      <c r="F480" s="727"/>
      <c r="G480" s="715"/>
      <c r="H480" s="970"/>
      <c r="I480" s="976"/>
      <c r="J480" s="970">
        <f t="shared" si="46"/>
        <v>0</v>
      </c>
      <c r="K480" s="970">
        <f t="shared" si="43"/>
        <v>0</v>
      </c>
      <c r="L480" s="752">
        <f t="shared" si="44"/>
        <v>0</v>
      </c>
      <c r="M480" s="711"/>
      <c r="N480" s="706">
        <f>+IF(A480="",0,IF(A480=Table!$A$5,L480,(IF(A480=Table!$A$3,0,IF(A480=Table!$A$4,L480,0)))))</f>
        <v>0</v>
      </c>
      <c r="O480" s="672"/>
      <c r="P480" s="707">
        <f>-IF(A480=Table!$A$5,I480,0)+IF(A480=Table!$A$5,H480,0)</f>
        <v>0</v>
      </c>
      <c r="Q480" s="716" t="str">
        <f t="shared" si="42"/>
        <v>01/1900</v>
      </c>
      <c r="R480" s="717">
        <f t="shared" si="47"/>
        <v>1</v>
      </c>
      <c r="S480" s="718"/>
      <c r="T480" s="718"/>
      <c r="U480" s="718"/>
      <c r="V480" s="718"/>
      <c r="W480" s="718"/>
      <c r="X480" s="718"/>
      <c r="Y480" s="718"/>
      <c r="Z480" s="718"/>
    </row>
    <row r="481" spans="1:26" ht="15">
      <c r="A481" s="711"/>
      <c r="B481" s="712"/>
      <c r="C481" s="711"/>
      <c r="D481" s="848" t="str">
        <f t="shared" si="45"/>
        <v>Caisse-01/1900</v>
      </c>
      <c r="E481" s="719"/>
      <c r="F481" s="727"/>
      <c r="G481" s="715"/>
      <c r="H481" s="970"/>
      <c r="I481" s="976"/>
      <c r="J481" s="970">
        <f t="shared" si="46"/>
        <v>0</v>
      </c>
      <c r="K481" s="970">
        <f t="shared" si="43"/>
        <v>0</v>
      </c>
      <c r="L481" s="752">
        <f t="shared" si="44"/>
        <v>0</v>
      </c>
      <c r="M481" s="711"/>
      <c r="N481" s="706">
        <f>+IF(A481="",0,IF(A481=Table!$A$5,L481,(IF(A481=Table!$A$3,0,IF(A481=Table!$A$4,L481,0)))))</f>
        <v>0</v>
      </c>
      <c r="O481" s="672"/>
      <c r="P481" s="707">
        <f>-IF(A481=Table!$A$5,I481,0)+IF(A481=Table!$A$5,H481,0)</f>
        <v>0</v>
      </c>
      <c r="Q481" s="716" t="str">
        <f t="shared" si="42"/>
        <v>01/1900</v>
      </c>
      <c r="R481" s="717">
        <f t="shared" si="47"/>
        <v>1</v>
      </c>
      <c r="S481" s="718"/>
      <c r="T481" s="718"/>
      <c r="U481" s="718"/>
      <c r="V481" s="718"/>
      <c r="W481" s="718"/>
      <c r="X481" s="718"/>
      <c r="Y481" s="718"/>
      <c r="Z481" s="718"/>
    </row>
    <row r="482" spans="1:26" ht="15">
      <c r="A482" s="711"/>
      <c r="B482" s="712"/>
      <c r="C482" s="711"/>
      <c r="D482" s="848" t="str">
        <f t="shared" si="45"/>
        <v>Caisse-01/1900</v>
      </c>
      <c r="E482" s="735"/>
      <c r="F482" s="727"/>
      <c r="G482" s="715"/>
      <c r="H482" s="970"/>
      <c r="I482" s="975"/>
      <c r="J482" s="970">
        <f t="shared" si="46"/>
        <v>0</v>
      </c>
      <c r="K482" s="970">
        <f t="shared" si="43"/>
        <v>0</v>
      </c>
      <c r="L482" s="752">
        <f t="shared" si="44"/>
        <v>0</v>
      </c>
      <c r="M482" s="711"/>
      <c r="N482" s="706">
        <f>+IF(A482="",0,IF(A482=Table!$A$5,L482,(IF(A482=Table!$A$3,0,IF(A482=Table!$A$4,L482,0)))))</f>
        <v>0</v>
      </c>
      <c r="O482" s="672"/>
      <c r="P482" s="707">
        <f>-IF(A482=Table!$A$5,I482,0)+IF(A482=Table!$A$5,H482,0)</f>
        <v>0</v>
      </c>
      <c r="Q482" s="716" t="str">
        <f t="shared" si="42"/>
        <v>01/1900</v>
      </c>
      <c r="R482" s="717">
        <f t="shared" si="47"/>
        <v>1</v>
      </c>
      <c r="S482" s="718"/>
      <c r="T482" s="718"/>
      <c r="U482" s="718"/>
      <c r="V482" s="718"/>
      <c r="W482" s="718"/>
      <c r="X482" s="718"/>
      <c r="Y482" s="718"/>
      <c r="Z482" s="718"/>
    </row>
    <row r="483" spans="1:26" ht="15">
      <c r="A483" s="711"/>
      <c r="B483" s="712"/>
      <c r="C483" s="711"/>
      <c r="D483" s="848" t="str">
        <f t="shared" si="45"/>
        <v>Caisse-01/1900</v>
      </c>
      <c r="E483" s="735"/>
      <c r="F483" s="727"/>
      <c r="G483" s="715"/>
      <c r="H483" s="970"/>
      <c r="I483" s="976"/>
      <c r="J483" s="970">
        <f t="shared" si="46"/>
        <v>0</v>
      </c>
      <c r="K483" s="970">
        <f t="shared" si="43"/>
        <v>0</v>
      </c>
      <c r="L483" s="752">
        <f t="shared" si="44"/>
        <v>0</v>
      </c>
      <c r="M483" s="711"/>
      <c r="N483" s="706">
        <f>+IF(A483="",0,IF(A483=Table!$A$5,L483,(IF(A483=Table!$A$3,0,IF(A483=Table!$A$4,L483,0)))))</f>
        <v>0</v>
      </c>
      <c r="O483" s="672"/>
      <c r="P483" s="707">
        <f>-IF(A483=Table!$A$5,I483,0)+IF(A483=Table!$A$5,H483,0)</f>
        <v>0</v>
      </c>
      <c r="Q483" s="716" t="str">
        <f t="shared" si="42"/>
        <v>01/1900</v>
      </c>
      <c r="R483" s="717">
        <f t="shared" si="47"/>
        <v>1</v>
      </c>
      <c r="S483" s="718"/>
      <c r="T483" s="718"/>
      <c r="U483" s="718"/>
      <c r="V483" s="718"/>
      <c r="W483" s="718"/>
      <c r="X483" s="718"/>
      <c r="Y483" s="718"/>
      <c r="Z483" s="718"/>
    </row>
    <row r="484" spans="1:26" ht="15">
      <c r="A484" s="711"/>
      <c r="B484" s="712"/>
      <c r="C484" s="711"/>
      <c r="D484" s="848" t="str">
        <f t="shared" si="45"/>
        <v>Caisse-01/1900</v>
      </c>
      <c r="E484" s="735"/>
      <c r="F484" s="727"/>
      <c r="G484" s="715"/>
      <c r="H484" s="970"/>
      <c r="I484" s="976"/>
      <c r="J484" s="970">
        <f t="shared" si="46"/>
        <v>0</v>
      </c>
      <c r="K484" s="970">
        <f t="shared" si="43"/>
        <v>0</v>
      </c>
      <c r="L484" s="752">
        <f t="shared" si="44"/>
        <v>0</v>
      </c>
      <c r="M484" s="711"/>
      <c r="N484" s="706">
        <f>+IF(A484="",0,IF(A484=Table!$A$5,L484,(IF(A484=Table!$A$3,0,IF(A484=Table!$A$4,L484,0)))))</f>
        <v>0</v>
      </c>
      <c r="O484" s="672"/>
      <c r="P484" s="707">
        <f>-IF(A484=Table!$A$5,I484,0)+IF(A484=Table!$A$5,H484,0)</f>
        <v>0</v>
      </c>
      <c r="Q484" s="716" t="str">
        <f t="shared" si="42"/>
        <v>01/1900</v>
      </c>
      <c r="R484" s="717">
        <f t="shared" si="47"/>
        <v>1</v>
      </c>
      <c r="S484" s="718"/>
      <c r="T484" s="718"/>
      <c r="U484" s="718"/>
      <c r="V484" s="718"/>
      <c r="W484" s="718"/>
      <c r="X484" s="718"/>
      <c r="Y484" s="718"/>
      <c r="Z484" s="718"/>
    </row>
    <row r="485" spans="1:26" ht="15">
      <c r="A485" s="711"/>
      <c r="B485" s="712"/>
      <c r="C485" s="711"/>
      <c r="D485" s="848" t="str">
        <f t="shared" si="45"/>
        <v>Caisse-01/1900</v>
      </c>
      <c r="E485" s="735"/>
      <c r="F485" s="727"/>
      <c r="G485" s="715"/>
      <c r="H485" s="970"/>
      <c r="I485" s="975"/>
      <c r="J485" s="970">
        <f t="shared" si="46"/>
        <v>0</v>
      </c>
      <c r="K485" s="970">
        <f t="shared" si="43"/>
        <v>0</v>
      </c>
      <c r="L485" s="752">
        <f t="shared" si="44"/>
        <v>0</v>
      </c>
      <c r="M485" s="711"/>
      <c r="N485" s="706">
        <f>+IF(A485="",0,IF(A485=Table!$A$5,L485,(IF(A485=Table!$A$3,0,IF(A485=Table!$A$4,L485,0)))))</f>
        <v>0</v>
      </c>
      <c r="O485" s="672"/>
      <c r="P485" s="707">
        <f>-IF(A485=Table!$A$5,I485,0)+IF(A485=Table!$A$5,H485,0)</f>
        <v>0</v>
      </c>
      <c r="Q485" s="716" t="str">
        <f t="shared" si="42"/>
        <v>01/1900</v>
      </c>
      <c r="R485" s="717">
        <f t="shared" si="47"/>
        <v>1</v>
      </c>
      <c r="S485" s="718"/>
      <c r="T485" s="718"/>
      <c r="U485" s="718"/>
      <c r="V485" s="718"/>
      <c r="W485" s="718"/>
      <c r="X485" s="718"/>
      <c r="Y485" s="718"/>
      <c r="Z485" s="718"/>
    </row>
    <row r="486" spans="1:26" ht="15">
      <c r="A486" s="711"/>
      <c r="B486" s="712"/>
      <c r="C486" s="711"/>
      <c r="D486" s="848" t="str">
        <f t="shared" si="45"/>
        <v>Caisse-01/1900</v>
      </c>
      <c r="E486" s="735"/>
      <c r="F486" s="727"/>
      <c r="G486" s="715"/>
      <c r="H486" s="970"/>
      <c r="I486" s="976"/>
      <c r="J486" s="970">
        <f t="shared" si="46"/>
        <v>0</v>
      </c>
      <c r="K486" s="970">
        <f t="shared" si="43"/>
        <v>0</v>
      </c>
      <c r="L486" s="752">
        <f t="shared" si="44"/>
        <v>0</v>
      </c>
      <c r="M486" s="711"/>
      <c r="N486" s="706">
        <f>+IF(A486="",0,IF(A486=Table!$A$5,L486,(IF(A486=Table!$A$3,0,IF(A486=Table!$A$4,L486,0)))))</f>
        <v>0</v>
      </c>
      <c r="O486" s="672"/>
      <c r="P486" s="707">
        <f>-IF(A486=Table!$A$5,I486,0)+IF(A486=Table!$A$5,H486,0)</f>
        <v>0</v>
      </c>
      <c r="Q486" s="716" t="str">
        <f t="shared" si="42"/>
        <v>01/1900</v>
      </c>
      <c r="R486" s="717">
        <f t="shared" si="47"/>
        <v>1</v>
      </c>
      <c r="S486" s="718"/>
      <c r="T486" s="718"/>
      <c r="U486" s="718"/>
      <c r="V486" s="718"/>
      <c r="W486" s="718"/>
      <c r="X486" s="718"/>
      <c r="Y486" s="718"/>
      <c r="Z486" s="718"/>
    </row>
    <row r="487" spans="1:26" ht="15">
      <c r="A487" s="711"/>
      <c r="B487" s="712"/>
      <c r="C487" s="711"/>
      <c r="D487" s="848" t="str">
        <f t="shared" si="45"/>
        <v>Caisse-01/1900</v>
      </c>
      <c r="E487" s="719"/>
      <c r="F487" s="727"/>
      <c r="G487" s="715"/>
      <c r="H487" s="970"/>
      <c r="I487" s="976"/>
      <c r="J487" s="970">
        <f t="shared" si="46"/>
        <v>0</v>
      </c>
      <c r="K487" s="970">
        <f t="shared" si="43"/>
        <v>0</v>
      </c>
      <c r="L487" s="752">
        <f t="shared" si="44"/>
        <v>0</v>
      </c>
      <c r="M487" s="711"/>
      <c r="N487" s="706">
        <f>+IF(A487="",0,IF(A487=Table!$A$5,L487,(IF(A487=Table!$A$3,0,IF(A487=Table!$A$4,L487,0)))))</f>
        <v>0</v>
      </c>
      <c r="O487" s="672"/>
      <c r="P487" s="707">
        <f>-IF(A487=Table!$A$5,I487,0)+IF(A487=Table!$A$5,H487,0)</f>
        <v>0</v>
      </c>
      <c r="Q487" s="716" t="str">
        <f t="shared" si="42"/>
        <v>01/1900</v>
      </c>
      <c r="R487" s="717">
        <f t="shared" si="47"/>
        <v>1</v>
      </c>
      <c r="S487" s="718"/>
      <c r="T487" s="718"/>
      <c r="U487" s="718"/>
      <c r="V487" s="718"/>
      <c r="W487" s="718"/>
      <c r="X487" s="718"/>
      <c r="Y487" s="718"/>
      <c r="Z487" s="718"/>
    </row>
    <row r="488" spans="1:26" ht="15">
      <c r="A488" s="711"/>
      <c r="B488" s="712"/>
      <c r="C488" s="711"/>
      <c r="D488" s="848" t="str">
        <f t="shared" si="45"/>
        <v>Caisse-01/1900</v>
      </c>
      <c r="E488" s="719"/>
      <c r="F488" s="727"/>
      <c r="G488" s="715"/>
      <c r="H488" s="970"/>
      <c r="I488" s="975"/>
      <c r="J488" s="970">
        <f t="shared" si="46"/>
        <v>0</v>
      </c>
      <c r="K488" s="970">
        <f t="shared" si="43"/>
        <v>0</v>
      </c>
      <c r="L488" s="752">
        <f t="shared" si="44"/>
        <v>0</v>
      </c>
      <c r="M488" s="711"/>
      <c r="N488" s="706">
        <f>+IF(A488="",0,IF(A488=Table!$A$5,L488,(IF(A488=Table!$A$3,0,IF(A488=Table!$A$4,L488,0)))))</f>
        <v>0</v>
      </c>
      <c r="O488" s="672"/>
      <c r="P488" s="707">
        <f>-IF(A488=Table!$A$5,I488,0)+IF(A488=Table!$A$5,H488,0)</f>
        <v>0</v>
      </c>
      <c r="Q488" s="716" t="str">
        <f t="shared" si="42"/>
        <v>01/1900</v>
      </c>
      <c r="R488" s="717">
        <f t="shared" si="47"/>
        <v>1</v>
      </c>
      <c r="S488" s="718"/>
      <c r="T488" s="718"/>
      <c r="U488" s="718"/>
      <c r="V488" s="718"/>
      <c r="W488" s="718"/>
      <c r="X488" s="718"/>
      <c r="Y488" s="718"/>
      <c r="Z488" s="718"/>
    </row>
    <row r="489" spans="1:26" ht="15">
      <c r="A489" s="711"/>
      <c r="B489" s="712"/>
      <c r="C489" s="711"/>
      <c r="D489" s="848" t="str">
        <f t="shared" si="45"/>
        <v>Caisse-01/1900</v>
      </c>
      <c r="E489" s="735"/>
      <c r="F489" s="727"/>
      <c r="G489" s="715"/>
      <c r="H489" s="970"/>
      <c r="I489" s="976"/>
      <c r="J489" s="970">
        <f t="shared" si="46"/>
        <v>0</v>
      </c>
      <c r="K489" s="970">
        <f t="shared" si="43"/>
        <v>0</v>
      </c>
      <c r="L489" s="752">
        <f t="shared" si="44"/>
        <v>0</v>
      </c>
      <c r="M489" s="711"/>
      <c r="N489" s="706">
        <f>+IF(A489="",0,IF(A489=Table!$A$5,L489,(IF(A489=Table!$A$3,0,IF(A489=Table!$A$4,L489,0)))))</f>
        <v>0</v>
      </c>
      <c r="O489" s="672"/>
      <c r="P489" s="707">
        <f>-IF(A489=Table!$A$5,I489,0)+IF(A489=Table!$A$5,H489,0)</f>
        <v>0</v>
      </c>
      <c r="Q489" s="716" t="str">
        <f t="shared" si="42"/>
        <v>01/1900</v>
      </c>
      <c r="R489" s="717">
        <f t="shared" si="47"/>
        <v>1</v>
      </c>
      <c r="S489" s="718"/>
      <c r="T489" s="718"/>
      <c r="U489" s="718"/>
      <c r="V489" s="718"/>
      <c r="W489" s="718"/>
      <c r="X489" s="718"/>
      <c r="Y489" s="718"/>
      <c r="Z489" s="718"/>
    </row>
    <row r="490" spans="1:26" ht="15">
      <c r="A490" s="711"/>
      <c r="B490" s="712"/>
      <c r="C490" s="711"/>
      <c r="D490" s="848" t="str">
        <f t="shared" si="45"/>
        <v>Caisse-01/1900</v>
      </c>
      <c r="E490" s="735"/>
      <c r="F490" s="720"/>
      <c r="G490" s="715"/>
      <c r="H490" s="970"/>
      <c r="I490" s="976"/>
      <c r="J490" s="970">
        <f t="shared" si="46"/>
        <v>0</v>
      </c>
      <c r="K490" s="970">
        <f t="shared" si="43"/>
        <v>0</v>
      </c>
      <c r="L490" s="752">
        <f t="shared" si="44"/>
        <v>0</v>
      </c>
      <c r="M490" s="711"/>
      <c r="N490" s="706">
        <f>+IF(A490="",0,IF(A490=Table!$A$5,L490,(IF(A490=Table!$A$3,0,IF(A490=Table!$A$4,L490,0)))))</f>
        <v>0</v>
      </c>
      <c r="O490" s="672"/>
      <c r="P490" s="707">
        <f>-IF(A490=Table!$A$5,I490,0)+IF(A490=Table!$A$5,H490,0)</f>
        <v>0</v>
      </c>
      <c r="Q490" s="716" t="str">
        <f t="shared" si="42"/>
        <v>01/1900</v>
      </c>
      <c r="R490" s="717">
        <f t="shared" si="47"/>
        <v>1</v>
      </c>
      <c r="S490" s="718"/>
      <c r="T490" s="718"/>
      <c r="U490" s="718"/>
      <c r="V490" s="718"/>
      <c r="W490" s="718"/>
      <c r="X490" s="718"/>
      <c r="Y490" s="718"/>
      <c r="Z490" s="718"/>
    </row>
    <row r="491" spans="1:26" ht="15">
      <c r="A491" s="711"/>
      <c r="B491" s="712"/>
      <c r="C491" s="711"/>
      <c r="D491" s="848" t="str">
        <f t="shared" si="45"/>
        <v>Caisse-01/1900</v>
      </c>
      <c r="E491" s="719"/>
      <c r="F491" s="727"/>
      <c r="G491" s="715"/>
      <c r="H491" s="970"/>
      <c r="I491" s="976"/>
      <c r="J491" s="970">
        <f t="shared" si="46"/>
        <v>0</v>
      </c>
      <c r="K491" s="970">
        <f t="shared" si="43"/>
        <v>0</v>
      </c>
      <c r="L491" s="752">
        <f t="shared" si="44"/>
        <v>0</v>
      </c>
      <c r="M491" s="711"/>
      <c r="N491" s="706">
        <f>+IF(A491="",0,IF(A491=Table!$A$5,L491,(IF(A491=Table!$A$3,0,IF(A491=Table!$A$4,L491,0)))))</f>
        <v>0</v>
      </c>
      <c r="O491" s="672"/>
      <c r="P491" s="707">
        <f>-IF(A491=Table!$A$5,I491,0)+IF(A491=Table!$A$5,H491,0)</f>
        <v>0</v>
      </c>
      <c r="Q491" s="716" t="str">
        <f t="shared" si="42"/>
        <v>01/1900</v>
      </c>
      <c r="R491" s="717">
        <f t="shared" si="47"/>
        <v>1</v>
      </c>
      <c r="S491" s="718"/>
      <c r="T491" s="718"/>
      <c r="U491" s="718"/>
      <c r="V491" s="718"/>
      <c r="W491" s="718"/>
      <c r="X491" s="718"/>
      <c r="Y491" s="718"/>
      <c r="Z491" s="718"/>
    </row>
    <row r="492" spans="1:26" ht="15">
      <c r="A492" s="711"/>
      <c r="B492" s="712"/>
      <c r="C492" s="711"/>
      <c r="D492" s="848" t="str">
        <f t="shared" si="45"/>
        <v>Caisse-01/1900</v>
      </c>
      <c r="E492" s="735"/>
      <c r="F492" s="727"/>
      <c r="G492" s="715"/>
      <c r="H492" s="970"/>
      <c r="I492" s="976"/>
      <c r="J492" s="970">
        <f t="shared" si="46"/>
        <v>0</v>
      </c>
      <c r="K492" s="970">
        <f t="shared" si="43"/>
        <v>0</v>
      </c>
      <c r="L492" s="752">
        <f t="shared" si="44"/>
        <v>0</v>
      </c>
      <c r="M492" s="711"/>
      <c r="N492" s="706">
        <f>+IF(A492="",0,IF(A492=Table!$A$5,L492,(IF(A492=Table!$A$3,0,IF(A492=Table!$A$4,L492,0)))))</f>
        <v>0</v>
      </c>
      <c r="O492" s="672"/>
      <c r="P492" s="707">
        <f>-IF(A492=Table!$A$5,I492,0)+IF(A492=Table!$A$5,H492,0)</f>
        <v>0</v>
      </c>
      <c r="Q492" s="716" t="str">
        <f t="shared" si="42"/>
        <v>01/1900</v>
      </c>
      <c r="R492" s="717">
        <f t="shared" si="47"/>
        <v>1</v>
      </c>
      <c r="S492" s="718"/>
      <c r="T492" s="718"/>
      <c r="U492" s="718"/>
      <c r="V492" s="718"/>
      <c r="W492" s="718"/>
      <c r="X492" s="718"/>
      <c r="Y492" s="718"/>
      <c r="Z492" s="718"/>
    </row>
    <row r="493" spans="1:26" ht="15">
      <c r="A493" s="711"/>
      <c r="B493" s="712"/>
      <c r="C493" s="711"/>
      <c r="D493" s="848" t="str">
        <f t="shared" si="45"/>
        <v>Caisse-01/1900</v>
      </c>
      <c r="E493" s="735"/>
      <c r="F493" s="727"/>
      <c r="G493" s="715"/>
      <c r="H493" s="970"/>
      <c r="I493" s="976"/>
      <c r="J493" s="970">
        <f t="shared" si="46"/>
        <v>0</v>
      </c>
      <c r="K493" s="970">
        <f t="shared" si="43"/>
        <v>0</v>
      </c>
      <c r="L493" s="752">
        <f t="shared" si="44"/>
        <v>0</v>
      </c>
      <c r="M493" s="711"/>
      <c r="N493" s="706">
        <f>+IF(A493="",0,IF(A493=Table!$A$5,L493,(IF(A493=Table!$A$3,0,IF(A493=Table!$A$4,L493,0)))))</f>
        <v>0</v>
      </c>
      <c r="O493" s="672"/>
      <c r="P493" s="707">
        <f>-IF(A493=Table!$A$5,I493,0)+IF(A493=Table!$A$5,H493,0)</f>
        <v>0</v>
      </c>
      <c r="Q493" s="716" t="str">
        <f t="shared" si="42"/>
        <v>01/1900</v>
      </c>
      <c r="R493" s="717">
        <f t="shared" si="47"/>
        <v>1</v>
      </c>
      <c r="S493" s="718"/>
      <c r="T493" s="718"/>
      <c r="U493" s="718"/>
      <c r="V493" s="718"/>
      <c r="W493" s="718"/>
      <c r="X493" s="718"/>
      <c r="Y493" s="718"/>
      <c r="Z493" s="718"/>
    </row>
    <row r="494" spans="1:26" ht="15">
      <c r="A494" s="711"/>
      <c r="B494" s="712"/>
      <c r="C494" s="711"/>
      <c r="D494" s="848" t="str">
        <f t="shared" si="45"/>
        <v>Caisse-01/1900</v>
      </c>
      <c r="E494" s="735"/>
      <c r="F494" s="727"/>
      <c r="G494" s="715"/>
      <c r="H494" s="970"/>
      <c r="I494" s="976"/>
      <c r="J494" s="970">
        <f t="shared" si="46"/>
        <v>0</v>
      </c>
      <c r="K494" s="970">
        <f t="shared" si="43"/>
        <v>0</v>
      </c>
      <c r="L494" s="752">
        <f t="shared" si="44"/>
        <v>0</v>
      </c>
      <c r="M494" s="711"/>
      <c r="N494" s="706">
        <f>+IF(A494="",0,IF(A494=Table!$A$5,L494,(IF(A494=Table!$A$3,0,IF(A494=Table!$A$4,L494,0)))))</f>
        <v>0</v>
      </c>
      <c r="O494" s="672"/>
      <c r="P494" s="707">
        <f>-IF(A494=Table!$A$5,I494,0)+IF(A494=Table!$A$5,H494,0)</f>
        <v>0</v>
      </c>
      <c r="Q494" s="716" t="str">
        <f t="shared" si="42"/>
        <v>01/1900</v>
      </c>
      <c r="R494" s="717">
        <f t="shared" si="47"/>
        <v>1</v>
      </c>
      <c r="S494" s="718"/>
      <c r="T494" s="718"/>
      <c r="U494" s="718"/>
      <c r="V494" s="718"/>
      <c r="W494" s="718"/>
      <c r="X494" s="718"/>
      <c r="Y494" s="718"/>
      <c r="Z494" s="718"/>
    </row>
    <row r="495" spans="1:26" ht="15">
      <c r="A495" s="711"/>
      <c r="B495" s="712"/>
      <c r="C495" s="711"/>
      <c r="D495" s="848" t="str">
        <f t="shared" si="45"/>
        <v>Caisse-01/1900</v>
      </c>
      <c r="E495" s="735"/>
      <c r="F495" s="727"/>
      <c r="G495" s="715"/>
      <c r="H495" s="970"/>
      <c r="I495" s="976"/>
      <c r="J495" s="970">
        <f t="shared" si="46"/>
        <v>0</v>
      </c>
      <c r="K495" s="970">
        <f t="shared" si="43"/>
        <v>0</v>
      </c>
      <c r="L495" s="752">
        <f t="shared" si="44"/>
        <v>0</v>
      </c>
      <c r="M495" s="711"/>
      <c r="N495" s="706">
        <f>+IF(A495="",0,IF(A495=Table!$A$5,L495,(IF(A495=Table!$A$3,0,IF(A495=Table!$A$4,L495,0)))))</f>
        <v>0</v>
      </c>
      <c r="O495" s="672"/>
      <c r="P495" s="707">
        <f>-IF(A495=Table!$A$5,I495,0)+IF(A495=Table!$A$5,H495,0)</f>
        <v>0</v>
      </c>
      <c r="Q495" s="716" t="str">
        <f t="shared" si="42"/>
        <v>01/1900</v>
      </c>
      <c r="R495" s="717">
        <f t="shared" si="47"/>
        <v>1</v>
      </c>
      <c r="S495" s="718"/>
      <c r="T495" s="718"/>
      <c r="U495" s="718"/>
      <c r="V495" s="718"/>
      <c r="W495" s="718"/>
      <c r="X495" s="718"/>
      <c r="Y495" s="718"/>
      <c r="Z495" s="718"/>
    </row>
    <row r="496" spans="1:26" ht="15">
      <c r="A496" s="711"/>
      <c r="B496" s="712"/>
      <c r="C496" s="711"/>
      <c r="D496" s="848" t="str">
        <f t="shared" si="45"/>
        <v>Caisse-01/1900</v>
      </c>
      <c r="E496" s="719"/>
      <c r="F496" s="727"/>
      <c r="G496" s="715"/>
      <c r="H496" s="970"/>
      <c r="I496" s="976"/>
      <c r="J496" s="970">
        <f t="shared" si="46"/>
        <v>0</v>
      </c>
      <c r="K496" s="970">
        <f t="shared" si="43"/>
        <v>0</v>
      </c>
      <c r="L496" s="752">
        <f t="shared" si="44"/>
        <v>0</v>
      </c>
      <c r="M496" s="711"/>
      <c r="N496" s="706">
        <f>+IF(A496="",0,IF(A496=Table!$A$5,L496,(IF(A496=Table!$A$3,0,IF(A496=Table!$A$4,L496,0)))))</f>
        <v>0</v>
      </c>
      <c r="O496" s="672"/>
      <c r="P496" s="707">
        <f>-IF(A496=Table!$A$5,I496,0)+IF(A496=Table!$A$5,H496,0)</f>
        <v>0</v>
      </c>
      <c r="Q496" s="716" t="str">
        <f t="shared" si="42"/>
        <v>01/1900</v>
      </c>
      <c r="R496" s="717">
        <f t="shared" si="47"/>
        <v>1</v>
      </c>
      <c r="S496" s="718"/>
      <c r="T496" s="718"/>
      <c r="U496" s="718"/>
      <c r="V496" s="718"/>
      <c r="W496" s="718"/>
      <c r="X496" s="718"/>
      <c r="Y496" s="718"/>
      <c r="Z496" s="718"/>
    </row>
    <row r="497" spans="1:26" ht="15">
      <c r="A497" s="711"/>
      <c r="B497" s="712"/>
      <c r="C497" s="711"/>
      <c r="D497" s="848" t="str">
        <f t="shared" si="45"/>
        <v>Caisse-01/1900</v>
      </c>
      <c r="E497" s="735"/>
      <c r="F497" s="727"/>
      <c r="G497" s="715"/>
      <c r="H497" s="970"/>
      <c r="I497" s="976"/>
      <c r="J497" s="970">
        <f t="shared" si="46"/>
        <v>0</v>
      </c>
      <c r="K497" s="970">
        <f t="shared" si="43"/>
        <v>0</v>
      </c>
      <c r="L497" s="752">
        <f t="shared" si="44"/>
        <v>0</v>
      </c>
      <c r="M497" s="711"/>
      <c r="N497" s="706">
        <f>+IF(A497="",0,IF(A497=Table!$A$5,L497,(IF(A497=Table!$A$3,0,IF(A497=Table!$A$4,L497,0)))))</f>
        <v>0</v>
      </c>
      <c r="O497" s="672"/>
      <c r="P497" s="707">
        <f>-IF(A497=Table!$A$5,I497,0)+IF(A497=Table!$A$5,H497,0)</f>
        <v>0</v>
      </c>
      <c r="Q497" s="716" t="str">
        <f t="shared" si="42"/>
        <v>01/1900</v>
      </c>
      <c r="R497" s="717">
        <f t="shared" si="47"/>
        <v>1</v>
      </c>
      <c r="S497" s="718"/>
      <c r="T497" s="718"/>
      <c r="U497" s="718"/>
      <c r="V497" s="718"/>
      <c r="W497" s="718"/>
      <c r="X497" s="718"/>
      <c r="Y497" s="718"/>
      <c r="Z497" s="718"/>
    </row>
    <row r="498" spans="1:26" ht="15">
      <c r="A498" s="711"/>
      <c r="B498" s="712"/>
      <c r="C498" s="711"/>
      <c r="D498" s="848" t="str">
        <f t="shared" si="45"/>
        <v>Caisse-01/1900</v>
      </c>
      <c r="E498" s="735"/>
      <c r="F498" s="727"/>
      <c r="G498" s="715"/>
      <c r="H498" s="970"/>
      <c r="I498" s="976"/>
      <c r="J498" s="970">
        <f t="shared" si="46"/>
        <v>0</v>
      </c>
      <c r="K498" s="970">
        <f t="shared" si="43"/>
        <v>0</v>
      </c>
      <c r="L498" s="752">
        <f t="shared" si="44"/>
        <v>0</v>
      </c>
      <c r="M498" s="711"/>
      <c r="N498" s="706">
        <f>+IF(A498="",0,IF(A498=Table!$A$5,L498,(IF(A498=Table!$A$3,0,IF(A498=Table!$A$4,L498,0)))))</f>
        <v>0</v>
      </c>
      <c r="O498" s="672"/>
      <c r="P498" s="707">
        <f>-IF(A498=Table!$A$5,I498,0)+IF(A498=Table!$A$5,H498,0)</f>
        <v>0</v>
      </c>
      <c r="Q498" s="716" t="str">
        <f t="shared" si="42"/>
        <v>01/1900</v>
      </c>
      <c r="R498" s="717">
        <f t="shared" si="47"/>
        <v>1</v>
      </c>
      <c r="S498" s="718"/>
      <c r="T498" s="718"/>
      <c r="U498" s="718"/>
      <c r="V498" s="718"/>
      <c r="W498" s="718"/>
      <c r="X498" s="718"/>
      <c r="Y498" s="718"/>
      <c r="Z498" s="718"/>
    </row>
    <row r="499" spans="1:26" ht="15">
      <c r="A499" s="711"/>
      <c r="B499" s="712"/>
      <c r="C499" s="711"/>
      <c r="D499" s="848" t="str">
        <f t="shared" si="45"/>
        <v>Caisse-01/1900</v>
      </c>
      <c r="E499" s="735"/>
      <c r="F499" s="727"/>
      <c r="G499" s="715"/>
      <c r="H499" s="970"/>
      <c r="I499" s="976"/>
      <c r="J499" s="970">
        <f t="shared" si="46"/>
        <v>0</v>
      </c>
      <c r="K499" s="970">
        <f t="shared" si="43"/>
        <v>0</v>
      </c>
      <c r="L499" s="752">
        <f t="shared" si="44"/>
        <v>0</v>
      </c>
      <c r="M499" s="711"/>
      <c r="N499" s="706">
        <f>+IF(A499="",0,IF(A499=Table!$A$5,L499,(IF(A499=Table!$A$3,0,IF(A499=Table!$A$4,L499,0)))))</f>
        <v>0</v>
      </c>
      <c r="O499" s="672"/>
      <c r="P499" s="707">
        <f>-IF(A499=Table!$A$5,I499,0)+IF(A499=Table!$A$5,H499,0)</f>
        <v>0</v>
      </c>
      <c r="Q499" s="716" t="str">
        <f t="shared" si="42"/>
        <v>01/1900</v>
      </c>
      <c r="R499" s="717">
        <f t="shared" si="47"/>
        <v>1</v>
      </c>
      <c r="S499" s="718"/>
      <c r="T499" s="718"/>
      <c r="U499" s="718"/>
      <c r="V499" s="718"/>
      <c r="W499" s="718"/>
      <c r="X499" s="718"/>
      <c r="Y499" s="718"/>
      <c r="Z499" s="718"/>
    </row>
    <row r="500" spans="1:26" ht="15">
      <c r="A500" s="711"/>
      <c r="B500" s="712"/>
      <c r="C500" s="711"/>
      <c r="D500" s="848" t="str">
        <f t="shared" si="45"/>
        <v>Caisse-01/1900</v>
      </c>
      <c r="E500" s="735"/>
      <c r="F500" s="727"/>
      <c r="G500" s="715"/>
      <c r="H500" s="970"/>
      <c r="I500" s="976"/>
      <c r="J500" s="970">
        <f t="shared" si="46"/>
        <v>0</v>
      </c>
      <c r="K500" s="970">
        <f t="shared" si="43"/>
        <v>0</v>
      </c>
      <c r="L500" s="752">
        <f t="shared" si="44"/>
        <v>0</v>
      </c>
      <c r="M500" s="711"/>
      <c r="N500" s="706">
        <f>+IF(A500="",0,IF(A500=Table!$A$5,L500,(IF(A500=Table!$A$3,0,IF(A500=Table!$A$4,L500,0)))))</f>
        <v>0</v>
      </c>
      <c r="O500" s="672"/>
      <c r="P500" s="707">
        <f>-IF(A500=Table!$A$5,I500,0)+IF(A500=Table!$A$5,H500,0)</f>
        <v>0</v>
      </c>
      <c r="Q500" s="716" t="str">
        <f t="shared" si="42"/>
        <v>01/1900</v>
      </c>
      <c r="R500" s="717">
        <f t="shared" si="47"/>
        <v>1</v>
      </c>
      <c r="S500" s="718"/>
      <c r="T500" s="718"/>
      <c r="U500" s="718"/>
      <c r="V500" s="718"/>
      <c r="W500" s="718"/>
      <c r="X500" s="718"/>
      <c r="Y500" s="718"/>
      <c r="Z500" s="718"/>
    </row>
    <row r="501" spans="1:26" ht="15">
      <c r="A501" s="711"/>
      <c r="B501" s="712"/>
      <c r="C501" s="711"/>
      <c r="D501" s="848" t="str">
        <f t="shared" si="45"/>
        <v>Caisse-01/1900</v>
      </c>
      <c r="E501" s="735"/>
      <c r="F501" s="727"/>
      <c r="G501" s="715"/>
      <c r="H501" s="970"/>
      <c r="I501" s="976"/>
      <c r="J501" s="970">
        <f t="shared" si="46"/>
        <v>0</v>
      </c>
      <c r="K501" s="970">
        <f t="shared" si="43"/>
        <v>0</v>
      </c>
      <c r="L501" s="752">
        <f t="shared" si="44"/>
        <v>0</v>
      </c>
      <c r="M501" s="711"/>
      <c r="N501" s="706">
        <f>+IF(A501="",0,IF(A501=Table!$A$5,L501,(IF(A501=Table!$A$3,0,IF(A501=Table!$A$4,L501,0)))))</f>
        <v>0</v>
      </c>
      <c r="O501" s="672"/>
      <c r="P501" s="707">
        <f>-IF(A501=Table!$A$5,I501,0)+IF(A501=Table!$A$5,H501,0)</f>
        <v>0</v>
      </c>
      <c r="Q501" s="716" t="str">
        <f t="shared" si="42"/>
        <v>01/1900</v>
      </c>
      <c r="R501" s="717">
        <f t="shared" si="47"/>
        <v>1</v>
      </c>
      <c r="S501" s="718"/>
      <c r="T501" s="718"/>
      <c r="U501" s="718"/>
      <c r="V501" s="718"/>
      <c r="W501" s="718"/>
      <c r="X501" s="718"/>
      <c r="Y501" s="718"/>
      <c r="Z501" s="718"/>
    </row>
    <row r="502" spans="1:26" ht="15">
      <c r="A502" s="711"/>
      <c r="B502" s="712"/>
      <c r="C502" s="711"/>
      <c r="D502" s="848" t="str">
        <f t="shared" si="45"/>
        <v>Caisse-01/1900</v>
      </c>
      <c r="E502" s="735"/>
      <c r="F502" s="727"/>
      <c r="G502" s="715"/>
      <c r="H502" s="970"/>
      <c r="I502" s="976"/>
      <c r="J502" s="970">
        <f t="shared" si="46"/>
        <v>0</v>
      </c>
      <c r="K502" s="970">
        <f t="shared" si="43"/>
        <v>0</v>
      </c>
      <c r="L502" s="752">
        <f t="shared" si="44"/>
        <v>0</v>
      </c>
      <c r="M502" s="711"/>
      <c r="N502" s="706">
        <f>+IF(A502="",0,IF(A502=Table!$A$5,L502,(IF(A502=Table!$A$3,0,IF(A502=Table!$A$4,L502,0)))))</f>
        <v>0</v>
      </c>
      <c r="O502" s="672"/>
      <c r="P502" s="707">
        <f>-IF(A502=Table!$A$5,I502,0)+IF(A502=Table!$A$5,H502,0)</f>
        <v>0</v>
      </c>
      <c r="Q502" s="716" t="str">
        <f t="shared" si="42"/>
        <v>01/1900</v>
      </c>
      <c r="R502" s="717">
        <f t="shared" si="47"/>
        <v>1</v>
      </c>
      <c r="S502" s="718"/>
      <c r="T502" s="718"/>
      <c r="U502" s="718"/>
      <c r="V502" s="718"/>
      <c r="W502" s="718"/>
      <c r="X502" s="718"/>
      <c r="Y502" s="718"/>
      <c r="Z502" s="718"/>
    </row>
    <row r="503" spans="1:26" ht="15">
      <c r="A503" s="711"/>
      <c r="B503" s="712"/>
      <c r="C503" s="711"/>
      <c r="D503" s="848" t="str">
        <f t="shared" si="45"/>
        <v>Caisse-01/1900</v>
      </c>
      <c r="E503" s="735"/>
      <c r="F503" s="720"/>
      <c r="G503" s="715"/>
      <c r="H503" s="970"/>
      <c r="I503" s="976"/>
      <c r="J503" s="970">
        <f t="shared" si="46"/>
        <v>0</v>
      </c>
      <c r="K503" s="970">
        <f t="shared" si="43"/>
        <v>0</v>
      </c>
      <c r="L503" s="752">
        <f t="shared" si="44"/>
        <v>0</v>
      </c>
      <c r="M503" s="711"/>
      <c r="N503" s="706">
        <f>+IF(A503="",0,IF(A503=Table!$A$5,L503,(IF(A503=Table!$A$3,0,IF(A503=Table!$A$4,L503,0)))))</f>
        <v>0</v>
      </c>
      <c r="O503" s="672"/>
      <c r="P503" s="707">
        <f>-IF(A503=Table!$A$5,I503,0)+IF(A503=Table!$A$5,H503,0)</f>
        <v>0</v>
      </c>
      <c r="Q503" s="716" t="str">
        <f t="shared" si="42"/>
        <v>01/1900</v>
      </c>
      <c r="R503" s="717">
        <f t="shared" si="47"/>
        <v>1</v>
      </c>
      <c r="S503" s="718"/>
      <c r="T503" s="718"/>
      <c r="U503" s="718"/>
      <c r="V503" s="718"/>
      <c r="W503" s="718"/>
      <c r="X503" s="718"/>
      <c r="Y503" s="718"/>
      <c r="Z503" s="718"/>
    </row>
    <row r="504" spans="1:26" ht="15">
      <c r="A504" s="711"/>
      <c r="B504" s="712"/>
      <c r="C504" s="711"/>
      <c r="D504" s="848" t="str">
        <f t="shared" si="45"/>
        <v>Caisse-01/1900</v>
      </c>
      <c r="E504" s="735"/>
      <c r="F504" s="727"/>
      <c r="G504" s="715"/>
      <c r="H504" s="970"/>
      <c r="I504" s="976"/>
      <c r="J504" s="970">
        <f t="shared" si="46"/>
        <v>0</v>
      </c>
      <c r="K504" s="970">
        <f t="shared" si="43"/>
        <v>0</v>
      </c>
      <c r="L504" s="752">
        <f t="shared" si="44"/>
        <v>0</v>
      </c>
      <c r="M504" s="711"/>
      <c r="N504" s="706">
        <f>+IF(A504="",0,IF(A504=Table!$A$5,L504,(IF(A504=Table!$A$3,0,IF(A504=Table!$A$4,L504,0)))))</f>
        <v>0</v>
      </c>
      <c r="O504" s="672"/>
      <c r="P504" s="707">
        <f>-IF(A504=Table!$A$5,I504,0)+IF(A504=Table!$A$5,H504,0)</f>
        <v>0</v>
      </c>
      <c r="Q504" s="716" t="str">
        <f t="shared" si="42"/>
        <v>01/1900</v>
      </c>
      <c r="R504" s="717">
        <f t="shared" si="47"/>
        <v>1</v>
      </c>
      <c r="S504" s="718"/>
      <c r="T504" s="718"/>
      <c r="U504" s="718"/>
      <c r="V504" s="718"/>
      <c r="W504" s="718"/>
      <c r="X504" s="718"/>
      <c r="Y504" s="718"/>
      <c r="Z504" s="718"/>
    </row>
    <row r="505" spans="1:26" ht="15">
      <c r="A505" s="711"/>
      <c r="B505" s="712"/>
      <c r="C505" s="711"/>
      <c r="D505" s="848" t="str">
        <f t="shared" si="45"/>
        <v>Caisse-01/1900</v>
      </c>
      <c r="E505" s="735"/>
      <c r="F505" s="729"/>
      <c r="G505" s="715"/>
      <c r="H505" s="970"/>
      <c r="I505" s="973"/>
      <c r="J505" s="970">
        <f t="shared" si="46"/>
        <v>0</v>
      </c>
      <c r="K505" s="970">
        <f t="shared" si="43"/>
        <v>0</v>
      </c>
      <c r="L505" s="752">
        <f t="shared" si="44"/>
        <v>0</v>
      </c>
      <c r="M505" s="711"/>
      <c r="N505" s="706">
        <f>+IF(A505="",0,IF(A505=Table!$A$5,L505,(IF(A505=Table!$A$3,0,IF(A505=Table!$A$4,L505,0)))))</f>
        <v>0</v>
      </c>
      <c r="O505" s="672"/>
      <c r="P505" s="707">
        <f>-IF(A505=Table!$A$5,I505,0)+IF(A505=Table!$A$5,H505,0)</f>
        <v>0</v>
      </c>
      <c r="Q505" s="716" t="str">
        <f t="shared" si="42"/>
        <v>01/1900</v>
      </c>
      <c r="R505" s="717">
        <f t="shared" si="47"/>
        <v>1</v>
      </c>
      <c r="S505" s="718"/>
      <c r="T505" s="718"/>
      <c r="U505" s="718"/>
      <c r="V505" s="718"/>
      <c r="W505" s="718"/>
      <c r="X505" s="718"/>
      <c r="Y505" s="718"/>
      <c r="Z505" s="718"/>
    </row>
    <row r="506" spans="1:26" ht="15">
      <c r="A506" s="711"/>
      <c r="B506" s="712"/>
      <c r="C506" s="711"/>
      <c r="D506" s="848" t="str">
        <f t="shared" si="45"/>
        <v>Caisse-01/1900</v>
      </c>
      <c r="E506" s="725"/>
      <c r="F506" s="714"/>
      <c r="G506" s="715"/>
      <c r="H506" s="973"/>
      <c r="I506" s="970"/>
      <c r="J506" s="970">
        <f t="shared" si="46"/>
        <v>0</v>
      </c>
      <c r="K506" s="970">
        <f t="shared" si="43"/>
        <v>0</v>
      </c>
      <c r="L506" s="752">
        <f t="shared" si="44"/>
        <v>0</v>
      </c>
      <c r="M506" s="711"/>
      <c r="N506" s="706">
        <f>+IF(A506="",0,IF(A506=Table!$A$5,L506,(IF(A506=Table!$A$3,0,IF(A506=Table!$A$4,L506,0)))))</f>
        <v>0</v>
      </c>
      <c r="O506" s="672"/>
      <c r="P506" s="707">
        <f>-IF(A506=Table!$A$5,I506,0)+IF(A506=Table!$A$5,H506,0)</f>
        <v>0</v>
      </c>
      <c r="Q506" s="716" t="str">
        <f t="shared" si="42"/>
        <v>01/1900</v>
      </c>
      <c r="R506" s="717">
        <f t="shared" si="47"/>
        <v>1</v>
      </c>
      <c r="S506" s="718"/>
      <c r="T506" s="718"/>
      <c r="U506" s="718"/>
      <c r="V506" s="718"/>
      <c r="W506" s="718"/>
      <c r="X506" s="718"/>
      <c r="Y506" s="718"/>
      <c r="Z506" s="718"/>
    </row>
    <row r="507" spans="1:26" ht="15">
      <c r="A507" s="711"/>
      <c r="B507" s="712"/>
      <c r="C507" s="711"/>
      <c r="D507" s="848" t="str">
        <f t="shared" si="45"/>
        <v>Caisse-01/1900</v>
      </c>
      <c r="E507" s="719"/>
      <c r="F507" s="727"/>
      <c r="G507" s="715"/>
      <c r="H507" s="970"/>
      <c r="I507" s="975"/>
      <c r="J507" s="970">
        <f t="shared" si="46"/>
        <v>0</v>
      </c>
      <c r="K507" s="970">
        <f t="shared" si="43"/>
        <v>0</v>
      </c>
      <c r="L507" s="752">
        <f t="shared" si="44"/>
        <v>0</v>
      </c>
      <c r="M507" s="711"/>
      <c r="N507" s="706">
        <f>+IF(A507="",0,IF(A507=Table!$A$5,L507,(IF(A507=Table!$A$3,0,IF(A507=Table!$A$4,L507,0)))))</f>
        <v>0</v>
      </c>
      <c r="O507" s="672"/>
      <c r="P507" s="707">
        <f>-IF(A507=Table!$A$5,I507,0)+IF(A507=Table!$A$5,H507,0)</f>
        <v>0</v>
      </c>
      <c r="Q507" s="716" t="str">
        <f t="shared" si="42"/>
        <v>01/1900</v>
      </c>
      <c r="R507" s="717">
        <f t="shared" si="47"/>
        <v>1</v>
      </c>
      <c r="S507" s="718"/>
      <c r="T507" s="718"/>
      <c r="U507" s="718"/>
      <c r="V507" s="718"/>
      <c r="W507" s="718"/>
      <c r="X507" s="718"/>
      <c r="Y507" s="718"/>
      <c r="Z507" s="718"/>
    </row>
    <row r="508" spans="1:26" ht="15">
      <c r="A508" s="711"/>
      <c r="B508" s="712"/>
      <c r="C508" s="711"/>
      <c r="D508" s="848" t="str">
        <f t="shared" si="45"/>
        <v>Caisse-01/1900</v>
      </c>
      <c r="E508" s="719"/>
      <c r="F508" s="727"/>
      <c r="G508" s="715"/>
      <c r="H508" s="970"/>
      <c r="I508" s="976"/>
      <c r="J508" s="970">
        <f t="shared" si="46"/>
        <v>0</v>
      </c>
      <c r="K508" s="970">
        <f t="shared" si="43"/>
        <v>0</v>
      </c>
      <c r="L508" s="752">
        <f t="shared" si="44"/>
        <v>0</v>
      </c>
      <c r="M508" s="711"/>
      <c r="N508" s="706">
        <f>+IF(A508="",0,IF(A508=Table!$A$5,L508,(IF(A508=Table!$A$3,0,IF(A508=Table!$A$4,L508,0)))))</f>
        <v>0</v>
      </c>
      <c r="O508" s="672"/>
      <c r="P508" s="707">
        <f>-IF(A508=Table!$A$5,I508,0)+IF(A508=Table!$A$5,H508,0)</f>
        <v>0</v>
      </c>
      <c r="Q508" s="716" t="str">
        <f t="shared" si="42"/>
        <v>01/1900</v>
      </c>
      <c r="R508" s="717">
        <f t="shared" si="47"/>
        <v>1</v>
      </c>
      <c r="S508" s="718"/>
      <c r="T508" s="718"/>
      <c r="U508" s="718"/>
      <c r="V508" s="718"/>
      <c r="W508" s="718"/>
      <c r="X508" s="718"/>
      <c r="Y508" s="718"/>
      <c r="Z508" s="718"/>
    </row>
    <row r="509" spans="1:26" ht="15">
      <c r="A509" s="711"/>
      <c r="B509" s="712"/>
      <c r="C509" s="711"/>
      <c r="D509" s="848" t="str">
        <f t="shared" si="45"/>
        <v>Caisse-01/1900</v>
      </c>
      <c r="E509" s="735"/>
      <c r="F509" s="727"/>
      <c r="G509" s="715"/>
      <c r="H509" s="970"/>
      <c r="I509" s="976"/>
      <c r="J509" s="970">
        <f t="shared" si="46"/>
        <v>0</v>
      </c>
      <c r="K509" s="970">
        <f t="shared" si="43"/>
        <v>0</v>
      </c>
      <c r="L509" s="752">
        <f t="shared" si="44"/>
        <v>0</v>
      </c>
      <c r="M509" s="711"/>
      <c r="N509" s="706">
        <f>+IF(A509="",0,IF(A509=Table!$A$5,L509,(IF(A509=Table!$A$3,0,IF(A509=Table!$A$4,L509,0)))))</f>
        <v>0</v>
      </c>
      <c r="O509" s="672"/>
      <c r="P509" s="707">
        <f>-IF(A509=Table!$A$5,I509,0)+IF(A509=Table!$A$5,H509,0)</f>
        <v>0</v>
      </c>
      <c r="Q509" s="716" t="str">
        <f t="shared" si="42"/>
        <v>01/1900</v>
      </c>
      <c r="R509" s="717">
        <f t="shared" si="47"/>
        <v>1</v>
      </c>
      <c r="S509" s="718"/>
      <c r="T509" s="718"/>
      <c r="U509" s="718"/>
      <c r="V509" s="718"/>
      <c r="W509" s="718"/>
      <c r="X509" s="718"/>
      <c r="Y509" s="718"/>
      <c r="Z509" s="718"/>
    </row>
    <row r="510" spans="1:26" ht="15">
      <c r="A510" s="711"/>
      <c r="B510" s="712"/>
      <c r="C510" s="711"/>
      <c r="D510" s="848" t="str">
        <f t="shared" si="45"/>
        <v>Caisse-01/1900</v>
      </c>
      <c r="E510" s="735"/>
      <c r="F510" s="727"/>
      <c r="G510" s="715"/>
      <c r="H510" s="970"/>
      <c r="I510" s="976"/>
      <c r="J510" s="970">
        <f t="shared" si="46"/>
        <v>0</v>
      </c>
      <c r="K510" s="970">
        <f t="shared" si="43"/>
        <v>0</v>
      </c>
      <c r="L510" s="752">
        <f t="shared" si="44"/>
        <v>0</v>
      </c>
      <c r="M510" s="711"/>
      <c r="N510" s="706">
        <f>+IF(A510="",0,IF(A510=Table!$A$5,L510,(IF(A510=Table!$A$3,0,IF(A510=Table!$A$4,L510,0)))))</f>
        <v>0</v>
      </c>
      <c r="O510" s="672"/>
      <c r="P510" s="707">
        <f>-IF(A510=Table!$A$5,I510,0)+IF(A510=Table!$A$5,H510,0)</f>
        <v>0</v>
      </c>
      <c r="Q510" s="716" t="str">
        <f t="shared" si="42"/>
        <v>01/1900</v>
      </c>
      <c r="R510" s="717">
        <f t="shared" si="47"/>
        <v>1</v>
      </c>
      <c r="S510" s="718"/>
      <c r="T510" s="718"/>
      <c r="U510" s="718"/>
      <c r="V510" s="718"/>
      <c r="W510" s="718"/>
      <c r="X510" s="718"/>
      <c r="Y510" s="718"/>
      <c r="Z510" s="718"/>
    </row>
    <row r="511" spans="1:26" ht="15">
      <c r="A511" s="711"/>
      <c r="B511" s="712"/>
      <c r="C511" s="711"/>
      <c r="D511" s="848" t="str">
        <f t="shared" si="45"/>
        <v>Caisse-01/1900</v>
      </c>
      <c r="E511" s="735"/>
      <c r="F511" s="727"/>
      <c r="G511" s="715"/>
      <c r="H511" s="970"/>
      <c r="I511" s="976"/>
      <c r="J511" s="970">
        <f t="shared" si="46"/>
        <v>0</v>
      </c>
      <c r="K511" s="970">
        <f t="shared" si="43"/>
        <v>0</v>
      </c>
      <c r="L511" s="752">
        <f t="shared" si="44"/>
        <v>0</v>
      </c>
      <c r="M511" s="711"/>
      <c r="N511" s="706">
        <f>+IF(A511="",0,IF(A511=Table!$A$5,L511,(IF(A511=Table!$A$3,0,IF(A511=Table!$A$4,L511,0)))))</f>
        <v>0</v>
      </c>
      <c r="O511" s="672"/>
      <c r="P511" s="707">
        <f>-IF(A511=Table!$A$5,I511,0)+IF(A511=Table!$A$5,H511,0)</f>
        <v>0</v>
      </c>
      <c r="Q511" s="716" t="str">
        <f t="shared" si="42"/>
        <v>01/1900</v>
      </c>
      <c r="R511" s="717">
        <f t="shared" si="47"/>
        <v>1</v>
      </c>
      <c r="S511" s="718"/>
      <c r="T511" s="718"/>
      <c r="U511" s="718"/>
      <c r="V511" s="718"/>
      <c r="W511" s="718"/>
      <c r="X511" s="718"/>
      <c r="Y511" s="718"/>
      <c r="Z511" s="718"/>
    </row>
    <row r="512" spans="1:26" ht="15">
      <c r="A512" s="711"/>
      <c r="B512" s="712"/>
      <c r="C512" s="711"/>
      <c r="D512" s="848" t="str">
        <f t="shared" si="45"/>
        <v>Caisse-01/1900</v>
      </c>
      <c r="E512" s="719"/>
      <c r="F512" s="727"/>
      <c r="G512" s="715"/>
      <c r="H512" s="970"/>
      <c r="I512" s="976"/>
      <c r="J512" s="970">
        <f t="shared" si="46"/>
        <v>0</v>
      </c>
      <c r="K512" s="970">
        <f t="shared" si="43"/>
        <v>0</v>
      </c>
      <c r="L512" s="752">
        <f t="shared" si="44"/>
        <v>0</v>
      </c>
      <c r="M512" s="711"/>
      <c r="N512" s="706">
        <f>+IF(A512="",0,IF(A512=Table!$A$5,L512,(IF(A512=Table!$A$3,0,IF(A512=Table!$A$4,L512,0)))))</f>
        <v>0</v>
      </c>
      <c r="O512" s="672"/>
      <c r="P512" s="707">
        <f>-IF(A512=Table!$A$5,I512,0)+IF(A512=Table!$A$5,H512,0)</f>
        <v>0</v>
      </c>
      <c r="Q512" s="716" t="str">
        <f t="shared" si="42"/>
        <v>01/1900</v>
      </c>
      <c r="R512" s="717">
        <f t="shared" si="47"/>
        <v>1</v>
      </c>
      <c r="S512" s="718"/>
      <c r="T512" s="718"/>
      <c r="U512" s="718"/>
      <c r="V512" s="718"/>
      <c r="W512" s="718"/>
      <c r="X512" s="718"/>
      <c r="Y512" s="718"/>
      <c r="Z512" s="718"/>
    </row>
    <row r="513" spans="1:26" ht="15">
      <c r="A513" s="711"/>
      <c r="B513" s="712"/>
      <c r="C513" s="711"/>
      <c r="D513" s="848" t="str">
        <f t="shared" si="45"/>
        <v>Caisse-01/1900</v>
      </c>
      <c r="E513" s="719"/>
      <c r="F513" s="727"/>
      <c r="G513" s="715"/>
      <c r="H513" s="970"/>
      <c r="I513" s="976"/>
      <c r="J513" s="970">
        <f t="shared" si="46"/>
        <v>0</v>
      </c>
      <c r="K513" s="970">
        <f t="shared" si="43"/>
        <v>0</v>
      </c>
      <c r="L513" s="752">
        <f t="shared" si="44"/>
        <v>0</v>
      </c>
      <c r="M513" s="711"/>
      <c r="N513" s="706">
        <f>+IF(A513="",0,IF(A513=Table!$A$5,L513,(IF(A513=Table!$A$3,0,IF(A513=Table!$A$4,L513,0)))))</f>
        <v>0</v>
      </c>
      <c r="O513" s="672"/>
      <c r="P513" s="707">
        <f>-IF(A513=Table!$A$5,I513,0)+IF(A513=Table!$A$5,H513,0)</f>
        <v>0</v>
      </c>
      <c r="Q513" s="716" t="str">
        <f t="shared" si="42"/>
        <v>01/1900</v>
      </c>
      <c r="R513" s="717">
        <f t="shared" si="47"/>
        <v>1</v>
      </c>
      <c r="S513" s="718"/>
      <c r="T513" s="718"/>
      <c r="U513" s="718"/>
      <c r="V513" s="718"/>
      <c r="W513" s="718"/>
      <c r="X513" s="718"/>
      <c r="Y513" s="718"/>
      <c r="Z513" s="718"/>
    </row>
    <row r="514" spans="1:26" ht="15">
      <c r="A514" s="711"/>
      <c r="B514" s="712"/>
      <c r="C514" s="711"/>
      <c r="D514" s="848" t="str">
        <f t="shared" si="45"/>
        <v>Caisse-01/1900</v>
      </c>
      <c r="E514" s="735"/>
      <c r="F514" s="727"/>
      <c r="G514" s="715"/>
      <c r="H514" s="970"/>
      <c r="I514" s="976"/>
      <c r="J514" s="970">
        <f t="shared" si="46"/>
        <v>0</v>
      </c>
      <c r="K514" s="970">
        <f t="shared" si="43"/>
        <v>0</v>
      </c>
      <c r="L514" s="752">
        <f t="shared" si="44"/>
        <v>0</v>
      </c>
      <c r="M514" s="711"/>
      <c r="N514" s="706">
        <f>+IF(A514="",0,IF(A514=Table!$A$5,L514,(IF(A514=Table!$A$3,0,IF(A514=Table!$A$4,L514,0)))))</f>
        <v>0</v>
      </c>
      <c r="O514" s="672"/>
      <c r="P514" s="707">
        <f>-IF(A514=Table!$A$5,I514,0)+IF(A514=Table!$A$5,H514,0)</f>
        <v>0</v>
      </c>
      <c r="Q514" s="716" t="str">
        <f t="shared" si="42"/>
        <v>01/1900</v>
      </c>
      <c r="R514" s="717">
        <f t="shared" si="47"/>
        <v>1</v>
      </c>
      <c r="S514" s="718"/>
      <c r="T514" s="718"/>
      <c r="U514" s="718"/>
      <c r="V514" s="718"/>
      <c r="W514" s="718"/>
      <c r="X514" s="718"/>
      <c r="Y514" s="718"/>
      <c r="Z514" s="718"/>
    </row>
    <row r="515" spans="1:26" ht="15">
      <c r="A515" s="711"/>
      <c r="B515" s="712"/>
      <c r="C515" s="711"/>
      <c r="D515" s="848" t="str">
        <f t="shared" si="45"/>
        <v>Caisse-01/1900</v>
      </c>
      <c r="E515" s="735"/>
      <c r="F515" s="727"/>
      <c r="G515" s="715"/>
      <c r="H515" s="970"/>
      <c r="I515" s="976"/>
      <c r="J515" s="970">
        <f t="shared" si="46"/>
        <v>0</v>
      </c>
      <c r="K515" s="970">
        <f t="shared" si="43"/>
        <v>0</v>
      </c>
      <c r="L515" s="752">
        <f t="shared" si="44"/>
        <v>0</v>
      </c>
      <c r="M515" s="711"/>
      <c r="N515" s="706">
        <f>+IF(A515="",0,IF(A515=Table!$A$5,L515,(IF(A515=Table!$A$3,0,IF(A515=Table!$A$4,L515,0)))))</f>
        <v>0</v>
      </c>
      <c r="O515" s="672"/>
      <c r="P515" s="707">
        <f>-IF(A515=Table!$A$5,I515,0)+IF(A515=Table!$A$5,H515,0)</f>
        <v>0</v>
      </c>
      <c r="Q515" s="716" t="str">
        <f t="shared" si="42"/>
        <v>01/1900</v>
      </c>
      <c r="R515" s="717">
        <f t="shared" si="47"/>
        <v>1</v>
      </c>
      <c r="S515" s="718"/>
      <c r="T515" s="718"/>
      <c r="U515" s="718"/>
      <c r="V515" s="718"/>
      <c r="W515" s="718"/>
      <c r="X515" s="718"/>
      <c r="Y515" s="718"/>
      <c r="Z515" s="718"/>
    </row>
    <row r="516" spans="1:26" ht="15">
      <c r="A516" s="711"/>
      <c r="B516" s="712"/>
      <c r="C516" s="711"/>
      <c r="D516" s="848" t="str">
        <f t="shared" si="45"/>
        <v>Caisse-01/1900</v>
      </c>
      <c r="E516" s="735"/>
      <c r="F516" s="727"/>
      <c r="G516" s="715"/>
      <c r="H516" s="970"/>
      <c r="I516" s="976"/>
      <c r="J516" s="970">
        <f t="shared" si="46"/>
        <v>0</v>
      </c>
      <c r="K516" s="970">
        <f t="shared" si="43"/>
        <v>0</v>
      </c>
      <c r="L516" s="752">
        <f t="shared" si="44"/>
        <v>0</v>
      </c>
      <c r="M516" s="711"/>
      <c r="N516" s="706">
        <f>+IF(A516="",0,IF(A516=Table!$A$5,L516,(IF(A516=Table!$A$3,0,IF(A516=Table!$A$4,L516,0)))))</f>
        <v>0</v>
      </c>
      <c r="O516" s="672"/>
      <c r="P516" s="707">
        <f>-IF(A516=Table!$A$5,I516,0)+IF(A516=Table!$A$5,H516,0)</f>
        <v>0</v>
      </c>
      <c r="Q516" s="716" t="str">
        <f t="shared" si="42"/>
        <v>01/1900</v>
      </c>
      <c r="R516" s="717">
        <f t="shared" si="47"/>
        <v>1</v>
      </c>
      <c r="S516" s="718"/>
      <c r="T516" s="718"/>
      <c r="U516" s="718"/>
      <c r="V516" s="718"/>
      <c r="W516" s="718"/>
      <c r="X516" s="718"/>
      <c r="Y516" s="718"/>
      <c r="Z516" s="718"/>
    </row>
    <row r="517" spans="1:26" ht="15">
      <c r="A517" s="711"/>
      <c r="B517" s="712"/>
      <c r="C517" s="711"/>
      <c r="D517" s="848" t="str">
        <f t="shared" si="45"/>
        <v>Caisse-01/1900</v>
      </c>
      <c r="E517" s="735"/>
      <c r="F517" s="727"/>
      <c r="G517" s="715"/>
      <c r="H517" s="970"/>
      <c r="I517" s="976"/>
      <c r="J517" s="970">
        <f t="shared" si="46"/>
        <v>0</v>
      </c>
      <c r="K517" s="970">
        <f t="shared" si="43"/>
        <v>0</v>
      </c>
      <c r="L517" s="752">
        <f t="shared" si="44"/>
        <v>0</v>
      </c>
      <c r="M517" s="711"/>
      <c r="N517" s="706">
        <f>+IF(A517="",0,IF(A517=Table!$A$5,L517,(IF(A517=Table!$A$3,0,IF(A517=Table!$A$4,L517,0)))))</f>
        <v>0</v>
      </c>
      <c r="O517" s="672"/>
      <c r="P517" s="707">
        <f>-IF(A517=Table!$A$5,I517,0)+IF(A517=Table!$A$5,H517,0)</f>
        <v>0</v>
      </c>
      <c r="Q517" s="716" t="str">
        <f t="shared" si="42"/>
        <v>01/1900</v>
      </c>
      <c r="R517" s="717">
        <f t="shared" si="47"/>
        <v>1</v>
      </c>
      <c r="S517" s="718"/>
      <c r="T517" s="718"/>
      <c r="U517" s="718"/>
      <c r="V517" s="718"/>
      <c r="W517" s="718"/>
      <c r="X517" s="718"/>
      <c r="Y517" s="718"/>
      <c r="Z517" s="718"/>
    </row>
    <row r="518" spans="1:26" ht="15">
      <c r="A518" s="711"/>
      <c r="B518" s="712"/>
      <c r="C518" s="711"/>
      <c r="D518" s="848" t="str">
        <f t="shared" si="45"/>
        <v>Caisse-01/1900</v>
      </c>
      <c r="E518" s="735"/>
      <c r="F518" s="727"/>
      <c r="G518" s="715"/>
      <c r="H518" s="970"/>
      <c r="I518" s="976"/>
      <c r="J518" s="970">
        <f t="shared" si="46"/>
        <v>0</v>
      </c>
      <c r="K518" s="970">
        <f t="shared" si="43"/>
        <v>0</v>
      </c>
      <c r="L518" s="752">
        <f t="shared" si="44"/>
        <v>0</v>
      </c>
      <c r="M518" s="711"/>
      <c r="N518" s="706">
        <f>+IF(A518="",0,IF(A518=Table!$A$5,L518,(IF(A518=Table!$A$3,0,IF(A518=Table!$A$4,L518,0)))))</f>
        <v>0</v>
      </c>
      <c r="O518" s="672"/>
      <c r="P518" s="707">
        <f>-IF(A518=Table!$A$5,I518,0)+IF(A518=Table!$A$5,H518,0)</f>
        <v>0</v>
      </c>
      <c r="Q518" s="716" t="str">
        <f t="shared" si="42"/>
        <v>01/1900</v>
      </c>
      <c r="R518" s="717">
        <f t="shared" si="47"/>
        <v>1</v>
      </c>
      <c r="S518" s="718"/>
      <c r="T518" s="718"/>
      <c r="U518" s="718"/>
      <c r="V518" s="718"/>
      <c r="W518" s="718"/>
      <c r="X518" s="718"/>
      <c r="Y518" s="718"/>
      <c r="Z518" s="718"/>
    </row>
    <row r="519" spans="1:26" ht="15">
      <c r="A519" s="711"/>
      <c r="B519" s="712"/>
      <c r="C519" s="711"/>
      <c r="D519" s="848" t="str">
        <f t="shared" si="45"/>
        <v>Caisse-01/1900</v>
      </c>
      <c r="E519" s="735"/>
      <c r="F519" s="727"/>
      <c r="G519" s="715"/>
      <c r="H519" s="970"/>
      <c r="I519" s="976"/>
      <c r="J519" s="970">
        <f t="shared" si="46"/>
        <v>0</v>
      </c>
      <c r="K519" s="970">
        <f t="shared" si="43"/>
        <v>0</v>
      </c>
      <c r="L519" s="752">
        <f t="shared" si="44"/>
        <v>0</v>
      </c>
      <c r="M519" s="711"/>
      <c r="N519" s="706">
        <f>+IF(A519="",0,IF(A519=Table!$A$5,L519,(IF(A519=Table!$A$3,0,IF(A519=Table!$A$4,L519,0)))))</f>
        <v>0</v>
      </c>
      <c r="O519" s="672"/>
      <c r="P519" s="707">
        <f>-IF(A519=Table!$A$5,I519,0)+IF(A519=Table!$A$5,H519,0)</f>
        <v>0</v>
      </c>
      <c r="Q519" s="716" t="str">
        <f t="shared" ref="Q519:Q582" si="48">+TEXT(B519,"mm/aaaa")</f>
        <v>01/1900</v>
      </c>
      <c r="R519" s="717">
        <f t="shared" si="47"/>
        <v>1</v>
      </c>
      <c r="S519" s="718"/>
      <c r="T519" s="718"/>
      <c r="U519" s="718"/>
      <c r="V519" s="718"/>
      <c r="W519" s="718"/>
      <c r="X519" s="718"/>
      <c r="Y519" s="718"/>
      <c r="Z519" s="718"/>
    </row>
    <row r="520" spans="1:26" ht="15">
      <c r="A520" s="711"/>
      <c r="B520" s="712"/>
      <c r="C520" s="711"/>
      <c r="D520" s="848" t="str">
        <f t="shared" si="45"/>
        <v>Caisse-01/1900</v>
      </c>
      <c r="E520" s="735"/>
      <c r="F520" s="727"/>
      <c r="G520" s="715"/>
      <c r="H520" s="970"/>
      <c r="I520" s="976"/>
      <c r="J520" s="970">
        <f t="shared" si="46"/>
        <v>0</v>
      </c>
      <c r="K520" s="970">
        <f t="shared" si="43"/>
        <v>0</v>
      </c>
      <c r="L520" s="752">
        <f t="shared" si="44"/>
        <v>0</v>
      </c>
      <c r="M520" s="711"/>
      <c r="N520" s="706">
        <f>+IF(A520="",0,IF(A520=Table!$A$5,L520,(IF(A520=Table!$A$3,0,IF(A520=Table!$A$4,L520,0)))))</f>
        <v>0</v>
      </c>
      <c r="O520" s="672"/>
      <c r="P520" s="707">
        <f>-IF(A520=Table!$A$5,I520,0)+IF(A520=Table!$A$5,H520,0)</f>
        <v>0</v>
      </c>
      <c r="Q520" s="716" t="str">
        <f t="shared" si="48"/>
        <v>01/1900</v>
      </c>
      <c r="R520" s="717">
        <f t="shared" si="47"/>
        <v>1</v>
      </c>
      <c r="S520" s="718"/>
      <c r="T520" s="718"/>
      <c r="U520" s="718"/>
      <c r="V520" s="718"/>
      <c r="W520" s="718"/>
      <c r="X520" s="718"/>
      <c r="Y520" s="718"/>
      <c r="Z520" s="718"/>
    </row>
    <row r="521" spans="1:26" ht="15">
      <c r="A521" s="711"/>
      <c r="B521" s="712"/>
      <c r="C521" s="711"/>
      <c r="D521" s="848" t="str">
        <f t="shared" si="45"/>
        <v>Caisse-01/1900</v>
      </c>
      <c r="E521" s="719"/>
      <c r="F521" s="727"/>
      <c r="G521" s="715"/>
      <c r="H521" s="970"/>
      <c r="I521" s="976"/>
      <c r="J521" s="970">
        <f t="shared" si="46"/>
        <v>0</v>
      </c>
      <c r="K521" s="970">
        <f t="shared" si="43"/>
        <v>0</v>
      </c>
      <c r="L521" s="752">
        <f t="shared" si="44"/>
        <v>0</v>
      </c>
      <c r="M521" s="711"/>
      <c r="N521" s="706">
        <f>+IF(A521="",0,IF(A521=Table!$A$5,L521,(IF(A521=Table!$A$3,0,IF(A521=Table!$A$4,L521,0)))))</f>
        <v>0</v>
      </c>
      <c r="O521" s="672"/>
      <c r="P521" s="707">
        <f>-IF(A521=Table!$A$5,I521,0)+IF(A521=Table!$A$5,H521,0)</f>
        <v>0</v>
      </c>
      <c r="Q521" s="716" t="str">
        <f t="shared" si="48"/>
        <v>01/1900</v>
      </c>
      <c r="R521" s="717">
        <f t="shared" si="47"/>
        <v>1</v>
      </c>
      <c r="S521" s="718"/>
      <c r="T521" s="718"/>
      <c r="U521" s="718"/>
      <c r="V521" s="718"/>
      <c r="W521" s="718"/>
      <c r="X521" s="718"/>
      <c r="Y521" s="718"/>
      <c r="Z521" s="718"/>
    </row>
    <row r="522" spans="1:26" ht="15">
      <c r="A522" s="711"/>
      <c r="B522" s="712"/>
      <c r="C522" s="711"/>
      <c r="D522" s="848" t="str">
        <f t="shared" si="45"/>
        <v>Caisse-01/1900</v>
      </c>
      <c r="E522" s="719"/>
      <c r="F522" s="727"/>
      <c r="G522" s="715"/>
      <c r="H522" s="970"/>
      <c r="I522" s="976"/>
      <c r="J522" s="970">
        <f t="shared" si="46"/>
        <v>0</v>
      </c>
      <c r="K522" s="970">
        <f t="shared" si="43"/>
        <v>0</v>
      </c>
      <c r="L522" s="752">
        <f t="shared" si="44"/>
        <v>0</v>
      </c>
      <c r="M522" s="711"/>
      <c r="N522" s="706">
        <f>+IF(A522="",0,IF(A522=Table!$A$5,L522,(IF(A522=Table!$A$3,0,IF(A522=Table!$A$4,L522,0)))))</f>
        <v>0</v>
      </c>
      <c r="O522" s="672"/>
      <c r="P522" s="707">
        <f>-IF(A522=Table!$A$5,I522,0)+IF(A522=Table!$A$5,H522,0)</f>
        <v>0</v>
      </c>
      <c r="Q522" s="716" t="str">
        <f t="shared" si="48"/>
        <v>01/1900</v>
      </c>
      <c r="R522" s="717">
        <f t="shared" si="47"/>
        <v>1</v>
      </c>
      <c r="S522" s="718"/>
      <c r="T522" s="718"/>
      <c r="U522" s="718"/>
      <c r="V522" s="718"/>
      <c r="W522" s="718"/>
      <c r="X522" s="718"/>
      <c r="Y522" s="718"/>
      <c r="Z522" s="718"/>
    </row>
    <row r="523" spans="1:26" ht="15">
      <c r="A523" s="711"/>
      <c r="B523" s="712"/>
      <c r="C523" s="711"/>
      <c r="D523" s="848" t="str">
        <f t="shared" si="45"/>
        <v>Caisse-01/1900</v>
      </c>
      <c r="E523" s="735"/>
      <c r="F523" s="727"/>
      <c r="G523" s="715"/>
      <c r="H523" s="970"/>
      <c r="I523" s="976"/>
      <c r="J523" s="970">
        <f t="shared" si="46"/>
        <v>0</v>
      </c>
      <c r="K523" s="970">
        <f t="shared" ref="K523:K586" si="49">+IFERROR((+INDEX($O$4:$Z$4,MATCH(Q523,$O$3:$Z$3,0))),0)</f>
        <v>0</v>
      </c>
      <c r="L523" s="752">
        <f t="shared" ref="L523:L586" si="50">IFERROR((H523/K523-I523/K523),0)</f>
        <v>0</v>
      </c>
      <c r="M523" s="711"/>
      <c r="N523" s="706">
        <f>+IF(A523="",0,IF(A523=Table!$A$5,L523,(IF(A523=Table!$A$3,0,IF(A523=Table!$A$4,L523,0)))))</f>
        <v>0</v>
      </c>
      <c r="O523" s="672"/>
      <c r="P523" s="707">
        <f>-IF(A523=Table!$A$5,I523,0)+IF(A523=Table!$A$5,H523,0)</f>
        <v>0</v>
      </c>
      <c r="Q523" s="716" t="str">
        <f t="shared" si="48"/>
        <v>01/1900</v>
      </c>
      <c r="R523" s="717">
        <f t="shared" si="47"/>
        <v>1</v>
      </c>
      <c r="S523" s="718"/>
      <c r="T523" s="718"/>
      <c r="U523" s="718"/>
      <c r="V523" s="718"/>
      <c r="W523" s="718"/>
      <c r="X523" s="718"/>
      <c r="Y523" s="718"/>
      <c r="Z523" s="718"/>
    </row>
    <row r="524" spans="1:26" ht="15">
      <c r="A524" s="711"/>
      <c r="B524" s="712"/>
      <c r="C524" s="711"/>
      <c r="D524" s="848" t="str">
        <f t="shared" ref="D524:D587" si="51">"Caisse-"&amp;Q524</f>
        <v>Caisse-01/1900</v>
      </c>
      <c r="E524" s="735"/>
      <c r="F524" s="727"/>
      <c r="G524" s="715"/>
      <c r="H524" s="970"/>
      <c r="I524" s="976"/>
      <c r="J524" s="970">
        <f t="shared" ref="J524:J587" si="52">+J523+H524-I524</f>
        <v>0</v>
      </c>
      <c r="K524" s="970">
        <f t="shared" si="49"/>
        <v>0</v>
      </c>
      <c r="L524" s="752">
        <f t="shared" si="50"/>
        <v>0</v>
      </c>
      <c r="M524" s="711"/>
      <c r="N524" s="706">
        <f>+IF(A524="",0,IF(A524=Table!$A$5,L524,(IF(A524=Table!$A$3,0,IF(A524=Table!$A$4,L524,0)))))</f>
        <v>0</v>
      </c>
      <c r="O524" s="672"/>
      <c r="P524" s="707">
        <f>-IF(A524=Table!$A$5,I524,0)+IF(A524=Table!$A$5,H524,0)</f>
        <v>0</v>
      </c>
      <c r="Q524" s="716" t="str">
        <f t="shared" si="48"/>
        <v>01/1900</v>
      </c>
      <c r="R524" s="717">
        <f t="shared" ref="R524:R587" si="53">ROUNDUP(MONTH(Q524)/3,0)</f>
        <v>1</v>
      </c>
      <c r="S524" s="718"/>
      <c r="T524" s="718"/>
      <c r="U524" s="718"/>
      <c r="V524" s="718"/>
      <c r="W524" s="718"/>
      <c r="X524" s="718"/>
      <c r="Y524" s="718"/>
      <c r="Z524" s="718"/>
    </row>
    <row r="525" spans="1:26" ht="15">
      <c r="A525" s="711"/>
      <c r="B525" s="712"/>
      <c r="C525" s="711"/>
      <c r="D525" s="848" t="str">
        <f t="shared" si="51"/>
        <v>Caisse-01/1900</v>
      </c>
      <c r="E525" s="719"/>
      <c r="F525" s="727"/>
      <c r="G525" s="715"/>
      <c r="H525" s="970"/>
      <c r="I525" s="976"/>
      <c r="J525" s="970">
        <f t="shared" si="52"/>
        <v>0</v>
      </c>
      <c r="K525" s="970">
        <f t="shared" si="49"/>
        <v>0</v>
      </c>
      <c r="L525" s="752">
        <f t="shared" si="50"/>
        <v>0</v>
      </c>
      <c r="M525" s="711"/>
      <c r="N525" s="706">
        <f>+IF(A525="",0,IF(A525=Table!$A$5,L525,(IF(A525=Table!$A$3,0,IF(A525=Table!$A$4,L525,0)))))</f>
        <v>0</v>
      </c>
      <c r="O525" s="672"/>
      <c r="P525" s="707">
        <f>-IF(A525=Table!$A$5,I525,0)+IF(A525=Table!$A$5,H525,0)</f>
        <v>0</v>
      </c>
      <c r="Q525" s="716" t="str">
        <f t="shared" si="48"/>
        <v>01/1900</v>
      </c>
      <c r="R525" s="717">
        <f t="shared" si="53"/>
        <v>1</v>
      </c>
      <c r="S525" s="718"/>
      <c r="T525" s="718"/>
      <c r="U525" s="718"/>
      <c r="V525" s="718"/>
      <c r="W525" s="718"/>
      <c r="X525" s="718"/>
      <c r="Y525" s="718"/>
      <c r="Z525" s="718"/>
    </row>
    <row r="526" spans="1:26" ht="15">
      <c r="A526" s="711"/>
      <c r="B526" s="712"/>
      <c r="C526" s="711"/>
      <c r="D526" s="848" t="str">
        <f t="shared" si="51"/>
        <v>Caisse-01/1900</v>
      </c>
      <c r="E526" s="719"/>
      <c r="F526" s="727"/>
      <c r="G526" s="715"/>
      <c r="H526" s="970"/>
      <c r="I526" s="976"/>
      <c r="J526" s="970">
        <f t="shared" si="52"/>
        <v>0</v>
      </c>
      <c r="K526" s="970">
        <f t="shared" si="49"/>
        <v>0</v>
      </c>
      <c r="L526" s="752">
        <f t="shared" si="50"/>
        <v>0</v>
      </c>
      <c r="M526" s="711"/>
      <c r="N526" s="706">
        <f>+IF(A526="",0,IF(A526=Table!$A$5,L526,(IF(A526=Table!$A$3,0,IF(A526=Table!$A$4,L526,0)))))</f>
        <v>0</v>
      </c>
      <c r="O526" s="672"/>
      <c r="P526" s="707">
        <f>-IF(A526=Table!$A$5,I526,0)+IF(A526=Table!$A$5,H526,0)</f>
        <v>0</v>
      </c>
      <c r="Q526" s="716" t="str">
        <f t="shared" si="48"/>
        <v>01/1900</v>
      </c>
      <c r="R526" s="717">
        <f t="shared" si="53"/>
        <v>1</v>
      </c>
      <c r="S526" s="718"/>
      <c r="T526" s="718"/>
      <c r="U526" s="718"/>
      <c r="V526" s="718"/>
      <c r="W526" s="718"/>
      <c r="X526" s="718"/>
      <c r="Y526" s="718"/>
      <c r="Z526" s="718"/>
    </row>
    <row r="527" spans="1:26" ht="15">
      <c r="A527" s="711"/>
      <c r="B527" s="712"/>
      <c r="C527" s="711"/>
      <c r="D527" s="848" t="str">
        <f t="shared" si="51"/>
        <v>Caisse-01/1900</v>
      </c>
      <c r="E527" s="719"/>
      <c r="F527" s="727"/>
      <c r="G527" s="715"/>
      <c r="H527" s="970"/>
      <c r="I527" s="976"/>
      <c r="J527" s="970">
        <f t="shared" si="52"/>
        <v>0</v>
      </c>
      <c r="K527" s="970">
        <f t="shared" si="49"/>
        <v>0</v>
      </c>
      <c r="L527" s="752">
        <f t="shared" si="50"/>
        <v>0</v>
      </c>
      <c r="M527" s="711"/>
      <c r="N527" s="706">
        <f>+IF(A527="",0,IF(A527=Table!$A$5,L527,(IF(A527=Table!$A$3,0,IF(A527=Table!$A$4,L527,0)))))</f>
        <v>0</v>
      </c>
      <c r="O527" s="672"/>
      <c r="P527" s="707">
        <f>-IF(A527=Table!$A$5,I527,0)+IF(A527=Table!$A$5,H527,0)</f>
        <v>0</v>
      </c>
      <c r="Q527" s="716" t="str">
        <f t="shared" si="48"/>
        <v>01/1900</v>
      </c>
      <c r="R527" s="717">
        <f t="shared" si="53"/>
        <v>1</v>
      </c>
      <c r="S527" s="718"/>
      <c r="T527" s="718"/>
      <c r="U527" s="718"/>
      <c r="V527" s="718"/>
      <c r="W527" s="718"/>
      <c r="X527" s="718"/>
      <c r="Y527" s="718"/>
      <c r="Z527" s="718"/>
    </row>
    <row r="528" spans="1:26" ht="15">
      <c r="A528" s="711"/>
      <c r="B528" s="712"/>
      <c r="C528" s="711"/>
      <c r="D528" s="848" t="str">
        <f t="shared" si="51"/>
        <v>Caisse-01/1900</v>
      </c>
      <c r="E528" s="735"/>
      <c r="F528" s="727"/>
      <c r="G528" s="715"/>
      <c r="H528" s="970"/>
      <c r="I528" s="976"/>
      <c r="J528" s="970">
        <f t="shared" si="52"/>
        <v>0</v>
      </c>
      <c r="K528" s="970">
        <f t="shared" si="49"/>
        <v>0</v>
      </c>
      <c r="L528" s="752">
        <f t="shared" si="50"/>
        <v>0</v>
      </c>
      <c r="M528" s="711"/>
      <c r="N528" s="706">
        <f>+IF(A528="",0,IF(A528=Table!$A$5,L528,(IF(A528=Table!$A$3,0,IF(A528=Table!$A$4,L528,0)))))</f>
        <v>0</v>
      </c>
      <c r="O528" s="672"/>
      <c r="P528" s="707">
        <f>-IF(A528=Table!$A$5,I528,0)+IF(A528=Table!$A$5,H528,0)</f>
        <v>0</v>
      </c>
      <c r="Q528" s="716" t="str">
        <f t="shared" si="48"/>
        <v>01/1900</v>
      </c>
      <c r="R528" s="717">
        <f t="shared" si="53"/>
        <v>1</v>
      </c>
      <c r="S528" s="718"/>
      <c r="T528" s="718"/>
      <c r="U528" s="718"/>
      <c r="V528" s="718"/>
      <c r="W528" s="718"/>
      <c r="X528" s="718"/>
      <c r="Y528" s="718"/>
      <c r="Z528" s="718"/>
    </row>
    <row r="529" spans="1:26" ht="15">
      <c r="A529" s="711"/>
      <c r="B529" s="712"/>
      <c r="C529" s="711"/>
      <c r="D529" s="848" t="str">
        <f t="shared" si="51"/>
        <v>Caisse-01/1900</v>
      </c>
      <c r="E529" s="719"/>
      <c r="F529" s="727"/>
      <c r="G529" s="715"/>
      <c r="H529" s="970"/>
      <c r="I529" s="976"/>
      <c r="J529" s="970">
        <f t="shared" si="52"/>
        <v>0</v>
      </c>
      <c r="K529" s="970">
        <f t="shared" si="49"/>
        <v>0</v>
      </c>
      <c r="L529" s="752">
        <f t="shared" si="50"/>
        <v>0</v>
      </c>
      <c r="M529" s="711"/>
      <c r="N529" s="706">
        <f>+IF(A529="",0,IF(A529=Table!$A$5,L529,(IF(A529=Table!$A$3,0,IF(A529=Table!$A$4,L529,0)))))</f>
        <v>0</v>
      </c>
      <c r="O529" s="672"/>
      <c r="P529" s="707">
        <f>-IF(A529=Table!$A$5,I529,0)+IF(A529=Table!$A$5,H529,0)</f>
        <v>0</v>
      </c>
      <c r="Q529" s="716" t="str">
        <f t="shared" si="48"/>
        <v>01/1900</v>
      </c>
      <c r="R529" s="717">
        <f t="shared" si="53"/>
        <v>1</v>
      </c>
      <c r="S529" s="718"/>
      <c r="T529" s="718"/>
      <c r="U529" s="718"/>
      <c r="V529" s="718"/>
      <c r="W529" s="718"/>
      <c r="X529" s="718"/>
      <c r="Y529" s="718"/>
      <c r="Z529" s="718"/>
    </row>
    <row r="530" spans="1:26" ht="15">
      <c r="A530" s="711"/>
      <c r="B530" s="712"/>
      <c r="C530" s="711"/>
      <c r="D530" s="848" t="str">
        <f t="shared" si="51"/>
        <v>Caisse-01/1900</v>
      </c>
      <c r="E530" s="735"/>
      <c r="F530" s="727"/>
      <c r="G530" s="715"/>
      <c r="H530" s="970"/>
      <c r="I530" s="976"/>
      <c r="J530" s="970">
        <f t="shared" si="52"/>
        <v>0</v>
      </c>
      <c r="K530" s="970">
        <f t="shared" si="49"/>
        <v>0</v>
      </c>
      <c r="L530" s="752">
        <f t="shared" si="50"/>
        <v>0</v>
      </c>
      <c r="M530" s="711"/>
      <c r="N530" s="706">
        <f>+IF(A530="",0,IF(A530=Table!$A$5,L530,(IF(A530=Table!$A$3,0,IF(A530=Table!$A$4,L530,0)))))</f>
        <v>0</v>
      </c>
      <c r="O530" s="672"/>
      <c r="P530" s="707">
        <f>-IF(A530=Table!$A$5,I530,0)+IF(A530=Table!$A$5,H530,0)</f>
        <v>0</v>
      </c>
      <c r="Q530" s="716" t="str">
        <f t="shared" si="48"/>
        <v>01/1900</v>
      </c>
      <c r="R530" s="717">
        <f t="shared" si="53"/>
        <v>1</v>
      </c>
      <c r="S530" s="718"/>
      <c r="T530" s="718"/>
      <c r="U530" s="718"/>
      <c r="V530" s="718"/>
      <c r="W530" s="718"/>
      <c r="X530" s="718"/>
      <c r="Y530" s="718"/>
      <c r="Z530" s="718"/>
    </row>
    <row r="531" spans="1:26" ht="15">
      <c r="A531" s="711"/>
      <c r="B531" s="712"/>
      <c r="C531" s="711"/>
      <c r="D531" s="848" t="str">
        <f t="shared" si="51"/>
        <v>Caisse-01/1900</v>
      </c>
      <c r="E531" s="735"/>
      <c r="F531" s="720"/>
      <c r="G531" s="715"/>
      <c r="H531" s="970"/>
      <c r="I531" s="976"/>
      <c r="J531" s="970">
        <f t="shared" si="52"/>
        <v>0</v>
      </c>
      <c r="K531" s="970">
        <f t="shared" si="49"/>
        <v>0</v>
      </c>
      <c r="L531" s="752">
        <f t="shared" si="50"/>
        <v>0</v>
      </c>
      <c r="M531" s="711"/>
      <c r="N531" s="706">
        <f>+IF(A531="",0,IF(A531=Table!$A$5,L531,(IF(A531=Table!$A$3,0,IF(A531=Table!$A$4,L531,0)))))</f>
        <v>0</v>
      </c>
      <c r="O531" s="672"/>
      <c r="P531" s="707">
        <f>-IF(A531=Table!$A$5,I531,0)+IF(A531=Table!$A$5,H531,0)</f>
        <v>0</v>
      </c>
      <c r="Q531" s="716" t="str">
        <f t="shared" si="48"/>
        <v>01/1900</v>
      </c>
      <c r="R531" s="717">
        <f t="shared" si="53"/>
        <v>1</v>
      </c>
      <c r="S531" s="718"/>
      <c r="T531" s="718"/>
      <c r="U531" s="718"/>
      <c r="V531" s="718"/>
      <c r="W531" s="718"/>
      <c r="X531" s="718"/>
      <c r="Y531" s="718"/>
      <c r="Z531" s="718"/>
    </row>
    <row r="532" spans="1:26" ht="15">
      <c r="A532" s="711"/>
      <c r="B532" s="712"/>
      <c r="C532" s="711"/>
      <c r="D532" s="848" t="str">
        <f t="shared" si="51"/>
        <v>Caisse-01/1900</v>
      </c>
      <c r="E532" s="719"/>
      <c r="F532" s="727"/>
      <c r="G532" s="715"/>
      <c r="H532" s="970"/>
      <c r="I532" s="976"/>
      <c r="J532" s="970">
        <f t="shared" si="52"/>
        <v>0</v>
      </c>
      <c r="K532" s="970">
        <f t="shared" si="49"/>
        <v>0</v>
      </c>
      <c r="L532" s="752">
        <f t="shared" si="50"/>
        <v>0</v>
      </c>
      <c r="M532" s="711"/>
      <c r="N532" s="706">
        <f>+IF(A532="",0,IF(A532=Table!$A$5,L532,(IF(A532=Table!$A$3,0,IF(A532=Table!$A$4,L532,0)))))</f>
        <v>0</v>
      </c>
      <c r="O532" s="672"/>
      <c r="P532" s="707">
        <f>-IF(A532=Table!$A$5,I532,0)+IF(A532=Table!$A$5,H532,0)</f>
        <v>0</v>
      </c>
      <c r="Q532" s="716" t="str">
        <f t="shared" si="48"/>
        <v>01/1900</v>
      </c>
      <c r="R532" s="717">
        <f t="shared" si="53"/>
        <v>1</v>
      </c>
      <c r="S532" s="718"/>
      <c r="T532" s="718"/>
      <c r="U532" s="718"/>
      <c r="V532" s="718"/>
      <c r="W532" s="718"/>
      <c r="X532" s="718"/>
      <c r="Y532" s="718"/>
      <c r="Z532" s="718"/>
    </row>
    <row r="533" spans="1:26" ht="15">
      <c r="A533" s="711"/>
      <c r="B533" s="712"/>
      <c r="C533" s="711"/>
      <c r="D533" s="848" t="str">
        <f t="shared" si="51"/>
        <v>Caisse-01/1900</v>
      </c>
      <c r="E533" s="735"/>
      <c r="F533" s="727"/>
      <c r="G533" s="715"/>
      <c r="H533" s="970"/>
      <c r="I533" s="976"/>
      <c r="J533" s="970">
        <f t="shared" si="52"/>
        <v>0</v>
      </c>
      <c r="K533" s="970">
        <f t="shared" si="49"/>
        <v>0</v>
      </c>
      <c r="L533" s="752">
        <f t="shared" si="50"/>
        <v>0</v>
      </c>
      <c r="M533" s="711"/>
      <c r="N533" s="706">
        <f>+IF(A533="",0,IF(A533=Table!$A$5,L533,(IF(A533=Table!$A$3,0,IF(A533=Table!$A$4,L533,0)))))</f>
        <v>0</v>
      </c>
      <c r="O533" s="672"/>
      <c r="P533" s="707">
        <f>-IF(A533=Table!$A$5,I533,0)+IF(A533=Table!$A$5,H533,0)</f>
        <v>0</v>
      </c>
      <c r="Q533" s="716" t="str">
        <f t="shared" si="48"/>
        <v>01/1900</v>
      </c>
      <c r="R533" s="717">
        <f t="shared" si="53"/>
        <v>1</v>
      </c>
      <c r="S533" s="718"/>
      <c r="T533" s="718"/>
      <c r="U533" s="718"/>
      <c r="V533" s="718"/>
      <c r="W533" s="718"/>
      <c r="X533" s="718"/>
      <c r="Y533" s="718"/>
      <c r="Z533" s="718"/>
    </row>
    <row r="534" spans="1:26" ht="15">
      <c r="A534" s="711"/>
      <c r="B534" s="712"/>
      <c r="C534" s="711"/>
      <c r="D534" s="848" t="str">
        <f t="shared" si="51"/>
        <v>Caisse-01/1900</v>
      </c>
      <c r="E534" s="735"/>
      <c r="F534" s="727"/>
      <c r="G534" s="715"/>
      <c r="H534" s="970"/>
      <c r="I534" s="976"/>
      <c r="J534" s="970">
        <f t="shared" si="52"/>
        <v>0</v>
      </c>
      <c r="K534" s="970">
        <f t="shared" si="49"/>
        <v>0</v>
      </c>
      <c r="L534" s="752">
        <f t="shared" si="50"/>
        <v>0</v>
      </c>
      <c r="M534" s="711"/>
      <c r="N534" s="706">
        <f>+IF(A534="",0,IF(A534=Table!$A$5,L534,(IF(A534=Table!$A$3,0,IF(A534=Table!$A$4,L534,0)))))</f>
        <v>0</v>
      </c>
      <c r="O534" s="672"/>
      <c r="P534" s="707">
        <f>-IF(A534=Table!$A$5,I534,0)+IF(A534=Table!$A$5,H534,0)</f>
        <v>0</v>
      </c>
      <c r="Q534" s="716" t="str">
        <f t="shared" si="48"/>
        <v>01/1900</v>
      </c>
      <c r="R534" s="717">
        <f t="shared" si="53"/>
        <v>1</v>
      </c>
      <c r="S534" s="718"/>
      <c r="T534" s="718"/>
      <c r="U534" s="718"/>
      <c r="V534" s="718"/>
      <c r="W534" s="718"/>
      <c r="X534" s="718"/>
      <c r="Y534" s="718"/>
      <c r="Z534" s="718"/>
    </row>
    <row r="535" spans="1:26" ht="15">
      <c r="A535" s="711"/>
      <c r="B535" s="712"/>
      <c r="C535" s="711"/>
      <c r="D535" s="848" t="str">
        <f t="shared" si="51"/>
        <v>Caisse-01/1900</v>
      </c>
      <c r="E535" s="735"/>
      <c r="F535" s="727"/>
      <c r="G535" s="715"/>
      <c r="H535" s="970"/>
      <c r="I535" s="976"/>
      <c r="J535" s="970">
        <f t="shared" si="52"/>
        <v>0</v>
      </c>
      <c r="K535" s="970">
        <f t="shared" si="49"/>
        <v>0</v>
      </c>
      <c r="L535" s="752">
        <f t="shared" si="50"/>
        <v>0</v>
      </c>
      <c r="M535" s="711"/>
      <c r="N535" s="706">
        <f>+IF(A535="",0,IF(A535=Table!$A$5,L535,(IF(A535=Table!$A$3,0,IF(A535=Table!$A$4,L535,0)))))</f>
        <v>0</v>
      </c>
      <c r="O535" s="672"/>
      <c r="P535" s="707">
        <f>-IF(A535=Table!$A$5,I535,0)+IF(A535=Table!$A$5,H535,0)</f>
        <v>0</v>
      </c>
      <c r="Q535" s="716" t="str">
        <f t="shared" si="48"/>
        <v>01/1900</v>
      </c>
      <c r="R535" s="717">
        <f t="shared" si="53"/>
        <v>1</v>
      </c>
      <c r="S535" s="718"/>
      <c r="T535" s="718"/>
      <c r="U535" s="718"/>
      <c r="V535" s="718"/>
      <c r="W535" s="718"/>
      <c r="X535" s="718"/>
      <c r="Y535" s="718"/>
      <c r="Z535" s="718"/>
    </row>
    <row r="536" spans="1:26" ht="15">
      <c r="A536" s="711"/>
      <c r="B536" s="712"/>
      <c r="C536" s="711"/>
      <c r="D536" s="848" t="str">
        <f t="shared" si="51"/>
        <v>Caisse-01/1900</v>
      </c>
      <c r="E536" s="735"/>
      <c r="F536" s="727"/>
      <c r="G536" s="715"/>
      <c r="H536" s="970"/>
      <c r="I536" s="976"/>
      <c r="J536" s="970">
        <f t="shared" si="52"/>
        <v>0</v>
      </c>
      <c r="K536" s="970">
        <f t="shared" si="49"/>
        <v>0</v>
      </c>
      <c r="L536" s="752">
        <f t="shared" si="50"/>
        <v>0</v>
      </c>
      <c r="M536" s="711"/>
      <c r="N536" s="706">
        <f>+IF(A536="",0,IF(A536=Table!$A$5,L536,(IF(A536=Table!$A$3,0,IF(A536=Table!$A$4,L536,0)))))</f>
        <v>0</v>
      </c>
      <c r="O536" s="672"/>
      <c r="P536" s="707">
        <f>-IF(A536=Table!$A$5,I536,0)+IF(A536=Table!$A$5,H536,0)</f>
        <v>0</v>
      </c>
      <c r="Q536" s="716" t="str">
        <f t="shared" si="48"/>
        <v>01/1900</v>
      </c>
      <c r="R536" s="717">
        <f t="shared" si="53"/>
        <v>1</v>
      </c>
      <c r="S536" s="718"/>
      <c r="T536" s="718"/>
      <c r="U536" s="718"/>
      <c r="V536" s="718"/>
      <c r="W536" s="718"/>
      <c r="X536" s="718"/>
      <c r="Y536" s="718"/>
      <c r="Z536" s="718"/>
    </row>
    <row r="537" spans="1:26" ht="15">
      <c r="A537" s="711"/>
      <c r="B537" s="712"/>
      <c r="C537" s="711"/>
      <c r="D537" s="848" t="str">
        <f t="shared" si="51"/>
        <v>Caisse-01/1900</v>
      </c>
      <c r="E537" s="719"/>
      <c r="F537" s="727"/>
      <c r="G537" s="715"/>
      <c r="H537" s="970"/>
      <c r="I537" s="976"/>
      <c r="J537" s="970">
        <f t="shared" si="52"/>
        <v>0</v>
      </c>
      <c r="K537" s="970">
        <f t="shared" si="49"/>
        <v>0</v>
      </c>
      <c r="L537" s="752">
        <f t="shared" si="50"/>
        <v>0</v>
      </c>
      <c r="M537" s="711"/>
      <c r="N537" s="706">
        <f>+IF(A537="",0,IF(A537=Table!$A$5,L537,(IF(A537=Table!$A$3,0,IF(A537=Table!$A$4,L537,0)))))</f>
        <v>0</v>
      </c>
      <c r="O537" s="672"/>
      <c r="P537" s="707">
        <f>-IF(A537=Table!$A$5,I537,0)+IF(A537=Table!$A$5,H537,0)</f>
        <v>0</v>
      </c>
      <c r="Q537" s="716" t="str">
        <f t="shared" si="48"/>
        <v>01/1900</v>
      </c>
      <c r="R537" s="717">
        <f t="shared" si="53"/>
        <v>1</v>
      </c>
      <c r="S537" s="718"/>
      <c r="T537" s="718"/>
      <c r="U537" s="718"/>
      <c r="V537" s="718"/>
      <c r="W537" s="718"/>
      <c r="X537" s="718"/>
      <c r="Y537" s="718"/>
      <c r="Z537" s="718"/>
    </row>
    <row r="538" spans="1:26" ht="15">
      <c r="A538" s="711"/>
      <c r="B538" s="712"/>
      <c r="C538" s="711"/>
      <c r="D538" s="848" t="str">
        <f t="shared" si="51"/>
        <v>Caisse-01/1900</v>
      </c>
      <c r="E538" s="719"/>
      <c r="F538" s="727"/>
      <c r="G538" s="715"/>
      <c r="H538" s="970"/>
      <c r="I538" s="976"/>
      <c r="J538" s="970">
        <f t="shared" si="52"/>
        <v>0</v>
      </c>
      <c r="K538" s="970">
        <f t="shared" si="49"/>
        <v>0</v>
      </c>
      <c r="L538" s="752">
        <f t="shared" si="50"/>
        <v>0</v>
      </c>
      <c r="M538" s="711"/>
      <c r="N538" s="706">
        <f>+IF(A538="",0,IF(A538=Table!$A$5,L538,(IF(A538=Table!$A$3,0,IF(A538=Table!$A$4,L538,0)))))</f>
        <v>0</v>
      </c>
      <c r="O538" s="672"/>
      <c r="P538" s="707">
        <f>-IF(A538=Table!$A$5,I538,0)+IF(A538=Table!$A$5,H538,0)</f>
        <v>0</v>
      </c>
      <c r="Q538" s="716" t="str">
        <f t="shared" si="48"/>
        <v>01/1900</v>
      </c>
      <c r="R538" s="717">
        <f t="shared" si="53"/>
        <v>1</v>
      </c>
      <c r="S538" s="718"/>
      <c r="T538" s="718"/>
      <c r="U538" s="718"/>
      <c r="V538" s="718"/>
      <c r="W538" s="718"/>
      <c r="X538" s="718"/>
      <c r="Y538" s="718"/>
      <c r="Z538" s="718"/>
    </row>
    <row r="539" spans="1:26" ht="15">
      <c r="A539" s="711"/>
      <c r="B539" s="712"/>
      <c r="C539" s="711"/>
      <c r="D539" s="848" t="str">
        <f t="shared" si="51"/>
        <v>Caisse-01/1900</v>
      </c>
      <c r="E539" s="719"/>
      <c r="F539" s="727"/>
      <c r="G539" s="715"/>
      <c r="H539" s="970"/>
      <c r="I539" s="976"/>
      <c r="J539" s="970">
        <f t="shared" si="52"/>
        <v>0</v>
      </c>
      <c r="K539" s="970">
        <f t="shared" si="49"/>
        <v>0</v>
      </c>
      <c r="L539" s="752">
        <f t="shared" si="50"/>
        <v>0</v>
      </c>
      <c r="M539" s="711"/>
      <c r="N539" s="706">
        <f>+IF(A539="",0,IF(A539=Table!$A$5,L539,(IF(A539=Table!$A$3,0,IF(A539=Table!$A$4,L539,0)))))</f>
        <v>0</v>
      </c>
      <c r="O539" s="672"/>
      <c r="P539" s="707">
        <f>-IF(A539=Table!$A$5,I539,0)+IF(A539=Table!$A$5,H539,0)</f>
        <v>0</v>
      </c>
      <c r="Q539" s="716" t="str">
        <f t="shared" si="48"/>
        <v>01/1900</v>
      </c>
      <c r="R539" s="717">
        <f t="shared" si="53"/>
        <v>1</v>
      </c>
      <c r="S539" s="718"/>
      <c r="T539" s="718"/>
      <c r="U539" s="718"/>
      <c r="V539" s="718"/>
      <c r="W539" s="718"/>
      <c r="X539" s="718"/>
      <c r="Y539" s="718"/>
      <c r="Z539" s="718"/>
    </row>
    <row r="540" spans="1:26" ht="15">
      <c r="A540" s="711"/>
      <c r="B540" s="712"/>
      <c r="C540" s="711"/>
      <c r="D540" s="848" t="str">
        <f t="shared" si="51"/>
        <v>Caisse-01/1900</v>
      </c>
      <c r="E540" s="719"/>
      <c r="F540" s="727"/>
      <c r="G540" s="715"/>
      <c r="H540" s="970"/>
      <c r="I540" s="976"/>
      <c r="J540" s="970">
        <f t="shared" si="52"/>
        <v>0</v>
      </c>
      <c r="K540" s="970">
        <f t="shared" si="49"/>
        <v>0</v>
      </c>
      <c r="L540" s="752">
        <f t="shared" si="50"/>
        <v>0</v>
      </c>
      <c r="M540" s="711"/>
      <c r="N540" s="706">
        <f>+IF(A540="",0,IF(A540=Table!$A$5,L540,(IF(A540=Table!$A$3,0,IF(A540=Table!$A$4,L540,0)))))</f>
        <v>0</v>
      </c>
      <c r="O540" s="672"/>
      <c r="P540" s="707">
        <f>-IF(A540=Table!$A$5,I540,0)+IF(A540=Table!$A$5,H540,0)</f>
        <v>0</v>
      </c>
      <c r="Q540" s="716" t="str">
        <f t="shared" si="48"/>
        <v>01/1900</v>
      </c>
      <c r="R540" s="717">
        <f t="shared" si="53"/>
        <v>1</v>
      </c>
      <c r="S540" s="718"/>
      <c r="T540" s="718"/>
      <c r="U540" s="718"/>
      <c r="V540" s="718"/>
      <c r="W540" s="718"/>
      <c r="X540" s="718"/>
      <c r="Y540" s="718"/>
      <c r="Z540" s="718"/>
    </row>
    <row r="541" spans="1:26" ht="15">
      <c r="A541" s="711"/>
      <c r="B541" s="712"/>
      <c r="C541" s="711"/>
      <c r="D541" s="848" t="str">
        <f t="shared" si="51"/>
        <v>Caisse-01/1900</v>
      </c>
      <c r="E541" s="719"/>
      <c r="F541" s="727"/>
      <c r="G541" s="715"/>
      <c r="H541" s="970"/>
      <c r="I541" s="976"/>
      <c r="J541" s="970">
        <f t="shared" si="52"/>
        <v>0</v>
      </c>
      <c r="K541" s="970">
        <f t="shared" si="49"/>
        <v>0</v>
      </c>
      <c r="L541" s="752">
        <f t="shared" si="50"/>
        <v>0</v>
      </c>
      <c r="M541" s="711"/>
      <c r="N541" s="706">
        <f>+IF(A541="",0,IF(A541=Table!$A$5,L541,(IF(A541=Table!$A$3,0,IF(A541=Table!$A$4,L541,0)))))</f>
        <v>0</v>
      </c>
      <c r="O541" s="672"/>
      <c r="P541" s="707">
        <f>-IF(A541=Table!$A$5,I541,0)+IF(A541=Table!$A$5,H541,0)</f>
        <v>0</v>
      </c>
      <c r="Q541" s="716" t="str">
        <f t="shared" si="48"/>
        <v>01/1900</v>
      </c>
      <c r="R541" s="717">
        <f t="shared" si="53"/>
        <v>1</v>
      </c>
      <c r="S541" s="718"/>
      <c r="T541" s="718"/>
      <c r="U541" s="718"/>
      <c r="V541" s="718"/>
      <c r="W541" s="718"/>
      <c r="X541" s="718"/>
      <c r="Y541" s="718"/>
      <c r="Z541" s="718"/>
    </row>
    <row r="542" spans="1:26" ht="15">
      <c r="A542" s="711"/>
      <c r="B542" s="712"/>
      <c r="C542" s="711"/>
      <c r="D542" s="848" t="str">
        <f t="shared" si="51"/>
        <v>Caisse-01/1900</v>
      </c>
      <c r="E542" s="719"/>
      <c r="F542" s="727"/>
      <c r="G542" s="715"/>
      <c r="H542" s="970"/>
      <c r="I542" s="976"/>
      <c r="J542" s="970">
        <f t="shared" si="52"/>
        <v>0</v>
      </c>
      <c r="K542" s="970">
        <f t="shared" si="49"/>
        <v>0</v>
      </c>
      <c r="L542" s="752">
        <f t="shared" si="50"/>
        <v>0</v>
      </c>
      <c r="M542" s="711"/>
      <c r="N542" s="706">
        <f>+IF(A542="",0,IF(A542=Table!$A$5,L542,(IF(A542=Table!$A$3,0,IF(A542=Table!$A$4,L542,0)))))</f>
        <v>0</v>
      </c>
      <c r="O542" s="672"/>
      <c r="P542" s="707">
        <f>-IF(A542=Table!$A$5,I542,0)+IF(A542=Table!$A$5,H542,0)</f>
        <v>0</v>
      </c>
      <c r="Q542" s="716" t="str">
        <f t="shared" si="48"/>
        <v>01/1900</v>
      </c>
      <c r="R542" s="717">
        <f t="shared" si="53"/>
        <v>1</v>
      </c>
      <c r="S542" s="718"/>
      <c r="T542" s="718"/>
      <c r="U542" s="718"/>
      <c r="V542" s="718"/>
      <c r="W542" s="718"/>
      <c r="X542" s="718"/>
      <c r="Y542" s="718"/>
      <c r="Z542" s="718"/>
    </row>
    <row r="543" spans="1:26" ht="15">
      <c r="A543" s="711"/>
      <c r="B543" s="712"/>
      <c r="C543" s="711"/>
      <c r="D543" s="848" t="str">
        <f t="shared" si="51"/>
        <v>Caisse-01/1900</v>
      </c>
      <c r="E543" s="735"/>
      <c r="F543" s="727"/>
      <c r="G543" s="715"/>
      <c r="H543" s="970"/>
      <c r="I543" s="976"/>
      <c r="J543" s="970">
        <f t="shared" si="52"/>
        <v>0</v>
      </c>
      <c r="K543" s="970">
        <f t="shared" si="49"/>
        <v>0</v>
      </c>
      <c r="L543" s="752">
        <f t="shared" si="50"/>
        <v>0</v>
      </c>
      <c r="M543" s="711"/>
      <c r="N543" s="706">
        <f>+IF(A543="",0,IF(A543=Table!$A$5,L543,(IF(A543=Table!$A$3,0,IF(A543=Table!$A$4,L543,0)))))</f>
        <v>0</v>
      </c>
      <c r="O543" s="672"/>
      <c r="P543" s="707">
        <f>-IF(A543=Table!$A$5,I543,0)+IF(A543=Table!$A$5,H543,0)</f>
        <v>0</v>
      </c>
      <c r="Q543" s="716" t="str">
        <f t="shared" si="48"/>
        <v>01/1900</v>
      </c>
      <c r="R543" s="717">
        <f t="shared" si="53"/>
        <v>1</v>
      </c>
      <c r="S543" s="718"/>
      <c r="T543" s="718"/>
      <c r="U543" s="718"/>
      <c r="V543" s="718"/>
      <c r="W543" s="718"/>
      <c r="X543" s="718"/>
      <c r="Y543" s="718"/>
      <c r="Z543" s="718"/>
    </row>
    <row r="544" spans="1:26" ht="15">
      <c r="A544" s="711"/>
      <c r="B544" s="712"/>
      <c r="C544" s="711"/>
      <c r="D544" s="848" t="str">
        <f t="shared" si="51"/>
        <v>Caisse-01/1900</v>
      </c>
      <c r="E544" s="735"/>
      <c r="F544" s="727"/>
      <c r="G544" s="715"/>
      <c r="H544" s="970"/>
      <c r="I544" s="976"/>
      <c r="J544" s="970">
        <f t="shared" si="52"/>
        <v>0</v>
      </c>
      <c r="K544" s="970">
        <f t="shared" si="49"/>
        <v>0</v>
      </c>
      <c r="L544" s="752">
        <f t="shared" si="50"/>
        <v>0</v>
      </c>
      <c r="M544" s="711"/>
      <c r="N544" s="706">
        <f>+IF(A544="",0,IF(A544=Table!$A$5,L544,(IF(A544=Table!$A$3,0,IF(A544=Table!$A$4,L544,0)))))</f>
        <v>0</v>
      </c>
      <c r="O544" s="672"/>
      <c r="P544" s="707">
        <f>-IF(A544=Table!$A$5,I544,0)+IF(A544=Table!$A$5,H544,0)</f>
        <v>0</v>
      </c>
      <c r="Q544" s="716" t="str">
        <f t="shared" si="48"/>
        <v>01/1900</v>
      </c>
      <c r="R544" s="717">
        <f t="shared" si="53"/>
        <v>1</v>
      </c>
      <c r="S544" s="718"/>
      <c r="T544" s="718"/>
      <c r="U544" s="718"/>
      <c r="V544" s="718"/>
      <c r="W544" s="718"/>
      <c r="X544" s="718"/>
      <c r="Y544" s="718"/>
      <c r="Z544" s="718"/>
    </row>
    <row r="545" spans="1:26" ht="15">
      <c r="A545" s="711"/>
      <c r="B545" s="712"/>
      <c r="C545" s="711"/>
      <c r="D545" s="848" t="str">
        <f t="shared" si="51"/>
        <v>Caisse-01/1900</v>
      </c>
      <c r="E545" s="719"/>
      <c r="F545" s="727"/>
      <c r="G545" s="715"/>
      <c r="H545" s="970"/>
      <c r="I545" s="976"/>
      <c r="J545" s="970">
        <f t="shared" si="52"/>
        <v>0</v>
      </c>
      <c r="K545" s="970">
        <f t="shared" si="49"/>
        <v>0</v>
      </c>
      <c r="L545" s="752">
        <f t="shared" si="50"/>
        <v>0</v>
      </c>
      <c r="M545" s="711"/>
      <c r="N545" s="706">
        <f>+IF(A545="",0,IF(A545=Table!$A$5,L545,(IF(A545=Table!$A$3,0,IF(A545=Table!$A$4,L545,0)))))</f>
        <v>0</v>
      </c>
      <c r="O545" s="672"/>
      <c r="P545" s="707">
        <f>-IF(A545=Table!$A$5,I545,0)+IF(A545=Table!$A$5,H545,0)</f>
        <v>0</v>
      </c>
      <c r="Q545" s="716" t="str">
        <f t="shared" si="48"/>
        <v>01/1900</v>
      </c>
      <c r="R545" s="717">
        <f t="shared" si="53"/>
        <v>1</v>
      </c>
      <c r="S545" s="718"/>
      <c r="T545" s="718"/>
      <c r="U545" s="718"/>
      <c r="V545" s="718"/>
      <c r="W545" s="718"/>
      <c r="X545" s="718"/>
      <c r="Y545" s="718"/>
      <c r="Z545" s="718"/>
    </row>
    <row r="546" spans="1:26" ht="15">
      <c r="A546" s="711"/>
      <c r="B546" s="712"/>
      <c r="C546" s="711"/>
      <c r="D546" s="848" t="str">
        <f t="shared" si="51"/>
        <v>Caisse-01/1900</v>
      </c>
      <c r="E546" s="719"/>
      <c r="F546" s="727"/>
      <c r="G546" s="715"/>
      <c r="H546" s="970"/>
      <c r="I546" s="976"/>
      <c r="J546" s="970">
        <f t="shared" si="52"/>
        <v>0</v>
      </c>
      <c r="K546" s="970">
        <f t="shared" si="49"/>
        <v>0</v>
      </c>
      <c r="L546" s="752">
        <f t="shared" si="50"/>
        <v>0</v>
      </c>
      <c r="M546" s="711"/>
      <c r="N546" s="706">
        <f>+IF(A546="",0,IF(A546=Table!$A$5,L546,(IF(A546=Table!$A$3,0,IF(A546=Table!$A$4,L546,0)))))</f>
        <v>0</v>
      </c>
      <c r="O546" s="672"/>
      <c r="P546" s="707">
        <f>-IF(A546=Table!$A$5,I546,0)+IF(A546=Table!$A$5,H546,0)</f>
        <v>0</v>
      </c>
      <c r="Q546" s="716" t="str">
        <f t="shared" si="48"/>
        <v>01/1900</v>
      </c>
      <c r="R546" s="717">
        <f t="shared" si="53"/>
        <v>1</v>
      </c>
      <c r="S546" s="718"/>
      <c r="T546" s="718"/>
      <c r="U546" s="718"/>
      <c r="V546" s="718"/>
      <c r="W546" s="718"/>
      <c r="X546" s="718"/>
      <c r="Y546" s="718"/>
      <c r="Z546" s="718"/>
    </row>
    <row r="547" spans="1:26" ht="15">
      <c r="A547" s="711"/>
      <c r="B547" s="712"/>
      <c r="C547" s="711"/>
      <c r="D547" s="848" t="str">
        <f t="shared" si="51"/>
        <v>Caisse-01/1900</v>
      </c>
      <c r="E547" s="719"/>
      <c r="F547" s="727"/>
      <c r="G547" s="715"/>
      <c r="H547" s="970"/>
      <c r="I547" s="976"/>
      <c r="J547" s="970">
        <f t="shared" si="52"/>
        <v>0</v>
      </c>
      <c r="K547" s="970">
        <f t="shared" si="49"/>
        <v>0</v>
      </c>
      <c r="L547" s="752">
        <f t="shared" si="50"/>
        <v>0</v>
      </c>
      <c r="M547" s="711"/>
      <c r="N547" s="706">
        <f>+IF(A547="",0,IF(A547=Table!$A$5,L547,(IF(A547=Table!$A$3,0,IF(A547=Table!$A$4,L547,0)))))</f>
        <v>0</v>
      </c>
      <c r="O547" s="672"/>
      <c r="P547" s="707">
        <f>-IF(A547=Table!$A$5,I547,0)+IF(A547=Table!$A$5,H547,0)</f>
        <v>0</v>
      </c>
      <c r="Q547" s="716" t="str">
        <f t="shared" si="48"/>
        <v>01/1900</v>
      </c>
      <c r="R547" s="717">
        <f t="shared" si="53"/>
        <v>1</v>
      </c>
      <c r="S547" s="718"/>
      <c r="T547" s="718"/>
      <c r="U547" s="718"/>
      <c r="V547" s="718"/>
      <c r="W547" s="718"/>
      <c r="X547" s="718"/>
      <c r="Y547" s="718"/>
      <c r="Z547" s="718"/>
    </row>
    <row r="548" spans="1:26" ht="15">
      <c r="A548" s="711"/>
      <c r="B548" s="712"/>
      <c r="C548" s="711"/>
      <c r="D548" s="848" t="str">
        <f t="shared" si="51"/>
        <v>Caisse-01/1900</v>
      </c>
      <c r="E548" s="719"/>
      <c r="F548" s="727"/>
      <c r="G548" s="715"/>
      <c r="H548" s="970"/>
      <c r="I548" s="976"/>
      <c r="J548" s="970">
        <f t="shared" si="52"/>
        <v>0</v>
      </c>
      <c r="K548" s="970">
        <f t="shared" si="49"/>
        <v>0</v>
      </c>
      <c r="L548" s="752">
        <f t="shared" si="50"/>
        <v>0</v>
      </c>
      <c r="M548" s="711"/>
      <c r="N548" s="706">
        <f>+IF(A548="",0,IF(A548=Table!$A$5,L548,(IF(A548=Table!$A$3,0,IF(A548=Table!$A$4,L548,0)))))</f>
        <v>0</v>
      </c>
      <c r="O548" s="672"/>
      <c r="P548" s="707">
        <f>-IF(A548=Table!$A$5,I548,0)+IF(A548=Table!$A$5,H548,0)</f>
        <v>0</v>
      </c>
      <c r="Q548" s="716" t="str">
        <f t="shared" si="48"/>
        <v>01/1900</v>
      </c>
      <c r="R548" s="717">
        <f t="shared" si="53"/>
        <v>1</v>
      </c>
      <c r="S548" s="718"/>
      <c r="T548" s="718"/>
      <c r="U548" s="718"/>
      <c r="V548" s="718"/>
      <c r="W548" s="718"/>
      <c r="X548" s="718"/>
      <c r="Y548" s="718"/>
      <c r="Z548" s="718"/>
    </row>
    <row r="549" spans="1:26" ht="15">
      <c r="A549" s="711"/>
      <c r="B549" s="712"/>
      <c r="C549" s="711"/>
      <c r="D549" s="848" t="str">
        <f t="shared" si="51"/>
        <v>Caisse-01/1900</v>
      </c>
      <c r="E549" s="719"/>
      <c r="F549" s="727"/>
      <c r="G549" s="715"/>
      <c r="H549" s="970"/>
      <c r="I549" s="976"/>
      <c r="J549" s="970">
        <f t="shared" si="52"/>
        <v>0</v>
      </c>
      <c r="K549" s="970">
        <f t="shared" si="49"/>
        <v>0</v>
      </c>
      <c r="L549" s="752">
        <f t="shared" si="50"/>
        <v>0</v>
      </c>
      <c r="M549" s="711"/>
      <c r="N549" s="706">
        <f>+IF(A549="",0,IF(A549=Table!$A$5,L549,(IF(A549=Table!$A$3,0,IF(A549=Table!$A$4,L549,0)))))</f>
        <v>0</v>
      </c>
      <c r="O549" s="672"/>
      <c r="P549" s="707">
        <f>-IF(A549=Table!$A$5,I549,0)+IF(A549=Table!$A$5,H549,0)</f>
        <v>0</v>
      </c>
      <c r="Q549" s="716" t="str">
        <f t="shared" si="48"/>
        <v>01/1900</v>
      </c>
      <c r="R549" s="717">
        <f t="shared" si="53"/>
        <v>1</v>
      </c>
      <c r="S549" s="718"/>
      <c r="T549" s="718"/>
      <c r="U549" s="718"/>
      <c r="V549" s="718"/>
      <c r="W549" s="718"/>
      <c r="X549" s="718"/>
      <c r="Y549" s="718"/>
      <c r="Z549" s="718"/>
    </row>
    <row r="550" spans="1:26" ht="15">
      <c r="A550" s="711"/>
      <c r="B550" s="712"/>
      <c r="C550" s="711"/>
      <c r="D550" s="848" t="str">
        <f t="shared" si="51"/>
        <v>Caisse-01/1900</v>
      </c>
      <c r="E550" s="735"/>
      <c r="F550" s="720"/>
      <c r="G550" s="715"/>
      <c r="H550" s="970"/>
      <c r="I550" s="976"/>
      <c r="J550" s="970">
        <f t="shared" si="52"/>
        <v>0</v>
      </c>
      <c r="K550" s="970">
        <f t="shared" si="49"/>
        <v>0</v>
      </c>
      <c r="L550" s="752">
        <f t="shared" si="50"/>
        <v>0</v>
      </c>
      <c r="M550" s="711"/>
      <c r="N550" s="706">
        <f>+IF(A550="",0,IF(A550=Table!$A$5,L550,(IF(A550=Table!$A$3,0,IF(A550=Table!$A$4,L550,0)))))</f>
        <v>0</v>
      </c>
      <c r="O550" s="672"/>
      <c r="P550" s="707">
        <f>-IF(A550=Table!$A$5,I550,0)+IF(A550=Table!$A$5,H550,0)</f>
        <v>0</v>
      </c>
      <c r="Q550" s="716" t="str">
        <f t="shared" si="48"/>
        <v>01/1900</v>
      </c>
      <c r="R550" s="717">
        <f t="shared" si="53"/>
        <v>1</v>
      </c>
      <c r="S550" s="718"/>
      <c r="T550" s="718"/>
      <c r="U550" s="718"/>
      <c r="V550" s="718"/>
      <c r="W550" s="718"/>
      <c r="X550" s="718"/>
      <c r="Y550" s="718"/>
      <c r="Z550" s="718"/>
    </row>
    <row r="551" spans="1:26" ht="15">
      <c r="A551" s="711"/>
      <c r="B551" s="712"/>
      <c r="C551" s="711"/>
      <c r="D551" s="848" t="str">
        <f t="shared" si="51"/>
        <v>Caisse-01/1900</v>
      </c>
      <c r="E551" s="735"/>
      <c r="F551" s="720"/>
      <c r="G551" s="715"/>
      <c r="H551" s="970"/>
      <c r="I551" s="976"/>
      <c r="J551" s="970">
        <f t="shared" si="52"/>
        <v>0</v>
      </c>
      <c r="K551" s="970">
        <f t="shared" si="49"/>
        <v>0</v>
      </c>
      <c r="L551" s="752">
        <f t="shared" si="50"/>
        <v>0</v>
      </c>
      <c r="M551" s="711"/>
      <c r="N551" s="706">
        <f>+IF(A551="",0,IF(A551=Table!$A$5,L551,(IF(A551=Table!$A$3,0,IF(A551=Table!$A$4,L551,0)))))</f>
        <v>0</v>
      </c>
      <c r="O551" s="672"/>
      <c r="P551" s="707">
        <f>-IF(A551=Table!$A$5,I551,0)+IF(A551=Table!$A$5,H551,0)</f>
        <v>0</v>
      </c>
      <c r="Q551" s="716" t="str">
        <f t="shared" si="48"/>
        <v>01/1900</v>
      </c>
      <c r="R551" s="717">
        <f t="shared" si="53"/>
        <v>1</v>
      </c>
      <c r="S551" s="718"/>
      <c r="T551" s="718"/>
      <c r="U551" s="718"/>
      <c r="V551" s="718"/>
      <c r="W551" s="718"/>
      <c r="X551" s="718"/>
      <c r="Y551" s="718"/>
      <c r="Z551" s="718"/>
    </row>
    <row r="552" spans="1:26" ht="15">
      <c r="A552" s="711"/>
      <c r="B552" s="712"/>
      <c r="C552" s="711"/>
      <c r="D552" s="848" t="str">
        <f t="shared" si="51"/>
        <v>Caisse-01/1900</v>
      </c>
      <c r="E552" s="719"/>
      <c r="F552" s="727"/>
      <c r="G552" s="715"/>
      <c r="H552" s="970"/>
      <c r="I552" s="976"/>
      <c r="J552" s="970">
        <f t="shared" si="52"/>
        <v>0</v>
      </c>
      <c r="K552" s="970">
        <f t="shared" si="49"/>
        <v>0</v>
      </c>
      <c r="L552" s="752">
        <f t="shared" si="50"/>
        <v>0</v>
      </c>
      <c r="M552" s="711"/>
      <c r="N552" s="706">
        <f>+IF(A552="",0,IF(A552=Table!$A$5,L552,(IF(A552=Table!$A$3,0,IF(A552=Table!$A$4,L552,0)))))</f>
        <v>0</v>
      </c>
      <c r="O552" s="672"/>
      <c r="P552" s="707">
        <f>-IF(A552=Table!$A$5,I552,0)+IF(A552=Table!$A$5,H552,0)</f>
        <v>0</v>
      </c>
      <c r="Q552" s="716" t="str">
        <f t="shared" si="48"/>
        <v>01/1900</v>
      </c>
      <c r="R552" s="717">
        <f t="shared" si="53"/>
        <v>1</v>
      </c>
      <c r="S552" s="718"/>
      <c r="T552" s="718"/>
      <c r="U552" s="718"/>
      <c r="V552" s="718"/>
      <c r="W552" s="718"/>
      <c r="X552" s="718"/>
      <c r="Y552" s="718"/>
      <c r="Z552" s="718"/>
    </row>
    <row r="553" spans="1:26" ht="15">
      <c r="A553" s="711"/>
      <c r="B553" s="712"/>
      <c r="C553" s="711"/>
      <c r="D553" s="848" t="str">
        <f t="shared" si="51"/>
        <v>Caisse-01/1900</v>
      </c>
      <c r="E553" s="719"/>
      <c r="F553" s="727"/>
      <c r="G553" s="715"/>
      <c r="H553" s="970"/>
      <c r="I553" s="976"/>
      <c r="J553" s="970">
        <f t="shared" si="52"/>
        <v>0</v>
      </c>
      <c r="K553" s="970">
        <f t="shared" si="49"/>
        <v>0</v>
      </c>
      <c r="L553" s="752">
        <f t="shared" si="50"/>
        <v>0</v>
      </c>
      <c r="M553" s="711"/>
      <c r="N553" s="706">
        <f>+IF(A553="",0,IF(A553=Table!$A$5,L553,(IF(A553=Table!$A$3,0,IF(A553=Table!$A$4,L553,0)))))</f>
        <v>0</v>
      </c>
      <c r="O553" s="672"/>
      <c r="P553" s="707">
        <f>-IF(A553=Table!$A$5,I553,0)+IF(A553=Table!$A$5,H553,0)</f>
        <v>0</v>
      </c>
      <c r="Q553" s="716" t="str">
        <f t="shared" si="48"/>
        <v>01/1900</v>
      </c>
      <c r="R553" s="717">
        <f t="shared" si="53"/>
        <v>1</v>
      </c>
      <c r="S553" s="718"/>
      <c r="T553" s="718"/>
      <c r="U553" s="718"/>
      <c r="V553" s="718"/>
      <c r="W553" s="718"/>
      <c r="X553" s="718"/>
      <c r="Y553" s="718"/>
      <c r="Z553" s="718"/>
    </row>
    <row r="554" spans="1:26" ht="15">
      <c r="A554" s="711"/>
      <c r="B554" s="712"/>
      <c r="C554" s="711"/>
      <c r="D554" s="848" t="str">
        <f t="shared" si="51"/>
        <v>Caisse-01/1900</v>
      </c>
      <c r="E554" s="735"/>
      <c r="F554" s="727"/>
      <c r="G554" s="715"/>
      <c r="H554" s="970"/>
      <c r="I554" s="976"/>
      <c r="J554" s="970">
        <f t="shared" si="52"/>
        <v>0</v>
      </c>
      <c r="K554" s="970">
        <f t="shared" si="49"/>
        <v>0</v>
      </c>
      <c r="L554" s="752">
        <f t="shared" si="50"/>
        <v>0</v>
      </c>
      <c r="M554" s="711"/>
      <c r="N554" s="706">
        <f>+IF(A554="",0,IF(A554=Table!$A$5,L554,(IF(A554=Table!$A$3,0,IF(A554=Table!$A$4,L554,0)))))</f>
        <v>0</v>
      </c>
      <c r="O554" s="672"/>
      <c r="P554" s="707">
        <f>-IF(A554=Table!$A$5,I554,0)+IF(A554=Table!$A$5,H554,0)</f>
        <v>0</v>
      </c>
      <c r="Q554" s="716" t="str">
        <f t="shared" si="48"/>
        <v>01/1900</v>
      </c>
      <c r="R554" s="717">
        <f t="shared" si="53"/>
        <v>1</v>
      </c>
      <c r="S554" s="718"/>
      <c r="T554" s="718"/>
      <c r="U554" s="718"/>
      <c r="V554" s="718"/>
      <c r="W554" s="718"/>
      <c r="X554" s="718"/>
      <c r="Y554" s="718"/>
      <c r="Z554" s="718"/>
    </row>
    <row r="555" spans="1:26" ht="15">
      <c r="A555" s="711"/>
      <c r="B555" s="712"/>
      <c r="C555" s="711"/>
      <c r="D555" s="848" t="str">
        <f t="shared" si="51"/>
        <v>Caisse-01/1900</v>
      </c>
      <c r="E555" s="719"/>
      <c r="F555" s="727"/>
      <c r="G555" s="715"/>
      <c r="H555" s="970"/>
      <c r="I555" s="976"/>
      <c r="J555" s="970">
        <f t="shared" si="52"/>
        <v>0</v>
      </c>
      <c r="K555" s="970">
        <f t="shared" si="49"/>
        <v>0</v>
      </c>
      <c r="L555" s="752">
        <f t="shared" si="50"/>
        <v>0</v>
      </c>
      <c r="M555" s="711"/>
      <c r="N555" s="706">
        <f>+IF(A555="",0,IF(A555=Table!$A$5,L555,(IF(A555=Table!$A$3,0,IF(A555=Table!$A$4,L555,0)))))</f>
        <v>0</v>
      </c>
      <c r="O555" s="672"/>
      <c r="P555" s="707">
        <f>-IF(A555=Table!$A$5,I555,0)+IF(A555=Table!$A$5,H555,0)</f>
        <v>0</v>
      </c>
      <c r="Q555" s="716" t="str">
        <f t="shared" si="48"/>
        <v>01/1900</v>
      </c>
      <c r="R555" s="717">
        <f t="shared" si="53"/>
        <v>1</v>
      </c>
      <c r="S555" s="718"/>
      <c r="T555" s="718"/>
      <c r="U555" s="718"/>
      <c r="V555" s="718"/>
      <c r="W555" s="718"/>
      <c r="X555" s="718"/>
      <c r="Y555" s="718"/>
      <c r="Z555" s="718"/>
    </row>
    <row r="556" spans="1:26" ht="15">
      <c r="A556" s="711"/>
      <c r="B556" s="712"/>
      <c r="C556" s="711"/>
      <c r="D556" s="848" t="str">
        <f t="shared" si="51"/>
        <v>Caisse-01/1900</v>
      </c>
      <c r="E556" s="719"/>
      <c r="F556" s="727"/>
      <c r="G556" s="715"/>
      <c r="H556" s="970"/>
      <c r="I556" s="976"/>
      <c r="J556" s="970">
        <f t="shared" si="52"/>
        <v>0</v>
      </c>
      <c r="K556" s="970">
        <f t="shared" si="49"/>
        <v>0</v>
      </c>
      <c r="L556" s="752">
        <f t="shared" si="50"/>
        <v>0</v>
      </c>
      <c r="M556" s="711"/>
      <c r="N556" s="706">
        <f>+IF(A556="",0,IF(A556=Table!$A$5,L556,(IF(A556=Table!$A$3,0,IF(A556=Table!$A$4,L556,0)))))</f>
        <v>0</v>
      </c>
      <c r="O556" s="672"/>
      <c r="P556" s="707">
        <f>-IF(A556=Table!$A$5,I556,0)+IF(A556=Table!$A$5,H556,0)</f>
        <v>0</v>
      </c>
      <c r="Q556" s="716" t="str">
        <f t="shared" si="48"/>
        <v>01/1900</v>
      </c>
      <c r="R556" s="717">
        <f t="shared" si="53"/>
        <v>1</v>
      </c>
      <c r="S556" s="718"/>
      <c r="T556" s="718"/>
      <c r="U556" s="718"/>
      <c r="V556" s="718"/>
      <c r="W556" s="718"/>
      <c r="X556" s="718"/>
      <c r="Y556" s="718"/>
      <c r="Z556" s="718"/>
    </row>
    <row r="557" spans="1:26" ht="15">
      <c r="A557" s="711"/>
      <c r="B557" s="712"/>
      <c r="C557" s="711"/>
      <c r="D557" s="848" t="str">
        <f t="shared" si="51"/>
        <v>Caisse-01/1900</v>
      </c>
      <c r="E557" s="719"/>
      <c r="F557" s="727"/>
      <c r="G557" s="715"/>
      <c r="H557" s="970"/>
      <c r="I557" s="976"/>
      <c r="J557" s="970">
        <f t="shared" si="52"/>
        <v>0</v>
      </c>
      <c r="K557" s="970">
        <f t="shared" si="49"/>
        <v>0</v>
      </c>
      <c r="L557" s="752">
        <f t="shared" si="50"/>
        <v>0</v>
      </c>
      <c r="M557" s="711"/>
      <c r="N557" s="706">
        <f>+IF(A557="",0,IF(A557=Table!$A$5,L557,(IF(A557=Table!$A$3,0,IF(A557=Table!$A$4,L557,0)))))</f>
        <v>0</v>
      </c>
      <c r="O557" s="672"/>
      <c r="P557" s="707">
        <f>-IF(A557=Table!$A$5,I557,0)+IF(A557=Table!$A$5,H557,0)</f>
        <v>0</v>
      </c>
      <c r="Q557" s="716" t="str">
        <f t="shared" si="48"/>
        <v>01/1900</v>
      </c>
      <c r="R557" s="717">
        <f t="shared" si="53"/>
        <v>1</v>
      </c>
      <c r="S557" s="718"/>
      <c r="T557" s="718"/>
      <c r="U557" s="718"/>
      <c r="V557" s="718"/>
      <c r="W557" s="718"/>
      <c r="X557" s="718"/>
      <c r="Y557" s="718"/>
      <c r="Z557" s="718"/>
    </row>
    <row r="558" spans="1:26" ht="15">
      <c r="A558" s="711"/>
      <c r="B558" s="712"/>
      <c r="C558" s="711"/>
      <c r="D558" s="848" t="str">
        <f t="shared" si="51"/>
        <v>Caisse-01/1900</v>
      </c>
      <c r="E558" s="719"/>
      <c r="F558" s="727"/>
      <c r="G558" s="715"/>
      <c r="H558" s="970"/>
      <c r="I558" s="976"/>
      <c r="J558" s="970">
        <f t="shared" si="52"/>
        <v>0</v>
      </c>
      <c r="K558" s="970">
        <f t="shared" si="49"/>
        <v>0</v>
      </c>
      <c r="L558" s="752">
        <f t="shared" si="50"/>
        <v>0</v>
      </c>
      <c r="M558" s="711"/>
      <c r="N558" s="706">
        <f>+IF(A558="",0,IF(A558=Table!$A$5,L558,(IF(A558=Table!$A$3,0,IF(A558=Table!$A$4,L558,0)))))</f>
        <v>0</v>
      </c>
      <c r="O558" s="672"/>
      <c r="P558" s="707">
        <f>-IF(A558=Table!$A$5,I558,0)+IF(A558=Table!$A$5,H558,0)</f>
        <v>0</v>
      </c>
      <c r="Q558" s="716" t="str">
        <f t="shared" si="48"/>
        <v>01/1900</v>
      </c>
      <c r="R558" s="717">
        <f t="shared" si="53"/>
        <v>1</v>
      </c>
      <c r="S558" s="718"/>
      <c r="T558" s="718"/>
      <c r="U558" s="718"/>
      <c r="V558" s="718"/>
      <c r="W558" s="718"/>
      <c r="X558" s="718"/>
      <c r="Y558" s="718"/>
      <c r="Z558" s="718"/>
    </row>
    <row r="559" spans="1:26" ht="15">
      <c r="A559" s="711"/>
      <c r="B559" s="712"/>
      <c r="C559" s="711"/>
      <c r="D559" s="848" t="str">
        <f t="shared" si="51"/>
        <v>Caisse-01/1900</v>
      </c>
      <c r="E559" s="719"/>
      <c r="F559" s="727"/>
      <c r="G559" s="715"/>
      <c r="H559" s="970"/>
      <c r="I559" s="976"/>
      <c r="J559" s="970">
        <f t="shared" si="52"/>
        <v>0</v>
      </c>
      <c r="K559" s="970">
        <f t="shared" si="49"/>
        <v>0</v>
      </c>
      <c r="L559" s="752">
        <f t="shared" si="50"/>
        <v>0</v>
      </c>
      <c r="M559" s="711"/>
      <c r="N559" s="706">
        <f>+IF(A559="",0,IF(A559=Table!$A$5,L559,(IF(A559=Table!$A$3,0,IF(A559=Table!$A$4,L559,0)))))</f>
        <v>0</v>
      </c>
      <c r="O559" s="672"/>
      <c r="P559" s="707">
        <f>-IF(A559=Table!$A$5,I559,0)+IF(A559=Table!$A$5,H559,0)</f>
        <v>0</v>
      </c>
      <c r="Q559" s="716" t="str">
        <f t="shared" si="48"/>
        <v>01/1900</v>
      </c>
      <c r="R559" s="717">
        <f t="shared" si="53"/>
        <v>1</v>
      </c>
      <c r="S559" s="718"/>
      <c r="T559" s="718"/>
      <c r="U559" s="718"/>
      <c r="V559" s="718"/>
      <c r="W559" s="718"/>
      <c r="X559" s="718"/>
      <c r="Y559" s="718"/>
      <c r="Z559" s="718"/>
    </row>
    <row r="560" spans="1:26" ht="15">
      <c r="A560" s="711"/>
      <c r="B560" s="712"/>
      <c r="C560" s="711"/>
      <c r="D560" s="848" t="str">
        <f t="shared" si="51"/>
        <v>Caisse-01/1900</v>
      </c>
      <c r="E560" s="719"/>
      <c r="F560" s="727"/>
      <c r="G560" s="715"/>
      <c r="H560" s="970"/>
      <c r="I560" s="976"/>
      <c r="J560" s="970">
        <f t="shared" si="52"/>
        <v>0</v>
      </c>
      <c r="K560" s="970">
        <f t="shared" si="49"/>
        <v>0</v>
      </c>
      <c r="L560" s="752">
        <f t="shared" si="50"/>
        <v>0</v>
      </c>
      <c r="M560" s="711"/>
      <c r="N560" s="706">
        <f>+IF(A560="",0,IF(A560=Table!$A$5,L560,(IF(A560=Table!$A$3,0,IF(A560=Table!$A$4,L560,0)))))</f>
        <v>0</v>
      </c>
      <c r="O560" s="672"/>
      <c r="P560" s="707">
        <f>-IF(A560=Table!$A$5,I560,0)+IF(A560=Table!$A$5,H560,0)</f>
        <v>0</v>
      </c>
      <c r="Q560" s="716" t="str">
        <f t="shared" si="48"/>
        <v>01/1900</v>
      </c>
      <c r="R560" s="717">
        <f t="shared" si="53"/>
        <v>1</v>
      </c>
      <c r="S560" s="718"/>
      <c r="T560" s="718"/>
      <c r="U560" s="718"/>
      <c r="V560" s="718"/>
      <c r="W560" s="718"/>
      <c r="X560" s="718"/>
      <c r="Y560" s="718"/>
      <c r="Z560" s="718"/>
    </row>
    <row r="561" spans="1:26" ht="15">
      <c r="A561" s="711"/>
      <c r="B561" s="712"/>
      <c r="C561" s="711"/>
      <c r="D561" s="848" t="str">
        <f t="shared" si="51"/>
        <v>Caisse-01/1900</v>
      </c>
      <c r="E561" s="719"/>
      <c r="F561" s="727"/>
      <c r="G561" s="715"/>
      <c r="H561" s="970"/>
      <c r="I561" s="976"/>
      <c r="J561" s="970">
        <f t="shared" si="52"/>
        <v>0</v>
      </c>
      <c r="K561" s="970">
        <f t="shared" si="49"/>
        <v>0</v>
      </c>
      <c r="L561" s="752">
        <f t="shared" si="50"/>
        <v>0</v>
      </c>
      <c r="M561" s="711"/>
      <c r="N561" s="706">
        <f>+IF(A561="",0,IF(A561=Table!$A$5,L561,(IF(A561=Table!$A$3,0,IF(A561=Table!$A$4,L561,0)))))</f>
        <v>0</v>
      </c>
      <c r="O561" s="672"/>
      <c r="P561" s="707">
        <f>-IF(A561=Table!$A$5,I561,0)+IF(A561=Table!$A$5,H561,0)</f>
        <v>0</v>
      </c>
      <c r="Q561" s="716" t="str">
        <f t="shared" si="48"/>
        <v>01/1900</v>
      </c>
      <c r="R561" s="717">
        <f t="shared" si="53"/>
        <v>1</v>
      </c>
      <c r="S561" s="718"/>
      <c r="T561" s="718"/>
      <c r="U561" s="718"/>
      <c r="V561" s="718"/>
      <c r="W561" s="718"/>
      <c r="X561" s="718"/>
      <c r="Y561" s="718"/>
      <c r="Z561" s="718"/>
    </row>
    <row r="562" spans="1:26" ht="15">
      <c r="A562" s="711"/>
      <c r="B562" s="712"/>
      <c r="C562" s="711"/>
      <c r="D562" s="848" t="str">
        <f t="shared" si="51"/>
        <v>Caisse-01/1900</v>
      </c>
      <c r="E562" s="735"/>
      <c r="F562" s="727"/>
      <c r="G562" s="715"/>
      <c r="H562" s="970"/>
      <c r="I562" s="976"/>
      <c r="J562" s="970">
        <f t="shared" si="52"/>
        <v>0</v>
      </c>
      <c r="K562" s="970">
        <f t="shared" si="49"/>
        <v>0</v>
      </c>
      <c r="L562" s="752">
        <f t="shared" si="50"/>
        <v>0</v>
      </c>
      <c r="M562" s="711"/>
      <c r="N562" s="706">
        <f>+IF(A562="",0,IF(A562=Table!$A$5,L562,(IF(A562=Table!$A$3,0,IF(A562=Table!$A$4,L562,0)))))</f>
        <v>0</v>
      </c>
      <c r="O562" s="672"/>
      <c r="P562" s="707">
        <f>-IF(A562=Table!$A$5,I562,0)+IF(A562=Table!$A$5,H562,0)</f>
        <v>0</v>
      </c>
      <c r="Q562" s="716" t="str">
        <f t="shared" si="48"/>
        <v>01/1900</v>
      </c>
      <c r="R562" s="717">
        <f t="shared" si="53"/>
        <v>1</v>
      </c>
      <c r="S562" s="718"/>
      <c r="T562" s="718"/>
      <c r="U562" s="718"/>
      <c r="V562" s="718"/>
      <c r="W562" s="718"/>
      <c r="X562" s="718"/>
      <c r="Y562" s="718"/>
      <c r="Z562" s="718"/>
    </row>
    <row r="563" spans="1:26" ht="15">
      <c r="A563" s="711"/>
      <c r="B563" s="712"/>
      <c r="C563" s="711"/>
      <c r="D563" s="848" t="str">
        <f t="shared" si="51"/>
        <v>Caisse-01/1900</v>
      </c>
      <c r="E563" s="735"/>
      <c r="F563" s="727"/>
      <c r="G563" s="715"/>
      <c r="H563" s="970"/>
      <c r="I563" s="976"/>
      <c r="J563" s="970">
        <f t="shared" si="52"/>
        <v>0</v>
      </c>
      <c r="K563" s="970">
        <f t="shared" si="49"/>
        <v>0</v>
      </c>
      <c r="L563" s="752">
        <f t="shared" si="50"/>
        <v>0</v>
      </c>
      <c r="M563" s="711"/>
      <c r="N563" s="706">
        <f>+IF(A563="",0,IF(A563=Table!$A$5,L563,(IF(A563=Table!$A$3,0,IF(A563=Table!$A$4,L563,0)))))</f>
        <v>0</v>
      </c>
      <c r="O563" s="672"/>
      <c r="P563" s="707">
        <f>-IF(A563=Table!$A$5,I563,0)+IF(A563=Table!$A$5,H563,0)</f>
        <v>0</v>
      </c>
      <c r="Q563" s="716" t="str">
        <f t="shared" si="48"/>
        <v>01/1900</v>
      </c>
      <c r="R563" s="717">
        <f t="shared" si="53"/>
        <v>1</v>
      </c>
      <c r="S563" s="718"/>
      <c r="T563" s="718"/>
      <c r="U563" s="718"/>
      <c r="V563" s="718"/>
      <c r="W563" s="718"/>
      <c r="X563" s="718"/>
      <c r="Y563" s="718"/>
      <c r="Z563" s="718"/>
    </row>
    <row r="564" spans="1:26" ht="15">
      <c r="A564" s="711"/>
      <c r="B564" s="712"/>
      <c r="C564" s="711"/>
      <c r="D564" s="848" t="str">
        <f t="shared" si="51"/>
        <v>Caisse-01/1900</v>
      </c>
      <c r="E564" s="735"/>
      <c r="F564" s="727"/>
      <c r="G564" s="715"/>
      <c r="H564" s="970"/>
      <c r="I564" s="976"/>
      <c r="J564" s="970">
        <f t="shared" si="52"/>
        <v>0</v>
      </c>
      <c r="K564" s="970">
        <f t="shared" si="49"/>
        <v>0</v>
      </c>
      <c r="L564" s="752">
        <f t="shared" si="50"/>
        <v>0</v>
      </c>
      <c r="M564" s="711"/>
      <c r="N564" s="706">
        <f>+IF(A564="",0,IF(A564=Table!$A$5,L564,(IF(A564=Table!$A$3,0,IF(A564=Table!$A$4,L564,0)))))</f>
        <v>0</v>
      </c>
      <c r="O564" s="672"/>
      <c r="P564" s="707">
        <f>-IF(A564=Table!$A$5,I564,0)+IF(A564=Table!$A$5,H564,0)</f>
        <v>0</v>
      </c>
      <c r="Q564" s="716" t="str">
        <f t="shared" si="48"/>
        <v>01/1900</v>
      </c>
      <c r="R564" s="717">
        <f t="shared" si="53"/>
        <v>1</v>
      </c>
      <c r="S564" s="718"/>
      <c r="T564" s="718"/>
      <c r="U564" s="718"/>
      <c r="V564" s="718"/>
      <c r="W564" s="718"/>
      <c r="X564" s="718"/>
      <c r="Y564" s="718"/>
      <c r="Z564" s="718"/>
    </row>
    <row r="565" spans="1:26" ht="15">
      <c r="A565" s="711"/>
      <c r="B565" s="712"/>
      <c r="C565" s="711"/>
      <c r="D565" s="848" t="str">
        <f t="shared" si="51"/>
        <v>Caisse-01/1900</v>
      </c>
      <c r="E565" s="735"/>
      <c r="F565" s="727"/>
      <c r="G565" s="715"/>
      <c r="H565" s="970"/>
      <c r="I565" s="976"/>
      <c r="J565" s="970">
        <f t="shared" si="52"/>
        <v>0</v>
      </c>
      <c r="K565" s="970">
        <f t="shared" si="49"/>
        <v>0</v>
      </c>
      <c r="L565" s="752">
        <f t="shared" si="50"/>
        <v>0</v>
      </c>
      <c r="M565" s="711"/>
      <c r="N565" s="706">
        <f>+IF(A565="",0,IF(A565=Table!$A$5,L565,(IF(A565=Table!$A$3,0,IF(A565=Table!$A$4,L565,0)))))</f>
        <v>0</v>
      </c>
      <c r="O565" s="672"/>
      <c r="P565" s="707">
        <f>-IF(A565=Table!$A$5,I565,0)+IF(A565=Table!$A$5,H565,0)</f>
        <v>0</v>
      </c>
      <c r="Q565" s="716" t="str">
        <f t="shared" si="48"/>
        <v>01/1900</v>
      </c>
      <c r="R565" s="717">
        <f t="shared" si="53"/>
        <v>1</v>
      </c>
      <c r="S565" s="718"/>
      <c r="T565" s="718"/>
      <c r="U565" s="718"/>
      <c r="V565" s="718"/>
      <c r="W565" s="718"/>
      <c r="X565" s="718"/>
      <c r="Y565" s="718"/>
      <c r="Z565" s="718"/>
    </row>
    <row r="566" spans="1:26" ht="15">
      <c r="A566" s="711"/>
      <c r="B566" s="712"/>
      <c r="C566" s="711"/>
      <c r="D566" s="848" t="str">
        <f t="shared" si="51"/>
        <v>Caisse-01/1900</v>
      </c>
      <c r="E566" s="735"/>
      <c r="F566" s="727"/>
      <c r="G566" s="715"/>
      <c r="H566" s="970"/>
      <c r="I566" s="976"/>
      <c r="J566" s="970">
        <f t="shared" si="52"/>
        <v>0</v>
      </c>
      <c r="K566" s="970">
        <f t="shared" si="49"/>
        <v>0</v>
      </c>
      <c r="L566" s="752">
        <f t="shared" si="50"/>
        <v>0</v>
      </c>
      <c r="M566" s="711"/>
      <c r="N566" s="706">
        <f>+IF(A566="",0,IF(A566=Table!$A$5,L566,(IF(A566=Table!$A$3,0,IF(A566=Table!$A$4,L566,0)))))</f>
        <v>0</v>
      </c>
      <c r="O566" s="672"/>
      <c r="P566" s="707">
        <f>-IF(A566=Table!$A$5,I566,0)+IF(A566=Table!$A$5,H566,0)</f>
        <v>0</v>
      </c>
      <c r="Q566" s="716" t="str">
        <f t="shared" si="48"/>
        <v>01/1900</v>
      </c>
      <c r="R566" s="717">
        <f t="shared" si="53"/>
        <v>1</v>
      </c>
      <c r="S566" s="718"/>
      <c r="T566" s="718"/>
      <c r="U566" s="718"/>
      <c r="V566" s="718"/>
      <c r="W566" s="718"/>
      <c r="X566" s="718"/>
      <c r="Y566" s="718"/>
      <c r="Z566" s="718"/>
    </row>
    <row r="567" spans="1:26" ht="15">
      <c r="A567" s="711"/>
      <c r="B567" s="712"/>
      <c r="C567" s="711"/>
      <c r="D567" s="848" t="str">
        <f t="shared" si="51"/>
        <v>Caisse-01/1900</v>
      </c>
      <c r="E567" s="735"/>
      <c r="F567" s="727"/>
      <c r="G567" s="715"/>
      <c r="H567" s="970"/>
      <c r="I567" s="976"/>
      <c r="J567" s="970">
        <f t="shared" si="52"/>
        <v>0</v>
      </c>
      <c r="K567" s="970">
        <f t="shared" si="49"/>
        <v>0</v>
      </c>
      <c r="L567" s="752">
        <f t="shared" si="50"/>
        <v>0</v>
      </c>
      <c r="M567" s="711"/>
      <c r="N567" s="706">
        <f>+IF(A567="",0,IF(A567=Table!$A$5,L567,(IF(A567=Table!$A$3,0,IF(A567=Table!$A$4,L567,0)))))</f>
        <v>0</v>
      </c>
      <c r="O567" s="672"/>
      <c r="P567" s="707">
        <f>-IF(A567=Table!$A$5,I567,0)+IF(A567=Table!$A$5,H567,0)</f>
        <v>0</v>
      </c>
      <c r="Q567" s="716" t="str">
        <f t="shared" si="48"/>
        <v>01/1900</v>
      </c>
      <c r="R567" s="717">
        <f t="shared" si="53"/>
        <v>1</v>
      </c>
      <c r="S567" s="718"/>
      <c r="T567" s="718"/>
      <c r="U567" s="718"/>
      <c r="V567" s="718"/>
      <c r="W567" s="718"/>
      <c r="X567" s="718"/>
      <c r="Y567" s="718"/>
      <c r="Z567" s="718"/>
    </row>
    <row r="568" spans="1:26" ht="15">
      <c r="A568" s="711"/>
      <c r="B568" s="712"/>
      <c r="C568" s="711"/>
      <c r="D568" s="848" t="str">
        <f t="shared" si="51"/>
        <v>Caisse-01/1900</v>
      </c>
      <c r="E568" s="735"/>
      <c r="F568" s="727"/>
      <c r="G568" s="715"/>
      <c r="H568" s="970"/>
      <c r="I568" s="976"/>
      <c r="J568" s="970">
        <f t="shared" si="52"/>
        <v>0</v>
      </c>
      <c r="K568" s="970">
        <f t="shared" si="49"/>
        <v>0</v>
      </c>
      <c r="L568" s="752">
        <f t="shared" si="50"/>
        <v>0</v>
      </c>
      <c r="M568" s="711"/>
      <c r="N568" s="706">
        <f>+IF(A568="",0,IF(A568=Table!$A$5,L568,(IF(A568=Table!$A$3,0,IF(A568=Table!$A$4,L568,0)))))</f>
        <v>0</v>
      </c>
      <c r="O568" s="672"/>
      <c r="P568" s="707">
        <f>-IF(A568=Table!$A$5,I568,0)+IF(A568=Table!$A$5,H568,0)</f>
        <v>0</v>
      </c>
      <c r="Q568" s="716" t="str">
        <f t="shared" si="48"/>
        <v>01/1900</v>
      </c>
      <c r="R568" s="717">
        <f t="shared" si="53"/>
        <v>1</v>
      </c>
      <c r="S568" s="718"/>
      <c r="T568" s="718"/>
      <c r="U568" s="718"/>
      <c r="V568" s="718"/>
      <c r="W568" s="718"/>
      <c r="X568" s="718"/>
      <c r="Y568" s="718"/>
      <c r="Z568" s="718"/>
    </row>
    <row r="569" spans="1:26" ht="15">
      <c r="A569" s="711"/>
      <c r="B569" s="712"/>
      <c r="C569" s="711"/>
      <c r="D569" s="848" t="str">
        <f t="shared" si="51"/>
        <v>Caisse-01/1900</v>
      </c>
      <c r="E569" s="735"/>
      <c r="F569" s="727"/>
      <c r="G569" s="715"/>
      <c r="H569" s="970"/>
      <c r="I569" s="976"/>
      <c r="J569" s="970">
        <f t="shared" si="52"/>
        <v>0</v>
      </c>
      <c r="K569" s="970">
        <f t="shared" si="49"/>
        <v>0</v>
      </c>
      <c r="L569" s="752">
        <f t="shared" si="50"/>
        <v>0</v>
      </c>
      <c r="M569" s="711"/>
      <c r="N569" s="706">
        <f>+IF(A569="",0,IF(A569=Table!$A$5,L569,(IF(A569=Table!$A$3,0,IF(A569=Table!$A$4,L569,0)))))</f>
        <v>0</v>
      </c>
      <c r="O569" s="672"/>
      <c r="P569" s="707">
        <f>-IF(A569=Table!$A$5,I569,0)+IF(A569=Table!$A$5,H569,0)</f>
        <v>0</v>
      </c>
      <c r="Q569" s="716" t="str">
        <f t="shared" si="48"/>
        <v>01/1900</v>
      </c>
      <c r="R569" s="717">
        <f t="shared" si="53"/>
        <v>1</v>
      </c>
      <c r="S569" s="718"/>
      <c r="T569" s="718"/>
      <c r="U569" s="718"/>
      <c r="V569" s="718"/>
      <c r="W569" s="718"/>
      <c r="X569" s="718"/>
      <c r="Y569" s="718"/>
      <c r="Z569" s="718"/>
    </row>
    <row r="570" spans="1:26" ht="15">
      <c r="A570" s="711"/>
      <c r="B570" s="712"/>
      <c r="C570" s="711"/>
      <c r="D570" s="848" t="str">
        <f t="shared" si="51"/>
        <v>Caisse-01/1900</v>
      </c>
      <c r="E570" s="735"/>
      <c r="F570" s="727"/>
      <c r="G570" s="715"/>
      <c r="H570" s="970"/>
      <c r="I570" s="976"/>
      <c r="J570" s="970">
        <f t="shared" si="52"/>
        <v>0</v>
      </c>
      <c r="K570" s="970">
        <f t="shared" si="49"/>
        <v>0</v>
      </c>
      <c r="L570" s="752">
        <f t="shared" si="50"/>
        <v>0</v>
      </c>
      <c r="M570" s="711"/>
      <c r="N570" s="706">
        <f>+IF(A570="",0,IF(A570=Table!$A$5,L570,(IF(A570=Table!$A$3,0,IF(A570=Table!$A$4,L570,0)))))</f>
        <v>0</v>
      </c>
      <c r="O570" s="672"/>
      <c r="P570" s="707">
        <f>-IF(A570=Table!$A$5,I570,0)+IF(A570=Table!$A$5,H570,0)</f>
        <v>0</v>
      </c>
      <c r="Q570" s="716" t="str">
        <f t="shared" si="48"/>
        <v>01/1900</v>
      </c>
      <c r="R570" s="717">
        <f t="shared" si="53"/>
        <v>1</v>
      </c>
      <c r="S570" s="718"/>
      <c r="T570" s="718"/>
      <c r="U570" s="718"/>
      <c r="V570" s="718"/>
      <c r="W570" s="718"/>
      <c r="X570" s="718"/>
      <c r="Y570" s="718"/>
      <c r="Z570" s="718"/>
    </row>
    <row r="571" spans="1:26" ht="15">
      <c r="A571" s="711"/>
      <c r="B571" s="712"/>
      <c r="C571" s="711"/>
      <c r="D571" s="848" t="str">
        <f t="shared" si="51"/>
        <v>Caisse-01/1900</v>
      </c>
      <c r="E571" s="735"/>
      <c r="F571" s="727"/>
      <c r="G571" s="715"/>
      <c r="H571" s="970"/>
      <c r="I571" s="976"/>
      <c r="J571" s="970">
        <f t="shared" si="52"/>
        <v>0</v>
      </c>
      <c r="K571" s="970">
        <f t="shared" si="49"/>
        <v>0</v>
      </c>
      <c r="L571" s="752">
        <f t="shared" si="50"/>
        <v>0</v>
      </c>
      <c r="M571" s="711"/>
      <c r="N571" s="706">
        <f>+IF(A571="",0,IF(A571=Table!$A$5,L571,(IF(A571=Table!$A$3,0,IF(A571=Table!$A$4,L571,0)))))</f>
        <v>0</v>
      </c>
      <c r="O571" s="672"/>
      <c r="P571" s="707">
        <f>-IF(A571=Table!$A$5,I571,0)+IF(A571=Table!$A$5,H571,0)</f>
        <v>0</v>
      </c>
      <c r="Q571" s="716" t="str">
        <f t="shared" si="48"/>
        <v>01/1900</v>
      </c>
      <c r="R571" s="717">
        <f t="shared" si="53"/>
        <v>1</v>
      </c>
      <c r="S571" s="718"/>
      <c r="T571" s="718"/>
      <c r="U571" s="718"/>
      <c r="V571" s="718"/>
      <c r="W571" s="718"/>
      <c r="X571" s="718"/>
      <c r="Y571" s="718"/>
      <c r="Z571" s="718"/>
    </row>
    <row r="572" spans="1:26" ht="15">
      <c r="A572" s="711"/>
      <c r="B572" s="712"/>
      <c r="C572" s="711"/>
      <c r="D572" s="848" t="str">
        <f t="shared" si="51"/>
        <v>Caisse-01/1900</v>
      </c>
      <c r="E572" s="735"/>
      <c r="F572" s="727"/>
      <c r="G572" s="715"/>
      <c r="H572" s="970"/>
      <c r="I572" s="976"/>
      <c r="J572" s="970">
        <f t="shared" si="52"/>
        <v>0</v>
      </c>
      <c r="K572" s="970">
        <f t="shared" si="49"/>
        <v>0</v>
      </c>
      <c r="L572" s="752">
        <f t="shared" si="50"/>
        <v>0</v>
      </c>
      <c r="M572" s="711"/>
      <c r="N572" s="706">
        <f>+IF(A572="",0,IF(A572=Table!$A$5,L572,(IF(A572=Table!$A$3,0,IF(A572=Table!$A$4,L572,0)))))</f>
        <v>0</v>
      </c>
      <c r="O572" s="672"/>
      <c r="P572" s="707">
        <f>-IF(A572=Table!$A$5,I572,0)+IF(A572=Table!$A$5,H572,0)</f>
        <v>0</v>
      </c>
      <c r="Q572" s="716" t="str">
        <f t="shared" si="48"/>
        <v>01/1900</v>
      </c>
      <c r="R572" s="717">
        <f t="shared" si="53"/>
        <v>1</v>
      </c>
      <c r="S572" s="718"/>
      <c r="T572" s="718"/>
      <c r="U572" s="718"/>
      <c r="V572" s="718"/>
      <c r="W572" s="718"/>
      <c r="X572" s="718"/>
      <c r="Y572" s="718"/>
      <c r="Z572" s="718"/>
    </row>
    <row r="573" spans="1:26" ht="15">
      <c r="A573" s="711"/>
      <c r="B573" s="712"/>
      <c r="C573" s="711"/>
      <c r="D573" s="848" t="str">
        <f t="shared" si="51"/>
        <v>Caisse-01/1900</v>
      </c>
      <c r="E573" s="735"/>
      <c r="F573" s="727"/>
      <c r="G573" s="715"/>
      <c r="H573" s="970"/>
      <c r="I573" s="976"/>
      <c r="J573" s="970">
        <f t="shared" si="52"/>
        <v>0</v>
      </c>
      <c r="K573" s="970">
        <f t="shared" si="49"/>
        <v>0</v>
      </c>
      <c r="L573" s="752">
        <f t="shared" si="50"/>
        <v>0</v>
      </c>
      <c r="M573" s="711"/>
      <c r="N573" s="706">
        <f>+IF(A573="",0,IF(A573=Table!$A$5,L573,(IF(A573=Table!$A$3,0,IF(A573=Table!$A$4,L573,0)))))</f>
        <v>0</v>
      </c>
      <c r="O573" s="672"/>
      <c r="P573" s="707">
        <f>-IF(A573=Table!$A$5,I573,0)+IF(A573=Table!$A$5,H573,0)</f>
        <v>0</v>
      </c>
      <c r="Q573" s="716" t="str">
        <f t="shared" si="48"/>
        <v>01/1900</v>
      </c>
      <c r="R573" s="717">
        <f t="shared" si="53"/>
        <v>1</v>
      </c>
      <c r="S573" s="718"/>
      <c r="T573" s="718"/>
      <c r="U573" s="718"/>
      <c r="V573" s="718"/>
      <c r="W573" s="718"/>
      <c r="X573" s="718"/>
      <c r="Y573" s="718"/>
      <c r="Z573" s="718"/>
    </row>
    <row r="574" spans="1:26" ht="15">
      <c r="A574" s="711"/>
      <c r="B574" s="712"/>
      <c r="C574" s="711"/>
      <c r="D574" s="848" t="str">
        <f t="shared" si="51"/>
        <v>Caisse-01/1900</v>
      </c>
      <c r="E574" s="735"/>
      <c r="F574" s="727"/>
      <c r="G574" s="715"/>
      <c r="H574" s="970"/>
      <c r="I574" s="976"/>
      <c r="J574" s="970">
        <f t="shared" si="52"/>
        <v>0</v>
      </c>
      <c r="K574" s="970">
        <f t="shared" si="49"/>
        <v>0</v>
      </c>
      <c r="L574" s="752">
        <f t="shared" si="50"/>
        <v>0</v>
      </c>
      <c r="M574" s="711"/>
      <c r="N574" s="706">
        <f>+IF(A574="",0,IF(A574=Table!$A$5,L574,(IF(A574=Table!$A$3,0,IF(A574=Table!$A$4,L574,0)))))</f>
        <v>0</v>
      </c>
      <c r="O574" s="672"/>
      <c r="P574" s="707">
        <f>-IF(A574=Table!$A$5,I574,0)+IF(A574=Table!$A$5,H574,0)</f>
        <v>0</v>
      </c>
      <c r="Q574" s="716" t="str">
        <f t="shared" si="48"/>
        <v>01/1900</v>
      </c>
      <c r="R574" s="717">
        <f t="shared" si="53"/>
        <v>1</v>
      </c>
      <c r="S574" s="718"/>
      <c r="T574" s="718"/>
      <c r="U574" s="718"/>
      <c r="V574" s="718"/>
      <c r="W574" s="718"/>
      <c r="X574" s="718"/>
      <c r="Y574" s="718"/>
      <c r="Z574" s="718"/>
    </row>
    <row r="575" spans="1:26" ht="15">
      <c r="A575" s="711"/>
      <c r="B575" s="712"/>
      <c r="C575" s="711"/>
      <c r="D575" s="848" t="str">
        <f t="shared" si="51"/>
        <v>Caisse-01/1900</v>
      </c>
      <c r="E575" s="735"/>
      <c r="F575" s="720"/>
      <c r="G575" s="715"/>
      <c r="H575" s="970"/>
      <c r="I575" s="976"/>
      <c r="J575" s="970">
        <f t="shared" si="52"/>
        <v>0</v>
      </c>
      <c r="K575" s="970">
        <f t="shared" si="49"/>
        <v>0</v>
      </c>
      <c r="L575" s="752">
        <f t="shared" si="50"/>
        <v>0</v>
      </c>
      <c r="M575" s="711"/>
      <c r="N575" s="706">
        <f>+IF(A575="",0,IF(A575=Table!$A$5,L575,(IF(A575=Table!$A$3,0,IF(A575=Table!$A$4,L575,0)))))</f>
        <v>0</v>
      </c>
      <c r="O575" s="672"/>
      <c r="P575" s="707">
        <f>-IF(A575=Table!$A$5,I575,0)+IF(A575=Table!$A$5,H575,0)</f>
        <v>0</v>
      </c>
      <c r="Q575" s="716" t="str">
        <f t="shared" si="48"/>
        <v>01/1900</v>
      </c>
      <c r="R575" s="717">
        <f t="shared" si="53"/>
        <v>1</v>
      </c>
      <c r="S575" s="718"/>
      <c r="T575" s="718"/>
      <c r="U575" s="718"/>
      <c r="V575" s="718"/>
      <c r="W575" s="718"/>
      <c r="X575" s="718"/>
      <c r="Y575" s="718"/>
      <c r="Z575" s="718"/>
    </row>
    <row r="576" spans="1:26" ht="15">
      <c r="A576" s="711"/>
      <c r="B576" s="712"/>
      <c r="C576" s="711"/>
      <c r="D576" s="848" t="str">
        <f t="shared" si="51"/>
        <v>Caisse-01/1900</v>
      </c>
      <c r="E576" s="715"/>
      <c r="F576" s="720"/>
      <c r="G576" s="715"/>
      <c r="H576" s="970"/>
      <c r="I576" s="973"/>
      <c r="J576" s="970">
        <f t="shared" si="52"/>
        <v>0</v>
      </c>
      <c r="K576" s="970">
        <f t="shared" si="49"/>
        <v>0</v>
      </c>
      <c r="L576" s="752">
        <f t="shared" si="50"/>
        <v>0</v>
      </c>
      <c r="M576" s="711"/>
      <c r="N576" s="706">
        <f>+IF(A576="",0,IF(A576=Table!$A$5,L576,(IF(A576=Table!$A$3,0,IF(A576=Table!$A$4,L576,0)))))</f>
        <v>0</v>
      </c>
      <c r="O576" s="672"/>
      <c r="P576" s="707">
        <f>-IF(A576=Table!$A$5,I576,0)+IF(A576=Table!$A$5,H576,0)</f>
        <v>0</v>
      </c>
      <c r="Q576" s="716" t="str">
        <f t="shared" si="48"/>
        <v>01/1900</v>
      </c>
      <c r="R576" s="717">
        <f t="shared" si="53"/>
        <v>1</v>
      </c>
      <c r="S576" s="718"/>
      <c r="T576" s="718"/>
      <c r="U576" s="718"/>
      <c r="V576" s="718"/>
      <c r="W576" s="718"/>
      <c r="X576" s="718"/>
      <c r="Y576" s="718"/>
      <c r="Z576" s="718"/>
    </row>
    <row r="577" spans="1:26" ht="15">
      <c r="A577" s="711"/>
      <c r="B577" s="712"/>
      <c r="C577" s="711"/>
      <c r="D577" s="848" t="str">
        <f t="shared" si="51"/>
        <v>Caisse-01/1900</v>
      </c>
      <c r="E577" s="715"/>
      <c r="F577" s="720"/>
      <c r="G577" s="715"/>
      <c r="H577" s="970"/>
      <c r="I577" s="973"/>
      <c r="J577" s="970">
        <f t="shared" si="52"/>
        <v>0</v>
      </c>
      <c r="K577" s="970">
        <f t="shared" si="49"/>
        <v>0</v>
      </c>
      <c r="L577" s="752">
        <f t="shared" si="50"/>
        <v>0</v>
      </c>
      <c r="M577" s="711"/>
      <c r="N577" s="706">
        <f>+IF(A577="",0,IF(A577=Table!$A$5,L577,(IF(A577=Table!$A$3,0,IF(A577=Table!$A$4,L577,0)))))</f>
        <v>0</v>
      </c>
      <c r="O577" s="672"/>
      <c r="P577" s="707">
        <f>-IF(A577=Table!$A$5,I577,0)+IF(A577=Table!$A$5,H577,0)</f>
        <v>0</v>
      </c>
      <c r="Q577" s="716" t="str">
        <f t="shared" si="48"/>
        <v>01/1900</v>
      </c>
      <c r="R577" s="717">
        <f t="shared" si="53"/>
        <v>1</v>
      </c>
      <c r="S577" s="718"/>
      <c r="T577" s="718"/>
      <c r="U577" s="718"/>
      <c r="V577" s="718"/>
      <c r="W577" s="718"/>
      <c r="X577" s="718"/>
      <c r="Y577" s="718"/>
      <c r="Z577" s="718"/>
    </row>
    <row r="578" spans="1:26" ht="15">
      <c r="A578" s="711"/>
      <c r="B578" s="712"/>
      <c r="C578" s="711"/>
      <c r="D578" s="848" t="str">
        <f t="shared" si="51"/>
        <v>Caisse-01/1900</v>
      </c>
      <c r="E578" s="715"/>
      <c r="F578" s="720"/>
      <c r="G578" s="715"/>
      <c r="H578" s="970"/>
      <c r="I578" s="973"/>
      <c r="J578" s="970">
        <f t="shared" si="52"/>
        <v>0</v>
      </c>
      <c r="K578" s="970">
        <f t="shared" si="49"/>
        <v>0</v>
      </c>
      <c r="L578" s="752">
        <f t="shared" si="50"/>
        <v>0</v>
      </c>
      <c r="M578" s="711"/>
      <c r="N578" s="706">
        <f>+IF(A578="",0,IF(A578=Table!$A$5,L578,(IF(A578=Table!$A$3,0,IF(A578=Table!$A$4,L578,0)))))</f>
        <v>0</v>
      </c>
      <c r="O578" s="672"/>
      <c r="P578" s="707">
        <f>-IF(A578=Table!$A$5,I578,0)+IF(A578=Table!$A$5,H578,0)</f>
        <v>0</v>
      </c>
      <c r="Q578" s="716" t="str">
        <f t="shared" si="48"/>
        <v>01/1900</v>
      </c>
      <c r="R578" s="717">
        <f t="shared" si="53"/>
        <v>1</v>
      </c>
      <c r="S578" s="718"/>
      <c r="T578" s="718"/>
      <c r="U578" s="718"/>
      <c r="V578" s="718"/>
      <c r="W578" s="718"/>
      <c r="X578" s="718"/>
      <c r="Y578" s="718"/>
      <c r="Z578" s="718"/>
    </row>
    <row r="579" spans="1:26" ht="15">
      <c r="A579" s="711"/>
      <c r="B579" s="712"/>
      <c r="C579" s="711"/>
      <c r="D579" s="848" t="str">
        <f t="shared" si="51"/>
        <v>Caisse-01/1900</v>
      </c>
      <c r="E579" s="715"/>
      <c r="F579" s="720"/>
      <c r="G579" s="715"/>
      <c r="H579" s="970"/>
      <c r="I579" s="973"/>
      <c r="J579" s="970">
        <f t="shared" si="52"/>
        <v>0</v>
      </c>
      <c r="K579" s="970">
        <f t="shared" si="49"/>
        <v>0</v>
      </c>
      <c r="L579" s="752">
        <f t="shared" si="50"/>
        <v>0</v>
      </c>
      <c r="M579" s="711"/>
      <c r="N579" s="706">
        <f>+IF(A579="",0,IF(A579=Table!$A$5,L579,(IF(A579=Table!$A$3,0,IF(A579=Table!$A$4,L579,0)))))</f>
        <v>0</v>
      </c>
      <c r="O579" s="672"/>
      <c r="P579" s="707">
        <f>-IF(A579=Table!$A$5,I579,0)+IF(A579=Table!$A$5,H579,0)</f>
        <v>0</v>
      </c>
      <c r="Q579" s="716" t="str">
        <f t="shared" si="48"/>
        <v>01/1900</v>
      </c>
      <c r="R579" s="717">
        <f t="shared" si="53"/>
        <v>1</v>
      </c>
      <c r="S579" s="718"/>
      <c r="T579" s="718"/>
      <c r="U579" s="718"/>
      <c r="V579" s="718"/>
      <c r="W579" s="718"/>
      <c r="X579" s="718"/>
      <c r="Y579" s="718"/>
      <c r="Z579" s="718"/>
    </row>
    <row r="580" spans="1:26" ht="15">
      <c r="A580" s="711"/>
      <c r="B580" s="712"/>
      <c r="C580" s="711"/>
      <c r="D580" s="848" t="str">
        <f t="shared" si="51"/>
        <v>Caisse-01/1900</v>
      </c>
      <c r="E580" s="715"/>
      <c r="F580" s="720"/>
      <c r="G580" s="715"/>
      <c r="H580" s="970"/>
      <c r="I580" s="973"/>
      <c r="J580" s="970">
        <f t="shared" si="52"/>
        <v>0</v>
      </c>
      <c r="K580" s="970">
        <f t="shared" si="49"/>
        <v>0</v>
      </c>
      <c r="L580" s="752">
        <f t="shared" si="50"/>
        <v>0</v>
      </c>
      <c r="M580" s="711"/>
      <c r="N580" s="706">
        <f>+IF(A580="",0,IF(A580=Table!$A$5,L580,(IF(A580=Table!$A$3,0,IF(A580=Table!$A$4,L580,0)))))</f>
        <v>0</v>
      </c>
      <c r="O580" s="672"/>
      <c r="P580" s="707">
        <f>-IF(A580=Table!$A$5,I580,0)+IF(A580=Table!$A$5,H580,0)</f>
        <v>0</v>
      </c>
      <c r="Q580" s="716" t="str">
        <f t="shared" si="48"/>
        <v>01/1900</v>
      </c>
      <c r="R580" s="717">
        <f t="shared" si="53"/>
        <v>1</v>
      </c>
      <c r="S580" s="718"/>
      <c r="T580" s="718"/>
      <c r="U580" s="718"/>
      <c r="V580" s="718"/>
      <c r="W580" s="718"/>
      <c r="X580" s="718"/>
      <c r="Y580" s="718"/>
      <c r="Z580" s="718"/>
    </row>
    <row r="581" spans="1:26" ht="15">
      <c r="A581" s="711"/>
      <c r="B581" s="712"/>
      <c r="C581" s="711"/>
      <c r="D581" s="848" t="str">
        <f t="shared" si="51"/>
        <v>Caisse-01/1900</v>
      </c>
      <c r="E581" s="725"/>
      <c r="F581" s="714"/>
      <c r="G581" s="715"/>
      <c r="H581" s="972"/>
      <c r="I581" s="970"/>
      <c r="J581" s="970">
        <f t="shared" si="52"/>
        <v>0</v>
      </c>
      <c r="K581" s="970">
        <f t="shared" si="49"/>
        <v>0</v>
      </c>
      <c r="L581" s="752">
        <f t="shared" si="50"/>
        <v>0</v>
      </c>
      <c r="M581" s="711"/>
      <c r="N581" s="706">
        <f>+IF(A581="",0,IF(A581=Table!$A$5,L581,(IF(A581=Table!$A$3,0,IF(A581=Table!$A$4,L581,0)))))</f>
        <v>0</v>
      </c>
      <c r="O581" s="672"/>
      <c r="P581" s="707">
        <f>-IF(A581=Table!$A$5,I581,0)+IF(A581=Table!$A$5,H581,0)</f>
        <v>0</v>
      </c>
      <c r="Q581" s="716" t="str">
        <f t="shared" si="48"/>
        <v>01/1900</v>
      </c>
      <c r="R581" s="717">
        <f t="shared" si="53"/>
        <v>1</v>
      </c>
      <c r="S581" s="718"/>
      <c r="T581" s="718"/>
      <c r="U581" s="718"/>
      <c r="V581" s="718"/>
      <c r="W581" s="718"/>
      <c r="X581" s="718"/>
      <c r="Y581" s="718"/>
      <c r="Z581" s="718"/>
    </row>
    <row r="582" spans="1:26" ht="15">
      <c r="A582" s="711"/>
      <c r="B582" s="712"/>
      <c r="C582" s="711"/>
      <c r="D582" s="848" t="str">
        <f t="shared" si="51"/>
        <v>Caisse-01/1900</v>
      </c>
      <c r="E582" s="715"/>
      <c r="F582" s="736"/>
      <c r="G582" s="715"/>
      <c r="H582" s="970"/>
      <c r="I582" s="970"/>
      <c r="J582" s="970">
        <f t="shared" si="52"/>
        <v>0</v>
      </c>
      <c r="K582" s="970">
        <f t="shared" si="49"/>
        <v>0</v>
      </c>
      <c r="L582" s="752">
        <f t="shared" si="50"/>
        <v>0</v>
      </c>
      <c r="M582" s="711"/>
      <c r="N582" s="706">
        <f>+IF(A582="",0,IF(A582=Table!$A$5,L582,(IF(A582=Table!$A$3,0,IF(A582=Table!$A$4,L582,0)))))</f>
        <v>0</v>
      </c>
      <c r="O582" s="672"/>
      <c r="P582" s="707">
        <f>-IF(A582=Table!$A$5,I582,0)+IF(A582=Table!$A$5,H582,0)</f>
        <v>0</v>
      </c>
      <c r="Q582" s="716" t="str">
        <f t="shared" si="48"/>
        <v>01/1900</v>
      </c>
      <c r="R582" s="717">
        <f t="shared" si="53"/>
        <v>1</v>
      </c>
      <c r="S582" s="718"/>
      <c r="T582" s="718"/>
      <c r="U582" s="718"/>
      <c r="V582" s="718"/>
      <c r="W582" s="718"/>
      <c r="X582" s="718"/>
      <c r="Y582" s="718"/>
      <c r="Z582" s="718"/>
    </row>
    <row r="583" spans="1:26" ht="15">
      <c r="A583" s="711"/>
      <c r="B583" s="712"/>
      <c r="C583" s="711"/>
      <c r="D583" s="848" t="str">
        <f t="shared" si="51"/>
        <v>Caisse-01/1900</v>
      </c>
      <c r="E583" s="715"/>
      <c r="F583" s="736"/>
      <c r="G583" s="715"/>
      <c r="H583" s="970"/>
      <c r="I583" s="970"/>
      <c r="J583" s="970">
        <f t="shared" si="52"/>
        <v>0</v>
      </c>
      <c r="K583" s="970">
        <f t="shared" si="49"/>
        <v>0</v>
      </c>
      <c r="L583" s="752">
        <f t="shared" si="50"/>
        <v>0</v>
      </c>
      <c r="M583" s="711"/>
      <c r="N583" s="706">
        <f>+IF(A583="",0,IF(A583=Table!$A$5,L583,(IF(A583=Table!$A$3,0,IF(A583=Table!$A$4,L583,0)))))</f>
        <v>0</v>
      </c>
      <c r="O583" s="672"/>
      <c r="P583" s="707">
        <f>-IF(A583=Table!$A$5,I583,0)+IF(A583=Table!$A$5,H583,0)</f>
        <v>0</v>
      </c>
      <c r="Q583" s="716" t="str">
        <f t="shared" ref="Q583:Q646" si="54">+TEXT(B583,"mm/aaaa")</f>
        <v>01/1900</v>
      </c>
      <c r="R583" s="717">
        <f t="shared" si="53"/>
        <v>1</v>
      </c>
      <c r="S583" s="718"/>
      <c r="T583" s="718"/>
      <c r="U583" s="718"/>
      <c r="V583" s="718"/>
      <c r="W583" s="718"/>
      <c r="X583" s="718"/>
      <c r="Y583" s="718"/>
      <c r="Z583" s="718"/>
    </row>
    <row r="584" spans="1:26" ht="15">
      <c r="A584" s="711"/>
      <c r="B584" s="712"/>
      <c r="C584" s="711"/>
      <c r="D584" s="848" t="str">
        <f t="shared" si="51"/>
        <v>Caisse-01/1900</v>
      </c>
      <c r="E584" s="715"/>
      <c r="F584" s="736"/>
      <c r="G584" s="715"/>
      <c r="H584" s="970"/>
      <c r="I584" s="970"/>
      <c r="J584" s="970">
        <f t="shared" si="52"/>
        <v>0</v>
      </c>
      <c r="K584" s="970">
        <f t="shared" si="49"/>
        <v>0</v>
      </c>
      <c r="L584" s="752">
        <f t="shared" si="50"/>
        <v>0</v>
      </c>
      <c r="M584" s="711"/>
      <c r="N584" s="706">
        <f>+IF(A584="",0,IF(A584=Table!$A$5,L584,(IF(A584=Table!$A$3,0,IF(A584=Table!$A$4,L584,0)))))</f>
        <v>0</v>
      </c>
      <c r="O584" s="672"/>
      <c r="P584" s="707">
        <f>-IF(A584=Table!$A$5,I584,0)+IF(A584=Table!$A$5,H584,0)</f>
        <v>0</v>
      </c>
      <c r="Q584" s="716" t="str">
        <f t="shared" si="54"/>
        <v>01/1900</v>
      </c>
      <c r="R584" s="717">
        <f t="shared" si="53"/>
        <v>1</v>
      </c>
      <c r="S584" s="718"/>
      <c r="T584" s="718"/>
      <c r="U584" s="718"/>
      <c r="V584" s="718"/>
      <c r="W584" s="718"/>
      <c r="X584" s="718"/>
      <c r="Y584" s="718"/>
      <c r="Z584" s="718"/>
    </row>
    <row r="585" spans="1:26" ht="15">
      <c r="A585" s="711"/>
      <c r="B585" s="712"/>
      <c r="C585" s="711"/>
      <c r="D585" s="848" t="str">
        <f t="shared" si="51"/>
        <v>Caisse-01/1900</v>
      </c>
      <c r="E585" s="715"/>
      <c r="F585" s="736"/>
      <c r="G585" s="715"/>
      <c r="H585" s="970"/>
      <c r="I585" s="970"/>
      <c r="J585" s="970">
        <f t="shared" si="52"/>
        <v>0</v>
      </c>
      <c r="K585" s="970">
        <f t="shared" si="49"/>
        <v>0</v>
      </c>
      <c r="L585" s="752">
        <f t="shared" si="50"/>
        <v>0</v>
      </c>
      <c r="M585" s="711"/>
      <c r="N585" s="706">
        <f>+IF(A585="",0,IF(A585=Table!$A$5,L585,(IF(A585=Table!$A$3,0,IF(A585=Table!$A$4,L585,0)))))</f>
        <v>0</v>
      </c>
      <c r="O585" s="672"/>
      <c r="P585" s="707">
        <f>-IF(A585=Table!$A$5,I585,0)+IF(A585=Table!$A$5,H585,0)</f>
        <v>0</v>
      </c>
      <c r="Q585" s="716" t="str">
        <f t="shared" si="54"/>
        <v>01/1900</v>
      </c>
      <c r="R585" s="717">
        <f t="shared" si="53"/>
        <v>1</v>
      </c>
      <c r="S585" s="718"/>
      <c r="T585" s="718"/>
      <c r="U585" s="718"/>
      <c r="V585" s="718"/>
      <c r="W585" s="718"/>
      <c r="X585" s="718"/>
      <c r="Y585" s="718"/>
      <c r="Z585" s="718"/>
    </row>
    <row r="586" spans="1:26" ht="15">
      <c r="A586" s="711"/>
      <c r="B586" s="712"/>
      <c r="C586" s="711"/>
      <c r="D586" s="848" t="str">
        <f t="shared" si="51"/>
        <v>Caisse-01/1900</v>
      </c>
      <c r="E586" s="715"/>
      <c r="F586" s="720"/>
      <c r="G586" s="715"/>
      <c r="H586" s="970"/>
      <c r="I586" s="973"/>
      <c r="J586" s="970">
        <f t="shared" si="52"/>
        <v>0</v>
      </c>
      <c r="K586" s="970">
        <f t="shared" si="49"/>
        <v>0</v>
      </c>
      <c r="L586" s="752">
        <f t="shared" si="50"/>
        <v>0</v>
      </c>
      <c r="M586" s="711"/>
      <c r="N586" s="706">
        <f>+IF(A586="",0,IF(A586=Table!$A$5,L586,(IF(A586=Table!$A$3,0,IF(A586=Table!$A$4,L586,0)))))</f>
        <v>0</v>
      </c>
      <c r="O586" s="672"/>
      <c r="P586" s="707">
        <f>-IF(A586=Table!$A$5,I586,0)+IF(A586=Table!$A$5,H586,0)</f>
        <v>0</v>
      </c>
      <c r="Q586" s="716" t="str">
        <f t="shared" si="54"/>
        <v>01/1900</v>
      </c>
      <c r="R586" s="717">
        <f t="shared" si="53"/>
        <v>1</v>
      </c>
      <c r="S586" s="718"/>
      <c r="T586" s="718"/>
      <c r="U586" s="718"/>
      <c r="V586" s="718"/>
      <c r="W586" s="718"/>
      <c r="X586" s="718"/>
      <c r="Y586" s="718"/>
      <c r="Z586" s="718"/>
    </row>
    <row r="587" spans="1:26" ht="15">
      <c r="A587" s="711"/>
      <c r="B587" s="712"/>
      <c r="C587" s="711"/>
      <c r="D587" s="848" t="str">
        <f t="shared" si="51"/>
        <v>Caisse-01/1900</v>
      </c>
      <c r="E587" s="715"/>
      <c r="F587" s="720"/>
      <c r="G587" s="715"/>
      <c r="H587" s="970"/>
      <c r="I587" s="973"/>
      <c r="J587" s="970">
        <f t="shared" si="52"/>
        <v>0</v>
      </c>
      <c r="K587" s="970">
        <f t="shared" ref="K587:K650" si="55">+IFERROR((+INDEX($O$4:$Z$4,MATCH(Q587,$O$3:$Z$3,0))),0)</f>
        <v>0</v>
      </c>
      <c r="L587" s="752">
        <f t="shared" ref="L587:L650" si="56">IFERROR((H587/K587-I587/K587),0)</f>
        <v>0</v>
      </c>
      <c r="M587" s="711"/>
      <c r="N587" s="706">
        <f>+IF(A587="",0,IF(A587=Table!$A$5,L587,(IF(A587=Table!$A$3,0,IF(A587=Table!$A$4,L587,0)))))</f>
        <v>0</v>
      </c>
      <c r="O587" s="672"/>
      <c r="P587" s="707">
        <f>-IF(A587=Table!$A$5,I587,0)+IF(A587=Table!$A$5,H587,0)</f>
        <v>0</v>
      </c>
      <c r="Q587" s="716" t="str">
        <f t="shared" si="54"/>
        <v>01/1900</v>
      </c>
      <c r="R587" s="717">
        <f t="shared" si="53"/>
        <v>1</v>
      </c>
      <c r="S587" s="718"/>
      <c r="T587" s="718"/>
      <c r="U587" s="718"/>
      <c r="V587" s="718"/>
      <c r="W587" s="718"/>
      <c r="X587" s="718"/>
      <c r="Y587" s="718"/>
      <c r="Z587" s="718"/>
    </row>
    <row r="588" spans="1:26" ht="15">
      <c r="A588" s="711"/>
      <c r="B588" s="712"/>
      <c r="C588" s="711"/>
      <c r="D588" s="848" t="str">
        <f t="shared" ref="D588:D651" si="57">"Caisse-"&amp;Q588</f>
        <v>Caisse-01/1900</v>
      </c>
      <c r="E588" s="715"/>
      <c r="F588" s="720"/>
      <c r="G588" s="715"/>
      <c r="H588" s="970"/>
      <c r="I588" s="973"/>
      <c r="J588" s="970">
        <f t="shared" ref="J588:J651" si="58">+J587+H588-I588</f>
        <v>0</v>
      </c>
      <c r="K588" s="970">
        <f t="shared" si="55"/>
        <v>0</v>
      </c>
      <c r="L588" s="752">
        <f t="shared" si="56"/>
        <v>0</v>
      </c>
      <c r="M588" s="711"/>
      <c r="N588" s="706">
        <f>+IF(A588="",0,IF(A588=Table!$A$5,L588,(IF(A588=Table!$A$3,0,IF(A588=Table!$A$4,L588,0)))))</f>
        <v>0</v>
      </c>
      <c r="O588" s="672"/>
      <c r="P588" s="707">
        <f>-IF(A588=Table!$A$5,I588,0)+IF(A588=Table!$A$5,H588,0)</f>
        <v>0</v>
      </c>
      <c r="Q588" s="716" t="str">
        <f t="shared" si="54"/>
        <v>01/1900</v>
      </c>
      <c r="R588" s="717">
        <f t="shared" ref="R588:R651" si="59">ROUNDUP(MONTH(Q588)/3,0)</f>
        <v>1</v>
      </c>
      <c r="S588" s="718"/>
      <c r="T588" s="718"/>
      <c r="U588" s="718"/>
      <c r="V588" s="718"/>
      <c r="W588" s="718"/>
      <c r="X588" s="718"/>
      <c r="Y588" s="718"/>
      <c r="Z588" s="718"/>
    </row>
    <row r="589" spans="1:26" ht="15">
      <c r="A589" s="711"/>
      <c r="B589" s="712"/>
      <c r="C589" s="711"/>
      <c r="D589" s="848" t="str">
        <f t="shared" si="57"/>
        <v>Caisse-01/1900</v>
      </c>
      <c r="E589" s="715"/>
      <c r="F589" s="720"/>
      <c r="G589" s="715"/>
      <c r="H589" s="970"/>
      <c r="I589" s="973"/>
      <c r="J589" s="970">
        <f t="shared" si="58"/>
        <v>0</v>
      </c>
      <c r="K589" s="970">
        <f t="shared" si="55"/>
        <v>0</v>
      </c>
      <c r="L589" s="752">
        <f t="shared" si="56"/>
        <v>0</v>
      </c>
      <c r="M589" s="711"/>
      <c r="N589" s="706">
        <f>+IF(A589="",0,IF(A589=Table!$A$5,L589,(IF(A589=Table!$A$3,0,IF(A589=Table!$A$4,L589,0)))))</f>
        <v>0</v>
      </c>
      <c r="O589" s="672"/>
      <c r="P589" s="707">
        <f>-IF(A589=Table!$A$5,I589,0)+IF(A589=Table!$A$5,H589,0)</f>
        <v>0</v>
      </c>
      <c r="Q589" s="716" t="str">
        <f t="shared" si="54"/>
        <v>01/1900</v>
      </c>
      <c r="R589" s="717">
        <f t="shared" si="59"/>
        <v>1</v>
      </c>
      <c r="S589" s="718"/>
      <c r="T589" s="718"/>
      <c r="U589" s="718"/>
      <c r="V589" s="718"/>
      <c r="W589" s="718"/>
      <c r="X589" s="718"/>
      <c r="Y589" s="718"/>
      <c r="Z589" s="718"/>
    </row>
    <row r="590" spans="1:26" ht="15">
      <c r="A590" s="711"/>
      <c r="B590" s="712"/>
      <c r="C590" s="711"/>
      <c r="D590" s="848" t="str">
        <f t="shared" si="57"/>
        <v>Caisse-01/1900</v>
      </c>
      <c r="E590" s="715"/>
      <c r="F590" s="720"/>
      <c r="G590" s="715"/>
      <c r="H590" s="970"/>
      <c r="I590" s="973"/>
      <c r="J590" s="970">
        <f t="shared" si="58"/>
        <v>0</v>
      </c>
      <c r="K590" s="970">
        <f t="shared" si="55"/>
        <v>0</v>
      </c>
      <c r="L590" s="752">
        <f t="shared" si="56"/>
        <v>0</v>
      </c>
      <c r="M590" s="711"/>
      <c r="N590" s="706">
        <f>+IF(A590="",0,IF(A590=Table!$A$5,L590,(IF(A590=Table!$A$3,0,IF(A590=Table!$A$4,L590,0)))))</f>
        <v>0</v>
      </c>
      <c r="O590" s="672"/>
      <c r="P590" s="707">
        <f>-IF(A590=Table!$A$5,I590,0)+IF(A590=Table!$A$5,H590,0)</f>
        <v>0</v>
      </c>
      <c r="Q590" s="716" t="str">
        <f t="shared" si="54"/>
        <v>01/1900</v>
      </c>
      <c r="R590" s="717">
        <f t="shared" si="59"/>
        <v>1</v>
      </c>
      <c r="S590" s="718"/>
      <c r="T590" s="718"/>
      <c r="U590" s="718"/>
      <c r="V590" s="718"/>
      <c r="W590" s="718"/>
      <c r="X590" s="718"/>
      <c r="Y590" s="718"/>
      <c r="Z590" s="718"/>
    </row>
    <row r="591" spans="1:26" ht="15">
      <c r="A591" s="711"/>
      <c r="B591" s="712"/>
      <c r="C591" s="711"/>
      <c r="D591" s="848" t="str">
        <f t="shared" si="57"/>
        <v>Caisse-01/1900</v>
      </c>
      <c r="E591" s="715"/>
      <c r="F591" s="720"/>
      <c r="G591" s="715"/>
      <c r="H591" s="970"/>
      <c r="I591" s="973"/>
      <c r="J591" s="970">
        <f t="shared" si="58"/>
        <v>0</v>
      </c>
      <c r="K591" s="970">
        <f t="shared" si="55"/>
        <v>0</v>
      </c>
      <c r="L591" s="752">
        <f t="shared" si="56"/>
        <v>0</v>
      </c>
      <c r="M591" s="711"/>
      <c r="N591" s="706">
        <f>+IF(A591="",0,IF(A591=Table!$A$5,L591,(IF(A591=Table!$A$3,0,IF(A591=Table!$A$4,L591,0)))))</f>
        <v>0</v>
      </c>
      <c r="O591" s="672"/>
      <c r="P591" s="707">
        <f>-IF(A591=Table!$A$5,I591,0)+IF(A591=Table!$A$5,H591,0)</f>
        <v>0</v>
      </c>
      <c r="Q591" s="716" t="str">
        <f t="shared" si="54"/>
        <v>01/1900</v>
      </c>
      <c r="R591" s="717">
        <f t="shared" si="59"/>
        <v>1</v>
      </c>
      <c r="S591" s="718"/>
      <c r="T591" s="718"/>
      <c r="U591" s="718"/>
      <c r="V591" s="718"/>
      <c r="W591" s="718"/>
      <c r="X591" s="718"/>
      <c r="Y591" s="718"/>
      <c r="Z591" s="718"/>
    </row>
    <row r="592" spans="1:26" ht="15">
      <c r="A592" s="711"/>
      <c r="B592" s="712"/>
      <c r="C592" s="711"/>
      <c r="D592" s="848" t="str">
        <f t="shared" si="57"/>
        <v>Caisse-01/1900</v>
      </c>
      <c r="E592" s="715"/>
      <c r="F592" s="720"/>
      <c r="G592" s="715"/>
      <c r="H592" s="970"/>
      <c r="I592" s="973"/>
      <c r="J592" s="970">
        <f t="shared" si="58"/>
        <v>0</v>
      </c>
      <c r="K592" s="970">
        <f t="shared" si="55"/>
        <v>0</v>
      </c>
      <c r="L592" s="752">
        <f t="shared" si="56"/>
        <v>0</v>
      </c>
      <c r="M592" s="711"/>
      <c r="N592" s="706">
        <f>+IF(A592="",0,IF(A592=Table!$A$5,L592,(IF(A592=Table!$A$3,0,IF(A592=Table!$A$4,L592,0)))))</f>
        <v>0</v>
      </c>
      <c r="O592" s="672"/>
      <c r="P592" s="707">
        <f>-IF(A592=Table!$A$5,I592,0)+IF(A592=Table!$A$5,H592,0)</f>
        <v>0</v>
      </c>
      <c r="Q592" s="716" t="str">
        <f t="shared" si="54"/>
        <v>01/1900</v>
      </c>
      <c r="R592" s="717">
        <f t="shared" si="59"/>
        <v>1</v>
      </c>
      <c r="S592" s="718"/>
      <c r="T592" s="718"/>
      <c r="U592" s="718"/>
      <c r="V592" s="718"/>
      <c r="W592" s="718"/>
      <c r="X592" s="718"/>
      <c r="Y592" s="718"/>
      <c r="Z592" s="718"/>
    </row>
    <row r="593" spans="1:26" ht="15">
      <c r="A593" s="711"/>
      <c r="B593" s="712"/>
      <c r="C593" s="711"/>
      <c r="D593" s="848" t="str">
        <f t="shared" si="57"/>
        <v>Caisse-01/1900</v>
      </c>
      <c r="E593" s="715"/>
      <c r="F593" s="720"/>
      <c r="G593" s="715"/>
      <c r="H593" s="970"/>
      <c r="I593" s="973"/>
      <c r="J593" s="970">
        <f t="shared" si="58"/>
        <v>0</v>
      </c>
      <c r="K593" s="970">
        <f t="shared" si="55"/>
        <v>0</v>
      </c>
      <c r="L593" s="752">
        <f t="shared" si="56"/>
        <v>0</v>
      </c>
      <c r="M593" s="711"/>
      <c r="N593" s="706">
        <f>+IF(A593="",0,IF(A593=Table!$A$5,L593,(IF(A593=Table!$A$3,0,IF(A593=Table!$A$4,L593,0)))))</f>
        <v>0</v>
      </c>
      <c r="O593" s="672"/>
      <c r="P593" s="707">
        <f>-IF(A593=Table!$A$5,I593,0)+IF(A593=Table!$A$5,H593,0)</f>
        <v>0</v>
      </c>
      <c r="Q593" s="716" t="str">
        <f t="shared" si="54"/>
        <v>01/1900</v>
      </c>
      <c r="R593" s="717">
        <f t="shared" si="59"/>
        <v>1</v>
      </c>
      <c r="S593" s="718"/>
      <c r="T593" s="718"/>
      <c r="U593" s="718"/>
      <c r="V593" s="718"/>
      <c r="W593" s="718"/>
      <c r="X593" s="718"/>
      <c r="Y593" s="718"/>
      <c r="Z593" s="718"/>
    </row>
    <row r="594" spans="1:26" ht="15">
      <c r="A594" s="711"/>
      <c r="B594" s="712"/>
      <c r="C594" s="711"/>
      <c r="D594" s="848" t="str">
        <f t="shared" si="57"/>
        <v>Caisse-01/1900</v>
      </c>
      <c r="E594" s="735"/>
      <c r="F594" s="720"/>
      <c r="G594" s="715"/>
      <c r="H594" s="970"/>
      <c r="I594" s="973"/>
      <c r="J594" s="970">
        <f t="shared" si="58"/>
        <v>0</v>
      </c>
      <c r="K594" s="970">
        <f t="shared" si="55"/>
        <v>0</v>
      </c>
      <c r="L594" s="752">
        <f t="shared" si="56"/>
        <v>0</v>
      </c>
      <c r="M594" s="711"/>
      <c r="N594" s="706">
        <f>+IF(A594="",0,IF(A594=Table!$A$5,L594,(IF(A594=Table!$A$3,0,IF(A594=Table!$A$4,L594,0)))))</f>
        <v>0</v>
      </c>
      <c r="O594" s="672"/>
      <c r="P594" s="707">
        <f>-IF(A594=Table!$A$5,I594,0)+IF(A594=Table!$A$5,H594,0)</f>
        <v>0</v>
      </c>
      <c r="Q594" s="716" t="str">
        <f t="shared" si="54"/>
        <v>01/1900</v>
      </c>
      <c r="R594" s="717">
        <f t="shared" si="59"/>
        <v>1</v>
      </c>
      <c r="S594" s="718"/>
      <c r="T594" s="718"/>
      <c r="U594" s="718"/>
      <c r="V594" s="718"/>
      <c r="W594" s="718"/>
      <c r="X594" s="718"/>
      <c r="Y594" s="718"/>
      <c r="Z594" s="718"/>
    </row>
    <row r="595" spans="1:26" ht="15">
      <c r="A595" s="711"/>
      <c r="B595" s="712"/>
      <c r="C595" s="711"/>
      <c r="D595" s="848" t="str">
        <f t="shared" si="57"/>
        <v>Caisse-01/1900</v>
      </c>
      <c r="E595" s="735"/>
      <c r="F595" s="720"/>
      <c r="G595" s="715"/>
      <c r="H595" s="970"/>
      <c r="I595" s="973"/>
      <c r="J595" s="970">
        <f t="shared" si="58"/>
        <v>0</v>
      </c>
      <c r="K595" s="970">
        <f t="shared" si="55"/>
        <v>0</v>
      </c>
      <c r="L595" s="752">
        <f t="shared" si="56"/>
        <v>0</v>
      </c>
      <c r="M595" s="711"/>
      <c r="N595" s="706">
        <f>+IF(A595="",0,IF(A595=Table!$A$5,L595,(IF(A595=Table!$A$3,0,IF(A595=Table!$A$4,L595,0)))))</f>
        <v>0</v>
      </c>
      <c r="O595" s="672"/>
      <c r="P595" s="707">
        <f>-IF(A595=Table!$A$5,I595,0)+IF(A595=Table!$A$5,H595,0)</f>
        <v>0</v>
      </c>
      <c r="Q595" s="716" t="str">
        <f t="shared" si="54"/>
        <v>01/1900</v>
      </c>
      <c r="R595" s="717">
        <f t="shared" si="59"/>
        <v>1</v>
      </c>
      <c r="S595" s="718"/>
      <c r="T595" s="718"/>
      <c r="U595" s="718"/>
      <c r="V595" s="718"/>
      <c r="W595" s="718"/>
      <c r="X595" s="718"/>
      <c r="Y595" s="718"/>
      <c r="Z595" s="718"/>
    </row>
    <row r="596" spans="1:26" ht="15">
      <c r="A596" s="711"/>
      <c r="B596" s="712"/>
      <c r="C596" s="711"/>
      <c r="D596" s="848" t="str">
        <f t="shared" si="57"/>
        <v>Caisse-01/1900</v>
      </c>
      <c r="E596" s="715"/>
      <c r="F596" s="720"/>
      <c r="G596" s="715"/>
      <c r="H596" s="970"/>
      <c r="I596" s="973"/>
      <c r="J596" s="970">
        <f t="shared" si="58"/>
        <v>0</v>
      </c>
      <c r="K596" s="970">
        <f t="shared" si="55"/>
        <v>0</v>
      </c>
      <c r="L596" s="752">
        <f t="shared" si="56"/>
        <v>0</v>
      </c>
      <c r="M596" s="711"/>
      <c r="N596" s="706">
        <f>+IF(A596="",0,IF(A596=Table!$A$5,L596,(IF(A596=Table!$A$3,0,IF(A596=Table!$A$4,L596,0)))))</f>
        <v>0</v>
      </c>
      <c r="O596" s="672"/>
      <c r="P596" s="707">
        <f>-IF(A596=Table!$A$5,I596,0)+IF(A596=Table!$A$5,H596,0)</f>
        <v>0</v>
      </c>
      <c r="Q596" s="716" t="str">
        <f t="shared" si="54"/>
        <v>01/1900</v>
      </c>
      <c r="R596" s="717">
        <f t="shared" si="59"/>
        <v>1</v>
      </c>
      <c r="S596" s="718"/>
      <c r="T596" s="718"/>
      <c r="U596" s="718"/>
      <c r="V596" s="718"/>
      <c r="W596" s="718"/>
      <c r="X596" s="718"/>
      <c r="Y596" s="718"/>
      <c r="Z596" s="718"/>
    </row>
    <row r="597" spans="1:26" ht="15">
      <c r="A597" s="711"/>
      <c r="B597" s="712"/>
      <c r="C597" s="711"/>
      <c r="D597" s="848" t="str">
        <f t="shared" si="57"/>
        <v>Caisse-01/1900</v>
      </c>
      <c r="E597" s="715"/>
      <c r="F597" s="720"/>
      <c r="G597" s="715"/>
      <c r="H597" s="970"/>
      <c r="I597" s="973"/>
      <c r="J597" s="970">
        <f t="shared" si="58"/>
        <v>0</v>
      </c>
      <c r="K597" s="970">
        <f t="shared" si="55"/>
        <v>0</v>
      </c>
      <c r="L597" s="752">
        <f t="shared" si="56"/>
        <v>0</v>
      </c>
      <c r="M597" s="711"/>
      <c r="N597" s="706">
        <f>+IF(A597="",0,IF(A597=Table!$A$5,L597,(IF(A597=Table!$A$3,0,IF(A597=Table!$A$4,L597,0)))))</f>
        <v>0</v>
      </c>
      <c r="O597" s="672"/>
      <c r="P597" s="707">
        <f>-IF(A597=Table!$A$5,I597,0)+IF(A597=Table!$A$5,H597,0)</f>
        <v>0</v>
      </c>
      <c r="Q597" s="716" t="str">
        <f t="shared" si="54"/>
        <v>01/1900</v>
      </c>
      <c r="R597" s="717">
        <f t="shared" si="59"/>
        <v>1</v>
      </c>
      <c r="S597" s="718"/>
      <c r="T597" s="718"/>
      <c r="U597" s="718"/>
      <c r="V597" s="718"/>
      <c r="W597" s="718"/>
      <c r="X597" s="718"/>
      <c r="Y597" s="718"/>
      <c r="Z597" s="718"/>
    </row>
    <row r="598" spans="1:26" ht="15">
      <c r="A598" s="711"/>
      <c r="B598" s="712"/>
      <c r="C598" s="711"/>
      <c r="D598" s="848" t="str">
        <f t="shared" si="57"/>
        <v>Caisse-01/1900</v>
      </c>
      <c r="E598" s="715"/>
      <c r="F598" s="720"/>
      <c r="G598" s="715"/>
      <c r="H598" s="970"/>
      <c r="I598" s="973"/>
      <c r="J598" s="970">
        <f t="shared" si="58"/>
        <v>0</v>
      </c>
      <c r="K598" s="970">
        <f t="shared" si="55"/>
        <v>0</v>
      </c>
      <c r="L598" s="752">
        <f t="shared" si="56"/>
        <v>0</v>
      </c>
      <c r="M598" s="711"/>
      <c r="N598" s="706">
        <f>+IF(A598="",0,IF(A598=Table!$A$5,L598,(IF(A598=Table!$A$3,0,IF(A598=Table!$A$4,L598,0)))))</f>
        <v>0</v>
      </c>
      <c r="O598" s="672"/>
      <c r="P598" s="707">
        <f>-IF(A598=Table!$A$5,I598,0)+IF(A598=Table!$A$5,H598,0)</f>
        <v>0</v>
      </c>
      <c r="Q598" s="716" t="str">
        <f t="shared" si="54"/>
        <v>01/1900</v>
      </c>
      <c r="R598" s="717">
        <f t="shared" si="59"/>
        <v>1</v>
      </c>
      <c r="S598" s="718"/>
      <c r="T598" s="718"/>
      <c r="U598" s="718"/>
      <c r="V598" s="718"/>
      <c r="W598" s="718"/>
      <c r="X598" s="718"/>
      <c r="Y598" s="718"/>
      <c r="Z598" s="718"/>
    </row>
    <row r="599" spans="1:26" ht="15">
      <c r="A599" s="711"/>
      <c r="B599" s="712"/>
      <c r="C599" s="711"/>
      <c r="D599" s="848" t="str">
        <f t="shared" si="57"/>
        <v>Caisse-01/1900</v>
      </c>
      <c r="E599" s="715"/>
      <c r="F599" s="720"/>
      <c r="G599" s="715"/>
      <c r="H599" s="970"/>
      <c r="I599" s="973"/>
      <c r="J599" s="970">
        <f t="shared" si="58"/>
        <v>0</v>
      </c>
      <c r="K599" s="970">
        <f t="shared" si="55"/>
        <v>0</v>
      </c>
      <c r="L599" s="752">
        <f t="shared" si="56"/>
        <v>0</v>
      </c>
      <c r="M599" s="711"/>
      <c r="N599" s="706">
        <f>+IF(A599="",0,IF(A599=Table!$A$5,L599,(IF(A599=Table!$A$3,0,IF(A599=Table!$A$4,L599,0)))))</f>
        <v>0</v>
      </c>
      <c r="O599" s="672"/>
      <c r="P599" s="707">
        <f>-IF(A599=Table!$A$5,I599,0)+IF(A599=Table!$A$5,H599,0)</f>
        <v>0</v>
      </c>
      <c r="Q599" s="716" t="str">
        <f t="shared" si="54"/>
        <v>01/1900</v>
      </c>
      <c r="R599" s="717">
        <f t="shared" si="59"/>
        <v>1</v>
      </c>
      <c r="S599" s="718"/>
      <c r="T599" s="718"/>
      <c r="U599" s="718"/>
      <c r="V599" s="718"/>
      <c r="W599" s="718"/>
      <c r="X599" s="718"/>
      <c r="Y599" s="718"/>
      <c r="Z599" s="718"/>
    </row>
    <row r="600" spans="1:26" ht="15">
      <c r="A600" s="711"/>
      <c r="B600" s="712"/>
      <c r="C600" s="711"/>
      <c r="D600" s="848" t="str">
        <f t="shared" si="57"/>
        <v>Caisse-01/1900</v>
      </c>
      <c r="E600" s="715"/>
      <c r="F600" s="720"/>
      <c r="G600" s="715"/>
      <c r="H600" s="970"/>
      <c r="I600" s="973"/>
      <c r="J600" s="970">
        <f t="shared" si="58"/>
        <v>0</v>
      </c>
      <c r="K600" s="970">
        <f t="shared" si="55"/>
        <v>0</v>
      </c>
      <c r="L600" s="752">
        <f t="shared" si="56"/>
        <v>0</v>
      </c>
      <c r="M600" s="711"/>
      <c r="N600" s="706">
        <f>+IF(A600="",0,IF(A600=Table!$A$5,L600,(IF(A600=Table!$A$3,0,IF(A600=Table!$A$4,L600,0)))))</f>
        <v>0</v>
      </c>
      <c r="O600" s="672"/>
      <c r="P600" s="707">
        <f>-IF(A600=Table!$A$5,I600,0)+IF(A600=Table!$A$5,H600,0)</f>
        <v>0</v>
      </c>
      <c r="Q600" s="716" t="str">
        <f t="shared" si="54"/>
        <v>01/1900</v>
      </c>
      <c r="R600" s="717">
        <f t="shared" si="59"/>
        <v>1</v>
      </c>
      <c r="S600" s="718"/>
      <c r="T600" s="718"/>
      <c r="U600" s="718"/>
      <c r="V600" s="718"/>
      <c r="W600" s="718"/>
      <c r="X600" s="718"/>
      <c r="Y600" s="718"/>
      <c r="Z600" s="718"/>
    </row>
    <row r="601" spans="1:26" ht="15">
      <c r="A601" s="711"/>
      <c r="B601" s="712"/>
      <c r="C601" s="711"/>
      <c r="D601" s="848" t="str">
        <f t="shared" si="57"/>
        <v>Caisse-01/1900</v>
      </c>
      <c r="E601" s="715"/>
      <c r="F601" s="720"/>
      <c r="G601" s="715"/>
      <c r="H601" s="970"/>
      <c r="I601" s="973"/>
      <c r="J601" s="970">
        <f t="shared" si="58"/>
        <v>0</v>
      </c>
      <c r="K601" s="970">
        <f t="shared" si="55"/>
        <v>0</v>
      </c>
      <c r="L601" s="752">
        <f t="shared" si="56"/>
        <v>0</v>
      </c>
      <c r="M601" s="711"/>
      <c r="N601" s="706">
        <f>+IF(A601="",0,IF(A601=Table!$A$5,L601,(IF(A601=Table!$A$3,0,IF(A601=Table!$A$4,L601,0)))))</f>
        <v>0</v>
      </c>
      <c r="O601" s="672"/>
      <c r="P601" s="707">
        <f>-IF(A601=Table!$A$5,I601,0)+IF(A601=Table!$A$5,H601,0)</f>
        <v>0</v>
      </c>
      <c r="Q601" s="716" t="str">
        <f t="shared" si="54"/>
        <v>01/1900</v>
      </c>
      <c r="R601" s="717">
        <f t="shared" si="59"/>
        <v>1</v>
      </c>
      <c r="S601" s="718"/>
      <c r="T601" s="718"/>
      <c r="U601" s="718"/>
      <c r="V601" s="718"/>
      <c r="W601" s="718"/>
      <c r="X601" s="718"/>
      <c r="Y601" s="718"/>
      <c r="Z601" s="718"/>
    </row>
    <row r="602" spans="1:26" ht="15">
      <c r="A602" s="711"/>
      <c r="B602" s="712"/>
      <c r="C602" s="711"/>
      <c r="D602" s="848" t="str">
        <f t="shared" si="57"/>
        <v>Caisse-01/1900</v>
      </c>
      <c r="E602" s="715"/>
      <c r="F602" s="720"/>
      <c r="G602" s="715"/>
      <c r="H602" s="970"/>
      <c r="I602" s="973"/>
      <c r="J602" s="970">
        <f t="shared" si="58"/>
        <v>0</v>
      </c>
      <c r="K602" s="970">
        <f t="shared" si="55"/>
        <v>0</v>
      </c>
      <c r="L602" s="752">
        <f t="shared" si="56"/>
        <v>0</v>
      </c>
      <c r="M602" s="711"/>
      <c r="N602" s="706">
        <f>+IF(A602="",0,IF(A602=Table!$A$5,L602,(IF(A602=Table!$A$3,0,IF(A602=Table!$A$4,L602,0)))))</f>
        <v>0</v>
      </c>
      <c r="O602" s="672"/>
      <c r="P602" s="707">
        <f>-IF(A602=Table!$A$5,I602,0)+IF(A602=Table!$A$5,H602,0)</f>
        <v>0</v>
      </c>
      <c r="Q602" s="716" t="str">
        <f t="shared" si="54"/>
        <v>01/1900</v>
      </c>
      <c r="R602" s="717">
        <f t="shared" si="59"/>
        <v>1</v>
      </c>
      <c r="S602" s="718"/>
      <c r="T602" s="718"/>
      <c r="U602" s="718"/>
      <c r="V602" s="718"/>
      <c r="W602" s="718"/>
      <c r="X602" s="718"/>
      <c r="Y602" s="718"/>
      <c r="Z602" s="718"/>
    </row>
    <row r="603" spans="1:26" ht="15">
      <c r="A603" s="711"/>
      <c r="B603" s="712"/>
      <c r="C603" s="711"/>
      <c r="D603" s="848" t="str">
        <f t="shared" si="57"/>
        <v>Caisse-01/1900</v>
      </c>
      <c r="E603" s="715"/>
      <c r="F603" s="720"/>
      <c r="G603" s="715"/>
      <c r="H603" s="970"/>
      <c r="I603" s="973"/>
      <c r="J603" s="970">
        <f t="shared" si="58"/>
        <v>0</v>
      </c>
      <c r="K603" s="970">
        <f t="shared" si="55"/>
        <v>0</v>
      </c>
      <c r="L603" s="752">
        <f t="shared" si="56"/>
        <v>0</v>
      </c>
      <c r="M603" s="711"/>
      <c r="N603" s="706">
        <f>+IF(A603="",0,IF(A603=Table!$A$5,L603,(IF(A603=Table!$A$3,0,IF(A603=Table!$A$4,L603,0)))))</f>
        <v>0</v>
      </c>
      <c r="O603" s="672"/>
      <c r="P603" s="707">
        <f>-IF(A603=Table!$A$5,I603,0)+IF(A603=Table!$A$5,H603,0)</f>
        <v>0</v>
      </c>
      <c r="Q603" s="716" t="str">
        <f t="shared" si="54"/>
        <v>01/1900</v>
      </c>
      <c r="R603" s="717">
        <f t="shared" si="59"/>
        <v>1</v>
      </c>
      <c r="S603" s="718"/>
      <c r="T603" s="718"/>
      <c r="U603" s="718"/>
      <c r="V603" s="718"/>
      <c r="W603" s="718"/>
      <c r="X603" s="718"/>
      <c r="Y603" s="718"/>
      <c r="Z603" s="718"/>
    </row>
    <row r="604" spans="1:26" ht="15">
      <c r="A604" s="711"/>
      <c r="B604" s="712"/>
      <c r="C604" s="711"/>
      <c r="D604" s="848" t="str">
        <f t="shared" si="57"/>
        <v>Caisse-01/1900</v>
      </c>
      <c r="E604" s="715"/>
      <c r="F604" s="720"/>
      <c r="G604" s="715"/>
      <c r="H604" s="970"/>
      <c r="I604" s="973"/>
      <c r="J604" s="970">
        <f t="shared" si="58"/>
        <v>0</v>
      </c>
      <c r="K604" s="970">
        <f t="shared" si="55"/>
        <v>0</v>
      </c>
      <c r="L604" s="752">
        <f t="shared" si="56"/>
        <v>0</v>
      </c>
      <c r="M604" s="711"/>
      <c r="N604" s="706">
        <f>+IF(A604="",0,IF(A604=Table!$A$5,L604,(IF(A604=Table!$A$3,0,IF(A604=Table!$A$4,L604,0)))))</f>
        <v>0</v>
      </c>
      <c r="O604" s="672"/>
      <c r="P604" s="707">
        <f>-IF(A604=Table!$A$5,I604,0)+IF(A604=Table!$A$5,H604,0)</f>
        <v>0</v>
      </c>
      <c r="Q604" s="716" t="str">
        <f t="shared" si="54"/>
        <v>01/1900</v>
      </c>
      <c r="R604" s="717">
        <f t="shared" si="59"/>
        <v>1</v>
      </c>
      <c r="S604" s="718"/>
      <c r="T604" s="718"/>
      <c r="U604" s="718"/>
      <c r="V604" s="718"/>
      <c r="W604" s="718"/>
      <c r="X604" s="718"/>
      <c r="Y604" s="718"/>
      <c r="Z604" s="718"/>
    </row>
    <row r="605" spans="1:26" ht="15">
      <c r="A605" s="711"/>
      <c r="B605" s="712"/>
      <c r="C605" s="711"/>
      <c r="D605" s="848" t="str">
        <f t="shared" si="57"/>
        <v>Caisse-01/1900</v>
      </c>
      <c r="E605" s="715"/>
      <c r="F605" s="720"/>
      <c r="G605" s="715"/>
      <c r="H605" s="970"/>
      <c r="I605" s="973"/>
      <c r="J605" s="970">
        <f t="shared" si="58"/>
        <v>0</v>
      </c>
      <c r="K605" s="970">
        <f t="shared" si="55"/>
        <v>0</v>
      </c>
      <c r="L605" s="752">
        <f t="shared" si="56"/>
        <v>0</v>
      </c>
      <c r="M605" s="711"/>
      <c r="N605" s="706">
        <f>+IF(A605="",0,IF(A605=Table!$A$5,L605,(IF(A605=Table!$A$3,0,IF(A605=Table!$A$4,L605,0)))))</f>
        <v>0</v>
      </c>
      <c r="O605" s="672"/>
      <c r="P605" s="707">
        <f>-IF(A605=Table!$A$5,I605,0)+IF(A605=Table!$A$5,H605,0)</f>
        <v>0</v>
      </c>
      <c r="Q605" s="716" t="str">
        <f t="shared" si="54"/>
        <v>01/1900</v>
      </c>
      <c r="R605" s="717">
        <f t="shared" si="59"/>
        <v>1</v>
      </c>
      <c r="S605" s="718"/>
      <c r="T605" s="718"/>
      <c r="U605" s="718"/>
      <c r="V605" s="718"/>
      <c r="W605" s="718"/>
      <c r="X605" s="718"/>
      <c r="Y605" s="718"/>
      <c r="Z605" s="718"/>
    </row>
    <row r="606" spans="1:26" ht="15">
      <c r="A606" s="711"/>
      <c r="B606" s="712"/>
      <c r="C606" s="711"/>
      <c r="D606" s="848" t="str">
        <f t="shared" si="57"/>
        <v>Caisse-01/1900</v>
      </c>
      <c r="E606" s="715"/>
      <c r="F606" s="720"/>
      <c r="G606" s="715"/>
      <c r="H606" s="970"/>
      <c r="I606" s="973"/>
      <c r="J606" s="970">
        <f t="shared" si="58"/>
        <v>0</v>
      </c>
      <c r="K606" s="970">
        <f t="shared" si="55"/>
        <v>0</v>
      </c>
      <c r="L606" s="752">
        <f t="shared" si="56"/>
        <v>0</v>
      </c>
      <c r="M606" s="711"/>
      <c r="N606" s="706">
        <f>+IF(A606="",0,IF(A606=Table!$A$5,L606,(IF(A606=Table!$A$3,0,IF(A606=Table!$A$4,L606,0)))))</f>
        <v>0</v>
      </c>
      <c r="O606" s="672"/>
      <c r="P606" s="707">
        <f>-IF(A606=Table!$A$5,I606,0)+IF(A606=Table!$A$5,H606,0)</f>
        <v>0</v>
      </c>
      <c r="Q606" s="716" t="str">
        <f t="shared" si="54"/>
        <v>01/1900</v>
      </c>
      <c r="R606" s="717">
        <f t="shared" si="59"/>
        <v>1</v>
      </c>
      <c r="S606" s="718"/>
      <c r="T606" s="718"/>
      <c r="U606" s="718"/>
      <c r="V606" s="718"/>
      <c r="W606" s="718"/>
      <c r="X606" s="718"/>
      <c r="Y606" s="718"/>
      <c r="Z606" s="718"/>
    </row>
    <row r="607" spans="1:26" ht="15">
      <c r="A607" s="711"/>
      <c r="B607" s="712"/>
      <c r="C607" s="711"/>
      <c r="D607" s="848" t="str">
        <f t="shared" si="57"/>
        <v>Caisse-01/1900</v>
      </c>
      <c r="E607" s="735"/>
      <c r="F607" s="720"/>
      <c r="G607" s="715"/>
      <c r="H607" s="970"/>
      <c r="I607" s="973"/>
      <c r="J607" s="970">
        <f t="shared" si="58"/>
        <v>0</v>
      </c>
      <c r="K607" s="970">
        <f t="shared" si="55"/>
        <v>0</v>
      </c>
      <c r="L607" s="752">
        <f t="shared" si="56"/>
        <v>0</v>
      </c>
      <c r="M607" s="711"/>
      <c r="N607" s="706">
        <f>+IF(A607="",0,IF(A607=Table!$A$5,L607,(IF(A607=Table!$A$3,0,IF(A607=Table!$A$4,L607,0)))))</f>
        <v>0</v>
      </c>
      <c r="O607" s="672"/>
      <c r="P607" s="707">
        <f>-IF(A607=Table!$A$5,I607,0)+IF(A607=Table!$A$5,H607,0)</f>
        <v>0</v>
      </c>
      <c r="Q607" s="716" t="str">
        <f t="shared" si="54"/>
        <v>01/1900</v>
      </c>
      <c r="R607" s="717">
        <f t="shared" si="59"/>
        <v>1</v>
      </c>
      <c r="S607" s="718"/>
      <c r="T607" s="718"/>
      <c r="U607" s="718"/>
      <c r="V607" s="718"/>
      <c r="W607" s="718"/>
      <c r="X607" s="718"/>
      <c r="Y607" s="718"/>
      <c r="Z607" s="718"/>
    </row>
    <row r="608" spans="1:26" ht="15">
      <c r="A608" s="711"/>
      <c r="B608" s="712"/>
      <c r="C608" s="711"/>
      <c r="D608" s="848" t="str">
        <f t="shared" si="57"/>
        <v>Caisse-01/1900</v>
      </c>
      <c r="E608" s="735"/>
      <c r="F608" s="729"/>
      <c r="G608" s="715"/>
      <c r="H608" s="970"/>
      <c r="I608" s="973"/>
      <c r="J608" s="970">
        <f t="shared" si="58"/>
        <v>0</v>
      </c>
      <c r="K608" s="970">
        <f t="shared" si="55"/>
        <v>0</v>
      </c>
      <c r="L608" s="752">
        <f t="shared" si="56"/>
        <v>0</v>
      </c>
      <c r="M608" s="711"/>
      <c r="N608" s="706">
        <f>+IF(A608="",0,IF(A608=Table!$A$5,L608,(IF(A608=Table!$A$3,0,IF(A608=Table!$A$4,L608,0)))))</f>
        <v>0</v>
      </c>
      <c r="O608" s="672"/>
      <c r="P608" s="707">
        <f>-IF(A608=Table!$A$5,I608,0)+IF(A608=Table!$A$5,H608,0)</f>
        <v>0</v>
      </c>
      <c r="Q608" s="716" t="str">
        <f t="shared" si="54"/>
        <v>01/1900</v>
      </c>
      <c r="R608" s="717">
        <f t="shared" si="59"/>
        <v>1</v>
      </c>
      <c r="S608" s="718"/>
      <c r="T608" s="718"/>
      <c r="U608" s="718"/>
      <c r="V608" s="718"/>
      <c r="W608" s="718"/>
      <c r="X608" s="718"/>
      <c r="Y608" s="718"/>
      <c r="Z608" s="718"/>
    </row>
    <row r="609" spans="1:26" ht="15">
      <c r="A609" s="711"/>
      <c r="B609" s="712"/>
      <c r="C609" s="711"/>
      <c r="D609" s="848" t="str">
        <f t="shared" si="57"/>
        <v>Caisse-01/1900</v>
      </c>
      <c r="E609" s="737"/>
      <c r="F609" s="729"/>
      <c r="G609" s="715"/>
      <c r="H609" s="973"/>
      <c r="I609" s="970"/>
      <c r="J609" s="970">
        <f t="shared" si="58"/>
        <v>0</v>
      </c>
      <c r="K609" s="970">
        <f t="shared" si="55"/>
        <v>0</v>
      </c>
      <c r="L609" s="752">
        <f t="shared" si="56"/>
        <v>0</v>
      </c>
      <c r="M609" s="711"/>
      <c r="N609" s="706">
        <f>+IF(A609="",0,IF(A609=Table!$A$5,L609,(IF(A609=Table!$A$3,0,IF(A609=Table!$A$4,L609,0)))))</f>
        <v>0</v>
      </c>
      <c r="O609" s="672"/>
      <c r="P609" s="707">
        <f>-IF(A609=Table!$A$5,I609,0)+IF(A609=Table!$A$5,H609,0)</f>
        <v>0</v>
      </c>
      <c r="Q609" s="716" t="str">
        <f t="shared" si="54"/>
        <v>01/1900</v>
      </c>
      <c r="R609" s="717">
        <f t="shared" si="59"/>
        <v>1</v>
      </c>
      <c r="S609" s="718"/>
      <c r="T609" s="718"/>
      <c r="U609" s="718"/>
      <c r="V609" s="718"/>
      <c r="W609" s="718"/>
      <c r="X609" s="718"/>
      <c r="Y609" s="718"/>
      <c r="Z609" s="718"/>
    </row>
    <row r="610" spans="1:26" ht="15">
      <c r="A610" s="711"/>
      <c r="B610" s="712"/>
      <c r="C610" s="711"/>
      <c r="D610" s="848" t="str">
        <f t="shared" si="57"/>
        <v>Caisse-01/1900</v>
      </c>
      <c r="E610" s="715"/>
      <c r="F610" s="720"/>
      <c r="G610" s="715"/>
      <c r="H610" s="970"/>
      <c r="I610" s="973"/>
      <c r="J610" s="970">
        <f t="shared" si="58"/>
        <v>0</v>
      </c>
      <c r="K610" s="970">
        <f t="shared" si="55"/>
        <v>0</v>
      </c>
      <c r="L610" s="752">
        <f t="shared" si="56"/>
        <v>0</v>
      </c>
      <c r="M610" s="711"/>
      <c r="N610" s="706">
        <f>+IF(A610="",0,IF(A610=Table!$A$5,L610,(IF(A610=Table!$A$3,0,IF(A610=Table!$A$4,L610,0)))))</f>
        <v>0</v>
      </c>
      <c r="O610" s="672"/>
      <c r="P610" s="707">
        <f>-IF(A610=Table!$A$5,I610,0)+IF(A610=Table!$A$5,H610,0)</f>
        <v>0</v>
      </c>
      <c r="Q610" s="716" t="str">
        <f t="shared" si="54"/>
        <v>01/1900</v>
      </c>
      <c r="R610" s="717">
        <f t="shared" si="59"/>
        <v>1</v>
      </c>
      <c r="S610" s="718"/>
      <c r="T610" s="718"/>
      <c r="U610" s="718"/>
      <c r="V610" s="718"/>
      <c r="W610" s="718"/>
      <c r="X610" s="718"/>
      <c r="Y610" s="718"/>
      <c r="Z610" s="718"/>
    </row>
    <row r="611" spans="1:26" ht="15">
      <c r="A611" s="711"/>
      <c r="B611" s="712"/>
      <c r="C611" s="711"/>
      <c r="D611" s="848" t="str">
        <f t="shared" si="57"/>
        <v>Caisse-01/1900</v>
      </c>
      <c r="E611" s="715"/>
      <c r="F611" s="720"/>
      <c r="G611" s="715"/>
      <c r="H611" s="970"/>
      <c r="I611" s="973"/>
      <c r="J611" s="970">
        <f t="shared" si="58"/>
        <v>0</v>
      </c>
      <c r="K611" s="970">
        <f t="shared" si="55"/>
        <v>0</v>
      </c>
      <c r="L611" s="752">
        <f t="shared" si="56"/>
        <v>0</v>
      </c>
      <c r="M611" s="711"/>
      <c r="N611" s="706">
        <f>+IF(A611="",0,IF(A611=Table!$A$5,L611,(IF(A611=Table!$A$3,0,IF(A611=Table!$A$4,L611,0)))))</f>
        <v>0</v>
      </c>
      <c r="O611" s="672"/>
      <c r="P611" s="707">
        <f>-IF(A611=Table!$A$5,I611,0)+IF(A611=Table!$A$5,H611,0)</f>
        <v>0</v>
      </c>
      <c r="Q611" s="716" t="str">
        <f t="shared" si="54"/>
        <v>01/1900</v>
      </c>
      <c r="R611" s="717">
        <f t="shared" si="59"/>
        <v>1</v>
      </c>
      <c r="S611" s="718"/>
      <c r="T611" s="718"/>
      <c r="U611" s="718"/>
      <c r="V611" s="718"/>
      <c r="W611" s="718"/>
      <c r="X611" s="718"/>
      <c r="Y611" s="718"/>
      <c r="Z611" s="718"/>
    </row>
    <row r="612" spans="1:26" ht="15">
      <c r="A612" s="711"/>
      <c r="B612" s="712"/>
      <c r="C612" s="711"/>
      <c r="D612" s="848" t="str">
        <f t="shared" si="57"/>
        <v>Caisse-01/1900</v>
      </c>
      <c r="E612" s="715"/>
      <c r="F612" s="720"/>
      <c r="G612" s="715"/>
      <c r="H612" s="970"/>
      <c r="I612" s="973"/>
      <c r="J612" s="970">
        <f t="shared" si="58"/>
        <v>0</v>
      </c>
      <c r="K612" s="970">
        <f t="shared" si="55"/>
        <v>0</v>
      </c>
      <c r="L612" s="752">
        <f t="shared" si="56"/>
        <v>0</v>
      </c>
      <c r="M612" s="711"/>
      <c r="N612" s="706">
        <f>+IF(A612="",0,IF(A612=Table!$A$5,L612,(IF(A612=Table!$A$3,0,IF(A612=Table!$A$4,L612,0)))))</f>
        <v>0</v>
      </c>
      <c r="O612" s="672"/>
      <c r="P612" s="707">
        <f>-IF(A612=Table!$A$5,I612,0)+IF(A612=Table!$A$5,H612,0)</f>
        <v>0</v>
      </c>
      <c r="Q612" s="716" t="str">
        <f t="shared" si="54"/>
        <v>01/1900</v>
      </c>
      <c r="R612" s="717">
        <f t="shared" si="59"/>
        <v>1</v>
      </c>
      <c r="S612" s="718"/>
      <c r="T612" s="718"/>
      <c r="U612" s="718"/>
      <c r="V612" s="718"/>
      <c r="W612" s="718"/>
      <c r="X612" s="718"/>
      <c r="Y612" s="718"/>
      <c r="Z612" s="718"/>
    </row>
    <row r="613" spans="1:26" ht="15">
      <c r="A613" s="711"/>
      <c r="B613" s="712"/>
      <c r="C613" s="711"/>
      <c r="D613" s="848" t="str">
        <f t="shared" si="57"/>
        <v>Caisse-01/1900</v>
      </c>
      <c r="E613" s="715"/>
      <c r="F613" s="720"/>
      <c r="G613" s="715"/>
      <c r="H613" s="970"/>
      <c r="I613" s="973"/>
      <c r="J613" s="970">
        <f t="shared" si="58"/>
        <v>0</v>
      </c>
      <c r="K613" s="970">
        <f t="shared" si="55"/>
        <v>0</v>
      </c>
      <c r="L613" s="752">
        <f t="shared" si="56"/>
        <v>0</v>
      </c>
      <c r="M613" s="711"/>
      <c r="N613" s="706">
        <f>+IF(A613="",0,IF(A613=Table!$A$5,L613,(IF(A613=Table!$A$3,0,IF(A613=Table!$A$4,L613,0)))))</f>
        <v>0</v>
      </c>
      <c r="O613" s="672"/>
      <c r="P613" s="707">
        <f>-IF(A613=Table!$A$5,I613,0)+IF(A613=Table!$A$5,H613,0)</f>
        <v>0</v>
      </c>
      <c r="Q613" s="716" t="str">
        <f t="shared" si="54"/>
        <v>01/1900</v>
      </c>
      <c r="R613" s="717">
        <f t="shared" si="59"/>
        <v>1</v>
      </c>
      <c r="S613" s="718"/>
      <c r="T613" s="718"/>
      <c r="U613" s="718"/>
      <c r="V613" s="718"/>
      <c r="W613" s="718"/>
      <c r="X613" s="718"/>
      <c r="Y613" s="718"/>
      <c r="Z613" s="718"/>
    </row>
    <row r="614" spans="1:26" ht="15">
      <c r="A614" s="711"/>
      <c r="B614" s="712"/>
      <c r="C614" s="711"/>
      <c r="D614" s="848" t="str">
        <f t="shared" si="57"/>
        <v>Caisse-01/1900</v>
      </c>
      <c r="E614" s="715"/>
      <c r="F614" s="720"/>
      <c r="G614" s="715"/>
      <c r="H614" s="970"/>
      <c r="I614" s="973"/>
      <c r="J614" s="970">
        <f t="shared" si="58"/>
        <v>0</v>
      </c>
      <c r="K614" s="970">
        <f t="shared" si="55"/>
        <v>0</v>
      </c>
      <c r="L614" s="752">
        <f t="shared" si="56"/>
        <v>0</v>
      </c>
      <c r="M614" s="711"/>
      <c r="N614" s="706">
        <f>+IF(A614="",0,IF(A614=Table!$A$5,L614,(IF(A614=Table!$A$3,0,IF(A614=Table!$A$4,L614,0)))))</f>
        <v>0</v>
      </c>
      <c r="O614" s="672"/>
      <c r="P614" s="707">
        <f>-IF(A614=Table!$A$5,I614,0)+IF(A614=Table!$A$5,H614,0)</f>
        <v>0</v>
      </c>
      <c r="Q614" s="716" t="str">
        <f t="shared" si="54"/>
        <v>01/1900</v>
      </c>
      <c r="R614" s="717">
        <f t="shared" si="59"/>
        <v>1</v>
      </c>
      <c r="S614" s="718"/>
      <c r="T614" s="718"/>
      <c r="U614" s="718"/>
      <c r="V614" s="718"/>
      <c r="W614" s="718"/>
      <c r="X614" s="718"/>
      <c r="Y614" s="718"/>
      <c r="Z614" s="718"/>
    </row>
    <row r="615" spans="1:26" ht="15">
      <c r="A615" s="711"/>
      <c r="B615" s="712"/>
      <c r="C615" s="711"/>
      <c r="D615" s="848" t="str">
        <f t="shared" si="57"/>
        <v>Caisse-01/1900</v>
      </c>
      <c r="E615" s="715"/>
      <c r="F615" s="720"/>
      <c r="G615" s="715"/>
      <c r="H615" s="970"/>
      <c r="I615" s="973"/>
      <c r="J615" s="970">
        <f t="shared" si="58"/>
        <v>0</v>
      </c>
      <c r="K615" s="970">
        <f t="shared" si="55"/>
        <v>0</v>
      </c>
      <c r="L615" s="752">
        <f t="shared" si="56"/>
        <v>0</v>
      </c>
      <c r="M615" s="711"/>
      <c r="N615" s="706">
        <f>+IF(A615="",0,IF(A615=Table!$A$5,L615,(IF(A615=Table!$A$3,0,IF(A615=Table!$A$4,L615,0)))))</f>
        <v>0</v>
      </c>
      <c r="O615" s="672"/>
      <c r="P615" s="707">
        <f>-IF(A615=Table!$A$5,I615,0)+IF(A615=Table!$A$5,H615,0)</f>
        <v>0</v>
      </c>
      <c r="Q615" s="716" t="str">
        <f t="shared" si="54"/>
        <v>01/1900</v>
      </c>
      <c r="R615" s="717">
        <f t="shared" si="59"/>
        <v>1</v>
      </c>
      <c r="S615" s="718"/>
      <c r="T615" s="718"/>
      <c r="U615" s="718"/>
      <c r="V615" s="718"/>
      <c r="W615" s="718"/>
      <c r="X615" s="718"/>
      <c r="Y615" s="718"/>
      <c r="Z615" s="718"/>
    </row>
    <row r="616" spans="1:26" ht="15">
      <c r="A616" s="711"/>
      <c r="B616" s="712"/>
      <c r="C616" s="711"/>
      <c r="D616" s="848" t="str">
        <f t="shared" si="57"/>
        <v>Caisse-01/1900</v>
      </c>
      <c r="E616" s="715"/>
      <c r="F616" s="720"/>
      <c r="G616" s="715"/>
      <c r="H616" s="970"/>
      <c r="I616" s="973"/>
      <c r="J616" s="970">
        <f t="shared" si="58"/>
        <v>0</v>
      </c>
      <c r="K616" s="970">
        <f t="shared" si="55"/>
        <v>0</v>
      </c>
      <c r="L616" s="752">
        <f t="shared" si="56"/>
        <v>0</v>
      </c>
      <c r="M616" s="711"/>
      <c r="N616" s="706">
        <f>+IF(A616="",0,IF(A616=Table!$A$5,L616,(IF(A616=Table!$A$3,0,IF(A616=Table!$A$4,L616,0)))))</f>
        <v>0</v>
      </c>
      <c r="O616" s="672"/>
      <c r="P616" s="707">
        <f>-IF(A616=Table!$A$5,I616,0)+IF(A616=Table!$A$5,H616,0)</f>
        <v>0</v>
      </c>
      <c r="Q616" s="716" t="str">
        <f t="shared" si="54"/>
        <v>01/1900</v>
      </c>
      <c r="R616" s="717">
        <f t="shared" si="59"/>
        <v>1</v>
      </c>
      <c r="S616" s="718"/>
      <c r="T616" s="718"/>
      <c r="U616" s="718"/>
      <c r="V616" s="718"/>
      <c r="W616" s="718"/>
      <c r="X616" s="718"/>
      <c r="Y616" s="718"/>
      <c r="Z616" s="718"/>
    </row>
    <row r="617" spans="1:26" ht="15">
      <c r="A617" s="711"/>
      <c r="B617" s="712"/>
      <c r="C617" s="711"/>
      <c r="D617" s="848" t="str">
        <f t="shared" si="57"/>
        <v>Caisse-01/1900</v>
      </c>
      <c r="E617" s="715"/>
      <c r="F617" s="720"/>
      <c r="G617" s="715"/>
      <c r="H617" s="970"/>
      <c r="I617" s="973"/>
      <c r="J617" s="970">
        <f t="shared" si="58"/>
        <v>0</v>
      </c>
      <c r="K617" s="970">
        <f t="shared" si="55"/>
        <v>0</v>
      </c>
      <c r="L617" s="752">
        <f t="shared" si="56"/>
        <v>0</v>
      </c>
      <c r="M617" s="711"/>
      <c r="N617" s="706">
        <f>+IF(A617="",0,IF(A617=Table!$A$5,L617,(IF(A617=Table!$A$3,0,IF(A617=Table!$A$4,L617,0)))))</f>
        <v>0</v>
      </c>
      <c r="O617" s="672"/>
      <c r="P617" s="707">
        <f>-IF(A617=Table!$A$5,I617,0)+IF(A617=Table!$A$5,H617,0)</f>
        <v>0</v>
      </c>
      <c r="Q617" s="716" t="str">
        <f t="shared" si="54"/>
        <v>01/1900</v>
      </c>
      <c r="R617" s="717">
        <f t="shared" si="59"/>
        <v>1</v>
      </c>
      <c r="S617" s="718"/>
      <c r="T617" s="718"/>
      <c r="U617" s="718"/>
      <c r="V617" s="718"/>
      <c r="W617" s="718"/>
      <c r="X617" s="718"/>
      <c r="Y617" s="718"/>
      <c r="Z617" s="718"/>
    </row>
    <row r="618" spans="1:26" ht="15">
      <c r="A618" s="711"/>
      <c r="B618" s="712"/>
      <c r="C618" s="711"/>
      <c r="D618" s="848" t="str">
        <f t="shared" si="57"/>
        <v>Caisse-01/1900</v>
      </c>
      <c r="E618" s="715"/>
      <c r="F618" s="736"/>
      <c r="G618" s="715"/>
      <c r="H618" s="970"/>
      <c r="I618" s="970"/>
      <c r="J618" s="970">
        <f t="shared" si="58"/>
        <v>0</v>
      </c>
      <c r="K618" s="970">
        <f t="shared" si="55"/>
        <v>0</v>
      </c>
      <c r="L618" s="752">
        <f t="shared" si="56"/>
        <v>0</v>
      </c>
      <c r="M618" s="711"/>
      <c r="N618" s="706">
        <f>+IF(A618="",0,IF(A618=Table!$A$5,L618,(IF(A618=Table!$A$3,0,IF(A618=Table!$A$4,L618,0)))))</f>
        <v>0</v>
      </c>
      <c r="O618" s="672"/>
      <c r="P618" s="707">
        <f>-IF(A618=Table!$A$5,I618,0)+IF(A618=Table!$A$5,H618,0)</f>
        <v>0</v>
      </c>
      <c r="Q618" s="716" t="str">
        <f t="shared" si="54"/>
        <v>01/1900</v>
      </c>
      <c r="R618" s="717">
        <f t="shared" si="59"/>
        <v>1</v>
      </c>
      <c r="S618" s="718"/>
      <c r="T618" s="718"/>
      <c r="U618" s="718"/>
      <c r="V618" s="718"/>
      <c r="W618" s="718"/>
      <c r="X618" s="718"/>
      <c r="Y618" s="718"/>
      <c r="Z618" s="718"/>
    </row>
    <row r="619" spans="1:26" ht="15">
      <c r="A619" s="711"/>
      <c r="B619" s="712"/>
      <c r="C619" s="711"/>
      <c r="D619" s="848" t="str">
        <f t="shared" si="57"/>
        <v>Caisse-01/1900</v>
      </c>
      <c r="E619" s="715"/>
      <c r="F619" s="736"/>
      <c r="G619" s="715"/>
      <c r="H619" s="970"/>
      <c r="I619" s="970"/>
      <c r="J619" s="970">
        <f t="shared" si="58"/>
        <v>0</v>
      </c>
      <c r="K619" s="970">
        <f t="shared" si="55"/>
        <v>0</v>
      </c>
      <c r="L619" s="752">
        <f t="shared" si="56"/>
        <v>0</v>
      </c>
      <c r="M619" s="711"/>
      <c r="N619" s="706">
        <f>+IF(A619="",0,IF(A619=Table!$A$5,L619,(IF(A619=Table!$A$3,0,IF(A619=Table!$A$4,L619,0)))))</f>
        <v>0</v>
      </c>
      <c r="O619" s="672"/>
      <c r="P619" s="707">
        <f>-IF(A619=Table!$A$5,I619,0)+IF(A619=Table!$A$5,H619,0)</f>
        <v>0</v>
      </c>
      <c r="Q619" s="716" t="str">
        <f t="shared" si="54"/>
        <v>01/1900</v>
      </c>
      <c r="R619" s="717">
        <f t="shared" si="59"/>
        <v>1</v>
      </c>
      <c r="S619" s="718"/>
      <c r="T619" s="718"/>
      <c r="U619" s="718"/>
      <c r="V619" s="718"/>
      <c r="W619" s="718"/>
      <c r="X619" s="718"/>
      <c r="Y619" s="718"/>
      <c r="Z619" s="718"/>
    </row>
    <row r="620" spans="1:26" ht="15">
      <c r="A620" s="711"/>
      <c r="B620" s="712"/>
      <c r="C620" s="711"/>
      <c r="D620" s="848" t="str">
        <f t="shared" si="57"/>
        <v>Caisse-01/1900</v>
      </c>
      <c r="E620" s="715"/>
      <c r="F620" s="736"/>
      <c r="G620" s="715"/>
      <c r="H620" s="970"/>
      <c r="I620" s="970"/>
      <c r="J620" s="970">
        <f t="shared" si="58"/>
        <v>0</v>
      </c>
      <c r="K620" s="970">
        <f t="shared" si="55"/>
        <v>0</v>
      </c>
      <c r="L620" s="752">
        <f t="shared" si="56"/>
        <v>0</v>
      </c>
      <c r="M620" s="711"/>
      <c r="N620" s="706">
        <f>+IF(A620="",0,IF(A620=Table!$A$5,L620,(IF(A620=Table!$A$3,0,IF(A620=Table!$A$4,L620,0)))))</f>
        <v>0</v>
      </c>
      <c r="O620" s="672"/>
      <c r="P620" s="707">
        <f>-IF(A620=Table!$A$5,I620,0)+IF(A620=Table!$A$5,H620,0)</f>
        <v>0</v>
      </c>
      <c r="Q620" s="716" t="str">
        <f t="shared" si="54"/>
        <v>01/1900</v>
      </c>
      <c r="R620" s="717">
        <f t="shared" si="59"/>
        <v>1</v>
      </c>
      <c r="S620" s="718"/>
      <c r="T620" s="718"/>
      <c r="U620" s="718"/>
      <c r="V620" s="718"/>
      <c r="W620" s="718"/>
      <c r="X620" s="718"/>
      <c r="Y620" s="718"/>
      <c r="Z620" s="718"/>
    </row>
    <row r="621" spans="1:26" ht="15">
      <c r="A621" s="711"/>
      <c r="B621" s="712"/>
      <c r="C621" s="711"/>
      <c r="D621" s="848" t="str">
        <f t="shared" si="57"/>
        <v>Caisse-01/1900</v>
      </c>
      <c r="E621" s="715"/>
      <c r="F621" s="736"/>
      <c r="G621" s="715"/>
      <c r="H621" s="970"/>
      <c r="I621" s="970"/>
      <c r="J621" s="970">
        <f t="shared" si="58"/>
        <v>0</v>
      </c>
      <c r="K621" s="970">
        <f t="shared" si="55"/>
        <v>0</v>
      </c>
      <c r="L621" s="752">
        <f t="shared" si="56"/>
        <v>0</v>
      </c>
      <c r="M621" s="711"/>
      <c r="N621" s="706">
        <f>+IF(A621="",0,IF(A621=Table!$A$5,L621,(IF(A621=Table!$A$3,0,IF(A621=Table!$A$4,L621,0)))))</f>
        <v>0</v>
      </c>
      <c r="O621" s="672"/>
      <c r="P621" s="707">
        <f>-IF(A621=Table!$A$5,I621,0)+IF(A621=Table!$A$5,H621,0)</f>
        <v>0</v>
      </c>
      <c r="Q621" s="716" t="str">
        <f t="shared" si="54"/>
        <v>01/1900</v>
      </c>
      <c r="R621" s="717">
        <f t="shared" si="59"/>
        <v>1</v>
      </c>
      <c r="S621" s="718"/>
      <c r="T621" s="718"/>
      <c r="U621" s="718"/>
      <c r="V621" s="718"/>
      <c r="W621" s="718"/>
      <c r="X621" s="718"/>
      <c r="Y621" s="718"/>
      <c r="Z621" s="718"/>
    </row>
    <row r="622" spans="1:26" ht="15">
      <c r="A622" s="711"/>
      <c r="B622" s="712"/>
      <c r="C622" s="711"/>
      <c r="D622" s="848" t="str">
        <f t="shared" si="57"/>
        <v>Caisse-01/1900</v>
      </c>
      <c r="E622" s="715"/>
      <c r="F622" s="720"/>
      <c r="G622" s="715"/>
      <c r="H622" s="970"/>
      <c r="I622" s="973"/>
      <c r="J622" s="970">
        <f t="shared" si="58"/>
        <v>0</v>
      </c>
      <c r="K622" s="970">
        <f t="shared" si="55"/>
        <v>0</v>
      </c>
      <c r="L622" s="752">
        <f t="shared" si="56"/>
        <v>0</v>
      </c>
      <c r="M622" s="711"/>
      <c r="N622" s="706">
        <f>+IF(A622="",0,IF(A622=Table!$A$5,L622,(IF(A622=Table!$A$3,0,IF(A622=Table!$A$4,L622,0)))))</f>
        <v>0</v>
      </c>
      <c r="O622" s="672"/>
      <c r="P622" s="707">
        <f>-IF(A622=Table!$A$5,I622,0)+IF(A622=Table!$A$5,H622,0)</f>
        <v>0</v>
      </c>
      <c r="Q622" s="716" t="str">
        <f t="shared" si="54"/>
        <v>01/1900</v>
      </c>
      <c r="R622" s="717">
        <f t="shared" si="59"/>
        <v>1</v>
      </c>
      <c r="S622" s="718"/>
      <c r="T622" s="718"/>
      <c r="U622" s="718"/>
      <c r="V622" s="718"/>
      <c r="W622" s="718"/>
      <c r="X622" s="718"/>
      <c r="Y622" s="718"/>
      <c r="Z622" s="718"/>
    </row>
    <row r="623" spans="1:26" ht="15">
      <c r="A623" s="711"/>
      <c r="B623" s="712"/>
      <c r="C623" s="711"/>
      <c r="D623" s="848" t="str">
        <f t="shared" si="57"/>
        <v>Caisse-01/1900</v>
      </c>
      <c r="E623" s="715"/>
      <c r="F623" s="720"/>
      <c r="G623" s="715"/>
      <c r="H623" s="970"/>
      <c r="I623" s="973"/>
      <c r="J623" s="970">
        <f t="shared" si="58"/>
        <v>0</v>
      </c>
      <c r="K623" s="970">
        <f t="shared" si="55"/>
        <v>0</v>
      </c>
      <c r="L623" s="752">
        <f t="shared" si="56"/>
        <v>0</v>
      </c>
      <c r="M623" s="711"/>
      <c r="N623" s="706">
        <f>+IF(A623="",0,IF(A623=Table!$A$5,L623,(IF(A623=Table!$A$3,0,IF(A623=Table!$A$4,L623,0)))))</f>
        <v>0</v>
      </c>
      <c r="O623" s="672"/>
      <c r="P623" s="707">
        <f>-IF(A623=Table!$A$5,I623,0)+IF(A623=Table!$A$5,H623,0)</f>
        <v>0</v>
      </c>
      <c r="Q623" s="716" t="str">
        <f t="shared" si="54"/>
        <v>01/1900</v>
      </c>
      <c r="R623" s="717">
        <f t="shared" si="59"/>
        <v>1</v>
      </c>
      <c r="S623" s="718"/>
      <c r="T623" s="718"/>
      <c r="U623" s="718"/>
      <c r="V623" s="718"/>
      <c r="W623" s="718"/>
      <c r="X623" s="718"/>
      <c r="Y623" s="718"/>
      <c r="Z623" s="718"/>
    </row>
    <row r="624" spans="1:26" ht="15">
      <c r="A624" s="711"/>
      <c r="B624" s="712"/>
      <c r="C624" s="711"/>
      <c r="D624" s="848" t="str">
        <f t="shared" si="57"/>
        <v>Caisse-01/1900</v>
      </c>
      <c r="E624" s="725"/>
      <c r="F624" s="714"/>
      <c r="G624" s="715"/>
      <c r="H624" s="972"/>
      <c r="I624" s="970"/>
      <c r="J624" s="970">
        <f t="shared" si="58"/>
        <v>0</v>
      </c>
      <c r="K624" s="970">
        <f t="shared" si="55"/>
        <v>0</v>
      </c>
      <c r="L624" s="752">
        <f t="shared" si="56"/>
        <v>0</v>
      </c>
      <c r="M624" s="711"/>
      <c r="N624" s="706">
        <f>+IF(A624="",0,IF(A624=Table!$A$5,L624,(IF(A624=Table!$A$3,0,IF(A624=Table!$A$4,L624,0)))))</f>
        <v>0</v>
      </c>
      <c r="O624" s="672"/>
      <c r="P624" s="707">
        <f>-IF(A624=Table!$A$5,I624,0)+IF(A624=Table!$A$5,H624,0)</f>
        <v>0</v>
      </c>
      <c r="Q624" s="716" t="str">
        <f t="shared" si="54"/>
        <v>01/1900</v>
      </c>
      <c r="R624" s="717">
        <f t="shared" si="59"/>
        <v>1</v>
      </c>
      <c r="S624" s="718"/>
      <c r="T624" s="718"/>
      <c r="U624" s="718"/>
      <c r="V624" s="718"/>
      <c r="W624" s="718"/>
      <c r="X624" s="718"/>
      <c r="Y624" s="718"/>
      <c r="Z624" s="718"/>
    </row>
    <row r="625" spans="1:26" ht="15">
      <c r="A625" s="711"/>
      <c r="B625" s="712"/>
      <c r="C625" s="711"/>
      <c r="D625" s="848" t="str">
        <f t="shared" si="57"/>
        <v>Caisse-01/1900</v>
      </c>
      <c r="E625" s="715"/>
      <c r="F625" s="736"/>
      <c r="G625" s="715"/>
      <c r="H625" s="970"/>
      <c r="I625" s="970"/>
      <c r="J625" s="970">
        <f t="shared" si="58"/>
        <v>0</v>
      </c>
      <c r="K625" s="970">
        <f t="shared" si="55"/>
        <v>0</v>
      </c>
      <c r="L625" s="752">
        <f t="shared" si="56"/>
        <v>0</v>
      </c>
      <c r="M625" s="711"/>
      <c r="N625" s="706">
        <f>+IF(A625="",0,IF(A625=Table!$A$5,L625,(IF(A625=Table!$A$3,0,IF(A625=Table!$A$4,L625,0)))))</f>
        <v>0</v>
      </c>
      <c r="O625" s="672"/>
      <c r="P625" s="707">
        <f>-IF(A625=Table!$A$5,I625,0)+IF(A625=Table!$A$5,H625,0)</f>
        <v>0</v>
      </c>
      <c r="Q625" s="716" t="str">
        <f t="shared" si="54"/>
        <v>01/1900</v>
      </c>
      <c r="R625" s="717">
        <f t="shared" si="59"/>
        <v>1</v>
      </c>
      <c r="S625" s="718"/>
      <c r="T625" s="718"/>
      <c r="U625" s="718"/>
      <c r="V625" s="718"/>
      <c r="W625" s="718"/>
      <c r="X625" s="718"/>
      <c r="Y625" s="718"/>
      <c r="Z625" s="718"/>
    </row>
    <row r="626" spans="1:26" ht="15">
      <c r="A626" s="711"/>
      <c r="B626" s="712"/>
      <c r="C626" s="711"/>
      <c r="D626" s="848" t="str">
        <f t="shared" si="57"/>
        <v>Caisse-01/1900</v>
      </c>
      <c r="E626" s="715"/>
      <c r="F626" s="720"/>
      <c r="G626" s="715"/>
      <c r="H626" s="970"/>
      <c r="I626" s="973"/>
      <c r="J626" s="970">
        <f t="shared" si="58"/>
        <v>0</v>
      </c>
      <c r="K626" s="970">
        <f t="shared" si="55"/>
        <v>0</v>
      </c>
      <c r="L626" s="752">
        <f t="shared" si="56"/>
        <v>0</v>
      </c>
      <c r="M626" s="711"/>
      <c r="N626" s="706">
        <f>+IF(A626="",0,IF(A626=Table!$A$5,L626,(IF(A626=Table!$A$3,0,IF(A626=Table!$A$4,L626,0)))))</f>
        <v>0</v>
      </c>
      <c r="O626" s="672"/>
      <c r="P626" s="707">
        <f>-IF(A626=Table!$A$5,I626,0)+IF(A626=Table!$A$5,H626,0)</f>
        <v>0</v>
      </c>
      <c r="Q626" s="716" t="str">
        <f t="shared" si="54"/>
        <v>01/1900</v>
      </c>
      <c r="R626" s="717">
        <f t="shared" si="59"/>
        <v>1</v>
      </c>
      <c r="S626" s="718"/>
      <c r="T626" s="718"/>
      <c r="U626" s="718"/>
      <c r="V626" s="718"/>
      <c r="W626" s="718"/>
      <c r="X626" s="718"/>
      <c r="Y626" s="718"/>
      <c r="Z626" s="718"/>
    </row>
    <row r="627" spans="1:26" ht="15">
      <c r="A627" s="711"/>
      <c r="B627" s="712"/>
      <c r="C627" s="711"/>
      <c r="D627" s="848" t="str">
        <f t="shared" si="57"/>
        <v>Caisse-01/1900</v>
      </c>
      <c r="E627" s="715"/>
      <c r="F627" s="720"/>
      <c r="G627" s="715"/>
      <c r="H627" s="970"/>
      <c r="I627" s="973"/>
      <c r="J627" s="970">
        <f t="shared" si="58"/>
        <v>0</v>
      </c>
      <c r="K627" s="970">
        <f t="shared" si="55"/>
        <v>0</v>
      </c>
      <c r="L627" s="752">
        <f t="shared" si="56"/>
        <v>0</v>
      </c>
      <c r="M627" s="711"/>
      <c r="N627" s="706">
        <f>+IF(A627="",0,IF(A627=Table!$A$5,L627,(IF(A627=Table!$A$3,0,IF(A627=Table!$A$4,L627,0)))))</f>
        <v>0</v>
      </c>
      <c r="O627" s="672"/>
      <c r="P627" s="707">
        <f>-IF(A627=Table!$A$5,I627,0)+IF(A627=Table!$A$5,H627,0)</f>
        <v>0</v>
      </c>
      <c r="Q627" s="716" t="str">
        <f t="shared" si="54"/>
        <v>01/1900</v>
      </c>
      <c r="R627" s="717">
        <f t="shared" si="59"/>
        <v>1</v>
      </c>
      <c r="S627" s="718"/>
      <c r="T627" s="718"/>
      <c r="U627" s="718"/>
      <c r="V627" s="718"/>
      <c r="W627" s="718"/>
      <c r="X627" s="718"/>
      <c r="Y627" s="718"/>
      <c r="Z627" s="718"/>
    </row>
    <row r="628" spans="1:26" ht="15">
      <c r="A628" s="711"/>
      <c r="B628" s="712"/>
      <c r="C628" s="711"/>
      <c r="D628" s="848" t="str">
        <f t="shared" si="57"/>
        <v>Caisse-01/1900</v>
      </c>
      <c r="E628" s="715"/>
      <c r="F628" s="720"/>
      <c r="G628" s="715"/>
      <c r="H628" s="970"/>
      <c r="I628" s="973"/>
      <c r="J628" s="970">
        <f t="shared" si="58"/>
        <v>0</v>
      </c>
      <c r="K628" s="970">
        <f t="shared" si="55"/>
        <v>0</v>
      </c>
      <c r="L628" s="752">
        <f t="shared" si="56"/>
        <v>0</v>
      </c>
      <c r="M628" s="711"/>
      <c r="N628" s="706">
        <f>+IF(A628="",0,IF(A628=Table!$A$5,L628,(IF(A628=Table!$A$3,0,IF(A628=Table!$A$4,L628,0)))))</f>
        <v>0</v>
      </c>
      <c r="O628" s="672"/>
      <c r="P628" s="707">
        <f>-IF(A628=Table!$A$5,I628,0)+IF(A628=Table!$A$5,H628,0)</f>
        <v>0</v>
      </c>
      <c r="Q628" s="716" t="str">
        <f t="shared" si="54"/>
        <v>01/1900</v>
      </c>
      <c r="R628" s="717">
        <f t="shared" si="59"/>
        <v>1</v>
      </c>
      <c r="S628" s="718"/>
      <c r="T628" s="718"/>
      <c r="U628" s="718"/>
      <c r="V628" s="718"/>
      <c r="W628" s="718"/>
      <c r="X628" s="718"/>
      <c r="Y628" s="718"/>
      <c r="Z628" s="718"/>
    </row>
    <row r="629" spans="1:26" ht="15">
      <c r="A629" s="711"/>
      <c r="B629" s="712"/>
      <c r="C629" s="711"/>
      <c r="D629" s="848" t="str">
        <f t="shared" si="57"/>
        <v>Caisse-01/1900</v>
      </c>
      <c r="E629" s="715"/>
      <c r="F629" s="720"/>
      <c r="G629" s="715"/>
      <c r="H629" s="970"/>
      <c r="I629" s="973"/>
      <c r="J629" s="970">
        <f t="shared" si="58"/>
        <v>0</v>
      </c>
      <c r="K629" s="970">
        <f t="shared" si="55"/>
        <v>0</v>
      </c>
      <c r="L629" s="752">
        <f t="shared" si="56"/>
        <v>0</v>
      </c>
      <c r="M629" s="711"/>
      <c r="N629" s="706">
        <f>+IF(A629="",0,IF(A629=Table!$A$5,L629,(IF(A629=Table!$A$3,0,IF(A629=Table!$A$4,L629,0)))))</f>
        <v>0</v>
      </c>
      <c r="O629" s="672"/>
      <c r="P629" s="707">
        <f>-IF(A629=Table!$A$5,I629,0)+IF(A629=Table!$A$5,H629,0)</f>
        <v>0</v>
      </c>
      <c r="Q629" s="716" t="str">
        <f t="shared" si="54"/>
        <v>01/1900</v>
      </c>
      <c r="R629" s="717">
        <f t="shared" si="59"/>
        <v>1</v>
      </c>
      <c r="S629" s="718"/>
      <c r="T629" s="718"/>
      <c r="U629" s="718"/>
      <c r="V629" s="718"/>
      <c r="W629" s="718"/>
      <c r="X629" s="718"/>
      <c r="Y629" s="718"/>
      <c r="Z629" s="718"/>
    </row>
    <row r="630" spans="1:26" ht="15">
      <c r="A630" s="711"/>
      <c r="B630" s="712"/>
      <c r="C630" s="711"/>
      <c r="D630" s="848" t="str">
        <f t="shared" si="57"/>
        <v>Caisse-01/1900</v>
      </c>
      <c r="E630" s="715"/>
      <c r="F630" s="720"/>
      <c r="G630" s="715"/>
      <c r="H630" s="970"/>
      <c r="I630" s="973"/>
      <c r="J630" s="970">
        <f t="shared" si="58"/>
        <v>0</v>
      </c>
      <c r="K630" s="970">
        <f t="shared" si="55"/>
        <v>0</v>
      </c>
      <c r="L630" s="752">
        <f t="shared" si="56"/>
        <v>0</v>
      </c>
      <c r="M630" s="711"/>
      <c r="N630" s="706">
        <f>+IF(A630="",0,IF(A630=Table!$A$5,L630,(IF(A630=Table!$A$3,0,IF(A630=Table!$A$4,L630,0)))))</f>
        <v>0</v>
      </c>
      <c r="O630" s="672"/>
      <c r="P630" s="707">
        <f>-IF(A630=Table!$A$5,I630,0)+IF(A630=Table!$A$5,H630,0)</f>
        <v>0</v>
      </c>
      <c r="Q630" s="716" t="str">
        <f t="shared" si="54"/>
        <v>01/1900</v>
      </c>
      <c r="R630" s="717">
        <f t="shared" si="59"/>
        <v>1</v>
      </c>
      <c r="S630" s="718"/>
      <c r="T630" s="718"/>
      <c r="U630" s="718"/>
      <c r="V630" s="718"/>
      <c r="W630" s="718"/>
      <c r="X630" s="718"/>
      <c r="Y630" s="718"/>
      <c r="Z630" s="718"/>
    </row>
    <row r="631" spans="1:26" ht="15">
      <c r="A631" s="711"/>
      <c r="B631" s="712"/>
      <c r="C631" s="711"/>
      <c r="D631" s="848" t="str">
        <f t="shared" si="57"/>
        <v>Caisse-01/1900</v>
      </c>
      <c r="E631" s="715"/>
      <c r="F631" s="720"/>
      <c r="G631" s="715"/>
      <c r="H631" s="970"/>
      <c r="I631" s="973"/>
      <c r="J631" s="970">
        <f t="shared" si="58"/>
        <v>0</v>
      </c>
      <c r="K631" s="970">
        <f t="shared" si="55"/>
        <v>0</v>
      </c>
      <c r="L631" s="752">
        <f t="shared" si="56"/>
        <v>0</v>
      </c>
      <c r="M631" s="711"/>
      <c r="N631" s="706">
        <f>+IF(A631="",0,IF(A631=Table!$A$5,L631,(IF(A631=Table!$A$3,0,IF(A631=Table!$A$4,L631,0)))))</f>
        <v>0</v>
      </c>
      <c r="O631" s="672"/>
      <c r="P631" s="707">
        <f>-IF(A631=Table!$A$5,I631,0)+IF(A631=Table!$A$5,H631,0)</f>
        <v>0</v>
      </c>
      <c r="Q631" s="716" t="str">
        <f t="shared" si="54"/>
        <v>01/1900</v>
      </c>
      <c r="R631" s="717">
        <f t="shared" si="59"/>
        <v>1</v>
      </c>
      <c r="S631" s="718"/>
      <c r="T631" s="718"/>
      <c r="U631" s="718"/>
      <c r="V631" s="718"/>
      <c r="W631" s="718"/>
      <c r="X631" s="718"/>
      <c r="Y631" s="718"/>
      <c r="Z631" s="718"/>
    </row>
    <row r="632" spans="1:26" ht="15">
      <c r="A632" s="711"/>
      <c r="B632" s="712"/>
      <c r="C632" s="711"/>
      <c r="D632" s="848" t="str">
        <f t="shared" si="57"/>
        <v>Caisse-01/1900</v>
      </c>
      <c r="E632" s="715"/>
      <c r="F632" s="720"/>
      <c r="G632" s="715"/>
      <c r="H632" s="970"/>
      <c r="I632" s="973"/>
      <c r="J632" s="970">
        <f t="shared" si="58"/>
        <v>0</v>
      </c>
      <c r="K632" s="970">
        <f t="shared" si="55"/>
        <v>0</v>
      </c>
      <c r="L632" s="752">
        <f t="shared" si="56"/>
        <v>0</v>
      </c>
      <c r="M632" s="711"/>
      <c r="N632" s="706">
        <f>+IF(A632="",0,IF(A632=Table!$A$5,L632,(IF(A632=Table!$A$3,0,IF(A632=Table!$A$4,L632,0)))))</f>
        <v>0</v>
      </c>
      <c r="O632" s="672"/>
      <c r="P632" s="707">
        <f>-IF(A632=Table!$A$5,I632,0)+IF(A632=Table!$A$5,H632,0)</f>
        <v>0</v>
      </c>
      <c r="Q632" s="716" t="str">
        <f t="shared" si="54"/>
        <v>01/1900</v>
      </c>
      <c r="R632" s="717">
        <f t="shared" si="59"/>
        <v>1</v>
      </c>
      <c r="S632" s="718"/>
      <c r="T632" s="718"/>
      <c r="U632" s="718"/>
      <c r="V632" s="718"/>
      <c r="W632" s="718"/>
      <c r="X632" s="718"/>
      <c r="Y632" s="718"/>
      <c r="Z632" s="718"/>
    </row>
    <row r="633" spans="1:26" ht="15">
      <c r="A633" s="711"/>
      <c r="B633" s="712"/>
      <c r="C633" s="711"/>
      <c r="D633" s="848" t="str">
        <f t="shared" si="57"/>
        <v>Caisse-01/1900</v>
      </c>
      <c r="E633" s="725"/>
      <c r="F633" s="714"/>
      <c r="G633" s="715"/>
      <c r="H633" s="972"/>
      <c r="I633" s="970"/>
      <c r="J633" s="970">
        <f t="shared" si="58"/>
        <v>0</v>
      </c>
      <c r="K633" s="970">
        <f t="shared" si="55"/>
        <v>0</v>
      </c>
      <c r="L633" s="752">
        <f t="shared" si="56"/>
        <v>0</v>
      </c>
      <c r="M633" s="711"/>
      <c r="N633" s="706">
        <f>+IF(A633="",0,IF(A633=Table!$A$5,L633,(IF(A633=Table!$A$3,0,IF(A633=Table!$A$4,L633,0)))))</f>
        <v>0</v>
      </c>
      <c r="O633" s="672"/>
      <c r="P633" s="707">
        <f>-IF(A633=Table!$A$5,I633,0)+IF(A633=Table!$A$5,H633,0)</f>
        <v>0</v>
      </c>
      <c r="Q633" s="716" t="str">
        <f t="shared" si="54"/>
        <v>01/1900</v>
      </c>
      <c r="R633" s="717">
        <f t="shared" si="59"/>
        <v>1</v>
      </c>
      <c r="S633" s="718"/>
      <c r="T633" s="718"/>
      <c r="U633" s="718"/>
      <c r="V633" s="718"/>
      <c r="W633" s="718"/>
      <c r="X633" s="718"/>
      <c r="Y633" s="718"/>
      <c r="Z633" s="718"/>
    </row>
    <row r="634" spans="1:26" ht="15">
      <c r="A634" s="711"/>
      <c r="B634" s="712"/>
      <c r="C634" s="711"/>
      <c r="D634" s="848" t="str">
        <f t="shared" si="57"/>
        <v>Caisse-01/1900</v>
      </c>
      <c r="E634" s="715"/>
      <c r="F634" s="720"/>
      <c r="G634" s="715"/>
      <c r="H634" s="970"/>
      <c r="I634" s="973"/>
      <c r="J634" s="970">
        <f t="shared" si="58"/>
        <v>0</v>
      </c>
      <c r="K634" s="970">
        <f t="shared" si="55"/>
        <v>0</v>
      </c>
      <c r="L634" s="752">
        <f t="shared" si="56"/>
        <v>0</v>
      </c>
      <c r="M634" s="711"/>
      <c r="N634" s="706">
        <f>+IF(A634="",0,IF(A634=Table!$A$5,L634,(IF(A634=Table!$A$3,0,IF(A634=Table!$A$4,L634,0)))))</f>
        <v>0</v>
      </c>
      <c r="O634" s="672"/>
      <c r="P634" s="707">
        <f>-IF(A634=Table!$A$5,I634,0)+IF(A634=Table!$A$5,H634,0)</f>
        <v>0</v>
      </c>
      <c r="Q634" s="716" t="str">
        <f t="shared" si="54"/>
        <v>01/1900</v>
      </c>
      <c r="R634" s="717">
        <f t="shared" si="59"/>
        <v>1</v>
      </c>
      <c r="S634" s="718"/>
      <c r="T634" s="718"/>
      <c r="U634" s="718"/>
      <c r="V634" s="718"/>
      <c r="W634" s="718"/>
      <c r="X634" s="718"/>
      <c r="Y634" s="718"/>
      <c r="Z634" s="718"/>
    </row>
    <row r="635" spans="1:26" ht="15">
      <c r="A635" s="711"/>
      <c r="B635" s="712"/>
      <c r="C635" s="711"/>
      <c r="D635" s="848" t="str">
        <f t="shared" si="57"/>
        <v>Caisse-01/1900</v>
      </c>
      <c r="E635" s="715"/>
      <c r="F635" s="720"/>
      <c r="G635" s="715"/>
      <c r="H635" s="970"/>
      <c r="I635" s="973"/>
      <c r="J635" s="970">
        <f t="shared" si="58"/>
        <v>0</v>
      </c>
      <c r="K635" s="970">
        <f t="shared" si="55"/>
        <v>0</v>
      </c>
      <c r="L635" s="752">
        <f t="shared" si="56"/>
        <v>0</v>
      </c>
      <c r="M635" s="711"/>
      <c r="N635" s="706">
        <f>+IF(A635="",0,IF(A635=Table!$A$5,L635,(IF(A635=Table!$A$3,0,IF(A635=Table!$A$4,L635,0)))))</f>
        <v>0</v>
      </c>
      <c r="O635" s="672"/>
      <c r="P635" s="707">
        <f>-IF(A635=Table!$A$5,I635,0)+IF(A635=Table!$A$5,H635,0)</f>
        <v>0</v>
      </c>
      <c r="Q635" s="716" t="str">
        <f t="shared" si="54"/>
        <v>01/1900</v>
      </c>
      <c r="R635" s="717">
        <f t="shared" si="59"/>
        <v>1</v>
      </c>
      <c r="S635" s="718"/>
      <c r="T635" s="718"/>
      <c r="U635" s="718"/>
      <c r="V635" s="718"/>
      <c r="W635" s="718"/>
      <c r="X635" s="718"/>
      <c r="Y635" s="718"/>
      <c r="Z635" s="718"/>
    </row>
    <row r="636" spans="1:26" ht="15">
      <c r="A636" s="711"/>
      <c r="B636" s="712"/>
      <c r="C636" s="711"/>
      <c r="D636" s="848" t="str">
        <f t="shared" si="57"/>
        <v>Caisse-01/1900</v>
      </c>
      <c r="E636" s="735"/>
      <c r="F636" s="720"/>
      <c r="G636" s="715"/>
      <c r="H636" s="970"/>
      <c r="I636" s="973"/>
      <c r="J636" s="970">
        <f t="shared" si="58"/>
        <v>0</v>
      </c>
      <c r="K636" s="970">
        <f t="shared" si="55"/>
        <v>0</v>
      </c>
      <c r="L636" s="752">
        <f t="shared" si="56"/>
        <v>0</v>
      </c>
      <c r="M636" s="711"/>
      <c r="N636" s="706">
        <f>+IF(A636="",0,IF(A636=Table!$A$5,L636,(IF(A636=Table!$A$3,0,IF(A636=Table!$A$4,L636,0)))))</f>
        <v>0</v>
      </c>
      <c r="O636" s="672"/>
      <c r="P636" s="707">
        <f>-IF(A636=Table!$A$5,I636,0)+IF(A636=Table!$A$5,H636,0)</f>
        <v>0</v>
      </c>
      <c r="Q636" s="716" t="str">
        <f t="shared" si="54"/>
        <v>01/1900</v>
      </c>
      <c r="R636" s="717">
        <f t="shared" si="59"/>
        <v>1</v>
      </c>
      <c r="S636" s="718"/>
      <c r="T636" s="718"/>
      <c r="U636" s="718"/>
      <c r="V636" s="718"/>
      <c r="W636" s="718"/>
      <c r="X636" s="718"/>
      <c r="Y636" s="718"/>
      <c r="Z636" s="718"/>
    </row>
    <row r="637" spans="1:26" ht="15">
      <c r="A637" s="711"/>
      <c r="B637" s="712"/>
      <c r="C637" s="711"/>
      <c r="D637" s="848" t="str">
        <f t="shared" si="57"/>
        <v>Caisse-01/1900</v>
      </c>
      <c r="E637" s="735"/>
      <c r="F637" s="720"/>
      <c r="G637" s="715"/>
      <c r="H637" s="970"/>
      <c r="I637" s="973"/>
      <c r="J637" s="970">
        <f t="shared" si="58"/>
        <v>0</v>
      </c>
      <c r="K637" s="970">
        <f t="shared" si="55"/>
        <v>0</v>
      </c>
      <c r="L637" s="752">
        <f t="shared" si="56"/>
        <v>0</v>
      </c>
      <c r="M637" s="711"/>
      <c r="N637" s="706">
        <f>+IF(A637="",0,IF(A637=Table!$A$5,L637,(IF(A637=Table!$A$3,0,IF(A637=Table!$A$4,L637,0)))))</f>
        <v>0</v>
      </c>
      <c r="O637" s="672"/>
      <c r="P637" s="707">
        <f>-IF(A637=Table!$A$5,I637,0)+IF(A637=Table!$A$5,H637,0)</f>
        <v>0</v>
      </c>
      <c r="Q637" s="716" t="str">
        <f t="shared" si="54"/>
        <v>01/1900</v>
      </c>
      <c r="R637" s="717">
        <f t="shared" si="59"/>
        <v>1</v>
      </c>
      <c r="S637" s="718"/>
      <c r="T637" s="718"/>
      <c r="U637" s="718"/>
      <c r="V637" s="718"/>
      <c r="W637" s="718"/>
      <c r="X637" s="718"/>
      <c r="Y637" s="718"/>
      <c r="Z637" s="718"/>
    </row>
    <row r="638" spans="1:26" ht="15">
      <c r="A638" s="711"/>
      <c r="B638" s="712"/>
      <c r="C638" s="711"/>
      <c r="D638" s="848" t="str">
        <f t="shared" si="57"/>
        <v>Caisse-01/1900</v>
      </c>
      <c r="E638" s="715"/>
      <c r="F638" s="720"/>
      <c r="G638" s="715"/>
      <c r="H638" s="970"/>
      <c r="I638" s="973"/>
      <c r="J638" s="970">
        <f t="shared" si="58"/>
        <v>0</v>
      </c>
      <c r="K638" s="970">
        <f t="shared" si="55"/>
        <v>0</v>
      </c>
      <c r="L638" s="752">
        <f t="shared" si="56"/>
        <v>0</v>
      </c>
      <c r="M638" s="711"/>
      <c r="N638" s="706">
        <f>+IF(A638="",0,IF(A638=Table!$A$5,L638,(IF(A638=Table!$A$3,0,IF(A638=Table!$A$4,L638,0)))))</f>
        <v>0</v>
      </c>
      <c r="O638" s="672"/>
      <c r="P638" s="707">
        <f>-IF(A638=Table!$A$5,I638,0)+IF(A638=Table!$A$5,H638,0)</f>
        <v>0</v>
      </c>
      <c r="Q638" s="716" t="str">
        <f t="shared" si="54"/>
        <v>01/1900</v>
      </c>
      <c r="R638" s="717">
        <f t="shared" si="59"/>
        <v>1</v>
      </c>
      <c r="S638" s="718"/>
      <c r="T638" s="718"/>
      <c r="U638" s="718"/>
      <c r="V638" s="718"/>
      <c r="W638" s="718"/>
      <c r="X638" s="718"/>
      <c r="Y638" s="718"/>
      <c r="Z638" s="718"/>
    </row>
    <row r="639" spans="1:26" ht="15">
      <c r="A639" s="711"/>
      <c r="B639" s="712"/>
      <c r="C639" s="711"/>
      <c r="D639" s="848" t="str">
        <f t="shared" si="57"/>
        <v>Caisse-01/1900</v>
      </c>
      <c r="E639" s="715"/>
      <c r="F639" s="720"/>
      <c r="G639" s="715"/>
      <c r="H639" s="970"/>
      <c r="I639" s="973"/>
      <c r="J639" s="970">
        <f t="shared" si="58"/>
        <v>0</v>
      </c>
      <c r="K639" s="970">
        <f t="shared" si="55"/>
        <v>0</v>
      </c>
      <c r="L639" s="752">
        <f t="shared" si="56"/>
        <v>0</v>
      </c>
      <c r="M639" s="711"/>
      <c r="N639" s="706">
        <f>+IF(A639="",0,IF(A639=Table!$A$5,L639,(IF(A639=Table!$A$3,0,IF(A639=Table!$A$4,L639,0)))))</f>
        <v>0</v>
      </c>
      <c r="O639" s="672"/>
      <c r="P639" s="707">
        <f>-IF(A639=Table!$A$5,I639,0)+IF(A639=Table!$A$5,H639,0)</f>
        <v>0</v>
      </c>
      <c r="Q639" s="716" t="str">
        <f t="shared" si="54"/>
        <v>01/1900</v>
      </c>
      <c r="R639" s="717">
        <f t="shared" si="59"/>
        <v>1</v>
      </c>
      <c r="S639" s="718"/>
      <c r="T639" s="718"/>
      <c r="U639" s="718"/>
      <c r="V639" s="718"/>
      <c r="W639" s="718"/>
      <c r="X639" s="718"/>
      <c r="Y639" s="718"/>
      <c r="Z639" s="718"/>
    </row>
    <row r="640" spans="1:26" ht="15">
      <c r="A640" s="711"/>
      <c r="B640" s="712"/>
      <c r="C640" s="711"/>
      <c r="D640" s="848" t="str">
        <f t="shared" si="57"/>
        <v>Caisse-01/1900</v>
      </c>
      <c r="E640" s="715"/>
      <c r="F640" s="720"/>
      <c r="G640" s="715"/>
      <c r="H640" s="970"/>
      <c r="I640" s="973"/>
      <c r="J640" s="970">
        <f t="shared" si="58"/>
        <v>0</v>
      </c>
      <c r="K640" s="970">
        <f t="shared" si="55"/>
        <v>0</v>
      </c>
      <c r="L640" s="752">
        <f t="shared" si="56"/>
        <v>0</v>
      </c>
      <c r="M640" s="711"/>
      <c r="N640" s="706">
        <f>+IF(A640="",0,IF(A640=Table!$A$5,L640,(IF(A640=Table!$A$3,0,IF(A640=Table!$A$4,L640,0)))))</f>
        <v>0</v>
      </c>
      <c r="O640" s="672"/>
      <c r="P640" s="707">
        <f>-IF(A640=Table!$A$5,I640,0)+IF(A640=Table!$A$5,H640,0)</f>
        <v>0</v>
      </c>
      <c r="Q640" s="716" t="str">
        <f t="shared" si="54"/>
        <v>01/1900</v>
      </c>
      <c r="R640" s="717">
        <f t="shared" si="59"/>
        <v>1</v>
      </c>
      <c r="S640" s="718"/>
      <c r="T640" s="718"/>
      <c r="U640" s="718"/>
      <c r="V640" s="718"/>
      <c r="W640" s="718"/>
      <c r="X640" s="718"/>
      <c r="Y640" s="718"/>
      <c r="Z640" s="718"/>
    </row>
    <row r="641" spans="1:26" ht="15">
      <c r="A641" s="711"/>
      <c r="B641" s="712"/>
      <c r="C641" s="711"/>
      <c r="D641" s="848" t="str">
        <f t="shared" si="57"/>
        <v>Caisse-01/1900</v>
      </c>
      <c r="E641" s="715"/>
      <c r="F641" s="736"/>
      <c r="G641" s="715"/>
      <c r="H641" s="970"/>
      <c r="I641" s="970"/>
      <c r="J641" s="970">
        <f t="shared" si="58"/>
        <v>0</v>
      </c>
      <c r="K641" s="970">
        <f t="shared" si="55"/>
        <v>0</v>
      </c>
      <c r="L641" s="752">
        <f t="shared" si="56"/>
        <v>0</v>
      </c>
      <c r="M641" s="711"/>
      <c r="N641" s="706">
        <f>+IF(A641="",0,IF(A641=Table!$A$5,L641,(IF(A641=Table!$A$3,0,IF(A641=Table!$A$4,L641,0)))))</f>
        <v>0</v>
      </c>
      <c r="O641" s="672"/>
      <c r="P641" s="707">
        <f>-IF(A641=Table!$A$5,I641,0)+IF(A641=Table!$A$5,H641,0)</f>
        <v>0</v>
      </c>
      <c r="Q641" s="716" t="str">
        <f t="shared" si="54"/>
        <v>01/1900</v>
      </c>
      <c r="R641" s="717">
        <f t="shared" si="59"/>
        <v>1</v>
      </c>
      <c r="S641" s="718"/>
      <c r="T641" s="718"/>
      <c r="U641" s="718"/>
      <c r="V641" s="718"/>
      <c r="W641" s="718"/>
      <c r="X641" s="718"/>
      <c r="Y641" s="718"/>
      <c r="Z641" s="718"/>
    </row>
    <row r="642" spans="1:26" ht="15">
      <c r="A642" s="711"/>
      <c r="B642" s="712"/>
      <c r="C642" s="711"/>
      <c r="D642" s="848" t="str">
        <f t="shared" si="57"/>
        <v>Caisse-01/1900</v>
      </c>
      <c r="E642" s="715"/>
      <c r="F642" s="720"/>
      <c r="G642" s="715"/>
      <c r="H642" s="970"/>
      <c r="I642" s="973"/>
      <c r="J642" s="970">
        <f t="shared" si="58"/>
        <v>0</v>
      </c>
      <c r="K642" s="970">
        <f t="shared" si="55"/>
        <v>0</v>
      </c>
      <c r="L642" s="752">
        <f t="shared" si="56"/>
        <v>0</v>
      </c>
      <c r="M642" s="711"/>
      <c r="N642" s="706">
        <f>+IF(A642="",0,IF(A642=Table!$A$5,L642,(IF(A642=Table!$A$3,0,IF(A642=Table!$A$4,L642,0)))))</f>
        <v>0</v>
      </c>
      <c r="O642" s="672"/>
      <c r="P642" s="707">
        <f>-IF(A642=Table!$A$5,I642,0)+IF(A642=Table!$A$5,H642,0)</f>
        <v>0</v>
      </c>
      <c r="Q642" s="716" t="str">
        <f t="shared" si="54"/>
        <v>01/1900</v>
      </c>
      <c r="R642" s="717">
        <f t="shared" si="59"/>
        <v>1</v>
      </c>
      <c r="S642" s="718"/>
      <c r="T642" s="718"/>
      <c r="U642" s="718"/>
      <c r="V642" s="718"/>
      <c r="W642" s="718"/>
      <c r="X642" s="718"/>
      <c r="Y642" s="718"/>
      <c r="Z642" s="718"/>
    </row>
    <row r="643" spans="1:26" ht="15">
      <c r="A643" s="711"/>
      <c r="B643" s="712"/>
      <c r="C643" s="711"/>
      <c r="D643" s="848" t="str">
        <f t="shared" si="57"/>
        <v>Caisse-01/1900</v>
      </c>
      <c r="E643" s="715"/>
      <c r="F643" s="720"/>
      <c r="G643" s="715"/>
      <c r="H643" s="970"/>
      <c r="I643" s="973"/>
      <c r="J643" s="970">
        <f t="shared" si="58"/>
        <v>0</v>
      </c>
      <c r="K643" s="970">
        <f t="shared" si="55"/>
        <v>0</v>
      </c>
      <c r="L643" s="752">
        <f t="shared" si="56"/>
        <v>0</v>
      </c>
      <c r="M643" s="711"/>
      <c r="N643" s="706">
        <f>+IF(A643="",0,IF(A643=Table!$A$5,L643,(IF(A643=Table!$A$3,0,IF(A643=Table!$A$4,L643,0)))))</f>
        <v>0</v>
      </c>
      <c r="O643" s="672"/>
      <c r="P643" s="707">
        <f>-IF(A643=Table!$A$5,I643,0)+IF(A643=Table!$A$5,H643,0)</f>
        <v>0</v>
      </c>
      <c r="Q643" s="716" t="str">
        <f t="shared" si="54"/>
        <v>01/1900</v>
      </c>
      <c r="R643" s="717">
        <f t="shared" si="59"/>
        <v>1</v>
      </c>
      <c r="S643" s="718"/>
      <c r="T643" s="718"/>
      <c r="U643" s="718"/>
      <c r="V643" s="718"/>
      <c r="W643" s="718"/>
      <c r="X643" s="718"/>
      <c r="Y643" s="718"/>
      <c r="Z643" s="718"/>
    </row>
    <row r="644" spans="1:26" ht="15">
      <c r="A644" s="711"/>
      <c r="B644" s="712"/>
      <c r="C644" s="711"/>
      <c r="D644" s="848" t="str">
        <f t="shared" si="57"/>
        <v>Caisse-01/1900</v>
      </c>
      <c r="E644" s="715"/>
      <c r="F644" s="720"/>
      <c r="G644" s="715"/>
      <c r="H644" s="970"/>
      <c r="I644" s="973"/>
      <c r="J644" s="970">
        <f t="shared" si="58"/>
        <v>0</v>
      </c>
      <c r="K644" s="970">
        <f t="shared" si="55"/>
        <v>0</v>
      </c>
      <c r="L644" s="752">
        <f t="shared" si="56"/>
        <v>0</v>
      </c>
      <c r="M644" s="711"/>
      <c r="N644" s="706">
        <f>+IF(A644="",0,IF(A644=Table!$A$5,L644,(IF(A644=Table!$A$3,0,IF(A644=Table!$A$4,L644,0)))))</f>
        <v>0</v>
      </c>
      <c r="O644" s="672"/>
      <c r="P644" s="707">
        <f>-IF(A644=Table!$A$5,I644,0)+IF(A644=Table!$A$5,H644,0)</f>
        <v>0</v>
      </c>
      <c r="Q644" s="716" t="str">
        <f t="shared" si="54"/>
        <v>01/1900</v>
      </c>
      <c r="R644" s="717">
        <f t="shared" si="59"/>
        <v>1</v>
      </c>
      <c r="S644" s="718"/>
      <c r="T644" s="718"/>
      <c r="U644" s="718"/>
      <c r="V644" s="718"/>
      <c r="W644" s="718"/>
      <c r="X644" s="718"/>
      <c r="Y644" s="718"/>
      <c r="Z644" s="718"/>
    </row>
    <row r="645" spans="1:26" ht="15">
      <c r="A645" s="711"/>
      <c r="B645" s="712"/>
      <c r="C645" s="711"/>
      <c r="D645" s="848" t="str">
        <f t="shared" si="57"/>
        <v>Caisse-01/1900</v>
      </c>
      <c r="E645" s="715"/>
      <c r="F645" s="736"/>
      <c r="G645" s="715"/>
      <c r="H645" s="970"/>
      <c r="I645" s="970"/>
      <c r="J645" s="970">
        <f t="shared" si="58"/>
        <v>0</v>
      </c>
      <c r="K645" s="970">
        <f t="shared" si="55"/>
        <v>0</v>
      </c>
      <c r="L645" s="752">
        <f t="shared" si="56"/>
        <v>0</v>
      </c>
      <c r="M645" s="711"/>
      <c r="N645" s="706">
        <f>+IF(A645="",0,IF(A645=Table!$A$5,L645,(IF(A645=Table!$A$3,0,IF(A645=Table!$A$4,L645,0)))))</f>
        <v>0</v>
      </c>
      <c r="O645" s="672"/>
      <c r="P645" s="707">
        <f>-IF(A645=Table!$A$5,I645,0)+IF(A645=Table!$A$5,H645,0)</f>
        <v>0</v>
      </c>
      <c r="Q645" s="716" t="str">
        <f t="shared" si="54"/>
        <v>01/1900</v>
      </c>
      <c r="R645" s="717">
        <f t="shared" si="59"/>
        <v>1</v>
      </c>
      <c r="S645" s="718"/>
      <c r="T645" s="718"/>
      <c r="U645" s="718"/>
      <c r="V645" s="718"/>
      <c r="W645" s="718"/>
      <c r="X645" s="718"/>
      <c r="Y645" s="718"/>
      <c r="Z645" s="718"/>
    </row>
    <row r="646" spans="1:26" ht="15">
      <c r="A646" s="711"/>
      <c r="B646" s="712"/>
      <c r="C646" s="711"/>
      <c r="D646" s="848" t="str">
        <f t="shared" si="57"/>
        <v>Caisse-01/1900</v>
      </c>
      <c r="E646" s="715"/>
      <c r="F646" s="720"/>
      <c r="G646" s="715"/>
      <c r="H646" s="970"/>
      <c r="I646" s="973"/>
      <c r="J646" s="970">
        <f t="shared" si="58"/>
        <v>0</v>
      </c>
      <c r="K646" s="970">
        <f t="shared" si="55"/>
        <v>0</v>
      </c>
      <c r="L646" s="752">
        <f t="shared" si="56"/>
        <v>0</v>
      </c>
      <c r="M646" s="711"/>
      <c r="N646" s="706">
        <f>+IF(A646="",0,IF(A646=Table!$A$5,L646,(IF(A646=Table!$A$3,0,IF(A646=Table!$A$4,L646,0)))))</f>
        <v>0</v>
      </c>
      <c r="O646" s="672"/>
      <c r="P646" s="707">
        <f>-IF(A646=Table!$A$5,I646,0)+IF(A646=Table!$A$5,H646,0)</f>
        <v>0</v>
      </c>
      <c r="Q646" s="716" t="str">
        <f t="shared" si="54"/>
        <v>01/1900</v>
      </c>
      <c r="R646" s="717">
        <f t="shared" si="59"/>
        <v>1</v>
      </c>
      <c r="S646" s="718"/>
      <c r="T646" s="718"/>
      <c r="U646" s="718"/>
      <c r="V646" s="718"/>
      <c r="W646" s="718"/>
      <c r="X646" s="718"/>
      <c r="Y646" s="718"/>
      <c r="Z646" s="718"/>
    </row>
    <row r="647" spans="1:26" ht="15">
      <c r="A647" s="711"/>
      <c r="B647" s="712"/>
      <c r="C647" s="711"/>
      <c r="D647" s="848" t="str">
        <f t="shared" si="57"/>
        <v>Caisse-01/1900</v>
      </c>
      <c r="E647" s="715"/>
      <c r="F647" s="720"/>
      <c r="G647" s="715"/>
      <c r="H647" s="970"/>
      <c r="I647" s="973"/>
      <c r="J647" s="970">
        <f t="shared" si="58"/>
        <v>0</v>
      </c>
      <c r="K647" s="970">
        <f t="shared" si="55"/>
        <v>0</v>
      </c>
      <c r="L647" s="752">
        <f t="shared" si="56"/>
        <v>0</v>
      </c>
      <c r="M647" s="711"/>
      <c r="N647" s="706">
        <f>+IF(A647="",0,IF(A647=Table!$A$5,L647,(IF(A647=Table!$A$3,0,IF(A647=Table!$A$4,L647,0)))))</f>
        <v>0</v>
      </c>
      <c r="O647" s="672"/>
      <c r="P647" s="707">
        <f>-IF(A647=Table!$A$5,I647,0)+IF(A647=Table!$A$5,H647,0)</f>
        <v>0</v>
      </c>
      <c r="Q647" s="716" t="str">
        <f t="shared" ref="Q647:Q693" si="60">+TEXT(B647,"mm/aaaa")</f>
        <v>01/1900</v>
      </c>
      <c r="R647" s="717">
        <f t="shared" si="59"/>
        <v>1</v>
      </c>
      <c r="S647" s="718"/>
      <c r="T647" s="718"/>
      <c r="U647" s="718"/>
      <c r="V647" s="718"/>
      <c r="W647" s="718"/>
      <c r="X647" s="718"/>
      <c r="Y647" s="718"/>
      <c r="Z647" s="718"/>
    </row>
    <row r="648" spans="1:26" ht="15">
      <c r="A648" s="711"/>
      <c r="B648" s="712"/>
      <c r="C648" s="711"/>
      <c r="D648" s="848" t="str">
        <f t="shared" si="57"/>
        <v>Caisse-01/1900</v>
      </c>
      <c r="E648" s="715"/>
      <c r="F648" s="720"/>
      <c r="G648" s="715"/>
      <c r="H648" s="970"/>
      <c r="I648" s="973"/>
      <c r="J648" s="970">
        <f t="shared" si="58"/>
        <v>0</v>
      </c>
      <c r="K648" s="970">
        <f t="shared" si="55"/>
        <v>0</v>
      </c>
      <c r="L648" s="752">
        <f t="shared" si="56"/>
        <v>0</v>
      </c>
      <c r="M648" s="711"/>
      <c r="N648" s="706">
        <f>+IF(A648="",0,IF(A648=Table!$A$5,L648,(IF(A648=Table!$A$3,0,IF(A648=Table!$A$4,L648,0)))))</f>
        <v>0</v>
      </c>
      <c r="O648" s="672"/>
      <c r="P648" s="707">
        <f>-IF(A648=Table!$A$5,I648,0)+IF(A648=Table!$A$5,H648,0)</f>
        <v>0</v>
      </c>
      <c r="Q648" s="716" t="str">
        <f t="shared" si="60"/>
        <v>01/1900</v>
      </c>
      <c r="R648" s="717">
        <f t="shared" si="59"/>
        <v>1</v>
      </c>
      <c r="S648" s="718"/>
      <c r="T648" s="718"/>
      <c r="U648" s="718"/>
      <c r="V648" s="718"/>
      <c r="W648" s="718"/>
      <c r="X648" s="718"/>
      <c r="Y648" s="718"/>
      <c r="Z648" s="718"/>
    </row>
    <row r="649" spans="1:26" ht="15">
      <c r="A649" s="711"/>
      <c r="B649" s="712"/>
      <c r="C649" s="711"/>
      <c r="D649" s="848" t="str">
        <f t="shared" si="57"/>
        <v>Caisse-01/1900</v>
      </c>
      <c r="E649" s="715"/>
      <c r="F649" s="720"/>
      <c r="G649" s="715"/>
      <c r="H649" s="970"/>
      <c r="I649" s="973"/>
      <c r="J649" s="970">
        <f t="shared" si="58"/>
        <v>0</v>
      </c>
      <c r="K649" s="970">
        <f t="shared" si="55"/>
        <v>0</v>
      </c>
      <c r="L649" s="752">
        <f t="shared" si="56"/>
        <v>0</v>
      </c>
      <c r="M649" s="711"/>
      <c r="N649" s="706">
        <f>+IF(A649="",0,IF(A649=Table!$A$5,L649,(IF(A649=Table!$A$3,0,IF(A649=Table!$A$4,L649,0)))))</f>
        <v>0</v>
      </c>
      <c r="O649" s="672"/>
      <c r="P649" s="707">
        <f>-IF(A649=Table!$A$5,I649,0)+IF(A649=Table!$A$5,H649,0)</f>
        <v>0</v>
      </c>
      <c r="Q649" s="716" t="str">
        <f t="shared" si="60"/>
        <v>01/1900</v>
      </c>
      <c r="R649" s="717">
        <f t="shared" si="59"/>
        <v>1</v>
      </c>
      <c r="S649" s="718"/>
      <c r="T649" s="718"/>
      <c r="U649" s="718"/>
      <c r="V649" s="718"/>
      <c r="W649" s="718"/>
      <c r="X649" s="718"/>
      <c r="Y649" s="718"/>
      <c r="Z649" s="718"/>
    </row>
    <row r="650" spans="1:26" ht="15">
      <c r="A650" s="711"/>
      <c r="B650" s="712"/>
      <c r="C650" s="711"/>
      <c r="D650" s="848" t="str">
        <f t="shared" si="57"/>
        <v>Caisse-01/1900</v>
      </c>
      <c r="E650" s="715"/>
      <c r="F650" s="720"/>
      <c r="G650" s="715"/>
      <c r="H650" s="970"/>
      <c r="I650" s="973"/>
      <c r="J650" s="970">
        <f t="shared" si="58"/>
        <v>0</v>
      </c>
      <c r="K650" s="970">
        <f t="shared" si="55"/>
        <v>0</v>
      </c>
      <c r="L650" s="752">
        <f t="shared" si="56"/>
        <v>0</v>
      </c>
      <c r="M650" s="711"/>
      <c r="N650" s="706">
        <f>+IF(A650="",0,IF(A650=Table!$A$5,L650,(IF(A650=Table!$A$3,0,IF(A650=Table!$A$4,L650,0)))))</f>
        <v>0</v>
      </c>
      <c r="O650" s="672"/>
      <c r="P650" s="707">
        <f>-IF(A650=Table!$A$5,I650,0)+IF(A650=Table!$A$5,H650,0)</f>
        <v>0</v>
      </c>
      <c r="Q650" s="716" t="str">
        <f t="shared" si="60"/>
        <v>01/1900</v>
      </c>
      <c r="R650" s="717">
        <f t="shared" si="59"/>
        <v>1</v>
      </c>
      <c r="S650" s="718"/>
      <c r="T650" s="718"/>
      <c r="U650" s="718"/>
      <c r="V650" s="718"/>
      <c r="W650" s="718"/>
      <c r="X650" s="718"/>
      <c r="Y650" s="718"/>
      <c r="Z650" s="718"/>
    </row>
    <row r="651" spans="1:26" ht="15">
      <c r="A651" s="711"/>
      <c r="B651" s="712"/>
      <c r="C651" s="711"/>
      <c r="D651" s="848" t="str">
        <f t="shared" si="57"/>
        <v>Caisse-01/1900</v>
      </c>
      <c r="E651" s="715"/>
      <c r="F651" s="720"/>
      <c r="G651" s="715"/>
      <c r="H651" s="970"/>
      <c r="I651" s="973"/>
      <c r="J651" s="970">
        <f t="shared" si="58"/>
        <v>0</v>
      </c>
      <c r="K651" s="970">
        <f t="shared" ref="K651:K700" si="61">+IFERROR((+INDEX($O$4:$Z$4,MATCH(Q651,$O$3:$Z$3,0))),0)</f>
        <v>0</v>
      </c>
      <c r="L651" s="752">
        <f t="shared" ref="L651:L700" si="62">IFERROR((H651/K651-I651/K651),0)</f>
        <v>0</v>
      </c>
      <c r="M651" s="711"/>
      <c r="N651" s="706">
        <f>+IF(A651="",0,IF(A651=Table!$A$5,L651,(IF(A651=Table!$A$3,0,IF(A651=Table!$A$4,L651,0)))))</f>
        <v>0</v>
      </c>
      <c r="O651" s="672"/>
      <c r="P651" s="707">
        <f>-IF(A651=Table!$A$5,I651,0)+IF(A651=Table!$A$5,H651,0)</f>
        <v>0</v>
      </c>
      <c r="Q651" s="716" t="str">
        <f t="shared" si="60"/>
        <v>01/1900</v>
      </c>
      <c r="R651" s="717">
        <f t="shared" si="59"/>
        <v>1</v>
      </c>
      <c r="S651" s="718"/>
      <c r="T651" s="718"/>
      <c r="U651" s="718"/>
      <c r="V651" s="718"/>
      <c r="W651" s="718"/>
      <c r="X651" s="718"/>
      <c r="Y651" s="718"/>
      <c r="Z651" s="718"/>
    </row>
    <row r="652" spans="1:26" ht="15">
      <c r="A652" s="711"/>
      <c r="B652" s="712"/>
      <c r="C652" s="711"/>
      <c r="D652" s="848" t="str">
        <f t="shared" ref="D652:D700" si="63">"Caisse-"&amp;Q652</f>
        <v>Caisse-01/1900</v>
      </c>
      <c r="E652" s="715"/>
      <c r="F652" s="720"/>
      <c r="G652" s="715"/>
      <c r="H652" s="970"/>
      <c r="I652" s="973"/>
      <c r="J652" s="970">
        <f t="shared" ref="J652:J700" si="64">+J651+H652-I652</f>
        <v>0</v>
      </c>
      <c r="K652" s="970">
        <f t="shared" si="61"/>
        <v>0</v>
      </c>
      <c r="L652" s="752">
        <f t="shared" si="62"/>
        <v>0</v>
      </c>
      <c r="M652" s="711"/>
      <c r="N652" s="706">
        <f>+IF(A652="",0,IF(A652=Table!$A$5,L652,(IF(A652=Table!$A$3,0,IF(A652=Table!$A$4,L652,0)))))</f>
        <v>0</v>
      </c>
      <c r="O652" s="672"/>
      <c r="P652" s="707">
        <f>-IF(A652=Table!$A$5,I652,0)+IF(A652=Table!$A$5,H652,0)</f>
        <v>0</v>
      </c>
      <c r="Q652" s="716" t="str">
        <f t="shared" si="60"/>
        <v>01/1900</v>
      </c>
      <c r="R652" s="717">
        <f t="shared" ref="R652:R693" si="65">ROUNDUP(MONTH(Q652)/3,0)</f>
        <v>1</v>
      </c>
      <c r="S652" s="718"/>
      <c r="T652" s="718"/>
      <c r="U652" s="718"/>
      <c r="V652" s="718"/>
      <c r="W652" s="718"/>
      <c r="X652" s="718"/>
      <c r="Y652" s="718"/>
      <c r="Z652" s="718"/>
    </row>
    <row r="653" spans="1:26" ht="15">
      <c r="A653" s="711"/>
      <c r="B653" s="712"/>
      <c r="C653" s="711"/>
      <c r="D653" s="848" t="str">
        <f t="shared" si="63"/>
        <v>Caisse-01/1900</v>
      </c>
      <c r="E653" s="735"/>
      <c r="F653" s="729"/>
      <c r="G653" s="715"/>
      <c r="H653" s="970"/>
      <c r="I653" s="973"/>
      <c r="J653" s="970">
        <f t="shared" si="64"/>
        <v>0</v>
      </c>
      <c r="K653" s="970">
        <f t="shared" si="61"/>
        <v>0</v>
      </c>
      <c r="L653" s="752">
        <f t="shared" si="62"/>
        <v>0</v>
      </c>
      <c r="M653" s="711"/>
      <c r="N653" s="706">
        <f>+IF(A653="",0,IF(A653=Table!$A$5,L653,(IF(A653=Table!$A$3,0,IF(A653=Table!$A$4,L653,0)))))</f>
        <v>0</v>
      </c>
      <c r="O653" s="672"/>
      <c r="P653" s="707">
        <f>-IF(A653=Table!$A$5,I653,0)+IF(A653=Table!$A$5,H653,0)</f>
        <v>0</v>
      </c>
      <c r="Q653" s="716" t="str">
        <f t="shared" si="60"/>
        <v>01/1900</v>
      </c>
      <c r="R653" s="717">
        <f t="shared" si="65"/>
        <v>1</v>
      </c>
      <c r="S653" s="718"/>
      <c r="T653" s="718"/>
      <c r="U653" s="718"/>
      <c r="V653" s="718"/>
      <c r="W653" s="718"/>
      <c r="X653" s="718"/>
      <c r="Y653" s="718"/>
      <c r="Z653" s="718"/>
    </row>
    <row r="654" spans="1:26" ht="15">
      <c r="A654" s="711"/>
      <c r="B654" s="712"/>
      <c r="C654" s="711"/>
      <c r="D654" s="848" t="str">
        <f t="shared" si="63"/>
        <v>Caisse-01/1900</v>
      </c>
      <c r="E654" s="725"/>
      <c r="F654" s="714"/>
      <c r="G654" s="715"/>
      <c r="H654" s="973"/>
      <c r="I654" s="970"/>
      <c r="J654" s="970">
        <f t="shared" si="64"/>
        <v>0</v>
      </c>
      <c r="K654" s="970">
        <f t="shared" si="61"/>
        <v>0</v>
      </c>
      <c r="L654" s="752">
        <f t="shared" si="62"/>
        <v>0</v>
      </c>
      <c r="M654" s="711"/>
      <c r="N654" s="706">
        <f>+IF(A654="",0,IF(A654=Table!$A$5,L654,(IF(A654=Table!$A$3,0,IF(A654=Table!$A$4,L654,0)))))</f>
        <v>0</v>
      </c>
      <c r="O654" s="672"/>
      <c r="P654" s="707">
        <f>-IF(A654=Table!$A$5,I654,0)+IF(A654=Table!$A$5,H654,0)</f>
        <v>0</v>
      </c>
      <c r="Q654" s="716" t="str">
        <f t="shared" si="60"/>
        <v>01/1900</v>
      </c>
      <c r="R654" s="717">
        <f t="shared" si="65"/>
        <v>1</v>
      </c>
      <c r="S654" s="718"/>
      <c r="T654" s="718"/>
      <c r="U654" s="718"/>
      <c r="V654" s="718"/>
      <c r="W654" s="718"/>
      <c r="X654" s="718"/>
      <c r="Y654" s="718"/>
      <c r="Z654" s="718"/>
    </row>
    <row r="655" spans="1:26" ht="15">
      <c r="A655" s="711"/>
      <c r="B655" s="712"/>
      <c r="C655" s="711"/>
      <c r="D655" s="848" t="str">
        <f t="shared" si="63"/>
        <v>Caisse-01/1900</v>
      </c>
      <c r="E655" s="715"/>
      <c r="F655" s="720"/>
      <c r="G655" s="715"/>
      <c r="H655" s="970"/>
      <c r="I655" s="973"/>
      <c r="J655" s="970">
        <f t="shared" si="64"/>
        <v>0</v>
      </c>
      <c r="K655" s="970">
        <f t="shared" si="61"/>
        <v>0</v>
      </c>
      <c r="L655" s="752">
        <f t="shared" si="62"/>
        <v>0</v>
      </c>
      <c r="M655" s="711"/>
      <c r="N655" s="706">
        <f>+IF(A655="",0,IF(A655=Table!$A$5,L655,(IF(A655=Table!$A$3,0,IF(A655=Table!$A$4,L655,0)))))</f>
        <v>0</v>
      </c>
      <c r="O655" s="672"/>
      <c r="P655" s="707">
        <f>-IF(A655=Table!$A$5,I655,0)+IF(A655=Table!$A$5,H655,0)</f>
        <v>0</v>
      </c>
      <c r="Q655" s="716" t="str">
        <f t="shared" si="60"/>
        <v>01/1900</v>
      </c>
      <c r="R655" s="717">
        <f t="shared" si="65"/>
        <v>1</v>
      </c>
      <c r="S655" s="718"/>
      <c r="T655" s="718"/>
      <c r="U655" s="718"/>
      <c r="V655" s="718"/>
      <c r="W655" s="718"/>
      <c r="X655" s="718"/>
      <c r="Y655" s="718"/>
      <c r="Z655" s="718"/>
    </row>
    <row r="656" spans="1:26" ht="15">
      <c r="A656" s="711"/>
      <c r="B656" s="712"/>
      <c r="C656" s="711"/>
      <c r="D656" s="848" t="str">
        <f t="shared" si="63"/>
        <v>Caisse-01/1900</v>
      </c>
      <c r="E656" s="715"/>
      <c r="F656" s="720"/>
      <c r="G656" s="715"/>
      <c r="H656" s="970"/>
      <c r="I656" s="973"/>
      <c r="J656" s="970">
        <f t="shared" si="64"/>
        <v>0</v>
      </c>
      <c r="K656" s="970">
        <f t="shared" si="61"/>
        <v>0</v>
      </c>
      <c r="L656" s="752">
        <f t="shared" si="62"/>
        <v>0</v>
      </c>
      <c r="M656" s="711"/>
      <c r="N656" s="706">
        <f>+IF(A656="",0,IF(A656=Table!$A$5,L656,(IF(A656=Table!$A$3,0,IF(A656=Table!$A$4,L656,0)))))</f>
        <v>0</v>
      </c>
      <c r="O656" s="672"/>
      <c r="P656" s="707">
        <f>-IF(A656=Table!$A$5,I656,0)+IF(A656=Table!$A$5,H656,0)</f>
        <v>0</v>
      </c>
      <c r="Q656" s="716" t="str">
        <f t="shared" si="60"/>
        <v>01/1900</v>
      </c>
      <c r="R656" s="717">
        <f t="shared" si="65"/>
        <v>1</v>
      </c>
      <c r="S656" s="718"/>
      <c r="T656" s="718"/>
      <c r="U656" s="718"/>
      <c r="V656" s="718"/>
      <c r="W656" s="718"/>
      <c r="X656" s="718"/>
      <c r="Y656" s="718"/>
      <c r="Z656" s="718"/>
    </row>
    <row r="657" spans="1:26" ht="15">
      <c r="A657" s="711"/>
      <c r="B657" s="712"/>
      <c r="C657" s="711"/>
      <c r="D657" s="848" t="str">
        <f t="shared" si="63"/>
        <v>Caisse-01/1900</v>
      </c>
      <c r="E657" s="715"/>
      <c r="F657" s="720"/>
      <c r="G657" s="715"/>
      <c r="H657" s="970"/>
      <c r="I657" s="973"/>
      <c r="J657" s="970">
        <f t="shared" si="64"/>
        <v>0</v>
      </c>
      <c r="K657" s="970">
        <f t="shared" si="61"/>
        <v>0</v>
      </c>
      <c r="L657" s="752">
        <f t="shared" si="62"/>
        <v>0</v>
      </c>
      <c r="M657" s="711"/>
      <c r="N657" s="706">
        <f>+IF(A657="",0,IF(A657=Table!$A$5,L657,(IF(A657=Table!$A$3,0,IF(A657=Table!$A$4,L657,0)))))</f>
        <v>0</v>
      </c>
      <c r="O657" s="672"/>
      <c r="P657" s="707">
        <f>-IF(A657=Table!$A$5,I657,0)+IF(A657=Table!$A$5,H657,0)</f>
        <v>0</v>
      </c>
      <c r="Q657" s="716" t="str">
        <f t="shared" si="60"/>
        <v>01/1900</v>
      </c>
      <c r="R657" s="717">
        <f t="shared" si="65"/>
        <v>1</v>
      </c>
      <c r="S657" s="718"/>
      <c r="T657" s="718"/>
      <c r="U657" s="718"/>
      <c r="V657" s="718"/>
      <c r="W657" s="718"/>
      <c r="X657" s="718"/>
      <c r="Y657" s="718"/>
      <c r="Z657" s="718"/>
    </row>
    <row r="658" spans="1:26" ht="15">
      <c r="A658" s="711"/>
      <c r="B658" s="712"/>
      <c r="C658" s="711"/>
      <c r="D658" s="848" t="str">
        <f t="shared" si="63"/>
        <v>Caisse-01/1900</v>
      </c>
      <c r="E658" s="715"/>
      <c r="F658" s="720"/>
      <c r="G658" s="715"/>
      <c r="H658" s="970"/>
      <c r="I658" s="973"/>
      <c r="J658" s="970">
        <f t="shared" si="64"/>
        <v>0</v>
      </c>
      <c r="K658" s="970">
        <f t="shared" si="61"/>
        <v>0</v>
      </c>
      <c r="L658" s="752">
        <f t="shared" si="62"/>
        <v>0</v>
      </c>
      <c r="M658" s="711"/>
      <c r="N658" s="706">
        <f>+IF(A658="",0,IF(A658=Table!$A$5,L658,(IF(A658=Table!$A$3,0,IF(A658=Table!$A$4,L658,0)))))</f>
        <v>0</v>
      </c>
      <c r="O658" s="672"/>
      <c r="P658" s="707">
        <f>-IF(A658=Table!$A$5,I658,0)+IF(A658=Table!$A$5,H658,0)</f>
        <v>0</v>
      </c>
      <c r="Q658" s="716" t="str">
        <f t="shared" si="60"/>
        <v>01/1900</v>
      </c>
      <c r="R658" s="717">
        <f t="shared" si="65"/>
        <v>1</v>
      </c>
      <c r="S658" s="718"/>
      <c r="T658" s="718"/>
      <c r="U658" s="718"/>
      <c r="V658" s="718"/>
      <c r="W658" s="718"/>
      <c r="X658" s="718"/>
      <c r="Y658" s="718"/>
      <c r="Z658" s="718"/>
    </row>
    <row r="659" spans="1:26" ht="15">
      <c r="A659" s="711"/>
      <c r="B659" s="712"/>
      <c r="C659" s="711"/>
      <c r="D659" s="848" t="str">
        <f t="shared" si="63"/>
        <v>Caisse-01/1900</v>
      </c>
      <c r="E659" s="715"/>
      <c r="F659" s="720"/>
      <c r="G659" s="715"/>
      <c r="H659" s="970"/>
      <c r="I659" s="973"/>
      <c r="J659" s="970">
        <f t="shared" si="64"/>
        <v>0</v>
      </c>
      <c r="K659" s="970">
        <f t="shared" si="61"/>
        <v>0</v>
      </c>
      <c r="L659" s="752">
        <f t="shared" si="62"/>
        <v>0</v>
      </c>
      <c r="M659" s="711"/>
      <c r="N659" s="706">
        <f>+IF(A659="",0,IF(A659=Table!$A$5,L659,(IF(A659=Table!$A$3,0,IF(A659=Table!$A$4,L659,0)))))</f>
        <v>0</v>
      </c>
      <c r="O659" s="672"/>
      <c r="P659" s="707">
        <f>-IF(A659=Table!$A$5,I659,0)+IF(A659=Table!$A$5,H659,0)</f>
        <v>0</v>
      </c>
      <c r="Q659" s="716" t="str">
        <f t="shared" si="60"/>
        <v>01/1900</v>
      </c>
      <c r="R659" s="717">
        <f t="shared" si="65"/>
        <v>1</v>
      </c>
      <c r="S659" s="718"/>
      <c r="T659" s="718"/>
      <c r="U659" s="718"/>
      <c r="V659" s="718"/>
      <c r="W659" s="718"/>
      <c r="X659" s="718"/>
      <c r="Y659" s="718"/>
      <c r="Z659" s="718"/>
    </row>
    <row r="660" spans="1:26" ht="15">
      <c r="A660" s="711"/>
      <c r="B660" s="712"/>
      <c r="C660" s="711"/>
      <c r="D660" s="848" t="str">
        <f t="shared" si="63"/>
        <v>Caisse-01/1900</v>
      </c>
      <c r="E660" s="715"/>
      <c r="F660" s="720"/>
      <c r="G660" s="715"/>
      <c r="H660" s="970"/>
      <c r="I660" s="973"/>
      <c r="J660" s="970">
        <f t="shared" si="64"/>
        <v>0</v>
      </c>
      <c r="K660" s="970">
        <f t="shared" si="61"/>
        <v>0</v>
      </c>
      <c r="L660" s="752">
        <f t="shared" si="62"/>
        <v>0</v>
      </c>
      <c r="M660" s="711"/>
      <c r="N660" s="706">
        <f>+IF(A660="",0,IF(A660=Table!$A$5,L660,(IF(A660=Table!$A$3,0,IF(A660=Table!$A$4,L660,0)))))</f>
        <v>0</v>
      </c>
      <c r="O660" s="672"/>
      <c r="P660" s="707">
        <f>-IF(A660=Table!$A$5,I660,0)+IF(A660=Table!$A$5,H660,0)</f>
        <v>0</v>
      </c>
      <c r="Q660" s="716" t="str">
        <f t="shared" si="60"/>
        <v>01/1900</v>
      </c>
      <c r="R660" s="717">
        <f t="shared" si="65"/>
        <v>1</v>
      </c>
      <c r="S660" s="718"/>
      <c r="T660" s="718"/>
      <c r="U660" s="718"/>
      <c r="V660" s="718"/>
      <c r="W660" s="718"/>
      <c r="X660" s="718"/>
      <c r="Y660" s="718"/>
      <c r="Z660" s="718"/>
    </row>
    <row r="661" spans="1:26" ht="15">
      <c r="A661" s="711"/>
      <c r="B661" s="712"/>
      <c r="C661" s="711"/>
      <c r="D661" s="848" t="str">
        <f t="shared" si="63"/>
        <v>Caisse-01/1900</v>
      </c>
      <c r="E661" s="725"/>
      <c r="F661" s="714"/>
      <c r="G661" s="715"/>
      <c r="H661" s="972"/>
      <c r="I661" s="970"/>
      <c r="J661" s="970">
        <f t="shared" si="64"/>
        <v>0</v>
      </c>
      <c r="K661" s="970">
        <f t="shared" si="61"/>
        <v>0</v>
      </c>
      <c r="L661" s="752">
        <f t="shared" si="62"/>
        <v>0</v>
      </c>
      <c r="M661" s="711"/>
      <c r="N661" s="706">
        <f>+IF(A661="",0,IF(A661=Table!$A$5,L661,(IF(A661=Table!$A$3,0,IF(A661=Table!$A$4,L661,0)))))</f>
        <v>0</v>
      </c>
      <c r="O661" s="672"/>
      <c r="P661" s="707">
        <f>-IF(A661=Table!$A$5,I661,0)+IF(A661=Table!$A$5,H661,0)</f>
        <v>0</v>
      </c>
      <c r="Q661" s="716" t="str">
        <f t="shared" si="60"/>
        <v>01/1900</v>
      </c>
      <c r="R661" s="717">
        <f t="shared" si="65"/>
        <v>1</v>
      </c>
      <c r="S661" s="718"/>
      <c r="T661" s="718"/>
      <c r="U661" s="718"/>
      <c r="V661" s="718"/>
      <c r="W661" s="718"/>
      <c r="X661" s="718"/>
      <c r="Y661" s="718"/>
      <c r="Z661" s="718"/>
    </row>
    <row r="662" spans="1:26" ht="15">
      <c r="A662" s="711"/>
      <c r="B662" s="712"/>
      <c r="C662" s="711"/>
      <c r="D662" s="848" t="str">
        <f t="shared" si="63"/>
        <v>Caisse-01/1900</v>
      </c>
      <c r="E662" s="715"/>
      <c r="F662" s="720"/>
      <c r="G662" s="715"/>
      <c r="H662" s="970"/>
      <c r="I662" s="973"/>
      <c r="J662" s="970">
        <f t="shared" si="64"/>
        <v>0</v>
      </c>
      <c r="K662" s="970">
        <f t="shared" si="61"/>
        <v>0</v>
      </c>
      <c r="L662" s="752">
        <f t="shared" si="62"/>
        <v>0</v>
      </c>
      <c r="M662" s="711"/>
      <c r="N662" s="706">
        <f>+IF(A662="",0,IF(A662=Table!$A$5,L662,(IF(A662=Table!$A$3,0,IF(A662=Table!$A$4,L662,0)))))</f>
        <v>0</v>
      </c>
      <c r="O662" s="672"/>
      <c r="P662" s="707">
        <f>-IF(A662=Table!$A$5,I662,0)+IF(A662=Table!$A$5,H662,0)</f>
        <v>0</v>
      </c>
      <c r="Q662" s="716" t="str">
        <f t="shared" si="60"/>
        <v>01/1900</v>
      </c>
      <c r="R662" s="717">
        <f t="shared" si="65"/>
        <v>1</v>
      </c>
      <c r="S662" s="718"/>
      <c r="T662" s="718"/>
      <c r="U662" s="718"/>
      <c r="V662" s="718"/>
      <c r="W662" s="718"/>
      <c r="X662" s="718"/>
      <c r="Y662" s="718"/>
      <c r="Z662" s="718"/>
    </row>
    <row r="663" spans="1:26" ht="15">
      <c r="A663" s="711"/>
      <c r="B663" s="712"/>
      <c r="C663" s="711"/>
      <c r="D663" s="848" t="str">
        <f t="shared" si="63"/>
        <v>Caisse-01/1900</v>
      </c>
      <c r="E663" s="715"/>
      <c r="F663" s="720"/>
      <c r="G663" s="715"/>
      <c r="H663" s="970"/>
      <c r="I663" s="973"/>
      <c r="J663" s="970">
        <f t="shared" si="64"/>
        <v>0</v>
      </c>
      <c r="K663" s="970">
        <f t="shared" si="61"/>
        <v>0</v>
      </c>
      <c r="L663" s="752">
        <f t="shared" si="62"/>
        <v>0</v>
      </c>
      <c r="M663" s="711"/>
      <c r="N663" s="706">
        <f>+IF(A663="",0,IF(A663=Table!$A$5,L663,(IF(A663=Table!$A$3,0,IF(A663=Table!$A$4,L663,0)))))</f>
        <v>0</v>
      </c>
      <c r="O663" s="672"/>
      <c r="P663" s="707">
        <f>-IF(A663=Table!$A$5,I663,0)+IF(A663=Table!$A$5,H663,0)</f>
        <v>0</v>
      </c>
      <c r="Q663" s="716" t="str">
        <f t="shared" si="60"/>
        <v>01/1900</v>
      </c>
      <c r="R663" s="717">
        <f t="shared" si="65"/>
        <v>1</v>
      </c>
      <c r="S663" s="718"/>
      <c r="T663" s="718"/>
      <c r="U663" s="718"/>
      <c r="V663" s="718"/>
      <c r="W663" s="718"/>
      <c r="X663" s="718"/>
      <c r="Y663" s="718"/>
      <c r="Z663" s="718"/>
    </row>
    <row r="664" spans="1:26" ht="15">
      <c r="A664" s="711"/>
      <c r="B664" s="712"/>
      <c r="C664" s="711"/>
      <c r="D664" s="848" t="str">
        <f t="shared" si="63"/>
        <v>Caisse-01/1900</v>
      </c>
      <c r="E664" s="715"/>
      <c r="F664" s="720"/>
      <c r="G664" s="715"/>
      <c r="H664" s="970"/>
      <c r="I664" s="973"/>
      <c r="J664" s="970">
        <f t="shared" si="64"/>
        <v>0</v>
      </c>
      <c r="K664" s="970">
        <f t="shared" si="61"/>
        <v>0</v>
      </c>
      <c r="L664" s="752">
        <f t="shared" si="62"/>
        <v>0</v>
      </c>
      <c r="M664" s="711"/>
      <c r="N664" s="706">
        <f>+IF(A664="",0,IF(A664=Table!$A$5,L664,(IF(A664=Table!$A$3,0,IF(A664=Table!$A$4,L664,0)))))</f>
        <v>0</v>
      </c>
      <c r="O664" s="672"/>
      <c r="P664" s="707">
        <f>-IF(A664=Table!$A$5,I664,0)+IF(A664=Table!$A$5,H664,0)</f>
        <v>0</v>
      </c>
      <c r="Q664" s="716" t="str">
        <f t="shared" si="60"/>
        <v>01/1900</v>
      </c>
      <c r="R664" s="717">
        <f t="shared" si="65"/>
        <v>1</v>
      </c>
      <c r="S664" s="718"/>
      <c r="T664" s="718"/>
      <c r="U664" s="718"/>
      <c r="V664" s="718"/>
      <c r="W664" s="718"/>
      <c r="X664" s="718"/>
      <c r="Y664" s="718"/>
      <c r="Z664" s="718"/>
    </row>
    <row r="665" spans="1:26" ht="15">
      <c r="A665" s="711"/>
      <c r="B665" s="712"/>
      <c r="C665" s="711"/>
      <c r="D665" s="848" t="str">
        <f t="shared" si="63"/>
        <v>Caisse-01/1900</v>
      </c>
      <c r="E665" s="715"/>
      <c r="F665" s="720"/>
      <c r="G665" s="715"/>
      <c r="H665" s="970"/>
      <c r="I665" s="973"/>
      <c r="J665" s="970">
        <f t="shared" si="64"/>
        <v>0</v>
      </c>
      <c r="K665" s="970">
        <f t="shared" si="61"/>
        <v>0</v>
      </c>
      <c r="L665" s="752">
        <f t="shared" si="62"/>
        <v>0</v>
      </c>
      <c r="M665" s="711"/>
      <c r="N665" s="706">
        <f>+IF(A665="",0,IF(A665=Table!$A$5,L665,(IF(A665=Table!$A$3,0,IF(A665=Table!$A$4,L665,0)))))</f>
        <v>0</v>
      </c>
      <c r="O665" s="672"/>
      <c r="P665" s="707">
        <f>-IF(A665=Table!$A$5,I665,0)+IF(A665=Table!$A$5,H665,0)</f>
        <v>0</v>
      </c>
      <c r="Q665" s="716" t="str">
        <f t="shared" si="60"/>
        <v>01/1900</v>
      </c>
      <c r="R665" s="717">
        <f t="shared" si="65"/>
        <v>1</v>
      </c>
      <c r="S665" s="718"/>
      <c r="T665" s="718"/>
      <c r="U665" s="718"/>
      <c r="V665" s="718"/>
      <c r="W665" s="718"/>
      <c r="X665" s="718"/>
      <c r="Y665" s="718"/>
      <c r="Z665" s="718"/>
    </row>
    <row r="666" spans="1:26" ht="15">
      <c r="A666" s="711"/>
      <c r="B666" s="712"/>
      <c r="C666" s="711"/>
      <c r="D666" s="848" t="str">
        <f t="shared" si="63"/>
        <v>Caisse-01/1900</v>
      </c>
      <c r="E666" s="715"/>
      <c r="F666" s="720"/>
      <c r="G666" s="715"/>
      <c r="H666" s="970"/>
      <c r="I666" s="973"/>
      <c r="J666" s="970">
        <f t="shared" si="64"/>
        <v>0</v>
      </c>
      <c r="K666" s="970">
        <f t="shared" si="61"/>
        <v>0</v>
      </c>
      <c r="L666" s="752">
        <f t="shared" si="62"/>
        <v>0</v>
      </c>
      <c r="M666" s="711"/>
      <c r="N666" s="706">
        <f>+IF(A666="",0,IF(A666=Table!$A$5,L666,(IF(A666=Table!$A$3,0,IF(A666=Table!$A$4,L666,0)))))</f>
        <v>0</v>
      </c>
      <c r="O666" s="672"/>
      <c r="P666" s="707">
        <f>-IF(A666=Table!$A$5,I666,0)+IF(A666=Table!$A$5,H666,0)</f>
        <v>0</v>
      </c>
      <c r="Q666" s="716" t="str">
        <f t="shared" si="60"/>
        <v>01/1900</v>
      </c>
      <c r="R666" s="717">
        <f t="shared" si="65"/>
        <v>1</v>
      </c>
      <c r="S666" s="718"/>
      <c r="T666" s="718"/>
      <c r="U666" s="718"/>
      <c r="V666" s="718"/>
      <c r="W666" s="718"/>
      <c r="X666" s="718"/>
      <c r="Y666" s="718"/>
      <c r="Z666" s="718"/>
    </row>
    <row r="667" spans="1:26" ht="15">
      <c r="A667" s="711"/>
      <c r="B667" s="712"/>
      <c r="C667" s="711"/>
      <c r="D667" s="848" t="str">
        <f t="shared" si="63"/>
        <v>Caisse-01/1900</v>
      </c>
      <c r="E667" s="715"/>
      <c r="F667" s="736"/>
      <c r="G667" s="715"/>
      <c r="H667" s="970"/>
      <c r="I667" s="970"/>
      <c r="J667" s="970">
        <f t="shared" si="64"/>
        <v>0</v>
      </c>
      <c r="K667" s="970">
        <f t="shared" si="61"/>
        <v>0</v>
      </c>
      <c r="L667" s="752">
        <f t="shared" si="62"/>
        <v>0</v>
      </c>
      <c r="M667" s="711"/>
      <c r="N667" s="706">
        <f>+IF(A667="",0,IF(A667=Table!$A$5,L667,(IF(A667=Table!$A$3,0,IF(A667=Table!$A$4,L667,0)))))</f>
        <v>0</v>
      </c>
      <c r="O667" s="672"/>
      <c r="P667" s="707">
        <f>-IF(A667=Table!$A$5,I667,0)+IF(A667=Table!$A$5,H667,0)</f>
        <v>0</v>
      </c>
      <c r="Q667" s="716" t="str">
        <f t="shared" si="60"/>
        <v>01/1900</v>
      </c>
      <c r="R667" s="717">
        <f t="shared" si="65"/>
        <v>1</v>
      </c>
      <c r="S667" s="718"/>
      <c r="T667" s="718"/>
      <c r="U667" s="718"/>
      <c r="V667" s="718"/>
      <c r="W667" s="718"/>
      <c r="X667" s="718"/>
      <c r="Y667" s="718"/>
      <c r="Z667" s="718"/>
    </row>
    <row r="668" spans="1:26" ht="15">
      <c r="A668" s="711"/>
      <c r="B668" s="712"/>
      <c r="C668" s="711"/>
      <c r="D668" s="848" t="str">
        <f t="shared" si="63"/>
        <v>Caisse-01/1900</v>
      </c>
      <c r="E668" s="715"/>
      <c r="F668" s="720"/>
      <c r="G668" s="715"/>
      <c r="H668" s="970"/>
      <c r="I668" s="973"/>
      <c r="J668" s="970">
        <f t="shared" si="64"/>
        <v>0</v>
      </c>
      <c r="K668" s="970">
        <f t="shared" si="61"/>
        <v>0</v>
      </c>
      <c r="L668" s="752">
        <f t="shared" si="62"/>
        <v>0</v>
      </c>
      <c r="M668" s="711"/>
      <c r="N668" s="706">
        <f>+IF(A668="",0,IF(A668=Table!$A$5,L668,(IF(A668=Table!$A$3,0,IF(A668=Table!$A$4,L668,0)))))</f>
        <v>0</v>
      </c>
      <c r="O668" s="672"/>
      <c r="P668" s="707">
        <f>-IF(A668=Table!$A$5,I668,0)+IF(A668=Table!$A$5,H668,0)</f>
        <v>0</v>
      </c>
      <c r="Q668" s="716" t="str">
        <f t="shared" si="60"/>
        <v>01/1900</v>
      </c>
      <c r="R668" s="717">
        <f t="shared" si="65"/>
        <v>1</v>
      </c>
      <c r="S668" s="718"/>
      <c r="T668" s="718"/>
      <c r="U668" s="718"/>
      <c r="V668" s="718"/>
      <c r="W668" s="718"/>
      <c r="X668" s="718"/>
      <c r="Y668" s="718"/>
      <c r="Z668" s="718"/>
    </row>
    <row r="669" spans="1:26" ht="15">
      <c r="A669" s="711"/>
      <c r="B669" s="712"/>
      <c r="C669" s="711"/>
      <c r="D669" s="848" t="str">
        <f t="shared" si="63"/>
        <v>Caisse-01/1900</v>
      </c>
      <c r="E669" s="715"/>
      <c r="F669" s="720"/>
      <c r="G669" s="715"/>
      <c r="H669" s="970"/>
      <c r="I669" s="973"/>
      <c r="J669" s="970">
        <f t="shared" si="64"/>
        <v>0</v>
      </c>
      <c r="K669" s="970">
        <f t="shared" si="61"/>
        <v>0</v>
      </c>
      <c r="L669" s="752">
        <f t="shared" si="62"/>
        <v>0</v>
      </c>
      <c r="M669" s="711"/>
      <c r="N669" s="706">
        <f>+IF(A669="",0,IF(A669=Table!$A$5,L669,(IF(A669=Table!$A$3,0,IF(A669=Table!$A$4,L669,0)))))</f>
        <v>0</v>
      </c>
      <c r="O669" s="672"/>
      <c r="P669" s="707">
        <f>-IF(A669=Table!$A$5,I669,0)+IF(A669=Table!$A$5,H669,0)</f>
        <v>0</v>
      </c>
      <c r="Q669" s="716" t="str">
        <f t="shared" si="60"/>
        <v>01/1900</v>
      </c>
      <c r="R669" s="717">
        <f t="shared" si="65"/>
        <v>1</v>
      </c>
      <c r="S669" s="718"/>
      <c r="T669" s="718"/>
      <c r="U669" s="718"/>
      <c r="V669" s="718"/>
      <c r="W669" s="718"/>
      <c r="X669" s="718"/>
      <c r="Y669" s="718"/>
      <c r="Z669" s="718"/>
    </row>
    <row r="670" spans="1:26" ht="15">
      <c r="A670" s="711"/>
      <c r="B670" s="712"/>
      <c r="C670" s="711"/>
      <c r="D670" s="848" t="str">
        <f t="shared" si="63"/>
        <v>Caisse-01/1900</v>
      </c>
      <c r="E670" s="715"/>
      <c r="F670" s="720"/>
      <c r="G670" s="715"/>
      <c r="H670" s="970"/>
      <c r="I670" s="973"/>
      <c r="J670" s="970">
        <f t="shared" si="64"/>
        <v>0</v>
      </c>
      <c r="K670" s="970">
        <f t="shared" si="61"/>
        <v>0</v>
      </c>
      <c r="L670" s="752">
        <f t="shared" si="62"/>
        <v>0</v>
      </c>
      <c r="M670" s="711"/>
      <c r="N670" s="706">
        <f>+IF(A670="",0,IF(A670=Table!$A$5,L670,(IF(A670=Table!$A$3,0,IF(A670=Table!$A$4,L670,0)))))</f>
        <v>0</v>
      </c>
      <c r="O670" s="672"/>
      <c r="P670" s="707">
        <f>-IF(A670=Table!$A$5,I670,0)+IF(A670=Table!$A$5,H670,0)</f>
        <v>0</v>
      </c>
      <c r="Q670" s="716" t="str">
        <f t="shared" si="60"/>
        <v>01/1900</v>
      </c>
      <c r="R670" s="717">
        <f t="shared" si="65"/>
        <v>1</v>
      </c>
      <c r="S670" s="718"/>
      <c r="T670" s="718"/>
      <c r="U670" s="718"/>
      <c r="V670" s="718"/>
      <c r="W670" s="718"/>
      <c r="X670" s="718"/>
      <c r="Y670" s="718"/>
      <c r="Z670" s="718"/>
    </row>
    <row r="671" spans="1:26" ht="15">
      <c r="A671" s="711"/>
      <c r="B671" s="712"/>
      <c r="C671" s="711"/>
      <c r="D671" s="848" t="str">
        <f t="shared" si="63"/>
        <v>Caisse-01/1900</v>
      </c>
      <c r="E671" s="715"/>
      <c r="F671" s="720"/>
      <c r="G671" s="715"/>
      <c r="H671" s="970"/>
      <c r="I671" s="973"/>
      <c r="J671" s="970">
        <f t="shared" si="64"/>
        <v>0</v>
      </c>
      <c r="K671" s="970">
        <f t="shared" si="61"/>
        <v>0</v>
      </c>
      <c r="L671" s="752">
        <f t="shared" si="62"/>
        <v>0</v>
      </c>
      <c r="M671" s="711"/>
      <c r="N671" s="706">
        <f>+IF(A671="",0,IF(A671=Table!$A$5,L671,(IF(A671=Table!$A$3,0,IF(A671=Table!$A$4,L671,0)))))</f>
        <v>0</v>
      </c>
      <c r="O671" s="672"/>
      <c r="P671" s="707">
        <f>-IF(A671=Table!$A$5,I671,0)+IF(A671=Table!$A$5,H671,0)</f>
        <v>0</v>
      </c>
      <c r="Q671" s="716" t="str">
        <f t="shared" si="60"/>
        <v>01/1900</v>
      </c>
      <c r="R671" s="717">
        <f t="shared" si="65"/>
        <v>1</v>
      </c>
      <c r="S671" s="718"/>
      <c r="T671" s="718"/>
      <c r="U671" s="718"/>
      <c r="V671" s="718"/>
      <c r="W671" s="718"/>
      <c r="X671" s="718"/>
      <c r="Y671" s="718"/>
      <c r="Z671" s="718"/>
    </row>
    <row r="672" spans="1:26" ht="15">
      <c r="A672" s="711"/>
      <c r="B672" s="712"/>
      <c r="C672" s="711"/>
      <c r="D672" s="848" t="str">
        <f t="shared" si="63"/>
        <v>Caisse-01/1900</v>
      </c>
      <c r="E672" s="715"/>
      <c r="F672" s="720"/>
      <c r="G672" s="715"/>
      <c r="H672" s="970"/>
      <c r="I672" s="973"/>
      <c r="J672" s="970">
        <f t="shared" si="64"/>
        <v>0</v>
      </c>
      <c r="K672" s="970">
        <f t="shared" si="61"/>
        <v>0</v>
      </c>
      <c r="L672" s="752">
        <f t="shared" si="62"/>
        <v>0</v>
      </c>
      <c r="M672" s="711"/>
      <c r="N672" s="706">
        <f>+IF(A672="",0,IF(A672=Table!$A$5,L672,(IF(A672=Table!$A$3,0,IF(A672=Table!$A$4,L672,0)))))</f>
        <v>0</v>
      </c>
      <c r="O672" s="672"/>
      <c r="P672" s="707">
        <f>-IF(A672=Table!$A$5,I672,0)+IF(A672=Table!$A$5,H672,0)</f>
        <v>0</v>
      </c>
      <c r="Q672" s="716" t="str">
        <f t="shared" si="60"/>
        <v>01/1900</v>
      </c>
      <c r="R672" s="717">
        <f t="shared" si="65"/>
        <v>1</v>
      </c>
      <c r="S672" s="718"/>
      <c r="T672" s="718"/>
      <c r="U672" s="718"/>
      <c r="V672" s="718"/>
      <c r="W672" s="718"/>
      <c r="X672" s="718"/>
      <c r="Y672" s="718"/>
      <c r="Z672" s="718"/>
    </row>
    <row r="673" spans="1:26" ht="15">
      <c r="A673" s="711"/>
      <c r="B673" s="712"/>
      <c r="C673" s="711"/>
      <c r="D673" s="848" t="str">
        <f t="shared" si="63"/>
        <v>Caisse-01/1900</v>
      </c>
      <c r="E673" s="715"/>
      <c r="F673" s="720"/>
      <c r="G673" s="715"/>
      <c r="H673" s="970"/>
      <c r="I673" s="973"/>
      <c r="J673" s="970">
        <f t="shared" si="64"/>
        <v>0</v>
      </c>
      <c r="K673" s="970">
        <f t="shared" si="61"/>
        <v>0</v>
      </c>
      <c r="L673" s="752">
        <f t="shared" si="62"/>
        <v>0</v>
      </c>
      <c r="M673" s="711"/>
      <c r="N673" s="706">
        <f>+IF(A673="",0,IF(A673=Table!$A$5,L673,(IF(A673=Table!$A$3,0,IF(A673=Table!$A$4,L673,0)))))</f>
        <v>0</v>
      </c>
      <c r="O673" s="672"/>
      <c r="P673" s="707">
        <f>-IF(A673=Table!$A$5,I673,0)+IF(A673=Table!$A$5,H673,0)</f>
        <v>0</v>
      </c>
      <c r="Q673" s="716" t="str">
        <f t="shared" si="60"/>
        <v>01/1900</v>
      </c>
      <c r="R673" s="717">
        <f t="shared" si="65"/>
        <v>1</v>
      </c>
      <c r="S673" s="718"/>
      <c r="T673" s="718"/>
      <c r="U673" s="718"/>
      <c r="V673" s="718"/>
      <c r="W673" s="718"/>
      <c r="X673" s="718"/>
      <c r="Y673" s="718"/>
      <c r="Z673" s="718"/>
    </row>
    <row r="674" spans="1:26" ht="15">
      <c r="A674" s="711"/>
      <c r="B674" s="712"/>
      <c r="C674" s="711"/>
      <c r="D674" s="848" t="str">
        <f t="shared" si="63"/>
        <v>Caisse-01/1900</v>
      </c>
      <c r="E674" s="715"/>
      <c r="F674" s="720"/>
      <c r="G674" s="715"/>
      <c r="H674" s="970"/>
      <c r="I674" s="973"/>
      <c r="J674" s="970">
        <f t="shared" si="64"/>
        <v>0</v>
      </c>
      <c r="K674" s="970">
        <f t="shared" si="61"/>
        <v>0</v>
      </c>
      <c r="L674" s="752">
        <f t="shared" si="62"/>
        <v>0</v>
      </c>
      <c r="M674" s="711"/>
      <c r="N674" s="706">
        <f>+IF(A674="",0,IF(A674=Table!$A$5,L674,(IF(A674=Table!$A$3,0,IF(A674=Table!$A$4,L674,0)))))</f>
        <v>0</v>
      </c>
      <c r="O674" s="672"/>
      <c r="P674" s="707">
        <f>-IF(A674=Table!$A$5,I674,0)+IF(A674=Table!$A$5,H674,0)</f>
        <v>0</v>
      </c>
      <c r="Q674" s="716" t="str">
        <f t="shared" si="60"/>
        <v>01/1900</v>
      </c>
      <c r="R674" s="717">
        <f t="shared" si="65"/>
        <v>1</v>
      </c>
      <c r="S674" s="718"/>
      <c r="T674" s="718"/>
      <c r="U674" s="718"/>
      <c r="V674" s="718"/>
      <c r="W674" s="718"/>
      <c r="X674" s="718"/>
      <c r="Y674" s="718"/>
      <c r="Z674" s="718"/>
    </row>
    <row r="675" spans="1:26" ht="15">
      <c r="A675" s="711"/>
      <c r="B675" s="712"/>
      <c r="C675" s="711"/>
      <c r="D675" s="848" t="str">
        <f t="shared" si="63"/>
        <v>Caisse-01/1900</v>
      </c>
      <c r="E675" s="715"/>
      <c r="F675" s="720"/>
      <c r="G675" s="715"/>
      <c r="H675" s="970"/>
      <c r="I675" s="973"/>
      <c r="J675" s="970">
        <f t="shared" si="64"/>
        <v>0</v>
      </c>
      <c r="K675" s="970">
        <f t="shared" si="61"/>
        <v>0</v>
      </c>
      <c r="L675" s="752">
        <f t="shared" si="62"/>
        <v>0</v>
      </c>
      <c r="M675" s="711"/>
      <c r="N675" s="706">
        <f>+IF(A675="",0,IF(A675=Table!$A$5,L675,(IF(A675=Table!$A$3,0,IF(A675=Table!$A$4,L675,0)))))</f>
        <v>0</v>
      </c>
      <c r="O675" s="672"/>
      <c r="P675" s="707">
        <f>-IF(A675=Table!$A$5,I675,0)+IF(A675=Table!$A$5,H675,0)</f>
        <v>0</v>
      </c>
      <c r="Q675" s="716" t="str">
        <f t="shared" si="60"/>
        <v>01/1900</v>
      </c>
      <c r="R675" s="717">
        <f t="shared" si="65"/>
        <v>1</v>
      </c>
      <c r="S675" s="718"/>
      <c r="T675" s="718"/>
      <c r="U675" s="718"/>
      <c r="V675" s="718"/>
      <c r="W675" s="718"/>
      <c r="X675" s="718"/>
      <c r="Y675" s="718"/>
      <c r="Z675" s="718"/>
    </row>
    <row r="676" spans="1:26" ht="15">
      <c r="A676" s="711"/>
      <c r="B676" s="712"/>
      <c r="C676" s="711"/>
      <c r="D676" s="848" t="str">
        <f t="shared" si="63"/>
        <v>Caisse-01/1900</v>
      </c>
      <c r="E676" s="715"/>
      <c r="F676" s="720"/>
      <c r="G676" s="715"/>
      <c r="H676" s="970"/>
      <c r="I676" s="973"/>
      <c r="J676" s="970">
        <f t="shared" si="64"/>
        <v>0</v>
      </c>
      <c r="K676" s="970">
        <f t="shared" si="61"/>
        <v>0</v>
      </c>
      <c r="L676" s="752">
        <f t="shared" si="62"/>
        <v>0</v>
      </c>
      <c r="M676" s="711"/>
      <c r="N676" s="706">
        <f>+IF(A676="",0,IF(A676=Table!$A$5,L676,(IF(A676=Table!$A$3,0,IF(A676=Table!$A$4,L676,0)))))</f>
        <v>0</v>
      </c>
      <c r="O676" s="672"/>
      <c r="P676" s="707">
        <f>-IF(A676=Table!$A$5,I676,0)+IF(A676=Table!$A$5,H676,0)</f>
        <v>0</v>
      </c>
      <c r="Q676" s="716" t="str">
        <f t="shared" si="60"/>
        <v>01/1900</v>
      </c>
      <c r="R676" s="717">
        <f t="shared" si="65"/>
        <v>1</v>
      </c>
      <c r="S676" s="718"/>
      <c r="T676" s="718"/>
      <c r="U676" s="718"/>
      <c r="V676" s="718"/>
      <c r="W676" s="718"/>
      <c r="X676" s="718"/>
      <c r="Y676" s="718"/>
      <c r="Z676" s="718"/>
    </row>
    <row r="677" spans="1:26" ht="15">
      <c r="A677" s="711"/>
      <c r="B677" s="712"/>
      <c r="C677" s="711"/>
      <c r="D677" s="848" t="str">
        <f t="shared" si="63"/>
        <v>Caisse-01/1900</v>
      </c>
      <c r="E677" s="735"/>
      <c r="F677" s="720"/>
      <c r="G677" s="715"/>
      <c r="H677" s="970"/>
      <c r="I677" s="973"/>
      <c r="J677" s="970">
        <f t="shared" si="64"/>
        <v>0</v>
      </c>
      <c r="K677" s="970">
        <f t="shared" si="61"/>
        <v>0</v>
      </c>
      <c r="L677" s="752">
        <f t="shared" si="62"/>
        <v>0</v>
      </c>
      <c r="M677" s="711"/>
      <c r="N677" s="706">
        <f>+IF(A677="",0,IF(A677=Table!$A$5,L677,(IF(A677=Table!$A$3,0,IF(A677=Table!$A$4,L677,0)))))</f>
        <v>0</v>
      </c>
      <c r="O677" s="672"/>
      <c r="P677" s="707">
        <f>-IF(A677=Table!$A$5,I677,0)+IF(A677=Table!$A$5,H677,0)</f>
        <v>0</v>
      </c>
      <c r="Q677" s="716" t="str">
        <f t="shared" si="60"/>
        <v>01/1900</v>
      </c>
      <c r="R677" s="717">
        <f t="shared" si="65"/>
        <v>1</v>
      </c>
      <c r="S677" s="718"/>
      <c r="T677" s="718"/>
      <c r="U677" s="718"/>
      <c r="V677" s="718"/>
      <c r="W677" s="718"/>
      <c r="X677" s="718"/>
      <c r="Y677" s="718"/>
      <c r="Z677" s="718"/>
    </row>
    <row r="678" spans="1:26" ht="15">
      <c r="A678" s="711"/>
      <c r="B678" s="712"/>
      <c r="C678" s="711"/>
      <c r="D678" s="848" t="str">
        <f t="shared" si="63"/>
        <v>Caisse-01/1900</v>
      </c>
      <c r="E678" s="735"/>
      <c r="F678" s="720"/>
      <c r="G678" s="715"/>
      <c r="H678" s="970"/>
      <c r="I678" s="973"/>
      <c r="J678" s="970">
        <f t="shared" si="64"/>
        <v>0</v>
      </c>
      <c r="K678" s="970">
        <f t="shared" si="61"/>
        <v>0</v>
      </c>
      <c r="L678" s="752">
        <f t="shared" si="62"/>
        <v>0</v>
      </c>
      <c r="M678" s="711"/>
      <c r="N678" s="706">
        <f>+IF(A678="",0,IF(A678=Table!$A$5,L678,(IF(A678=Table!$A$3,0,IF(A678=Table!$A$4,L678,0)))))</f>
        <v>0</v>
      </c>
      <c r="O678" s="672"/>
      <c r="P678" s="707">
        <f>-IF(A678=Table!$A$5,I678,0)+IF(A678=Table!$A$5,H678,0)</f>
        <v>0</v>
      </c>
      <c r="Q678" s="716" t="str">
        <f t="shared" si="60"/>
        <v>01/1900</v>
      </c>
      <c r="R678" s="717">
        <f t="shared" si="65"/>
        <v>1</v>
      </c>
      <c r="S678" s="718"/>
      <c r="T678" s="718"/>
      <c r="U678" s="718"/>
      <c r="V678" s="718"/>
      <c r="W678" s="718"/>
      <c r="X678" s="718"/>
      <c r="Y678" s="718"/>
      <c r="Z678" s="718"/>
    </row>
    <row r="679" spans="1:26" ht="15">
      <c r="A679" s="711"/>
      <c r="B679" s="712"/>
      <c r="C679" s="711"/>
      <c r="D679" s="848" t="str">
        <f t="shared" si="63"/>
        <v>Caisse-01/1900</v>
      </c>
      <c r="E679" s="735"/>
      <c r="F679" s="720"/>
      <c r="G679" s="715"/>
      <c r="H679" s="970"/>
      <c r="I679" s="973"/>
      <c r="J679" s="970">
        <f t="shared" si="64"/>
        <v>0</v>
      </c>
      <c r="K679" s="970">
        <f t="shared" si="61"/>
        <v>0</v>
      </c>
      <c r="L679" s="752">
        <f t="shared" si="62"/>
        <v>0</v>
      </c>
      <c r="M679" s="711"/>
      <c r="N679" s="706">
        <f>+IF(A679="",0,IF(A679=Table!$A$5,L679,(IF(A679=Table!$A$3,0,IF(A679=Table!$A$4,L679,0)))))</f>
        <v>0</v>
      </c>
      <c r="O679" s="672"/>
      <c r="P679" s="707">
        <f>-IF(A679=Table!$A$5,I679,0)+IF(A679=Table!$A$5,H679,0)</f>
        <v>0</v>
      </c>
      <c r="Q679" s="716" t="str">
        <f t="shared" si="60"/>
        <v>01/1900</v>
      </c>
      <c r="R679" s="717">
        <f t="shared" si="65"/>
        <v>1</v>
      </c>
      <c r="S679" s="718"/>
      <c r="T679" s="718"/>
      <c r="U679" s="718"/>
      <c r="V679" s="718"/>
      <c r="W679" s="718"/>
      <c r="X679" s="718"/>
      <c r="Y679" s="718"/>
      <c r="Z679" s="718"/>
    </row>
    <row r="680" spans="1:26" ht="15">
      <c r="A680" s="711"/>
      <c r="B680" s="712"/>
      <c r="C680" s="711"/>
      <c r="D680" s="848" t="str">
        <f t="shared" si="63"/>
        <v>Caisse-01/1900</v>
      </c>
      <c r="E680" s="735"/>
      <c r="F680" s="720"/>
      <c r="G680" s="715"/>
      <c r="H680" s="970"/>
      <c r="I680" s="973"/>
      <c r="J680" s="970">
        <f t="shared" si="64"/>
        <v>0</v>
      </c>
      <c r="K680" s="970">
        <f t="shared" si="61"/>
        <v>0</v>
      </c>
      <c r="L680" s="752">
        <f t="shared" si="62"/>
        <v>0</v>
      </c>
      <c r="M680" s="711"/>
      <c r="N680" s="706">
        <f>+IF(A680="",0,IF(A680=Table!$A$5,L680,(IF(A680=Table!$A$3,0,IF(A680=Table!$A$4,L680,0)))))</f>
        <v>0</v>
      </c>
      <c r="O680" s="672"/>
      <c r="P680" s="707">
        <f>-IF(A680=Table!$A$5,I680,0)+IF(A680=Table!$A$5,H680,0)</f>
        <v>0</v>
      </c>
      <c r="Q680" s="716" t="str">
        <f t="shared" si="60"/>
        <v>01/1900</v>
      </c>
      <c r="R680" s="717">
        <f t="shared" si="65"/>
        <v>1</v>
      </c>
      <c r="S680" s="718"/>
      <c r="T680" s="718"/>
      <c r="U680" s="718"/>
      <c r="V680" s="718"/>
      <c r="W680" s="718"/>
      <c r="X680" s="718"/>
      <c r="Y680" s="718"/>
      <c r="Z680" s="718"/>
    </row>
    <row r="681" spans="1:26" ht="15">
      <c r="A681" s="711"/>
      <c r="B681" s="712"/>
      <c r="C681" s="711"/>
      <c r="D681" s="848" t="str">
        <f t="shared" si="63"/>
        <v>Caisse-01/1900</v>
      </c>
      <c r="E681" s="726"/>
      <c r="F681" s="724"/>
      <c r="G681" s="715"/>
      <c r="H681" s="972"/>
      <c r="I681" s="970"/>
      <c r="J681" s="970">
        <f t="shared" si="64"/>
        <v>0</v>
      </c>
      <c r="K681" s="970">
        <f t="shared" si="61"/>
        <v>0</v>
      </c>
      <c r="L681" s="752">
        <f t="shared" si="62"/>
        <v>0</v>
      </c>
      <c r="M681" s="711"/>
      <c r="N681" s="706">
        <f>+IF(A681="",0,IF(A681=Table!$A$5,L681,(IF(A681=Table!$A$3,0,IF(A681=Table!$A$4,L681,0)))))</f>
        <v>0</v>
      </c>
      <c r="O681" s="672"/>
      <c r="P681" s="707">
        <f>-IF(A681=Table!$A$5,I681,0)+IF(A681=Table!$A$5,H681,0)</f>
        <v>0</v>
      </c>
      <c r="Q681" s="716" t="str">
        <f t="shared" si="60"/>
        <v>01/1900</v>
      </c>
      <c r="R681" s="717">
        <v>4</v>
      </c>
      <c r="S681" s="718"/>
      <c r="T681" s="718"/>
      <c r="U681" s="718"/>
      <c r="V681" s="718"/>
      <c r="W681" s="718"/>
      <c r="X681" s="718"/>
      <c r="Y681" s="718"/>
      <c r="Z681" s="718"/>
    </row>
    <row r="682" spans="1:26" ht="15">
      <c r="A682" s="711"/>
      <c r="B682" s="712"/>
      <c r="C682" s="711"/>
      <c r="D682" s="848" t="str">
        <f t="shared" si="63"/>
        <v>Caisse-01/1900</v>
      </c>
      <c r="E682" s="715"/>
      <c r="F682" s="736"/>
      <c r="G682" s="715"/>
      <c r="H682" s="970"/>
      <c r="I682" s="970"/>
      <c r="J682" s="970">
        <f t="shared" si="64"/>
        <v>0</v>
      </c>
      <c r="K682" s="970">
        <f t="shared" si="61"/>
        <v>0</v>
      </c>
      <c r="L682" s="752">
        <f t="shared" si="62"/>
        <v>0</v>
      </c>
      <c r="M682" s="711"/>
      <c r="N682" s="706">
        <f>+IF(A682="",0,IF(A682=Table!$A$5,L682,(IF(A682=Table!$A$3,0,IF(A682=Table!$A$4,L682,0)))))</f>
        <v>0</v>
      </c>
      <c r="O682" s="672"/>
      <c r="P682" s="707">
        <f>-IF(A682=Table!$A$5,I682,0)+IF(A682=Table!$A$5,H682,0)</f>
        <v>0</v>
      </c>
      <c r="Q682" s="716" t="str">
        <f t="shared" si="60"/>
        <v>01/1900</v>
      </c>
      <c r="R682" s="717">
        <f t="shared" si="65"/>
        <v>1</v>
      </c>
      <c r="S682" s="718"/>
      <c r="T682" s="718"/>
      <c r="U682" s="718"/>
      <c r="V682" s="718"/>
      <c r="W682" s="718"/>
      <c r="X682" s="718"/>
      <c r="Y682" s="718"/>
      <c r="Z682" s="718"/>
    </row>
    <row r="683" spans="1:26" ht="15">
      <c r="A683" s="711"/>
      <c r="B683" s="712"/>
      <c r="C683" s="711"/>
      <c r="D683" s="848" t="str">
        <f t="shared" si="63"/>
        <v>Caisse-01/1900</v>
      </c>
      <c r="E683" s="715"/>
      <c r="F683" s="736"/>
      <c r="G683" s="715"/>
      <c r="H683" s="970"/>
      <c r="I683" s="970"/>
      <c r="J683" s="970">
        <f t="shared" si="64"/>
        <v>0</v>
      </c>
      <c r="K683" s="970">
        <f t="shared" si="61"/>
        <v>0</v>
      </c>
      <c r="L683" s="752">
        <f t="shared" si="62"/>
        <v>0</v>
      </c>
      <c r="M683" s="711"/>
      <c r="N683" s="706">
        <f>+IF(A683="",0,IF(A683=Table!$A$5,L683,(IF(A683=Table!$A$3,0,IF(A683=Table!$A$4,L683,0)))))</f>
        <v>0</v>
      </c>
      <c r="O683" s="672"/>
      <c r="P683" s="707">
        <f>-IF(A683=Table!$A$5,I683,0)+IF(A683=Table!$A$5,H683,0)</f>
        <v>0</v>
      </c>
      <c r="Q683" s="716" t="str">
        <f t="shared" si="60"/>
        <v>01/1900</v>
      </c>
      <c r="R683" s="717">
        <f t="shared" si="65"/>
        <v>1</v>
      </c>
      <c r="S683" s="718"/>
      <c r="T683" s="718"/>
      <c r="U683" s="718"/>
      <c r="V683" s="718"/>
      <c r="W683" s="718"/>
      <c r="X683" s="718"/>
      <c r="Y683" s="718"/>
      <c r="Z683" s="718"/>
    </row>
    <row r="684" spans="1:26" ht="15">
      <c r="A684" s="711"/>
      <c r="B684" s="712"/>
      <c r="C684" s="711"/>
      <c r="D684" s="848" t="str">
        <f t="shared" si="63"/>
        <v>Caisse-01/1900</v>
      </c>
      <c r="E684" s="715"/>
      <c r="F684" s="727"/>
      <c r="G684" s="715"/>
      <c r="H684" s="970"/>
      <c r="I684" s="973"/>
      <c r="J684" s="970">
        <f t="shared" si="64"/>
        <v>0</v>
      </c>
      <c r="K684" s="970">
        <f t="shared" si="61"/>
        <v>0</v>
      </c>
      <c r="L684" s="752">
        <f t="shared" si="62"/>
        <v>0</v>
      </c>
      <c r="M684" s="711"/>
      <c r="N684" s="706">
        <f>+IF(A684="",0,IF(A684=Table!$A$5,L684,(IF(A684=Table!$A$3,0,IF(A684=Table!$A$4,L684,0)))))</f>
        <v>0</v>
      </c>
      <c r="O684" s="672"/>
      <c r="P684" s="707">
        <f>-IF(A684=Table!$A$5,I684,0)+IF(A684=Table!$A$5,H684,0)</f>
        <v>0</v>
      </c>
      <c r="Q684" s="716" t="str">
        <f t="shared" si="60"/>
        <v>01/1900</v>
      </c>
      <c r="R684" s="717">
        <f t="shared" si="65"/>
        <v>1</v>
      </c>
      <c r="S684" s="718"/>
      <c r="T684" s="718"/>
      <c r="U684" s="718"/>
      <c r="V684" s="718"/>
      <c r="W684" s="718"/>
      <c r="X684" s="718"/>
      <c r="Y684" s="718"/>
      <c r="Z684" s="718"/>
    </row>
    <row r="685" spans="1:26" ht="15">
      <c r="A685" s="711"/>
      <c r="B685" s="712"/>
      <c r="C685" s="711"/>
      <c r="D685" s="848" t="str">
        <f t="shared" si="63"/>
        <v>Caisse-01/1900</v>
      </c>
      <c r="E685" s="715"/>
      <c r="F685" s="720"/>
      <c r="G685" s="715"/>
      <c r="H685" s="970"/>
      <c r="I685" s="973"/>
      <c r="J685" s="970">
        <f t="shared" si="64"/>
        <v>0</v>
      </c>
      <c r="K685" s="970">
        <f t="shared" si="61"/>
        <v>0</v>
      </c>
      <c r="L685" s="752">
        <f t="shared" si="62"/>
        <v>0</v>
      </c>
      <c r="M685" s="711"/>
      <c r="N685" s="706">
        <f>+IF(A685="",0,IF(A685=Table!$A$5,L685,(IF(A685=Table!$A$3,0,IF(A685=Table!$A$4,L685,0)))))</f>
        <v>0</v>
      </c>
      <c r="O685" s="672"/>
      <c r="P685" s="707">
        <f>-IF(A685=Table!$A$5,I685,0)+IF(A685=Table!$A$5,H685,0)</f>
        <v>0</v>
      </c>
      <c r="Q685" s="716" t="str">
        <f t="shared" si="60"/>
        <v>01/1900</v>
      </c>
      <c r="R685" s="717">
        <f t="shared" si="65"/>
        <v>1</v>
      </c>
      <c r="S685" s="718"/>
      <c r="T685" s="718"/>
      <c r="U685" s="718"/>
      <c r="V685" s="718"/>
      <c r="W685" s="718"/>
      <c r="X685" s="718"/>
      <c r="Y685" s="718"/>
      <c r="Z685" s="718"/>
    </row>
    <row r="686" spans="1:26" ht="15">
      <c r="A686" s="711"/>
      <c r="B686" s="712"/>
      <c r="C686" s="711"/>
      <c r="D686" s="848" t="str">
        <f t="shared" si="63"/>
        <v>Caisse-01/1900</v>
      </c>
      <c r="E686" s="715"/>
      <c r="F686" s="720"/>
      <c r="G686" s="715"/>
      <c r="H686" s="970"/>
      <c r="I686" s="973"/>
      <c r="J686" s="970">
        <f t="shared" si="64"/>
        <v>0</v>
      </c>
      <c r="K686" s="970">
        <f t="shared" si="61"/>
        <v>0</v>
      </c>
      <c r="L686" s="752">
        <f t="shared" si="62"/>
        <v>0</v>
      </c>
      <c r="M686" s="711"/>
      <c r="N686" s="706">
        <f>+IF(A686="",0,IF(A686=Table!$A$5,L686,(IF(A686=Table!$A$3,0,IF(A686=Table!$A$4,L686,0)))))</f>
        <v>0</v>
      </c>
      <c r="O686" s="672"/>
      <c r="P686" s="707">
        <f>-IF(A686=Table!$A$5,I686,0)+IF(A686=Table!$A$5,H686,0)</f>
        <v>0</v>
      </c>
      <c r="Q686" s="716" t="str">
        <f t="shared" si="60"/>
        <v>01/1900</v>
      </c>
      <c r="R686" s="717">
        <f t="shared" si="65"/>
        <v>1</v>
      </c>
      <c r="S686" s="718"/>
      <c r="T686" s="718"/>
      <c r="U686" s="718"/>
      <c r="V686" s="718"/>
      <c r="W686" s="718"/>
      <c r="X686" s="718"/>
      <c r="Y686" s="718"/>
      <c r="Z686" s="718"/>
    </row>
    <row r="687" spans="1:26" ht="15">
      <c r="A687" s="711"/>
      <c r="B687" s="712"/>
      <c r="C687" s="711"/>
      <c r="D687" s="848" t="str">
        <f t="shared" si="63"/>
        <v>Caisse-01/1900</v>
      </c>
      <c r="E687" s="715"/>
      <c r="F687" s="720"/>
      <c r="G687" s="715"/>
      <c r="H687" s="970"/>
      <c r="I687" s="973"/>
      <c r="J687" s="970">
        <f t="shared" si="64"/>
        <v>0</v>
      </c>
      <c r="K687" s="970">
        <f t="shared" si="61"/>
        <v>0</v>
      </c>
      <c r="L687" s="752">
        <f t="shared" si="62"/>
        <v>0</v>
      </c>
      <c r="M687" s="711"/>
      <c r="N687" s="706">
        <f>+IF(A687="",0,IF(A687=Table!$A$5,L687,(IF(A687=Table!$A$3,0,IF(A687=Table!$A$4,L687,0)))))</f>
        <v>0</v>
      </c>
      <c r="O687" s="672"/>
      <c r="P687" s="707">
        <f>-IF(A687=Table!$A$5,I687,0)+IF(A687=Table!$A$5,H687,0)</f>
        <v>0</v>
      </c>
      <c r="Q687" s="716" t="str">
        <f t="shared" si="60"/>
        <v>01/1900</v>
      </c>
      <c r="R687" s="717">
        <f t="shared" si="65"/>
        <v>1</v>
      </c>
      <c r="S687" s="718"/>
      <c r="T687" s="718"/>
      <c r="U687" s="718"/>
      <c r="V687" s="718"/>
      <c r="W687" s="718"/>
      <c r="X687" s="718"/>
      <c r="Y687" s="718"/>
      <c r="Z687" s="718"/>
    </row>
    <row r="688" spans="1:26" ht="15">
      <c r="A688" s="711"/>
      <c r="B688" s="712"/>
      <c r="C688" s="711"/>
      <c r="D688" s="848" t="str">
        <f t="shared" si="63"/>
        <v>Caisse-01/1900</v>
      </c>
      <c r="E688" s="715"/>
      <c r="F688" s="720"/>
      <c r="G688" s="715"/>
      <c r="H688" s="970"/>
      <c r="I688" s="973"/>
      <c r="J688" s="970">
        <f t="shared" si="64"/>
        <v>0</v>
      </c>
      <c r="K688" s="970">
        <f t="shared" si="61"/>
        <v>0</v>
      </c>
      <c r="L688" s="752">
        <f t="shared" si="62"/>
        <v>0</v>
      </c>
      <c r="M688" s="711"/>
      <c r="N688" s="706">
        <f>+IF(A688="",0,IF(A688=Table!$A$5,L688,(IF(A688=Table!$A$3,0,IF(A688=Table!$A$4,L688,0)))))</f>
        <v>0</v>
      </c>
      <c r="O688" s="672"/>
      <c r="P688" s="707">
        <f>-IF(A688=Table!$A$5,I688,0)+IF(A688=Table!$A$5,H688,0)</f>
        <v>0</v>
      </c>
      <c r="Q688" s="716" t="str">
        <f t="shared" si="60"/>
        <v>01/1900</v>
      </c>
      <c r="R688" s="717">
        <f t="shared" si="65"/>
        <v>1</v>
      </c>
      <c r="S688" s="718"/>
      <c r="T688" s="718"/>
      <c r="U688" s="718"/>
      <c r="V688" s="718"/>
      <c r="W688" s="718"/>
      <c r="X688" s="718"/>
      <c r="Y688" s="718"/>
      <c r="Z688" s="718"/>
    </row>
    <row r="689" spans="1:26" ht="15">
      <c r="A689" s="711"/>
      <c r="B689" s="712"/>
      <c r="C689" s="711"/>
      <c r="D689" s="848" t="str">
        <f t="shared" si="63"/>
        <v>Caisse-01/1900</v>
      </c>
      <c r="E689" s="715"/>
      <c r="F689" s="720"/>
      <c r="G689" s="715"/>
      <c r="H689" s="970"/>
      <c r="I689" s="973"/>
      <c r="J689" s="970">
        <f t="shared" si="64"/>
        <v>0</v>
      </c>
      <c r="K689" s="970">
        <f t="shared" si="61"/>
        <v>0</v>
      </c>
      <c r="L689" s="752">
        <f t="shared" si="62"/>
        <v>0</v>
      </c>
      <c r="M689" s="711"/>
      <c r="N689" s="706">
        <f>+IF(A689="",0,IF(A689=Table!$A$5,L689,(IF(A689=Table!$A$3,0,IF(A689=Table!$A$4,L689,0)))))</f>
        <v>0</v>
      </c>
      <c r="O689" s="672"/>
      <c r="P689" s="707">
        <f>-IF(A689=Table!$A$5,I689,0)+IF(A689=Table!$A$5,H689,0)</f>
        <v>0</v>
      </c>
      <c r="Q689" s="716" t="str">
        <f t="shared" si="60"/>
        <v>01/1900</v>
      </c>
      <c r="R689" s="717">
        <f t="shared" si="65"/>
        <v>1</v>
      </c>
      <c r="S689" s="718"/>
      <c r="T689" s="718"/>
      <c r="U689" s="718"/>
      <c r="V689" s="718"/>
      <c r="W689" s="718"/>
      <c r="X689" s="718"/>
      <c r="Y689" s="718"/>
      <c r="Z689" s="718"/>
    </row>
    <row r="690" spans="1:26" ht="15">
      <c r="A690" s="711"/>
      <c r="B690" s="712"/>
      <c r="C690" s="711"/>
      <c r="D690" s="848" t="str">
        <f t="shared" si="63"/>
        <v>Caisse-01/1900</v>
      </c>
      <c r="E690" s="735"/>
      <c r="F690" s="738"/>
      <c r="G690" s="715"/>
      <c r="H690" s="970"/>
      <c r="I690" s="977"/>
      <c r="J690" s="970">
        <f t="shared" si="64"/>
        <v>0</v>
      </c>
      <c r="K690" s="970">
        <f t="shared" si="61"/>
        <v>0</v>
      </c>
      <c r="L690" s="752">
        <f t="shared" si="62"/>
        <v>0</v>
      </c>
      <c r="M690" s="711"/>
      <c r="N690" s="706">
        <f>+IF(A690="",0,IF(A690=Table!$A$5,L690,(IF(A690=Table!$A$3,0,IF(A690=Table!$A$4,L690,0)))))</f>
        <v>0</v>
      </c>
      <c r="O690" s="672"/>
      <c r="P690" s="707">
        <f>-IF(A690=Table!$A$5,I690,0)+IF(A690=Table!$A$5,H690,0)</f>
        <v>0</v>
      </c>
      <c r="Q690" s="716" t="str">
        <f t="shared" si="60"/>
        <v>01/1900</v>
      </c>
      <c r="R690" s="717">
        <f t="shared" si="65"/>
        <v>1</v>
      </c>
      <c r="S690" s="718"/>
      <c r="T690" s="718"/>
      <c r="U690" s="718"/>
      <c r="V690" s="718"/>
      <c r="W690" s="718"/>
      <c r="X690" s="718"/>
      <c r="Y690" s="718"/>
      <c r="Z690" s="718"/>
    </row>
    <row r="691" spans="1:26" ht="15">
      <c r="A691" s="711"/>
      <c r="B691" s="712"/>
      <c r="C691" s="711"/>
      <c r="D691" s="848" t="str">
        <f t="shared" si="63"/>
        <v>Caisse-01/1900</v>
      </c>
      <c r="E691" s="735"/>
      <c r="F691" s="729"/>
      <c r="G691" s="715"/>
      <c r="H691" s="970"/>
      <c r="I691" s="973"/>
      <c r="J691" s="970">
        <f t="shared" si="64"/>
        <v>0</v>
      </c>
      <c r="K691" s="970">
        <f t="shared" si="61"/>
        <v>0</v>
      </c>
      <c r="L691" s="752">
        <f t="shared" si="62"/>
        <v>0</v>
      </c>
      <c r="M691" s="711"/>
      <c r="N691" s="706">
        <f>+IF(A691="",0,IF(A691=Table!$A$5,L691,(IF(A691=Table!$A$3,0,IF(A691=Table!$A$4,L691,0)))))</f>
        <v>0</v>
      </c>
      <c r="O691" s="672"/>
      <c r="P691" s="707">
        <f>-IF(A691=Table!$A$5,I691,0)+IF(A691=Table!$A$5,H691,0)</f>
        <v>0</v>
      </c>
      <c r="Q691" s="716" t="str">
        <f t="shared" si="60"/>
        <v>01/1900</v>
      </c>
      <c r="R691" s="717">
        <f t="shared" si="65"/>
        <v>1</v>
      </c>
      <c r="S691" s="718"/>
      <c r="T691" s="718"/>
      <c r="U691" s="718"/>
      <c r="V691" s="718"/>
      <c r="W691" s="718"/>
      <c r="X691" s="718"/>
      <c r="Y691" s="718"/>
      <c r="Z691" s="718"/>
    </row>
    <row r="692" spans="1:26" ht="15">
      <c r="A692" s="711"/>
      <c r="B692" s="712"/>
      <c r="C692" s="711"/>
      <c r="D692" s="848" t="str">
        <f t="shared" si="63"/>
        <v>Caisse-01/1900</v>
      </c>
      <c r="E692" s="735"/>
      <c r="F692" s="729"/>
      <c r="G692" s="715"/>
      <c r="H692" s="970"/>
      <c r="I692" s="973"/>
      <c r="J692" s="970">
        <f t="shared" si="64"/>
        <v>0</v>
      </c>
      <c r="K692" s="970">
        <f t="shared" si="61"/>
        <v>0</v>
      </c>
      <c r="L692" s="752">
        <f t="shared" si="62"/>
        <v>0</v>
      </c>
      <c r="M692" s="711"/>
      <c r="N692" s="706">
        <f>+IF(A692="",0,IF(A692=Table!$A$5,L692,(IF(A692=Table!$A$3,0,IF(A692=Table!$A$4,L692,0)))))</f>
        <v>0</v>
      </c>
      <c r="O692" s="672"/>
      <c r="P692" s="707">
        <f>-IF(A692=Table!$A$5,I692,0)+IF(A692=Table!$A$5,H692,0)</f>
        <v>0</v>
      </c>
      <c r="Q692" s="716" t="str">
        <f t="shared" si="60"/>
        <v>01/1900</v>
      </c>
      <c r="R692" s="717">
        <f t="shared" si="65"/>
        <v>1</v>
      </c>
      <c r="S692" s="718"/>
      <c r="T692" s="718"/>
      <c r="U692" s="718"/>
      <c r="V692" s="718"/>
      <c r="W692" s="718"/>
      <c r="X692" s="718"/>
      <c r="Y692" s="718"/>
      <c r="Z692" s="718"/>
    </row>
    <row r="693" spans="1:26" ht="15">
      <c r="A693" s="711"/>
      <c r="B693" s="712"/>
      <c r="C693" s="711"/>
      <c r="D693" s="848" t="str">
        <f t="shared" si="63"/>
        <v>Caisse-01/1900</v>
      </c>
      <c r="E693" s="735"/>
      <c r="F693" s="729"/>
      <c r="G693" s="715"/>
      <c r="H693" s="970"/>
      <c r="I693" s="973"/>
      <c r="J693" s="970">
        <f t="shared" si="64"/>
        <v>0</v>
      </c>
      <c r="K693" s="970">
        <f t="shared" si="61"/>
        <v>0</v>
      </c>
      <c r="L693" s="752">
        <f t="shared" si="62"/>
        <v>0</v>
      </c>
      <c r="M693" s="711"/>
      <c r="N693" s="706">
        <f>+IF(A693="",0,IF(A693=Table!$A$5,L693,(IF(A693=Table!$A$3,0,IF(A693=Table!$A$4,L693,0)))))</f>
        <v>0</v>
      </c>
      <c r="O693" s="672"/>
      <c r="P693" s="707">
        <f>-IF(A693=Table!$A$5,I693,0)+IF(A693=Table!$A$5,H693,0)</f>
        <v>0</v>
      </c>
      <c r="Q693" s="716" t="str">
        <f t="shared" si="60"/>
        <v>01/1900</v>
      </c>
      <c r="R693" s="717">
        <f t="shared" si="65"/>
        <v>1</v>
      </c>
      <c r="S693" s="718"/>
      <c r="T693" s="718"/>
      <c r="U693" s="718"/>
      <c r="V693" s="718"/>
      <c r="W693" s="718"/>
      <c r="X693" s="718"/>
      <c r="Y693" s="718"/>
      <c r="Z693" s="718"/>
    </row>
    <row r="694" spans="1:26" ht="15">
      <c r="A694" s="711"/>
      <c r="B694" s="712"/>
      <c r="C694" s="711"/>
      <c r="D694" s="848" t="str">
        <f t="shared" si="63"/>
        <v>Caisse-</v>
      </c>
      <c r="E694" s="719"/>
      <c r="F694" s="715"/>
      <c r="G694" s="715"/>
      <c r="H694" s="970"/>
      <c r="I694" s="970"/>
      <c r="J694" s="970">
        <f t="shared" si="64"/>
        <v>0</v>
      </c>
      <c r="K694" s="970">
        <f t="shared" si="61"/>
        <v>0</v>
      </c>
      <c r="L694" s="752">
        <f t="shared" si="62"/>
        <v>0</v>
      </c>
      <c r="M694" s="711"/>
      <c r="N694" s="706">
        <f>+IF(A694="",0,IF(A694=Table!$A$5,L694,(IF(A694=Table!$A$3,0,IF(A694=Table!$A$4,L694,0)))))</f>
        <v>0</v>
      </c>
      <c r="O694" s="672"/>
      <c r="P694" s="707">
        <f>-IF(A694=Table!$A$5,I694,0)+IF(A694=Table!$A$5,H694,0)</f>
        <v>0</v>
      </c>
      <c r="Q694" s="716"/>
      <c r="R694" s="717">
        <f t="shared" ref="R694:R700" si="66">ROUNDUP(MONTH(B694)/3,0)</f>
        <v>1</v>
      </c>
      <c r="S694" s="718"/>
      <c r="T694" s="718"/>
      <c r="U694" s="718"/>
      <c r="V694" s="718"/>
      <c r="W694" s="718"/>
      <c r="X694" s="718"/>
      <c r="Y694" s="718"/>
      <c r="Z694" s="718"/>
    </row>
    <row r="695" spans="1:26" ht="15">
      <c r="A695" s="711"/>
      <c r="B695" s="712"/>
      <c r="C695" s="711"/>
      <c r="D695" s="848" t="str">
        <f t="shared" si="63"/>
        <v>Caisse-</v>
      </c>
      <c r="E695" s="719"/>
      <c r="F695" s="715"/>
      <c r="G695" s="715"/>
      <c r="H695" s="970"/>
      <c r="I695" s="970"/>
      <c r="J695" s="970">
        <f t="shared" si="64"/>
        <v>0</v>
      </c>
      <c r="K695" s="970">
        <f t="shared" si="61"/>
        <v>0</v>
      </c>
      <c r="L695" s="752">
        <f t="shared" si="62"/>
        <v>0</v>
      </c>
      <c r="M695" s="711"/>
      <c r="N695" s="706">
        <f>+IF(A695="",0,IF(A695=Table!$A$5,L695,(IF(A695=Table!$A$3,0,IF(A695=Table!$A$4,L695,0)))))</f>
        <v>0</v>
      </c>
      <c r="O695" s="672"/>
      <c r="P695" s="707">
        <f>-IF(A695=Table!$A$5,I695,0)+IF(A695=Table!$A$5,H695,0)</f>
        <v>0</v>
      </c>
      <c r="Q695" s="716"/>
      <c r="R695" s="717">
        <f t="shared" si="66"/>
        <v>1</v>
      </c>
      <c r="S695" s="718"/>
      <c r="T695" s="718"/>
      <c r="U695" s="718"/>
      <c r="V695" s="718"/>
      <c r="W695" s="718"/>
      <c r="X695" s="718"/>
      <c r="Y695" s="718"/>
      <c r="Z695" s="718"/>
    </row>
    <row r="696" spans="1:26" ht="15">
      <c r="A696" s="711"/>
      <c r="B696" s="712"/>
      <c r="C696" s="711"/>
      <c r="D696" s="848" t="str">
        <f t="shared" si="63"/>
        <v>Caisse-</v>
      </c>
      <c r="E696" s="719"/>
      <c r="F696" s="715"/>
      <c r="G696" s="715"/>
      <c r="H696" s="970"/>
      <c r="I696" s="970"/>
      <c r="J696" s="970">
        <f t="shared" si="64"/>
        <v>0</v>
      </c>
      <c r="K696" s="970">
        <f t="shared" si="61"/>
        <v>0</v>
      </c>
      <c r="L696" s="752">
        <f t="shared" si="62"/>
        <v>0</v>
      </c>
      <c r="M696" s="711"/>
      <c r="N696" s="706">
        <f>+IF(A696="",0,IF(A696=Table!$A$5,L696,(IF(A696=Table!$A$3,0,IF(A696=Table!$A$4,L696,0)))))</f>
        <v>0</v>
      </c>
      <c r="O696" s="672"/>
      <c r="P696" s="707">
        <f>-IF(A696=Table!$A$5,I696,0)+IF(A696=Table!$A$5,H696,0)</f>
        <v>0</v>
      </c>
      <c r="Q696" s="716"/>
      <c r="R696" s="717">
        <f t="shared" si="66"/>
        <v>1</v>
      </c>
      <c r="S696" s="718"/>
      <c r="T696" s="718"/>
      <c r="U696" s="718"/>
      <c r="V696" s="718"/>
      <c r="W696" s="718"/>
      <c r="X696" s="718"/>
      <c r="Y696" s="718"/>
      <c r="Z696" s="718"/>
    </row>
    <row r="697" spans="1:26" ht="15">
      <c r="A697" s="711"/>
      <c r="B697" s="712"/>
      <c r="C697" s="711"/>
      <c r="D697" s="848" t="str">
        <f t="shared" si="63"/>
        <v>Caisse-</v>
      </c>
      <c r="E697" s="719"/>
      <c r="F697" s="715"/>
      <c r="G697" s="715"/>
      <c r="H697" s="970"/>
      <c r="I697" s="970"/>
      <c r="J697" s="970">
        <f t="shared" si="64"/>
        <v>0</v>
      </c>
      <c r="K697" s="970">
        <f t="shared" si="61"/>
        <v>0</v>
      </c>
      <c r="L697" s="752">
        <f t="shared" si="62"/>
        <v>0</v>
      </c>
      <c r="M697" s="711"/>
      <c r="N697" s="706">
        <f>+IF(A697="",0,IF(A697=Table!$A$5,L697,(IF(A697=Table!$A$3,0,IF(A697=Table!$A$4,L697,0)))))</f>
        <v>0</v>
      </c>
      <c r="O697" s="672"/>
      <c r="P697" s="707">
        <f>-IF(A697=Table!$A$5,I697,0)+IF(A697=Table!$A$5,H697,0)</f>
        <v>0</v>
      </c>
      <c r="Q697" s="716"/>
      <c r="R697" s="717">
        <f t="shared" si="66"/>
        <v>1</v>
      </c>
      <c r="S697" s="718"/>
      <c r="T697" s="718"/>
      <c r="U697" s="718"/>
      <c r="V697" s="718"/>
      <c r="W697" s="718"/>
      <c r="X697" s="718"/>
      <c r="Y697" s="718"/>
      <c r="Z697" s="718"/>
    </row>
    <row r="698" spans="1:26" ht="15">
      <c r="A698" s="711"/>
      <c r="B698" s="712"/>
      <c r="C698" s="711"/>
      <c r="D698" s="848" t="str">
        <f t="shared" si="63"/>
        <v>Caisse-</v>
      </c>
      <c r="E698" s="719"/>
      <c r="F698" s="715"/>
      <c r="G698" s="739"/>
      <c r="H698" s="978"/>
      <c r="I698" s="970"/>
      <c r="J698" s="970">
        <f t="shared" si="64"/>
        <v>0</v>
      </c>
      <c r="K698" s="970">
        <f t="shared" si="61"/>
        <v>0</v>
      </c>
      <c r="L698" s="752">
        <f t="shared" si="62"/>
        <v>0</v>
      </c>
      <c r="M698" s="711"/>
      <c r="N698" s="706">
        <f>+IF(A698="",0,IF(A698=Table!$A$5,L698,(IF(A698=Table!$A$3,0,IF(A698=Table!$A$4,L698,0)))))</f>
        <v>0</v>
      </c>
      <c r="O698" s="672"/>
      <c r="P698" s="707">
        <f>-IF(A698=Table!$A$5,I698,0)+IF(A698=Table!$A$5,H698,0)</f>
        <v>0</v>
      </c>
      <c r="Q698" s="716"/>
      <c r="R698" s="717">
        <f t="shared" si="66"/>
        <v>1</v>
      </c>
      <c r="S698" s="718"/>
      <c r="T698" s="718"/>
      <c r="U698" s="718"/>
      <c r="V698" s="718"/>
      <c r="W698" s="718"/>
      <c r="X698" s="718"/>
      <c r="Y698" s="718"/>
      <c r="Z698" s="718"/>
    </row>
    <row r="699" spans="1:26" ht="15">
      <c r="A699" s="711"/>
      <c r="B699" s="712"/>
      <c r="C699" s="711"/>
      <c r="D699" s="848" t="str">
        <f t="shared" si="63"/>
        <v>Caisse-</v>
      </c>
      <c r="E699" s="719"/>
      <c r="F699" s="715"/>
      <c r="G699" s="739"/>
      <c r="H699" s="978"/>
      <c r="I699" s="970"/>
      <c r="J699" s="970">
        <f t="shared" si="64"/>
        <v>0</v>
      </c>
      <c r="K699" s="970">
        <f t="shared" si="61"/>
        <v>0</v>
      </c>
      <c r="L699" s="752">
        <f t="shared" si="62"/>
        <v>0</v>
      </c>
      <c r="M699" s="711"/>
      <c r="N699" s="706">
        <f>+IF(A699="",0,IF(A699=Table!$A$5,L699,(IF(A699=Table!$A$3,0,IF(A699=Table!$A$4,L699,0)))))</f>
        <v>0</v>
      </c>
      <c r="O699" s="672"/>
      <c r="P699" s="707">
        <f>-IF(A699=Table!$A$5,I699,0)+IF(A699=Table!$A$5,H699,0)</f>
        <v>0</v>
      </c>
      <c r="Q699" s="716"/>
      <c r="R699" s="717">
        <f t="shared" si="66"/>
        <v>1</v>
      </c>
      <c r="S699" s="718"/>
      <c r="T699" s="718"/>
      <c r="U699" s="718"/>
      <c r="V699" s="718"/>
      <c r="W699" s="718"/>
      <c r="X699" s="718"/>
      <c r="Y699" s="718"/>
      <c r="Z699" s="718"/>
    </row>
    <row r="700" spans="1:26" ht="15">
      <c r="A700" s="711"/>
      <c r="B700" s="712"/>
      <c r="C700" s="711"/>
      <c r="D700" s="848" t="str">
        <f t="shared" si="63"/>
        <v>Caisse-</v>
      </c>
      <c r="E700" s="719"/>
      <c r="F700" s="715"/>
      <c r="G700" s="739"/>
      <c r="H700" s="978"/>
      <c r="I700" s="970"/>
      <c r="J700" s="970">
        <f t="shared" si="64"/>
        <v>0</v>
      </c>
      <c r="K700" s="970">
        <f t="shared" si="61"/>
        <v>0</v>
      </c>
      <c r="L700" s="752">
        <f t="shared" si="62"/>
        <v>0</v>
      </c>
      <c r="M700" s="711"/>
      <c r="N700" s="706">
        <f>+IF(A700="",0,IF(A700=Table!$A$5,L700,(IF(A700=Table!$A$3,0,IF(A700=Table!$A$4,L700,0)))))</f>
        <v>0</v>
      </c>
      <c r="O700" s="672"/>
      <c r="P700" s="707">
        <f>-IF(A700=Table!$A$5,I700,0)+IF(A700=Table!$A$5,H700,0)</f>
        <v>0</v>
      </c>
      <c r="Q700" s="716"/>
      <c r="R700" s="717">
        <f t="shared" si="66"/>
        <v>1</v>
      </c>
      <c r="S700" s="718"/>
      <c r="T700" s="718"/>
      <c r="U700" s="718"/>
      <c r="V700" s="718"/>
      <c r="W700" s="718"/>
      <c r="X700" s="718"/>
      <c r="Y700" s="718"/>
      <c r="Z700" s="718"/>
    </row>
    <row r="701" spans="1:26" ht="15">
      <c r="A701" s="740"/>
      <c r="B701" s="754"/>
      <c r="C701" s="711"/>
      <c r="D701" s="711"/>
      <c r="E701" s="754"/>
      <c r="F701" s="754" t="s">
        <v>289</v>
      </c>
      <c r="G701" s="754"/>
      <c r="H701" s="755">
        <f>SUM(H11:H700)</f>
        <v>0</v>
      </c>
      <c r="I701" s="755">
        <f>SUM(I11:I700)</f>
        <v>0</v>
      </c>
      <c r="J701" s="755"/>
      <c r="K701" s="754"/>
      <c r="L701" s="752">
        <f>SUM(L11:L700)</f>
        <v>0</v>
      </c>
      <c r="M701" s="741"/>
      <c r="N701" s="755">
        <f>SUM(N11:N700)</f>
        <v>0</v>
      </c>
      <c r="O701" s="742"/>
      <c r="P701" s="753">
        <f>SUM(P11:P700)</f>
        <v>0</v>
      </c>
      <c r="Q701" s="743"/>
      <c r="R701" s="744"/>
      <c r="S701" s="718"/>
      <c r="T701" s="718"/>
      <c r="U701" s="718"/>
      <c r="V701" s="718"/>
      <c r="W701" s="718"/>
      <c r="X701" s="718"/>
      <c r="Y701" s="718"/>
      <c r="Z701" s="718"/>
    </row>
    <row r="702" spans="1:26" ht="15">
      <c r="A702" s="740"/>
      <c r="B702" s="745"/>
      <c r="C702" s="746"/>
      <c r="D702" s="746"/>
      <c r="E702" s="745"/>
      <c r="F702" s="747"/>
      <c r="G702" s="747"/>
      <c r="H702" s="748"/>
      <c r="I702" s="748"/>
      <c r="J702" s="748"/>
      <c r="K702" s="749"/>
      <c r="L702" s="750"/>
      <c r="M702" s="741"/>
      <c r="N702" s="742"/>
      <c r="O702" s="742"/>
      <c r="P702" s="751"/>
      <c r="Q702" s="743"/>
      <c r="R702" s="744"/>
      <c r="S702" s="718"/>
      <c r="T702" s="718"/>
      <c r="U702" s="718"/>
      <c r="V702" s="718"/>
      <c r="W702" s="718"/>
      <c r="X702" s="718"/>
      <c r="Y702" s="718"/>
      <c r="Z702" s="718"/>
    </row>
    <row r="703" spans="1:26" ht="15">
      <c r="A703" s="740"/>
      <c r="B703" s="754"/>
      <c r="C703" s="746"/>
      <c r="D703" s="746"/>
      <c r="E703" s="754"/>
      <c r="F703" s="754" t="s">
        <v>290</v>
      </c>
      <c r="G703" s="754"/>
      <c r="H703" s="755"/>
      <c r="I703" s="755">
        <f>+J3+H701-I701</f>
        <v>0</v>
      </c>
      <c r="J703" s="755"/>
      <c r="K703" s="754"/>
      <c r="L703" s="750"/>
      <c r="M703" s="741"/>
      <c r="N703" s="742"/>
      <c r="O703" s="742"/>
      <c r="P703" s="751"/>
      <c r="Q703" s="743"/>
      <c r="R703" s="744"/>
      <c r="S703" s="718"/>
      <c r="T703" s="718"/>
      <c r="U703" s="718"/>
      <c r="V703" s="718"/>
      <c r="W703" s="718"/>
      <c r="X703" s="718"/>
      <c r="Y703" s="718"/>
      <c r="Z703" s="718"/>
    </row>
  </sheetData>
  <autoFilter ref="A10:R703" xr:uid="{00000000-0001-0000-0E00-000000000000}"/>
  <mergeCells count="1">
    <mergeCell ref="G6:G7"/>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legacyDrawing r:id="rId1"/>
  <extLst>
    <ext xmlns:x14="http://schemas.microsoft.com/office/spreadsheetml/2009/9/main" uri="{78C0D931-6437-407d-A8EE-F0AAD7539E65}">
      <x14:conditionalFormattings>
        <x14:conditionalFormatting xmlns:xm="http://schemas.microsoft.com/office/excel/2006/main">
          <x14:cfRule type="expression" priority="1" stopIfTrue="1" id="{4855F854-9846-4350-B0B1-1AFCBC155045}">
            <xm:f>$A11=Table!$A$5</xm:f>
            <x14:dxf>
              <font>
                <color rgb="FF000000"/>
              </font>
              <fill>
                <patternFill patternType="solid">
                  <fgColor rgb="FFFDEADA"/>
                  <bgColor rgb="FFFDEADA"/>
                </patternFill>
              </fill>
            </x14:dxf>
          </x14:cfRule>
          <xm:sqref>C11:C700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A47B5B4-9011-432A-A881-824AA433E43F}">
          <x14:formula1>
            <xm:f>Table!$A$2:$A$7</xm:f>
          </x14:formula1>
          <xm:sqref>A11:A700</xm:sqref>
        </x14:dataValidation>
        <x14:dataValidation type="list" allowBlank="1" showInputMessage="1" showErrorMessage="1" xr:uid="{00000000-0002-0000-0E00-000001000000}">
          <x14:formula1>
            <xm:f>Table!$E$2:$E$30</xm:f>
          </x14:formula1>
          <xm:sqref>C11:C700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pageSetUpPr fitToPage="1"/>
  </sheetPr>
  <dimension ref="A1:L61"/>
  <sheetViews>
    <sheetView topLeftCell="A38" workbookViewId="0">
      <selection activeCell="A52" sqref="A52"/>
    </sheetView>
  </sheetViews>
  <sheetFormatPr baseColWidth="10" defaultColWidth="11.42578125" defaultRowHeight="14.45" customHeight="1"/>
  <cols>
    <col min="1" max="2" width="8.42578125" customWidth="1"/>
    <col min="3" max="3" width="26.7109375" customWidth="1"/>
    <col min="4" max="4" width="3.7109375" customWidth="1"/>
    <col min="5" max="5" width="8.140625" customWidth="1"/>
    <col min="6" max="6" width="17.140625" customWidth="1"/>
    <col min="7" max="7" width="2" customWidth="1"/>
    <col min="8" max="8" width="8.140625" customWidth="1"/>
    <col min="9" max="9" width="17.140625" customWidth="1"/>
    <col min="10" max="10" width="1.85546875" customWidth="1"/>
    <col min="11" max="11" width="8.140625" customWidth="1"/>
    <col min="12" max="12" width="12.42578125" customWidth="1"/>
    <col min="13" max="16378" width="11.42578125" customWidth="1"/>
  </cols>
  <sheetData>
    <row r="1" spans="1:12" ht="13.5" customHeight="1">
      <c r="C1" s="542"/>
      <c r="D1" s="489"/>
      <c r="E1" s="489"/>
      <c r="F1" s="489"/>
      <c r="G1" s="489"/>
      <c r="H1" s="489"/>
      <c r="I1" s="489"/>
      <c r="J1" s="489"/>
      <c r="K1" s="489"/>
      <c r="L1" s="489"/>
    </row>
    <row r="2" spans="1:12" ht="15">
      <c r="C2" s="542"/>
      <c r="D2" s="489"/>
      <c r="E2" s="489"/>
      <c r="F2" s="489"/>
      <c r="G2" s="489"/>
      <c r="H2" s="489"/>
      <c r="I2" s="489"/>
      <c r="J2" s="489"/>
      <c r="K2" s="489"/>
      <c r="L2" s="489" t="s">
        <v>291</v>
      </c>
    </row>
    <row r="3" spans="1:12" ht="15">
      <c r="C3" s="542"/>
      <c r="D3" s="489"/>
      <c r="E3" s="489"/>
      <c r="F3" s="489"/>
      <c r="G3" s="489"/>
      <c r="H3" s="489"/>
      <c r="I3" s="489"/>
      <c r="J3" s="489"/>
      <c r="K3" s="489"/>
      <c r="L3" s="489"/>
    </row>
    <row r="4" spans="1:12" ht="27.75" customHeight="1">
      <c r="A4" s="1216" t="s">
        <v>292</v>
      </c>
      <c r="B4" s="1216"/>
      <c r="C4" s="1216"/>
      <c r="D4" s="1216"/>
      <c r="E4" s="1216"/>
      <c r="F4" s="1216"/>
      <c r="G4" s="1216"/>
      <c r="H4" s="1216"/>
      <c r="I4" s="1216"/>
      <c r="J4" s="1216"/>
      <c r="K4" s="1216"/>
      <c r="L4" s="1216"/>
    </row>
    <row r="5" spans="1:12" ht="20.25">
      <c r="C5" s="543" t="s">
        <v>293</v>
      </c>
      <c r="D5" s="1217"/>
      <c r="E5" s="1217"/>
      <c r="F5" s="488"/>
      <c r="G5" s="488"/>
      <c r="H5" s="543"/>
      <c r="I5" s="543" t="s">
        <v>294</v>
      </c>
      <c r="J5" s="488"/>
      <c r="K5" s="544"/>
      <c r="L5" s="544"/>
    </row>
    <row r="6" spans="1:12" ht="18" customHeight="1">
      <c r="C6" s="542"/>
      <c r="D6" s="489"/>
      <c r="E6" s="489"/>
      <c r="F6" s="489"/>
      <c r="G6" s="489"/>
      <c r="H6" s="545"/>
      <c r="I6" s="493"/>
      <c r="J6" s="493"/>
      <c r="K6" s="489"/>
      <c r="L6" s="489"/>
    </row>
    <row r="7" spans="1:12" ht="15.75" customHeight="1">
      <c r="C7" s="1218" t="s">
        <v>1702</v>
      </c>
      <c r="D7" s="1218"/>
      <c r="E7" s="493"/>
      <c r="F7" s="546">
        <f>+'INFO PROJET'!B5:B5</f>
        <v>0</v>
      </c>
      <c r="G7" s="493"/>
      <c r="H7" s="493"/>
      <c r="I7" s="493"/>
      <c r="J7" s="493"/>
      <c r="K7" s="493"/>
      <c r="L7" s="493"/>
    </row>
    <row r="8" spans="1:12" ht="15.75" customHeight="1">
      <c r="C8" s="1218" t="s">
        <v>1703</v>
      </c>
      <c r="D8" s="1218"/>
      <c r="E8" s="490"/>
      <c r="F8" s="546">
        <f>+'INFO PROJET'!B6:B6</f>
        <v>0</v>
      </c>
      <c r="G8" s="493"/>
      <c r="H8" s="493"/>
      <c r="I8" s="493"/>
      <c r="J8" s="493"/>
      <c r="K8" s="493"/>
      <c r="L8" s="493"/>
    </row>
    <row r="9" spans="1:12" ht="15.75" customHeight="1">
      <c r="C9" s="1219"/>
      <c r="D9" s="1219"/>
      <c r="E9" s="493"/>
      <c r="F9" s="493"/>
      <c r="G9" s="493"/>
      <c r="H9" s="493"/>
      <c r="I9" s="493"/>
      <c r="J9" s="493"/>
      <c r="K9" s="493"/>
      <c r="L9" s="493"/>
    </row>
    <row r="10" spans="1:12" ht="15">
      <c r="C10" s="547"/>
      <c r="D10" s="547"/>
      <c r="E10" s="542"/>
      <c r="F10" s="489"/>
      <c r="G10" s="489"/>
      <c r="H10" s="489"/>
      <c r="I10" s="489"/>
      <c r="J10" s="489"/>
      <c r="K10" s="489"/>
      <c r="L10" s="489"/>
    </row>
    <row r="11" spans="1:12" ht="13.5" customHeight="1">
      <c r="C11" s="542"/>
      <c r="D11" s="489"/>
      <c r="E11" s="489"/>
      <c r="F11" s="489"/>
      <c r="G11" s="489"/>
      <c r="H11" s="489"/>
      <c r="I11" s="489"/>
      <c r="J11" s="489"/>
      <c r="K11" s="489"/>
      <c r="L11" s="489"/>
    </row>
    <row r="12" spans="1:12" ht="15.75" customHeight="1">
      <c r="C12" s="1215" t="s">
        <v>1704</v>
      </c>
      <c r="D12" s="489"/>
      <c r="E12" s="548" t="s">
        <v>253</v>
      </c>
      <c r="F12" s="549" t="s">
        <v>267</v>
      </c>
      <c r="G12" s="489"/>
      <c r="H12" s="548" t="s">
        <v>253</v>
      </c>
      <c r="I12" s="549"/>
      <c r="J12" s="489"/>
      <c r="K12" s="489"/>
      <c r="L12" s="489"/>
    </row>
    <row r="13" spans="1:12" ht="15.75" customHeight="1">
      <c r="C13" s="1215"/>
      <c r="D13" s="489"/>
      <c r="E13" s="550" t="s">
        <v>1705</v>
      </c>
      <c r="F13" s="550" t="s">
        <v>242</v>
      </c>
      <c r="G13" s="493"/>
      <c r="H13" s="550" t="s">
        <v>1705</v>
      </c>
      <c r="I13" s="550" t="s">
        <v>242</v>
      </c>
      <c r="J13" s="493"/>
      <c r="K13" s="489"/>
      <c r="L13" s="489"/>
    </row>
    <row r="14" spans="1:12" ht="15.75" customHeight="1">
      <c r="C14" s="551">
        <v>200</v>
      </c>
      <c r="D14" s="489"/>
      <c r="E14" s="552"/>
      <c r="F14" s="553">
        <f>+E14*C14</f>
        <v>0</v>
      </c>
      <c r="G14" s="489"/>
      <c r="H14" s="552"/>
      <c r="I14" s="553" t="str">
        <f t="shared" ref="I14:I26" si="0">IF(OR($C14=0,H14=0),"",H14*$C14)</f>
        <v/>
      </c>
      <c r="J14" s="489"/>
      <c r="K14" s="489"/>
      <c r="L14" s="489"/>
    </row>
    <row r="15" spans="1:12" ht="15.75" customHeight="1">
      <c r="C15" s="551">
        <v>100</v>
      </c>
      <c r="D15" s="489"/>
      <c r="E15" s="552"/>
      <c r="F15" s="553">
        <f>+E15*C15</f>
        <v>0</v>
      </c>
      <c r="G15" s="489"/>
      <c r="H15" s="552"/>
      <c r="I15" s="553" t="str">
        <f t="shared" si="0"/>
        <v/>
      </c>
      <c r="J15" s="489"/>
      <c r="K15" s="489"/>
      <c r="L15" s="489"/>
    </row>
    <row r="16" spans="1:12" ht="15.75" customHeight="1">
      <c r="C16" s="551">
        <v>50</v>
      </c>
      <c r="D16" s="489"/>
      <c r="E16" s="552"/>
      <c r="F16" s="553">
        <f t="shared" ref="F16:F18" si="1">+E16*C16</f>
        <v>0</v>
      </c>
      <c r="G16" s="489"/>
      <c r="H16" s="552"/>
      <c r="I16" s="553" t="str">
        <f t="shared" si="0"/>
        <v/>
      </c>
      <c r="J16" s="489"/>
      <c r="K16" s="489"/>
      <c r="L16" s="489"/>
    </row>
    <row r="17" spans="3:12" ht="15.75" customHeight="1">
      <c r="C17" s="551">
        <v>20</v>
      </c>
      <c r="D17" s="489"/>
      <c r="E17" s="552"/>
      <c r="F17" s="553">
        <f t="shared" si="1"/>
        <v>0</v>
      </c>
      <c r="G17" s="489"/>
      <c r="H17" s="552"/>
      <c r="I17" s="553" t="str">
        <f t="shared" si="0"/>
        <v/>
      </c>
      <c r="J17" s="489"/>
      <c r="K17" s="489"/>
      <c r="L17" s="489"/>
    </row>
    <row r="18" spans="3:12" ht="15.75" customHeight="1">
      <c r="C18" s="551">
        <v>10</v>
      </c>
      <c r="D18" s="489"/>
      <c r="E18" s="552"/>
      <c r="F18" s="553">
        <f t="shared" si="1"/>
        <v>0</v>
      </c>
      <c r="G18" s="489"/>
      <c r="H18" s="552"/>
      <c r="I18" s="553" t="str">
        <f t="shared" si="0"/>
        <v/>
      </c>
      <c r="J18" s="489"/>
      <c r="K18" s="489"/>
      <c r="L18" s="489"/>
    </row>
    <row r="19" spans="3:12" ht="15.75" customHeight="1">
      <c r="C19" s="554"/>
      <c r="D19" s="489"/>
      <c r="E19" s="552"/>
      <c r="F19" s="553" t="str">
        <f t="shared" ref="F19:F26" si="2">IF(OR($C19=0,E19=0),"",E19*$C19)</f>
        <v/>
      </c>
      <c r="G19" s="489"/>
      <c r="H19" s="552"/>
      <c r="I19" s="553" t="str">
        <f t="shared" si="0"/>
        <v/>
      </c>
      <c r="J19" s="489"/>
      <c r="K19" s="489"/>
      <c r="L19" s="489"/>
    </row>
    <row r="20" spans="3:12" ht="15.75" customHeight="1">
      <c r="C20" s="554"/>
      <c r="D20" s="489"/>
      <c r="E20" s="552"/>
      <c r="F20" s="553" t="str">
        <f t="shared" si="2"/>
        <v/>
      </c>
      <c r="G20" s="489"/>
      <c r="H20" s="552"/>
      <c r="I20" s="553" t="str">
        <f t="shared" si="0"/>
        <v/>
      </c>
      <c r="J20" s="489"/>
      <c r="K20" s="489"/>
      <c r="L20" s="489"/>
    </row>
    <row r="21" spans="3:12" ht="15.75" customHeight="1">
      <c r="C21" s="554"/>
      <c r="D21" s="489"/>
      <c r="E21" s="552"/>
      <c r="F21" s="553" t="str">
        <f t="shared" si="2"/>
        <v/>
      </c>
      <c r="G21" s="489"/>
      <c r="H21" s="552"/>
      <c r="I21" s="553" t="str">
        <f t="shared" si="0"/>
        <v/>
      </c>
      <c r="J21" s="489"/>
      <c r="K21" s="489"/>
      <c r="L21" s="489"/>
    </row>
    <row r="22" spans="3:12" ht="15.75" customHeight="1">
      <c r="C22" s="554"/>
      <c r="D22" s="489"/>
      <c r="E22" s="552"/>
      <c r="F22" s="553" t="str">
        <f t="shared" si="2"/>
        <v/>
      </c>
      <c r="G22" s="489"/>
      <c r="H22" s="552"/>
      <c r="I22" s="553" t="str">
        <f t="shared" si="0"/>
        <v/>
      </c>
      <c r="J22" s="489"/>
      <c r="K22" s="489"/>
      <c r="L22" s="489"/>
    </row>
    <row r="23" spans="3:12" ht="15.75" customHeight="1">
      <c r="C23" s="554"/>
      <c r="D23" s="489"/>
      <c r="E23" s="552"/>
      <c r="F23" s="553" t="str">
        <f t="shared" si="2"/>
        <v/>
      </c>
      <c r="G23" s="489"/>
      <c r="H23" s="552"/>
      <c r="I23" s="553" t="str">
        <f t="shared" si="0"/>
        <v/>
      </c>
      <c r="J23" s="489"/>
      <c r="K23" s="489"/>
      <c r="L23" s="489"/>
    </row>
    <row r="24" spans="3:12" ht="15.75" customHeight="1">
      <c r="C24" s="554"/>
      <c r="D24" s="489"/>
      <c r="E24" s="552"/>
      <c r="F24" s="553" t="str">
        <f t="shared" si="2"/>
        <v/>
      </c>
      <c r="G24" s="489"/>
      <c r="H24" s="552"/>
      <c r="I24" s="553" t="str">
        <f t="shared" si="0"/>
        <v/>
      </c>
      <c r="J24" s="489"/>
      <c r="K24" s="489"/>
      <c r="L24" s="489"/>
    </row>
    <row r="25" spans="3:12" ht="15.75" customHeight="1">
      <c r="C25" s="554"/>
      <c r="D25" s="489"/>
      <c r="E25" s="552"/>
      <c r="F25" s="553" t="str">
        <f t="shared" si="2"/>
        <v/>
      </c>
      <c r="G25" s="489"/>
      <c r="H25" s="552"/>
      <c r="I25" s="553" t="str">
        <f t="shared" si="0"/>
        <v/>
      </c>
      <c r="J25" s="489"/>
      <c r="K25" s="489"/>
      <c r="L25" s="489"/>
    </row>
    <row r="26" spans="3:12" ht="15.75" customHeight="1">
      <c r="C26" s="554"/>
      <c r="D26" s="489"/>
      <c r="E26" s="552"/>
      <c r="F26" s="553" t="str">
        <f t="shared" si="2"/>
        <v/>
      </c>
      <c r="G26" s="489"/>
      <c r="H26" s="552"/>
      <c r="I26" s="553" t="str">
        <f t="shared" si="0"/>
        <v/>
      </c>
      <c r="J26" s="489"/>
      <c r="K26" s="489"/>
      <c r="L26" s="489"/>
    </row>
    <row r="27" spans="3:12" ht="15.75" customHeight="1">
      <c r="C27" s="555" t="s">
        <v>296</v>
      </c>
      <c r="D27" s="489"/>
      <c r="E27" s="556"/>
      <c r="F27" s="557">
        <f>SUM(F14:F26)</f>
        <v>0</v>
      </c>
      <c r="G27" s="489"/>
      <c r="H27" s="556"/>
      <c r="I27" s="557">
        <f>SUM(I14:I26)</f>
        <v>0</v>
      </c>
      <c r="J27" s="489"/>
      <c r="K27" s="489"/>
      <c r="L27" s="489"/>
    </row>
    <row r="28" spans="3:12" ht="13.5" customHeight="1">
      <c r="C28" s="489"/>
      <c r="D28" s="489"/>
      <c r="E28" s="489"/>
      <c r="F28" s="489"/>
      <c r="G28" s="489"/>
      <c r="H28" s="489"/>
      <c r="I28" s="489"/>
      <c r="J28" s="489"/>
      <c r="K28" s="489"/>
      <c r="L28" s="489"/>
    </row>
    <row r="29" spans="3:12" ht="13.5" customHeight="1">
      <c r="C29" s="1215" t="s">
        <v>1706</v>
      </c>
      <c r="D29" s="489"/>
      <c r="E29" s="489"/>
      <c r="F29" s="489"/>
      <c r="G29" s="489"/>
      <c r="H29" s="489"/>
      <c r="I29" s="489"/>
      <c r="J29" s="489"/>
      <c r="K29" s="489"/>
      <c r="L29" s="489"/>
    </row>
    <row r="30" spans="3:12" ht="15.75" customHeight="1">
      <c r="C30" s="1215"/>
      <c r="D30" s="489"/>
      <c r="E30" s="550" t="s">
        <v>1705</v>
      </c>
      <c r="F30" s="550" t="s">
        <v>242</v>
      </c>
      <c r="G30" s="493"/>
      <c r="H30" s="550" t="s">
        <v>1705</v>
      </c>
      <c r="I30" s="550" t="s">
        <v>242</v>
      </c>
      <c r="J30" s="493"/>
      <c r="K30" s="489"/>
      <c r="L30" s="489"/>
    </row>
    <row r="31" spans="3:12" ht="15.75" customHeight="1">
      <c r="C31" s="558">
        <v>5</v>
      </c>
      <c r="D31" s="489"/>
      <c r="E31" s="552"/>
      <c r="F31" s="553">
        <f t="shared" ref="F31:F36" si="3">+E31*C31</f>
        <v>0</v>
      </c>
      <c r="G31" s="489"/>
      <c r="H31" s="552"/>
      <c r="I31" s="553" t="str">
        <f t="shared" ref="I31:I43" si="4">IF(OR($C31=0,H31=0),"",H31*$C31)</f>
        <v/>
      </c>
      <c r="J31" s="489"/>
      <c r="K31" s="489"/>
      <c r="L31" s="489"/>
    </row>
    <row r="32" spans="3:12" ht="15.75" customHeight="1">
      <c r="C32" s="558">
        <v>2</v>
      </c>
      <c r="D32" s="489"/>
      <c r="E32" s="552"/>
      <c r="F32" s="553">
        <f t="shared" si="3"/>
        <v>0</v>
      </c>
      <c r="G32" s="489"/>
      <c r="H32" s="552"/>
      <c r="I32" s="553" t="str">
        <f t="shared" si="4"/>
        <v/>
      </c>
      <c r="J32" s="489"/>
      <c r="K32" s="489"/>
      <c r="L32" s="489"/>
    </row>
    <row r="33" spans="3:12" ht="15.75" customHeight="1">
      <c r="C33" s="558">
        <v>1</v>
      </c>
      <c r="D33" s="489"/>
      <c r="E33" s="552"/>
      <c r="F33" s="553">
        <f t="shared" si="3"/>
        <v>0</v>
      </c>
      <c r="G33" s="489"/>
      <c r="H33" s="552"/>
      <c r="I33" s="553" t="str">
        <f t="shared" si="4"/>
        <v/>
      </c>
      <c r="J33" s="489"/>
      <c r="K33" s="489"/>
      <c r="L33" s="489"/>
    </row>
    <row r="34" spans="3:12" ht="15.75" customHeight="1">
      <c r="C34" s="558">
        <v>0.5</v>
      </c>
      <c r="D34" s="489"/>
      <c r="E34" s="552"/>
      <c r="F34" s="553">
        <f t="shared" si="3"/>
        <v>0</v>
      </c>
      <c r="G34" s="489"/>
      <c r="H34" s="552"/>
      <c r="I34" s="553" t="str">
        <f t="shared" si="4"/>
        <v/>
      </c>
      <c r="J34" s="489"/>
      <c r="K34" s="489"/>
      <c r="L34" s="489"/>
    </row>
    <row r="35" spans="3:12" ht="15.75" customHeight="1">
      <c r="C35" s="558">
        <v>0.2</v>
      </c>
      <c r="D35" s="489"/>
      <c r="E35" s="552"/>
      <c r="F35" s="553">
        <f t="shared" si="3"/>
        <v>0</v>
      </c>
      <c r="G35" s="489"/>
      <c r="H35" s="552"/>
      <c r="I35" s="553" t="str">
        <f t="shared" si="4"/>
        <v/>
      </c>
      <c r="J35" s="489"/>
      <c r="K35" s="489"/>
      <c r="L35" s="489"/>
    </row>
    <row r="36" spans="3:12" ht="15.75" customHeight="1">
      <c r="C36" s="558">
        <v>0.1</v>
      </c>
      <c r="D36" s="489"/>
      <c r="E36" s="552"/>
      <c r="F36" s="553">
        <f t="shared" si="3"/>
        <v>0</v>
      </c>
      <c r="G36" s="489"/>
      <c r="H36" s="552"/>
      <c r="I36" s="553" t="str">
        <f t="shared" si="4"/>
        <v/>
      </c>
      <c r="J36" s="489"/>
      <c r="K36" s="489"/>
      <c r="L36" s="489"/>
    </row>
    <row r="37" spans="3:12" ht="15.75" customHeight="1">
      <c r="C37" s="559"/>
      <c r="D37" s="489"/>
      <c r="E37" s="552"/>
      <c r="F37" s="553" t="str">
        <f t="shared" ref="F37:F43" si="5">IF(OR($C37=0,E37=0),"",E37*$C37)</f>
        <v/>
      </c>
      <c r="G37" s="489"/>
      <c r="H37" s="552"/>
      <c r="I37" s="553" t="str">
        <f t="shared" si="4"/>
        <v/>
      </c>
      <c r="J37" s="489"/>
      <c r="K37" s="489"/>
      <c r="L37" s="489"/>
    </row>
    <row r="38" spans="3:12" ht="15.75" customHeight="1">
      <c r="C38" s="559"/>
      <c r="D38" s="489"/>
      <c r="E38" s="552"/>
      <c r="F38" s="553" t="str">
        <f t="shared" si="5"/>
        <v/>
      </c>
      <c r="G38" s="489"/>
      <c r="H38" s="552"/>
      <c r="I38" s="553" t="str">
        <f t="shared" si="4"/>
        <v/>
      </c>
      <c r="J38" s="489"/>
      <c r="K38" s="489"/>
      <c r="L38" s="489"/>
    </row>
    <row r="39" spans="3:12" ht="15.75" customHeight="1">
      <c r="C39" s="559"/>
      <c r="D39" s="489"/>
      <c r="E39" s="552"/>
      <c r="F39" s="553" t="str">
        <f t="shared" si="5"/>
        <v/>
      </c>
      <c r="G39" s="489"/>
      <c r="H39" s="552"/>
      <c r="I39" s="553" t="str">
        <f t="shared" si="4"/>
        <v/>
      </c>
      <c r="J39" s="489"/>
      <c r="K39" s="489"/>
      <c r="L39" s="489"/>
    </row>
    <row r="40" spans="3:12" ht="15.75" customHeight="1">
      <c r="C40" s="559"/>
      <c r="D40" s="489"/>
      <c r="E40" s="552"/>
      <c r="F40" s="553" t="str">
        <f t="shared" si="5"/>
        <v/>
      </c>
      <c r="G40" s="489"/>
      <c r="H40" s="552"/>
      <c r="I40" s="553" t="str">
        <f t="shared" si="4"/>
        <v/>
      </c>
      <c r="J40" s="489"/>
      <c r="K40" s="489"/>
      <c r="L40" s="489"/>
    </row>
    <row r="41" spans="3:12" ht="15.75" customHeight="1">
      <c r="C41" s="559"/>
      <c r="D41" s="489"/>
      <c r="E41" s="552"/>
      <c r="F41" s="553" t="str">
        <f t="shared" si="5"/>
        <v/>
      </c>
      <c r="G41" s="489"/>
      <c r="H41" s="552"/>
      <c r="I41" s="553" t="str">
        <f t="shared" si="4"/>
        <v/>
      </c>
      <c r="J41" s="489"/>
      <c r="K41" s="489"/>
      <c r="L41" s="489"/>
    </row>
    <row r="42" spans="3:12" ht="15.75" customHeight="1">
      <c r="C42" s="559"/>
      <c r="D42" s="489"/>
      <c r="E42" s="552"/>
      <c r="F42" s="553" t="str">
        <f t="shared" si="5"/>
        <v/>
      </c>
      <c r="G42" s="489"/>
      <c r="H42" s="552"/>
      <c r="I42" s="553" t="str">
        <f t="shared" si="4"/>
        <v/>
      </c>
      <c r="J42" s="489"/>
      <c r="K42" s="489"/>
      <c r="L42" s="489"/>
    </row>
    <row r="43" spans="3:12" ht="15.75" customHeight="1">
      <c r="C43" s="559"/>
      <c r="D43" s="489"/>
      <c r="E43" s="552"/>
      <c r="F43" s="553" t="str">
        <f t="shared" si="5"/>
        <v/>
      </c>
      <c r="G43" s="489"/>
      <c r="H43" s="552"/>
      <c r="I43" s="553" t="str">
        <f t="shared" si="4"/>
        <v/>
      </c>
      <c r="J43" s="489"/>
      <c r="K43" s="489"/>
      <c r="L43" s="489"/>
    </row>
    <row r="44" spans="3:12" ht="15.75" customHeight="1">
      <c r="C44" s="555" t="s">
        <v>296</v>
      </c>
      <c r="D44" s="489"/>
      <c r="E44" s="556"/>
      <c r="F44" s="557">
        <f>SUM(F31:F43)</f>
        <v>0</v>
      </c>
      <c r="G44" s="489"/>
      <c r="H44" s="556"/>
      <c r="I44" s="557">
        <f>SUM(I31:I43)</f>
        <v>0</v>
      </c>
      <c r="J44" s="489"/>
      <c r="K44" s="489"/>
      <c r="L44" s="489"/>
    </row>
    <row r="45" spans="3:12" ht="5.25" customHeight="1">
      <c r="C45" s="542"/>
      <c r="D45" s="489"/>
      <c r="E45" s="489"/>
      <c r="F45" s="489"/>
      <c r="G45" s="489"/>
      <c r="H45" s="489"/>
      <c r="I45" s="489"/>
      <c r="J45" s="489"/>
      <c r="K45" s="489"/>
      <c r="L45" s="489"/>
    </row>
    <row r="46" spans="3:12" ht="21.75" customHeight="1">
      <c r="C46" s="560" t="s">
        <v>21</v>
      </c>
      <c r="D46" s="521"/>
      <c r="E46" s="561"/>
      <c r="F46" s="562">
        <f>F44+F27</f>
        <v>0</v>
      </c>
      <c r="G46" s="521"/>
      <c r="H46" s="561"/>
      <c r="I46" s="562">
        <f>I44+I27</f>
        <v>0</v>
      </c>
      <c r="J46" s="521"/>
      <c r="K46" s="489"/>
      <c r="L46" s="489"/>
    </row>
    <row r="47" spans="3:12" ht="9.75" customHeight="1">
      <c r="C47" s="542"/>
      <c r="D47" s="489"/>
      <c r="E47" s="489"/>
      <c r="F47" s="489"/>
      <c r="G47" s="489"/>
      <c r="H47" s="489"/>
      <c r="I47" s="489"/>
      <c r="J47" s="489"/>
      <c r="K47" s="489"/>
      <c r="L47" s="489"/>
    </row>
    <row r="48" spans="3:12" ht="21.75" customHeight="1">
      <c r="C48" s="563" t="s">
        <v>1707</v>
      </c>
      <c r="D48" s="521"/>
      <c r="E48" s="564"/>
      <c r="F48" s="562">
        <f>+'A2 Cash'!J8</f>
        <v>0</v>
      </c>
      <c r="G48" s="521"/>
      <c r="H48" s="564"/>
      <c r="I48" s="562">
        <f>I46+I29</f>
        <v>0</v>
      </c>
      <c r="J48" s="521"/>
      <c r="K48" s="489"/>
      <c r="L48" s="489"/>
    </row>
    <row r="49" spans="1:12" ht="15">
      <c r="C49" s="542"/>
      <c r="D49" s="489"/>
      <c r="E49" s="489"/>
      <c r="F49" s="489"/>
      <c r="G49" s="489"/>
      <c r="H49" s="489"/>
      <c r="I49" s="489"/>
      <c r="J49" s="489"/>
      <c r="K49" s="489"/>
      <c r="L49" s="489"/>
    </row>
    <row r="50" spans="1:12" ht="23.25" customHeight="1">
      <c r="C50" s="563" t="s">
        <v>1708</v>
      </c>
      <c r="D50" s="521"/>
      <c r="E50" s="564"/>
      <c r="F50" s="562">
        <f>+F46-F48</f>
        <v>0</v>
      </c>
      <c r="G50" s="521"/>
      <c r="H50" s="564"/>
      <c r="I50" s="562">
        <f>+I46-I48</f>
        <v>0</v>
      </c>
      <c r="J50" s="521"/>
      <c r="K50" s="489"/>
      <c r="L50" s="489"/>
    </row>
    <row r="51" spans="1:12" ht="15">
      <c r="C51" s="489"/>
      <c r="D51" s="489"/>
      <c r="E51" s="489"/>
      <c r="F51" s="489"/>
      <c r="G51" s="489"/>
      <c r="H51" s="489"/>
      <c r="I51" s="489"/>
      <c r="J51" s="489"/>
      <c r="K51" s="489"/>
      <c r="L51" s="489"/>
    </row>
    <row r="52" spans="1:12" ht="19.5" customHeight="1">
      <c r="A52" s="492" t="s">
        <v>1709</v>
      </c>
      <c r="B52" s="489"/>
      <c r="C52" s="500"/>
      <c r="D52" s="500"/>
      <c r="E52" s="500"/>
      <c r="F52" s="500"/>
      <c r="G52" s="500"/>
      <c r="H52" s="565"/>
      <c r="I52" s="565"/>
      <c r="J52" s="489"/>
      <c r="K52" s="489"/>
      <c r="L52" s="489"/>
    </row>
    <row r="53" spans="1:12" ht="19.5" customHeight="1">
      <c r="G53" s="489"/>
      <c r="H53" s="489"/>
      <c r="I53" s="489"/>
      <c r="J53" s="489"/>
      <c r="K53" s="489"/>
      <c r="L53" s="489"/>
    </row>
    <row r="54" spans="1:12" ht="19.5" customHeight="1">
      <c r="B54" s="490" t="s">
        <v>297</v>
      </c>
      <c r="C54" s="500"/>
      <c r="D54" s="500"/>
      <c r="E54" s="565"/>
      <c r="F54" s="490" t="s">
        <v>297</v>
      </c>
      <c r="G54" s="489"/>
      <c r="H54" s="500"/>
      <c r="I54" s="500"/>
      <c r="J54" s="489"/>
      <c r="K54" s="489"/>
      <c r="L54" s="489"/>
    </row>
    <row r="55" spans="1:12" ht="15">
      <c r="B55" s="490" t="s">
        <v>298</v>
      </c>
      <c r="C55" s="489"/>
      <c r="D55" s="489"/>
      <c r="E55" s="489"/>
      <c r="F55" s="490" t="s">
        <v>298</v>
      </c>
      <c r="G55" s="489"/>
      <c r="H55" s="489"/>
      <c r="I55" s="489"/>
      <c r="J55" s="489"/>
      <c r="K55" s="489"/>
      <c r="L55" s="489"/>
    </row>
    <row r="56" spans="1:12" ht="18.75" customHeight="1">
      <c r="C56" s="526"/>
      <c r="D56" s="489"/>
      <c r="E56" s="489"/>
      <c r="F56" s="489"/>
      <c r="G56" s="489"/>
      <c r="H56" s="489"/>
      <c r="I56" s="489"/>
      <c r="J56" s="489"/>
      <c r="K56" s="489"/>
      <c r="L56" s="489"/>
    </row>
    <row r="57" spans="1:12" ht="18.75" customHeight="1">
      <c r="G57" s="489"/>
      <c r="H57" s="489"/>
      <c r="I57" s="489"/>
      <c r="J57" s="489"/>
      <c r="K57" s="489"/>
      <c r="L57" s="489"/>
    </row>
    <row r="58" spans="1:12" ht="15">
      <c r="G58" s="489"/>
      <c r="H58" s="489"/>
      <c r="I58" s="489"/>
      <c r="J58" s="489"/>
      <c r="K58" s="489"/>
      <c r="L58" s="489"/>
    </row>
    <row r="59" spans="1:12" ht="15">
      <c r="C59" s="542"/>
      <c r="D59" s="489"/>
      <c r="E59" s="489"/>
      <c r="F59" s="489"/>
      <c r="G59" s="489"/>
      <c r="H59" s="489"/>
      <c r="I59" s="489"/>
      <c r="J59" s="489"/>
      <c r="K59" s="489"/>
      <c r="L59" s="489"/>
    </row>
    <row r="60" spans="1:12" ht="15">
      <c r="C60" s="542"/>
      <c r="D60" s="489"/>
      <c r="E60" s="489"/>
      <c r="F60" s="489"/>
      <c r="G60" s="489"/>
      <c r="H60" s="489"/>
      <c r="I60" s="489"/>
      <c r="J60" s="489"/>
      <c r="K60" s="489"/>
      <c r="L60" s="489"/>
    </row>
    <row r="61" spans="1:12" ht="15">
      <c r="C61" s="542"/>
      <c r="D61" s="489"/>
      <c r="E61" s="489"/>
      <c r="F61" s="489" t="s">
        <v>92</v>
      </c>
      <c r="G61" s="489"/>
      <c r="H61" s="489"/>
      <c r="I61" s="489"/>
      <c r="J61" s="489"/>
      <c r="K61" s="489"/>
      <c r="L61" s="489"/>
    </row>
  </sheetData>
  <mergeCells count="7">
    <mergeCell ref="C29:C30"/>
    <mergeCell ref="A4:L4"/>
    <mergeCell ref="D5:E5"/>
    <mergeCell ref="C7:D7"/>
    <mergeCell ref="C8:D8"/>
    <mergeCell ref="C9:D9"/>
    <mergeCell ref="C12:C13"/>
  </mergeCells>
  <pageMargins left="0.70826771653543308" right="0.70826771653543308" top="1.1417322834645671" bottom="1.1417322834645671" header="0.74803149606299213" footer="0.74803149606299213"/>
  <pageSetup paperSize="9" scale="71" orientation="portrait" r:id="rId1"/>
  <headerFooter alignWithMargins="0"/>
  <rowBreaks count="1" manualBreakCount="1">
    <brk id="5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I23"/>
  <sheetViews>
    <sheetView workbookViewId="0">
      <selection sqref="A1:I1"/>
    </sheetView>
  </sheetViews>
  <sheetFormatPr baseColWidth="10" defaultColWidth="11" defaultRowHeight="14.45" customHeight="1"/>
  <cols>
    <col min="1" max="8" width="19.28515625" customWidth="1"/>
  </cols>
  <sheetData>
    <row r="1" spans="1:9" ht="26.25" customHeight="1">
      <c r="A1" s="1180" t="s">
        <v>3</v>
      </c>
      <c r="B1" s="1181"/>
      <c r="C1" s="1181"/>
      <c r="D1" s="1181"/>
      <c r="E1" s="1181"/>
      <c r="F1" s="1181"/>
      <c r="G1" s="1181"/>
      <c r="H1" s="1181"/>
      <c r="I1" s="1181"/>
    </row>
    <row r="3" spans="1:9" ht="34.5" customHeight="1">
      <c r="A3" s="617" t="s">
        <v>1517</v>
      </c>
      <c r="B3" s="1178"/>
      <c r="C3" s="1179"/>
      <c r="D3" s="1179"/>
      <c r="E3" s="1179"/>
      <c r="F3" s="1179"/>
      <c r="G3" s="1179"/>
      <c r="H3" s="1179"/>
      <c r="I3" s="1179"/>
    </row>
    <row r="4" spans="1:9" ht="15">
      <c r="A4" s="618"/>
      <c r="B4" s="619"/>
      <c r="C4" s="619"/>
      <c r="D4" s="619"/>
      <c r="E4" s="619"/>
    </row>
    <row r="5" spans="1:9" ht="15" customHeight="1">
      <c r="A5" s="620" t="s">
        <v>4</v>
      </c>
      <c r="B5" s="1176"/>
      <c r="C5" s="1176"/>
      <c r="D5" s="1176"/>
      <c r="E5" s="1176"/>
    </row>
    <row r="6" spans="1:9" ht="15.75" customHeight="1">
      <c r="A6" s="621" t="s">
        <v>1518</v>
      </c>
      <c r="B6" s="1177"/>
      <c r="C6" s="1177"/>
      <c r="D6" s="1177"/>
      <c r="E6" s="1177"/>
    </row>
    <row r="7" spans="1:9" ht="15">
      <c r="A7" s="622"/>
      <c r="B7" s="623"/>
      <c r="C7" s="623"/>
      <c r="D7" s="623"/>
      <c r="E7" s="623"/>
    </row>
    <row r="8" spans="1:9" ht="15">
      <c r="A8" s="1182" t="s">
        <v>5</v>
      </c>
      <c r="B8" s="1183"/>
      <c r="C8" s="1183"/>
      <c r="D8" s="1183"/>
      <c r="E8" s="1183"/>
      <c r="F8" s="1183"/>
      <c r="G8" s="1183"/>
      <c r="H8" s="1183"/>
    </row>
    <row r="9" spans="1:9" ht="15">
      <c r="A9" s="622"/>
      <c r="B9" s="623"/>
      <c r="C9" s="623"/>
      <c r="D9" s="623"/>
      <c r="E9" s="623"/>
    </row>
    <row r="10" spans="1:9" ht="20.25">
      <c r="A10" s="624" t="s">
        <v>1514</v>
      </c>
      <c r="B10" s="625" t="s">
        <v>6</v>
      </c>
      <c r="D10" s="782" t="s">
        <v>1513</v>
      </c>
      <c r="E10" s="405"/>
      <c r="F10" s="405"/>
    </row>
    <row r="11" spans="1:9" ht="20.25">
      <c r="A11" s="819" t="s">
        <v>1515</v>
      </c>
      <c r="B11" s="820"/>
      <c r="D11" s="782"/>
      <c r="E11" s="405"/>
      <c r="F11" s="405"/>
    </row>
    <row r="12" spans="1:9" ht="15">
      <c r="A12" s="626" t="s">
        <v>1528</v>
      </c>
      <c r="B12" s="627"/>
      <c r="G12" s="1184" t="s">
        <v>8</v>
      </c>
      <c r="H12" s="1185"/>
    </row>
    <row r="13" spans="1:9" ht="30">
      <c r="A13" s="626" t="s">
        <v>1516</v>
      </c>
      <c r="B13" s="627"/>
      <c r="G13" s="637" t="s">
        <v>9</v>
      </c>
      <c r="H13" s="638" t="s">
        <v>1529</v>
      </c>
    </row>
    <row r="14" spans="1:9" ht="45">
      <c r="A14" s="628" t="s">
        <v>10</v>
      </c>
      <c r="B14" s="629"/>
      <c r="G14" s="639" t="s">
        <v>11</v>
      </c>
      <c r="H14" s="636" t="s">
        <v>1530</v>
      </c>
    </row>
    <row r="17" spans="1:9" ht="15">
      <c r="A17" s="1182" t="s">
        <v>12</v>
      </c>
      <c r="B17" s="1183"/>
      <c r="C17" s="1183"/>
      <c r="D17" s="1183"/>
      <c r="E17" s="1183"/>
      <c r="F17" s="1183"/>
      <c r="G17" s="1183"/>
      <c r="H17" s="1183"/>
    </row>
    <row r="19" spans="1:9" ht="15">
      <c r="A19" s="630"/>
      <c r="B19" s="631" t="s">
        <v>13</v>
      </c>
      <c r="C19" s="640" t="s">
        <v>14</v>
      </c>
      <c r="D19" s="640" t="s">
        <v>15</v>
      </c>
      <c r="E19" s="640" t="s">
        <v>16</v>
      </c>
      <c r="G19" s="622" t="s">
        <v>17</v>
      </c>
      <c r="H19" s="783"/>
    </row>
    <row r="20" spans="1:9" ht="18.75">
      <c r="A20" s="634" t="s">
        <v>1536</v>
      </c>
      <c r="B20" s="980">
        <f>+'Budget general'!H33+'Budget general'!I49</f>
        <v>0</v>
      </c>
      <c r="C20" s="643"/>
      <c r="D20" s="643"/>
      <c r="E20" s="643"/>
      <c r="G20" s="784" t="s">
        <v>18</v>
      </c>
      <c r="H20" s="785">
        <v>0.1</v>
      </c>
    </row>
    <row r="21" spans="1:9" ht="15" customHeight="1">
      <c r="A21" s="634" t="s">
        <v>1531</v>
      </c>
      <c r="B21" s="820"/>
      <c r="C21" s="641"/>
      <c r="D21" s="641"/>
      <c r="E21" s="641"/>
      <c r="G21" s="786" t="s">
        <v>19</v>
      </c>
      <c r="H21" s="787" t="s">
        <v>20</v>
      </c>
    </row>
    <row r="22" spans="1:9" ht="28.5" customHeight="1">
      <c r="A22" s="632" t="s">
        <v>21</v>
      </c>
      <c r="B22" s="633">
        <f>SUM(B20:B21)</f>
        <v>0</v>
      </c>
      <c r="C22" s="644"/>
      <c r="D22" s="644"/>
      <c r="E22" s="644"/>
      <c r="F22" s="579"/>
      <c r="G22" s="579"/>
      <c r="H22" s="579"/>
      <c r="I22" s="579"/>
    </row>
    <row r="23" spans="1:9" ht="18.75">
      <c r="A23" s="635" t="s">
        <v>22</v>
      </c>
      <c r="B23" s="820"/>
      <c r="C23" s="642"/>
      <c r="D23" s="642"/>
      <c r="E23" s="642"/>
    </row>
  </sheetData>
  <mergeCells count="7">
    <mergeCell ref="B5:E5"/>
    <mergeCell ref="B6:E6"/>
    <mergeCell ref="B3:I3"/>
    <mergeCell ref="A1:I1"/>
    <mergeCell ref="A17:H17"/>
    <mergeCell ref="A8:H8"/>
    <mergeCell ref="G12:H12"/>
  </mergeCells>
  <conditionalFormatting sqref="B3">
    <cfRule type="expression" dxfId="48" priority="6" stopIfTrue="1">
      <formula>LEN(TRIM(B3))=0</formula>
    </cfRule>
  </conditionalFormatting>
  <conditionalFormatting sqref="B5:B6 B10:B14">
    <cfRule type="expression" dxfId="47" priority="7" stopIfTrue="1">
      <formula>LEN(TRIM(B5))=0</formula>
    </cfRule>
  </conditionalFormatting>
  <conditionalFormatting sqref="B20:B21">
    <cfRule type="expression" dxfId="46" priority="2" stopIfTrue="1">
      <formula>LEN(TRIM(B20))=0</formula>
    </cfRule>
  </conditionalFormatting>
  <conditionalFormatting sqref="B23">
    <cfRule type="expression" dxfId="45" priority="1" stopIfTrue="1">
      <formula>LEN(TRIM(B23))=0</formula>
    </cfRule>
  </conditionalFormatting>
  <conditionalFormatting sqref="H13:H14">
    <cfRule type="expression" dxfId="44" priority="5" stopIfTrue="1">
      <formula>LEN(TRIM(H13))=0</formula>
    </cfRule>
  </conditionalFormatting>
  <conditionalFormatting sqref="H20:H21">
    <cfRule type="expression" dxfId="43" priority="3" stopIfTrue="1">
      <formula>LEN(TRIM(H20))=0</formula>
    </cfRule>
  </conditionalFormatting>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Z179"/>
  <sheetViews>
    <sheetView topLeftCell="E1" workbookViewId="0">
      <selection activeCell="A10" sqref="A10:R10"/>
    </sheetView>
  </sheetViews>
  <sheetFormatPr baseColWidth="10" defaultColWidth="11.42578125" defaultRowHeight="14.45" customHeight="1"/>
  <cols>
    <col min="1" max="5" width="11" customWidth="1"/>
    <col min="6" max="6" width="26.42578125" customWidth="1"/>
    <col min="7" max="7" width="16.42578125" customWidth="1"/>
    <col min="8" max="9" width="15.42578125" customWidth="1"/>
    <col min="10" max="10" width="12.7109375" customWidth="1"/>
    <col min="11" max="11" width="11.85546875" customWidth="1"/>
    <col min="12" max="12" width="15.42578125" customWidth="1"/>
    <col min="13" max="14" width="11" customWidth="1"/>
    <col min="15" max="15" width="18.7109375" customWidth="1"/>
    <col min="16" max="18" width="11" customWidth="1"/>
    <col min="19" max="19" width="12.5703125" customWidth="1"/>
    <col min="20" max="26" width="11" customWidth="1"/>
    <col min="27" max="16380" width="11.42578125" customWidth="1"/>
  </cols>
  <sheetData>
    <row r="1" spans="1:26" ht="15.75">
      <c r="A1" s="427"/>
      <c r="C1" s="428" t="s">
        <v>251</v>
      </c>
      <c r="D1" s="428"/>
      <c r="E1" s="429"/>
      <c r="F1" s="808">
        <f>+'INFO PROJET'!B5:B5</f>
        <v>0</v>
      </c>
      <c r="G1" s="431"/>
      <c r="H1" s="432"/>
      <c r="I1" s="432"/>
      <c r="J1" s="433"/>
      <c r="K1" s="432"/>
      <c r="L1" s="434"/>
      <c r="M1" s="435"/>
      <c r="N1" s="436"/>
      <c r="U1" s="427"/>
      <c r="V1" s="427"/>
    </row>
    <row r="2" spans="1:26" ht="15">
      <c r="A2" s="427"/>
      <c r="C2" s="437"/>
      <c r="D2" s="437"/>
      <c r="E2" s="438"/>
      <c r="F2" s="438"/>
      <c r="G2" s="438"/>
      <c r="H2" s="432"/>
      <c r="I2" s="432"/>
      <c r="J2" s="433"/>
      <c r="K2" s="432"/>
      <c r="L2" s="439"/>
      <c r="M2" s="438"/>
      <c r="N2" s="440"/>
      <c r="U2" s="427"/>
      <c r="V2" s="427"/>
    </row>
    <row r="3" spans="1:26" ht="16.5" thickBot="1">
      <c r="A3" s="427"/>
      <c r="C3" s="441" t="s">
        <v>1699</v>
      </c>
      <c r="D3" s="843"/>
      <c r="E3" s="442"/>
      <c r="F3" s="443">
        <v>2025</v>
      </c>
      <c r="G3" s="438"/>
      <c r="H3" s="444" t="s">
        <v>252</v>
      </c>
      <c r="I3" s="664"/>
      <c r="J3" s="666">
        <f>+'A1 Banque'!J8</f>
        <v>0</v>
      </c>
      <c r="K3" s="667"/>
      <c r="L3" s="666">
        <f>+'A1 Banque'!L8</f>
        <v>0</v>
      </c>
      <c r="M3" s="435"/>
      <c r="N3" s="917" t="s">
        <v>253</v>
      </c>
      <c r="O3" s="918" t="s">
        <v>338</v>
      </c>
      <c r="P3" s="918" t="s">
        <v>339</v>
      </c>
      <c r="Q3" s="918" t="s">
        <v>340</v>
      </c>
      <c r="R3" s="918" t="s">
        <v>341</v>
      </c>
      <c r="S3" s="918" t="s">
        <v>342</v>
      </c>
      <c r="T3" s="918" t="s">
        <v>343</v>
      </c>
      <c r="U3" s="918" t="s">
        <v>344</v>
      </c>
      <c r="V3" s="918" t="s">
        <v>345</v>
      </c>
      <c r="W3" s="918" t="s">
        <v>346</v>
      </c>
      <c r="X3" s="918" t="s">
        <v>347</v>
      </c>
      <c r="Y3" s="918" t="s">
        <v>348</v>
      </c>
      <c r="Z3" s="918" t="s">
        <v>349</v>
      </c>
    </row>
    <row r="4" spans="1:26" ht="16.5" thickBot="1">
      <c r="A4" s="427"/>
      <c r="C4" s="448" t="s">
        <v>266</v>
      </c>
      <c r="D4" s="844"/>
      <c r="E4" s="449"/>
      <c r="F4" s="450"/>
      <c r="G4" s="438"/>
      <c r="H4" s="432"/>
      <c r="I4" s="432"/>
      <c r="J4" s="433"/>
      <c r="K4" s="432"/>
      <c r="L4" s="434"/>
      <c r="M4" s="435"/>
      <c r="N4" s="919">
        <f>+F6</f>
        <v>0</v>
      </c>
      <c r="O4" s="942">
        <f>+'A1 Banque'!Z4</f>
        <v>655.95699999999999</v>
      </c>
      <c r="P4" s="942">
        <f>+O4</f>
        <v>655.95699999999999</v>
      </c>
      <c r="Q4" s="942">
        <f t="shared" ref="Q4:Z4" si="0">+P4</f>
        <v>655.95699999999999</v>
      </c>
      <c r="R4" s="942">
        <f t="shared" si="0"/>
        <v>655.95699999999999</v>
      </c>
      <c r="S4" s="942">
        <f t="shared" si="0"/>
        <v>655.95699999999999</v>
      </c>
      <c r="T4" s="942">
        <f t="shared" si="0"/>
        <v>655.95699999999999</v>
      </c>
      <c r="U4" s="942">
        <f t="shared" si="0"/>
        <v>655.95699999999999</v>
      </c>
      <c r="V4" s="942">
        <f t="shared" si="0"/>
        <v>655.95699999999999</v>
      </c>
      <c r="W4" s="942">
        <f t="shared" si="0"/>
        <v>655.95699999999999</v>
      </c>
      <c r="X4" s="942">
        <f t="shared" si="0"/>
        <v>655.95699999999999</v>
      </c>
      <c r="Y4" s="942">
        <f t="shared" si="0"/>
        <v>655.95699999999999</v>
      </c>
      <c r="Z4" s="943">
        <f t="shared" si="0"/>
        <v>655.95699999999999</v>
      </c>
    </row>
    <row r="5" spans="1:26" ht="15.75">
      <c r="A5" s="427"/>
      <c r="C5" s="448" t="s">
        <v>268</v>
      </c>
      <c r="D5" s="844"/>
      <c r="E5" s="449"/>
      <c r="F5" s="450" t="s">
        <v>299</v>
      </c>
      <c r="G5" s="438"/>
      <c r="H5" s="432"/>
      <c r="I5" s="432"/>
      <c r="J5" s="433"/>
      <c r="K5" s="432"/>
      <c r="L5" s="434"/>
      <c r="M5" s="435"/>
      <c r="N5" s="850"/>
      <c r="O5" s="850"/>
      <c r="P5" s="850"/>
      <c r="Q5" s="850"/>
      <c r="R5" s="850"/>
      <c r="S5" s="850"/>
      <c r="T5" s="850"/>
      <c r="U5" s="850"/>
      <c r="V5" s="850"/>
      <c r="W5" s="850"/>
      <c r="X5" s="850"/>
      <c r="Y5" s="850"/>
      <c r="Z5" s="850"/>
    </row>
    <row r="6" spans="1:26" ht="15.75">
      <c r="A6" s="427"/>
      <c r="C6" s="448" t="s">
        <v>253</v>
      </c>
      <c r="D6" s="844"/>
      <c r="E6" s="449"/>
      <c r="F6" s="953">
        <f>+'INFO PROJET'!B12</f>
        <v>0</v>
      </c>
      <c r="G6" s="1214"/>
      <c r="H6" s="444" t="s">
        <v>270</v>
      </c>
      <c r="I6" s="444" t="s">
        <v>271</v>
      </c>
      <c r="J6" s="444" t="s">
        <v>210</v>
      </c>
      <c r="K6" s="446"/>
      <c r="L6" s="445" t="s">
        <v>272</v>
      </c>
      <c r="M6" s="451"/>
      <c r="N6" s="850"/>
      <c r="O6" s="850"/>
      <c r="P6" s="850"/>
      <c r="Q6" s="850"/>
      <c r="R6" s="850"/>
      <c r="S6" s="850"/>
      <c r="T6" s="850"/>
      <c r="U6" s="850"/>
      <c r="V6" s="850"/>
      <c r="W6" s="850"/>
      <c r="X6" s="850"/>
      <c r="Y6" s="850"/>
      <c r="Z6" s="850"/>
    </row>
    <row r="7" spans="1:26" ht="15.75">
      <c r="A7" s="427"/>
      <c r="C7" s="452" t="s">
        <v>273</v>
      </c>
      <c r="D7" s="845"/>
      <c r="E7" s="453"/>
      <c r="F7" s="454"/>
      <c r="G7" s="1214"/>
      <c r="H7" s="455">
        <f>SUM(H11:H176)</f>
        <v>0</v>
      </c>
      <c r="I7" s="455">
        <f>SUM(I11:I176)</f>
        <v>0</v>
      </c>
      <c r="J7" s="456">
        <f>H7-I7</f>
        <v>0</v>
      </c>
      <c r="K7" s="446"/>
      <c r="L7" s="457">
        <f>SUM(L11:L176)</f>
        <v>0</v>
      </c>
      <c r="M7" s="451"/>
      <c r="N7" s="850"/>
      <c r="O7" s="850"/>
      <c r="P7" s="850"/>
      <c r="Q7" s="850"/>
      <c r="R7" s="850"/>
      <c r="S7" s="850"/>
      <c r="T7" s="850"/>
      <c r="U7" s="850"/>
      <c r="V7" s="850"/>
      <c r="W7" s="850"/>
      <c r="X7" s="850"/>
      <c r="Y7" s="850"/>
      <c r="Z7" s="850"/>
    </row>
    <row r="8" spans="1:26" ht="15.75">
      <c r="A8" s="427"/>
      <c r="B8" s="458"/>
      <c r="C8" s="458"/>
      <c r="D8" s="458"/>
      <c r="E8" s="459"/>
      <c r="F8" s="460"/>
      <c r="G8" s="438"/>
      <c r="H8" s="461" t="s">
        <v>300</v>
      </c>
      <c r="I8" s="462"/>
      <c r="J8" s="456">
        <f>+J7+J3</f>
        <v>0</v>
      </c>
      <c r="K8" s="446"/>
      <c r="L8" s="457">
        <f>+L7+L3</f>
        <v>0</v>
      </c>
      <c r="M8" s="451"/>
      <c r="N8" s="463"/>
      <c r="U8" s="427"/>
      <c r="V8" s="427"/>
    </row>
    <row r="9" spans="1:26" ht="18">
      <c r="A9" s="464">
        <v>1</v>
      </c>
      <c r="B9" s="464">
        <v>2</v>
      </c>
      <c r="C9" s="464">
        <v>3</v>
      </c>
      <c r="D9" s="464">
        <v>4</v>
      </c>
      <c r="E9" s="464">
        <v>5</v>
      </c>
      <c r="F9" s="464">
        <v>6</v>
      </c>
      <c r="G9" s="464">
        <v>7</v>
      </c>
      <c r="H9" s="464">
        <v>8</v>
      </c>
      <c r="I9" s="464">
        <v>9</v>
      </c>
      <c r="J9" s="464">
        <v>10</v>
      </c>
      <c r="K9" s="464">
        <v>11</v>
      </c>
      <c r="L9" s="464">
        <v>12</v>
      </c>
      <c r="M9" s="464">
        <v>13</v>
      </c>
      <c r="N9" s="464">
        <v>14</v>
      </c>
      <c r="O9" s="464">
        <v>15</v>
      </c>
      <c r="P9" s="464">
        <v>16</v>
      </c>
      <c r="Q9" s="464">
        <v>17</v>
      </c>
      <c r="R9" s="464">
        <v>18</v>
      </c>
    </row>
    <row r="10" spans="1:26" ht="33.75">
      <c r="A10" s="465" t="s">
        <v>275</v>
      </c>
      <c r="B10" s="465" t="s">
        <v>276</v>
      </c>
      <c r="C10" s="536" t="s">
        <v>277</v>
      </c>
      <c r="D10" s="846" t="s">
        <v>1700</v>
      </c>
      <c r="E10" s="847" t="s">
        <v>1701</v>
      </c>
      <c r="F10" s="465" t="s">
        <v>278</v>
      </c>
      <c r="G10" s="465" t="s">
        <v>279</v>
      </c>
      <c r="H10" s="465" t="s">
        <v>270</v>
      </c>
      <c r="I10" s="465" t="s">
        <v>271</v>
      </c>
      <c r="J10" s="465" t="s">
        <v>210</v>
      </c>
      <c r="K10" s="926" t="s">
        <v>206</v>
      </c>
      <c r="L10" s="467" t="s">
        <v>281</v>
      </c>
      <c r="M10" s="465" t="s">
        <v>282</v>
      </c>
      <c r="N10" s="465" t="s">
        <v>283</v>
      </c>
      <c r="O10" s="465" t="s">
        <v>284</v>
      </c>
      <c r="P10" s="465" t="s">
        <v>285</v>
      </c>
      <c r="Q10" s="465" t="s">
        <v>286</v>
      </c>
      <c r="R10" s="465" t="s">
        <v>287</v>
      </c>
    </row>
    <row r="11" spans="1:26" ht="15">
      <c r="A11" s="468"/>
      <c r="B11" s="469"/>
      <c r="C11" s="537"/>
      <c r="D11" s="848" t="str">
        <f>"Banque-"&amp;Q11</f>
        <v>Banque-01/1900</v>
      </c>
      <c r="E11" s="849"/>
      <c r="F11" s="471"/>
      <c r="G11" s="472"/>
      <c r="H11" s="965"/>
      <c r="I11" s="966"/>
      <c r="J11" s="967">
        <f>+H11-I11+J3</f>
        <v>0</v>
      </c>
      <c r="K11" s="968">
        <f t="shared" ref="K11:K74" si="1">+IFERROR((+INDEX($O$4:$Z$4,MATCH(Q11,$O$3:$Z$3,0))),0)</f>
        <v>0</v>
      </c>
      <c r="L11" s="473">
        <f t="shared" ref="L11:L74" si="2">IFERROR((H11/K11-I11/K11),0)</f>
        <v>0</v>
      </c>
      <c r="M11" s="474"/>
      <c r="N11" s="706">
        <f>+IF(A11="",0,IF(A11=Table!$A$5,L11,(IF(A11=Table!$A$3,0,IF(A11=Table!$A$4,L11,0)))))</f>
        <v>0</v>
      </c>
      <c r="O11" s="672"/>
      <c r="P11" s="707">
        <f>-IF(A11=Table!$A$5,I11,0)+IF(A11=Table!$A$5,H11,0)</f>
        <v>0</v>
      </c>
      <c r="Q11" s="539" t="str">
        <f t="shared" ref="Q11:Q74" si="3">+TEXT(B11,"mm/aaaa")</f>
        <v>01/1900</v>
      </c>
      <c r="R11" s="475">
        <f>ROUNDUP(MONTH(Q11)/3,0)</f>
        <v>1</v>
      </c>
    </row>
    <row r="12" spans="1:26" ht="15">
      <c r="A12" s="468"/>
      <c r="B12" s="469"/>
      <c r="C12" s="537"/>
      <c r="D12" s="848" t="str">
        <f t="shared" ref="D12:D75" si="4">"Banque-"&amp;Q12</f>
        <v>Banque-01/1900</v>
      </c>
      <c r="E12" s="470"/>
      <c r="F12" s="471"/>
      <c r="G12" s="472"/>
      <c r="H12" s="965"/>
      <c r="I12" s="966"/>
      <c r="J12" s="967">
        <f t="shared" ref="J12:J75" si="5">+J11+H12-I12</f>
        <v>0</v>
      </c>
      <c r="K12" s="968">
        <f t="shared" si="1"/>
        <v>0</v>
      </c>
      <c r="L12" s="473">
        <f t="shared" si="2"/>
        <v>0</v>
      </c>
      <c r="M12" s="474"/>
      <c r="N12" s="706">
        <f>+IF(A12="",0,IF(A12=Table!$A$5,L12,(IF(A12=Table!$A$3,0,IF(A12=Table!$A$4,L12,0)))))</f>
        <v>0</v>
      </c>
      <c r="O12" s="672"/>
      <c r="P12" s="707">
        <f>-IF(A12=Table!$A$5,I12,0)+IF(A12=Table!$A$5,H12,0)</f>
        <v>0</v>
      </c>
      <c r="Q12" s="539" t="str">
        <f t="shared" si="3"/>
        <v>01/1900</v>
      </c>
      <c r="R12" s="475">
        <f t="shared" ref="R12:R75" si="6">ROUNDUP(MONTH(Q12)/3,0)</f>
        <v>1</v>
      </c>
    </row>
    <row r="13" spans="1:26" ht="15">
      <c r="A13" s="468"/>
      <c r="B13" s="469"/>
      <c r="C13" s="537"/>
      <c r="D13" s="848" t="str">
        <f t="shared" si="4"/>
        <v>Banque-01/1900</v>
      </c>
      <c r="E13" s="470"/>
      <c r="F13" s="471"/>
      <c r="G13" s="472"/>
      <c r="H13" s="965"/>
      <c r="I13" s="966"/>
      <c r="J13" s="967">
        <f t="shared" si="5"/>
        <v>0</v>
      </c>
      <c r="K13" s="968">
        <f t="shared" si="1"/>
        <v>0</v>
      </c>
      <c r="L13" s="473">
        <f t="shared" si="2"/>
        <v>0</v>
      </c>
      <c r="M13" s="474"/>
      <c r="N13" s="706">
        <f>+IF(A13="",0,IF(A13=Table!$A$5,L13,(IF(A13=Table!$A$3,0,IF(A13=Table!$A$4,L13,0)))))</f>
        <v>0</v>
      </c>
      <c r="O13" s="672"/>
      <c r="P13" s="707">
        <f>-IF(A13=Table!$A$5,I13,0)+IF(A13=Table!$A$5,H13,0)</f>
        <v>0</v>
      </c>
      <c r="Q13" s="539" t="str">
        <f t="shared" si="3"/>
        <v>01/1900</v>
      </c>
      <c r="R13" s="475">
        <f t="shared" si="6"/>
        <v>1</v>
      </c>
    </row>
    <row r="14" spans="1:26" ht="15">
      <c r="A14" s="468"/>
      <c r="B14" s="469"/>
      <c r="C14" s="537"/>
      <c r="D14" s="848" t="str">
        <f t="shared" si="4"/>
        <v>Banque-01/1900</v>
      </c>
      <c r="E14" s="470"/>
      <c r="F14" s="471"/>
      <c r="G14" s="472"/>
      <c r="H14" s="965"/>
      <c r="I14" s="966"/>
      <c r="J14" s="967">
        <f t="shared" si="5"/>
        <v>0</v>
      </c>
      <c r="K14" s="968">
        <f t="shared" si="1"/>
        <v>0</v>
      </c>
      <c r="L14" s="473">
        <f t="shared" si="2"/>
        <v>0</v>
      </c>
      <c r="M14" s="474"/>
      <c r="N14" s="706">
        <f>+IF(A14="",0,IF(A14=Table!$A$5,L14,(IF(A14=Table!$A$3,0,IF(A14=Table!$A$4,L14,0)))))</f>
        <v>0</v>
      </c>
      <c r="O14" s="672"/>
      <c r="P14" s="707">
        <f>-IF(A14=Table!$A$5,I14,0)+IF(A14=Table!$A$5,H14,0)</f>
        <v>0</v>
      </c>
      <c r="Q14" s="539" t="str">
        <f t="shared" si="3"/>
        <v>01/1900</v>
      </c>
      <c r="R14" s="475">
        <f t="shared" si="6"/>
        <v>1</v>
      </c>
    </row>
    <row r="15" spans="1:26" ht="15">
      <c r="A15" s="468"/>
      <c r="B15" s="469"/>
      <c r="C15" s="537"/>
      <c r="D15" s="848" t="str">
        <f t="shared" si="4"/>
        <v>Banque-01/1900</v>
      </c>
      <c r="E15" s="470"/>
      <c r="F15" s="471"/>
      <c r="G15" s="472"/>
      <c r="H15" s="965"/>
      <c r="I15" s="966"/>
      <c r="J15" s="967">
        <f t="shared" si="5"/>
        <v>0</v>
      </c>
      <c r="K15" s="968">
        <f t="shared" si="1"/>
        <v>0</v>
      </c>
      <c r="L15" s="473">
        <f t="shared" si="2"/>
        <v>0</v>
      </c>
      <c r="M15" s="474"/>
      <c r="N15" s="706">
        <f>+IF(A15="",0,IF(A15=Table!$A$5,L15,(IF(A15=Table!$A$3,0,IF(A15=Table!$A$4,L15,0)))))</f>
        <v>0</v>
      </c>
      <c r="O15" s="672"/>
      <c r="P15" s="707">
        <f>-IF(A15=Table!$A$5,I15,0)+IF(A15=Table!$A$5,H15,0)</f>
        <v>0</v>
      </c>
      <c r="Q15" s="539" t="str">
        <f t="shared" si="3"/>
        <v>01/1900</v>
      </c>
      <c r="R15" s="475">
        <f t="shared" si="6"/>
        <v>1</v>
      </c>
    </row>
    <row r="16" spans="1:26" ht="15">
      <c r="A16" s="468"/>
      <c r="B16" s="469"/>
      <c r="C16" s="537"/>
      <c r="D16" s="848" t="str">
        <f t="shared" si="4"/>
        <v>Banque-01/1900</v>
      </c>
      <c r="E16" s="470"/>
      <c r="F16" s="471"/>
      <c r="G16" s="472"/>
      <c r="H16" s="965"/>
      <c r="I16" s="966"/>
      <c r="J16" s="967">
        <f t="shared" si="5"/>
        <v>0</v>
      </c>
      <c r="K16" s="968">
        <f t="shared" si="1"/>
        <v>0</v>
      </c>
      <c r="L16" s="473">
        <f t="shared" si="2"/>
        <v>0</v>
      </c>
      <c r="M16" s="474"/>
      <c r="N16" s="706">
        <f>+IF(A16="",0,IF(A16=Table!$A$5,L16,(IF(A16=Table!$A$3,0,IF(A16=Table!$A$4,L16,0)))))</f>
        <v>0</v>
      </c>
      <c r="O16" s="672"/>
      <c r="P16" s="707">
        <f>-IF(A16=Table!$A$5,I16,0)+IF(A16=Table!$A$5,H16,0)</f>
        <v>0</v>
      </c>
      <c r="Q16" s="539" t="str">
        <f t="shared" si="3"/>
        <v>01/1900</v>
      </c>
      <c r="R16" s="475">
        <f t="shared" si="6"/>
        <v>1</v>
      </c>
    </row>
    <row r="17" spans="1:18" ht="15">
      <c r="A17" s="468"/>
      <c r="B17" s="469"/>
      <c r="C17" s="537"/>
      <c r="D17" s="848" t="str">
        <f t="shared" si="4"/>
        <v>Banque-01/1900</v>
      </c>
      <c r="E17" s="470"/>
      <c r="F17" s="471"/>
      <c r="G17" s="472"/>
      <c r="H17" s="965"/>
      <c r="I17" s="966"/>
      <c r="J17" s="967">
        <f t="shared" si="5"/>
        <v>0</v>
      </c>
      <c r="K17" s="968">
        <f t="shared" si="1"/>
        <v>0</v>
      </c>
      <c r="L17" s="473">
        <f t="shared" si="2"/>
        <v>0</v>
      </c>
      <c r="M17" s="474"/>
      <c r="N17" s="706">
        <f>+IF(A17="",0,IF(A17=Table!$A$5,L17,(IF(A17=Table!$A$3,0,IF(A17=Table!$A$4,L17,0)))))</f>
        <v>0</v>
      </c>
      <c r="O17" s="672"/>
      <c r="P17" s="707">
        <f>-IF(A17=Table!$A$5,I17,0)+IF(A17=Table!$A$5,H17,0)</f>
        <v>0</v>
      </c>
      <c r="Q17" s="539" t="str">
        <f t="shared" si="3"/>
        <v>01/1900</v>
      </c>
      <c r="R17" s="475">
        <f t="shared" si="6"/>
        <v>1</v>
      </c>
    </row>
    <row r="18" spans="1:18" ht="15">
      <c r="A18" s="468"/>
      <c r="B18" s="469"/>
      <c r="C18" s="537"/>
      <c r="D18" s="848" t="str">
        <f t="shared" si="4"/>
        <v>Banque-01/1900</v>
      </c>
      <c r="E18" s="470"/>
      <c r="F18" s="471"/>
      <c r="G18" s="472"/>
      <c r="H18" s="965"/>
      <c r="I18" s="966"/>
      <c r="J18" s="967">
        <f t="shared" si="5"/>
        <v>0</v>
      </c>
      <c r="K18" s="968">
        <f t="shared" si="1"/>
        <v>0</v>
      </c>
      <c r="L18" s="473">
        <f t="shared" si="2"/>
        <v>0</v>
      </c>
      <c r="M18" s="474"/>
      <c r="N18" s="706">
        <f>+IF(A18="",0,IF(A18=Table!$A$5,L18,(IF(A18=Table!$A$3,0,IF(A18=Table!$A$4,L18,0)))))</f>
        <v>0</v>
      </c>
      <c r="O18" s="672"/>
      <c r="P18" s="707">
        <f>-IF(A18=Table!$A$5,I18,0)+IF(A18=Table!$A$5,H18,0)</f>
        <v>0</v>
      </c>
      <c r="Q18" s="539" t="str">
        <f t="shared" si="3"/>
        <v>01/1900</v>
      </c>
      <c r="R18" s="475">
        <f t="shared" si="6"/>
        <v>1</v>
      </c>
    </row>
    <row r="19" spans="1:18" ht="15">
      <c r="A19" s="468"/>
      <c r="B19" s="469"/>
      <c r="C19" s="537"/>
      <c r="D19" s="848" t="str">
        <f t="shared" si="4"/>
        <v>Banque-01/1900</v>
      </c>
      <c r="E19" s="470"/>
      <c r="F19" s="471"/>
      <c r="G19" s="472"/>
      <c r="H19" s="965"/>
      <c r="I19" s="966"/>
      <c r="J19" s="967">
        <f t="shared" si="5"/>
        <v>0</v>
      </c>
      <c r="K19" s="968">
        <f t="shared" si="1"/>
        <v>0</v>
      </c>
      <c r="L19" s="473">
        <f t="shared" si="2"/>
        <v>0</v>
      </c>
      <c r="M19" s="474"/>
      <c r="N19" s="706">
        <f>+IF(A19="",0,IF(A19=Table!$A$5,L19,(IF(A19=Table!$A$3,0,IF(A19=Table!$A$4,L19,0)))))</f>
        <v>0</v>
      </c>
      <c r="O19" s="672"/>
      <c r="P19" s="707">
        <f>-IF(A19=Table!$A$5,I19,0)+IF(A19=Table!$A$5,H19,0)</f>
        <v>0</v>
      </c>
      <c r="Q19" s="539" t="str">
        <f t="shared" si="3"/>
        <v>01/1900</v>
      </c>
      <c r="R19" s="475">
        <f t="shared" si="6"/>
        <v>1</v>
      </c>
    </row>
    <row r="20" spans="1:18" ht="15">
      <c r="A20" s="468"/>
      <c r="B20" s="469"/>
      <c r="C20" s="537"/>
      <c r="D20" s="848" t="str">
        <f t="shared" si="4"/>
        <v>Banque-01/1900</v>
      </c>
      <c r="E20" s="470"/>
      <c r="F20" s="471"/>
      <c r="G20" s="472"/>
      <c r="H20" s="965"/>
      <c r="I20" s="966"/>
      <c r="J20" s="967">
        <f t="shared" si="5"/>
        <v>0</v>
      </c>
      <c r="K20" s="968">
        <f t="shared" si="1"/>
        <v>0</v>
      </c>
      <c r="L20" s="473">
        <f t="shared" si="2"/>
        <v>0</v>
      </c>
      <c r="M20" s="474"/>
      <c r="N20" s="706">
        <f>+IF(A20="",0,IF(A20=Table!$A$5,L20,(IF(A20=Table!$A$3,0,IF(A20=Table!$A$4,L20,0)))))</f>
        <v>0</v>
      </c>
      <c r="O20" s="672"/>
      <c r="P20" s="707">
        <f>-IF(A20=Table!$A$5,I20,0)+IF(A20=Table!$A$5,H20,0)</f>
        <v>0</v>
      </c>
      <c r="Q20" s="539" t="str">
        <f t="shared" si="3"/>
        <v>01/1900</v>
      </c>
      <c r="R20" s="475">
        <f t="shared" si="6"/>
        <v>1</v>
      </c>
    </row>
    <row r="21" spans="1:18" ht="15">
      <c r="A21" s="468"/>
      <c r="B21" s="469"/>
      <c r="C21" s="537"/>
      <c r="D21" s="848" t="str">
        <f t="shared" si="4"/>
        <v>Banque-01/1900</v>
      </c>
      <c r="E21" s="470"/>
      <c r="F21" s="471"/>
      <c r="G21" s="472"/>
      <c r="H21" s="965"/>
      <c r="I21" s="966"/>
      <c r="J21" s="967">
        <f t="shared" si="5"/>
        <v>0</v>
      </c>
      <c r="K21" s="968">
        <f t="shared" si="1"/>
        <v>0</v>
      </c>
      <c r="L21" s="473">
        <f t="shared" si="2"/>
        <v>0</v>
      </c>
      <c r="M21" s="474"/>
      <c r="N21" s="706">
        <f>+IF(A21="",0,IF(A21=Table!$A$5,L21,(IF(A21=Table!$A$3,0,IF(A21=Table!$A$4,L21,0)))))</f>
        <v>0</v>
      </c>
      <c r="O21" s="672"/>
      <c r="P21" s="707">
        <f>-IF(A21=Table!$A$5,I21,0)+IF(A21=Table!$A$5,H21,0)</f>
        <v>0</v>
      </c>
      <c r="Q21" s="539" t="str">
        <f t="shared" si="3"/>
        <v>01/1900</v>
      </c>
      <c r="R21" s="475">
        <f t="shared" si="6"/>
        <v>1</v>
      </c>
    </row>
    <row r="22" spans="1:18" ht="15">
      <c r="A22" s="468"/>
      <c r="B22" s="469"/>
      <c r="C22" s="537"/>
      <c r="D22" s="848" t="str">
        <f t="shared" si="4"/>
        <v>Banque-01/1900</v>
      </c>
      <c r="E22" s="470"/>
      <c r="F22" s="471"/>
      <c r="G22" s="472"/>
      <c r="H22" s="965"/>
      <c r="I22" s="966"/>
      <c r="J22" s="967">
        <f t="shared" si="5"/>
        <v>0</v>
      </c>
      <c r="K22" s="968">
        <f t="shared" si="1"/>
        <v>0</v>
      </c>
      <c r="L22" s="473">
        <f t="shared" si="2"/>
        <v>0</v>
      </c>
      <c r="M22" s="474"/>
      <c r="N22" s="706">
        <f>+IF(A22="",0,IF(A22=Table!$A$5,L22,(IF(A22=Table!$A$3,0,IF(A22=Table!$A$4,L22,0)))))</f>
        <v>0</v>
      </c>
      <c r="O22" s="672"/>
      <c r="P22" s="707">
        <f>-IF(A22=Table!$A$5,I22,0)+IF(A22=Table!$A$5,H22,0)</f>
        <v>0</v>
      </c>
      <c r="Q22" s="539" t="str">
        <f t="shared" si="3"/>
        <v>01/1900</v>
      </c>
      <c r="R22" s="475">
        <f t="shared" si="6"/>
        <v>1</v>
      </c>
    </row>
    <row r="23" spans="1:18" ht="15">
      <c r="A23" s="468"/>
      <c r="B23" s="469"/>
      <c r="C23" s="537"/>
      <c r="D23" s="848" t="str">
        <f t="shared" si="4"/>
        <v>Banque-01/1900</v>
      </c>
      <c r="E23" s="470"/>
      <c r="F23" s="471"/>
      <c r="G23" s="472"/>
      <c r="H23" s="965"/>
      <c r="I23" s="966"/>
      <c r="J23" s="967">
        <f t="shared" si="5"/>
        <v>0</v>
      </c>
      <c r="K23" s="968">
        <f t="shared" si="1"/>
        <v>0</v>
      </c>
      <c r="L23" s="473">
        <f t="shared" si="2"/>
        <v>0</v>
      </c>
      <c r="M23" s="474"/>
      <c r="N23" s="706">
        <f>+IF(A23="",0,IF(A23=Table!$A$5,L23,(IF(A23=Table!$A$3,0,IF(A23=Table!$A$4,L23,0)))))</f>
        <v>0</v>
      </c>
      <c r="O23" s="672"/>
      <c r="P23" s="707">
        <f>-IF(A23=Table!$A$5,I23,0)+IF(A23=Table!$A$5,H23,0)</f>
        <v>0</v>
      </c>
      <c r="Q23" s="539" t="str">
        <f t="shared" si="3"/>
        <v>01/1900</v>
      </c>
      <c r="R23" s="475">
        <f t="shared" si="6"/>
        <v>1</v>
      </c>
    </row>
    <row r="24" spans="1:18" ht="15">
      <c r="A24" s="468"/>
      <c r="B24" s="469"/>
      <c r="C24" s="537"/>
      <c r="D24" s="848" t="str">
        <f t="shared" si="4"/>
        <v>Banque-01/1900</v>
      </c>
      <c r="E24" s="470"/>
      <c r="F24" s="471"/>
      <c r="G24" s="472"/>
      <c r="H24" s="965"/>
      <c r="I24" s="966"/>
      <c r="J24" s="967">
        <f t="shared" si="5"/>
        <v>0</v>
      </c>
      <c r="K24" s="968">
        <f t="shared" si="1"/>
        <v>0</v>
      </c>
      <c r="L24" s="473">
        <f t="shared" si="2"/>
        <v>0</v>
      </c>
      <c r="M24" s="474"/>
      <c r="N24" s="706">
        <f>+IF(A24="",0,IF(A24=Table!$A$5,L24,(IF(A24=Table!$A$3,0,IF(A24=Table!$A$4,L24,0)))))</f>
        <v>0</v>
      </c>
      <c r="O24" s="672"/>
      <c r="P24" s="707">
        <f>-IF(A24=Table!$A$5,I24,0)+IF(A24=Table!$A$5,H24,0)</f>
        <v>0</v>
      </c>
      <c r="Q24" s="539" t="str">
        <f t="shared" si="3"/>
        <v>01/1900</v>
      </c>
      <c r="R24" s="475">
        <f t="shared" si="6"/>
        <v>1</v>
      </c>
    </row>
    <row r="25" spans="1:18" ht="15">
      <c r="A25" s="468"/>
      <c r="B25" s="469"/>
      <c r="C25" s="537"/>
      <c r="D25" s="848" t="str">
        <f t="shared" si="4"/>
        <v>Banque-01/1900</v>
      </c>
      <c r="E25" s="470"/>
      <c r="F25" s="471"/>
      <c r="G25" s="472"/>
      <c r="H25" s="965"/>
      <c r="I25" s="966"/>
      <c r="J25" s="967">
        <f t="shared" si="5"/>
        <v>0</v>
      </c>
      <c r="K25" s="968">
        <f t="shared" si="1"/>
        <v>0</v>
      </c>
      <c r="L25" s="473">
        <f t="shared" si="2"/>
        <v>0</v>
      </c>
      <c r="M25" s="474"/>
      <c r="N25" s="706">
        <f>+IF(A25="",0,IF(A25=Table!$A$5,L25,(IF(A25=Table!$A$3,0,IF(A25=Table!$A$4,L25,0)))))</f>
        <v>0</v>
      </c>
      <c r="O25" s="672"/>
      <c r="P25" s="707">
        <f>-IF(A25=Table!$A$5,I25,0)+IF(A25=Table!$A$5,H25,0)</f>
        <v>0</v>
      </c>
      <c r="Q25" s="539" t="str">
        <f t="shared" si="3"/>
        <v>01/1900</v>
      </c>
      <c r="R25" s="475">
        <f t="shared" si="6"/>
        <v>1</v>
      </c>
    </row>
    <row r="26" spans="1:18" ht="15">
      <c r="A26" s="468"/>
      <c r="B26" s="469"/>
      <c r="C26" s="537"/>
      <c r="D26" s="848" t="str">
        <f t="shared" si="4"/>
        <v>Banque-01/1900</v>
      </c>
      <c r="E26" s="470"/>
      <c r="F26" s="471"/>
      <c r="G26" s="472"/>
      <c r="H26" s="965"/>
      <c r="I26" s="966"/>
      <c r="J26" s="967">
        <f t="shared" si="5"/>
        <v>0</v>
      </c>
      <c r="K26" s="968">
        <f t="shared" si="1"/>
        <v>0</v>
      </c>
      <c r="L26" s="473">
        <f t="shared" si="2"/>
        <v>0</v>
      </c>
      <c r="M26" s="474"/>
      <c r="N26" s="706">
        <f>+IF(A26="",0,IF(A26=Table!$A$5,L26,(IF(A26=Table!$A$3,0,IF(A26=Table!$A$4,L26,0)))))</f>
        <v>0</v>
      </c>
      <c r="O26" s="672"/>
      <c r="P26" s="707">
        <f>-IF(A26=Table!$A$5,I26,0)+IF(A26=Table!$A$5,H26,0)</f>
        <v>0</v>
      </c>
      <c r="Q26" s="539" t="str">
        <f t="shared" si="3"/>
        <v>01/1900</v>
      </c>
      <c r="R26" s="475">
        <f t="shared" si="6"/>
        <v>1</v>
      </c>
    </row>
    <row r="27" spans="1:18" ht="15">
      <c r="A27" s="468"/>
      <c r="B27" s="469"/>
      <c r="C27" s="537"/>
      <c r="D27" s="848" t="str">
        <f t="shared" si="4"/>
        <v>Banque-01/1900</v>
      </c>
      <c r="E27" s="470"/>
      <c r="F27" s="471"/>
      <c r="G27" s="472"/>
      <c r="H27" s="965"/>
      <c r="I27" s="966"/>
      <c r="J27" s="967">
        <f t="shared" si="5"/>
        <v>0</v>
      </c>
      <c r="K27" s="968">
        <f t="shared" si="1"/>
        <v>0</v>
      </c>
      <c r="L27" s="473">
        <f t="shared" si="2"/>
        <v>0</v>
      </c>
      <c r="M27" s="474"/>
      <c r="N27" s="706">
        <f>+IF(A27="",0,IF(A27=Table!$A$5,L27,(IF(A27=Table!$A$3,0,IF(A27=Table!$A$4,L27,0)))))</f>
        <v>0</v>
      </c>
      <c r="O27" s="672"/>
      <c r="P27" s="707">
        <f>-IF(A27=Table!$A$5,I27,0)+IF(A27=Table!$A$5,H27,0)</f>
        <v>0</v>
      </c>
      <c r="Q27" s="539" t="str">
        <f t="shared" si="3"/>
        <v>01/1900</v>
      </c>
      <c r="R27" s="475">
        <f t="shared" si="6"/>
        <v>1</v>
      </c>
    </row>
    <row r="28" spans="1:18" ht="15">
      <c r="A28" s="468"/>
      <c r="B28" s="469"/>
      <c r="C28" s="537"/>
      <c r="D28" s="848" t="str">
        <f t="shared" si="4"/>
        <v>Banque-01/1900</v>
      </c>
      <c r="E28" s="470"/>
      <c r="F28" s="471"/>
      <c r="G28" s="472"/>
      <c r="H28" s="965"/>
      <c r="I28" s="966"/>
      <c r="J28" s="967">
        <f t="shared" si="5"/>
        <v>0</v>
      </c>
      <c r="K28" s="968">
        <f t="shared" si="1"/>
        <v>0</v>
      </c>
      <c r="L28" s="473">
        <f t="shared" si="2"/>
        <v>0</v>
      </c>
      <c r="M28" s="474"/>
      <c r="N28" s="706">
        <f>+IF(A28="",0,IF(A28=Table!$A$5,L28,(IF(A28=Table!$A$3,0,IF(A28=Table!$A$4,L28,0)))))</f>
        <v>0</v>
      </c>
      <c r="O28" s="672"/>
      <c r="P28" s="707">
        <f>-IF(A28=Table!$A$5,I28,0)+IF(A28=Table!$A$5,H28,0)</f>
        <v>0</v>
      </c>
      <c r="Q28" s="539" t="str">
        <f t="shared" si="3"/>
        <v>01/1900</v>
      </c>
      <c r="R28" s="475">
        <f t="shared" si="6"/>
        <v>1</v>
      </c>
    </row>
    <row r="29" spans="1:18" ht="15">
      <c r="A29" s="468"/>
      <c r="B29" s="469"/>
      <c r="C29" s="537"/>
      <c r="D29" s="848" t="str">
        <f t="shared" si="4"/>
        <v>Banque-01/1900</v>
      </c>
      <c r="E29" s="470"/>
      <c r="F29" s="471"/>
      <c r="G29" s="472"/>
      <c r="H29" s="965"/>
      <c r="I29" s="966"/>
      <c r="J29" s="967">
        <f t="shared" si="5"/>
        <v>0</v>
      </c>
      <c r="K29" s="968">
        <f t="shared" si="1"/>
        <v>0</v>
      </c>
      <c r="L29" s="473">
        <f t="shared" si="2"/>
        <v>0</v>
      </c>
      <c r="M29" s="474"/>
      <c r="N29" s="706">
        <f>+IF(A29="",0,IF(A29=Table!$A$5,L29,(IF(A29=Table!$A$3,0,IF(A29=Table!$A$4,L29,0)))))</f>
        <v>0</v>
      </c>
      <c r="O29" s="672"/>
      <c r="P29" s="707">
        <f>-IF(A29=Table!$A$5,I29,0)+IF(A29=Table!$A$5,H29,0)</f>
        <v>0</v>
      </c>
      <c r="Q29" s="539" t="str">
        <f t="shared" si="3"/>
        <v>01/1900</v>
      </c>
      <c r="R29" s="475">
        <f t="shared" si="6"/>
        <v>1</v>
      </c>
    </row>
    <row r="30" spans="1:18" ht="15">
      <c r="A30" s="468"/>
      <c r="B30" s="469"/>
      <c r="C30" s="537"/>
      <c r="D30" s="848" t="str">
        <f t="shared" si="4"/>
        <v>Banque-01/1900</v>
      </c>
      <c r="E30" s="470"/>
      <c r="F30" s="471"/>
      <c r="G30" s="472"/>
      <c r="H30" s="965"/>
      <c r="I30" s="966"/>
      <c r="J30" s="967">
        <f t="shared" si="5"/>
        <v>0</v>
      </c>
      <c r="K30" s="968">
        <f t="shared" si="1"/>
        <v>0</v>
      </c>
      <c r="L30" s="473">
        <f t="shared" si="2"/>
        <v>0</v>
      </c>
      <c r="M30" s="474"/>
      <c r="N30" s="706">
        <f>+IF(A30="",0,IF(A30=Table!$A$5,L30,(IF(A30=Table!$A$3,0,IF(A30=Table!$A$4,L30,0)))))</f>
        <v>0</v>
      </c>
      <c r="O30" s="672"/>
      <c r="P30" s="707">
        <f>-IF(A30=Table!$A$5,I30,0)+IF(A30=Table!$A$5,H30,0)</f>
        <v>0</v>
      </c>
      <c r="Q30" s="539" t="str">
        <f t="shared" si="3"/>
        <v>01/1900</v>
      </c>
      <c r="R30" s="475">
        <f t="shared" si="6"/>
        <v>1</v>
      </c>
    </row>
    <row r="31" spans="1:18" ht="15">
      <c r="A31" s="468"/>
      <c r="B31" s="469"/>
      <c r="C31" s="537"/>
      <c r="D31" s="848" t="str">
        <f t="shared" si="4"/>
        <v>Banque-01/1900</v>
      </c>
      <c r="E31" s="470"/>
      <c r="F31" s="471"/>
      <c r="G31" s="472"/>
      <c r="H31" s="965"/>
      <c r="I31" s="966"/>
      <c r="J31" s="967">
        <f t="shared" si="5"/>
        <v>0</v>
      </c>
      <c r="K31" s="968">
        <f t="shared" si="1"/>
        <v>0</v>
      </c>
      <c r="L31" s="473">
        <f t="shared" si="2"/>
        <v>0</v>
      </c>
      <c r="M31" s="474"/>
      <c r="N31" s="706">
        <f>+IF(A31="",0,IF(A31=Table!$A$5,L31,(IF(A31=Table!$A$3,0,IF(A31=Table!$A$4,L31,0)))))</f>
        <v>0</v>
      </c>
      <c r="O31" s="672"/>
      <c r="P31" s="707">
        <f>-IF(A31=Table!$A$5,I31,0)+IF(A31=Table!$A$5,H31,0)</f>
        <v>0</v>
      </c>
      <c r="Q31" s="539" t="str">
        <f t="shared" si="3"/>
        <v>01/1900</v>
      </c>
      <c r="R31" s="475">
        <f t="shared" si="6"/>
        <v>1</v>
      </c>
    </row>
    <row r="32" spans="1:18" ht="15">
      <c r="A32" s="468"/>
      <c r="B32" s="469"/>
      <c r="C32" s="537"/>
      <c r="D32" s="848" t="str">
        <f t="shared" si="4"/>
        <v>Banque-01/1900</v>
      </c>
      <c r="E32" s="470"/>
      <c r="F32" s="471"/>
      <c r="G32" s="472"/>
      <c r="H32" s="965"/>
      <c r="I32" s="966"/>
      <c r="J32" s="967">
        <f t="shared" si="5"/>
        <v>0</v>
      </c>
      <c r="K32" s="968">
        <f t="shared" si="1"/>
        <v>0</v>
      </c>
      <c r="L32" s="473">
        <f t="shared" si="2"/>
        <v>0</v>
      </c>
      <c r="M32" s="474"/>
      <c r="N32" s="706">
        <f>+IF(A32="",0,IF(A32=Table!$A$5,L32,(IF(A32=Table!$A$3,0,IF(A32=Table!$A$4,L32,0)))))</f>
        <v>0</v>
      </c>
      <c r="O32" s="672"/>
      <c r="P32" s="707">
        <f>-IF(A32=Table!$A$5,I32,0)+IF(A32=Table!$A$5,H32,0)</f>
        <v>0</v>
      </c>
      <c r="Q32" s="539" t="str">
        <f t="shared" si="3"/>
        <v>01/1900</v>
      </c>
      <c r="R32" s="475">
        <f t="shared" si="6"/>
        <v>1</v>
      </c>
    </row>
    <row r="33" spans="1:18" ht="15">
      <c r="A33" s="468"/>
      <c r="B33" s="469"/>
      <c r="C33" s="537"/>
      <c r="D33" s="848" t="str">
        <f t="shared" si="4"/>
        <v>Banque-01/1900</v>
      </c>
      <c r="E33" s="470"/>
      <c r="F33" s="471"/>
      <c r="G33" s="472"/>
      <c r="H33" s="965"/>
      <c r="I33" s="966"/>
      <c r="J33" s="967">
        <f t="shared" si="5"/>
        <v>0</v>
      </c>
      <c r="K33" s="968">
        <f t="shared" si="1"/>
        <v>0</v>
      </c>
      <c r="L33" s="473">
        <f t="shared" si="2"/>
        <v>0</v>
      </c>
      <c r="M33" s="474"/>
      <c r="N33" s="706">
        <f>+IF(A33="",0,IF(A33=Table!$A$5,L33,(IF(A33=Table!$A$3,0,IF(A33=Table!$A$4,L33,0)))))</f>
        <v>0</v>
      </c>
      <c r="O33" s="672"/>
      <c r="P33" s="707">
        <f>-IF(A33=Table!$A$5,I33,0)+IF(A33=Table!$A$5,H33,0)</f>
        <v>0</v>
      </c>
      <c r="Q33" s="539" t="str">
        <f t="shared" si="3"/>
        <v>01/1900</v>
      </c>
      <c r="R33" s="475">
        <f t="shared" si="6"/>
        <v>1</v>
      </c>
    </row>
    <row r="34" spans="1:18" ht="15">
      <c r="A34" s="468"/>
      <c r="B34" s="469"/>
      <c r="C34" s="537"/>
      <c r="D34" s="848" t="str">
        <f t="shared" si="4"/>
        <v>Banque-01/1900</v>
      </c>
      <c r="E34" s="470"/>
      <c r="F34" s="471"/>
      <c r="G34" s="472"/>
      <c r="H34" s="965"/>
      <c r="I34" s="966"/>
      <c r="J34" s="967">
        <f t="shared" si="5"/>
        <v>0</v>
      </c>
      <c r="K34" s="968">
        <f t="shared" si="1"/>
        <v>0</v>
      </c>
      <c r="L34" s="473">
        <f t="shared" si="2"/>
        <v>0</v>
      </c>
      <c r="M34" s="474"/>
      <c r="N34" s="706">
        <f>+IF(A34="",0,IF(A34=Table!$A$5,L34,(IF(A34=Table!$A$3,0,IF(A34=Table!$A$4,L34,0)))))</f>
        <v>0</v>
      </c>
      <c r="O34" s="672"/>
      <c r="P34" s="707">
        <f>-IF(A34=Table!$A$5,I34,0)+IF(A34=Table!$A$5,H34,0)</f>
        <v>0</v>
      </c>
      <c r="Q34" s="539" t="str">
        <f t="shared" si="3"/>
        <v>01/1900</v>
      </c>
      <c r="R34" s="475">
        <f t="shared" si="6"/>
        <v>1</v>
      </c>
    </row>
    <row r="35" spans="1:18" ht="15">
      <c r="A35" s="468"/>
      <c r="B35" s="469"/>
      <c r="C35" s="537"/>
      <c r="D35" s="848" t="str">
        <f t="shared" si="4"/>
        <v>Banque-01/1900</v>
      </c>
      <c r="E35" s="470"/>
      <c r="F35" s="471"/>
      <c r="G35" s="472"/>
      <c r="H35" s="965"/>
      <c r="I35" s="966"/>
      <c r="J35" s="967">
        <f t="shared" si="5"/>
        <v>0</v>
      </c>
      <c r="K35" s="968">
        <f t="shared" si="1"/>
        <v>0</v>
      </c>
      <c r="L35" s="473">
        <f t="shared" si="2"/>
        <v>0</v>
      </c>
      <c r="M35" s="474"/>
      <c r="N35" s="706">
        <f>+IF(A35="",0,IF(A35=Table!$A$5,L35,(IF(A35=Table!$A$3,0,IF(A35=Table!$A$4,L35,0)))))</f>
        <v>0</v>
      </c>
      <c r="O35" s="672"/>
      <c r="P35" s="707">
        <f>-IF(A35=Table!$A$5,I35,0)+IF(A35=Table!$A$5,H35,0)</f>
        <v>0</v>
      </c>
      <c r="Q35" s="539" t="str">
        <f t="shared" si="3"/>
        <v>01/1900</v>
      </c>
      <c r="R35" s="475">
        <f t="shared" si="6"/>
        <v>1</v>
      </c>
    </row>
    <row r="36" spans="1:18" ht="15">
      <c r="A36" s="468"/>
      <c r="B36" s="469"/>
      <c r="C36" s="537"/>
      <c r="D36" s="848" t="str">
        <f t="shared" si="4"/>
        <v>Banque-01/1900</v>
      </c>
      <c r="E36" s="470"/>
      <c r="F36" s="471"/>
      <c r="G36" s="472"/>
      <c r="H36" s="965"/>
      <c r="I36" s="966"/>
      <c r="J36" s="967">
        <f t="shared" si="5"/>
        <v>0</v>
      </c>
      <c r="K36" s="968">
        <f t="shared" si="1"/>
        <v>0</v>
      </c>
      <c r="L36" s="473">
        <f t="shared" si="2"/>
        <v>0</v>
      </c>
      <c r="M36" s="474"/>
      <c r="N36" s="706">
        <f>+IF(A36="",0,IF(A36=Table!$A$5,L36,(IF(A36=Table!$A$3,0,IF(A36=Table!$A$4,L36,0)))))</f>
        <v>0</v>
      </c>
      <c r="O36" s="672"/>
      <c r="P36" s="707">
        <f>-IF(A36=Table!$A$5,I36,0)+IF(A36=Table!$A$5,H36,0)</f>
        <v>0</v>
      </c>
      <c r="Q36" s="539" t="str">
        <f t="shared" si="3"/>
        <v>01/1900</v>
      </c>
      <c r="R36" s="475">
        <f t="shared" si="6"/>
        <v>1</v>
      </c>
    </row>
    <row r="37" spans="1:18" ht="15">
      <c r="A37" s="468"/>
      <c r="B37" s="469"/>
      <c r="C37" s="537"/>
      <c r="D37" s="848" t="str">
        <f t="shared" si="4"/>
        <v>Banque-01/1900</v>
      </c>
      <c r="E37" s="470"/>
      <c r="F37" s="471"/>
      <c r="G37" s="472"/>
      <c r="H37" s="965"/>
      <c r="I37" s="966"/>
      <c r="J37" s="967">
        <f t="shared" si="5"/>
        <v>0</v>
      </c>
      <c r="K37" s="968">
        <f t="shared" si="1"/>
        <v>0</v>
      </c>
      <c r="L37" s="473">
        <f t="shared" si="2"/>
        <v>0</v>
      </c>
      <c r="M37" s="474"/>
      <c r="N37" s="706">
        <f>+IF(A37="",0,IF(A37=Table!$A$5,L37,(IF(A37=Table!$A$3,0,IF(A37=Table!$A$4,L37,0)))))</f>
        <v>0</v>
      </c>
      <c r="O37" s="672"/>
      <c r="P37" s="707">
        <f>-IF(A37=Table!$A$5,I37,0)+IF(A37=Table!$A$5,H37,0)</f>
        <v>0</v>
      </c>
      <c r="Q37" s="539" t="str">
        <f t="shared" si="3"/>
        <v>01/1900</v>
      </c>
      <c r="R37" s="475">
        <f t="shared" si="6"/>
        <v>1</v>
      </c>
    </row>
    <row r="38" spans="1:18" ht="15">
      <c r="A38" s="468"/>
      <c r="B38" s="469"/>
      <c r="C38" s="537"/>
      <c r="D38" s="848" t="str">
        <f t="shared" si="4"/>
        <v>Banque-01/1900</v>
      </c>
      <c r="E38" s="470"/>
      <c r="F38" s="471"/>
      <c r="G38" s="472"/>
      <c r="H38" s="965"/>
      <c r="I38" s="966"/>
      <c r="J38" s="967">
        <f t="shared" si="5"/>
        <v>0</v>
      </c>
      <c r="K38" s="968">
        <f t="shared" si="1"/>
        <v>0</v>
      </c>
      <c r="L38" s="473">
        <f t="shared" si="2"/>
        <v>0</v>
      </c>
      <c r="M38" s="474"/>
      <c r="N38" s="706">
        <f>+IF(A38="",0,IF(A38=Table!$A$5,L38,(IF(A38=Table!$A$3,0,IF(A38=Table!$A$4,L38,0)))))</f>
        <v>0</v>
      </c>
      <c r="O38" s="672"/>
      <c r="P38" s="707">
        <f>-IF(A38=Table!$A$5,I38,0)+IF(A38=Table!$A$5,H38,0)</f>
        <v>0</v>
      </c>
      <c r="Q38" s="539" t="str">
        <f t="shared" si="3"/>
        <v>01/1900</v>
      </c>
      <c r="R38" s="475">
        <f t="shared" si="6"/>
        <v>1</v>
      </c>
    </row>
    <row r="39" spans="1:18" ht="15">
      <c r="A39" s="468"/>
      <c r="B39" s="469"/>
      <c r="C39" s="537"/>
      <c r="D39" s="848" t="str">
        <f t="shared" si="4"/>
        <v>Banque-01/1900</v>
      </c>
      <c r="E39" s="470"/>
      <c r="F39" s="471"/>
      <c r="G39" s="472"/>
      <c r="H39" s="965"/>
      <c r="I39" s="966"/>
      <c r="J39" s="967">
        <f t="shared" si="5"/>
        <v>0</v>
      </c>
      <c r="K39" s="968">
        <f t="shared" si="1"/>
        <v>0</v>
      </c>
      <c r="L39" s="473">
        <f t="shared" si="2"/>
        <v>0</v>
      </c>
      <c r="M39" s="474"/>
      <c r="N39" s="706">
        <f>+IF(A39="",0,IF(A39=Table!$A$5,L39,(IF(A39=Table!$A$3,0,IF(A39=Table!$A$4,L39,0)))))</f>
        <v>0</v>
      </c>
      <c r="O39" s="672"/>
      <c r="P39" s="707">
        <f>-IF(A39=Table!$A$5,I39,0)+IF(A39=Table!$A$5,H39,0)</f>
        <v>0</v>
      </c>
      <c r="Q39" s="539" t="str">
        <f t="shared" si="3"/>
        <v>01/1900</v>
      </c>
      <c r="R39" s="475">
        <f t="shared" si="6"/>
        <v>1</v>
      </c>
    </row>
    <row r="40" spans="1:18" ht="15">
      <c r="A40" s="468"/>
      <c r="B40" s="469"/>
      <c r="C40" s="537"/>
      <c r="D40" s="848" t="str">
        <f t="shared" si="4"/>
        <v>Banque-01/1900</v>
      </c>
      <c r="E40" s="470"/>
      <c r="F40" s="471"/>
      <c r="G40" s="472"/>
      <c r="H40" s="965"/>
      <c r="I40" s="966"/>
      <c r="J40" s="967">
        <f t="shared" si="5"/>
        <v>0</v>
      </c>
      <c r="K40" s="968">
        <f t="shared" si="1"/>
        <v>0</v>
      </c>
      <c r="L40" s="473">
        <f t="shared" si="2"/>
        <v>0</v>
      </c>
      <c r="M40" s="474"/>
      <c r="N40" s="706">
        <f>+IF(A40="",0,IF(A40=Table!$A$5,L40,(IF(A40=Table!$A$3,0,IF(A40=Table!$A$4,L40,0)))))</f>
        <v>0</v>
      </c>
      <c r="O40" s="672"/>
      <c r="P40" s="707">
        <f>-IF(A40=Table!$A$5,I40,0)+IF(A40=Table!$A$5,H40,0)</f>
        <v>0</v>
      </c>
      <c r="Q40" s="539" t="str">
        <f t="shared" si="3"/>
        <v>01/1900</v>
      </c>
      <c r="R40" s="475">
        <f t="shared" si="6"/>
        <v>1</v>
      </c>
    </row>
    <row r="41" spans="1:18" ht="15">
      <c r="A41" s="468"/>
      <c r="B41" s="469"/>
      <c r="C41" s="537"/>
      <c r="D41" s="848" t="str">
        <f t="shared" si="4"/>
        <v>Banque-01/1900</v>
      </c>
      <c r="E41" s="470"/>
      <c r="F41" s="471"/>
      <c r="G41" s="472"/>
      <c r="H41" s="965"/>
      <c r="I41" s="966"/>
      <c r="J41" s="967">
        <f t="shared" si="5"/>
        <v>0</v>
      </c>
      <c r="K41" s="968">
        <f t="shared" si="1"/>
        <v>0</v>
      </c>
      <c r="L41" s="473">
        <f t="shared" si="2"/>
        <v>0</v>
      </c>
      <c r="M41" s="474"/>
      <c r="N41" s="706">
        <f>+IF(A41="",0,IF(A41=Table!$A$5,L41,(IF(A41=Table!$A$3,0,IF(A41=Table!$A$4,L41,0)))))</f>
        <v>0</v>
      </c>
      <c r="O41" s="672"/>
      <c r="P41" s="707">
        <f>-IF(A41=Table!$A$5,I41,0)+IF(A41=Table!$A$5,H41,0)</f>
        <v>0</v>
      </c>
      <c r="Q41" s="539" t="str">
        <f t="shared" si="3"/>
        <v>01/1900</v>
      </c>
      <c r="R41" s="475">
        <f t="shared" si="6"/>
        <v>1</v>
      </c>
    </row>
    <row r="42" spans="1:18" ht="15">
      <c r="A42" s="468"/>
      <c r="B42" s="469"/>
      <c r="C42" s="537"/>
      <c r="D42" s="848" t="str">
        <f t="shared" si="4"/>
        <v>Banque-01/1900</v>
      </c>
      <c r="E42" s="470"/>
      <c r="F42" s="471"/>
      <c r="G42" s="472"/>
      <c r="H42" s="965"/>
      <c r="I42" s="966"/>
      <c r="J42" s="967">
        <f t="shared" si="5"/>
        <v>0</v>
      </c>
      <c r="K42" s="968">
        <f t="shared" si="1"/>
        <v>0</v>
      </c>
      <c r="L42" s="473">
        <f t="shared" si="2"/>
        <v>0</v>
      </c>
      <c r="M42" s="474"/>
      <c r="N42" s="706">
        <f>+IF(A42="",0,IF(A42=Table!$A$5,L42,(IF(A42=Table!$A$3,0,IF(A42=Table!$A$4,L42,0)))))</f>
        <v>0</v>
      </c>
      <c r="O42" s="672"/>
      <c r="P42" s="707">
        <f>-IF(A42=Table!$A$5,I42,0)+IF(A42=Table!$A$5,H42,0)</f>
        <v>0</v>
      </c>
      <c r="Q42" s="539" t="str">
        <f t="shared" si="3"/>
        <v>01/1900</v>
      </c>
      <c r="R42" s="475">
        <f t="shared" si="6"/>
        <v>1</v>
      </c>
    </row>
    <row r="43" spans="1:18" ht="15">
      <c r="A43" s="468"/>
      <c r="B43" s="469"/>
      <c r="C43" s="537"/>
      <c r="D43" s="848" t="str">
        <f t="shared" si="4"/>
        <v>Banque-01/1900</v>
      </c>
      <c r="E43" s="470"/>
      <c r="F43" s="471"/>
      <c r="G43" s="472"/>
      <c r="H43" s="965"/>
      <c r="I43" s="966"/>
      <c r="J43" s="967">
        <f t="shared" si="5"/>
        <v>0</v>
      </c>
      <c r="K43" s="968">
        <f t="shared" si="1"/>
        <v>0</v>
      </c>
      <c r="L43" s="473">
        <f t="shared" si="2"/>
        <v>0</v>
      </c>
      <c r="M43" s="474"/>
      <c r="N43" s="706">
        <f>+IF(A43="",0,IF(A43=Table!$A$5,L43,(IF(A43=Table!$A$3,0,IF(A43=Table!$A$4,L43,0)))))</f>
        <v>0</v>
      </c>
      <c r="O43" s="672"/>
      <c r="P43" s="707">
        <f>-IF(A43=Table!$A$5,I43,0)+IF(A43=Table!$A$5,H43,0)</f>
        <v>0</v>
      </c>
      <c r="Q43" s="539" t="str">
        <f t="shared" si="3"/>
        <v>01/1900</v>
      </c>
      <c r="R43" s="475">
        <f t="shared" si="6"/>
        <v>1</v>
      </c>
    </row>
    <row r="44" spans="1:18" ht="15">
      <c r="A44" s="468"/>
      <c r="B44" s="469"/>
      <c r="C44" s="537"/>
      <c r="D44" s="848" t="str">
        <f t="shared" si="4"/>
        <v>Banque-01/1900</v>
      </c>
      <c r="E44" s="470"/>
      <c r="F44" s="471"/>
      <c r="G44" s="472"/>
      <c r="H44" s="965"/>
      <c r="I44" s="966"/>
      <c r="J44" s="967">
        <f t="shared" si="5"/>
        <v>0</v>
      </c>
      <c r="K44" s="968">
        <f t="shared" si="1"/>
        <v>0</v>
      </c>
      <c r="L44" s="473">
        <f t="shared" si="2"/>
        <v>0</v>
      </c>
      <c r="M44" s="474"/>
      <c r="N44" s="706">
        <f>+IF(A44="",0,IF(A44=Table!$A$5,L44,(IF(A44=Table!$A$3,0,IF(A44=Table!$A$4,L44,0)))))</f>
        <v>0</v>
      </c>
      <c r="O44" s="672"/>
      <c r="P44" s="707">
        <f>-IF(A44=Table!$A$5,I44,0)+IF(A44=Table!$A$5,H44,0)</f>
        <v>0</v>
      </c>
      <c r="Q44" s="539" t="str">
        <f t="shared" si="3"/>
        <v>01/1900</v>
      </c>
      <c r="R44" s="475">
        <f t="shared" si="6"/>
        <v>1</v>
      </c>
    </row>
    <row r="45" spans="1:18" ht="15">
      <c r="A45" s="468"/>
      <c r="B45" s="469"/>
      <c r="C45" s="537"/>
      <c r="D45" s="848" t="str">
        <f t="shared" si="4"/>
        <v>Banque-01/1900</v>
      </c>
      <c r="E45" s="470"/>
      <c r="F45" s="471"/>
      <c r="G45" s="472"/>
      <c r="H45" s="965"/>
      <c r="I45" s="966"/>
      <c r="J45" s="967">
        <f t="shared" si="5"/>
        <v>0</v>
      </c>
      <c r="K45" s="968">
        <f t="shared" si="1"/>
        <v>0</v>
      </c>
      <c r="L45" s="473">
        <f t="shared" si="2"/>
        <v>0</v>
      </c>
      <c r="M45" s="474"/>
      <c r="N45" s="706">
        <f>+IF(A45="",0,IF(A45=Table!$A$5,L45,(IF(A45=Table!$A$3,0,IF(A45=Table!$A$4,L45,0)))))</f>
        <v>0</v>
      </c>
      <c r="O45" s="672"/>
      <c r="P45" s="707">
        <f>-IF(A45=Table!$A$5,I45,0)+IF(A45=Table!$A$5,H45,0)</f>
        <v>0</v>
      </c>
      <c r="Q45" s="539" t="str">
        <f t="shared" si="3"/>
        <v>01/1900</v>
      </c>
      <c r="R45" s="475">
        <f t="shared" si="6"/>
        <v>1</v>
      </c>
    </row>
    <row r="46" spans="1:18" ht="15">
      <c r="A46" s="468"/>
      <c r="B46" s="469"/>
      <c r="C46" s="537"/>
      <c r="D46" s="848" t="str">
        <f t="shared" si="4"/>
        <v>Banque-01/1900</v>
      </c>
      <c r="E46" s="470"/>
      <c r="F46" s="471"/>
      <c r="G46" s="472"/>
      <c r="H46" s="965"/>
      <c r="I46" s="966"/>
      <c r="J46" s="967">
        <f t="shared" si="5"/>
        <v>0</v>
      </c>
      <c r="K46" s="968">
        <f t="shared" si="1"/>
        <v>0</v>
      </c>
      <c r="L46" s="473">
        <f t="shared" si="2"/>
        <v>0</v>
      </c>
      <c r="M46" s="474"/>
      <c r="N46" s="706">
        <f>+IF(A46="",0,IF(A46=Table!$A$5,L46,(IF(A46=Table!$A$3,0,IF(A46=Table!$A$4,L46,0)))))</f>
        <v>0</v>
      </c>
      <c r="O46" s="672"/>
      <c r="P46" s="707">
        <f>-IF(A46=Table!$A$5,I46,0)+IF(A46=Table!$A$5,H46,0)</f>
        <v>0</v>
      </c>
      <c r="Q46" s="539" t="str">
        <f t="shared" si="3"/>
        <v>01/1900</v>
      </c>
      <c r="R46" s="475">
        <f t="shared" si="6"/>
        <v>1</v>
      </c>
    </row>
    <row r="47" spans="1:18" ht="15">
      <c r="A47" s="468"/>
      <c r="B47" s="469"/>
      <c r="C47" s="537"/>
      <c r="D47" s="848" t="str">
        <f t="shared" si="4"/>
        <v>Banque-01/1900</v>
      </c>
      <c r="E47" s="470"/>
      <c r="F47" s="471"/>
      <c r="G47" s="472"/>
      <c r="H47" s="965"/>
      <c r="I47" s="966"/>
      <c r="J47" s="967">
        <f t="shared" si="5"/>
        <v>0</v>
      </c>
      <c r="K47" s="968">
        <f t="shared" si="1"/>
        <v>0</v>
      </c>
      <c r="L47" s="473">
        <f t="shared" si="2"/>
        <v>0</v>
      </c>
      <c r="M47" s="474"/>
      <c r="N47" s="706">
        <f>+IF(A47="",0,IF(A47=Table!$A$5,L47,(IF(A47=Table!$A$3,0,IF(A47=Table!$A$4,L47,0)))))</f>
        <v>0</v>
      </c>
      <c r="O47" s="672"/>
      <c r="P47" s="707">
        <f>-IF(A47=Table!$A$5,I47,0)+IF(A47=Table!$A$5,H47,0)</f>
        <v>0</v>
      </c>
      <c r="Q47" s="539" t="str">
        <f t="shared" si="3"/>
        <v>01/1900</v>
      </c>
      <c r="R47" s="475">
        <f t="shared" si="6"/>
        <v>1</v>
      </c>
    </row>
    <row r="48" spans="1:18" ht="15">
      <c r="A48" s="468"/>
      <c r="B48" s="469"/>
      <c r="C48" s="537"/>
      <c r="D48" s="848" t="str">
        <f t="shared" si="4"/>
        <v>Banque-01/1900</v>
      </c>
      <c r="E48" s="470"/>
      <c r="F48" s="471"/>
      <c r="G48" s="472"/>
      <c r="H48" s="965"/>
      <c r="I48" s="966"/>
      <c r="J48" s="967">
        <f t="shared" si="5"/>
        <v>0</v>
      </c>
      <c r="K48" s="968">
        <f t="shared" si="1"/>
        <v>0</v>
      </c>
      <c r="L48" s="473">
        <f t="shared" si="2"/>
        <v>0</v>
      </c>
      <c r="M48" s="474"/>
      <c r="N48" s="706">
        <f>+IF(A48="",0,IF(A48=Table!$A$5,L48,(IF(A48=Table!$A$3,0,IF(A48=Table!$A$4,L48,0)))))</f>
        <v>0</v>
      </c>
      <c r="O48" s="672"/>
      <c r="P48" s="707">
        <f>-IF(A48=Table!$A$5,I48,0)+IF(A48=Table!$A$5,H48,0)</f>
        <v>0</v>
      </c>
      <c r="Q48" s="539" t="str">
        <f t="shared" si="3"/>
        <v>01/1900</v>
      </c>
      <c r="R48" s="475">
        <f t="shared" si="6"/>
        <v>1</v>
      </c>
    </row>
    <row r="49" spans="1:18" ht="15">
      <c r="A49" s="468"/>
      <c r="B49" s="469"/>
      <c r="C49" s="537"/>
      <c r="D49" s="848" t="str">
        <f t="shared" si="4"/>
        <v>Banque-01/1900</v>
      </c>
      <c r="E49" s="470"/>
      <c r="F49" s="471"/>
      <c r="G49" s="472"/>
      <c r="H49" s="965"/>
      <c r="I49" s="966"/>
      <c r="J49" s="967">
        <f t="shared" si="5"/>
        <v>0</v>
      </c>
      <c r="K49" s="968">
        <f t="shared" si="1"/>
        <v>0</v>
      </c>
      <c r="L49" s="473">
        <f t="shared" si="2"/>
        <v>0</v>
      </c>
      <c r="M49" s="474"/>
      <c r="N49" s="706">
        <f>+IF(A49="",0,IF(A49=Table!$A$5,L49,(IF(A49=Table!$A$3,0,IF(A49=Table!$A$4,L49,0)))))</f>
        <v>0</v>
      </c>
      <c r="O49" s="672"/>
      <c r="P49" s="707">
        <f>-IF(A49=Table!$A$5,I49,0)+IF(A49=Table!$A$5,H49,0)</f>
        <v>0</v>
      </c>
      <c r="Q49" s="539" t="str">
        <f t="shared" si="3"/>
        <v>01/1900</v>
      </c>
      <c r="R49" s="475">
        <f t="shared" si="6"/>
        <v>1</v>
      </c>
    </row>
    <row r="50" spans="1:18" ht="15">
      <c r="A50" s="468"/>
      <c r="B50" s="469"/>
      <c r="C50" s="537"/>
      <c r="D50" s="848" t="str">
        <f t="shared" si="4"/>
        <v>Banque-01/1900</v>
      </c>
      <c r="E50" s="470"/>
      <c r="F50" s="471"/>
      <c r="G50" s="472"/>
      <c r="H50" s="965"/>
      <c r="I50" s="966"/>
      <c r="J50" s="967">
        <f t="shared" si="5"/>
        <v>0</v>
      </c>
      <c r="K50" s="968">
        <f t="shared" si="1"/>
        <v>0</v>
      </c>
      <c r="L50" s="473">
        <f t="shared" si="2"/>
        <v>0</v>
      </c>
      <c r="M50" s="474"/>
      <c r="N50" s="706">
        <f>+IF(A50="",0,IF(A50=Table!$A$5,L50,(IF(A50=Table!$A$3,0,IF(A50=Table!$A$4,L50,0)))))</f>
        <v>0</v>
      </c>
      <c r="O50" s="672"/>
      <c r="P50" s="707">
        <f>-IF(A50=Table!$A$5,I50,0)+IF(A50=Table!$A$5,H50,0)</f>
        <v>0</v>
      </c>
      <c r="Q50" s="539" t="str">
        <f t="shared" si="3"/>
        <v>01/1900</v>
      </c>
      <c r="R50" s="475">
        <f t="shared" si="6"/>
        <v>1</v>
      </c>
    </row>
    <row r="51" spans="1:18" ht="15">
      <c r="A51" s="468"/>
      <c r="B51" s="469"/>
      <c r="C51" s="537"/>
      <c r="D51" s="848" t="str">
        <f t="shared" si="4"/>
        <v>Banque-01/1900</v>
      </c>
      <c r="E51" s="470"/>
      <c r="F51" s="471"/>
      <c r="G51" s="472"/>
      <c r="H51" s="965"/>
      <c r="I51" s="966"/>
      <c r="J51" s="967">
        <f t="shared" si="5"/>
        <v>0</v>
      </c>
      <c r="K51" s="968">
        <f t="shared" si="1"/>
        <v>0</v>
      </c>
      <c r="L51" s="473">
        <f t="shared" si="2"/>
        <v>0</v>
      </c>
      <c r="M51" s="474"/>
      <c r="N51" s="706">
        <f>+IF(A51="",0,IF(A51=Table!$A$5,L51,(IF(A51=Table!$A$3,0,IF(A51=Table!$A$4,L51,0)))))</f>
        <v>0</v>
      </c>
      <c r="O51" s="672"/>
      <c r="P51" s="707">
        <f>-IF(A51=Table!$A$5,I51,0)+IF(A51=Table!$A$5,H51,0)</f>
        <v>0</v>
      </c>
      <c r="Q51" s="539" t="str">
        <f t="shared" si="3"/>
        <v>01/1900</v>
      </c>
      <c r="R51" s="475">
        <f t="shared" si="6"/>
        <v>1</v>
      </c>
    </row>
    <row r="52" spans="1:18" ht="15">
      <c r="A52" s="468"/>
      <c r="B52" s="469"/>
      <c r="C52" s="537"/>
      <c r="D52" s="848" t="str">
        <f t="shared" si="4"/>
        <v>Banque-01/1900</v>
      </c>
      <c r="E52" s="470"/>
      <c r="F52" s="471"/>
      <c r="G52" s="472"/>
      <c r="H52" s="965"/>
      <c r="I52" s="966"/>
      <c r="J52" s="967">
        <f t="shared" si="5"/>
        <v>0</v>
      </c>
      <c r="K52" s="968">
        <f t="shared" si="1"/>
        <v>0</v>
      </c>
      <c r="L52" s="473">
        <f t="shared" si="2"/>
        <v>0</v>
      </c>
      <c r="M52" s="474"/>
      <c r="N52" s="706">
        <f>+IF(A52="",0,IF(A52=Table!$A$5,L52,(IF(A52=Table!$A$3,0,IF(A52=Table!$A$4,L52,0)))))</f>
        <v>0</v>
      </c>
      <c r="O52" s="672"/>
      <c r="P52" s="707">
        <f>-IF(A52=Table!$A$5,I52,0)+IF(A52=Table!$A$5,H52,0)</f>
        <v>0</v>
      </c>
      <c r="Q52" s="539" t="str">
        <f t="shared" si="3"/>
        <v>01/1900</v>
      </c>
      <c r="R52" s="475">
        <f t="shared" si="6"/>
        <v>1</v>
      </c>
    </row>
    <row r="53" spans="1:18" ht="15">
      <c r="A53" s="468"/>
      <c r="B53" s="469"/>
      <c r="C53" s="537"/>
      <c r="D53" s="848" t="str">
        <f t="shared" si="4"/>
        <v>Banque-01/1900</v>
      </c>
      <c r="E53" s="470"/>
      <c r="F53" s="471"/>
      <c r="G53" s="472"/>
      <c r="H53" s="965"/>
      <c r="I53" s="966"/>
      <c r="J53" s="967">
        <f t="shared" si="5"/>
        <v>0</v>
      </c>
      <c r="K53" s="968">
        <f t="shared" si="1"/>
        <v>0</v>
      </c>
      <c r="L53" s="473">
        <f t="shared" si="2"/>
        <v>0</v>
      </c>
      <c r="M53" s="474"/>
      <c r="N53" s="706">
        <f>+IF(A53="",0,IF(A53=Table!$A$5,L53,(IF(A53=Table!$A$3,0,IF(A53=Table!$A$4,L53,0)))))</f>
        <v>0</v>
      </c>
      <c r="O53" s="672"/>
      <c r="P53" s="707">
        <f>-IF(A53=Table!$A$5,I53,0)+IF(A53=Table!$A$5,H53,0)</f>
        <v>0</v>
      </c>
      <c r="Q53" s="539" t="str">
        <f t="shared" si="3"/>
        <v>01/1900</v>
      </c>
      <c r="R53" s="475">
        <f t="shared" si="6"/>
        <v>1</v>
      </c>
    </row>
    <row r="54" spans="1:18" ht="15">
      <c r="A54" s="468"/>
      <c r="B54" s="469"/>
      <c r="C54" s="537"/>
      <c r="D54" s="848" t="str">
        <f t="shared" si="4"/>
        <v>Banque-01/1900</v>
      </c>
      <c r="E54" s="470"/>
      <c r="F54" s="471"/>
      <c r="G54" s="472"/>
      <c r="H54" s="965"/>
      <c r="I54" s="966"/>
      <c r="J54" s="967">
        <f t="shared" si="5"/>
        <v>0</v>
      </c>
      <c r="K54" s="968">
        <f t="shared" si="1"/>
        <v>0</v>
      </c>
      <c r="L54" s="473">
        <f t="shared" si="2"/>
        <v>0</v>
      </c>
      <c r="M54" s="474"/>
      <c r="N54" s="706">
        <f>+IF(A54="",0,IF(A54=Table!$A$5,L54,(IF(A54=Table!$A$3,0,IF(A54=Table!$A$4,L54,0)))))</f>
        <v>0</v>
      </c>
      <c r="O54" s="672"/>
      <c r="P54" s="707">
        <f>-IF(A54=Table!$A$5,I54,0)+IF(A54=Table!$A$5,H54,0)</f>
        <v>0</v>
      </c>
      <c r="Q54" s="539" t="str">
        <f t="shared" si="3"/>
        <v>01/1900</v>
      </c>
      <c r="R54" s="475">
        <f t="shared" si="6"/>
        <v>1</v>
      </c>
    </row>
    <row r="55" spans="1:18" ht="15">
      <c r="A55" s="468"/>
      <c r="B55" s="469"/>
      <c r="C55" s="537"/>
      <c r="D55" s="848" t="str">
        <f t="shared" si="4"/>
        <v>Banque-01/1900</v>
      </c>
      <c r="E55" s="470"/>
      <c r="F55" s="471"/>
      <c r="G55" s="472"/>
      <c r="H55" s="965"/>
      <c r="I55" s="966"/>
      <c r="J55" s="967">
        <f t="shared" si="5"/>
        <v>0</v>
      </c>
      <c r="K55" s="968">
        <f t="shared" si="1"/>
        <v>0</v>
      </c>
      <c r="L55" s="473">
        <f t="shared" si="2"/>
        <v>0</v>
      </c>
      <c r="M55" s="474"/>
      <c r="N55" s="706">
        <f>+IF(A55="",0,IF(A55=Table!$A$5,L55,(IF(A55=Table!$A$3,0,IF(A55=Table!$A$4,L55,0)))))</f>
        <v>0</v>
      </c>
      <c r="O55" s="672"/>
      <c r="P55" s="707">
        <f>-IF(A55=Table!$A$5,I55,0)+IF(A55=Table!$A$5,H55,0)</f>
        <v>0</v>
      </c>
      <c r="Q55" s="539" t="str">
        <f t="shared" si="3"/>
        <v>01/1900</v>
      </c>
      <c r="R55" s="475">
        <f t="shared" si="6"/>
        <v>1</v>
      </c>
    </row>
    <row r="56" spans="1:18" ht="15">
      <c r="A56" s="468"/>
      <c r="B56" s="469"/>
      <c r="C56" s="537"/>
      <c r="D56" s="848" t="str">
        <f t="shared" si="4"/>
        <v>Banque-01/1900</v>
      </c>
      <c r="E56" s="470"/>
      <c r="F56" s="471"/>
      <c r="G56" s="472"/>
      <c r="H56" s="965"/>
      <c r="I56" s="966"/>
      <c r="J56" s="967">
        <f t="shared" si="5"/>
        <v>0</v>
      </c>
      <c r="K56" s="968">
        <f t="shared" si="1"/>
        <v>0</v>
      </c>
      <c r="L56" s="473">
        <f t="shared" si="2"/>
        <v>0</v>
      </c>
      <c r="M56" s="474"/>
      <c r="N56" s="706">
        <f>+IF(A56="",0,IF(A56=Table!$A$5,L56,(IF(A56=Table!$A$3,0,IF(A56=Table!$A$4,L56,0)))))</f>
        <v>0</v>
      </c>
      <c r="O56" s="672"/>
      <c r="P56" s="707">
        <f>-IF(A56=Table!$A$5,I56,0)+IF(A56=Table!$A$5,H56,0)</f>
        <v>0</v>
      </c>
      <c r="Q56" s="539" t="str">
        <f t="shared" si="3"/>
        <v>01/1900</v>
      </c>
      <c r="R56" s="475">
        <f t="shared" si="6"/>
        <v>1</v>
      </c>
    </row>
    <row r="57" spans="1:18" ht="15">
      <c r="A57" s="468"/>
      <c r="B57" s="469"/>
      <c r="C57" s="537"/>
      <c r="D57" s="848" t="str">
        <f t="shared" si="4"/>
        <v>Banque-01/1900</v>
      </c>
      <c r="E57" s="470"/>
      <c r="F57" s="471"/>
      <c r="G57" s="472"/>
      <c r="H57" s="965"/>
      <c r="I57" s="966"/>
      <c r="J57" s="967">
        <f t="shared" si="5"/>
        <v>0</v>
      </c>
      <c r="K57" s="968">
        <f t="shared" si="1"/>
        <v>0</v>
      </c>
      <c r="L57" s="473">
        <f t="shared" si="2"/>
        <v>0</v>
      </c>
      <c r="M57" s="474"/>
      <c r="N57" s="706">
        <f>+IF(A57="",0,IF(A57=Table!$A$5,L57,(IF(A57=Table!$A$3,0,IF(A57=Table!$A$4,L57,0)))))</f>
        <v>0</v>
      </c>
      <c r="O57" s="672"/>
      <c r="P57" s="707">
        <f>-IF(A57=Table!$A$5,I57,0)+IF(A57=Table!$A$5,H57,0)</f>
        <v>0</v>
      </c>
      <c r="Q57" s="539" t="str">
        <f t="shared" si="3"/>
        <v>01/1900</v>
      </c>
      <c r="R57" s="475">
        <f t="shared" si="6"/>
        <v>1</v>
      </c>
    </row>
    <row r="58" spans="1:18" ht="15">
      <c r="A58" s="468"/>
      <c r="B58" s="469"/>
      <c r="C58" s="537"/>
      <c r="D58" s="848" t="str">
        <f t="shared" si="4"/>
        <v>Banque-01/1900</v>
      </c>
      <c r="E58" s="470"/>
      <c r="F58" s="471"/>
      <c r="G58" s="472"/>
      <c r="H58" s="965"/>
      <c r="I58" s="966"/>
      <c r="J58" s="967">
        <f t="shared" si="5"/>
        <v>0</v>
      </c>
      <c r="K58" s="968">
        <f t="shared" si="1"/>
        <v>0</v>
      </c>
      <c r="L58" s="473">
        <f t="shared" si="2"/>
        <v>0</v>
      </c>
      <c r="M58" s="474"/>
      <c r="N58" s="706">
        <f>+IF(A58="",0,IF(A58=Table!$A$5,L58,(IF(A58=Table!$A$3,0,IF(A58=Table!$A$4,L58,0)))))</f>
        <v>0</v>
      </c>
      <c r="O58" s="672"/>
      <c r="P58" s="707">
        <f>-IF(A58=Table!$A$5,I58,0)+IF(A58=Table!$A$5,H58,0)</f>
        <v>0</v>
      </c>
      <c r="Q58" s="539" t="str">
        <f t="shared" si="3"/>
        <v>01/1900</v>
      </c>
      <c r="R58" s="475">
        <f t="shared" si="6"/>
        <v>1</v>
      </c>
    </row>
    <row r="59" spans="1:18" ht="15">
      <c r="A59" s="468"/>
      <c r="B59" s="469"/>
      <c r="C59" s="537"/>
      <c r="D59" s="848" t="str">
        <f t="shared" si="4"/>
        <v>Banque-01/1900</v>
      </c>
      <c r="E59" s="470"/>
      <c r="F59" s="471"/>
      <c r="G59" s="472"/>
      <c r="H59" s="965"/>
      <c r="I59" s="966"/>
      <c r="J59" s="967">
        <f t="shared" si="5"/>
        <v>0</v>
      </c>
      <c r="K59" s="968">
        <f t="shared" si="1"/>
        <v>0</v>
      </c>
      <c r="L59" s="473">
        <f t="shared" si="2"/>
        <v>0</v>
      </c>
      <c r="M59" s="474"/>
      <c r="N59" s="706">
        <f>+IF(A59="",0,IF(A59=Table!$A$5,L59,(IF(A59=Table!$A$3,0,IF(A59=Table!$A$4,L59,0)))))</f>
        <v>0</v>
      </c>
      <c r="O59" s="672"/>
      <c r="P59" s="707">
        <f>-IF(A59=Table!$A$5,I59,0)+IF(A59=Table!$A$5,H59,0)</f>
        <v>0</v>
      </c>
      <c r="Q59" s="539" t="str">
        <f t="shared" si="3"/>
        <v>01/1900</v>
      </c>
      <c r="R59" s="475">
        <f t="shared" si="6"/>
        <v>1</v>
      </c>
    </row>
    <row r="60" spans="1:18" ht="15">
      <c r="A60" s="468"/>
      <c r="B60" s="469"/>
      <c r="C60" s="537"/>
      <c r="D60" s="848" t="str">
        <f t="shared" si="4"/>
        <v>Banque-01/1900</v>
      </c>
      <c r="E60" s="470"/>
      <c r="F60" s="471"/>
      <c r="G60" s="472"/>
      <c r="H60" s="965"/>
      <c r="I60" s="966"/>
      <c r="J60" s="967">
        <f t="shared" si="5"/>
        <v>0</v>
      </c>
      <c r="K60" s="968">
        <f t="shared" si="1"/>
        <v>0</v>
      </c>
      <c r="L60" s="473">
        <f t="shared" si="2"/>
        <v>0</v>
      </c>
      <c r="M60" s="474"/>
      <c r="N60" s="706">
        <f>+IF(A60="",0,IF(A60=Table!$A$5,L60,(IF(A60=Table!$A$3,0,IF(A60=Table!$A$4,L60,0)))))</f>
        <v>0</v>
      </c>
      <c r="O60" s="672"/>
      <c r="P60" s="707">
        <f>-IF(A60=Table!$A$5,I60,0)+IF(A60=Table!$A$5,H60,0)</f>
        <v>0</v>
      </c>
      <c r="Q60" s="539" t="str">
        <f t="shared" si="3"/>
        <v>01/1900</v>
      </c>
      <c r="R60" s="475">
        <f t="shared" si="6"/>
        <v>1</v>
      </c>
    </row>
    <row r="61" spans="1:18" ht="15">
      <c r="A61" s="468"/>
      <c r="B61" s="469"/>
      <c r="C61" s="537"/>
      <c r="D61" s="848" t="str">
        <f t="shared" si="4"/>
        <v>Banque-01/1900</v>
      </c>
      <c r="E61" s="470"/>
      <c r="F61" s="471"/>
      <c r="G61" s="472"/>
      <c r="H61" s="965"/>
      <c r="I61" s="966"/>
      <c r="J61" s="967">
        <f t="shared" si="5"/>
        <v>0</v>
      </c>
      <c r="K61" s="968">
        <f t="shared" si="1"/>
        <v>0</v>
      </c>
      <c r="L61" s="473">
        <f t="shared" si="2"/>
        <v>0</v>
      </c>
      <c r="M61" s="474"/>
      <c r="N61" s="706">
        <f>+IF(A61="",0,IF(A61=Table!$A$5,L61,(IF(A61=Table!$A$3,0,IF(A61=Table!$A$4,L61,0)))))</f>
        <v>0</v>
      </c>
      <c r="O61" s="672"/>
      <c r="P61" s="707">
        <f>-IF(A61=Table!$A$5,I61,0)+IF(A61=Table!$A$5,H61,0)</f>
        <v>0</v>
      </c>
      <c r="Q61" s="539" t="str">
        <f t="shared" si="3"/>
        <v>01/1900</v>
      </c>
      <c r="R61" s="475">
        <f t="shared" si="6"/>
        <v>1</v>
      </c>
    </row>
    <row r="62" spans="1:18" ht="15">
      <c r="A62" s="468"/>
      <c r="B62" s="469"/>
      <c r="C62" s="537"/>
      <c r="D62" s="848" t="str">
        <f t="shared" si="4"/>
        <v>Banque-01/1900</v>
      </c>
      <c r="E62" s="470"/>
      <c r="F62" s="471"/>
      <c r="G62" s="472"/>
      <c r="H62" s="965"/>
      <c r="I62" s="966"/>
      <c r="J62" s="967">
        <f t="shared" si="5"/>
        <v>0</v>
      </c>
      <c r="K62" s="968">
        <f t="shared" si="1"/>
        <v>0</v>
      </c>
      <c r="L62" s="473">
        <f t="shared" si="2"/>
        <v>0</v>
      </c>
      <c r="M62" s="474"/>
      <c r="N62" s="706">
        <f>+IF(A62="",0,IF(A62=Table!$A$5,L62,(IF(A62=Table!$A$3,0,IF(A62=Table!$A$4,L62,0)))))</f>
        <v>0</v>
      </c>
      <c r="O62" s="672"/>
      <c r="P62" s="707">
        <f>-IF(A62=Table!$A$5,I62,0)+IF(A62=Table!$A$5,H62,0)</f>
        <v>0</v>
      </c>
      <c r="Q62" s="539" t="str">
        <f t="shared" si="3"/>
        <v>01/1900</v>
      </c>
      <c r="R62" s="475">
        <f t="shared" si="6"/>
        <v>1</v>
      </c>
    </row>
    <row r="63" spans="1:18" ht="15">
      <c r="A63" s="468"/>
      <c r="B63" s="469"/>
      <c r="C63" s="537"/>
      <c r="D63" s="848" t="str">
        <f t="shared" si="4"/>
        <v>Banque-01/1900</v>
      </c>
      <c r="E63" s="470"/>
      <c r="F63" s="471"/>
      <c r="G63" s="472"/>
      <c r="H63" s="965"/>
      <c r="I63" s="966"/>
      <c r="J63" s="967">
        <f t="shared" si="5"/>
        <v>0</v>
      </c>
      <c r="K63" s="968">
        <f t="shared" si="1"/>
        <v>0</v>
      </c>
      <c r="L63" s="473">
        <f t="shared" si="2"/>
        <v>0</v>
      </c>
      <c r="M63" s="474"/>
      <c r="N63" s="706">
        <f>+IF(A63="",0,IF(A63=Table!$A$5,L63,(IF(A63=Table!$A$3,0,IF(A63=Table!$A$4,L63,0)))))</f>
        <v>0</v>
      </c>
      <c r="O63" s="672"/>
      <c r="P63" s="707">
        <f>-IF(A63=Table!$A$5,I63,0)+IF(A63=Table!$A$5,H63,0)</f>
        <v>0</v>
      </c>
      <c r="Q63" s="539" t="str">
        <f t="shared" si="3"/>
        <v>01/1900</v>
      </c>
      <c r="R63" s="475">
        <f t="shared" si="6"/>
        <v>1</v>
      </c>
    </row>
    <row r="64" spans="1:18" ht="15">
      <c r="A64" s="468"/>
      <c r="B64" s="469"/>
      <c r="C64" s="537"/>
      <c r="D64" s="848" t="str">
        <f t="shared" si="4"/>
        <v>Banque-01/1900</v>
      </c>
      <c r="E64" s="470"/>
      <c r="F64" s="471"/>
      <c r="G64" s="472"/>
      <c r="H64" s="965"/>
      <c r="I64" s="966"/>
      <c r="J64" s="967">
        <f t="shared" si="5"/>
        <v>0</v>
      </c>
      <c r="K64" s="968">
        <f t="shared" si="1"/>
        <v>0</v>
      </c>
      <c r="L64" s="473">
        <f t="shared" si="2"/>
        <v>0</v>
      </c>
      <c r="M64" s="474"/>
      <c r="N64" s="706">
        <f>+IF(A64="",0,IF(A64=Table!$A$5,L64,(IF(A64=Table!$A$3,0,IF(A64=Table!$A$4,L64,0)))))</f>
        <v>0</v>
      </c>
      <c r="O64" s="672"/>
      <c r="P64" s="707">
        <f>-IF(A64=Table!$A$5,I64,0)+IF(A64=Table!$A$5,H64,0)</f>
        <v>0</v>
      </c>
      <c r="Q64" s="539" t="str">
        <f t="shared" si="3"/>
        <v>01/1900</v>
      </c>
      <c r="R64" s="475">
        <f t="shared" si="6"/>
        <v>1</v>
      </c>
    </row>
    <row r="65" spans="1:18" ht="15">
      <c r="A65" s="468"/>
      <c r="B65" s="469"/>
      <c r="C65" s="537"/>
      <c r="D65" s="848" t="str">
        <f t="shared" si="4"/>
        <v>Banque-01/1900</v>
      </c>
      <c r="E65" s="470"/>
      <c r="F65" s="471"/>
      <c r="G65" s="472"/>
      <c r="H65" s="965"/>
      <c r="I65" s="966"/>
      <c r="J65" s="967">
        <f t="shared" si="5"/>
        <v>0</v>
      </c>
      <c r="K65" s="968">
        <f t="shared" si="1"/>
        <v>0</v>
      </c>
      <c r="L65" s="473">
        <f t="shared" si="2"/>
        <v>0</v>
      </c>
      <c r="M65" s="474"/>
      <c r="N65" s="706">
        <f>+IF(A65="",0,IF(A65=Table!$A$5,L65,(IF(A65=Table!$A$3,0,IF(A65=Table!$A$4,L65,0)))))</f>
        <v>0</v>
      </c>
      <c r="O65" s="672"/>
      <c r="P65" s="707">
        <f>-IF(A65=Table!$A$5,I65,0)+IF(A65=Table!$A$5,H65,0)</f>
        <v>0</v>
      </c>
      <c r="Q65" s="539" t="str">
        <f t="shared" si="3"/>
        <v>01/1900</v>
      </c>
      <c r="R65" s="475">
        <f t="shared" si="6"/>
        <v>1</v>
      </c>
    </row>
    <row r="66" spans="1:18" ht="15">
      <c r="A66" s="468"/>
      <c r="B66" s="469"/>
      <c r="C66" s="537"/>
      <c r="D66" s="848" t="str">
        <f t="shared" si="4"/>
        <v>Banque-01/1900</v>
      </c>
      <c r="E66" s="470"/>
      <c r="F66" s="471"/>
      <c r="G66" s="472"/>
      <c r="H66" s="965"/>
      <c r="I66" s="966"/>
      <c r="J66" s="967">
        <f t="shared" si="5"/>
        <v>0</v>
      </c>
      <c r="K66" s="968">
        <f t="shared" si="1"/>
        <v>0</v>
      </c>
      <c r="L66" s="473">
        <f t="shared" si="2"/>
        <v>0</v>
      </c>
      <c r="M66" s="474"/>
      <c r="N66" s="706">
        <f>+IF(A66="",0,IF(A66=Table!$A$5,L66,(IF(A66=Table!$A$3,0,IF(A66=Table!$A$4,L66,0)))))</f>
        <v>0</v>
      </c>
      <c r="O66" s="672"/>
      <c r="P66" s="707">
        <f>-IF(A66=Table!$A$5,I66,0)+IF(A66=Table!$A$5,H66,0)</f>
        <v>0</v>
      </c>
      <c r="Q66" s="539" t="str">
        <f t="shared" si="3"/>
        <v>01/1900</v>
      </c>
      <c r="R66" s="475">
        <f t="shared" si="6"/>
        <v>1</v>
      </c>
    </row>
    <row r="67" spans="1:18" ht="15">
      <c r="A67" s="468"/>
      <c r="B67" s="469"/>
      <c r="C67" s="537"/>
      <c r="D67" s="848" t="str">
        <f t="shared" si="4"/>
        <v>Banque-01/1900</v>
      </c>
      <c r="E67" s="470"/>
      <c r="F67" s="471"/>
      <c r="G67" s="472"/>
      <c r="H67" s="965"/>
      <c r="I67" s="966"/>
      <c r="J67" s="967">
        <f t="shared" si="5"/>
        <v>0</v>
      </c>
      <c r="K67" s="968">
        <f t="shared" si="1"/>
        <v>0</v>
      </c>
      <c r="L67" s="473">
        <f t="shared" si="2"/>
        <v>0</v>
      </c>
      <c r="M67" s="474"/>
      <c r="N67" s="706">
        <f>+IF(A67="",0,IF(A67=Table!$A$5,L67,(IF(A67=Table!$A$3,0,IF(A67=Table!$A$4,L67,0)))))</f>
        <v>0</v>
      </c>
      <c r="O67" s="672"/>
      <c r="P67" s="707">
        <f>-IF(A67=Table!$A$5,I67,0)+IF(A67=Table!$A$5,H67,0)</f>
        <v>0</v>
      </c>
      <c r="Q67" s="539" t="str">
        <f t="shared" si="3"/>
        <v>01/1900</v>
      </c>
      <c r="R67" s="475">
        <f t="shared" si="6"/>
        <v>1</v>
      </c>
    </row>
    <row r="68" spans="1:18" ht="15">
      <c r="A68" s="468"/>
      <c r="B68" s="469"/>
      <c r="C68" s="537"/>
      <c r="D68" s="848" t="str">
        <f t="shared" si="4"/>
        <v>Banque-01/1900</v>
      </c>
      <c r="E68" s="470"/>
      <c r="F68" s="471"/>
      <c r="G68" s="472"/>
      <c r="H68" s="965"/>
      <c r="I68" s="966"/>
      <c r="J68" s="967">
        <f t="shared" si="5"/>
        <v>0</v>
      </c>
      <c r="K68" s="968">
        <f t="shared" si="1"/>
        <v>0</v>
      </c>
      <c r="L68" s="473">
        <f t="shared" si="2"/>
        <v>0</v>
      </c>
      <c r="M68" s="474"/>
      <c r="N68" s="706">
        <f>+IF(A68="",0,IF(A68=Table!$A$5,L68,(IF(A68=Table!$A$3,0,IF(A68=Table!$A$4,L68,0)))))</f>
        <v>0</v>
      </c>
      <c r="O68" s="672"/>
      <c r="P68" s="707">
        <f>-IF(A68=Table!$A$5,I68,0)+IF(A68=Table!$A$5,H68,0)</f>
        <v>0</v>
      </c>
      <c r="Q68" s="539" t="str">
        <f t="shared" si="3"/>
        <v>01/1900</v>
      </c>
      <c r="R68" s="475">
        <f t="shared" si="6"/>
        <v>1</v>
      </c>
    </row>
    <row r="69" spans="1:18" ht="15">
      <c r="A69" s="468"/>
      <c r="B69" s="469"/>
      <c r="C69" s="537"/>
      <c r="D69" s="848" t="str">
        <f t="shared" si="4"/>
        <v>Banque-01/1900</v>
      </c>
      <c r="E69" s="470"/>
      <c r="F69" s="471"/>
      <c r="G69" s="472"/>
      <c r="H69" s="965"/>
      <c r="I69" s="966"/>
      <c r="J69" s="967">
        <f t="shared" si="5"/>
        <v>0</v>
      </c>
      <c r="K69" s="968">
        <f t="shared" si="1"/>
        <v>0</v>
      </c>
      <c r="L69" s="473">
        <f t="shared" si="2"/>
        <v>0</v>
      </c>
      <c r="M69" s="474"/>
      <c r="N69" s="706">
        <f>+IF(A69="",0,IF(A69=Table!$A$5,L69,(IF(A69=Table!$A$3,0,IF(A69=Table!$A$4,L69,0)))))</f>
        <v>0</v>
      </c>
      <c r="O69" s="672"/>
      <c r="P69" s="707">
        <f>-IF(A69=Table!$A$5,I69,0)+IF(A69=Table!$A$5,H69,0)</f>
        <v>0</v>
      </c>
      <c r="Q69" s="539" t="str">
        <f t="shared" si="3"/>
        <v>01/1900</v>
      </c>
      <c r="R69" s="475">
        <f t="shared" si="6"/>
        <v>1</v>
      </c>
    </row>
    <row r="70" spans="1:18" ht="15">
      <c r="A70" s="468"/>
      <c r="B70" s="469"/>
      <c r="C70" s="537"/>
      <c r="D70" s="848" t="str">
        <f t="shared" si="4"/>
        <v>Banque-01/1900</v>
      </c>
      <c r="E70" s="470"/>
      <c r="F70" s="471"/>
      <c r="G70" s="472"/>
      <c r="H70" s="965"/>
      <c r="I70" s="966"/>
      <c r="J70" s="967">
        <f t="shared" si="5"/>
        <v>0</v>
      </c>
      <c r="K70" s="968">
        <f t="shared" si="1"/>
        <v>0</v>
      </c>
      <c r="L70" s="473">
        <f t="shared" si="2"/>
        <v>0</v>
      </c>
      <c r="M70" s="474"/>
      <c r="N70" s="706">
        <f>+IF(A70="",0,IF(A70=Table!$A$5,L70,(IF(A70=Table!$A$3,0,IF(A70=Table!$A$4,L70,0)))))</f>
        <v>0</v>
      </c>
      <c r="O70" s="672"/>
      <c r="P70" s="707">
        <f>-IF(A70=Table!$A$5,I70,0)+IF(A70=Table!$A$5,H70,0)</f>
        <v>0</v>
      </c>
      <c r="Q70" s="539" t="str">
        <f t="shared" si="3"/>
        <v>01/1900</v>
      </c>
      <c r="R70" s="475">
        <f t="shared" si="6"/>
        <v>1</v>
      </c>
    </row>
    <row r="71" spans="1:18" ht="15">
      <c r="A71" s="468"/>
      <c r="B71" s="469"/>
      <c r="C71" s="537"/>
      <c r="D71" s="848" t="str">
        <f t="shared" si="4"/>
        <v>Banque-01/1900</v>
      </c>
      <c r="E71" s="470"/>
      <c r="F71" s="471"/>
      <c r="G71" s="472"/>
      <c r="H71" s="965"/>
      <c r="I71" s="966"/>
      <c r="J71" s="967">
        <f t="shared" si="5"/>
        <v>0</v>
      </c>
      <c r="K71" s="968">
        <f t="shared" si="1"/>
        <v>0</v>
      </c>
      <c r="L71" s="473">
        <f t="shared" si="2"/>
        <v>0</v>
      </c>
      <c r="M71" s="474"/>
      <c r="N71" s="706">
        <f>+IF(A71="",0,IF(A71=Table!$A$5,L71,(IF(A71=Table!$A$3,0,IF(A71=Table!$A$4,L71,0)))))</f>
        <v>0</v>
      </c>
      <c r="O71" s="672"/>
      <c r="P71" s="707">
        <f>-IF(A71=Table!$A$5,I71,0)+IF(A71=Table!$A$5,H71,0)</f>
        <v>0</v>
      </c>
      <c r="Q71" s="539" t="str">
        <f t="shared" si="3"/>
        <v>01/1900</v>
      </c>
      <c r="R71" s="475">
        <f t="shared" si="6"/>
        <v>1</v>
      </c>
    </row>
    <row r="72" spans="1:18" ht="15">
      <c r="A72" s="468"/>
      <c r="B72" s="469"/>
      <c r="C72" s="537"/>
      <c r="D72" s="848" t="str">
        <f t="shared" si="4"/>
        <v>Banque-01/1900</v>
      </c>
      <c r="E72" s="470"/>
      <c r="F72" s="471"/>
      <c r="G72" s="472"/>
      <c r="H72" s="965"/>
      <c r="I72" s="966"/>
      <c r="J72" s="967">
        <f t="shared" si="5"/>
        <v>0</v>
      </c>
      <c r="K72" s="968">
        <f t="shared" si="1"/>
        <v>0</v>
      </c>
      <c r="L72" s="473">
        <f t="shared" si="2"/>
        <v>0</v>
      </c>
      <c r="M72" s="474"/>
      <c r="N72" s="706">
        <f>+IF(A72="",0,IF(A72=Table!$A$5,L72,(IF(A72=Table!$A$3,0,IF(A72=Table!$A$4,L72,0)))))</f>
        <v>0</v>
      </c>
      <c r="O72" s="672"/>
      <c r="P72" s="707">
        <f>-IF(A72=Table!$A$5,I72,0)+IF(A72=Table!$A$5,H72,0)</f>
        <v>0</v>
      </c>
      <c r="Q72" s="539" t="str">
        <f t="shared" si="3"/>
        <v>01/1900</v>
      </c>
      <c r="R72" s="475">
        <f t="shared" si="6"/>
        <v>1</v>
      </c>
    </row>
    <row r="73" spans="1:18" ht="15">
      <c r="A73" s="468"/>
      <c r="B73" s="469"/>
      <c r="C73" s="537"/>
      <c r="D73" s="848" t="str">
        <f t="shared" si="4"/>
        <v>Banque-01/1900</v>
      </c>
      <c r="E73" s="470"/>
      <c r="F73" s="471"/>
      <c r="G73" s="472"/>
      <c r="H73" s="965"/>
      <c r="I73" s="966"/>
      <c r="J73" s="967">
        <f t="shared" si="5"/>
        <v>0</v>
      </c>
      <c r="K73" s="968">
        <f t="shared" si="1"/>
        <v>0</v>
      </c>
      <c r="L73" s="473">
        <f t="shared" si="2"/>
        <v>0</v>
      </c>
      <c r="M73" s="474"/>
      <c r="N73" s="706">
        <f>+IF(A73="",0,IF(A73=Table!$A$5,L73,(IF(A73=Table!$A$3,0,IF(A73=Table!$A$4,L73,0)))))</f>
        <v>0</v>
      </c>
      <c r="O73" s="672"/>
      <c r="P73" s="707">
        <f>-IF(A73=Table!$A$5,I73,0)+IF(A73=Table!$A$5,H73,0)</f>
        <v>0</v>
      </c>
      <c r="Q73" s="539" t="str">
        <f t="shared" si="3"/>
        <v>01/1900</v>
      </c>
      <c r="R73" s="475">
        <f t="shared" si="6"/>
        <v>1</v>
      </c>
    </row>
    <row r="74" spans="1:18" ht="15">
      <c r="A74" s="468"/>
      <c r="B74" s="469"/>
      <c r="C74" s="537"/>
      <c r="D74" s="848" t="str">
        <f t="shared" si="4"/>
        <v>Banque-01/1900</v>
      </c>
      <c r="E74" s="470"/>
      <c r="F74" s="471"/>
      <c r="G74" s="472"/>
      <c r="H74" s="965"/>
      <c r="I74" s="966"/>
      <c r="J74" s="967">
        <f t="shared" si="5"/>
        <v>0</v>
      </c>
      <c r="K74" s="968">
        <f t="shared" si="1"/>
        <v>0</v>
      </c>
      <c r="L74" s="473">
        <f t="shared" si="2"/>
        <v>0</v>
      </c>
      <c r="M74" s="474"/>
      <c r="N74" s="706">
        <f>+IF(A74="",0,IF(A74=Table!$A$5,L74,(IF(A74=Table!$A$3,0,IF(A74=Table!$A$4,L74,0)))))</f>
        <v>0</v>
      </c>
      <c r="O74" s="672"/>
      <c r="P74" s="707">
        <f>-IF(A74=Table!$A$5,I74,0)+IF(A74=Table!$A$5,H74,0)</f>
        <v>0</v>
      </c>
      <c r="Q74" s="539" t="str">
        <f t="shared" si="3"/>
        <v>01/1900</v>
      </c>
      <c r="R74" s="475">
        <f t="shared" si="6"/>
        <v>1</v>
      </c>
    </row>
    <row r="75" spans="1:18" ht="15">
      <c r="A75" s="468"/>
      <c r="B75" s="469"/>
      <c r="C75" s="537"/>
      <c r="D75" s="848" t="str">
        <f t="shared" si="4"/>
        <v>Banque-01/1900</v>
      </c>
      <c r="E75" s="470"/>
      <c r="F75" s="471"/>
      <c r="G75" s="472"/>
      <c r="H75" s="965"/>
      <c r="I75" s="966"/>
      <c r="J75" s="967">
        <f t="shared" si="5"/>
        <v>0</v>
      </c>
      <c r="K75" s="968">
        <f t="shared" ref="K75:K138" si="7">+IFERROR((+INDEX($O$4:$Z$4,MATCH(Q75,$O$3:$Z$3,0))),0)</f>
        <v>0</v>
      </c>
      <c r="L75" s="473">
        <f t="shared" ref="L75:L138" si="8">IFERROR((H75/K75-I75/K75),0)</f>
        <v>0</v>
      </c>
      <c r="M75" s="474"/>
      <c r="N75" s="706">
        <f>+IF(A75="",0,IF(A75=Table!$A$5,L75,(IF(A75=Table!$A$3,0,IF(A75=Table!$A$4,L75,0)))))</f>
        <v>0</v>
      </c>
      <c r="O75" s="672"/>
      <c r="P75" s="707">
        <f>-IF(A75=Table!$A$5,I75,0)+IF(A75=Table!$A$5,H75,0)</f>
        <v>0</v>
      </c>
      <c r="Q75" s="539" t="str">
        <f t="shared" ref="Q75:Q138" si="9">+TEXT(B75,"mm/aaaa")</f>
        <v>01/1900</v>
      </c>
      <c r="R75" s="475">
        <f t="shared" si="6"/>
        <v>1</v>
      </c>
    </row>
    <row r="76" spans="1:18" ht="15">
      <c r="A76" s="468"/>
      <c r="B76" s="469"/>
      <c r="C76" s="537"/>
      <c r="D76" s="848" t="str">
        <f t="shared" ref="D76:D139" si="10">"Banque-"&amp;Q76</f>
        <v>Banque-01/1900</v>
      </c>
      <c r="E76" s="470"/>
      <c r="F76" s="471"/>
      <c r="G76" s="472"/>
      <c r="H76" s="965"/>
      <c r="I76" s="966"/>
      <c r="J76" s="967">
        <f t="shared" ref="J76:J139" si="11">+J75+H76-I76</f>
        <v>0</v>
      </c>
      <c r="K76" s="968">
        <f t="shared" si="7"/>
        <v>0</v>
      </c>
      <c r="L76" s="473">
        <f t="shared" si="8"/>
        <v>0</v>
      </c>
      <c r="M76" s="474"/>
      <c r="N76" s="706">
        <f>+IF(A76="",0,IF(A76=Table!$A$5,L76,(IF(A76=Table!$A$3,0,IF(A76=Table!$A$4,L76,0)))))</f>
        <v>0</v>
      </c>
      <c r="O76" s="672"/>
      <c r="P76" s="707">
        <f>-IF(A76=Table!$A$5,I76,0)+IF(A76=Table!$A$5,H76,0)</f>
        <v>0</v>
      </c>
      <c r="Q76" s="539" t="str">
        <f t="shared" si="9"/>
        <v>01/1900</v>
      </c>
      <c r="R76" s="475">
        <f t="shared" ref="R76:R139" si="12">ROUNDUP(MONTH(Q76)/3,0)</f>
        <v>1</v>
      </c>
    </row>
    <row r="77" spans="1:18" ht="15">
      <c r="A77" s="468"/>
      <c r="B77" s="469"/>
      <c r="C77" s="537"/>
      <c r="D77" s="848" t="str">
        <f t="shared" si="10"/>
        <v>Banque-01/1900</v>
      </c>
      <c r="E77" s="470"/>
      <c r="F77" s="471"/>
      <c r="G77" s="472"/>
      <c r="H77" s="965"/>
      <c r="I77" s="966"/>
      <c r="J77" s="967">
        <f t="shared" si="11"/>
        <v>0</v>
      </c>
      <c r="K77" s="968">
        <f t="shared" si="7"/>
        <v>0</v>
      </c>
      <c r="L77" s="473">
        <f t="shared" si="8"/>
        <v>0</v>
      </c>
      <c r="M77" s="474"/>
      <c r="N77" s="706">
        <f>+IF(A77="",0,IF(A77=Table!$A$5,L77,(IF(A77=Table!$A$3,0,IF(A77=Table!$A$4,L77,0)))))</f>
        <v>0</v>
      </c>
      <c r="O77" s="672"/>
      <c r="P77" s="707">
        <f>-IF(A77=Table!$A$5,I77,0)+IF(A77=Table!$A$5,H77,0)</f>
        <v>0</v>
      </c>
      <c r="Q77" s="539" t="str">
        <f t="shared" si="9"/>
        <v>01/1900</v>
      </c>
      <c r="R77" s="475">
        <f t="shared" si="12"/>
        <v>1</v>
      </c>
    </row>
    <row r="78" spans="1:18" ht="15">
      <c r="A78" s="468"/>
      <c r="B78" s="469"/>
      <c r="C78" s="537"/>
      <c r="D78" s="848" t="str">
        <f t="shared" si="10"/>
        <v>Banque-01/1900</v>
      </c>
      <c r="E78" s="470"/>
      <c r="F78" s="471"/>
      <c r="G78" s="472"/>
      <c r="H78" s="965"/>
      <c r="I78" s="966"/>
      <c r="J78" s="967">
        <f t="shared" si="11"/>
        <v>0</v>
      </c>
      <c r="K78" s="968">
        <f t="shared" si="7"/>
        <v>0</v>
      </c>
      <c r="L78" s="473">
        <f t="shared" si="8"/>
        <v>0</v>
      </c>
      <c r="M78" s="474"/>
      <c r="N78" s="706">
        <f>+IF(A78="",0,IF(A78=Table!$A$5,L78,(IF(A78=Table!$A$3,0,IF(A78=Table!$A$4,L78,0)))))</f>
        <v>0</v>
      </c>
      <c r="O78" s="672"/>
      <c r="P78" s="707">
        <f>-IF(A78=Table!$A$5,I78,0)+IF(A78=Table!$A$5,H78,0)</f>
        <v>0</v>
      </c>
      <c r="Q78" s="539" t="str">
        <f t="shared" si="9"/>
        <v>01/1900</v>
      </c>
      <c r="R78" s="475">
        <f t="shared" si="12"/>
        <v>1</v>
      </c>
    </row>
    <row r="79" spans="1:18" ht="15">
      <c r="A79" s="468"/>
      <c r="B79" s="469"/>
      <c r="C79" s="537"/>
      <c r="D79" s="848" t="str">
        <f t="shared" si="10"/>
        <v>Banque-01/1900</v>
      </c>
      <c r="E79" s="470"/>
      <c r="F79" s="471"/>
      <c r="G79" s="472"/>
      <c r="H79" s="965"/>
      <c r="I79" s="966"/>
      <c r="J79" s="967">
        <f t="shared" si="11"/>
        <v>0</v>
      </c>
      <c r="K79" s="968">
        <f t="shared" si="7"/>
        <v>0</v>
      </c>
      <c r="L79" s="473">
        <f t="shared" si="8"/>
        <v>0</v>
      </c>
      <c r="M79" s="474"/>
      <c r="N79" s="706">
        <f>+IF(A79="",0,IF(A79=Table!$A$5,L79,(IF(A79=Table!$A$3,0,IF(A79=Table!$A$4,L79,0)))))</f>
        <v>0</v>
      </c>
      <c r="O79" s="672"/>
      <c r="P79" s="707">
        <f>-IF(A79=Table!$A$5,I79,0)+IF(A79=Table!$A$5,H79,0)</f>
        <v>0</v>
      </c>
      <c r="Q79" s="539" t="str">
        <f t="shared" si="9"/>
        <v>01/1900</v>
      </c>
      <c r="R79" s="475">
        <f t="shared" si="12"/>
        <v>1</v>
      </c>
    </row>
    <row r="80" spans="1:18" ht="15">
      <c r="A80" s="468"/>
      <c r="B80" s="469"/>
      <c r="C80" s="537"/>
      <c r="D80" s="848" t="str">
        <f t="shared" si="10"/>
        <v>Banque-01/1900</v>
      </c>
      <c r="E80" s="470"/>
      <c r="F80" s="471"/>
      <c r="G80" s="472"/>
      <c r="H80" s="965"/>
      <c r="I80" s="966"/>
      <c r="J80" s="967">
        <f t="shared" si="11"/>
        <v>0</v>
      </c>
      <c r="K80" s="968">
        <f t="shared" si="7"/>
        <v>0</v>
      </c>
      <c r="L80" s="473">
        <f t="shared" si="8"/>
        <v>0</v>
      </c>
      <c r="M80" s="474"/>
      <c r="N80" s="706">
        <f>+IF(A80="",0,IF(A80=Table!$A$5,L80,(IF(A80=Table!$A$3,0,IF(A80=Table!$A$4,L80,0)))))</f>
        <v>0</v>
      </c>
      <c r="O80" s="672"/>
      <c r="P80" s="707">
        <f>-IF(A80=Table!$A$5,I80,0)+IF(A80=Table!$A$5,H80,0)</f>
        <v>0</v>
      </c>
      <c r="Q80" s="539" t="str">
        <f t="shared" si="9"/>
        <v>01/1900</v>
      </c>
      <c r="R80" s="475">
        <f t="shared" si="12"/>
        <v>1</v>
      </c>
    </row>
    <row r="81" spans="1:18" ht="15">
      <c r="A81" s="468"/>
      <c r="B81" s="469"/>
      <c r="C81" s="537"/>
      <c r="D81" s="848" t="str">
        <f t="shared" si="10"/>
        <v>Banque-01/1900</v>
      </c>
      <c r="E81" s="470"/>
      <c r="F81" s="471"/>
      <c r="G81" s="472"/>
      <c r="H81" s="965"/>
      <c r="I81" s="966"/>
      <c r="J81" s="967">
        <f t="shared" si="11"/>
        <v>0</v>
      </c>
      <c r="K81" s="968">
        <f t="shared" si="7"/>
        <v>0</v>
      </c>
      <c r="L81" s="473">
        <f t="shared" si="8"/>
        <v>0</v>
      </c>
      <c r="M81" s="474"/>
      <c r="N81" s="706">
        <f>+IF(A81="",0,IF(A81=Table!$A$5,L81,(IF(A81=Table!$A$3,0,IF(A81=Table!$A$4,L81,0)))))</f>
        <v>0</v>
      </c>
      <c r="O81" s="672"/>
      <c r="P81" s="707">
        <f>-IF(A81=Table!$A$5,I81,0)+IF(A81=Table!$A$5,H81,0)</f>
        <v>0</v>
      </c>
      <c r="Q81" s="539" t="str">
        <f t="shared" si="9"/>
        <v>01/1900</v>
      </c>
      <c r="R81" s="475">
        <f t="shared" si="12"/>
        <v>1</v>
      </c>
    </row>
    <row r="82" spans="1:18" ht="15">
      <c r="A82" s="468"/>
      <c r="B82" s="469"/>
      <c r="C82" s="537"/>
      <c r="D82" s="848" t="str">
        <f t="shared" si="10"/>
        <v>Banque-01/1900</v>
      </c>
      <c r="E82" s="470"/>
      <c r="F82" s="471"/>
      <c r="G82" s="472"/>
      <c r="H82" s="965"/>
      <c r="I82" s="966"/>
      <c r="J82" s="967">
        <f t="shared" si="11"/>
        <v>0</v>
      </c>
      <c r="K82" s="968">
        <f t="shared" si="7"/>
        <v>0</v>
      </c>
      <c r="L82" s="473">
        <f t="shared" si="8"/>
        <v>0</v>
      </c>
      <c r="M82" s="474"/>
      <c r="N82" s="706">
        <f>+IF(A82="",0,IF(A82=Table!$A$5,L82,(IF(A82=Table!$A$3,0,IF(A82=Table!$A$4,L82,0)))))</f>
        <v>0</v>
      </c>
      <c r="O82" s="672"/>
      <c r="P82" s="707">
        <f>-IF(A82=Table!$A$5,I82,0)+IF(A82=Table!$A$5,H82,0)</f>
        <v>0</v>
      </c>
      <c r="Q82" s="539" t="str">
        <f t="shared" si="9"/>
        <v>01/1900</v>
      </c>
      <c r="R82" s="475">
        <f t="shared" si="12"/>
        <v>1</v>
      </c>
    </row>
    <row r="83" spans="1:18" ht="15">
      <c r="A83" s="468"/>
      <c r="B83" s="469"/>
      <c r="C83" s="537"/>
      <c r="D83" s="848" t="str">
        <f t="shared" si="10"/>
        <v>Banque-01/1900</v>
      </c>
      <c r="E83" s="470"/>
      <c r="F83" s="471"/>
      <c r="G83" s="472"/>
      <c r="H83" s="965"/>
      <c r="I83" s="966"/>
      <c r="J83" s="967">
        <f t="shared" si="11"/>
        <v>0</v>
      </c>
      <c r="K83" s="968">
        <f t="shared" si="7"/>
        <v>0</v>
      </c>
      <c r="L83" s="473">
        <f t="shared" si="8"/>
        <v>0</v>
      </c>
      <c r="M83" s="474"/>
      <c r="N83" s="706">
        <f>+IF(A83="",0,IF(A83=Table!$A$5,L83,(IF(A83=Table!$A$3,0,IF(A83=Table!$A$4,L83,0)))))</f>
        <v>0</v>
      </c>
      <c r="O83" s="672"/>
      <c r="P83" s="707">
        <f>-IF(A83=Table!$A$5,I83,0)+IF(A83=Table!$A$5,H83,0)</f>
        <v>0</v>
      </c>
      <c r="Q83" s="539" t="str">
        <f t="shared" si="9"/>
        <v>01/1900</v>
      </c>
      <c r="R83" s="475">
        <f t="shared" si="12"/>
        <v>1</v>
      </c>
    </row>
    <row r="84" spans="1:18" ht="15">
      <c r="A84" s="468"/>
      <c r="B84" s="469"/>
      <c r="C84" s="537"/>
      <c r="D84" s="848" t="str">
        <f t="shared" si="10"/>
        <v>Banque-01/1900</v>
      </c>
      <c r="E84" s="470"/>
      <c r="F84" s="471"/>
      <c r="G84" s="472"/>
      <c r="H84" s="965"/>
      <c r="I84" s="966"/>
      <c r="J84" s="967">
        <f t="shared" si="11"/>
        <v>0</v>
      </c>
      <c r="K84" s="968">
        <f t="shared" si="7"/>
        <v>0</v>
      </c>
      <c r="L84" s="473">
        <f t="shared" si="8"/>
        <v>0</v>
      </c>
      <c r="M84" s="474"/>
      <c r="N84" s="706">
        <f>+IF(A84="",0,IF(A84=Table!$A$5,L84,(IF(A84=Table!$A$3,0,IF(A84=Table!$A$4,L84,0)))))</f>
        <v>0</v>
      </c>
      <c r="O84" s="672"/>
      <c r="P84" s="707">
        <f>-IF(A84=Table!$A$5,I84,0)+IF(A84=Table!$A$5,H84,0)</f>
        <v>0</v>
      </c>
      <c r="Q84" s="539" t="str">
        <f t="shared" si="9"/>
        <v>01/1900</v>
      </c>
      <c r="R84" s="475">
        <f t="shared" si="12"/>
        <v>1</v>
      </c>
    </row>
    <row r="85" spans="1:18" ht="15">
      <c r="A85" s="468"/>
      <c r="B85" s="469"/>
      <c r="C85" s="537"/>
      <c r="D85" s="848" t="str">
        <f t="shared" si="10"/>
        <v>Banque-01/1900</v>
      </c>
      <c r="E85" s="470"/>
      <c r="F85" s="471"/>
      <c r="G85" s="472"/>
      <c r="H85" s="965"/>
      <c r="I85" s="966"/>
      <c r="J85" s="967">
        <f t="shared" si="11"/>
        <v>0</v>
      </c>
      <c r="K85" s="968">
        <f t="shared" si="7"/>
        <v>0</v>
      </c>
      <c r="L85" s="473">
        <f t="shared" si="8"/>
        <v>0</v>
      </c>
      <c r="M85" s="474"/>
      <c r="N85" s="706">
        <f>+IF(A85="",0,IF(A85=Table!$A$5,L85,(IF(A85=Table!$A$3,0,IF(A85=Table!$A$4,L85,0)))))</f>
        <v>0</v>
      </c>
      <c r="O85" s="672"/>
      <c r="P85" s="707">
        <f>-IF(A85=Table!$A$5,I85,0)+IF(A85=Table!$A$5,H85,0)</f>
        <v>0</v>
      </c>
      <c r="Q85" s="539" t="str">
        <f t="shared" si="9"/>
        <v>01/1900</v>
      </c>
      <c r="R85" s="475">
        <f t="shared" si="12"/>
        <v>1</v>
      </c>
    </row>
    <row r="86" spans="1:18" ht="15">
      <c r="A86" s="468"/>
      <c r="B86" s="469"/>
      <c r="C86" s="537"/>
      <c r="D86" s="848" t="str">
        <f t="shared" si="10"/>
        <v>Banque-01/1900</v>
      </c>
      <c r="E86" s="470"/>
      <c r="F86" s="471"/>
      <c r="G86" s="472"/>
      <c r="H86" s="965"/>
      <c r="I86" s="966"/>
      <c r="J86" s="967">
        <f t="shared" si="11"/>
        <v>0</v>
      </c>
      <c r="K86" s="968">
        <f t="shared" si="7"/>
        <v>0</v>
      </c>
      <c r="L86" s="473">
        <f t="shared" si="8"/>
        <v>0</v>
      </c>
      <c r="M86" s="474"/>
      <c r="N86" s="706">
        <f>+IF(A86="",0,IF(A86=Table!$A$5,L86,(IF(A86=Table!$A$3,0,IF(A86=Table!$A$4,L86,0)))))</f>
        <v>0</v>
      </c>
      <c r="O86" s="672"/>
      <c r="P86" s="707">
        <f>-IF(A86=Table!$A$5,I86,0)+IF(A86=Table!$A$5,H86,0)</f>
        <v>0</v>
      </c>
      <c r="Q86" s="539" t="str">
        <f t="shared" si="9"/>
        <v>01/1900</v>
      </c>
      <c r="R86" s="475">
        <f t="shared" si="12"/>
        <v>1</v>
      </c>
    </row>
    <row r="87" spans="1:18" ht="15">
      <c r="A87" s="468"/>
      <c r="B87" s="469"/>
      <c r="C87" s="537"/>
      <c r="D87" s="848" t="str">
        <f t="shared" si="10"/>
        <v>Banque-01/1900</v>
      </c>
      <c r="E87" s="470"/>
      <c r="F87" s="471"/>
      <c r="G87" s="472"/>
      <c r="H87" s="965"/>
      <c r="I87" s="966"/>
      <c r="J87" s="967">
        <f t="shared" si="11"/>
        <v>0</v>
      </c>
      <c r="K87" s="968">
        <f t="shared" si="7"/>
        <v>0</v>
      </c>
      <c r="L87" s="473">
        <f t="shared" si="8"/>
        <v>0</v>
      </c>
      <c r="M87" s="474"/>
      <c r="N87" s="706">
        <f>+IF(A87="",0,IF(A87=Table!$A$5,L87,(IF(A87=Table!$A$3,0,IF(A87=Table!$A$4,L87,0)))))</f>
        <v>0</v>
      </c>
      <c r="O87" s="672"/>
      <c r="P87" s="707">
        <f>-IF(A87=Table!$A$5,I87,0)+IF(A87=Table!$A$5,H87,0)</f>
        <v>0</v>
      </c>
      <c r="Q87" s="539" t="str">
        <f t="shared" si="9"/>
        <v>01/1900</v>
      </c>
      <c r="R87" s="475">
        <f t="shared" si="12"/>
        <v>1</v>
      </c>
    </row>
    <row r="88" spans="1:18" ht="15">
      <c r="A88" s="468"/>
      <c r="B88" s="469"/>
      <c r="C88" s="537"/>
      <c r="D88" s="848" t="str">
        <f t="shared" si="10"/>
        <v>Banque-01/1900</v>
      </c>
      <c r="E88" s="470"/>
      <c r="F88" s="471"/>
      <c r="G88" s="472"/>
      <c r="H88" s="965"/>
      <c r="I88" s="966"/>
      <c r="J88" s="967">
        <f t="shared" si="11"/>
        <v>0</v>
      </c>
      <c r="K88" s="968">
        <f t="shared" si="7"/>
        <v>0</v>
      </c>
      <c r="L88" s="473">
        <f t="shared" si="8"/>
        <v>0</v>
      </c>
      <c r="M88" s="474"/>
      <c r="N88" s="706">
        <f>+IF(A88="",0,IF(A88=Table!$A$5,L88,(IF(A88=Table!$A$3,0,IF(A88=Table!$A$4,L88,0)))))</f>
        <v>0</v>
      </c>
      <c r="O88" s="672"/>
      <c r="P88" s="707">
        <f>-IF(A88=Table!$A$5,I88,0)+IF(A88=Table!$A$5,H88,0)</f>
        <v>0</v>
      </c>
      <c r="Q88" s="539" t="str">
        <f t="shared" si="9"/>
        <v>01/1900</v>
      </c>
      <c r="R88" s="475">
        <f t="shared" si="12"/>
        <v>1</v>
      </c>
    </row>
    <row r="89" spans="1:18" ht="15">
      <c r="A89" s="468"/>
      <c r="B89" s="469"/>
      <c r="C89" s="537"/>
      <c r="D89" s="848" t="str">
        <f t="shared" si="10"/>
        <v>Banque-01/1900</v>
      </c>
      <c r="E89" s="470"/>
      <c r="F89" s="471"/>
      <c r="G89" s="472"/>
      <c r="H89" s="965"/>
      <c r="I89" s="966"/>
      <c r="J89" s="967">
        <f t="shared" si="11"/>
        <v>0</v>
      </c>
      <c r="K89" s="968">
        <f t="shared" si="7"/>
        <v>0</v>
      </c>
      <c r="L89" s="473">
        <f t="shared" si="8"/>
        <v>0</v>
      </c>
      <c r="M89" s="474"/>
      <c r="N89" s="706">
        <f>+IF(A89="",0,IF(A89=Table!$A$5,L89,(IF(A89=Table!$A$3,0,IF(A89=Table!$A$4,L89,0)))))</f>
        <v>0</v>
      </c>
      <c r="O89" s="672"/>
      <c r="P89" s="707">
        <f>-IF(A89=Table!$A$5,I89,0)+IF(A89=Table!$A$5,H89,0)</f>
        <v>0</v>
      </c>
      <c r="Q89" s="539" t="str">
        <f t="shared" si="9"/>
        <v>01/1900</v>
      </c>
      <c r="R89" s="475">
        <f t="shared" si="12"/>
        <v>1</v>
      </c>
    </row>
    <row r="90" spans="1:18" ht="15">
      <c r="A90" s="468"/>
      <c r="B90" s="469"/>
      <c r="C90" s="537"/>
      <c r="D90" s="848" t="str">
        <f t="shared" si="10"/>
        <v>Banque-01/1900</v>
      </c>
      <c r="E90" s="470"/>
      <c r="F90" s="471"/>
      <c r="G90" s="472"/>
      <c r="H90" s="965"/>
      <c r="I90" s="966"/>
      <c r="J90" s="967">
        <f t="shared" si="11"/>
        <v>0</v>
      </c>
      <c r="K90" s="968">
        <f t="shared" si="7"/>
        <v>0</v>
      </c>
      <c r="L90" s="473">
        <f t="shared" si="8"/>
        <v>0</v>
      </c>
      <c r="M90" s="474"/>
      <c r="N90" s="706">
        <f>+IF(A90="",0,IF(A90=Table!$A$5,L90,(IF(A90=Table!$A$3,0,IF(A90=Table!$A$4,L90,0)))))</f>
        <v>0</v>
      </c>
      <c r="O90" s="672"/>
      <c r="P90" s="707">
        <f>-IF(A90=Table!$A$5,I90,0)+IF(A90=Table!$A$5,H90,0)</f>
        <v>0</v>
      </c>
      <c r="Q90" s="539" t="str">
        <f t="shared" si="9"/>
        <v>01/1900</v>
      </c>
      <c r="R90" s="475">
        <f t="shared" si="12"/>
        <v>1</v>
      </c>
    </row>
    <row r="91" spans="1:18" ht="15">
      <c r="A91" s="468"/>
      <c r="B91" s="469"/>
      <c r="C91" s="537"/>
      <c r="D91" s="848" t="str">
        <f t="shared" si="10"/>
        <v>Banque-01/1900</v>
      </c>
      <c r="E91" s="470"/>
      <c r="F91" s="471"/>
      <c r="G91" s="472"/>
      <c r="H91" s="965"/>
      <c r="I91" s="966"/>
      <c r="J91" s="967">
        <f t="shared" si="11"/>
        <v>0</v>
      </c>
      <c r="K91" s="968">
        <f t="shared" si="7"/>
        <v>0</v>
      </c>
      <c r="L91" s="473">
        <f t="shared" si="8"/>
        <v>0</v>
      </c>
      <c r="M91" s="474"/>
      <c r="N91" s="706">
        <f>+IF(A91="",0,IF(A91=Table!$A$5,L91,(IF(A91=Table!$A$3,0,IF(A91=Table!$A$4,L91,0)))))</f>
        <v>0</v>
      </c>
      <c r="O91" s="672"/>
      <c r="P91" s="707">
        <f>-IF(A91=Table!$A$5,I91,0)+IF(A91=Table!$A$5,H91,0)</f>
        <v>0</v>
      </c>
      <c r="Q91" s="539" t="str">
        <f t="shared" si="9"/>
        <v>01/1900</v>
      </c>
      <c r="R91" s="475">
        <f t="shared" si="12"/>
        <v>1</v>
      </c>
    </row>
    <row r="92" spans="1:18" ht="15">
      <c r="A92" s="468"/>
      <c r="B92" s="469"/>
      <c r="C92" s="537"/>
      <c r="D92" s="848" t="str">
        <f t="shared" si="10"/>
        <v>Banque-01/1900</v>
      </c>
      <c r="E92" s="470"/>
      <c r="F92" s="471"/>
      <c r="G92" s="472"/>
      <c r="H92" s="965"/>
      <c r="I92" s="966"/>
      <c r="J92" s="967">
        <f t="shared" si="11"/>
        <v>0</v>
      </c>
      <c r="K92" s="968">
        <f t="shared" si="7"/>
        <v>0</v>
      </c>
      <c r="L92" s="473">
        <f t="shared" si="8"/>
        <v>0</v>
      </c>
      <c r="M92" s="474"/>
      <c r="N92" s="706">
        <f>+IF(A92="",0,IF(A92=Table!$A$5,L92,(IF(A92=Table!$A$3,0,IF(A92=Table!$A$4,L92,0)))))</f>
        <v>0</v>
      </c>
      <c r="O92" s="672"/>
      <c r="P92" s="707">
        <f>-IF(A92=Table!$A$5,I92,0)+IF(A92=Table!$A$5,H92,0)</f>
        <v>0</v>
      </c>
      <c r="Q92" s="539" t="str">
        <f t="shared" si="9"/>
        <v>01/1900</v>
      </c>
      <c r="R92" s="475">
        <f t="shared" si="12"/>
        <v>1</v>
      </c>
    </row>
    <row r="93" spans="1:18" ht="15">
      <c r="A93" s="468"/>
      <c r="B93" s="469"/>
      <c r="C93" s="537"/>
      <c r="D93" s="848" t="str">
        <f t="shared" si="10"/>
        <v>Banque-01/1900</v>
      </c>
      <c r="E93" s="470"/>
      <c r="F93" s="471"/>
      <c r="G93" s="472"/>
      <c r="H93" s="965"/>
      <c r="I93" s="966"/>
      <c r="J93" s="967">
        <f t="shared" si="11"/>
        <v>0</v>
      </c>
      <c r="K93" s="968">
        <f t="shared" si="7"/>
        <v>0</v>
      </c>
      <c r="L93" s="473">
        <f t="shared" si="8"/>
        <v>0</v>
      </c>
      <c r="M93" s="474"/>
      <c r="N93" s="706">
        <f>+IF(A93="",0,IF(A93=Table!$A$5,L93,(IF(A93=Table!$A$3,0,IF(A93=Table!$A$4,L93,0)))))</f>
        <v>0</v>
      </c>
      <c r="O93" s="672"/>
      <c r="P93" s="707">
        <f>-IF(A93=Table!$A$5,I93,0)+IF(A93=Table!$A$5,H93,0)</f>
        <v>0</v>
      </c>
      <c r="Q93" s="539" t="str">
        <f t="shared" si="9"/>
        <v>01/1900</v>
      </c>
      <c r="R93" s="475">
        <f t="shared" si="12"/>
        <v>1</v>
      </c>
    </row>
    <row r="94" spans="1:18" ht="15">
      <c r="A94" s="468"/>
      <c r="B94" s="469"/>
      <c r="C94" s="537"/>
      <c r="D94" s="848" t="str">
        <f t="shared" si="10"/>
        <v>Banque-01/1900</v>
      </c>
      <c r="E94" s="470"/>
      <c r="F94" s="471"/>
      <c r="G94" s="472"/>
      <c r="H94" s="965"/>
      <c r="I94" s="966"/>
      <c r="J94" s="967">
        <f t="shared" si="11"/>
        <v>0</v>
      </c>
      <c r="K94" s="968">
        <f t="shared" si="7"/>
        <v>0</v>
      </c>
      <c r="L94" s="473">
        <f t="shared" si="8"/>
        <v>0</v>
      </c>
      <c r="M94" s="474"/>
      <c r="N94" s="706">
        <f>+IF(A94="",0,IF(A94=Table!$A$5,L94,(IF(A94=Table!$A$3,0,IF(A94=Table!$A$4,L94,0)))))</f>
        <v>0</v>
      </c>
      <c r="O94" s="672"/>
      <c r="P94" s="707">
        <f>-IF(A94=Table!$A$5,I94,0)+IF(A94=Table!$A$5,H94,0)</f>
        <v>0</v>
      </c>
      <c r="Q94" s="539" t="str">
        <f t="shared" si="9"/>
        <v>01/1900</v>
      </c>
      <c r="R94" s="475">
        <f t="shared" si="12"/>
        <v>1</v>
      </c>
    </row>
    <row r="95" spans="1:18" ht="15">
      <c r="A95" s="468"/>
      <c r="B95" s="469"/>
      <c r="C95" s="537"/>
      <c r="D95" s="848" t="str">
        <f t="shared" si="10"/>
        <v>Banque-01/1900</v>
      </c>
      <c r="E95" s="470"/>
      <c r="F95" s="471"/>
      <c r="G95" s="472"/>
      <c r="H95" s="965"/>
      <c r="I95" s="966"/>
      <c r="J95" s="967">
        <f t="shared" si="11"/>
        <v>0</v>
      </c>
      <c r="K95" s="968">
        <f t="shared" si="7"/>
        <v>0</v>
      </c>
      <c r="L95" s="473">
        <f t="shared" si="8"/>
        <v>0</v>
      </c>
      <c r="M95" s="474"/>
      <c r="N95" s="706">
        <f>+IF(A95="",0,IF(A95=Table!$A$5,L95,(IF(A95=Table!$A$3,0,IF(A95=Table!$A$4,L95,0)))))</f>
        <v>0</v>
      </c>
      <c r="O95" s="672"/>
      <c r="P95" s="707">
        <f>-IF(A95=Table!$A$5,I95,0)+IF(A95=Table!$A$5,H95,0)</f>
        <v>0</v>
      </c>
      <c r="Q95" s="539" t="str">
        <f t="shared" si="9"/>
        <v>01/1900</v>
      </c>
      <c r="R95" s="475">
        <f t="shared" si="12"/>
        <v>1</v>
      </c>
    </row>
    <row r="96" spans="1:18" ht="15">
      <c r="A96" s="468"/>
      <c r="B96" s="469"/>
      <c r="C96" s="537"/>
      <c r="D96" s="848" t="str">
        <f t="shared" si="10"/>
        <v>Banque-01/1900</v>
      </c>
      <c r="E96" s="470"/>
      <c r="F96" s="471"/>
      <c r="G96" s="472"/>
      <c r="H96" s="965"/>
      <c r="I96" s="966"/>
      <c r="J96" s="967">
        <f t="shared" si="11"/>
        <v>0</v>
      </c>
      <c r="K96" s="968">
        <f t="shared" si="7"/>
        <v>0</v>
      </c>
      <c r="L96" s="473">
        <f t="shared" si="8"/>
        <v>0</v>
      </c>
      <c r="M96" s="474"/>
      <c r="N96" s="706">
        <f>+IF(A96="",0,IF(A96=Table!$A$5,L96,(IF(A96=Table!$A$3,0,IF(A96=Table!$A$4,L96,0)))))</f>
        <v>0</v>
      </c>
      <c r="O96" s="672"/>
      <c r="P96" s="707">
        <f>-IF(A96=Table!$A$5,I96,0)+IF(A96=Table!$A$5,H96,0)</f>
        <v>0</v>
      </c>
      <c r="Q96" s="539" t="str">
        <f t="shared" si="9"/>
        <v>01/1900</v>
      </c>
      <c r="R96" s="475">
        <f t="shared" si="12"/>
        <v>1</v>
      </c>
    </row>
    <row r="97" spans="1:18" ht="15">
      <c r="A97" s="468"/>
      <c r="B97" s="469"/>
      <c r="C97" s="537"/>
      <c r="D97" s="848" t="str">
        <f t="shared" si="10"/>
        <v>Banque-01/1900</v>
      </c>
      <c r="E97" s="470"/>
      <c r="F97" s="471"/>
      <c r="G97" s="472"/>
      <c r="H97" s="965"/>
      <c r="I97" s="966"/>
      <c r="J97" s="967">
        <f t="shared" si="11"/>
        <v>0</v>
      </c>
      <c r="K97" s="968">
        <f t="shared" si="7"/>
        <v>0</v>
      </c>
      <c r="L97" s="473">
        <f t="shared" si="8"/>
        <v>0</v>
      </c>
      <c r="M97" s="474"/>
      <c r="N97" s="706">
        <f>+IF(A97="",0,IF(A97=Table!$A$5,L97,(IF(A97=Table!$A$3,0,IF(A97=Table!$A$4,L97,0)))))</f>
        <v>0</v>
      </c>
      <c r="O97" s="672"/>
      <c r="P97" s="707">
        <f>-IF(A97=Table!$A$5,I97,0)+IF(A97=Table!$A$5,H97,0)</f>
        <v>0</v>
      </c>
      <c r="Q97" s="539" t="str">
        <f t="shared" si="9"/>
        <v>01/1900</v>
      </c>
      <c r="R97" s="475">
        <f t="shared" si="12"/>
        <v>1</v>
      </c>
    </row>
    <row r="98" spans="1:18" ht="15">
      <c r="A98" s="468"/>
      <c r="B98" s="469"/>
      <c r="C98" s="537"/>
      <c r="D98" s="848" t="str">
        <f t="shared" si="10"/>
        <v>Banque-01/1900</v>
      </c>
      <c r="E98" s="470"/>
      <c r="F98" s="471"/>
      <c r="G98" s="472"/>
      <c r="H98" s="965"/>
      <c r="I98" s="966"/>
      <c r="J98" s="967">
        <f t="shared" si="11"/>
        <v>0</v>
      </c>
      <c r="K98" s="968">
        <f t="shared" si="7"/>
        <v>0</v>
      </c>
      <c r="L98" s="473">
        <f t="shared" si="8"/>
        <v>0</v>
      </c>
      <c r="M98" s="474"/>
      <c r="N98" s="706">
        <f>+IF(A98="",0,IF(A98=Table!$A$5,L98,(IF(A98=Table!$A$3,0,IF(A98=Table!$A$4,L98,0)))))</f>
        <v>0</v>
      </c>
      <c r="O98" s="672"/>
      <c r="P98" s="707">
        <f>-IF(A98=Table!$A$5,I98,0)+IF(A98=Table!$A$5,H98,0)</f>
        <v>0</v>
      </c>
      <c r="Q98" s="539" t="str">
        <f t="shared" si="9"/>
        <v>01/1900</v>
      </c>
      <c r="R98" s="475">
        <f t="shared" si="12"/>
        <v>1</v>
      </c>
    </row>
    <row r="99" spans="1:18" ht="15">
      <c r="A99" s="468"/>
      <c r="B99" s="469"/>
      <c r="C99" s="537"/>
      <c r="D99" s="848" t="str">
        <f t="shared" si="10"/>
        <v>Banque-01/1900</v>
      </c>
      <c r="E99" s="470"/>
      <c r="F99" s="471"/>
      <c r="G99" s="472"/>
      <c r="H99" s="965"/>
      <c r="I99" s="966"/>
      <c r="J99" s="967">
        <f t="shared" si="11"/>
        <v>0</v>
      </c>
      <c r="K99" s="968">
        <f t="shared" si="7"/>
        <v>0</v>
      </c>
      <c r="L99" s="473">
        <f t="shared" si="8"/>
        <v>0</v>
      </c>
      <c r="M99" s="474"/>
      <c r="N99" s="706">
        <f>+IF(A99="",0,IF(A99=Table!$A$5,L99,(IF(A99=Table!$A$3,0,IF(A99=Table!$A$4,L99,0)))))</f>
        <v>0</v>
      </c>
      <c r="O99" s="672"/>
      <c r="P99" s="707">
        <f>-IF(A99=Table!$A$5,I99,0)+IF(A99=Table!$A$5,H99,0)</f>
        <v>0</v>
      </c>
      <c r="Q99" s="539" t="str">
        <f t="shared" si="9"/>
        <v>01/1900</v>
      </c>
      <c r="R99" s="475">
        <f t="shared" si="12"/>
        <v>1</v>
      </c>
    </row>
    <row r="100" spans="1:18" ht="15">
      <c r="A100" s="468"/>
      <c r="B100" s="469"/>
      <c r="C100" s="537"/>
      <c r="D100" s="848" t="str">
        <f t="shared" si="10"/>
        <v>Banque-01/1900</v>
      </c>
      <c r="E100" s="470"/>
      <c r="F100" s="471"/>
      <c r="G100" s="472"/>
      <c r="H100" s="965"/>
      <c r="I100" s="966"/>
      <c r="J100" s="967">
        <f t="shared" si="11"/>
        <v>0</v>
      </c>
      <c r="K100" s="968">
        <f t="shared" si="7"/>
        <v>0</v>
      </c>
      <c r="L100" s="473">
        <f t="shared" si="8"/>
        <v>0</v>
      </c>
      <c r="M100" s="474"/>
      <c r="N100" s="706">
        <f>+IF(A100="",0,IF(A100=Table!$A$5,L100,(IF(A100=Table!$A$3,0,IF(A100=Table!$A$4,L100,0)))))</f>
        <v>0</v>
      </c>
      <c r="O100" s="672"/>
      <c r="P100" s="707">
        <f>-IF(A100=Table!$A$5,I100,0)+IF(A100=Table!$A$5,H100,0)</f>
        <v>0</v>
      </c>
      <c r="Q100" s="539" t="str">
        <f t="shared" si="9"/>
        <v>01/1900</v>
      </c>
      <c r="R100" s="475">
        <f t="shared" si="12"/>
        <v>1</v>
      </c>
    </row>
    <row r="101" spans="1:18" ht="15">
      <c r="A101" s="468"/>
      <c r="B101" s="469"/>
      <c r="C101" s="537"/>
      <c r="D101" s="848" t="str">
        <f t="shared" si="10"/>
        <v>Banque-01/1900</v>
      </c>
      <c r="E101" s="470"/>
      <c r="F101" s="471"/>
      <c r="G101" s="472"/>
      <c r="H101" s="965"/>
      <c r="I101" s="966"/>
      <c r="J101" s="967">
        <f t="shared" si="11"/>
        <v>0</v>
      </c>
      <c r="K101" s="968">
        <f t="shared" si="7"/>
        <v>0</v>
      </c>
      <c r="L101" s="473">
        <f t="shared" si="8"/>
        <v>0</v>
      </c>
      <c r="M101" s="474"/>
      <c r="N101" s="706">
        <f>+IF(A101="",0,IF(A101=Table!$A$5,L101,(IF(A101=Table!$A$3,0,IF(A101=Table!$A$4,L101,0)))))</f>
        <v>0</v>
      </c>
      <c r="O101" s="672"/>
      <c r="P101" s="707">
        <f>-IF(A101=Table!$A$5,I101,0)+IF(A101=Table!$A$5,H101,0)</f>
        <v>0</v>
      </c>
      <c r="Q101" s="539" t="str">
        <f t="shared" si="9"/>
        <v>01/1900</v>
      </c>
      <c r="R101" s="475">
        <f t="shared" si="12"/>
        <v>1</v>
      </c>
    </row>
    <row r="102" spans="1:18" ht="15">
      <c r="A102" s="468"/>
      <c r="B102" s="469"/>
      <c r="C102" s="537"/>
      <c r="D102" s="848" t="str">
        <f t="shared" si="10"/>
        <v>Banque-01/1900</v>
      </c>
      <c r="E102" s="470"/>
      <c r="F102" s="471"/>
      <c r="G102" s="472"/>
      <c r="H102" s="965"/>
      <c r="I102" s="966"/>
      <c r="J102" s="967">
        <f t="shared" si="11"/>
        <v>0</v>
      </c>
      <c r="K102" s="968">
        <f t="shared" si="7"/>
        <v>0</v>
      </c>
      <c r="L102" s="473">
        <f t="shared" si="8"/>
        <v>0</v>
      </c>
      <c r="M102" s="474"/>
      <c r="N102" s="706">
        <f>+IF(A102="",0,IF(A102=Table!$A$5,L102,(IF(A102=Table!$A$3,0,IF(A102=Table!$A$4,L102,0)))))</f>
        <v>0</v>
      </c>
      <c r="O102" s="672"/>
      <c r="P102" s="707">
        <f>-IF(A102=Table!$A$5,I102,0)+IF(A102=Table!$A$5,H102,0)</f>
        <v>0</v>
      </c>
      <c r="Q102" s="539" t="str">
        <f t="shared" si="9"/>
        <v>01/1900</v>
      </c>
      <c r="R102" s="475">
        <f t="shared" si="12"/>
        <v>1</v>
      </c>
    </row>
    <row r="103" spans="1:18" ht="15">
      <c r="A103" s="468"/>
      <c r="B103" s="469"/>
      <c r="C103" s="537"/>
      <c r="D103" s="848" t="str">
        <f t="shared" si="10"/>
        <v>Banque-01/1900</v>
      </c>
      <c r="E103" s="470"/>
      <c r="F103" s="471"/>
      <c r="G103" s="472"/>
      <c r="H103" s="965"/>
      <c r="I103" s="966"/>
      <c r="J103" s="967">
        <f t="shared" si="11"/>
        <v>0</v>
      </c>
      <c r="K103" s="968">
        <f t="shared" si="7"/>
        <v>0</v>
      </c>
      <c r="L103" s="473">
        <f t="shared" si="8"/>
        <v>0</v>
      </c>
      <c r="M103" s="474"/>
      <c r="N103" s="706">
        <f>+IF(A103="",0,IF(A103=Table!$A$5,L103,(IF(A103=Table!$A$3,0,IF(A103=Table!$A$4,L103,0)))))</f>
        <v>0</v>
      </c>
      <c r="O103" s="672"/>
      <c r="P103" s="707">
        <f>-IF(A103=Table!$A$5,I103,0)+IF(A103=Table!$A$5,H103,0)</f>
        <v>0</v>
      </c>
      <c r="Q103" s="539" t="str">
        <f t="shared" si="9"/>
        <v>01/1900</v>
      </c>
      <c r="R103" s="475">
        <f t="shared" si="12"/>
        <v>1</v>
      </c>
    </row>
    <row r="104" spans="1:18" ht="15">
      <c r="A104" s="468"/>
      <c r="B104" s="469"/>
      <c r="C104" s="537"/>
      <c r="D104" s="848" t="str">
        <f t="shared" si="10"/>
        <v>Banque-01/1900</v>
      </c>
      <c r="E104" s="470"/>
      <c r="F104" s="471"/>
      <c r="G104" s="472"/>
      <c r="H104" s="965"/>
      <c r="I104" s="966"/>
      <c r="J104" s="967">
        <f t="shared" si="11"/>
        <v>0</v>
      </c>
      <c r="K104" s="968">
        <f t="shared" si="7"/>
        <v>0</v>
      </c>
      <c r="L104" s="473">
        <f t="shared" si="8"/>
        <v>0</v>
      </c>
      <c r="M104" s="474"/>
      <c r="N104" s="706">
        <f>+IF(A104="",0,IF(A104=Table!$A$5,L104,(IF(A104=Table!$A$3,0,IF(A104=Table!$A$4,L104,0)))))</f>
        <v>0</v>
      </c>
      <c r="O104" s="672"/>
      <c r="P104" s="707">
        <f>-IF(A104=Table!$A$5,I104,0)+IF(A104=Table!$A$5,H104,0)</f>
        <v>0</v>
      </c>
      <c r="Q104" s="539" t="str">
        <f t="shared" si="9"/>
        <v>01/1900</v>
      </c>
      <c r="R104" s="475">
        <f t="shared" si="12"/>
        <v>1</v>
      </c>
    </row>
    <row r="105" spans="1:18" ht="15">
      <c r="A105" s="468"/>
      <c r="B105" s="469"/>
      <c r="C105" s="537"/>
      <c r="D105" s="848" t="str">
        <f t="shared" si="10"/>
        <v>Banque-01/1900</v>
      </c>
      <c r="E105" s="470"/>
      <c r="F105" s="471"/>
      <c r="G105" s="472"/>
      <c r="H105" s="965"/>
      <c r="I105" s="966"/>
      <c r="J105" s="967">
        <f t="shared" si="11"/>
        <v>0</v>
      </c>
      <c r="K105" s="968">
        <f t="shared" si="7"/>
        <v>0</v>
      </c>
      <c r="L105" s="473">
        <f t="shared" si="8"/>
        <v>0</v>
      </c>
      <c r="M105" s="474"/>
      <c r="N105" s="706">
        <f>+IF(A105="",0,IF(A105=Table!$A$5,L105,(IF(A105=Table!$A$3,0,IF(A105=Table!$A$4,L105,0)))))</f>
        <v>0</v>
      </c>
      <c r="O105" s="672"/>
      <c r="P105" s="707">
        <f>-IF(A105=Table!$A$5,I105,0)+IF(A105=Table!$A$5,H105,0)</f>
        <v>0</v>
      </c>
      <c r="Q105" s="539" t="str">
        <f t="shared" si="9"/>
        <v>01/1900</v>
      </c>
      <c r="R105" s="475">
        <f t="shared" si="12"/>
        <v>1</v>
      </c>
    </row>
    <row r="106" spans="1:18" ht="15">
      <c r="A106" s="468"/>
      <c r="B106" s="469"/>
      <c r="C106" s="537"/>
      <c r="D106" s="848" t="str">
        <f t="shared" si="10"/>
        <v>Banque-01/1900</v>
      </c>
      <c r="E106" s="470"/>
      <c r="F106" s="471"/>
      <c r="G106" s="472"/>
      <c r="H106" s="965"/>
      <c r="I106" s="966"/>
      <c r="J106" s="967">
        <f t="shared" si="11"/>
        <v>0</v>
      </c>
      <c r="K106" s="968">
        <f t="shared" si="7"/>
        <v>0</v>
      </c>
      <c r="L106" s="473">
        <f t="shared" si="8"/>
        <v>0</v>
      </c>
      <c r="M106" s="474"/>
      <c r="N106" s="706">
        <f>+IF(A106="",0,IF(A106=Table!$A$5,L106,(IF(A106=Table!$A$3,0,IF(A106=Table!$A$4,L106,0)))))</f>
        <v>0</v>
      </c>
      <c r="O106" s="672"/>
      <c r="P106" s="707">
        <f>-IF(A106=Table!$A$5,I106,0)+IF(A106=Table!$A$5,H106,0)</f>
        <v>0</v>
      </c>
      <c r="Q106" s="539" t="str">
        <f t="shared" si="9"/>
        <v>01/1900</v>
      </c>
      <c r="R106" s="475">
        <f t="shared" si="12"/>
        <v>1</v>
      </c>
    </row>
    <row r="107" spans="1:18" ht="15">
      <c r="A107" s="468"/>
      <c r="B107" s="469"/>
      <c r="C107" s="537"/>
      <c r="D107" s="848" t="str">
        <f t="shared" si="10"/>
        <v>Banque-01/1900</v>
      </c>
      <c r="E107" s="470"/>
      <c r="F107" s="471"/>
      <c r="G107" s="472"/>
      <c r="H107" s="965"/>
      <c r="I107" s="966"/>
      <c r="J107" s="967">
        <f t="shared" si="11"/>
        <v>0</v>
      </c>
      <c r="K107" s="968">
        <f t="shared" si="7"/>
        <v>0</v>
      </c>
      <c r="L107" s="473">
        <f t="shared" si="8"/>
        <v>0</v>
      </c>
      <c r="M107" s="474"/>
      <c r="N107" s="706">
        <f>+IF(A107="",0,IF(A107=Table!$A$5,L107,(IF(A107=Table!$A$3,0,IF(A107=Table!$A$4,L107,0)))))</f>
        <v>0</v>
      </c>
      <c r="O107" s="672"/>
      <c r="P107" s="707">
        <f>-IF(A107=Table!$A$5,I107,0)+IF(A107=Table!$A$5,H107,0)</f>
        <v>0</v>
      </c>
      <c r="Q107" s="539" t="str">
        <f t="shared" si="9"/>
        <v>01/1900</v>
      </c>
      <c r="R107" s="475">
        <f t="shared" si="12"/>
        <v>1</v>
      </c>
    </row>
    <row r="108" spans="1:18" ht="15">
      <c r="A108" s="468"/>
      <c r="B108" s="469"/>
      <c r="C108" s="537"/>
      <c r="D108" s="848" t="str">
        <f t="shared" si="10"/>
        <v>Banque-01/1900</v>
      </c>
      <c r="E108" s="470"/>
      <c r="F108" s="471"/>
      <c r="G108" s="472"/>
      <c r="H108" s="965"/>
      <c r="I108" s="966"/>
      <c r="J108" s="967">
        <f t="shared" si="11"/>
        <v>0</v>
      </c>
      <c r="K108" s="968">
        <f t="shared" si="7"/>
        <v>0</v>
      </c>
      <c r="L108" s="473">
        <f t="shared" si="8"/>
        <v>0</v>
      </c>
      <c r="M108" s="474"/>
      <c r="N108" s="706">
        <f>+IF(A108="",0,IF(A108=Table!$A$5,L108,(IF(A108=Table!$A$3,0,IF(A108=Table!$A$4,L108,0)))))</f>
        <v>0</v>
      </c>
      <c r="O108" s="672"/>
      <c r="P108" s="707">
        <f>-IF(A108=Table!$A$5,I108,0)+IF(A108=Table!$A$5,H108,0)</f>
        <v>0</v>
      </c>
      <c r="Q108" s="539" t="str">
        <f t="shared" si="9"/>
        <v>01/1900</v>
      </c>
      <c r="R108" s="475">
        <f t="shared" si="12"/>
        <v>1</v>
      </c>
    </row>
    <row r="109" spans="1:18" ht="15">
      <c r="A109" s="468"/>
      <c r="B109" s="469"/>
      <c r="C109" s="537"/>
      <c r="D109" s="848" t="str">
        <f t="shared" si="10"/>
        <v>Banque-01/1900</v>
      </c>
      <c r="E109" s="470"/>
      <c r="F109" s="471"/>
      <c r="G109" s="472"/>
      <c r="H109" s="965"/>
      <c r="I109" s="966"/>
      <c r="J109" s="967">
        <f t="shared" si="11"/>
        <v>0</v>
      </c>
      <c r="K109" s="968">
        <f t="shared" si="7"/>
        <v>0</v>
      </c>
      <c r="L109" s="473">
        <f t="shared" si="8"/>
        <v>0</v>
      </c>
      <c r="M109" s="474"/>
      <c r="N109" s="706">
        <f>+IF(A109="",0,IF(A109=Table!$A$5,L109,(IF(A109=Table!$A$3,0,IF(A109=Table!$A$4,L109,0)))))</f>
        <v>0</v>
      </c>
      <c r="O109" s="672"/>
      <c r="P109" s="707">
        <f>-IF(A109=Table!$A$5,I109,0)+IF(A109=Table!$A$5,H109,0)</f>
        <v>0</v>
      </c>
      <c r="Q109" s="539" t="str">
        <f t="shared" si="9"/>
        <v>01/1900</v>
      </c>
      <c r="R109" s="475">
        <f t="shared" si="12"/>
        <v>1</v>
      </c>
    </row>
    <row r="110" spans="1:18" ht="15">
      <c r="A110" s="468"/>
      <c r="B110" s="469"/>
      <c r="C110" s="537"/>
      <c r="D110" s="848" t="str">
        <f t="shared" si="10"/>
        <v>Banque-01/1900</v>
      </c>
      <c r="E110" s="470"/>
      <c r="F110" s="471"/>
      <c r="G110" s="472"/>
      <c r="H110" s="965"/>
      <c r="I110" s="966"/>
      <c r="J110" s="967">
        <f t="shared" si="11"/>
        <v>0</v>
      </c>
      <c r="K110" s="968">
        <f t="shared" si="7"/>
        <v>0</v>
      </c>
      <c r="L110" s="473">
        <f t="shared" si="8"/>
        <v>0</v>
      </c>
      <c r="M110" s="474"/>
      <c r="N110" s="706">
        <f>+IF(A110="",0,IF(A110=Table!$A$5,L110,(IF(A110=Table!$A$3,0,IF(A110=Table!$A$4,L110,0)))))</f>
        <v>0</v>
      </c>
      <c r="O110" s="672"/>
      <c r="P110" s="707">
        <f>-IF(A110=Table!$A$5,I110,0)+IF(A110=Table!$A$5,H110,0)</f>
        <v>0</v>
      </c>
      <c r="Q110" s="539" t="str">
        <f t="shared" si="9"/>
        <v>01/1900</v>
      </c>
      <c r="R110" s="475">
        <f t="shared" si="12"/>
        <v>1</v>
      </c>
    </row>
    <row r="111" spans="1:18" ht="15">
      <c r="A111" s="468"/>
      <c r="B111" s="469"/>
      <c r="C111" s="537"/>
      <c r="D111" s="848" t="str">
        <f t="shared" si="10"/>
        <v>Banque-01/1900</v>
      </c>
      <c r="E111" s="470"/>
      <c r="F111" s="471"/>
      <c r="G111" s="472"/>
      <c r="H111" s="965"/>
      <c r="I111" s="966"/>
      <c r="J111" s="967">
        <f t="shared" si="11"/>
        <v>0</v>
      </c>
      <c r="K111" s="968">
        <f t="shared" si="7"/>
        <v>0</v>
      </c>
      <c r="L111" s="473">
        <f t="shared" si="8"/>
        <v>0</v>
      </c>
      <c r="M111" s="474"/>
      <c r="N111" s="706">
        <f>+IF(A111="",0,IF(A111=Table!$A$5,L111,(IF(A111=Table!$A$3,0,IF(A111=Table!$A$4,L111,0)))))</f>
        <v>0</v>
      </c>
      <c r="O111" s="672"/>
      <c r="P111" s="707">
        <f>-IF(A111=Table!$A$5,I111,0)+IF(A111=Table!$A$5,H111,0)</f>
        <v>0</v>
      </c>
      <c r="Q111" s="539" t="str">
        <f t="shared" si="9"/>
        <v>01/1900</v>
      </c>
      <c r="R111" s="475">
        <f t="shared" si="12"/>
        <v>1</v>
      </c>
    </row>
    <row r="112" spans="1:18" ht="15">
      <c r="A112" s="468"/>
      <c r="B112" s="469"/>
      <c r="C112" s="537"/>
      <c r="D112" s="848" t="str">
        <f t="shared" si="10"/>
        <v>Banque-01/1900</v>
      </c>
      <c r="E112" s="470"/>
      <c r="F112" s="471"/>
      <c r="G112" s="472"/>
      <c r="H112" s="965"/>
      <c r="I112" s="966"/>
      <c r="J112" s="967">
        <f t="shared" si="11"/>
        <v>0</v>
      </c>
      <c r="K112" s="968">
        <f t="shared" si="7"/>
        <v>0</v>
      </c>
      <c r="L112" s="473">
        <f t="shared" si="8"/>
        <v>0</v>
      </c>
      <c r="M112" s="474"/>
      <c r="N112" s="706">
        <f>+IF(A112="",0,IF(A112=Table!$A$5,L112,(IF(A112=Table!$A$3,0,IF(A112=Table!$A$4,L112,0)))))</f>
        <v>0</v>
      </c>
      <c r="O112" s="672"/>
      <c r="P112" s="707">
        <f>-IF(A112=Table!$A$5,I112,0)+IF(A112=Table!$A$5,H112,0)</f>
        <v>0</v>
      </c>
      <c r="Q112" s="539" t="str">
        <f t="shared" si="9"/>
        <v>01/1900</v>
      </c>
      <c r="R112" s="475">
        <f t="shared" si="12"/>
        <v>1</v>
      </c>
    </row>
    <row r="113" spans="1:18" ht="15">
      <c r="A113" s="468"/>
      <c r="B113" s="469"/>
      <c r="C113" s="537"/>
      <c r="D113" s="848" t="str">
        <f t="shared" si="10"/>
        <v>Banque-01/1900</v>
      </c>
      <c r="E113" s="470"/>
      <c r="F113" s="471"/>
      <c r="G113" s="472"/>
      <c r="H113" s="965"/>
      <c r="I113" s="966"/>
      <c r="J113" s="967">
        <f t="shared" si="11"/>
        <v>0</v>
      </c>
      <c r="K113" s="968">
        <f t="shared" si="7"/>
        <v>0</v>
      </c>
      <c r="L113" s="473">
        <f t="shared" si="8"/>
        <v>0</v>
      </c>
      <c r="M113" s="474"/>
      <c r="N113" s="706">
        <f>+IF(A113="",0,IF(A113=Table!$A$5,L113,(IF(A113=Table!$A$3,0,IF(A113=Table!$A$4,L113,0)))))</f>
        <v>0</v>
      </c>
      <c r="O113" s="672"/>
      <c r="P113" s="707">
        <f>-IF(A113=Table!$A$5,I113,0)+IF(A113=Table!$A$5,H113,0)</f>
        <v>0</v>
      </c>
      <c r="Q113" s="539" t="str">
        <f t="shared" si="9"/>
        <v>01/1900</v>
      </c>
      <c r="R113" s="475">
        <f t="shared" si="12"/>
        <v>1</v>
      </c>
    </row>
    <row r="114" spans="1:18" ht="15">
      <c r="A114" s="468"/>
      <c r="B114" s="469"/>
      <c r="C114" s="537"/>
      <c r="D114" s="848" t="str">
        <f t="shared" si="10"/>
        <v>Banque-01/1900</v>
      </c>
      <c r="E114" s="470"/>
      <c r="F114" s="471"/>
      <c r="G114" s="472"/>
      <c r="H114" s="965"/>
      <c r="I114" s="966"/>
      <c r="J114" s="967">
        <f t="shared" si="11"/>
        <v>0</v>
      </c>
      <c r="K114" s="968">
        <f t="shared" si="7"/>
        <v>0</v>
      </c>
      <c r="L114" s="473">
        <f t="shared" si="8"/>
        <v>0</v>
      </c>
      <c r="M114" s="474"/>
      <c r="N114" s="706">
        <f>+IF(A114="",0,IF(A114=Table!$A$5,L114,(IF(A114=Table!$A$3,0,IF(A114=Table!$A$4,L114,0)))))</f>
        <v>0</v>
      </c>
      <c r="O114" s="672"/>
      <c r="P114" s="707">
        <f>-IF(A114=Table!$A$5,I114,0)+IF(A114=Table!$A$5,H114,0)</f>
        <v>0</v>
      </c>
      <c r="Q114" s="539" t="str">
        <f t="shared" si="9"/>
        <v>01/1900</v>
      </c>
      <c r="R114" s="475">
        <f t="shared" si="12"/>
        <v>1</v>
      </c>
    </row>
    <row r="115" spans="1:18" ht="15">
      <c r="A115" s="468"/>
      <c r="B115" s="469"/>
      <c r="C115" s="537"/>
      <c r="D115" s="848" t="str">
        <f t="shared" si="10"/>
        <v>Banque-01/1900</v>
      </c>
      <c r="E115" s="470"/>
      <c r="F115" s="471"/>
      <c r="G115" s="472"/>
      <c r="H115" s="965"/>
      <c r="I115" s="966"/>
      <c r="J115" s="967">
        <f t="shared" si="11"/>
        <v>0</v>
      </c>
      <c r="K115" s="968">
        <f t="shared" si="7"/>
        <v>0</v>
      </c>
      <c r="L115" s="473">
        <f t="shared" si="8"/>
        <v>0</v>
      </c>
      <c r="M115" s="474"/>
      <c r="N115" s="706">
        <f>+IF(A115="",0,IF(A115=Table!$A$5,L115,(IF(A115=Table!$A$3,0,IF(A115=Table!$A$4,L115,0)))))</f>
        <v>0</v>
      </c>
      <c r="O115" s="672"/>
      <c r="P115" s="707">
        <f>-IF(A115=Table!$A$5,I115,0)+IF(A115=Table!$A$5,H115,0)</f>
        <v>0</v>
      </c>
      <c r="Q115" s="539" t="str">
        <f t="shared" si="9"/>
        <v>01/1900</v>
      </c>
      <c r="R115" s="475">
        <f t="shared" si="12"/>
        <v>1</v>
      </c>
    </row>
    <row r="116" spans="1:18" ht="15">
      <c r="A116" s="468"/>
      <c r="B116" s="469"/>
      <c r="C116" s="537"/>
      <c r="D116" s="848" t="str">
        <f t="shared" si="10"/>
        <v>Banque-01/1900</v>
      </c>
      <c r="E116" s="470"/>
      <c r="F116" s="471"/>
      <c r="G116" s="472"/>
      <c r="H116" s="965"/>
      <c r="I116" s="966"/>
      <c r="J116" s="967">
        <f t="shared" si="11"/>
        <v>0</v>
      </c>
      <c r="K116" s="968">
        <f t="shared" si="7"/>
        <v>0</v>
      </c>
      <c r="L116" s="473">
        <f t="shared" si="8"/>
        <v>0</v>
      </c>
      <c r="M116" s="474"/>
      <c r="N116" s="706">
        <f>+IF(A116="",0,IF(A116=Table!$A$5,L116,(IF(A116=Table!$A$3,0,IF(A116=Table!$A$4,L116,0)))))</f>
        <v>0</v>
      </c>
      <c r="O116" s="672"/>
      <c r="P116" s="707">
        <f>-IF(A116=Table!$A$5,I116,0)+IF(A116=Table!$A$5,H116,0)</f>
        <v>0</v>
      </c>
      <c r="Q116" s="539" t="str">
        <f t="shared" si="9"/>
        <v>01/1900</v>
      </c>
      <c r="R116" s="475">
        <f t="shared" si="12"/>
        <v>1</v>
      </c>
    </row>
    <row r="117" spans="1:18" ht="15">
      <c r="A117" s="468"/>
      <c r="B117" s="469"/>
      <c r="C117" s="537"/>
      <c r="D117" s="848" t="str">
        <f t="shared" si="10"/>
        <v>Banque-01/1900</v>
      </c>
      <c r="E117" s="470"/>
      <c r="F117" s="471"/>
      <c r="G117" s="472"/>
      <c r="H117" s="965"/>
      <c r="I117" s="966"/>
      <c r="J117" s="967">
        <f t="shared" si="11"/>
        <v>0</v>
      </c>
      <c r="K117" s="968">
        <f t="shared" si="7"/>
        <v>0</v>
      </c>
      <c r="L117" s="473">
        <f t="shared" si="8"/>
        <v>0</v>
      </c>
      <c r="M117" s="474"/>
      <c r="N117" s="706">
        <f>+IF(A117="",0,IF(A117=Table!$A$5,L117,(IF(A117=Table!$A$3,0,IF(A117=Table!$A$4,L117,0)))))</f>
        <v>0</v>
      </c>
      <c r="O117" s="672"/>
      <c r="P117" s="707">
        <f>-IF(A117=Table!$A$5,I117,0)+IF(A117=Table!$A$5,H117,0)</f>
        <v>0</v>
      </c>
      <c r="Q117" s="539" t="str">
        <f t="shared" si="9"/>
        <v>01/1900</v>
      </c>
      <c r="R117" s="475">
        <f t="shared" si="12"/>
        <v>1</v>
      </c>
    </row>
    <row r="118" spans="1:18" ht="15">
      <c r="A118" s="468"/>
      <c r="B118" s="469"/>
      <c r="C118" s="537"/>
      <c r="D118" s="848" t="str">
        <f t="shared" si="10"/>
        <v>Banque-01/1900</v>
      </c>
      <c r="E118" s="470"/>
      <c r="F118" s="471"/>
      <c r="G118" s="472"/>
      <c r="H118" s="965"/>
      <c r="I118" s="966"/>
      <c r="J118" s="967">
        <f t="shared" si="11"/>
        <v>0</v>
      </c>
      <c r="K118" s="968">
        <f t="shared" si="7"/>
        <v>0</v>
      </c>
      <c r="L118" s="473">
        <f t="shared" si="8"/>
        <v>0</v>
      </c>
      <c r="M118" s="474"/>
      <c r="N118" s="706">
        <f>+IF(A118="",0,IF(A118=Table!$A$5,L118,(IF(A118=Table!$A$3,0,IF(A118=Table!$A$4,L118,0)))))</f>
        <v>0</v>
      </c>
      <c r="O118" s="672"/>
      <c r="P118" s="707">
        <f>-IF(A118=Table!$A$5,I118,0)+IF(A118=Table!$A$5,H118,0)</f>
        <v>0</v>
      </c>
      <c r="Q118" s="539" t="str">
        <f t="shared" si="9"/>
        <v>01/1900</v>
      </c>
      <c r="R118" s="475">
        <f t="shared" si="12"/>
        <v>1</v>
      </c>
    </row>
    <row r="119" spans="1:18" ht="15">
      <c r="A119" s="468"/>
      <c r="B119" s="469"/>
      <c r="C119" s="537"/>
      <c r="D119" s="848" t="str">
        <f t="shared" si="10"/>
        <v>Banque-01/1900</v>
      </c>
      <c r="E119" s="470"/>
      <c r="F119" s="471"/>
      <c r="G119" s="472"/>
      <c r="H119" s="965"/>
      <c r="I119" s="966"/>
      <c r="J119" s="967">
        <f t="shared" si="11"/>
        <v>0</v>
      </c>
      <c r="K119" s="968">
        <f t="shared" si="7"/>
        <v>0</v>
      </c>
      <c r="L119" s="473">
        <f t="shared" si="8"/>
        <v>0</v>
      </c>
      <c r="M119" s="474"/>
      <c r="N119" s="706">
        <f>+IF(A119="",0,IF(A119=Table!$A$5,L119,(IF(A119=Table!$A$3,0,IF(A119=Table!$A$4,L119,0)))))</f>
        <v>0</v>
      </c>
      <c r="O119" s="672"/>
      <c r="P119" s="707">
        <f>-IF(A119=Table!$A$5,I119,0)+IF(A119=Table!$A$5,H119,0)</f>
        <v>0</v>
      </c>
      <c r="Q119" s="539" t="str">
        <f t="shared" si="9"/>
        <v>01/1900</v>
      </c>
      <c r="R119" s="475">
        <f t="shared" si="12"/>
        <v>1</v>
      </c>
    </row>
    <row r="120" spans="1:18" ht="15">
      <c r="A120" s="468"/>
      <c r="B120" s="469"/>
      <c r="C120" s="537"/>
      <c r="D120" s="848" t="str">
        <f t="shared" si="10"/>
        <v>Banque-01/1900</v>
      </c>
      <c r="E120" s="470"/>
      <c r="F120" s="471"/>
      <c r="G120" s="472"/>
      <c r="H120" s="965"/>
      <c r="I120" s="966"/>
      <c r="J120" s="967">
        <f t="shared" si="11"/>
        <v>0</v>
      </c>
      <c r="K120" s="968">
        <f t="shared" si="7"/>
        <v>0</v>
      </c>
      <c r="L120" s="473">
        <f t="shared" si="8"/>
        <v>0</v>
      </c>
      <c r="M120" s="474"/>
      <c r="N120" s="706">
        <f>+IF(A120="",0,IF(A120=Table!$A$5,L120,(IF(A120=Table!$A$3,0,IF(A120=Table!$A$4,L120,0)))))</f>
        <v>0</v>
      </c>
      <c r="O120" s="672"/>
      <c r="P120" s="707">
        <f>-IF(A120=Table!$A$5,I120,0)+IF(A120=Table!$A$5,H120,0)</f>
        <v>0</v>
      </c>
      <c r="Q120" s="539" t="str">
        <f t="shared" si="9"/>
        <v>01/1900</v>
      </c>
      <c r="R120" s="475">
        <f t="shared" si="12"/>
        <v>1</v>
      </c>
    </row>
    <row r="121" spans="1:18" ht="15">
      <c r="A121" s="468"/>
      <c r="B121" s="469"/>
      <c r="C121" s="537"/>
      <c r="D121" s="848" t="str">
        <f t="shared" si="10"/>
        <v>Banque-01/1900</v>
      </c>
      <c r="E121" s="470"/>
      <c r="F121" s="471"/>
      <c r="G121" s="472"/>
      <c r="H121" s="965"/>
      <c r="I121" s="966"/>
      <c r="J121" s="967">
        <f t="shared" si="11"/>
        <v>0</v>
      </c>
      <c r="K121" s="968">
        <f t="shared" si="7"/>
        <v>0</v>
      </c>
      <c r="L121" s="473">
        <f t="shared" si="8"/>
        <v>0</v>
      </c>
      <c r="M121" s="474"/>
      <c r="N121" s="706">
        <f>+IF(A121="",0,IF(A121=Table!$A$5,L121,(IF(A121=Table!$A$3,0,IF(A121=Table!$A$4,L121,0)))))</f>
        <v>0</v>
      </c>
      <c r="O121" s="672"/>
      <c r="P121" s="707">
        <f>-IF(A121=Table!$A$5,I121,0)+IF(A121=Table!$A$5,H121,0)</f>
        <v>0</v>
      </c>
      <c r="Q121" s="539" t="str">
        <f t="shared" si="9"/>
        <v>01/1900</v>
      </c>
      <c r="R121" s="475">
        <f t="shared" si="12"/>
        <v>1</v>
      </c>
    </row>
    <row r="122" spans="1:18" ht="15">
      <c r="A122" s="468"/>
      <c r="B122" s="469"/>
      <c r="C122" s="537"/>
      <c r="D122" s="848" t="str">
        <f t="shared" si="10"/>
        <v>Banque-01/1900</v>
      </c>
      <c r="E122" s="470"/>
      <c r="F122" s="471"/>
      <c r="G122" s="472"/>
      <c r="H122" s="965"/>
      <c r="I122" s="966"/>
      <c r="J122" s="967">
        <f t="shared" si="11"/>
        <v>0</v>
      </c>
      <c r="K122" s="968">
        <f t="shared" si="7"/>
        <v>0</v>
      </c>
      <c r="L122" s="473">
        <f t="shared" si="8"/>
        <v>0</v>
      </c>
      <c r="M122" s="474"/>
      <c r="N122" s="706">
        <f>+IF(A122="",0,IF(A122=Table!$A$5,L122,(IF(A122=Table!$A$3,0,IF(A122=Table!$A$4,L122,0)))))</f>
        <v>0</v>
      </c>
      <c r="O122" s="672"/>
      <c r="P122" s="707">
        <f>-IF(A122=Table!$A$5,I122,0)+IF(A122=Table!$A$5,H122,0)</f>
        <v>0</v>
      </c>
      <c r="Q122" s="539" t="str">
        <f t="shared" si="9"/>
        <v>01/1900</v>
      </c>
      <c r="R122" s="475">
        <f t="shared" si="12"/>
        <v>1</v>
      </c>
    </row>
    <row r="123" spans="1:18" ht="15">
      <c r="A123" s="468"/>
      <c r="B123" s="469"/>
      <c r="C123" s="537"/>
      <c r="D123" s="848" t="str">
        <f t="shared" si="10"/>
        <v>Banque-01/1900</v>
      </c>
      <c r="E123" s="470"/>
      <c r="F123" s="471"/>
      <c r="G123" s="472"/>
      <c r="H123" s="965"/>
      <c r="I123" s="966"/>
      <c r="J123" s="967">
        <f t="shared" si="11"/>
        <v>0</v>
      </c>
      <c r="K123" s="968">
        <f t="shared" si="7"/>
        <v>0</v>
      </c>
      <c r="L123" s="473">
        <f t="shared" si="8"/>
        <v>0</v>
      </c>
      <c r="M123" s="474"/>
      <c r="N123" s="706">
        <f>+IF(A123="",0,IF(A123=Table!$A$5,L123,(IF(A123=Table!$A$3,0,IF(A123=Table!$A$4,L123,0)))))</f>
        <v>0</v>
      </c>
      <c r="O123" s="672"/>
      <c r="P123" s="707">
        <f>-IF(A123=Table!$A$5,I123,0)+IF(A123=Table!$A$5,H123,0)</f>
        <v>0</v>
      </c>
      <c r="Q123" s="539" t="str">
        <f t="shared" si="9"/>
        <v>01/1900</v>
      </c>
      <c r="R123" s="475">
        <f t="shared" si="12"/>
        <v>1</v>
      </c>
    </row>
    <row r="124" spans="1:18" ht="15">
      <c r="A124" s="468"/>
      <c r="B124" s="469"/>
      <c r="C124" s="537"/>
      <c r="D124" s="848" t="str">
        <f t="shared" si="10"/>
        <v>Banque-01/1900</v>
      </c>
      <c r="E124" s="470"/>
      <c r="F124" s="471"/>
      <c r="G124" s="472"/>
      <c r="H124" s="965"/>
      <c r="I124" s="966"/>
      <c r="J124" s="967">
        <f t="shared" si="11"/>
        <v>0</v>
      </c>
      <c r="K124" s="968">
        <f t="shared" si="7"/>
        <v>0</v>
      </c>
      <c r="L124" s="473">
        <f t="shared" si="8"/>
        <v>0</v>
      </c>
      <c r="M124" s="474"/>
      <c r="N124" s="706">
        <f>+IF(A124="",0,IF(A124=Table!$A$5,L124,(IF(A124=Table!$A$3,0,IF(A124=Table!$A$4,L124,0)))))</f>
        <v>0</v>
      </c>
      <c r="O124" s="672"/>
      <c r="P124" s="707">
        <f>-IF(A124=Table!$A$5,I124,0)+IF(A124=Table!$A$5,H124,0)</f>
        <v>0</v>
      </c>
      <c r="Q124" s="539" t="str">
        <f t="shared" si="9"/>
        <v>01/1900</v>
      </c>
      <c r="R124" s="475">
        <f t="shared" si="12"/>
        <v>1</v>
      </c>
    </row>
    <row r="125" spans="1:18" ht="15">
      <c r="A125" s="468"/>
      <c r="B125" s="469"/>
      <c r="C125" s="537"/>
      <c r="D125" s="848" t="str">
        <f t="shared" si="10"/>
        <v>Banque-01/1900</v>
      </c>
      <c r="E125" s="470"/>
      <c r="F125" s="471"/>
      <c r="G125" s="472"/>
      <c r="H125" s="965"/>
      <c r="I125" s="966"/>
      <c r="J125" s="967">
        <f t="shared" si="11"/>
        <v>0</v>
      </c>
      <c r="K125" s="968">
        <f t="shared" si="7"/>
        <v>0</v>
      </c>
      <c r="L125" s="473">
        <f t="shared" si="8"/>
        <v>0</v>
      </c>
      <c r="M125" s="474"/>
      <c r="N125" s="706">
        <f>+IF(A125="",0,IF(A125=Table!$A$5,L125,(IF(A125=Table!$A$3,0,IF(A125=Table!$A$4,L125,0)))))</f>
        <v>0</v>
      </c>
      <c r="O125" s="672"/>
      <c r="P125" s="707">
        <f>-IF(A125=Table!$A$5,I125,0)+IF(A125=Table!$A$5,H125,0)</f>
        <v>0</v>
      </c>
      <c r="Q125" s="539" t="str">
        <f t="shared" si="9"/>
        <v>01/1900</v>
      </c>
      <c r="R125" s="475">
        <f t="shared" si="12"/>
        <v>1</v>
      </c>
    </row>
    <row r="126" spans="1:18" ht="15">
      <c r="A126" s="468"/>
      <c r="B126" s="469"/>
      <c r="C126" s="537"/>
      <c r="D126" s="848" t="str">
        <f t="shared" si="10"/>
        <v>Banque-01/1900</v>
      </c>
      <c r="E126" s="470"/>
      <c r="F126" s="471"/>
      <c r="G126" s="472"/>
      <c r="H126" s="965"/>
      <c r="I126" s="966"/>
      <c r="J126" s="967">
        <f t="shared" si="11"/>
        <v>0</v>
      </c>
      <c r="K126" s="968">
        <f t="shared" si="7"/>
        <v>0</v>
      </c>
      <c r="L126" s="473">
        <f t="shared" si="8"/>
        <v>0</v>
      </c>
      <c r="M126" s="474"/>
      <c r="N126" s="706">
        <f>+IF(A126="",0,IF(A126=Table!$A$5,L126,(IF(A126=Table!$A$3,0,IF(A126=Table!$A$4,L126,0)))))</f>
        <v>0</v>
      </c>
      <c r="O126" s="672"/>
      <c r="P126" s="707">
        <f>-IF(A126=Table!$A$5,I126,0)+IF(A126=Table!$A$5,H126,0)</f>
        <v>0</v>
      </c>
      <c r="Q126" s="539" t="str">
        <f t="shared" si="9"/>
        <v>01/1900</v>
      </c>
      <c r="R126" s="475">
        <f t="shared" si="12"/>
        <v>1</v>
      </c>
    </row>
    <row r="127" spans="1:18" ht="15">
      <c r="A127" s="468"/>
      <c r="B127" s="469"/>
      <c r="C127" s="537"/>
      <c r="D127" s="848" t="str">
        <f t="shared" si="10"/>
        <v>Banque-01/1900</v>
      </c>
      <c r="E127" s="470"/>
      <c r="F127" s="471"/>
      <c r="G127" s="472"/>
      <c r="H127" s="965"/>
      <c r="I127" s="966"/>
      <c r="J127" s="967">
        <f t="shared" si="11"/>
        <v>0</v>
      </c>
      <c r="K127" s="968">
        <f t="shared" si="7"/>
        <v>0</v>
      </c>
      <c r="L127" s="473">
        <f t="shared" si="8"/>
        <v>0</v>
      </c>
      <c r="M127" s="474"/>
      <c r="N127" s="706">
        <f>+IF(A127="",0,IF(A127=Table!$A$5,L127,(IF(A127=Table!$A$3,0,IF(A127=Table!$A$4,L127,0)))))</f>
        <v>0</v>
      </c>
      <c r="O127" s="672"/>
      <c r="P127" s="707">
        <f>-IF(A127=Table!$A$5,I127,0)+IF(A127=Table!$A$5,H127,0)</f>
        <v>0</v>
      </c>
      <c r="Q127" s="539" t="str">
        <f t="shared" si="9"/>
        <v>01/1900</v>
      </c>
      <c r="R127" s="475">
        <f t="shared" si="12"/>
        <v>1</v>
      </c>
    </row>
    <row r="128" spans="1:18" ht="15">
      <c r="A128" s="468"/>
      <c r="B128" s="469"/>
      <c r="C128" s="537"/>
      <c r="D128" s="848" t="str">
        <f t="shared" si="10"/>
        <v>Banque-01/1900</v>
      </c>
      <c r="E128" s="470"/>
      <c r="F128" s="471"/>
      <c r="G128" s="472"/>
      <c r="H128" s="965"/>
      <c r="I128" s="966"/>
      <c r="J128" s="967">
        <f t="shared" si="11"/>
        <v>0</v>
      </c>
      <c r="K128" s="968">
        <f t="shared" si="7"/>
        <v>0</v>
      </c>
      <c r="L128" s="473">
        <f t="shared" si="8"/>
        <v>0</v>
      </c>
      <c r="M128" s="474"/>
      <c r="N128" s="706">
        <f>+IF(A128="",0,IF(A128=Table!$A$5,L128,(IF(A128=Table!$A$3,0,IF(A128=Table!$A$4,L128,0)))))</f>
        <v>0</v>
      </c>
      <c r="O128" s="672"/>
      <c r="P128" s="707">
        <f>-IF(A128=Table!$A$5,I128,0)+IF(A128=Table!$A$5,H128,0)</f>
        <v>0</v>
      </c>
      <c r="Q128" s="539" t="str">
        <f t="shared" si="9"/>
        <v>01/1900</v>
      </c>
      <c r="R128" s="475">
        <f t="shared" si="12"/>
        <v>1</v>
      </c>
    </row>
    <row r="129" spans="1:18" ht="15">
      <c r="A129" s="468"/>
      <c r="B129" s="469"/>
      <c r="C129" s="537"/>
      <c r="D129" s="848" t="str">
        <f t="shared" si="10"/>
        <v>Banque-01/1900</v>
      </c>
      <c r="E129" s="470"/>
      <c r="F129" s="471"/>
      <c r="G129" s="472"/>
      <c r="H129" s="965"/>
      <c r="I129" s="966"/>
      <c r="J129" s="967">
        <f t="shared" si="11"/>
        <v>0</v>
      </c>
      <c r="K129" s="968">
        <f t="shared" si="7"/>
        <v>0</v>
      </c>
      <c r="L129" s="473">
        <f t="shared" si="8"/>
        <v>0</v>
      </c>
      <c r="M129" s="474"/>
      <c r="N129" s="706">
        <f>+IF(A129="",0,IF(A129=Table!$A$5,L129,(IF(A129=Table!$A$3,0,IF(A129=Table!$A$4,L129,0)))))</f>
        <v>0</v>
      </c>
      <c r="O129" s="672"/>
      <c r="P129" s="707">
        <f>-IF(A129=Table!$A$5,I129,0)+IF(A129=Table!$A$5,H129,0)</f>
        <v>0</v>
      </c>
      <c r="Q129" s="539" t="str">
        <f t="shared" si="9"/>
        <v>01/1900</v>
      </c>
      <c r="R129" s="475">
        <f t="shared" si="12"/>
        <v>1</v>
      </c>
    </row>
    <row r="130" spans="1:18" ht="15">
      <c r="A130" s="468"/>
      <c r="B130" s="469"/>
      <c r="C130" s="537"/>
      <c r="D130" s="848" t="str">
        <f t="shared" si="10"/>
        <v>Banque-01/1900</v>
      </c>
      <c r="E130" s="470"/>
      <c r="F130" s="471"/>
      <c r="G130" s="472"/>
      <c r="H130" s="965"/>
      <c r="I130" s="966"/>
      <c r="J130" s="967">
        <f t="shared" si="11"/>
        <v>0</v>
      </c>
      <c r="K130" s="968">
        <f t="shared" si="7"/>
        <v>0</v>
      </c>
      <c r="L130" s="473">
        <f t="shared" si="8"/>
        <v>0</v>
      </c>
      <c r="M130" s="474"/>
      <c r="N130" s="706">
        <f>+IF(A130="",0,IF(A130=Table!$A$5,L130,(IF(A130=Table!$A$3,0,IF(A130=Table!$A$4,L130,0)))))</f>
        <v>0</v>
      </c>
      <c r="O130" s="672"/>
      <c r="P130" s="707">
        <f>-IF(A130=Table!$A$5,I130,0)+IF(A130=Table!$A$5,H130,0)</f>
        <v>0</v>
      </c>
      <c r="Q130" s="539" t="str">
        <f t="shared" si="9"/>
        <v>01/1900</v>
      </c>
      <c r="R130" s="475">
        <f t="shared" si="12"/>
        <v>1</v>
      </c>
    </row>
    <row r="131" spans="1:18" ht="15">
      <c r="A131" s="468"/>
      <c r="B131" s="469"/>
      <c r="C131" s="537"/>
      <c r="D131" s="848" t="str">
        <f t="shared" si="10"/>
        <v>Banque-01/1900</v>
      </c>
      <c r="E131" s="470"/>
      <c r="F131" s="471"/>
      <c r="G131" s="472"/>
      <c r="H131" s="965"/>
      <c r="I131" s="966"/>
      <c r="J131" s="967">
        <f t="shared" si="11"/>
        <v>0</v>
      </c>
      <c r="K131" s="968">
        <f t="shared" si="7"/>
        <v>0</v>
      </c>
      <c r="L131" s="473">
        <f t="shared" si="8"/>
        <v>0</v>
      </c>
      <c r="M131" s="474"/>
      <c r="N131" s="706">
        <f>+IF(A131="",0,IF(A131=Table!$A$5,L131,(IF(A131=Table!$A$3,0,IF(A131=Table!$A$4,L131,0)))))</f>
        <v>0</v>
      </c>
      <c r="O131" s="672"/>
      <c r="P131" s="707">
        <f>-IF(A131=Table!$A$5,I131,0)+IF(A131=Table!$A$5,H131,0)</f>
        <v>0</v>
      </c>
      <c r="Q131" s="539" t="str">
        <f t="shared" si="9"/>
        <v>01/1900</v>
      </c>
      <c r="R131" s="475">
        <f t="shared" si="12"/>
        <v>1</v>
      </c>
    </row>
    <row r="132" spans="1:18" ht="15">
      <c r="A132" s="468"/>
      <c r="B132" s="469"/>
      <c r="C132" s="537"/>
      <c r="D132" s="848" t="str">
        <f t="shared" si="10"/>
        <v>Banque-01/1900</v>
      </c>
      <c r="E132" s="470"/>
      <c r="F132" s="471"/>
      <c r="G132" s="472"/>
      <c r="H132" s="965"/>
      <c r="I132" s="966"/>
      <c r="J132" s="967">
        <f t="shared" si="11"/>
        <v>0</v>
      </c>
      <c r="K132" s="968">
        <f t="shared" si="7"/>
        <v>0</v>
      </c>
      <c r="L132" s="473">
        <f t="shared" si="8"/>
        <v>0</v>
      </c>
      <c r="M132" s="474"/>
      <c r="N132" s="706">
        <f>+IF(A132="",0,IF(A132=Table!$A$5,L132,(IF(A132=Table!$A$3,0,IF(A132=Table!$A$4,L132,0)))))</f>
        <v>0</v>
      </c>
      <c r="O132" s="672"/>
      <c r="P132" s="707">
        <f>-IF(A132=Table!$A$5,I132,0)+IF(A132=Table!$A$5,H132,0)</f>
        <v>0</v>
      </c>
      <c r="Q132" s="539" t="str">
        <f t="shared" si="9"/>
        <v>01/1900</v>
      </c>
      <c r="R132" s="475">
        <f t="shared" si="12"/>
        <v>1</v>
      </c>
    </row>
    <row r="133" spans="1:18" ht="15">
      <c r="A133" s="468"/>
      <c r="B133" s="469"/>
      <c r="C133" s="537"/>
      <c r="D133" s="848" t="str">
        <f t="shared" si="10"/>
        <v>Banque-01/1900</v>
      </c>
      <c r="E133" s="470"/>
      <c r="F133" s="471"/>
      <c r="G133" s="472"/>
      <c r="H133" s="965"/>
      <c r="I133" s="966"/>
      <c r="J133" s="967">
        <f t="shared" si="11"/>
        <v>0</v>
      </c>
      <c r="K133" s="968">
        <f t="shared" si="7"/>
        <v>0</v>
      </c>
      <c r="L133" s="473">
        <f t="shared" si="8"/>
        <v>0</v>
      </c>
      <c r="M133" s="474"/>
      <c r="N133" s="706">
        <f>+IF(A133="",0,IF(A133=Table!$A$5,L133,(IF(A133=Table!$A$3,0,IF(A133=Table!$A$4,L133,0)))))</f>
        <v>0</v>
      </c>
      <c r="O133" s="672"/>
      <c r="P133" s="707">
        <f>-IF(A133=Table!$A$5,I133,0)+IF(A133=Table!$A$5,H133,0)</f>
        <v>0</v>
      </c>
      <c r="Q133" s="539" t="str">
        <f t="shared" si="9"/>
        <v>01/1900</v>
      </c>
      <c r="R133" s="475">
        <f t="shared" si="12"/>
        <v>1</v>
      </c>
    </row>
    <row r="134" spans="1:18" ht="15">
      <c r="A134" s="468"/>
      <c r="B134" s="469"/>
      <c r="C134" s="537"/>
      <c r="D134" s="848" t="str">
        <f t="shared" si="10"/>
        <v>Banque-01/1900</v>
      </c>
      <c r="E134" s="470"/>
      <c r="F134" s="471"/>
      <c r="G134" s="472"/>
      <c r="H134" s="965"/>
      <c r="I134" s="966"/>
      <c r="J134" s="967">
        <f t="shared" si="11"/>
        <v>0</v>
      </c>
      <c r="K134" s="968">
        <f t="shared" si="7"/>
        <v>0</v>
      </c>
      <c r="L134" s="473">
        <f t="shared" si="8"/>
        <v>0</v>
      </c>
      <c r="M134" s="474"/>
      <c r="N134" s="706">
        <f>+IF(A134="",0,IF(A134=Table!$A$5,L134,(IF(A134=Table!$A$3,0,IF(A134=Table!$A$4,L134,0)))))</f>
        <v>0</v>
      </c>
      <c r="O134" s="672"/>
      <c r="P134" s="707">
        <f>-IF(A134=Table!$A$5,I134,0)+IF(A134=Table!$A$5,H134,0)</f>
        <v>0</v>
      </c>
      <c r="Q134" s="539" t="str">
        <f t="shared" si="9"/>
        <v>01/1900</v>
      </c>
      <c r="R134" s="475">
        <f t="shared" si="12"/>
        <v>1</v>
      </c>
    </row>
    <row r="135" spans="1:18" ht="15">
      <c r="A135" s="468"/>
      <c r="B135" s="469"/>
      <c r="C135" s="537"/>
      <c r="D135" s="848" t="str">
        <f t="shared" si="10"/>
        <v>Banque-01/1900</v>
      </c>
      <c r="E135" s="470"/>
      <c r="F135" s="471"/>
      <c r="G135" s="472"/>
      <c r="H135" s="965"/>
      <c r="I135" s="966"/>
      <c r="J135" s="967">
        <f t="shared" si="11"/>
        <v>0</v>
      </c>
      <c r="K135" s="968">
        <f t="shared" si="7"/>
        <v>0</v>
      </c>
      <c r="L135" s="473">
        <f t="shared" si="8"/>
        <v>0</v>
      </c>
      <c r="M135" s="474"/>
      <c r="N135" s="706">
        <f>+IF(A135="",0,IF(A135=Table!$A$5,L135,(IF(A135=Table!$A$3,0,IF(A135=Table!$A$4,L135,0)))))</f>
        <v>0</v>
      </c>
      <c r="O135" s="672"/>
      <c r="P135" s="707">
        <f>-IF(A135=Table!$A$5,I135,0)+IF(A135=Table!$A$5,H135,0)</f>
        <v>0</v>
      </c>
      <c r="Q135" s="539" t="str">
        <f t="shared" si="9"/>
        <v>01/1900</v>
      </c>
      <c r="R135" s="475">
        <f t="shared" si="12"/>
        <v>1</v>
      </c>
    </row>
    <row r="136" spans="1:18" ht="15">
      <c r="A136" s="468"/>
      <c r="B136" s="469"/>
      <c r="C136" s="537"/>
      <c r="D136" s="848" t="str">
        <f t="shared" si="10"/>
        <v>Banque-01/1900</v>
      </c>
      <c r="E136" s="470"/>
      <c r="F136" s="471"/>
      <c r="G136" s="472"/>
      <c r="H136" s="965"/>
      <c r="I136" s="966"/>
      <c r="J136" s="967">
        <f t="shared" si="11"/>
        <v>0</v>
      </c>
      <c r="K136" s="968">
        <f t="shared" si="7"/>
        <v>0</v>
      </c>
      <c r="L136" s="473">
        <f t="shared" si="8"/>
        <v>0</v>
      </c>
      <c r="M136" s="474"/>
      <c r="N136" s="706">
        <f>+IF(A136="",0,IF(A136=Table!$A$5,L136,(IF(A136=Table!$A$3,0,IF(A136=Table!$A$4,L136,0)))))</f>
        <v>0</v>
      </c>
      <c r="O136" s="672"/>
      <c r="P136" s="707">
        <f>-IF(A136=Table!$A$5,I136,0)+IF(A136=Table!$A$5,H136,0)</f>
        <v>0</v>
      </c>
      <c r="Q136" s="539" t="str">
        <f t="shared" si="9"/>
        <v>01/1900</v>
      </c>
      <c r="R136" s="475">
        <f t="shared" si="12"/>
        <v>1</v>
      </c>
    </row>
    <row r="137" spans="1:18" ht="15">
      <c r="A137" s="468"/>
      <c r="B137" s="469"/>
      <c r="C137" s="537"/>
      <c r="D137" s="848" t="str">
        <f t="shared" si="10"/>
        <v>Banque-01/1900</v>
      </c>
      <c r="E137" s="470"/>
      <c r="F137" s="471"/>
      <c r="G137" s="472"/>
      <c r="H137" s="965"/>
      <c r="I137" s="966"/>
      <c r="J137" s="967">
        <f t="shared" si="11"/>
        <v>0</v>
      </c>
      <c r="K137" s="968">
        <f t="shared" si="7"/>
        <v>0</v>
      </c>
      <c r="L137" s="473">
        <f t="shared" si="8"/>
        <v>0</v>
      </c>
      <c r="M137" s="474"/>
      <c r="N137" s="706">
        <f>+IF(A137="",0,IF(A137=Table!$A$5,L137,(IF(A137=Table!$A$3,0,IF(A137=Table!$A$4,L137,0)))))</f>
        <v>0</v>
      </c>
      <c r="O137" s="672"/>
      <c r="P137" s="707">
        <f>-IF(A137=Table!$A$5,I137,0)+IF(A137=Table!$A$5,H137,0)</f>
        <v>0</v>
      </c>
      <c r="Q137" s="539" t="str">
        <f t="shared" si="9"/>
        <v>01/1900</v>
      </c>
      <c r="R137" s="475">
        <f t="shared" si="12"/>
        <v>1</v>
      </c>
    </row>
    <row r="138" spans="1:18" ht="15">
      <c r="A138" s="468"/>
      <c r="B138" s="469"/>
      <c r="C138" s="537"/>
      <c r="D138" s="848" t="str">
        <f t="shared" si="10"/>
        <v>Banque-01/1900</v>
      </c>
      <c r="E138" s="470"/>
      <c r="F138" s="471"/>
      <c r="G138" s="472"/>
      <c r="H138" s="965"/>
      <c r="I138" s="966"/>
      <c r="J138" s="967">
        <f t="shared" si="11"/>
        <v>0</v>
      </c>
      <c r="K138" s="968">
        <f t="shared" si="7"/>
        <v>0</v>
      </c>
      <c r="L138" s="473">
        <f t="shared" si="8"/>
        <v>0</v>
      </c>
      <c r="M138" s="474"/>
      <c r="N138" s="706">
        <f>+IF(A138="",0,IF(A138=Table!$A$5,L138,(IF(A138=Table!$A$3,0,IF(A138=Table!$A$4,L138,0)))))</f>
        <v>0</v>
      </c>
      <c r="O138" s="672"/>
      <c r="P138" s="707">
        <f>-IF(A138=Table!$A$5,I138,0)+IF(A138=Table!$A$5,H138,0)</f>
        <v>0</v>
      </c>
      <c r="Q138" s="539" t="str">
        <f t="shared" si="9"/>
        <v>01/1900</v>
      </c>
      <c r="R138" s="475">
        <f t="shared" si="12"/>
        <v>1</v>
      </c>
    </row>
    <row r="139" spans="1:18" ht="15">
      <c r="A139" s="468"/>
      <c r="B139" s="469"/>
      <c r="C139" s="537"/>
      <c r="D139" s="848" t="str">
        <f t="shared" si="10"/>
        <v>Banque-01/1900</v>
      </c>
      <c r="E139" s="470"/>
      <c r="F139" s="471"/>
      <c r="G139" s="472"/>
      <c r="H139" s="965"/>
      <c r="I139" s="966"/>
      <c r="J139" s="967">
        <f t="shared" si="11"/>
        <v>0</v>
      </c>
      <c r="K139" s="968">
        <f t="shared" ref="K139:K176" si="13">+IFERROR((+INDEX($O$4:$Z$4,MATCH(Q139,$O$3:$Z$3,0))),0)</f>
        <v>0</v>
      </c>
      <c r="L139" s="473">
        <f t="shared" ref="L139:L176" si="14">IFERROR((H139/K139-I139/K139),0)</f>
        <v>0</v>
      </c>
      <c r="M139" s="474"/>
      <c r="N139" s="706">
        <f>+IF(A139="",0,IF(A139=Table!$A$5,L139,(IF(A139=Table!$A$3,0,IF(A139=Table!$A$4,L139,0)))))</f>
        <v>0</v>
      </c>
      <c r="O139" s="672"/>
      <c r="P139" s="707">
        <f>-IF(A139=Table!$A$5,I139,0)+IF(A139=Table!$A$5,H139,0)</f>
        <v>0</v>
      </c>
      <c r="Q139" s="539" t="str">
        <f t="shared" ref="Q139:Q176" si="15">+TEXT(B139,"mm/aaaa")</f>
        <v>01/1900</v>
      </c>
      <c r="R139" s="475">
        <f t="shared" si="12"/>
        <v>1</v>
      </c>
    </row>
    <row r="140" spans="1:18" ht="15">
      <c r="A140" s="468"/>
      <c r="B140" s="469"/>
      <c r="C140" s="537"/>
      <c r="D140" s="848" t="str">
        <f t="shared" ref="D140:D176" si="16">"Banque-"&amp;Q140</f>
        <v>Banque-01/1900</v>
      </c>
      <c r="E140" s="470"/>
      <c r="F140" s="471"/>
      <c r="G140" s="472"/>
      <c r="H140" s="965"/>
      <c r="I140" s="966"/>
      <c r="J140" s="967">
        <f t="shared" ref="J140:J176" si="17">+J139+H140-I140</f>
        <v>0</v>
      </c>
      <c r="K140" s="968">
        <f t="shared" si="13"/>
        <v>0</v>
      </c>
      <c r="L140" s="473">
        <f t="shared" si="14"/>
        <v>0</v>
      </c>
      <c r="M140" s="474"/>
      <c r="N140" s="706">
        <f>+IF(A140="",0,IF(A140=Table!$A$5,L140,(IF(A140=Table!$A$3,0,IF(A140=Table!$A$4,L140,0)))))</f>
        <v>0</v>
      </c>
      <c r="O140" s="672"/>
      <c r="P140" s="707">
        <f>-IF(A140=Table!$A$5,I140,0)+IF(A140=Table!$A$5,H140,0)</f>
        <v>0</v>
      </c>
      <c r="Q140" s="539" t="str">
        <f t="shared" si="15"/>
        <v>01/1900</v>
      </c>
      <c r="R140" s="475">
        <f t="shared" ref="R140:R176" si="18">ROUNDUP(MONTH(Q140)/3,0)</f>
        <v>1</v>
      </c>
    </row>
    <row r="141" spans="1:18" ht="15">
      <c r="A141" s="468"/>
      <c r="B141" s="469"/>
      <c r="C141" s="537"/>
      <c r="D141" s="848" t="str">
        <f t="shared" si="16"/>
        <v>Banque-01/1900</v>
      </c>
      <c r="E141" s="470"/>
      <c r="F141" s="471"/>
      <c r="G141" s="472"/>
      <c r="H141" s="965"/>
      <c r="I141" s="966"/>
      <c r="J141" s="967">
        <f t="shared" si="17"/>
        <v>0</v>
      </c>
      <c r="K141" s="968">
        <f t="shared" si="13"/>
        <v>0</v>
      </c>
      <c r="L141" s="473">
        <f t="shared" si="14"/>
        <v>0</v>
      </c>
      <c r="M141" s="474"/>
      <c r="N141" s="706">
        <f>+IF(A141="",0,IF(A141=Table!$A$5,L141,(IF(A141=Table!$A$3,0,IF(A141=Table!$A$4,L141,0)))))</f>
        <v>0</v>
      </c>
      <c r="O141" s="672"/>
      <c r="P141" s="707">
        <f>-IF(A141=Table!$A$5,I141,0)+IF(A141=Table!$A$5,H141,0)</f>
        <v>0</v>
      </c>
      <c r="Q141" s="539" t="str">
        <f t="shared" si="15"/>
        <v>01/1900</v>
      </c>
      <c r="R141" s="475">
        <f t="shared" si="18"/>
        <v>1</v>
      </c>
    </row>
    <row r="142" spans="1:18" ht="15">
      <c r="A142" s="468"/>
      <c r="B142" s="469"/>
      <c r="C142" s="537"/>
      <c r="D142" s="848" t="str">
        <f t="shared" si="16"/>
        <v>Banque-01/1900</v>
      </c>
      <c r="E142" s="470"/>
      <c r="F142" s="471"/>
      <c r="G142" s="472"/>
      <c r="H142" s="965"/>
      <c r="I142" s="966"/>
      <c r="J142" s="967">
        <f t="shared" si="17"/>
        <v>0</v>
      </c>
      <c r="K142" s="968">
        <f t="shared" si="13"/>
        <v>0</v>
      </c>
      <c r="L142" s="473">
        <f t="shared" si="14"/>
        <v>0</v>
      </c>
      <c r="M142" s="474"/>
      <c r="N142" s="706">
        <f>+IF(A142="",0,IF(A142=Table!$A$5,L142,(IF(A142=Table!$A$3,0,IF(A142=Table!$A$4,L142,0)))))</f>
        <v>0</v>
      </c>
      <c r="O142" s="672"/>
      <c r="P142" s="707">
        <f>-IF(A142=Table!$A$5,I142,0)+IF(A142=Table!$A$5,H142,0)</f>
        <v>0</v>
      </c>
      <c r="Q142" s="539" t="str">
        <f t="shared" si="15"/>
        <v>01/1900</v>
      </c>
      <c r="R142" s="475">
        <f t="shared" si="18"/>
        <v>1</v>
      </c>
    </row>
    <row r="143" spans="1:18" ht="15">
      <c r="A143" s="468"/>
      <c r="B143" s="469"/>
      <c r="C143" s="537"/>
      <c r="D143" s="848" t="str">
        <f t="shared" si="16"/>
        <v>Banque-01/1900</v>
      </c>
      <c r="E143" s="470"/>
      <c r="F143" s="471"/>
      <c r="G143" s="472"/>
      <c r="H143" s="965"/>
      <c r="I143" s="966"/>
      <c r="J143" s="967">
        <f t="shared" si="17"/>
        <v>0</v>
      </c>
      <c r="K143" s="968">
        <f t="shared" si="13"/>
        <v>0</v>
      </c>
      <c r="L143" s="473">
        <f t="shared" si="14"/>
        <v>0</v>
      </c>
      <c r="M143" s="474"/>
      <c r="N143" s="706">
        <f>+IF(A143="",0,IF(A143=Table!$A$5,L143,(IF(A143=Table!$A$3,0,IF(A143=Table!$A$4,L143,0)))))</f>
        <v>0</v>
      </c>
      <c r="O143" s="672"/>
      <c r="P143" s="707">
        <f>-IF(A143=Table!$A$5,I143,0)+IF(A143=Table!$A$5,H143,0)</f>
        <v>0</v>
      </c>
      <c r="Q143" s="539" t="str">
        <f t="shared" si="15"/>
        <v>01/1900</v>
      </c>
      <c r="R143" s="475">
        <f t="shared" si="18"/>
        <v>1</v>
      </c>
    </row>
    <row r="144" spans="1:18" ht="15">
      <c r="A144" s="468"/>
      <c r="B144" s="469"/>
      <c r="C144" s="537"/>
      <c r="D144" s="848" t="str">
        <f t="shared" si="16"/>
        <v>Banque-01/1900</v>
      </c>
      <c r="E144" s="470"/>
      <c r="F144" s="471"/>
      <c r="G144" s="472"/>
      <c r="H144" s="965"/>
      <c r="I144" s="966"/>
      <c r="J144" s="967">
        <f t="shared" si="17"/>
        <v>0</v>
      </c>
      <c r="K144" s="968">
        <f t="shared" si="13"/>
        <v>0</v>
      </c>
      <c r="L144" s="473">
        <f t="shared" si="14"/>
        <v>0</v>
      </c>
      <c r="M144" s="474"/>
      <c r="N144" s="706">
        <f>+IF(A144="",0,IF(A144=Table!$A$5,L144,(IF(A144=Table!$A$3,0,IF(A144=Table!$A$4,L144,0)))))</f>
        <v>0</v>
      </c>
      <c r="O144" s="672"/>
      <c r="P144" s="707">
        <f>-IF(A144=Table!$A$5,I144,0)+IF(A144=Table!$A$5,H144,0)</f>
        <v>0</v>
      </c>
      <c r="Q144" s="539" t="str">
        <f t="shared" si="15"/>
        <v>01/1900</v>
      </c>
      <c r="R144" s="475">
        <f t="shared" si="18"/>
        <v>1</v>
      </c>
    </row>
    <row r="145" spans="1:18" ht="15">
      <c r="A145" s="468"/>
      <c r="B145" s="469"/>
      <c r="C145" s="537"/>
      <c r="D145" s="848" t="str">
        <f t="shared" si="16"/>
        <v>Banque-01/1900</v>
      </c>
      <c r="E145" s="470"/>
      <c r="F145" s="471"/>
      <c r="G145" s="472"/>
      <c r="H145" s="965"/>
      <c r="I145" s="966"/>
      <c r="J145" s="967">
        <f t="shared" si="17"/>
        <v>0</v>
      </c>
      <c r="K145" s="968">
        <f t="shared" si="13"/>
        <v>0</v>
      </c>
      <c r="L145" s="473">
        <f t="shared" si="14"/>
        <v>0</v>
      </c>
      <c r="M145" s="474"/>
      <c r="N145" s="706">
        <f>+IF(A145="",0,IF(A145=Table!$A$5,L145,(IF(A145=Table!$A$3,0,IF(A145=Table!$A$4,L145,0)))))</f>
        <v>0</v>
      </c>
      <c r="O145" s="672"/>
      <c r="P145" s="707">
        <f>-IF(A145=Table!$A$5,I145,0)+IF(A145=Table!$A$5,H145,0)</f>
        <v>0</v>
      </c>
      <c r="Q145" s="539" t="str">
        <f t="shared" si="15"/>
        <v>01/1900</v>
      </c>
      <c r="R145" s="475">
        <f t="shared" si="18"/>
        <v>1</v>
      </c>
    </row>
    <row r="146" spans="1:18" ht="15">
      <c r="A146" s="468"/>
      <c r="B146" s="469"/>
      <c r="C146" s="537"/>
      <c r="D146" s="848" t="str">
        <f t="shared" si="16"/>
        <v>Banque-01/1900</v>
      </c>
      <c r="E146" s="470"/>
      <c r="F146" s="471"/>
      <c r="G146" s="472"/>
      <c r="H146" s="965"/>
      <c r="I146" s="966"/>
      <c r="J146" s="967">
        <f t="shared" si="17"/>
        <v>0</v>
      </c>
      <c r="K146" s="968">
        <f t="shared" si="13"/>
        <v>0</v>
      </c>
      <c r="L146" s="473">
        <f t="shared" si="14"/>
        <v>0</v>
      </c>
      <c r="M146" s="474"/>
      <c r="N146" s="706">
        <f>+IF(A146="",0,IF(A146=Table!$A$5,L146,(IF(A146=Table!$A$3,0,IF(A146=Table!$A$4,L146,0)))))</f>
        <v>0</v>
      </c>
      <c r="O146" s="672"/>
      <c r="P146" s="707">
        <f>-IF(A146=Table!$A$5,I146,0)+IF(A146=Table!$A$5,H146,0)</f>
        <v>0</v>
      </c>
      <c r="Q146" s="539" t="str">
        <f t="shared" si="15"/>
        <v>01/1900</v>
      </c>
      <c r="R146" s="475">
        <f t="shared" si="18"/>
        <v>1</v>
      </c>
    </row>
    <row r="147" spans="1:18" ht="15">
      <c r="A147" s="468"/>
      <c r="B147" s="469"/>
      <c r="C147" s="537"/>
      <c r="D147" s="848" t="str">
        <f t="shared" si="16"/>
        <v>Banque-01/1900</v>
      </c>
      <c r="E147" s="470"/>
      <c r="F147" s="471"/>
      <c r="G147" s="472"/>
      <c r="H147" s="965"/>
      <c r="I147" s="966"/>
      <c r="J147" s="967">
        <f t="shared" si="17"/>
        <v>0</v>
      </c>
      <c r="K147" s="968">
        <f t="shared" si="13"/>
        <v>0</v>
      </c>
      <c r="L147" s="473">
        <f t="shared" si="14"/>
        <v>0</v>
      </c>
      <c r="M147" s="474"/>
      <c r="N147" s="706">
        <f>+IF(A147="",0,IF(A147=Table!$A$5,L147,(IF(A147=Table!$A$3,0,IF(A147=Table!$A$4,L147,0)))))</f>
        <v>0</v>
      </c>
      <c r="O147" s="672"/>
      <c r="P147" s="707">
        <f>-IF(A147=Table!$A$5,I147,0)+IF(A147=Table!$A$5,H147,0)</f>
        <v>0</v>
      </c>
      <c r="Q147" s="539" t="str">
        <f t="shared" si="15"/>
        <v>01/1900</v>
      </c>
      <c r="R147" s="475">
        <f t="shared" si="18"/>
        <v>1</v>
      </c>
    </row>
    <row r="148" spans="1:18" ht="15">
      <c r="A148" s="468"/>
      <c r="B148" s="469"/>
      <c r="C148" s="537"/>
      <c r="D148" s="848" t="str">
        <f t="shared" si="16"/>
        <v>Banque-01/1900</v>
      </c>
      <c r="E148" s="470"/>
      <c r="F148" s="471"/>
      <c r="G148" s="472"/>
      <c r="H148" s="965"/>
      <c r="I148" s="966"/>
      <c r="J148" s="967">
        <f t="shared" si="17"/>
        <v>0</v>
      </c>
      <c r="K148" s="968">
        <f t="shared" si="13"/>
        <v>0</v>
      </c>
      <c r="L148" s="473">
        <f t="shared" si="14"/>
        <v>0</v>
      </c>
      <c r="M148" s="474"/>
      <c r="N148" s="706">
        <f>+IF(A148="",0,IF(A148=Table!$A$5,L148,(IF(A148=Table!$A$3,0,IF(A148=Table!$A$4,L148,0)))))</f>
        <v>0</v>
      </c>
      <c r="O148" s="672"/>
      <c r="P148" s="707">
        <f>-IF(A148=Table!$A$5,I148,0)+IF(A148=Table!$A$5,H148,0)</f>
        <v>0</v>
      </c>
      <c r="Q148" s="539" t="str">
        <f t="shared" si="15"/>
        <v>01/1900</v>
      </c>
      <c r="R148" s="475">
        <f t="shared" si="18"/>
        <v>1</v>
      </c>
    </row>
    <row r="149" spans="1:18" ht="15">
      <c r="A149" s="468"/>
      <c r="B149" s="469"/>
      <c r="C149" s="537"/>
      <c r="D149" s="848" t="str">
        <f t="shared" si="16"/>
        <v>Banque-01/1900</v>
      </c>
      <c r="E149" s="470"/>
      <c r="F149" s="471"/>
      <c r="G149" s="472"/>
      <c r="H149" s="965"/>
      <c r="I149" s="966"/>
      <c r="J149" s="967">
        <f t="shared" si="17"/>
        <v>0</v>
      </c>
      <c r="K149" s="968">
        <f t="shared" si="13"/>
        <v>0</v>
      </c>
      <c r="L149" s="473">
        <f t="shared" si="14"/>
        <v>0</v>
      </c>
      <c r="M149" s="474"/>
      <c r="N149" s="706">
        <f>+IF(A149="",0,IF(A149=Table!$A$5,L149,(IF(A149=Table!$A$3,0,IF(A149=Table!$A$4,L149,0)))))</f>
        <v>0</v>
      </c>
      <c r="O149" s="672"/>
      <c r="P149" s="707">
        <f>-IF(A149=Table!$A$5,I149,0)+IF(A149=Table!$A$5,H149,0)</f>
        <v>0</v>
      </c>
      <c r="Q149" s="539" t="str">
        <f t="shared" si="15"/>
        <v>01/1900</v>
      </c>
      <c r="R149" s="475">
        <f t="shared" si="18"/>
        <v>1</v>
      </c>
    </row>
    <row r="150" spans="1:18" ht="15">
      <c r="A150" s="468"/>
      <c r="B150" s="469"/>
      <c r="C150" s="537"/>
      <c r="D150" s="848" t="str">
        <f t="shared" si="16"/>
        <v>Banque-01/1900</v>
      </c>
      <c r="E150" s="470"/>
      <c r="F150" s="471"/>
      <c r="G150" s="472"/>
      <c r="H150" s="965"/>
      <c r="I150" s="966"/>
      <c r="J150" s="967">
        <f t="shared" si="17"/>
        <v>0</v>
      </c>
      <c r="K150" s="968">
        <f t="shared" si="13"/>
        <v>0</v>
      </c>
      <c r="L150" s="473">
        <f t="shared" si="14"/>
        <v>0</v>
      </c>
      <c r="M150" s="474"/>
      <c r="N150" s="706">
        <f>+IF(A150="",0,IF(A150=Table!$A$5,L150,(IF(A150=Table!$A$3,0,IF(A150=Table!$A$4,L150,0)))))</f>
        <v>0</v>
      </c>
      <c r="O150" s="672"/>
      <c r="P150" s="707">
        <f>-IF(A150=Table!$A$5,I150,0)+IF(A150=Table!$A$5,H150,0)</f>
        <v>0</v>
      </c>
      <c r="Q150" s="539" t="str">
        <f t="shared" si="15"/>
        <v>01/1900</v>
      </c>
      <c r="R150" s="475">
        <f t="shared" si="18"/>
        <v>1</v>
      </c>
    </row>
    <row r="151" spans="1:18" ht="15">
      <c r="A151" s="468"/>
      <c r="B151" s="469"/>
      <c r="C151" s="537"/>
      <c r="D151" s="848" t="str">
        <f t="shared" si="16"/>
        <v>Banque-01/1900</v>
      </c>
      <c r="E151" s="470"/>
      <c r="F151" s="471"/>
      <c r="G151" s="472"/>
      <c r="H151" s="965"/>
      <c r="I151" s="966"/>
      <c r="J151" s="967">
        <f t="shared" si="17"/>
        <v>0</v>
      </c>
      <c r="K151" s="968">
        <f t="shared" si="13"/>
        <v>0</v>
      </c>
      <c r="L151" s="473">
        <f t="shared" si="14"/>
        <v>0</v>
      </c>
      <c r="M151" s="474"/>
      <c r="N151" s="706">
        <f>+IF(A151="",0,IF(A151=Table!$A$5,L151,(IF(A151=Table!$A$3,0,IF(A151=Table!$A$4,L151,0)))))</f>
        <v>0</v>
      </c>
      <c r="O151" s="672"/>
      <c r="P151" s="707">
        <f>-IF(A151=Table!$A$5,I151,0)+IF(A151=Table!$A$5,H151,0)</f>
        <v>0</v>
      </c>
      <c r="Q151" s="539" t="str">
        <f t="shared" si="15"/>
        <v>01/1900</v>
      </c>
      <c r="R151" s="475">
        <f t="shared" si="18"/>
        <v>1</v>
      </c>
    </row>
    <row r="152" spans="1:18" ht="15">
      <c r="A152" s="468"/>
      <c r="B152" s="469"/>
      <c r="C152" s="537"/>
      <c r="D152" s="848" t="str">
        <f t="shared" si="16"/>
        <v>Banque-01/1900</v>
      </c>
      <c r="E152" s="470"/>
      <c r="F152" s="471"/>
      <c r="G152" s="472"/>
      <c r="H152" s="965"/>
      <c r="I152" s="966"/>
      <c r="J152" s="967">
        <f t="shared" si="17"/>
        <v>0</v>
      </c>
      <c r="K152" s="968">
        <f t="shared" si="13"/>
        <v>0</v>
      </c>
      <c r="L152" s="473">
        <f t="shared" si="14"/>
        <v>0</v>
      </c>
      <c r="M152" s="474"/>
      <c r="N152" s="706">
        <f>+IF(A152="",0,IF(A152=Table!$A$5,L152,(IF(A152=Table!$A$3,0,IF(A152=Table!$A$4,L152,0)))))</f>
        <v>0</v>
      </c>
      <c r="O152" s="672"/>
      <c r="P152" s="707">
        <f>-IF(A152=Table!$A$5,I152,0)+IF(A152=Table!$A$5,H152,0)</f>
        <v>0</v>
      </c>
      <c r="Q152" s="539" t="str">
        <f t="shared" si="15"/>
        <v>01/1900</v>
      </c>
      <c r="R152" s="475">
        <f t="shared" si="18"/>
        <v>1</v>
      </c>
    </row>
    <row r="153" spans="1:18" ht="15">
      <c r="A153" s="468"/>
      <c r="B153" s="469"/>
      <c r="C153" s="537"/>
      <c r="D153" s="848" t="str">
        <f t="shared" si="16"/>
        <v>Banque-01/1900</v>
      </c>
      <c r="E153" s="470"/>
      <c r="F153" s="471"/>
      <c r="G153" s="472"/>
      <c r="H153" s="965"/>
      <c r="I153" s="966"/>
      <c r="J153" s="967">
        <f t="shared" si="17"/>
        <v>0</v>
      </c>
      <c r="K153" s="968">
        <f t="shared" si="13"/>
        <v>0</v>
      </c>
      <c r="L153" s="473">
        <f t="shared" si="14"/>
        <v>0</v>
      </c>
      <c r="M153" s="474"/>
      <c r="N153" s="706">
        <f>+IF(A153="",0,IF(A153=Table!$A$5,L153,(IF(A153=Table!$A$3,0,IF(A153=Table!$A$4,L153,0)))))</f>
        <v>0</v>
      </c>
      <c r="O153" s="672"/>
      <c r="P153" s="707">
        <f>-IF(A153=Table!$A$5,I153,0)+IF(A153=Table!$A$5,H153,0)</f>
        <v>0</v>
      </c>
      <c r="Q153" s="539" t="str">
        <f t="shared" si="15"/>
        <v>01/1900</v>
      </c>
      <c r="R153" s="475">
        <f t="shared" si="18"/>
        <v>1</v>
      </c>
    </row>
    <row r="154" spans="1:18" ht="15">
      <c r="A154" s="468"/>
      <c r="B154" s="469"/>
      <c r="C154" s="537"/>
      <c r="D154" s="848" t="str">
        <f t="shared" si="16"/>
        <v>Banque-01/1900</v>
      </c>
      <c r="E154" s="470"/>
      <c r="F154" s="471"/>
      <c r="G154" s="472"/>
      <c r="H154" s="965"/>
      <c r="I154" s="966"/>
      <c r="J154" s="967">
        <f t="shared" si="17"/>
        <v>0</v>
      </c>
      <c r="K154" s="968">
        <f t="shared" si="13"/>
        <v>0</v>
      </c>
      <c r="L154" s="473">
        <f t="shared" si="14"/>
        <v>0</v>
      </c>
      <c r="M154" s="474"/>
      <c r="N154" s="706">
        <f>+IF(A154="",0,IF(A154=Table!$A$5,L154,(IF(A154=Table!$A$3,0,IF(A154=Table!$A$4,L154,0)))))</f>
        <v>0</v>
      </c>
      <c r="O154" s="672"/>
      <c r="P154" s="707">
        <f>-IF(A154=Table!$A$5,I154,0)+IF(A154=Table!$A$5,H154,0)</f>
        <v>0</v>
      </c>
      <c r="Q154" s="539" t="str">
        <f t="shared" si="15"/>
        <v>01/1900</v>
      </c>
      <c r="R154" s="475">
        <f t="shared" si="18"/>
        <v>1</v>
      </c>
    </row>
    <row r="155" spans="1:18" ht="15">
      <c r="A155" s="468"/>
      <c r="B155" s="469"/>
      <c r="C155" s="537"/>
      <c r="D155" s="848" t="str">
        <f t="shared" si="16"/>
        <v>Banque-01/1900</v>
      </c>
      <c r="E155" s="470"/>
      <c r="F155" s="471"/>
      <c r="G155" s="472"/>
      <c r="H155" s="965"/>
      <c r="I155" s="966"/>
      <c r="J155" s="967">
        <f t="shared" si="17"/>
        <v>0</v>
      </c>
      <c r="K155" s="968">
        <f t="shared" si="13"/>
        <v>0</v>
      </c>
      <c r="L155" s="473">
        <f t="shared" si="14"/>
        <v>0</v>
      </c>
      <c r="M155" s="474"/>
      <c r="N155" s="706">
        <f>+IF(A155="",0,IF(A155=Table!$A$5,L155,(IF(A155=Table!$A$3,0,IF(A155=Table!$A$4,L155,0)))))</f>
        <v>0</v>
      </c>
      <c r="O155" s="672"/>
      <c r="P155" s="707">
        <f>-IF(A155=Table!$A$5,I155,0)+IF(A155=Table!$A$5,H155,0)</f>
        <v>0</v>
      </c>
      <c r="Q155" s="539" t="str">
        <f t="shared" si="15"/>
        <v>01/1900</v>
      </c>
      <c r="R155" s="475">
        <f t="shared" si="18"/>
        <v>1</v>
      </c>
    </row>
    <row r="156" spans="1:18" ht="15">
      <c r="A156" s="468"/>
      <c r="B156" s="469"/>
      <c r="C156" s="537"/>
      <c r="D156" s="848" t="str">
        <f t="shared" si="16"/>
        <v>Banque-01/1900</v>
      </c>
      <c r="E156" s="470"/>
      <c r="F156" s="471"/>
      <c r="G156" s="472"/>
      <c r="H156" s="965"/>
      <c r="I156" s="966"/>
      <c r="J156" s="967">
        <f t="shared" si="17"/>
        <v>0</v>
      </c>
      <c r="K156" s="968">
        <f t="shared" si="13"/>
        <v>0</v>
      </c>
      <c r="L156" s="473">
        <f t="shared" si="14"/>
        <v>0</v>
      </c>
      <c r="M156" s="474"/>
      <c r="N156" s="706">
        <f>+IF(A156="",0,IF(A156=Table!$A$5,L156,(IF(A156=Table!$A$3,0,IF(A156=Table!$A$4,L156,0)))))</f>
        <v>0</v>
      </c>
      <c r="O156" s="672"/>
      <c r="P156" s="707">
        <f>-IF(A156=Table!$A$5,I156,0)+IF(A156=Table!$A$5,H156,0)</f>
        <v>0</v>
      </c>
      <c r="Q156" s="539" t="str">
        <f t="shared" si="15"/>
        <v>01/1900</v>
      </c>
      <c r="R156" s="475">
        <f t="shared" si="18"/>
        <v>1</v>
      </c>
    </row>
    <row r="157" spans="1:18" ht="15">
      <c r="A157" s="468"/>
      <c r="B157" s="469"/>
      <c r="C157" s="537"/>
      <c r="D157" s="848" t="str">
        <f t="shared" si="16"/>
        <v>Banque-01/1900</v>
      </c>
      <c r="E157" s="470"/>
      <c r="F157" s="471"/>
      <c r="G157" s="472"/>
      <c r="H157" s="965"/>
      <c r="I157" s="966"/>
      <c r="J157" s="967">
        <f t="shared" si="17"/>
        <v>0</v>
      </c>
      <c r="K157" s="968">
        <f t="shared" si="13"/>
        <v>0</v>
      </c>
      <c r="L157" s="473">
        <f t="shared" si="14"/>
        <v>0</v>
      </c>
      <c r="M157" s="474"/>
      <c r="N157" s="706">
        <f>+IF(A157="",0,IF(A157=Table!$A$5,L157,(IF(A157=Table!$A$3,0,IF(A157=Table!$A$4,L157,0)))))</f>
        <v>0</v>
      </c>
      <c r="O157" s="672"/>
      <c r="P157" s="707">
        <f>-IF(A157=Table!$A$5,I157,0)+IF(A157=Table!$A$5,H157,0)</f>
        <v>0</v>
      </c>
      <c r="Q157" s="539" t="str">
        <f t="shared" si="15"/>
        <v>01/1900</v>
      </c>
      <c r="R157" s="475">
        <f t="shared" si="18"/>
        <v>1</v>
      </c>
    </row>
    <row r="158" spans="1:18" ht="15">
      <c r="A158" s="468"/>
      <c r="B158" s="469"/>
      <c r="C158" s="537"/>
      <c r="D158" s="848" t="str">
        <f t="shared" si="16"/>
        <v>Banque-01/1900</v>
      </c>
      <c r="E158" s="470"/>
      <c r="F158" s="471"/>
      <c r="G158" s="472"/>
      <c r="H158" s="965"/>
      <c r="I158" s="966"/>
      <c r="J158" s="967">
        <f t="shared" si="17"/>
        <v>0</v>
      </c>
      <c r="K158" s="968">
        <f t="shared" si="13"/>
        <v>0</v>
      </c>
      <c r="L158" s="473">
        <f t="shared" si="14"/>
        <v>0</v>
      </c>
      <c r="M158" s="474"/>
      <c r="N158" s="706">
        <f>+IF(A158="",0,IF(A158=Table!$A$5,L158,(IF(A158=Table!$A$3,0,IF(A158=Table!$A$4,L158,0)))))</f>
        <v>0</v>
      </c>
      <c r="O158" s="672"/>
      <c r="P158" s="707">
        <f>-IF(A158=Table!$A$5,I158,0)+IF(A158=Table!$A$5,H158,0)</f>
        <v>0</v>
      </c>
      <c r="Q158" s="539" t="str">
        <f t="shared" si="15"/>
        <v>01/1900</v>
      </c>
      <c r="R158" s="475">
        <f t="shared" si="18"/>
        <v>1</v>
      </c>
    </row>
    <row r="159" spans="1:18" ht="15">
      <c r="A159" s="468"/>
      <c r="B159" s="469"/>
      <c r="C159" s="537"/>
      <c r="D159" s="848" t="str">
        <f t="shared" si="16"/>
        <v>Banque-01/1900</v>
      </c>
      <c r="E159" s="470"/>
      <c r="F159" s="471"/>
      <c r="G159" s="472"/>
      <c r="H159" s="965"/>
      <c r="I159" s="966"/>
      <c r="J159" s="967">
        <f t="shared" si="17"/>
        <v>0</v>
      </c>
      <c r="K159" s="968">
        <f t="shared" si="13"/>
        <v>0</v>
      </c>
      <c r="L159" s="473">
        <f t="shared" si="14"/>
        <v>0</v>
      </c>
      <c r="M159" s="474"/>
      <c r="N159" s="706">
        <f>+IF(A159="",0,IF(A159=Table!$A$5,L159,(IF(A159=Table!$A$3,0,IF(A159=Table!$A$4,L159,0)))))</f>
        <v>0</v>
      </c>
      <c r="O159" s="672"/>
      <c r="P159" s="707">
        <f>-IF(A159=Table!$A$5,I159,0)+IF(A159=Table!$A$5,H159,0)</f>
        <v>0</v>
      </c>
      <c r="Q159" s="539" t="str">
        <f t="shared" si="15"/>
        <v>01/1900</v>
      </c>
      <c r="R159" s="475">
        <f t="shared" si="18"/>
        <v>1</v>
      </c>
    </row>
    <row r="160" spans="1:18" ht="15">
      <c r="A160" s="468"/>
      <c r="B160" s="469"/>
      <c r="C160" s="537"/>
      <c r="D160" s="848" t="str">
        <f t="shared" si="16"/>
        <v>Banque-01/1900</v>
      </c>
      <c r="E160" s="470"/>
      <c r="F160" s="471"/>
      <c r="G160" s="472"/>
      <c r="H160" s="965"/>
      <c r="I160" s="966"/>
      <c r="J160" s="967">
        <f t="shared" si="17"/>
        <v>0</v>
      </c>
      <c r="K160" s="968">
        <f t="shared" si="13"/>
        <v>0</v>
      </c>
      <c r="L160" s="473">
        <f t="shared" si="14"/>
        <v>0</v>
      </c>
      <c r="M160" s="474"/>
      <c r="N160" s="706">
        <f>+IF(A160="",0,IF(A160=Table!$A$5,L160,(IF(A160=Table!$A$3,0,IF(A160=Table!$A$4,L160,0)))))</f>
        <v>0</v>
      </c>
      <c r="O160" s="672"/>
      <c r="P160" s="707">
        <f>-IF(A160=Table!$A$5,I160,0)+IF(A160=Table!$A$5,H160,0)</f>
        <v>0</v>
      </c>
      <c r="Q160" s="539" t="str">
        <f t="shared" si="15"/>
        <v>01/1900</v>
      </c>
      <c r="R160" s="475">
        <f t="shared" si="18"/>
        <v>1</v>
      </c>
    </row>
    <row r="161" spans="1:18" ht="15">
      <c r="A161" s="468"/>
      <c r="B161" s="469"/>
      <c r="C161" s="537"/>
      <c r="D161" s="848" t="str">
        <f t="shared" si="16"/>
        <v>Banque-01/1900</v>
      </c>
      <c r="E161" s="470"/>
      <c r="F161" s="471"/>
      <c r="G161" s="472"/>
      <c r="H161" s="965"/>
      <c r="I161" s="966"/>
      <c r="J161" s="967">
        <f t="shared" si="17"/>
        <v>0</v>
      </c>
      <c r="K161" s="968">
        <f t="shared" si="13"/>
        <v>0</v>
      </c>
      <c r="L161" s="473">
        <f t="shared" si="14"/>
        <v>0</v>
      </c>
      <c r="M161" s="474"/>
      <c r="N161" s="706">
        <f>+IF(A161="",0,IF(A161=Table!$A$5,L161,(IF(A161=Table!$A$3,0,IF(A161=Table!$A$4,L161,0)))))</f>
        <v>0</v>
      </c>
      <c r="O161" s="672"/>
      <c r="P161" s="707">
        <f>-IF(A161=Table!$A$5,I161,0)+IF(A161=Table!$A$5,H161,0)</f>
        <v>0</v>
      </c>
      <c r="Q161" s="539" t="str">
        <f t="shared" si="15"/>
        <v>01/1900</v>
      </c>
      <c r="R161" s="475">
        <f t="shared" si="18"/>
        <v>1</v>
      </c>
    </row>
    <row r="162" spans="1:18" ht="15">
      <c r="A162" s="468"/>
      <c r="B162" s="469"/>
      <c r="C162" s="537"/>
      <c r="D162" s="848" t="str">
        <f t="shared" si="16"/>
        <v>Banque-01/1900</v>
      </c>
      <c r="E162" s="470"/>
      <c r="F162" s="471"/>
      <c r="G162" s="472"/>
      <c r="H162" s="965"/>
      <c r="I162" s="966"/>
      <c r="J162" s="967">
        <f t="shared" si="17"/>
        <v>0</v>
      </c>
      <c r="K162" s="968">
        <f t="shared" si="13"/>
        <v>0</v>
      </c>
      <c r="L162" s="473">
        <f t="shared" si="14"/>
        <v>0</v>
      </c>
      <c r="M162" s="474"/>
      <c r="N162" s="706">
        <f>+IF(A162="",0,IF(A162=Table!$A$5,L162,(IF(A162=Table!$A$3,0,IF(A162=Table!$A$4,L162,0)))))</f>
        <v>0</v>
      </c>
      <c r="O162" s="672"/>
      <c r="P162" s="707">
        <f>-IF(A162=Table!$A$5,I162,0)+IF(A162=Table!$A$5,H162,0)</f>
        <v>0</v>
      </c>
      <c r="Q162" s="539" t="str">
        <f t="shared" si="15"/>
        <v>01/1900</v>
      </c>
      <c r="R162" s="475">
        <f t="shared" si="18"/>
        <v>1</v>
      </c>
    </row>
    <row r="163" spans="1:18" ht="15">
      <c r="A163" s="468"/>
      <c r="B163" s="469"/>
      <c r="C163" s="537"/>
      <c r="D163" s="848" t="str">
        <f t="shared" si="16"/>
        <v>Banque-01/1900</v>
      </c>
      <c r="E163" s="470"/>
      <c r="F163" s="471"/>
      <c r="G163" s="472"/>
      <c r="H163" s="965"/>
      <c r="I163" s="966"/>
      <c r="J163" s="967">
        <f t="shared" si="17"/>
        <v>0</v>
      </c>
      <c r="K163" s="968">
        <f t="shared" si="13"/>
        <v>0</v>
      </c>
      <c r="L163" s="473">
        <f t="shared" si="14"/>
        <v>0</v>
      </c>
      <c r="M163" s="474"/>
      <c r="N163" s="706">
        <f>+IF(A163="",0,IF(A163=Table!$A$5,L163,(IF(A163=Table!$A$3,0,IF(A163=Table!$A$4,L163,0)))))</f>
        <v>0</v>
      </c>
      <c r="O163" s="672"/>
      <c r="P163" s="707">
        <f>-IF(A163=Table!$A$5,I163,0)+IF(A163=Table!$A$5,H163,0)</f>
        <v>0</v>
      </c>
      <c r="Q163" s="539" t="str">
        <f t="shared" si="15"/>
        <v>01/1900</v>
      </c>
      <c r="R163" s="475">
        <f t="shared" si="18"/>
        <v>1</v>
      </c>
    </row>
    <row r="164" spans="1:18" ht="15">
      <c r="A164" s="468"/>
      <c r="B164" s="469"/>
      <c r="C164" s="537"/>
      <c r="D164" s="848" t="str">
        <f t="shared" si="16"/>
        <v>Banque-01/1900</v>
      </c>
      <c r="E164" s="470"/>
      <c r="F164" s="471"/>
      <c r="G164" s="472"/>
      <c r="H164" s="965"/>
      <c r="I164" s="966"/>
      <c r="J164" s="967">
        <f t="shared" si="17"/>
        <v>0</v>
      </c>
      <c r="K164" s="968">
        <f t="shared" si="13"/>
        <v>0</v>
      </c>
      <c r="L164" s="473">
        <f t="shared" si="14"/>
        <v>0</v>
      </c>
      <c r="M164" s="474"/>
      <c r="N164" s="706">
        <f>+IF(A164="",0,IF(A164=Table!$A$5,L164,(IF(A164=Table!$A$3,0,IF(A164=Table!$A$4,L164,0)))))</f>
        <v>0</v>
      </c>
      <c r="O164" s="672"/>
      <c r="P164" s="707">
        <f>-IF(A164=Table!$A$5,I164,0)+IF(A164=Table!$A$5,H164,0)</f>
        <v>0</v>
      </c>
      <c r="Q164" s="539" t="str">
        <f t="shared" si="15"/>
        <v>01/1900</v>
      </c>
      <c r="R164" s="475">
        <f t="shared" si="18"/>
        <v>1</v>
      </c>
    </row>
    <row r="165" spans="1:18" ht="15">
      <c r="A165" s="468"/>
      <c r="B165" s="469"/>
      <c r="C165" s="537"/>
      <c r="D165" s="848" t="str">
        <f t="shared" si="16"/>
        <v>Banque-01/1900</v>
      </c>
      <c r="E165" s="470"/>
      <c r="F165" s="471"/>
      <c r="G165" s="472"/>
      <c r="H165" s="965"/>
      <c r="I165" s="966"/>
      <c r="J165" s="967">
        <f t="shared" si="17"/>
        <v>0</v>
      </c>
      <c r="K165" s="968">
        <f t="shared" si="13"/>
        <v>0</v>
      </c>
      <c r="L165" s="473">
        <f t="shared" si="14"/>
        <v>0</v>
      </c>
      <c r="M165" s="474"/>
      <c r="N165" s="706">
        <f>+IF(A165="",0,IF(A165=Table!$A$5,L165,(IF(A165=Table!$A$3,0,IF(A165=Table!$A$4,L165,0)))))</f>
        <v>0</v>
      </c>
      <c r="O165" s="672"/>
      <c r="P165" s="707">
        <f>-IF(A165=Table!$A$5,I165,0)+IF(A165=Table!$A$5,H165,0)</f>
        <v>0</v>
      </c>
      <c r="Q165" s="539" t="str">
        <f t="shared" si="15"/>
        <v>01/1900</v>
      </c>
      <c r="R165" s="475">
        <f t="shared" si="18"/>
        <v>1</v>
      </c>
    </row>
    <row r="166" spans="1:18" ht="15">
      <c r="A166" s="468"/>
      <c r="B166" s="469"/>
      <c r="C166" s="537"/>
      <c r="D166" s="848" t="str">
        <f t="shared" si="16"/>
        <v>Banque-01/1900</v>
      </c>
      <c r="E166" s="470"/>
      <c r="F166" s="471"/>
      <c r="G166" s="472"/>
      <c r="H166" s="965"/>
      <c r="I166" s="966"/>
      <c r="J166" s="967">
        <f t="shared" si="17"/>
        <v>0</v>
      </c>
      <c r="K166" s="968">
        <f t="shared" si="13"/>
        <v>0</v>
      </c>
      <c r="L166" s="473">
        <f t="shared" si="14"/>
        <v>0</v>
      </c>
      <c r="M166" s="474"/>
      <c r="N166" s="706">
        <f>+IF(A166="",0,IF(A166=Table!$A$5,L166,(IF(A166=Table!$A$3,0,IF(A166=Table!$A$4,L166,0)))))</f>
        <v>0</v>
      </c>
      <c r="O166" s="672"/>
      <c r="P166" s="707">
        <f>-IF(A166=Table!$A$5,I166,0)+IF(A166=Table!$A$5,H166,0)</f>
        <v>0</v>
      </c>
      <c r="Q166" s="539" t="str">
        <f t="shared" si="15"/>
        <v>01/1900</v>
      </c>
      <c r="R166" s="475">
        <f t="shared" si="18"/>
        <v>1</v>
      </c>
    </row>
    <row r="167" spans="1:18" ht="15">
      <c r="A167" s="468"/>
      <c r="B167" s="469"/>
      <c r="C167" s="537"/>
      <c r="D167" s="848" t="str">
        <f t="shared" si="16"/>
        <v>Banque-01/1900</v>
      </c>
      <c r="E167" s="470"/>
      <c r="F167" s="471"/>
      <c r="G167" s="472"/>
      <c r="H167" s="965"/>
      <c r="I167" s="966"/>
      <c r="J167" s="967">
        <f t="shared" si="17"/>
        <v>0</v>
      </c>
      <c r="K167" s="968">
        <f t="shared" si="13"/>
        <v>0</v>
      </c>
      <c r="L167" s="473">
        <f t="shared" si="14"/>
        <v>0</v>
      </c>
      <c r="M167" s="474"/>
      <c r="N167" s="706">
        <f>+IF(A167="",0,IF(A167=Table!$A$5,L167,(IF(A167=Table!$A$3,0,IF(A167=Table!$A$4,L167,0)))))</f>
        <v>0</v>
      </c>
      <c r="O167" s="672"/>
      <c r="P167" s="707">
        <f>-IF(A167=Table!$A$5,I167,0)+IF(A167=Table!$A$5,H167,0)</f>
        <v>0</v>
      </c>
      <c r="Q167" s="539" t="str">
        <f t="shared" si="15"/>
        <v>01/1900</v>
      </c>
      <c r="R167" s="475">
        <f t="shared" si="18"/>
        <v>1</v>
      </c>
    </row>
    <row r="168" spans="1:18" ht="15">
      <c r="A168" s="468"/>
      <c r="B168" s="469"/>
      <c r="C168" s="537"/>
      <c r="D168" s="848" t="str">
        <f t="shared" si="16"/>
        <v>Banque-01/1900</v>
      </c>
      <c r="E168" s="470"/>
      <c r="F168" s="471"/>
      <c r="G168" s="472"/>
      <c r="H168" s="965"/>
      <c r="I168" s="966"/>
      <c r="J168" s="967">
        <f t="shared" si="17"/>
        <v>0</v>
      </c>
      <c r="K168" s="968">
        <f t="shared" si="13"/>
        <v>0</v>
      </c>
      <c r="L168" s="473">
        <f t="shared" si="14"/>
        <v>0</v>
      </c>
      <c r="M168" s="474"/>
      <c r="N168" s="706">
        <f>+IF(A168="",0,IF(A168=Table!$A$5,L168,(IF(A168=Table!$A$3,0,IF(A168=Table!$A$4,L168,0)))))</f>
        <v>0</v>
      </c>
      <c r="O168" s="672"/>
      <c r="P168" s="707">
        <f>-IF(A168=Table!$A$5,I168,0)+IF(A168=Table!$A$5,H168,0)</f>
        <v>0</v>
      </c>
      <c r="Q168" s="539" t="str">
        <f t="shared" si="15"/>
        <v>01/1900</v>
      </c>
      <c r="R168" s="475">
        <f t="shared" si="18"/>
        <v>1</v>
      </c>
    </row>
    <row r="169" spans="1:18" ht="15">
      <c r="A169" s="468"/>
      <c r="B169" s="469"/>
      <c r="C169" s="537"/>
      <c r="D169" s="848" t="str">
        <f t="shared" si="16"/>
        <v>Banque-01/1900</v>
      </c>
      <c r="E169" s="470"/>
      <c r="F169" s="471"/>
      <c r="G169" s="472"/>
      <c r="H169" s="965"/>
      <c r="I169" s="966"/>
      <c r="J169" s="967">
        <f t="shared" si="17"/>
        <v>0</v>
      </c>
      <c r="K169" s="968">
        <f t="shared" si="13"/>
        <v>0</v>
      </c>
      <c r="L169" s="473">
        <f t="shared" si="14"/>
        <v>0</v>
      </c>
      <c r="M169" s="474"/>
      <c r="N169" s="706">
        <f>+IF(A169="",0,IF(A169=Table!$A$5,L169,(IF(A169=Table!$A$3,0,IF(A169=Table!$A$4,L169,0)))))</f>
        <v>0</v>
      </c>
      <c r="O169" s="672"/>
      <c r="P169" s="707">
        <f>-IF(A169=Table!$A$5,I169,0)+IF(A169=Table!$A$5,H169,0)</f>
        <v>0</v>
      </c>
      <c r="Q169" s="539" t="str">
        <f t="shared" si="15"/>
        <v>01/1900</v>
      </c>
      <c r="R169" s="475">
        <f t="shared" si="18"/>
        <v>1</v>
      </c>
    </row>
    <row r="170" spans="1:18" ht="15">
      <c r="A170" s="468"/>
      <c r="B170" s="469"/>
      <c r="C170" s="537"/>
      <c r="D170" s="848" t="str">
        <f t="shared" si="16"/>
        <v>Banque-01/1900</v>
      </c>
      <c r="E170" s="470"/>
      <c r="F170" s="471"/>
      <c r="G170" s="472"/>
      <c r="H170" s="965"/>
      <c r="I170" s="966"/>
      <c r="J170" s="967">
        <f t="shared" si="17"/>
        <v>0</v>
      </c>
      <c r="K170" s="968">
        <f t="shared" si="13"/>
        <v>0</v>
      </c>
      <c r="L170" s="473">
        <f t="shared" si="14"/>
        <v>0</v>
      </c>
      <c r="M170" s="474"/>
      <c r="N170" s="706">
        <f>+IF(A170="",0,IF(A170=Table!$A$5,L170,(IF(A170=Table!$A$3,0,IF(A170=Table!$A$4,L170,0)))))</f>
        <v>0</v>
      </c>
      <c r="O170" s="672"/>
      <c r="P170" s="707">
        <f>-IF(A170=Table!$A$5,I170,0)+IF(A170=Table!$A$5,H170,0)</f>
        <v>0</v>
      </c>
      <c r="Q170" s="539" t="str">
        <f t="shared" si="15"/>
        <v>01/1900</v>
      </c>
      <c r="R170" s="475">
        <f t="shared" si="18"/>
        <v>1</v>
      </c>
    </row>
    <row r="171" spans="1:18" ht="15">
      <c r="A171" s="468"/>
      <c r="B171" s="469"/>
      <c r="C171" s="537"/>
      <c r="D171" s="848" t="str">
        <f t="shared" si="16"/>
        <v>Banque-01/1900</v>
      </c>
      <c r="E171" s="470"/>
      <c r="F171" s="471"/>
      <c r="G171" s="472"/>
      <c r="H171" s="965"/>
      <c r="I171" s="966"/>
      <c r="J171" s="967">
        <f t="shared" si="17"/>
        <v>0</v>
      </c>
      <c r="K171" s="968">
        <f t="shared" si="13"/>
        <v>0</v>
      </c>
      <c r="L171" s="473">
        <f t="shared" si="14"/>
        <v>0</v>
      </c>
      <c r="M171" s="474"/>
      <c r="N171" s="706">
        <f>+IF(A171="",0,IF(A171=Table!$A$5,L171,(IF(A171=Table!$A$3,0,IF(A171=Table!$A$4,L171,0)))))</f>
        <v>0</v>
      </c>
      <c r="O171" s="672"/>
      <c r="P171" s="707">
        <f>-IF(A171=Table!$A$5,I171,0)+IF(A171=Table!$A$5,H171,0)</f>
        <v>0</v>
      </c>
      <c r="Q171" s="539" t="str">
        <f t="shared" si="15"/>
        <v>01/1900</v>
      </c>
      <c r="R171" s="475">
        <f t="shared" si="18"/>
        <v>1</v>
      </c>
    </row>
    <row r="172" spans="1:18" ht="15">
      <c r="A172" s="468"/>
      <c r="B172" s="469"/>
      <c r="C172" s="537"/>
      <c r="D172" s="848" t="str">
        <f t="shared" si="16"/>
        <v>Banque-01/1900</v>
      </c>
      <c r="E172" s="470"/>
      <c r="F172" s="471"/>
      <c r="G172" s="472"/>
      <c r="H172" s="965"/>
      <c r="I172" s="966"/>
      <c r="J172" s="967">
        <f t="shared" si="17"/>
        <v>0</v>
      </c>
      <c r="K172" s="968">
        <f t="shared" si="13"/>
        <v>0</v>
      </c>
      <c r="L172" s="473">
        <f t="shared" si="14"/>
        <v>0</v>
      </c>
      <c r="M172" s="474"/>
      <c r="N172" s="706">
        <f>+IF(A172="",0,IF(A172=Table!$A$5,L172,(IF(A172=Table!$A$3,0,IF(A172=Table!$A$4,L172,0)))))</f>
        <v>0</v>
      </c>
      <c r="O172" s="672"/>
      <c r="P172" s="707">
        <f>-IF(A172=Table!$A$5,I172,0)+IF(A172=Table!$A$5,H172,0)</f>
        <v>0</v>
      </c>
      <c r="Q172" s="539" t="str">
        <f t="shared" si="15"/>
        <v>01/1900</v>
      </c>
      <c r="R172" s="475">
        <f t="shared" si="18"/>
        <v>1</v>
      </c>
    </row>
    <row r="173" spans="1:18" ht="15">
      <c r="A173" s="468"/>
      <c r="B173" s="469"/>
      <c r="C173" s="537"/>
      <c r="D173" s="848" t="str">
        <f t="shared" si="16"/>
        <v>Banque-01/1900</v>
      </c>
      <c r="E173" s="470"/>
      <c r="F173" s="471"/>
      <c r="G173" s="472"/>
      <c r="H173" s="965"/>
      <c r="I173" s="966"/>
      <c r="J173" s="967">
        <f t="shared" si="17"/>
        <v>0</v>
      </c>
      <c r="K173" s="968">
        <f t="shared" si="13"/>
        <v>0</v>
      </c>
      <c r="L173" s="473">
        <f t="shared" si="14"/>
        <v>0</v>
      </c>
      <c r="M173" s="474"/>
      <c r="N173" s="706">
        <f>+IF(A173="",0,IF(A173=Table!$A$5,L173,(IF(A173=Table!$A$3,0,IF(A173=Table!$A$4,L173,0)))))</f>
        <v>0</v>
      </c>
      <c r="O173" s="672"/>
      <c r="P173" s="707">
        <f>-IF(A173=Table!$A$5,I173,0)+IF(A173=Table!$A$5,H173,0)</f>
        <v>0</v>
      </c>
      <c r="Q173" s="539" t="str">
        <f t="shared" si="15"/>
        <v>01/1900</v>
      </c>
      <c r="R173" s="475">
        <f t="shared" si="18"/>
        <v>1</v>
      </c>
    </row>
    <row r="174" spans="1:18" ht="15">
      <c r="A174" s="468"/>
      <c r="B174" s="469"/>
      <c r="C174" s="537"/>
      <c r="D174" s="848" t="str">
        <f t="shared" si="16"/>
        <v>Banque-01/1900</v>
      </c>
      <c r="E174" s="470"/>
      <c r="F174" s="471"/>
      <c r="G174" s="472"/>
      <c r="H174" s="965"/>
      <c r="I174" s="966"/>
      <c r="J174" s="967">
        <f t="shared" si="17"/>
        <v>0</v>
      </c>
      <c r="K174" s="968">
        <f t="shared" si="13"/>
        <v>0</v>
      </c>
      <c r="L174" s="473">
        <f t="shared" si="14"/>
        <v>0</v>
      </c>
      <c r="M174" s="474"/>
      <c r="N174" s="706">
        <f>+IF(A174="",0,IF(A174=Table!$A$5,L174,(IF(A174=Table!$A$3,0,IF(A174=Table!$A$4,L174,0)))))</f>
        <v>0</v>
      </c>
      <c r="O174" s="672"/>
      <c r="P174" s="707">
        <f>-IF(A174=Table!$A$5,I174,0)+IF(A174=Table!$A$5,H174,0)</f>
        <v>0</v>
      </c>
      <c r="Q174" s="539" t="str">
        <f t="shared" si="15"/>
        <v>01/1900</v>
      </c>
      <c r="R174" s="475">
        <f t="shared" si="18"/>
        <v>1</v>
      </c>
    </row>
    <row r="175" spans="1:18" ht="15">
      <c r="A175" s="468"/>
      <c r="B175" s="469"/>
      <c r="C175" s="537"/>
      <c r="D175" s="848" t="str">
        <f t="shared" si="16"/>
        <v>Banque-01/1900</v>
      </c>
      <c r="E175" s="470"/>
      <c r="F175" s="471"/>
      <c r="G175" s="472"/>
      <c r="H175" s="965"/>
      <c r="I175" s="966"/>
      <c r="J175" s="967">
        <f t="shared" si="17"/>
        <v>0</v>
      </c>
      <c r="K175" s="968">
        <f t="shared" si="13"/>
        <v>0</v>
      </c>
      <c r="L175" s="473">
        <f t="shared" si="14"/>
        <v>0</v>
      </c>
      <c r="M175" s="474"/>
      <c r="N175" s="706">
        <f>+IF(A175="",0,IF(A175=Table!$A$5,L175,(IF(A175=Table!$A$3,0,IF(A175=Table!$A$4,L175,0)))))</f>
        <v>0</v>
      </c>
      <c r="O175" s="672"/>
      <c r="P175" s="707">
        <f>-IF(A175=Table!$A$5,I175,0)+IF(A175=Table!$A$5,H175,0)</f>
        <v>0</v>
      </c>
      <c r="Q175" s="539" t="str">
        <f t="shared" si="15"/>
        <v>01/1900</v>
      </c>
      <c r="R175" s="475">
        <f t="shared" si="18"/>
        <v>1</v>
      </c>
    </row>
    <row r="176" spans="1:18" ht="15">
      <c r="A176" s="468"/>
      <c r="B176" s="469"/>
      <c r="C176" s="537"/>
      <c r="D176" s="848" t="str">
        <f t="shared" si="16"/>
        <v>Banque-01/1900</v>
      </c>
      <c r="E176" s="470"/>
      <c r="F176" s="471"/>
      <c r="G176" s="472"/>
      <c r="H176" s="965"/>
      <c r="I176" s="966"/>
      <c r="J176" s="967">
        <f t="shared" si="17"/>
        <v>0</v>
      </c>
      <c r="K176" s="968">
        <f t="shared" si="13"/>
        <v>0</v>
      </c>
      <c r="L176" s="473">
        <f t="shared" si="14"/>
        <v>0</v>
      </c>
      <c r="M176" s="474"/>
      <c r="N176" s="706">
        <f>+IF(A176="",0,IF(A176=Table!$A$5,L176,(IF(A176=Table!$A$3,0,IF(A176=Table!$A$4,L176,0)))))</f>
        <v>0</v>
      </c>
      <c r="O176" s="672"/>
      <c r="P176" s="707">
        <f>-IF(A176=Table!$A$5,I176,0)+IF(A176=Table!$A$5,H176,0)</f>
        <v>0</v>
      </c>
      <c r="Q176" s="539" t="str">
        <f t="shared" si="15"/>
        <v>01/1900</v>
      </c>
      <c r="R176" s="475">
        <f t="shared" si="18"/>
        <v>1</v>
      </c>
    </row>
    <row r="177" spans="1:18" ht="15">
      <c r="A177" s="476"/>
      <c r="B177" s="465"/>
      <c r="C177" s="477"/>
      <c r="D177" s="477"/>
      <c r="E177" s="465"/>
      <c r="F177" s="465" t="s">
        <v>289</v>
      </c>
      <c r="G177" s="465"/>
      <c r="H177" s="478">
        <f>SUM(H11:H176)</f>
        <v>0</v>
      </c>
      <c r="I177" s="478">
        <f>SUM(I11:I176)</f>
        <v>0</v>
      </c>
      <c r="J177" s="466"/>
      <c r="K177" s="465"/>
      <c r="L177" s="473">
        <f>SUM(L11:L176)</f>
        <v>0</v>
      </c>
      <c r="M177" s="479"/>
      <c r="N177" s="478">
        <f>SUM(N11:N176)</f>
        <v>0</v>
      </c>
      <c r="O177" s="480"/>
      <c r="P177" s="478">
        <f>SUM(P11:P176)</f>
        <v>0</v>
      </c>
      <c r="Q177" s="481"/>
      <c r="R177" s="481"/>
    </row>
    <row r="178" spans="1:18" ht="15">
      <c r="A178" s="476"/>
      <c r="B178" s="482"/>
      <c r="C178" s="477"/>
      <c r="D178" s="477"/>
      <c r="E178" s="482"/>
      <c r="F178" s="483"/>
      <c r="G178" s="483"/>
      <c r="H178" s="484"/>
      <c r="I178" s="484"/>
      <c r="J178" s="485"/>
      <c r="K178" s="486"/>
      <c r="L178" s="486"/>
      <c r="M178" s="479"/>
      <c r="N178" s="487"/>
      <c r="O178" s="483"/>
      <c r="Q178" s="476"/>
      <c r="R178" s="476"/>
    </row>
    <row r="179" spans="1:18" ht="15">
      <c r="A179" s="476"/>
      <c r="B179" s="465"/>
      <c r="C179" s="477"/>
      <c r="D179" s="477"/>
      <c r="E179" s="465"/>
      <c r="F179" s="465" t="s">
        <v>290</v>
      </c>
      <c r="G179" s="465"/>
      <c r="H179" s="478"/>
      <c r="I179" s="478">
        <f>J3+H177-I177</f>
        <v>0</v>
      </c>
      <c r="J179" s="466"/>
      <c r="K179" s="465"/>
      <c r="L179" s="486"/>
      <c r="M179" s="479"/>
      <c r="N179" s="487"/>
      <c r="O179" s="483"/>
      <c r="Q179" s="476"/>
      <c r="R179" s="476"/>
    </row>
  </sheetData>
  <autoFilter ref="A10:R179" xr:uid="{00000000-0001-0000-1000-000000000000}"/>
  <mergeCells count="1">
    <mergeCell ref="G6:G7"/>
  </mergeCells>
  <conditionalFormatting sqref="L3">
    <cfRule type="expression" dxfId="28" priority="5" stopIfTrue="1">
      <formula>$A3&gt;1</formula>
    </cfRule>
  </conditionalFormatting>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extLst>
    <ext xmlns:x14="http://schemas.microsoft.com/office/spreadsheetml/2009/9/main" uri="{78C0D931-6437-407d-A8EE-F0AAD7539E65}">
      <x14:conditionalFormattings>
        <x14:conditionalFormatting xmlns:xm="http://schemas.microsoft.com/office/excel/2006/main">
          <x14:cfRule type="expression" priority="1" stopIfTrue="1" id="{391C58C8-4394-4288-9E4E-CB1ED073B15F}">
            <xm:f>$A11=Table!$A$5</xm:f>
            <x14:dxf>
              <font>
                <color rgb="FF000000"/>
              </font>
              <fill>
                <patternFill patternType="solid">
                  <fgColor rgb="FFFDEADA"/>
                  <bgColor rgb="FFFDEADA"/>
                </patternFill>
              </fill>
            </x14:dxf>
          </x14:cfRule>
          <xm:sqref>C11:C176</xm:sqref>
        </x14:conditionalFormatting>
        <x14:conditionalFormatting xmlns:xm="http://schemas.microsoft.com/office/excel/2006/main">
          <x14:cfRule type="expression" priority="4" id="{427550EE-D159-4843-A1ED-E8C957021A8A}">
            <xm:f>$A$11=Table!$A$5</xm:f>
            <x14:dxf>
              <fill>
                <patternFill>
                  <bgColor theme="7" tint="0.79998168889431442"/>
                </patternFill>
              </fill>
            </x14:dxf>
          </x14:cfRule>
          <xm:sqref>C177:D179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82EC4B39-2A3D-4B9B-B295-163E0D61D9CA}">
          <x14:formula1>
            <xm:f>Table!$A$2:$A$7</xm:f>
          </x14:formula1>
          <xm:sqref>A11:A176</xm:sqref>
        </x14:dataValidation>
        <x14:dataValidation type="list" allowBlank="1" showInputMessage="1" showErrorMessage="1" xr:uid="{00000000-0002-0000-1000-000001000000}">
          <x14:formula1>
            <xm:f>Table!$E$2:$E$30</xm:f>
          </x14:formula1>
          <xm:sqref>C11:C176</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L78"/>
  <sheetViews>
    <sheetView workbookViewId="0">
      <selection activeCell="C4" sqref="C4:C7"/>
    </sheetView>
  </sheetViews>
  <sheetFormatPr baseColWidth="10" defaultColWidth="11.42578125" defaultRowHeight="14.45" customHeight="1"/>
  <cols>
    <col min="1" max="1" width="3" customWidth="1"/>
    <col min="2" max="2" width="11.42578125" customWidth="1"/>
    <col min="3" max="3" width="12.7109375" customWidth="1"/>
    <col min="4" max="4" width="15.140625" customWidth="1"/>
    <col min="5" max="5" width="10.140625" customWidth="1"/>
    <col min="6" max="6" width="17.85546875" customWidth="1"/>
    <col min="7" max="7" width="16.85546875" customWidth="1"/>
    <col min="8" max="8" width="23.140625" customWidth="1"/>
    <col min="9" max="9" width="22.5703125" customWidth="1"/>
    <col min="10" max="12" width="9.7109375" customWidth="1"/>
    <col min="13" max="16371" width="11.42578125" customWidth="1"/>
  </cols>
  <sheetData>
    <row r="1" spans="1:12" ht="13.5" customHeight="1">
      <c r="A1" s="488"/>
      <c r="B1" s="489"/>
      <c r="C1" s="489"/>
      <c r="D1" s="489"/>
      <c r="E1" s="489"/>
      <c r="F1" s="489"/>
      <c r="G1" s="489"/>
      <c r="H1" s="489"/>
      <c r="I1" s="489"/>
      <c r="J1" s="489"/>
      <c r="K1" s="489"/>
      <c r="L1" s="489"/>
    </row>
    <row r="2" spans="1:12" ht="18">
      <c r="A2" s="489"/>
      <c r="B2" s="1220" t="s">
        <v>302</v>
      </c>
      <c r="C2" s="1220"/>
      <c r="D2" s="1220"/>
      <c r="E2" s="1220"/>
      <c r="F2" s="1220"/>
      <c r="G2" s="1220"/>
      <c r="H2" s="1220"/>
      <c r="I2" s="1220"/>
      <c r="J2" s="489"/>
      <c r="K2" s="489"/>
      <c r="L2" s="489"/>
    </row>
    <row r="3" spans="1:12" ht="15">
      <c r="A3" s="489"/>
      <c r="B3" s="489"/>
      <c r="C3" s="489"/>
      <c r="D3" s="489"/>
      <c r="E3" s="489"/>
      <c r="F3" s="489"/>
      <c r="G3" s="489"/>
      <c r="H3" s="489"/>
      <c r="I3" s="489"/>
      <c r="J3" s="489"/>
      <c r="K3" s="489"/>
      <c r="L3" s="489"/>
    </row>
    <row r="4" spans="1:12" ht="27.75" customHeight="1">
      <c r="A4" s="489"/>
      <c r="B4" s="490"/>
      <c r="C4" s="490" t="s">
        <v>303</v>
      </c>
      <c r="D4" s="1221">
        <f>'INFO PROJET'!B5</f>
        <v>0</v>
      </c>
      <c r="E4" s="1221"/>
      <c r="F4" s="1221"/>
      <c r="G4" s="490" t="s">
        <v>293</v>
      </c>
      <c r="H4" s="491"/>
      <c r="I4" s="492"/>
      <c r="J4" s="488"/>
      <c r="K4" s="488"/>
      <c r="L4" s="488"/>
    </row>
    <row r="5" spans="1:12" ht="15.75">
      <c r="A5" s="489"/>
      <c r="B5" s="493"/>
      <c r="C5" s="490" t="s">
        <v>1710</v>
      </c>
      <c r="D5" s="1221">
        <f>'INFO PROJET'!B6</f>
        <v>0</v>
      </c>
      <c r="E5" s="1221"/>
      <c r="F5" s="1221"/>
      <c r="G5" s="489"/>
      <c r="H5" s="489"/>
      <c r="I5" s="489"/>
      <c r="J5" s="488"/>
      <c r="K5" s="488"/>
      <c r="L5" s="488"/>
    </row>
    <row r="6" spans="1:12" ht="18" customHeight="1">
      <c r="A6" s="489"/>
      <c r="B6" s="489"/>
      <c r="C6" s="490" t="s">
        <v>304</v>
      </c>
      <c r="D6" s="1222"/>
      <c r="E6" s="1222"/>
      <c r="F6" s="1222"/>
      <c r="G6" s="490" t="s">
        <v>305</v>
      </c>
      <c r="H6" s="969">
        <f>+'INFO PROJET'!B12</f>
        <v>0</v>
      </c>
      <c r="I6" s="492"/>
      <c r="J6" s="489"/>
      <c r="K6" s="489"/>
      <c r="L6" s="489"/>
    </row>
    <row r="7" spans="1:12" ht="15.75" customHeight="1">
      <c r="A7" s="489"/>
      <c r="B7" s="645"/>
      <c r="C7" s="490" t="s">
        <v>306</v>
      </c>
      <c r="D7" s="1223"/>
      <c r="E7" s="1223"/>
      <c r="F7" s="1223"/>
      <c r="G7" s="489"/>
      <c r="H7" s="489"/>
      <c r="I7" s="489"/>
      <c r="J7" s="489"/>
      <c r="K7" s="489"/>
      <c r="L7" s="489"/>
    </row>
    <row r="8" spans="1:12" ht="15.75" customHeight="1">
      <c r="A8" s="489"/>
      <c r="B8" s="489"/>
      <c r="C8" s="489"/>
      <c r="D8" s="489"/>
      <c r="E8" s="489"/>
      <c r="F8" s="489"/>
      <c r="G8" s="489"/>
      <c r="H8" s="489"/>
      <c r="I8" s="489"/>
      <c r="J8" s="489"/>
      <c r="K8" s="489"/>
      <c r="L8" s="489"/>
    </row>
    <row r="9" spans="1:12" ht="15.75" customHeight="1">
      <c r="A9" s="489"/>
      <c r="B9" s="489"/>
      <c r="C9" s="489"/>
      <c r="D9" s="489"/>
      <c r="E9" s="489"/>
      <c r="F9" s="489"/>
      <c r="G9" s="489"/>
      <c r="H9" s="489"/>
      <c r="I9" s="489"/>
      <c r="J9" s="489"/>
      <c r="K9" s="489"/>
      <c r="L9" s="489"/>
    </row>
    <row r="10" spans="1:12" ht="15">
      <c r="A10" s="489"/>
      <c r="B10" s="494"/>
      <c r="C10" s="495"/>
      <c r="D10" s="495"/>
      <c r="E10" s="495"/>
      <c r="F10" s="495"/>
      <c r="G10" s="495"/>
      <c r="H10" s="495"/>
      <c r="I10" s="496"/>
      <c r="J10" s="489"/>
      <c r="K10" s="489"/>
      <c r="L10" s="489"/>
    </row>
    <row r="11" spans="1:12" ht="15">
      <c r="A11" s="489"/>
      <c r="B11" s="497" t="s">
        <v>307</v>
      </c>
      <c r="C11" s="489"/>
      <c r="D11" s="489"/>
      <c r="E11" s="489"/>
      <c r="F11" s="489"/>
      <c r="G11" s="489">
        <f>D4</f>
        <v>0</v>
      </c>
      <c r="H11" s="489"/>
      <c r="I11" s="498">
        <f>'A2 Banque'!J8</f>
        <v>0</v>
      </c>
      <c r="J11" s="489"/>
      <c r="K11" s="489"/>
      <c r="L11" s="489"/>
    </row>
    <row r="12" spans="1:12" ht="13.5" customHeight="1">
      <c r="A12" s="489"/>
      <c r="B12" s="499"/>
      <c r="C12" s="500"/>
      <c r="D12" s="500"/>
      <c r="E12" s="500"/>
      <c r="F12" s="500"/>
      <c r="G12" s="500"/>
      <c r="H12" s="500"/>
      <c r="I12" s="501"/>
      <c r="J12" s="489"/>
      <c r="K12" s="489"/>
      <c r="L12" s="489"/>
    </row>
    <row r="13" spans="1:12" ht="15.75" customHeight="1">
      <c r="A13" s="489"/>
      <c r="B13" s="489"/>
      <c r="C13" s="489"/>
      <c r="D13" s="489"/>
      <c r="E13" s="489"/>
      <c r="F13" s="489"/>
      <c r="G13" s="489"/>
      <c r="H13" s="489"/>
      <c r="I13" s="489"/>
      <c r="J13" s="489"/>
      <c r="K13" s="489"/>
      <c r="L13" s="489"/>
    </row>
    <row r="14" spans="1:12" ht="15.75" customHeight="1">
      <c r="A14" s="489"/>
      <c r="B14" s="493" t="s">
        <v>308</v>
      </c>
      <c r="C14" s="489"/>
      <c r="D14" s="489"/>
      <c r="E14" s="489"/>
      <c r="F14" s="489"/>
      <c r="G14" s="489"/>
      <c r="H14" s="489"/>
      <c r="I14" s="489"/>
      <c r="J14" s="489"/>
      <c r="K14" s="489"/>
      <c r="L14" s="489"/>
    </row>
    <row r="15" spans="1:12" ht="15.75" customHeight="1">
      <c r="A15" s="489"/>
      <c r="B15" s="493" t="s">
        <v>309</v>
      </c>
      <c r="C15" s="489"/>
      <c r="D15" s="489"/>
      <c r="E15" s="489"/>
      <c r="F15" s="489"/>
      <c r="G15" s="489"/>
      <c r="H15" s="489"/>
      <c r="I15" s="489"/>
      <c r="J15" s="489"/>
      <c r="K15" s="489"/>
      <c r="L15" s="489"/>
    </row>
    <row r="16" spans="1:12" ht="15.75" customHeight="1">
      <c r="A16" s="489"/>
      <c r="B16" s="489"/>
      <c r="C16" s="489"/>
      <c r="D16" s="489"/>
      <c r="E16" s="489"/>
      <c r="F16" s="489"/>
      <c r="G16" s="489"/>
      <c r="H16" s="489"/>
      <c r="I16" s="489"/>
      <c r="J16" s="489"/>
      <c r="K16" s="489"/>
      <c r="L16" s="489"/>
    </row>
    <row r="17" spans="1:12" ht="15.75" customHeight="1">
      <c r="A17" s="489"/>
      <c r="B17" s="502" t="s">
        <v>310</v>
      </c>
      <c r="C17" s="503"/>
      <c r="D17" s="504" t="s">
        <v>311</v>
      </c>
      <c r="E17" s="505"/>
      <c r="F17" s="505"/>
      <c r="G17" s="505"/>
      <c r="H17" s="506" t="s">
        <v>312</v>
      </c>
      <c r="I17" s="496"/>
      <c r="J17" s="489"/>
      <c r="K17" s="489"/>
      <c r="L17" s="489"/>
    </row>
    <row r="18" spans="1:12" ht="15.75" customHeight="1">
      <c r="A18" s="489"/>
      <c r="B18" s="507" t="s">
        <v>310</v>
      </c>
      <c r="C18" s="508"/>
      <c r="D18" s="509" t="s">
        <v>311</v>
      </c>
      <c r="E18" s="510"/>
      <c r="F18" s="510"/>
      <c r="G18" s="510"/>
      <c r="H18" s="511" t="s">
        <v>312</v>
      </c>
      <c r="I18" s="512"/>
      <c r="J18" s="489"/>
      <c r="K18" s="489"/>
      <c r="L18" s="489"/>
    </row>
    <row r="19" spans="1:12" ht="15.75" customHeight="1">
      <c r="A19" s="489"/>
      <c r="B19" s="507" t="s">
        <v>310</v>
      </c>
      <c r="C19" s="508"/>
      <c r="D19" s="509" t="s">
        <v>311</v>
      </c>
      <c r="E19" s="510"/>
      <c r="F19" s="510"/>
      <c r="G19" s="510"/>
      <c r="H19" s="511" t="s">
        <v>312</v>
      </c>
      <c r="I19" s="512"/>
      <c r="J19" s="489"/>
      <c r="K19" s="489"/>
      <c r="L19" s="489"/>
    </row>
    <row r="20" spans="1:12" ht="15.75" customHeight="1">
      <c r="A20" s="489"/>
      <c r="B20" s="507" t="s">
        <v>310</v>
      </c>
      <c r="C20" s="508"/>
      <c r="D20" s="509" t="s">
        <v>311</v>
      </c>
      <c r="E20" s="510"/>
      <c r="F20" s="510"/>
      <c r="G20" s="510"/>
      <c r="H20" s="511" t="s">
        <v>312</v>
      </c>
      <c r="I20" s="512"/>
      <c r="J20" s="489"/>
      <c r="K20" s="489"/>
      <c r="L20" s="489"/>
    </row>
    <row r="21" spans="1:12" ht="15.75" customHeight="1">
      <c r="A21" s="489"/>
      <c r="B21" s="513" t="s">
        <v>310</v>
      </c>
      <c r="C21" s="514"/>
      <c r="D21" s="515" t="s">
        <v>311</v>
      </c>
      <c r="E21" s="516"/>
      <c r="F21" s="516"/>
      <c r="G21" s="516"/>
      <c r="H21" s="511" t="s">
        <v>312</v>
      </c>
      <c r="I21" s="501"/>
      <c r="J21" s="489"/>
      <c r="K21" s="489"/>
      <c r="L21" s="489"/>
    </row>
    <row r="22" spans="1:12" ht="15.75" customHeight="1">
      <c r="A22" s="489"/>
      <c r="B22" s="489"/>
      <c r="C22" s="489"/>
      <c r="D22" s="489"/>
      <c r="E22" s="489"/>
      <c r="F22" s="489"/>
      <c r="G22" s="489"/>
      <c r="H22" s="517" t="s">
        <v>313</v>
      </c>
      <c r="I22" s="518">
        <f>SUM(I17:I21)</f>
        <v>0</v>
      </c>
      <c r="J22" s="489"/>
      <c r="K22" s="489"/>
      <c r="L22" s="489"/>
    </row>
    <row r="23" spans="1:12" ht="15.75" customHeight="1">
      <c r="A23" s="489"/>
      <c r="B23" s="489"/>
      <c r="C23" s="489"/>
      <c r="D23" s="489"/>
      <c r="E23" s="489"/>
      <c r="F23" s="489"/>
      <c r="G23" s="489"/>
      <c r="H23" s="489"/>
      <c r="I23" s="489"/>
      <c r="J23" s="489"/>
      <c r="K23" s="489"/>
      <c r="L23" s="489"/>
    </row>
    <row r="24" spans="1:12" ht="15.75" customHeight="1">
      <c r="A24" s="489"/>
      <c r="B24" s="493" t="s">
        <v>314</v>
      </c>
      <c r="C24" s="489"/>
      <c r="D24" s="489"/>
      <c r="E24" s="489"/>
      <c r="F24" s="489"/>
      <c r="G24" s="489"/>
      <c r="H24" s="489"/>
      <c r="I24" s="489"/>
      <c r="J24" s="489"/>
      <c r="K24" s="489"/>
      <c r="L24" s="489"/>
    </row>
    <row r="25" spans="1:12" ht="15.75" customHeight="1">
      <c r="A25" s="489"/>
      <c r="B25" s="489"/>
      <c r="C25" s="489"/>
      <c r="D25" s="489"/>
      <c r="E25" s="489"/>
      <c r="F25" s="489"/>
      <c r="G25" s="489"/>
      <c r="H25" s="489"/>
      <c r="I25" s="489"/>
      <c r="J25" s="489"/>
      <c r="K25" s="489"/>
      <c r="L25" s="489"/>
    </row>
    <row r="26" spans="1:12" ht="15.75" customHeight="1">
      <c r="A26" s="489"/>
      <c r="B26" s="502" t="s">
        <v>310</v>
      </c>
      <c r="C26" s="519"/>
      <c r="D26" s="504" t="s">
        <v>311</v>
      </c>
      <c r="E26" s="505"/>
      <c r="F26" s="505"/>
      <c r="G26" s="505"/>
      <c r="H26" s="506" t="s">
        <v>315</v>
      </c>
      <c r="I26" s="496"/>
      <c r="J26" s="489"/>
      <c r="K26" s="489"/>
      <c r="L26" s="489"/>
    </row>
    <row r="27" spans="1:12" ht="15.75" customHeight="1">
      <c r="A27" s="493"/>
      <c r="B27" s="507" t="s">
        <v>310</v>
      </c>
      <c r="C27" s="508"/>
      <c r="D27" s="509" t="s">
        <v>311</v>
      </c>
      <c r="E27" s="510"/>
      <c r="F27" s="510"/>
      <c r="G27" s="510"/>
      <c r="H27" s="511" t="s">
        <v>315</v>
      </c>
      <c r="I27" s="512"/>
      <c r="J27" s="489"/>
      <c r="K27" s="489"/>
      <c r="L27" s="489"/>
    </row>
    <row r="28" spans="1:12" ht="15.75" customHeight="1">
      <c r="A28" s="489"/>
      <c r="B28" s="507" t="s">
        <v>310</v>
      </c>
      <c r="C28" s="508"/>
      <c r="D28" s="509" t="s">
        <v>311</v>
      </c>
      <c r="E28" s="510"/>
      <c r="F28" s="510"/>
      <c r="G28" s="510"/>
      <c r="H28" s="511" t="s">
        <v>315</v>
      </c>
      <c r="I28" s="512"/>
      <c r="J28" s="489"/>
      <c r="K28" s="489"/>
      <c r="L28" s="489"/>
    </row>
    <row r="29" spans="1:12" ht="13.5" customHeight="1">
      <c r="A29" s="489"/>
      <c r="B29" s="513" t="s">
        <v>310</v>
      </c>
      <c r="C29" s="514"/>
      <c r="D29" s="515" t="s">
        <v>311</v>
      </c>
      <c r="E29" s="516"/>
      <c r="F29" s="516"/>
      <c r="G29" s="516"/>
      <c r="H29" s="520" t="s">
        <v>315</v>
      </c>
      <c r="I29" s="501"/>
      <c r="J29" s="489"/>
      <c r="K29" s="489"/>
      <c r="L29" s="489"/>
    </row>
    <row r="30" spans="1:12" ht="13.5" customHeight="1">
      <c r="A30" s="489"/>
      <c r="B30" s="489"/>
      <c r="C30" s="489"/>
      <c r="D30" s="489"/>
      <c r="E30" s="489"/>
      <c r="F30" s="489"/>
      <c r="G30" s="489"/>
      <c r="H30" s="517" t="s">
        <v>313</v>
      </c>
      <c r="I30" s="518">
        <f>SUM(I26:I29)</f>
        <v>0</v>
      </c>
      <c r="J30" s="489"/>
      <c r="K30" s="489"/>
      <c r="L30" s="489"/>
    </row>
    <row r="31" spans="1:12" ht="15.75" customHeight="1">
      <c r="A31" s="489"/>
      <c r="B31" s="489"/>
      <c r="C31" s="489"/>
      <c r="D31" s="489"/>
      <c r="E31" s="489"/>
      <c r="F31" s="489"/>
      <c r="G31" s="489"/>
      <c r="H31" s="489"/>
      <c r="I31" s="489"/>
      <c r="J31" s="489"/>
      <c r="K31" s="489"/>
      <c r="L31" s="489"/>
    </row>
    <row r="32" spans="1:12" ht="15.75" customHeight="1">
      <c r="A32" s="489"/>
      <c r="B32" s="493" t="s">
        <v>316</v>
      </c>
      <c r="C32" s="489"/>
      <c r="D32" s="489"/>
      <c r="E32" s="489"/>
      <c r="F32" s="489"/>
      <c r="G32" s="489"/>
      <c r="H32" s="489"/>
      <c r="I32" s="489"/>
      <c r="J32" s="489"/>
      <c r="K32" s="489"/>
      <c r="L32" s="489"/>
    </row>
    <row r="33" spans="1:12" ht="15.75" customHeight="1">
      <c r="A33" s="489"/>
      <c r="B33" s="489"/>
      <c r="C33" s="489"/>
      <c r="D33" s="489"/>
      <c r="E33" s="489"/>
      <c r="F33" s="489"/>
      <c r="G33" s="489"/>
      <c r="H33" s="489"/>
      <c r="I33" s="489"/>
      <c r="J33" s="489"/>
      <c r="K33" s="489"/>
      <c r="L33" s="489"/>
    </row>
    <row r="34" spans="1:12" ht="15.75" customHeight="1">
      <c r="A34" s="489"/>
      <c r="B34" s="502" t="s">
        <v>310</v>
      </c>
      <c r="C34" s="519"/>
      <c r="D34" s="504" t="s">
        <v>311</v>
      </c>
      <c r="E34" s="505"/>
      <c r="F34" s="505"/>
      <c r="G34" s="505"/>
      <c r="H34" s="506" t="s">
        <v>312</v>
      </c>
      <c r="I34" s="496"/>
      <c r="J34" s="489"/>
      <c r="K34" s="489"/>
      <c r="L34" s="489"/>
    </row>
    <row r="35" spans="1:12" ht="15.75" customHeight="1">
      <c r="A35" s="489"/>
      <c r="B35" s="507" t="s">
        <v>310</v>
      </c>
      <c r="C35" s="508"/>
      <c r="D35" s="509" t="s">
        <v>311</v>
      </c>
      <c r="E35" s="510"/>
      <c r="F35" s="510"/>
      <c r="G35" s="510"/>
      <c r="H35" s="511" t="s">
        <v>312</v>
      </c>
      <c r="I35" s="512"/>
      <c r="J35" s="489"/>
      <c r="K35" s="489"/>
      <c r="L35" s="489"/>
    </row>
    <row r="36" spans="1:12" ht="15.75" customHeight="1">
      <c r="A36" s="489"/>
      <c r="B36" s="507" t="s">
        <v>310</v>
      </c>
      <c r="C36" s="508"/>
      <c r="D36" s="509" t="s">
        <v>311</v>
      </c>
      <c r="E36" s="510"/>
      <c r="F36" s="510"/>
      <c r="G36" s="510"/>
      <c r="H36" s="511" t="s">
        <v>312</v>
      </c>
      <c r="I36" s="512"/>
      <c r="J36" s="489"/>
      <c r="K36" s="489"/>
      <c r="L36" s="489"/>
    </row>
    <row r="37" spans="1:12" ht="15.75" customHeight="1">
      <c r="A37" s="489"/>
      <c r="B37" s="513" t="s">
        <v>310</v>
      </c>
      <c r="C37" s="514"/>
      <c r="D37" s="515" t="s">
        <v>311</v>
      </c>
      <c r="E37" s="516"/>
      <c r="F37" s="516"/>
      <c r="G37" s="516"/>
      <c r="H37" s="511" t="s">
        <v>312</v>
      </c>
      <c r="I37" s="501"/>
      <c r="J37" s="489"/>
      <c r="K37" s="489"/>
      <c r="L37" s="489"/>
    </row>
    <row r="38" spans="1:12" ht="15.75" customHeight="1">
      <c r="A38" s="489"/>
      <c r="B38" s="489"/>
      <c r="C38" s="489"/>
      <c r="D38" s="489"/>
      <c r="E38" s="489"/>
      <c r="F38" s="489"/>
      <c r="G38" s="489"/>
      <c r="H38" s="517" t="s">
        <v>313</v>
      </c>
      <c r="I38" s="518">
        <f>SUM(I34:I37)</f>
        <v>0</v>
      </c>
      <c r="J38" s="489"/>
      <c r="K38" s="489"/>
      <c r="L38" s="489"/>
    </row>
    <row r="39" spans="1:12" ht="15.75" customHeight="1">
      <c r="A39" s="489"/>
      <c r="B39" s="489"/>
      <c r="C39" s="489"/>
      <c r="D39" s="489"/>
      <c r="E39" s="489"/>
      <c r="F39" s="489"/>
      <c r="G39" s="489"/>
      <c r="H39" s="489"/>
      <c r="I39" s="489"/>
      <c r="J39" s="489"/>
      <c r="K39" s="489"/>
      <c r="L39" s="489"/>
    </row>
    <row r="40" spans="1:12" ht="15.75" customHeight="1">
      <c r="A40" s="489"/>
      <c r="B40" s="493" t="s">
        <v>317</v>
      </c>
      <c r="C40" s="489"/>
      <c r="D40" s="489"/>
      <c r="E40" s="489"/>
      <c r="F40" s="489"/>
      <c r="G40" s="489"/>
      <c r="H40" s="489"/>
      <c r="I40" s="489"/>
      <c r="J40" s="489"/>
      <c r="K40" s="489"/>
      <c r="L40" s="489"/>
    </row>
    <row r="41" spans="1:12" ht="15.75" customHeight="1">
      <c r="A41" s="489"/>
      <c r="B41" s="489"/>
      <c r="C41" s="489"/>
      <c r="D41" s="489"/>
      <c r="E41" s="489"/>
      <c r="F41" s="489"/>
      <c r="G41" s="489"/>
      <c r="H41" s="489"/>
      <c r="I41" s="489"/>
      <c r="J41" s="489"/>
      <c r="K41" s="489"/>
      <c r="L41" s="489"/>
    </row>
    <row r="42" spans="1:12" ht="15.75" customHeight="1">
      <c r="A42" s="489"/>
      <c r="B42" s="502" t="s">
        <v>310</v>
      </c>
      <c r="C42" s="519"/>
      <c r="D42" s="504" t="s">
        <v>318</v>
      </c>
      <c r="E42" s="505"/>
      <c r="F42" s="505"/>
      <c r="G42" s="505"/>
      <c r="H42" s="506" t="s">
        <v>315</v>
      </c>
      <c r="I42" s="496"/>
      <c r="J42" s="489"/>
      <c r="K42" s="489"/>
      <c r="L42" s="489"/>
    </row>
    <row r="43" spans="1:12" ht="15.75" customHeight="1">
      <c r="A43" s="521"/>
      <c r="B43" s="507" t="s">
        <v>310</v>
      </c>
      <c r="C43" s="508"/>
      <c r="D43" s="509" t="s">
        <v>318</v>
      </c>
      <c r="E43" s="510"/>
      <c r="F43" s="510"/>
      <c r="G43" s="510"/>
      <c r="H43" s="511" t="s">
        <v>315</v>
      </c>
      <c r="I43" s="512"/>
      <c r="J43" s="489"/>
      <c r="K43" s="489"/>
      <c r="L43" s="489"/>
    </row>
    <row r="44" spans="1:12" ht="15.75" customHeight="1">
      <c r="A44" s="489"/>
      <c r="B44" s="513" t="s">
        <v>310</v>
      </c>
      <c r="C44" s="514"/>
      <c r="D44" s="515" t="s">
        <v>318</v>
      </c>
      <c r="E44" s="516"/>
      <c r="F44" s="516"/>
      <c r="G44" s="516"/>
      <c r="H44" s="520" t="s">
        <v>315</v>
      </c>
      <c r="I44" s="501"/>
      <c r="J44" s="489"/>
      <c r="K44" s="489"/>
      <c r="L44" s="489"/>
    </row>
    <row r="45" spans="1:12" ht="15.75" customHeight="1">
      <c r="A45" s="489"/>
      <c r="B45" s="489"/>
      <c r="C45" s="489"/>
      <c r="D45" s="489"/>
      <c r="E45" s="489"/>
      <c r="F45" s="489"/>
      <c r="G45" s="489"/>
      <c r="H45" s="522" t="s">
        <v>313</v>
      </c>
      <c r="I45" s="523">
        <f>SUM(I42:I44)</f>
        <v>0</v>
      </c>
      <c r="J45" s="489"/>
      <c r="K45" s="489"/>
      <c r="L45" s="489"/>
    </row>
    <row r="46" spans="1:12" ht="5.25" customHeight="1">
      <c r="A46" s="489"/>
      <c r="B46" s="489"/>
      <c r="C46" s="489"/>
      <c r="D46" s="489"/>
      <c r="E46" s="489"/>
      <c r="F46" s="489"/>
      <c r="G46" s="489"/>
      <c r="H46" s="489"/>
      <c r="I46" s="489"/>
      <c r="J46" s="489"/>
      <c r="K46" s="489"/>
      <c r="L46" s="489"/>
    </row>
    <row r="47" spans="1:12" ht="21.75" customHeight="1">
      <c r="A47" s="489"/>
      <c r="B47" s="493"/>
      <c r="C47" s="489"/>
      <c r="D47" s="489"/>
      <c r="E47" s="489"/>
      <c r="F47" s="489"/>
      <c r="G47" s="489"/>
      <c r="H47" s="490" t="s">
        <v>319</v>
      </c>
      <c r="I47" s="518">
        <f>I11+I22-I30-I38+I45</f>
        <v>0</v>
      </c>
      <c r="J47" s="521"/>
      <c r="K47" s="521"/>
      <c r="L47" s="521"/>
    </row>
    <row r="48" spans="1:12" ht="9.75" customHeight="1">
      <c r="A48" s="489"/>
      <c r="B48" s="489"/>
      <c r="C48" s="489"/>
      <c r="D48" s="489"/>
      <c r="E48" s="489"/>
      <c r="F48" s="489"/>
      <c r="G48" s="489"/>
      <c r="H48" s="489"/>
      <c r="I48" s="489"/>
      <c r="J48" s="489"/>
      <c r="K48" s="489"/>
      <c r="L48" s="489"/>
    </row>
    <row r="49" spans="1:12" ht="21.75" customHeight="1">
      <c r="A49" s="489"/>
      <c r="B49" s="489"/>
      <c r="C49" s="489"/>
      <c r="D49" s="489"/>
      <c r="E49" s="489"/>
      <c r="F49" s="489"/>
      <c r="G49" s="489"/>
      <c r="H49" s="490" t="s">
        <v>320</v>
      </c>
      <c r="I49" s="524"/>
      <c r="J49" s="489"/>
      <c r="K49" s="489"/>
      <c r="L49" s="489"/>
    </row>
    <row r="50" spans="1:12" ht="15">
      <c r="A50" s="489"/>
      <c r="B50" s="489"/>
      <c r="C50" s="489"/>
      <c r="D50" s="489"/>
      <c r="E50" s="489"/>
      <c r="F50" s="489"/>
      <c r="G50" s="489"/>
      <c r="H50" s="489"/>
      <c r="I50" s="489"/>
      <c r="J50" s="489"/>
      <c r="K50" s="489"/>
      <c r="L50" s="489"/>
    </row>
    <row r="51" spans="1:12" ht="23.25" customHeight="1">
      <c r="A51" s="489"/>
      <c r="B51" s="489"/>
      <c r="C51" s="489"/>
      <c r="D51" s="489"/>
      <c r="E51" s="489"/>
      <c r="F51" s="489"/>
      <c r="G51" s="489"/>
      <c r="H51" s="490" t="s">
        <v>321</v>
      </c>
      <c r="I51" s="518">
        <f>I47-I49</f>
        <v>0</v>
      </c>
      <c r="J51" s="489"/>
      <c r="K51" s="489"/>
      <c r="L51" s="489"/>
    </row>
    <row r="52" spans="1:12" ht="15" customHeight="1">
      <c r="A52" s="489"/>
      <c r="B52" s="489"/>
      <c r="C52" s="489"/>
      <c r="D52" s="489"/>
      <c r="E52" s="489"/>
      <c r="F52" s="489"/>
      <c r="G52" s="489"/>
      <c r="H52" s="489"/>
      <c r="I52" s="489"/>
      <c r="J52" s="489"/>
      <c r="K52" s="489"/>
      <c r="L52" s="489"/>
    </row>
    <row r="53" spans="1:12" ht="19.5" customHeight="1">
      <c r="A53" s="489"/>
      <c r="B53" s="490" t="s">
        <v>297</v>
      </c>
      <c r="C53" s="489"/>
      <c r="D53" s="500"/>
      <c r="E53" s="500"/>
      <c r="F53" s="489"/>
      <c r="G53" s="525" t="s">
        <v>1709</v>
      </c>
      <c r="H53" s="489"/>
      <c r="I53" s="489"/>
      <c r="J53" s="489"/>
      <c r="K53" s="489"/>
      <c r="L53" s="489"/>
    </row>
    <row r="54" spans="1:12" ht="19.5" customHeight="1">
      <c r="A54" s="489"/>
      <c r="B54" s="492" t="s">
        <v>298</v>
      </c>
      <c r="C54" s="489"/>
      <c r="D54" s="489"/>
      <c r="E54" s="489"/>
      <c r="F54" s="489"/>
      <c r="G54" s="489"/>
      <c r="H54" s="489"/>
      <c r="I54" s="489"/>
      <c r="J54" s="489"/>
      <c r="K54" s="489"/>
      <c r="L54" s="489"/>
    </row>
    <row r="55" spans="1:12" ht="19.5" customHeight="1">
      <c r="A55" s="489"/>
      <c r="B55" s="526"/>
      <c r="C55" s="489"/>
      <c r="D55" s="489"/>
      <c r="E55" s="489"/>
      <c r="F55" s="427"/>
      <c r="G55" s="427"/>
      <c r="H55" s="427"/>
      <c r="I55" s="427"/>
      <c r="J55" s="489"/>
      <c r="K55" s="489"/>
      <c r="L55" s="489"/>
    </row>
    <row r="56" spans="1:12" ht="15">
      <c r="A56" s="489"/>
      <c r="B56" s="526"/>
      <c r="C56" s="489"/>
      <c r="D56" s="489"/>
      <c r="E56" s="489"/>
      <c r="F56" s="427"/>
      <c r="G56" s="427"/>
      <c r="H56" s="427"/>
      <c r="I56" s="427"/>
      <c r="J56" s="489"/>
      <c r="K56" s="489"/>
      <c r="L56" s="489"/>
    </row>
    <row r="57" spans="1:12" ht="18.75" customHeight="1">
      <c r="A57" s="489"/>
      <c r="B57" s="492" t="s">
        <v>297</v>
      </c>
      <c r="C57" s="489"/>
      <c r="D57" s="500"/>
      <c r="E57" s="500"/>
      <c r="F57" s="427"/>
      <c r="G57" s="493" t="s">
        <v>248</v>
      </c>
      <c r="H57" s="489" t="s">
        <v>322</v>
      </c>
      <c r="I57" s="489"/>
      <c r="J57" s="489"/>
      <c r="K57" s="489"/>
      <c r="L57" s="489"/>
    </row>
    <row r="58" spans="1:12" ht="18.75" customHeight="1">
      <c r="A58" s="489"/>
      <c r="B58" s="492" t="s">
        <v>298</v>
      </c>
      <c r="C58" s="489"/>
      <c r="D58" s="489"/>
      <c r="E58" s="489"/>
      <c r="F58" s="427"/>
      <c r="G58" s="427"/>
      <c r="H58" s="427"/>
      <c r="I58" s="427"/>
      <c r="J58" s="489"/>
      <c r="K58" s="489"/>
      <c r="L58" s="489"/>
    </row>
    <row r="59" spans="1:12" ht="15">
      <c r="A59" s="489"/>
      <c r="B59" s="427"/>
      <c r="C59" s="427"/>
      <c r="D59" s="427"/>
      <c r="E59" s="427"/>
      <c r="F59" s="427"/>
      <c r="G59" s="427"/>
      <c r="H59" s="427"/>
      <c r="I59" s="427"/>
      <c r="J59" s="489"/>
      <c r="K59" s="489"/>
      <c r="L59" s="489"/>
    </row>
    <row r="60" spans="1:12" ht="15">
      <c r="A60" s="489"/>
      <c r="B60" s="489"/>
      <c r="C60" s="489"/>
      <c r="D60" s="489"/>
      <c r="E60" s="489"/>
      <c r="F60" s="489"/>
      <c r="G60" s="489"/>
      <c r="H60" s="489"/>
      <c r="I60" s="489"/>
      <c r="J60" s="489"/>
      <c r="K60" s="489"/>
      <c r="L60" s="489"/>
    </row>
    <row r="61" spans="1:12" ht="15">
      <c r="A61" s="489"/>
      <c r="B61" s="489"/>
      <c r="C61" s="489"/>
      <c r="D61" s="489"/>
      <c r="E61" s="489"/>
      <c r="F61" s="489"/>
      <c r="G61" s="489"/>
      <c r="H61" s="489"/>
      <c r="I61" s="489"/>
      <c r="J61" s="489"/>
      <c r="K61" s="489"/>
      <c r="L61" s="489"/>
    </row>
    <row r="62" spans="1:12" ht="15">
      <c r="A62" s="489"/>
      <c r="B62" s="489"/>
      <c r="C62" s="489"/>
      <c r="D62" s="489"/>
      <c r="E62" s="489"/>
      <c r="F62" s="489"/>
      <c r="G62" s="489"/>
      <c r="H62" s="489"/>
      <c r="I62" s="489"/>
      <c r="J62" s="489"/>
      <c r="K62" s="489"/>
      <c r="L62" s="489"/>
    </row>
    <row r="63" spans="1:12" ht="18">
      <c r="A63" s="527"/>
      <c r="B63" s="527"/>
      <c r="C63" s="527"/>
      <c r="D63" s="489"/>
      <c r="E63" s="489"/>
      <c r="F63" s="489"/>
      <c r="G63" s="489"/>
      <c r="H63" s="489"/>
      <c r="I63" s="489"/>
      <c r="J63" s="489"/>
      <c r="K63" s="489"/>
      <c r="L63" s="489"/>
    </row>
    <row r="64" spans="1:12" ht="15">
      <c r="A64" s="492"/>
      <c r="B64" s="489"/>
      <c r="C64" s="489"/>
      <c r="D64" s="489"/>
      <c r="E64" s="489"/>
      <c r="F64" s="489"/>
      <c r="G64" s="489"/>
      <c r="H64" s="489"/>
      <c r="I64" s="489"/>
      <c r="J64" s="489"/>
      <c r="K64" s="489"/>
      <c r="L64" s="489"/>
    </row>
    <row r="65" spans="1:12" ht="16.5" customHeight="1">
      <c r="A65" s="489"/>
      <c r="B65" s="489"/>
      <c r="C65" s="489"/>
      <c r="D65" s="489"/>
      <c r="E65" s="489"/>
      <c r="F65" s="489"/>
      <c r="G65" s="489"/>
      <c r="H65" s="489"/>
      <c r="I65" s="489"/>
      <c r="J65" s="489"/>
      <c r="K65" s="489"/>
      <c r="L65" s="489"/>
    </row>
    <row r="66" spans="1:12" ht="15">
      <c r="A66" s="492"/>
      <c r="B66" s="489"/>
      <c r="C66" s="489"/>
      <c r="D66" s="489"/>
      <c r="E66" s="489"/>
      <c r="F66" s="489"/>
      <c r="G66" s="489"/>
      <c r="H66" s="489"/>
      <c r="I66" s="489"/>
      <c r="J66" s="489"/>
      <c r="K66" s="489"/>
      <c r="L66" s="489"/>
    </row>
    <row r="67" spans="1:12" ht="15">
      <c r="A67" s="489"/>
      <c r="B67" s="489"/>
      <c r="C67" s="489"/>
      <c r="D67" s="489"/>
      <c r="E67" s="489"/>
      <c r="F67" s="489"/>
      <c r="G67" s="489"/>
      <c r="H67" s="489"/>
      <c r="I67" s="489"/>
      <c r="J67" s="489"/>
      <c r="K67" s="489"/>
      <c r="L67" s="489"/>
    </row>
    <row r="68" spans="1:12" ht="15">
      <c r="A68" s="489"/>
      <c r="B68" s="489"/>
      <c r="C68" s="489"/>
      <c r="D68" s="489"/>
      <c r="E68" s="489"/>
      <c r="F68" s="489"/>
      <c r="G68" s="489"/>
      <c r="H68" s="489"/>
      <c r="I68" s="489"/>
      <c r="J68" s="489"/>
      <c r="K68" s="489"/>
      <c r="L68" s="489"/>
    </row>
    <row r="69" spans="1:12" ht="15">
      <c r="A69" s="489"/>
      <c r="B69" s="489"/>
      <c r="C69" s="489"/>
      <c r="D69" s="489"/>
      <c r="E69" s="489"/>
      <c r="F69" s="489"/>
      <c r="G69" s="489"/>
      <c r="H69" s="489"/>
      <c r="I69" s="489"/>
      <c r="J69" s="489"/>
      <c r="K69" s="489"/>
      <c r="L69" s="489"/>
    </row>
    <row r="70" spans="1:12" ht="15">
      <c r="A70" s="528"/>
      <c r="B70" s="489"/>
      <c r="C70" s="489"/>
      <c r="D70" s="489"/>
      <c r="E70" s="489"/>
      <c r="F70" s="489"/>
      <c r="G70" s="489"/>
      <c r="H70" s="489"/>
      <c r="I70" s="489"/>
      <c r="J70" s="489"/>
      <c r="K70" s="489"/>
      <c r="L70" s="489"/>
    </row>
    <row r="71" spans="1:12" ht="15">
      <c r="A71" s="489"/>
      <c r="B71" s="489"/>
      <c r="C71" s="529"/>
      <c r="D71" s="489"/>
      <c r="E71" s="489"/>
      <c r="F71" s="489"/>
      <c r="G71" s="489"/>
      <c r="H71" s="489"/>
      <c r="I71" s="489"/>
      <c r="J71" s="489"/>
      <c r="K71" s="489"/>
      <c r="L71" s="489"/>
    </row>
    <row r="72" spans="1:12" ht="15">
      <c r="A72" s="489"/>
      <c r="B72" s="489"/>
      <c r="C72" s="530"/>
      <c r="D72" s="489"/>
      <c r="E72" s="489"/>
      <c r="F72" s="489"/>
      <c r="G72" s="489"/>
      <c r="H72" s="489"/>
      <c r="I72" s="489"/>
      <c r="J72" s="489"/>
      <c r="K72" s="489"/>
      <c r="L72" s="489"/>
    </row>
    <row r="73" spans="1:12" ht="15">
      <c r="A73" s="489"/>
      <c r="B73" s="489"/>
      <c r="C73" s="530"/>
      <c r="D73" s="489"/>
      <c r="E73" s="489"/>
      <c r="F73" s="489"/>
      <c r="G73" s="489"/>
      <c r="H73" s="489"/>
      <c r="I73" s="489"/>
      <c r="J73" s="489"/>
      <c r="K73" s="489"/>
      <c r="L73" s="489"/>
    </row>
    <row r="74" spans="1:12" ht="15">
      <c r="A74" s="489"/>
      <c r="B74" s="489"/>
      <c r="C74" s="530"/>
      <c r="D74" s="489"/>
      <c r="E74" s="489"/>
      <c r="F74" s="489"/>
      <c r="G74" s="489"/>
      <c r="H74" s="489"/>
      <c r="I74" s="489"/>
      <c r="J74" s="489"/>
      <c r="K74" s="489"/>
      <c r="L74" s="489"/>
    </row>
    <row r="75" spans="1:12" ht="15">
      <c r="A75" s="489"/>
      <c r="B75" s="489"/>
      <c r="C75" s="530"/>
      <c r="D75" s="489"/>
      <c r="E75" s="489"/>
      <c r="F75" s="489"/>
      <c r="G75" s="489"/>
      <c r="H75" s="489"/>
      <c r="I75" s="489"/>
      <c r="J75" s="489"/>
      <c r="K75" s="489"/>
      <c r="L75" s="489"/>
    </row>
    <row r="76" spans="1:12" ht="15">
      <c r="A76" s="489"/>
      <c r="B76" s="489"/>
      <c r="C76" s="530"/>
      <c r="D76" s="489"/>
      <c r="E76" s="489"/>
      <c r="F76" s="489"/>
      <c r="G76" s="489"/>
      <c r="H76" s="489"/>
      <c r="I76" s="489"/>
      <c r="J76" s="489"/>
      <c r="K76" s="489"/>
      <c r="L76" s="489"/>
    </row>
    <row r="77" spans="1:12" ht="15">
      <c r="A77" s="489"/>
      <c r="B77" s="489"/>
      <c r="C77" s="530"/>
      <c r="D77" s="489"/>
      <c r="E77" s="489"/>
      <c r="F77" s="489"/>
      <c r="G77" s="489"/>
      <c r="H77" s="489"/>
      <c r="I77" s="489"/>
      <c r="J77" s="489"/>
      <c r="K77" s="489"/>
      <c r="L77" s="489"/>
    </row>
    <row r="78" spans="1:12" ht="15">
      <c r="A78" s="489"/>
      <c r="B78" s="489"/>
      <c r="C78" s="531" t="s">
        <v>323</v>
      </c>
      <c r="D78" s="489"/>
      <c r="E78" s="489"/>
      <c r="F78" s="489"/>
      <c r="G78" s="489"/>
      <c r="H78" s="489"/>
      <c r="I78" s="489"/>
      <c r="J78" s="489"/>
      <c r="K78" s="489"/>
      <c r="L78" s="489"/>
    </row>
  </sheetData>
  <mergeCells count="5">
    <mergeCell ref="B2:I2"/>
    <mergeCell ref="D4:F4"/>
    <mergeCell ref="D5:F5"/>
    <mergeCell ref="D6:F6"/>
    <mergeCell ref="D7:F7"/>
  </mergeCells>
  <conditionalFormatting sqref="I51">
    <cfRule type="expression" dxfId="27" priority="1" stopIfTrue="1">
      <formula>$I$51&lt;&gt;0</formula>
    </cfRule>
  </conditionalFormatting>
  <pageMargins left="0.70826771653543308" right="0.70826771653543308" top="1.1417322834645671" bottom="1.1417322834645671" header="0.74803149606299213" footer="0.74803149606299213"/>
  <pageSetup paperSize="9" scale="70" fitToWidth="0" fitToHeight="0" orientation="portrait" r:id="rId1"/>
  <headerFooter alignWithMargins="0"/>
  <rowBreaks count="2" manualBreakCount="2">
    <brk id="59" man="1"/>
    <brk id="126"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A365A-CAD5-4A38-B3A0-8CC6793AE762}">
  <sheetPr>
    <tabColor rgb="FF00B0F0"/>
  </sheetPr>
  <dimension ref="A1:AO339"/>
  <sheetViews>
    <sheetView topLeftCell="M1" zoomScale="80" zoomScaleNormal="80" workbookViewId="0">
      <selection activeCell="AB6" sqref="AB6"/>
    </sheetView>
  </sheetViews>
  <sheetFormatPr baseColWidth="10" defaultColWidth="11" defaultRowHeight="14.45" customHeight="1"/>
  <cols>
    <col min="2" max="2" width="11" style="948"/>
    <col min="3" max="3" width="2" customWidth="1"/>
    <col min="6" max="6" width="5.7109375" customWidth="1"/>
    <col min="7" max="7" width="10.28515625" customWidth="1"/>
    <col min="8" max="8" width="7.42578125" customWidth="1"/>
    <col min="9" max="9" width="30" customWidth="1"/>
    <col min="10" max="10" width="15.140625" customWidth="1"/>
    <col min="11" max="11" width="17.5703125" customWidth="1"/>
    <col min="12" max="12" width="15.28515625" customWidth="1"/>
    <col min="13" max="13" width="0.85546875" customWidth="1"/>
    <col min="14" max="14" width="11.42578125" customWidth="1"/>
    <col min="15" max="15" width="17.5703125" customWidth="1"/>
    <col min="17" max="17" width="12" customWidth="1"/>
    <col min="22" max="22" width="20.7109375" customWidth="1"/>
    <col min="26" max="26" width="0.42578125" customWidth="1"/>
    <col min="28" max="28" width="17.5703125" customWidth="1"/>
    <col min="39" max="39" width="0.85546875" customWidth="1"/>
    <col min="41" max="41" width="13.140625" customWidth="1"/>
    <col min="16384" max="16384" width="11" customWidth="1"/>
  </cols>
  <sheetData>
    <row r="1" spans="1:41" ht="18.75" thickBot="1">
      <c r="A1" s="856" t="s">
        <v>253</v>
      </c>
      <c r="B1" s="945" t="s">
        <v>267</v>
      </c>
      <c r="C1" s="857"/>
      <c r="D1" s="858"/>
      <c r="E1" s="859" t="s">
        <v>1499</v>
      </c>
      <c r="F1" s="860"/>
      <c r="G1" s="860"/>
      <c r="H1" s="860"/>
      <c r="I1" s="861">
        <f>+'INFO PROJET'!B5:B5</f>
        <v>0</v>
      </c>
      <c r="J1" s="862"/>
      <c r="K1" s="863" t="str">
        <f>+'A2 Financial Monitoring'!J2</f>
        <v>Année 2</v>
      </c>
      <c r="L1" s="862"/>
      <c r="M1" s="862"/>
      <c r="N1" s="862"/>
      <c r="O1" s="864"/>
      <c r="P1" s="862"/>
      <c r="Q1" s="862"/>
      <c r="R1" s="862"/>
      <c r="S1" s="862"/>
      <c r="T1" s="862"/>
      <c r="U1" s="862"/>
      <c r="V1" s="862"/>
      <c r="W1" s="862"/>
      <c r="X1" s="862"/>
      <c r="Y1" s="865"/>
      <c r="Z1" s="865"/>
      <c r="AA1" s="865"/>
      <c r="AB1" s="866"/>
      <c r="AC1" s="865"/>
      <c r="AD1" s="865"/>
      <c r="AE1" s="865"/>
      <c r="AF1" s="865"/>
      <c r="AG1" s="865"/>
      <c r="AH1" s="865"/>
      <c r="AI1" s="865"/>
      <c r="AJ1" s="865"/>
      <c r="AK1" s="865"/>
      <c r="AL1" s="865"/>
      <c r="AM1" s="865"/>
      <c r="AN1" s="865"/>
      <c r="AO1" s="865"/>
    </row>
    <row r="2" spans="1:41" ht="15.75">
      <c r="A2" s="856">
        <v>45658</v>
      </c>
      <c r="B2" s="945">
        <f>+'A2 Banque'!O4</f>
        <v>655.95699999999999</v>
      </c>
      <c r="C2" s="857"/>
      <c r="D2" s="858"/>
      <c r="E2" s="865"/>
      <c r="F2" s="867"/>
      <c r="G2" s="867"/>
      <c r="H2" s="868"/>
      <c r="I2" s="868"/>
      <c r="J2" s="868"/>
      <c r="K2" s="862"/>
      <c r="L2" s="862"/>
      <c r="M2" s="862"/>
      <c r="N2" s="862"/>
      <c r="O2" s="864"/>
      <c r="P2" s="862"/>
      <c r="Q2" s="862"/>
      <c r="R2" s="862"/>
      <c r="S2" s="862"/>
      <c r="T2" s="862"/>
      <c r="U2" s="862"/>
      <c r="V2" s="862"/>
      <c r="W2" s="862"/>
      <c r="X2" s="862"/>
      <c r="Y2" s="865"/>
      <c r="Z2" s="865"/>
      <c r="AA2" s="865"/>
      <c r="AB2" s="866"/>
      <c r="AC2" s="865"/>
      <c r="AD2" s="865"/>
      <c r="AE2" s="865"/>
      <c r="AF2" s="865"/>
      <c r="AG2" s="865"/>
      <c r="AH2" s="865"/>
      <c r="AI2" s="865"/>
      <c r="AJ2" s="865"/>
      <c r="AK2" s="865"/>
      <c r="AL2" s="865"/>
      <c r="AM2" s="865"/>
      <c r="AN2" s="865"/>
      <c r="AO2" s="865"/>
    </row>
    <row r="3" spans="1:41" ht="15">
      <c r="A3" s="856">
        <v>45689</v>
      </c>
      <c r="B3" s="945">
        <f>+'A2 Banque'!P4</f>
        <v>655.95699999999999</v>
      </c>
      <c r="C3" s="857"/>
      <c r="D3" s="858"/>
      <c r="E3" s="865"/>
      <c r="F3" s="865"/>
      <c r="G3" s="865"/>
      <c r="H3" s="865"/>
      <c r="I3" s="865"/>
      <c r="J3" s="868"/>
      <c r="K3" s="865"/>
      <c r="L3" s="865"/>
      <c r="M3" s="865"/>
      <c r="N3" s="865"/>
      <c r="O3" s="866"/>
      <c r="P3" s="865"/>
      <c r="Q3" s="865"/>
      <c r="R3" s="865"/>
      <c r="S3" s="865"/>
      <c r="T3" s="865"/>
      <c r="U3" s="865"/>
      <c r="V3" s="865"/>
      <c r="W3" s="865"/>
      <c r="X3" s="865"/>
      <c r="Y3" s="865"/>
      <c r="Z3" s="865"/>
      <c r="AA3" s="865"/>
      <c r="AB3" s="866"/>
      <c r="AC3" s="865"/>
      <c r="AD3" s="865"/>
      <c r="AE3" s="865"/>
      <c r="AF3" s="865"/>
      <c r="AG3" s="865"/>
      <c r="AH3" s="865"/>
      <c r="AI3" s="865"/>
      <c r="AJ3" s="865"/>
      <c r="AK3" s="865"/>
      <c r="AL3" s="865"/>
      <c r="AM3" s="865"/>
      <c r="AN3" s="865"/>
      <c r="AO3" s="865"/>
    </row>
    <row r="4" spans="1:41" ht="15">
      <c r="A4" s="856">
        <v>45717</v>
      </c>
      <c r="B4" s="945">
        <f>+'A2 Banque'!Q4</f>
        <v>655.95699999999999</v>
      </c>
      <c r="C4" s="857"/>
      <c r="D4" s="858"/>
      <c r="E4" s="865"/>
      <c r="F4" s="865"/>
      <c r="G4" s="865"/>
      <c r="H4" s="865"/>
      <c r="I4" s="865"/>
      <c r="J4" s="868"/>
      <c r="K4" s="865"/>
      <c r="L4" s="865"/>
      <c r="M4" s="865"/>
      <c r="N4" s="865"/>
      <c r="O4" s="866"/>
      <c r="P4" s="865"/>
      <c r="Q4" s="865"/>
      <c r="R4" s="865"/>
      <c r="S4" s="869"/>
      <c r="T4" s="869"/>
      <c r="U4" s="865"/>
      <c r="V4" s="865"/>
      <c r="W4" s="865"/>
      <c r="X4" s="865"/>
      <c r="Y4" s="865"/>
      <c r="Z4" s="865"/>
      <c r="AA4" s="865"/>
      <c r="AB4" s="866"/>
      <c r="AC4" s="865"/>
      <c r="AD4" s="865"/>
      <c r="AE4" s="865"/>
      <c r="AF4" s="865"/>
      <c r="AG4" s="865"/>
      <c r="AH4" s="865"/>
      <c r="AI4" s="865"/>
      <c r="AJ4" s="865"/>
      <c r="AK4" s="865"/>
      <c r="AL4" s="865"/>
      <c r="AM4" s="865"/>
      <c r="AN4" s="865"/>
      <c r="AO4" s="865"/>
    </row>
    <row r="5" spans="1:41" ht="15.75" thickBot="1">
      <c r="A5" s="856">
        <v>45748</v>
      </c>
      <c r="B5" s="945">
        <f>+'A2 Banque'!R4</f>
        <v>655.95699999999999</v>
      </c>
      <c r="C5" s="857"/>
      <c r="D5" s="858"/>
      <c r="E5" s="865"/>
      <c r="F5" s="865"/>
      <c r="G5" s="865"/>
      <c r="H5" s="865"/>
      <c r="I5" s="865"/>
      <c r="J5" s="868"/>
      <c r="K5" s="865"/>
      <c r="L5" s="865"/>
      <c r="M5" s="865"/>
      <c r="N5" s="865"/>
      <c r="O5" s="866"/>
      <c r="P5" s="865"/>
      <c r="Q5" s="865"/>
      <c r="R5" s="865"/>
      <c r="S5" s="869"/>
      <c r="T5" s="869"/>
      <c r="U5" s="865"/>
      <c r="V5" s="865"/>
      <c r="W5" s="865"/>
      <c r="X5" s="865"/>
      <c r="Y5" s="865"/>
      <c r="Z5" s="865"/>
      <c r="AA5" s="865"/>
      <c r="AB5" s="866"/>
      <c r="AC5" s="865"/>
      <c r="AD5" s="865"/>
      <c r="AE5" s="865"/>
      <c r="AF5" s="865"/>
      <c r="AG5" s="865"/>
      <c r="AH5" s="865"/>
      <c r="AI5" s="865"/>
      <c r="AJ5" s="865"/>
      <c r="AK5" s="865"/>
      <c r="AL5" s="865"/>
      <c r="AM5" s="865"/>
      <c r="AN5" s="865"/>
      <c r="AO5" s="865"/>
    </row>
    <row r="6" spans="1:41" ht="18.75" thickBot="1">
      <c r="A6" s="856">
        <v>45778</v>
      </c>
      <c r="B6" s="945">
        <f>+'A2 Banque'!S4</f>
        <v>655.95699999999999</v>
      </c>
      <c r="C6" s="857"/>
      <c r="D6" s="870"/>
      <c r="E6" s="870"/>
      <c r="F6" s="870"/>
      <c r="G6" s="870"/>
      <c r="H6" s="870"/>
      <c r="I6" s="870" t="s">
        <v>300</v>
      </c>
      <c r="J6" s="870"/>
      <c r="K6" s="863">
        <f>SUM('A2 Financial Monitoring'!G21:G24)</f>
        <v>0</v>
      </c>
      <c r="L6" s="870"/>
      <c r="M6" s="870"/>
      <c r="N6" s="870"/>
      <c r="O6" s="871">
        <f>SUM('A1 Financial Monitoring'!M21:M24)</f>
        <v>0</v>
      </c>
      <c r="P6" s="870"/>
      <c r="Q6" s="870"/>
      <c r="R6" s="870"/>
      <c r="S6" s="870" t="s">
        <v>300</v>
      </c>
      <c r="T6" s="870"/>
      <c r="U6" s="870"/>
      <c r="V6" s="870"/>
      <c r="W6" s="870"/>
      <c r="X6" s="870"/>
      <c r="Y6" s="865"/>
      <c r="Z6" s="865"/>
      <c r="AA6" s="865"/>
      <c r="AB6" s="871">
        <f>+'BFU A2'!Q132</f>
        <v>0</v>
      </c>
      <c r="AC6" s="865"/>
      <c r="AD6" s="870"/>
      <c r="AE6" s="870"/>
      <c r="AF6" s="870" t="s">
        <v>300</v>
      </c>
      <c r="AG6" s="870"/>
      <c r="AH6" s="870"/>
      <c r="AI6" s="870"/>
      <c r="AJ6" s="870"/>
      <c r="AK6" s="870"/>
      <c r="AL6" s="863">
        <f>SUM('A2 Financial Monitoring'!G25)</f>
        <v>0</v>
      </c>
      <c r="AM6" s="865"/>
      <c r="AN6" s="865"/>
      <c r="AO6" s="871">
        <f>SUM('A2 Financial Monitoring'!M25)</f>
        <v>0</v>
      </c>
    </row>
    <row r="7" spans="1:41" ht="15">
      <c r="A7" s="856">
        <v>45809</v>
      </c>
      <c r="B7" s="945">
        <f>+'A2 Banque'!T4</f>
        <v>655.95699999999999</v>
      </c>
      <c r="C7" s="857"/>
      <c r="D7" s="858"/>
      <c r="E7" s="865"/>
      <c r="F7" s="865"/>
      <c r="G7" s="865"/>
      <c r="H7" s="865"/>
      <c r="I7" s="865"/>
      <c r="J7" s="865"/>
      <c r="K7" s="865">
        <f>SUM('A2 Financial Monitoring'!M21:M24)</f>
        <v>0</v>
      </c>
      <c r="L7" s="865"/>
      <c r="M7" s="865"/>
      <c r="N7" s="865"/>
      <c r="O7" s="866"/>
      <c r="P7" s="865"/>
      <c r="Q7" s="865"/>
      <c r="R7" s="865"/>
      <c r="S7" s="869"/>
      <c r="T7" s="869"/>
      <c r="U7" s="865"/>
      <c r="V7" s="865"/>
      <c r="W7" s="865"/>
      <c r="X7" s="865"/>
      <c r="Y7" s="865"/>
      <c r="Z7" s="865"/>
      <c r="AA7" s="865"/>
      <c r="AB7" s="866"/>
      <c r="AC7" s="865"/>
      <c r="AD7" s="865"/>
      <c r="AE7" s="865"/>
      <c r="AF7" s="869"/>
      <c r="AG7" s="869"/>
      <c r="AH7" s="865"/>
      <c r="AI7" s="865"/>
      <c r="AJ7" s="865"/>
      <c r="AK7" s="865"/>
      <c r="AL7" s="865"/>
      <c r="AM7" s="865"/>
      <c r="AN7" s="865"/>
      <c r="AO7" s="866"/>
    </row>
    <row r="8" spans="1:41" ht="15.75" thickBot="1">
      <c r="A8" s="856">
        <v>45839</v>
      </c>
      <c r="B8" s="945">
        <f>+'A2 Banque'!U4</f>
        <v>655.95699999999999</v>
      </c>
      <c r="C8" s="857"/>
      <c r="D8" s="858"/>
      <c r="E8" s="872"/>
      <c r="F8" s="872"/>
      <c r="G8" s="872"/>
      <c r="H8" s="873"/>
      <c r="I8" s="874"/>
      <c r="J8" s="868"/>
      <c r="K8" s="865"/>
      <c r="L8" s="865"/>
      <c r="M8" s="865"/>
      <c r="N8" s="865"/>
      <c r="O8" s="866"/>
      <c r="P8" s="865"/>
      <c r="Q8" s="865"/>
      <c r="R8" s="865"/>
      <c r="S8" s="869"/>
      <c r="T8" s="869"/>
      <c r="U8" s="865"/>
      <c r="V8" s="865"/>
      <c r="W8" s="865"/>
      <c r="X8" s="865"/>
      <c r="Y8" s="865"/>
      <c r="Z8" s="865"/>
      <c r="AA8" s="865"/>
      <c r="AB8" s="866"/>
      <c r="AC8" s="865"/>
      <c r="AD8" s="865"/>
      <c r="AE8" s="865"/>
      <c r="AF8" s="869"/>
      <c r="AG8" s="869"/>
      <c r="AH8" s="865"/>
      <c r="AI8" s="865"/>
      <c r="AJ8" s="865"/>
      <c r="AK8" s="865"/>
      <c r="AL8" s="865"/>
      <c r="AM8" s="865"/>
      <c r="AN8" s="865"/>
      <c r="AO8" s="866"/>
    </row>
    <row r="9" spans="1:41" ht="18.75" thickBot="1">
      <c r="A9" s="856">
        <v>45870</v>
      </c>
      <c r="B9" s="945">
        <f>+'A2 Banque'!V4</f>
        <v>655.95699999999999</v>
      </c>
      <c r="C9" s="857"/>
      <c r="D9" s="870"/>
      <c r="E9" s="870"/>
      <c r="F9" s="870"/>
      <c r="G9" s="870"/>
      <c r="H9" s="870"/>
      <c r="I9" s="870" t="s">
        <v>1724</v>
      </c>
      <c r="J9" s="870"/>
      <c r="K9" s="863">
        <f>SUM(K11:K198)</f>
        <v>0</v>
      </c>
      <c r="L9" s="870"/>
      <c r="M9" s="870"/>
      <c r="N9" s="870"/>
      <c r="O9" s="871">
        <f>SUM(O11:O198)</f>
        <v>0</v>
      </c>
      <c r="P9" s="870"/>
      <c r="Q9" s="875" t="s">
        <v>1500</v>
      </c>
      <c r="R9" s="865"/>
      <c r="S9" s="869"/>
      <c r="T9" s="869"/>
      <c r="U9" s="870"/>
      <c r="V9" s="865"/>
      <c r="W9" s="870"/>
      <c r="X9" s="870"/>
      <c r="Y9" s="863">
        <f>SUM(Y11:Y198)</f>
        <v>0</v>
      </c>
      <c r="Z9" s="865"/>
      <c r="AA9" s="865"/>
      <c r="AB9" s="871">
        <f>SUM(AB11:AB198)</f>
        <v>0</v>
      </c>
      <c r="AC9" s="865"/>
      <c r="AD9" s="875" t="s">
        <v>1501</v>
      </c>
      <c r="AE9" s="865"/>
      <c r="AF9" s="869"/>
      <c r="AG9" s="869"/>
      <c r="AH9" s="870"/>
      <c r="AI9" s="865"/>
      <c r="AJ9" s="870"/>
      <c r="AK9" s="870"/>
      <c r="AL9" s="863">
        <f>SUM(AL11:AL198)</f>
        <v>0</v>
      </c>
      <c r="AM9" s="865"/>
      <c r="AN9" s="865"/>
      <c r="AO9" s="871">
        <f>SUM(AO11:AO198)</f>
        <v>0</v>
      </c>
    </row>
    <row r="10" spans="1:41" ht="63" customHeight="1">
      <c r="A10" s="856">
        <v>45901</v>
      </c>
      <c r="B10" s="945">
        <f>+'A2 Banque'!W4</f>
        <v>655.95699999999999</v>
      </c>
      <c r="C10" s="876"/>
      <c r="D10" s="465" t="s">
        <v>275</v>
      </c>
      <c r="E10" s="465" t="s">
        <v>1502</v>
      </c>
      <c r="F10" s="536" t="s">
        <v>277</v>
      </c>
      <c r="G10" s="846" t="s">
        <v>1700</v>
      </c>
      <c r="H10" s="847" t="s">
        <v>1701</v>
      </c>
      <c r="I10" s="465" t="s">
        <v>278</v>
      </c>
      <c r="J10" s="465" t="s">
        <v>279</v>
      </c>
      <c r="K10" s="465" t="s">
        <v>270</v>
      </c>
      <c r="L10" s="465" t="s">
        <v>271</v>
      </c>
      <c r="M10" s="465" t="s">
        <v>210</v>
      </c>
      <c r="N10" s="478" t="s">
        <v>206</v>
      </c>
      <c r="O10" s="467" t="s">
        <v>281</v>
      </c>
      <c r="P10" s="865" t="s">
        <v>1503</v>
      </c>
      <c r="Q10" s="465" t="s">
        <v>1504</v>
      </c>
      <c r="R10" s="465" t="s">
        <v>1505</v>
      </c>
      <c r="S10" s="536" t="s">
        <v>1506</v>
      </c>
      <c r="T10" s="846" t="s">
        <v>1711</v>
      </c>
      <c r="U10" s="847" t="s">
        <v>1712</v>
      </c>
      <c r="V10" s="465" t="s">
        <v>1507</v>
      </c>
      <c r="W10" s="465" t="s">
        <v>1508</v>
      </c>
      <c r="X10" s="465" t="s">
        <v>1509</v>
      </c>
      <c r="Y10" s="465" t="s">
        <v>1510</v>
      </c>
      <c r="Z10" s="465" t="s">
        <v>1511</v>
      </c>
      <c r="AA10" s="478" t="s">
        <v>1713</v>
      </c>
      <c r="AB10" s="467" t="s">
        <v>1512</v>
      </c>
      <c r="AC10" s="865"/>
      <c r="AD10" s="465" t="s">
        <v>275</v>
      </c>
      <c r="AE10" s="465" t="s">
        <v>1502</v>
      </c>
      <c r="AF10" s="536" t="s">
        <v>277</v>
      </c>
      <c r="AG10" s="846" t="s">
        <v>1700</v>
      </c>
      <c r="AH10" s="847" t="s">
        <v>1701</v>
      </c>
      <c r="AI10" s="465" t="s">
        <v>278</v>
      </c>
      <c r="AJ10" s="465" t="s">
        <v>279</v>
      </c>
      <c r="AK10" s="465" t="s">
        <v>270</v>
      </c>
      <c r="AL10" s="465" t="s">
        <v>271</v>
      </c>
      <c r="AM10" s="465" t="s">
        <v>210</v>
      </c>
      <c r="AN10" s="478" t="s">
        <v>280</v>
      </c>
      <c r="AO10" s="467" t="s">
        <v>281</v>
      </c>
    </row>
    <row r="11" spans="1:41" ht="15">
      <c r="A11" s="856">
        <v>45931</v>
      </c>
      <c r="B11" s="945">
        <f>+'A2 Banque'!X4</f>
        <v>655.95699999999999</v>
      </c>
      <c r="C11" s="876"/>
      <c r="D11" s="877" t="s">
        <v>350</v>
      </c>
      <c r="E11" s="878"/>
      <c r="F11" s="877"/>
      <c r="G11" s="877"/>
      <c r="H11" s="879"/>
      <c r="I11" s="880"/>
      <c r="J11" s="881"/>
      <c r="K11" s="882"/>
      <c r="L11" s="881"/>
      <c r="M11" s="883"/>
      <c r="N11" s="884"/>
      <c r="O11" s="885"/>
      <c r="P11" s="865"/>
      <c r="Q11" s="877" t="s">
        <v>288</v>
      </c>
      <c r="R11" s="878"/>
      <c r="S11" s="877"/>
      <c r="T11" s="877"/>
      <c r="U11" s="879"/>
      <c r="V11" s="880"/>
      <c r="W11" s="881"/>
      <c r="X11" s="882"/>
      <c r="Y11" s="881"/>
      <c r="Z11" s="883"/>
      <c r="AA11" s="884"/>
      <c r="AB11" s="885"/>
      <c r="AC11" s="886"/>
      <c r="AD11" s="877" t="s">
        <v>1498</v>
      </c>
      <c r="AE11" s="878"/>
      <c r="AF11" s="877"/>
      <c r="AG11" s="877"/>
      <c r="AH11" s="879"/>
      <c r="AI11" s="880"/>
      <c r="AJ11" s="881"/>
      <c r="AK11" s="882"/>
      <c r="AL11" s="881"/>
      <c r="AM11" s="883"/>
      <c r="AN11" s="884"/>
      <c r="AO11" s="885"/>
    </row>
    <row r="12" spans="1:41" ht="15">
      <c r="A12" s="856">
        <v>45962</v>
      </c>
      <c r="B12" s="945">
        <f>+'A2 Banque'!Y4</f>
        <v>655.95699999999999</v>
      </c>
      <c r="C12" s="876"/>
      <c r="D12" s="877" t="s">
        <v>350</v>
      </c>
      <c r="E12" s="878"/>
      <c r="F12" s="877"/>
      <c r="G12" s="877"/>
      <c r="H12" s="879"/>
      <c r="I12" s="880"/>
      <c r="J12" s="881"/>
      <c r="K12" s="882"/>
      <c r="L12" s="881"/>
      <c r="M12" s="883"/>
      <c r="N12" s="884"/>
      <c r="O12" s="885"/>
      <c r="P12" s="865"/>
      <c r="Q12" s="877" t="s">
        <v>288</v>
      </c>
      <c r="R12" s="878"/>
      <c r="S12" s="877"/>
      <c r="T12" s="877"/>
      <c r="U12" s="879"/>
      <c r="V12" s="880"/>
      <c r="W12" s="881"/>
      <c r="X12" s="882"/>
      <c r="Y12" s="881"/>
      <c r="Z12" s="883"/>
      <c r="AA12" s="884"/>
      <c r="AB12" s="885"/>
      <c r="AC12" s="886"/>
      <c r="AD12" s="877" t="s">
        <v>1498</v>
      </c>
      <c r="AE12" s="878"/>
      <c r="AF12" s="877"/>
      <c r="AG12" s="877"/>
      <c r="AH12" s="879"/>
      <c r="AI12" s="880"/>
      <c r="AJ12" s="881"/>
      <c r="AK12" s="882"/>
      <c r="AL12" s="881"/>
      <c r="AM12" s="883"/>
      <c r="AN12" s="884"/>
      <c r="AO12" s="885"/>
    </row>
    <row r="13" spans="1:41" ht="15">
      <c r="A13" s="856">
        <v>45992</v>
      </c>
      <c r="B13" s="945">
        <f>+'A2 Banque'!Z4</f>
        <v>655.95699999999999</v>
      </c>
      <c r="C13" s="876"/>
      <c r="D13" s="877" t="s">
        <v>350</v>
      </c>
      <c r="E13" s="878"/>
      <c r="F13" s="877"/>
      <c r="G13" s="877"/>
      <c r="H13" s="879"/>
      <c r="I13" s="880"/>
      <c r="J13" s="881"/>
      <c r="K13" s="882"/>
      <c r="L13" s="881"/>
      <c r="M13" s="883"/>
      <c r="N13" s="884"/>
      <c r="O13" s="885"/>
      <c r="P13" s="865"/>
      <c r="Q13" s="877" t="s">
        <v>288</v>
      </c>
      <c r="R13" s="878"/>
      <c r="S13" s="877"/>
      <c r="T13" s="877"/>
      <c r="U13" s="879"/>
      <c r="V13" s="880"/>
      <c r="W13" s="881"/>
      <c r="X13" s="882"/>
      <c r="Y13" s="881"/>
      <c r="Z13" s="883"/>
      <c r="AA13" s="884"/>
      <c r="AB13" s="885"/>
      <c r="AC13" s="886"/>
      <c r="AD13" s="877" t="s">
        <v>1498</v>
      </c>
      <c r="AE13" s="878"/>
      <c r="AF13" s="877"/>
      <c r="AG13" s="877"/>
      <c r="AH13" s="879"/>
      <c r="AI13" s="880"/>
      <c r="AJ13" s="881"/>
      <c r="AK13" s="882"/>
      <c r="AL13" s="881"/>
      <c r="AM13" s="883"/>
      <c r="AN13" s="884"/>
      <c r="AO13" s="885"/>
    </row>
    <row r="14" spans="1:41" ht="15">
      <c r="A14" s="886"/>
      <c r="B14" s="946"/>
      <c r="C14" s="886"/>
      <c r="D14" s="877" t="s">
        <v>350</v>
      </c>
      <c r="E14" s="878"/>
      <c r="F14" s="877"/>
      <c r="G14" s="877"/>
      <c r="H14" s="879"/>
      <c r="I14" s="880"/>
      <c r="J14" s="881"/>
      <c r="K14" s="882"/>
      <c r="L14" s="881"/>
      <c r="M14" s="883"/>
      <c r="N14" s="884"/>
      <c r="O14" s="885"/>
      <c r="P14" s="865"/>
      <c r="Q14" s="877" t="s">
        <v>288</v>
      </c>
      <c r="R14" s="878"/>
      <c r="S14" s="877"/>
      <c r="T14" s="877"/>
      <c r="U14" s="879"/>
      <c r="V14" s="880"/>
      <c r="W14" s="881"/>
      <c r="X14" s="882"/>
      <c r="Y14" s="881"/>
      <c r="Z14" s="883"/>
      <c r="AA14" s="884"/>
      <c r="AB14" s="885"/>
      <c r="AC14" s="886"/>
      <c r="AD14" s="877" t="s">
        <v>1498</v>
      </c>
      <c r="AE14" s="878"/>
      <c r="AF14" s="877"/>
      <c r="AG14" s="877"/>
      <c r="AH14" s="879"/>
      <c r="AI14" s="880"/>
      <c r="AJ14" s="881"/>
      <c r="AK14" s="882"/>
      <c r="AL14" s="881"/>
      <c r="AM14" s="883"/>
      <c r="AN14" s="884"/>
      <c r="AO14" s="885"/>
    </row>
    <row r="15" spans="1:41" ht="15">
      <c r="A15" s="886"/>
      <c r="B15" s="946"/>
      <c r="C15" s="886"/>
      <c r="D15" s="877" t="s">
        <v>350</v>
      </c>
      <c r="E15" s="878"/>
      <c r="F15" s="877"/>
      <c r="G15" s="877"/>
      <c r="H15" s="879"/>
      <c r="I15" s="880"/>
      <c r="J15" s="881"/>
      <c r="K15" s="882"/>
      <c r="L15" s="881"/>
      <c r="M15" s="883"/>
      <c r="N15" s="884"/>
      <c r="O15" s="885"/>
      <c r="P15" s="865"/>
      <c r="Q15" s="877" t="s">
        <v>288</v>
      </c>
      <c r="R15" s="878"/>
      <c r="S15" s="877"/>
      <c r="T15" s="877"/>
      <c r="U15" s="879"/>
      <c r="V15" s="880"/>
      <c r="W15" s="881"/>
      <c r="X15" s="882"/>
      <c r="Y15" s="881"/>
      <c r="Z15" s="883"/>
      <c r="AA15" s="884"/>
      <c r="AB15" s="885"/>
      <c r="AC15" s="886"/>
      <c r="AD15" s="877" t="s">
        <v>1498</v>
      </c>
      <c r="AE15" s="878"/>
      <c r="AF15" s="877"/>
      <c r="AG15" s="877"/>
      <c r="AH15" s="879"/>
      <c r="AI15" s="880"/>
      <c r="AJ15" s="881"/>
      <c r="AK15" s="882"/>
      <c r="AL15" s="881"/>
      <c r="AM15" s="883"/>
      <c r="AN15" s="884"/>
      <c r="AO15" s="885"/>
    </row>
    <row r="16" spans="1:41" ht="15">
      <c r="A16" s="886"/>
      <c r="B16" s="946"/>
      <c r="C16" s="886"/>
      <c r="D16" s="877" t="s">
        <v>350</v>
      </c>
      <c r="E16" s="878"/>
      <c r="F16" s="877"/>
      <c r="G16" s="877"/>
      <c r="H16" s="879"/>
      <c r="I16" s="880"/>
      <c r="J16" s="881"/>
      <c r="K16" s="882"/>
      <c r="L16" s="881"/>
      <c r="M16" s="883"/>
      <c r="N16" s="884"/>
      <c r="O16" s="885"/>
      <c r="P16" s="865"/>
      <c r="Q16" s="877" t="s">
        <v>288</v>
      </c>
      <c r="R16" s="878"/>
      <c r="S16" s="877"/>
      <c r="T16" s="877"/>
      <c r="U16" s="879"/>
      <c r="V16" s="880"/>
      <c r="W16" s="881"/>
      <c r="X16" s="882"/>
      <c r="Y16" s="881"/>
      <c r="Z16" s="883"/>
      <c r="AA16" s="884"/>
      <c r="AB16" s="885"/>
      <c r="AC16" s="886"/>
      <c r="AD16" s="877" t="s">
        <v>1498</v>
      </c>
      <c r="AE16" s="878"/>
      <c r="AF16" s="877"/>
      <c r="AG16" s="877"/>
      <c r="AH16" s="879"/>
      <c r="AI16" s="880"/>
      <c r="AJ16" s="881"/>
      <c r="AK16" s="882"/>
      <c r="AL16" s="881"/>
      <c r="AM16" s="883"/>
      <c r="AN16" s="884"/>
      <c r="AO16" s="885"/>
    </row>
    <row r="17" spans="1:41" ht="15">
      <c r="A17" s="886"/>
      <c r="B17" s="946"/>
      <c r="C17" s="886"/>
      <c r="D17" s="877" t="s">
        <v>350</v>
      </c>
      <c r="E17" s="878"/>
      <c r="F17" s="877"/>
      <c r="G17" s="877"/>
      <c r="H17" s="879"/>
      <c r="I17" s="880"/>
      <c r="J17" s="881"/>
      <c r="K17" s="882"/>
      <c r="L17" s="881"/>
      <c r="M17" s="883"/>
      <c r="N17" s="884"/>
      <c r="O17" s="885"/>
      <c r="P17" s="865"/>
      <c r="Q17" s="877" t="s">
        <v>288</v>
      </c>
      <c r="R17" s="878"/>
      <c r="S17" s="877"/>
      <c r="T17" s="877"/>
      <c r="U17" s="879"/>
      <c r="V17" s="880"/>
      <c r="W17" s="881"/>
      <c r="X17" s="882"/>
      <c r="Y17" s="881"/>
      <c r="Z17" s="883"/>
      <c r="AA17" s="884"/>
      <c r="AB17" s="885"/>
      <c r="AC17" s="886"/>
      <c r="AD17" s="877" t="s">
        <v>1498</v>
      </c>
      <c r="AE17" s="878"/>
      <c r="AF17" s="877"/>
      <c r="AG17" s="877"/>
      <c r="AH17" s="879"/>
      <c r="AI17" s="880"/>
      <c r="AJ17" s="881"/>
      <c r="AK17" s="882"/>
      <c r="AL17" s="881"/>
      <c r="AM17" s="883"/>
      <c r="AN17" s="884"/>
      <c r="AO17" s="885"/>
    </row>
    <row r="18" spans="1:41" ht="15">
      <c r="A18" s="886"/>
      <c r="B18" s="946"/>
      <c r="C18" s="886"/>
      <c r="D18" s="877" t="s">
        <v>350</v>
      </c>
      <c r="E18" s="878"/>
      <c r="F18" s="877"/>
      <c r="G18" s="877"/>
      <c r="H18" s="879"/>
      <c r="I18" s="880"/>
      <c r="J18" s="881"/>
      <c r="K18" s="882"/>
      <c r="L18" s="881"/>
      <c r="M18" s="883"/>
      <c r="N18" s="884"/>
      <c r="O18" s="885"/>
      <c r="P18" s="865"/>
      <c r="Q18" s="877" t="s">
        <v>288</v>
      </c>
      <c r="R18" s="878"/>
      <c r="S18" s="877"/>
      <c r="T18" s="877"/>
      <c r="U18" s="879"/>
      <c r="V18" s="880"/>
      <c r="W18" s="881"/>
      <c r="X18" s="882"/>
      <c r="Y18" s="881"/>
      <c r="Z18" s="883"/>
      <c r="AA18" s="884"/>
      <c r="AB18" s="885"/>
      <c r="AC18" s="886"/>
      <c r="AD18" s="877" t="s">
        <v>1498</v>
      </c>
      <c r="AE18" s="878"/>
      <c r="AF18" s="877"/>
      <c r="AG18" s="877"/>
      <c r="AH18" s="879"/>
      <c r="AI18" s="880"/>
      <c r="AJ18" s="881"/>
      <c r="AK18" s="882"/>
      <c r="AL18" s="881"/>
      <c r="AM18" s="883"/>
      <c r="AN18" s="884"/>
      <c r="AO18" s="885"/>
    </row>
    <row r="19" spans="1:41" ht="15">
      <c r="A19" s="886"/>
      <c r="B19" s="946"/>
      <c r="C19" s="886"/>
      <c r="D19" s="877" t="s">
        <v>350</v>
      </c>
      <c r="E19" s="878"/>
      <c r="F19" s="877"/>
      <c r="G19" s="877"/>
      <c r="H19" s="879"/>
      <c r="I19" s="880"/>
      <c r="J19" s="881"/>
      <c r="K19" s="882"/>
      <c r="L19" s="881"/>
      <c r="M19" s="883"/>
      <c r="N19" s="884"/>
      <c r="O19" s="885"/>
      <c r="P19" s="865"/>
      <c r="Q19" s="877" t="s">
        <v>288</v>
      </c>
      <c r="R19" s="878"/>
      <c r="S19" s="877"/>
      <c r="T19" s="877"/>
      <c r="U19" s="879"/>
      <c r="V19" s="880"/>
      <c r="W19" s="881"/>
      <c r="X19" s="882"/>
      <c r="Y19" s="881"/>
      <c r="Z19" s="883"/>
      <c r="AA19" s="884"/>
      <c r="AB19" s="885"/>
      <c r="AC19" s="886"/>
      <c r="AD19" s="877" t="s">
        <v>1498</v>
      </c>
      <c r="AE19" s="878"/>
      <c r="AF19" s="877"/>
      <c r="AG19" s="877"/>
      <c r="AH19" s="879"/>
      <c r="AI19" s="880"/>
      <c r="AJ19" s="881"/>
      <c r="AK19" s="882"/>
      <c r="AL19" s="881"/>
      <c r="AM19" s="883"/>
      <c r="AN19" s="884"/>
      <c r="AO19" s="885"/>
    </row>
    <row r="20" spans="1:41" ht="15">
      <c r="A20" s="886"/>
      <c r="B20" s="946"/>
      <c r="C20" s="886"/>
      <c r="D20" s="877" t="s">
        <v>350</v>
      </c>
      <c r="E20" s="878"/>
      <c r="F20" s="877"/>
      <c r="G20" s="877"/>
      <c r="H20" s="879"/>
      <c r="I20" s="880"/>
      <c r="J20" s="881"/>
      <c r="K20" s="882"/>
      <c r="L20" s="881"/>
      <c r="M20" s="883"/>
      <c r="N20" s="884"/>
      <c r="O20" s="885"/>
      <c r="P20" s="865"/>
      <c r="Q20" s="877" t="s">
        <v>288</v>
      </c>
      <c r="R20" s="878"/>
      <c r="S20" s="877"/>
      <c r="T20" s="877"/>
      <c r="U20" s="879"/>
      <c r="V20" s="880"/>
      <c r="W20" s="881"/>
      <c r="X20" s="882"/>
      <c r="Y20" s="881"/>
      <c r="Z20" s="883"/>
      <c r="AA20" s="884"/>
      <c r="AB20" s="885"/>
      <c r="AC20" s="886"/>
      <c r="AD20" s="877" t="s">
        <v>1498</v>
      </c>
      <c r="AE20" s="878"/>
      <c r="AF20" s="877"/>
      <c r="AG20" s="877"/>
      <c r="AH20" s="879"/>
      <c r="AI20" s="880"/>
      <c r="AJ20" s="881"/>
      <c r="AK20" s="882"/>
      <c r="AL20" s="881"/>
      <c r="AM20" s="883"/>
      <c r="AN20" s="884"/>
      <c r="AO20" s="885"/>
    </row>
    <row r="21" spans="1:41" ht="15">
      <c r="A21" s="886"/>
      <c r="B21" s="946"/>
      <c r="C21" s="886"/>
      <c r="D21" s="877" t="s">
        <v>350</v>
      </c>
      <c r="E21" s="878"/>
      <c r="F21" s="877"/>
      <c r="G21" s="877"/>
      <c r="H21" s="879"/>
      <c r="I21" s="880"/>
      <c r="J21" s="881"/>
      <c r="K21" s="882"/>
      <c r="L21" s="881"/>
      <c r="M21" s="883"/>
      <c r="N21" s="884"/>
      <c r="O21" s="885"/>
      <c r="P21" s="865"/>
      <c r="Q21" s="877" t="s">
        <v>288</v>
      </c>
      <c r="R21" s="878"/>
      <c r="S21" s="877"/>
      <c r="T21" s="877"/>
      <c r="U21" s="879"/>
      <c r="V21" s="880"/>
      <c r="W21" s="881"/>
      <c r="X21" s="882"/>
      <c r="Y21" s="881"/>
      <c r="Z21" s="883"/>
      <c r="AA21" s="884"/>
      <c r="AB21" s="885"/>
      <c r="AC21" s="886"/>
      <c r="AD21" s="877" t="s">
        <v>1498</v>
      </c>
      <c r="AE21" s="878"/>
      <c r="AF21" s="877"/>
      <c r="AG21" s="877"/>
      <c r="AH21" s="879"/>
      <c r="AI21" s="880"/>
      <c r="AJ21" s="881"/>
      <c r="AK21" s="882"/>
      <c r="AL21" s="881"/>
      <c r="AM21" s="883"/>
      <c r="AN21" s="884"/>
      <c r="AO21" s="885"/>
    </row>
    <row r="22" spans="1:41" ht="15">
      <c r="A22" s="886"/>
      <c r="B22" s="946"/>
      <c r="C22" s="886"/>
      <c r="D22" s="877" t="s">
        <v>350</v>
      </c>
      <c r="E22" s="878"/>
      <c r="F22" s="877"/>
      <c r="G22" s="877"/>
      <c r="H22" s="879"/>
      <c r="I22" s="880"/>
      <c r="J22" s="881"/>
      <c r="K22" s="882"/>
      <c r="L22" s="881"/>
      <c r="M22" s="883"/>
      <c r="N22" s="884"/>
      <c r="O22" s="885"/>
      <c r="P22" s="865"/>
      <c r="Q22" s="877" t="s">
        <v>288</v>
      </c>
      <c r="R22" s="878"/>
      <c r="S22" s="877"/>
      <c r="T22" s="877"/>
      <c r="U22" s="879"/>
      <c r="V22" s="880"/>
      <c r="W22" s="881"/>
      <c r="X22" s="882"/>
      <c r="Y22" s="881"/>
      <c r="Z22" s="883"/>
      <c r="AA22" s="884"/>
      <c r="AB22" s="885"/>
      <c r="AC22" s="886"/>
      <c r="AD22" s="877" t="s">
        <v>1498</v>
      </c>
      <c r="AE22" s="878"/>
      <c r="AF22" s="877"/>
      <c r="AG22" s="877"/>
      <c r="AH22" s="879"/>
      <c r="AI22" s="880"/>
      <c r="AJ22" s="881"/>
      <c r="AK22" s="882"/>
      <c r="AL22" s="881"/>
      <c r="AM22" s="883"/>
      <c r="AN22" s="884"/>
      <c r="AO22" s="885"/>
    </row>
    <row r="23" spans="1:41" ht="15">
      <c r="A23" s="886"/>
      <c r="B23" s="946"/>
      <c r="C23" s="886"/>
      <c r="D23" s="877" t="s">
        <v>350</v>
      </c>
      <c r="E23" s="878"/>
      <c r="F23" s="877"/>
      <c r="G23" s="877"/>
      <c r="H23" s="879"/>
      <c r="I23" s="880"/>
      <c r="J23" s="881"/>
      <c r="K23" s="882"/>
      <c r="L23" s="881"/>
      <c r="M23" s="883"/>
      <c r="N23" s="884"/>
      <c r="O23" s="885"/>
      <c r="P23" s="865"/>
      <c r="Q23" s="877" t="s">
        <v>288</v>
      </c>
      <c r="R23" s="878"/>
      <c r="S23" s="877"/>
      <c r="T23" s="877"/>
      <c r="U23" s="879"/>
      <c r="V23" s="880"/>
      <c r="W23" s="881"/>
      <c r="X23" s="882"/>
      <c r="Y23" s="881"/>
      <c r="Z23" s="883"/>
      <c r="AA23" s="884"/>
      <c r="AB23" s="885"/>
      <c r="AC23" s="886"/>
      <c r="AD23" s="877" t="s">
        <v>1498</v>
      </c>
      <c r="AE23" s="878"/>
      <c r="AF23" s="877"/>
      <c r="AG23" s="877"/>
      <c r="AH23" s="879"/>
      <c r="AI23" s="880"/>
      <c r="AJ23" s="881"/>
      <c r="AK23" s="882"/>
      <c r="AL23" s="881"/>
      <c r="AM23" s="883"/>
      <c r="AN23" s="884"/>
      <c r="AO23" s="885"/>
    </row>
    <row r="24" spans="1:41" ht="15">
      <c r="A24" s="886"/>
      <c r="B24" s="946"/>
      <c r="C24" s="886"/>
      <c r="D24" s="877" t="s">
        <v>350</v>
      </c>
      <c r="E24" s="878"/>
      <c r="F24" s="877"/>
      <c r="G24" s="877"/>
      <c r="H24" s="879"/>
      <c r="I24" s="880"/>
      <c r="J24" s="881"/>
      <c r="K24" s="882"/>
      <c r="L24" s="881"/>
      <c r="M24" s="883"/>
      <c r="N24" s="884"/>
      <c r="O24" s="885"/>
      <c r="P24" s="865"/>
      <c r="Q24" s="877" t="s">
        <v>288</v>
      </c>
      <c r="R24" s="878"/>
      <c r="S24" s="877"/>
      <c r="T24" s="877"/>
      <c r="U24" s="879"/>
      <c r="V24" s="880"/>
      <c r="W24" s="881"/>
      <c r="X24" s="882"/>
      <c r="Y24" s="881"/>
      <c r="Z24" s="883"/>
      <c r="AA24" s="884"/>
      <c r="AB24" s="885"/>
      <c r="AC24" s="886"/>
      <c r="AD24" s="877" t="s">
        <v>1498</v>
      </c>
      <c r="AE24" s="878"/>
      <c r="AF24" s="877"/>
      <c r="AG24" s="877"/>
      <c r="AH24" s="879"/>
      <c r="AI24" s="880"/>
      <c r="AJ24" s="881"/>
      <c r="AK24" s="882"/>
      <c r="AL24" s="881"/>
      <c r="AM24" s="883"/>
      <c r="AN24" s="884"/>
      <c r="AO24" s="885"/>
    </row>
    <row r="25" spans="1:41" ht="15">
      <c r="A25" s="886"/>
      <c r="B25" s="946"/>
      <c r="C25" s="886"/>
      <c r="D25" s="877" t="s">
        <v>350</v>
      </c>
      <c r="E25" s="878"/>
      <c r="F25" s="877"/>
      <c r="G25" s="877"/>
      <c r="H25" s="879"/>
      <c r="I25" s="880"/>
      <c r="J25" s="881"/>
      <c r="K25" s="882"/>
      <c r="L25" s="881"/>
      <c r="M25" s="883"/>
      <c r="N25" s="884"/>
      <c r="O25" s="885"/>
      <c r="P25" s="865"/>
      <c r="Q25" s="877" t="s">
        <v>288</v>
      </c>
      <c r="R25" s="878"/>
      <c r="S25" s="877"/>
      <c r="T25" s="877"/>
      <c r="U25" s="879"/>
      <c r="V25" s="880"/>
      <c r="W25" s="881"/>
      <c r="X25" s="882"/>
      <c r="Y25" s="881"/>
      <c r="Z25" s="883"/>
      <c r="AA25" s="884"/>
      <c r="AB25" s="885"/>
      <c r="AC25" s="886"/>
      <c r="AD25" s="877" t="s">
        <v>1498</v>
      </c>
      <c r="AE25" s="878"/>
      <c r="AF25" s="877"/>
      <c r="AG25" s="877"/>
      <c r="AH25" s="879"/>
      <c r="AI25" s="880"/>
      <c r="AJ25" s="881"/>
      <c r="AK25" s="882"/>
      <c r="AL25" s="881"/>
      <c r="AM25" s="883"/>
      <c r="AN25" s="884"/>
      <c r="AO25" s="885"/>
    </row>
    <row r="26" spans="1:41" ht="15">
      <c r="A26" s="886"/>
      <c r="B26" s="946"/>
      <c r="C26" s="886"/>
      <c r="D26" s="877" t="s">
        <v>350</v>
      </c>
      <c r="E26" s="878"/>
      <c r="F26" s="877"/>
      <c r="G26" s="877"/>
      <c r="H26" s="879"/>
      <c r="I26" s="880"/>
      <c r="J26" s="881"/>
      <c r="K26" s="882"/>
      <c r="L26" s="881"/>
      <c r="M26" s="883"/>
      <c r="N26" s="884"/>
      <c r="O26" s="885"/>
      <c r="P26" s="865"/>
      <c r="Q26" s="877" t="s">
        <v>288</v>
      </c>
      <c r="R26" s="878"/>
      <c r="S26" s="877"/>
      <c r="T26" s="877"/>
      <c r="U26" s="879"/>
      <c r="V26" s="880"/>
      <c r="W26" s="881"/>
      <c r="X26" s="882"/>
      <c r="Y26" s="881"/>
      <c r="Z26" s="883"/>
      <c r="AA26" s="884"/>
      <c r="AB26" s="885"/>
      <c r="AC26" s="886"/>
      <c r="AD26" s="877" t="s">
        <v>1498</v>
      </c>
      <c r="AE26" s="878"/>
      <c r="AF26" s="877"/>
      <c r="AG26" s="877"/>
      <c r="AH26" s="879"/>
      <c r="AI26" s="880"/>
      <c r="AJ26" s="881"/>
      <c r="AK26" s="882"/>
      <c r="AL26" s="881"/>
      <c r="AM26" s="883"/>
      <c r="AN26" s="884"/>
      <c r="AO26" s="885"/>
    </row>
    <row r="27" spans="1:41" ht="15">
      <c r="A27" s="886"/>
      <c r="B27" s="946"/>
      <c r="C27" s="886"/>
      <c r="D27" s="877" t="s">
        <v>350</v>
      </c>
      <c r="E27" s="878"/>
      <c r="F27" s="877"/>
      <c r="G27" s="877"/>
      <c r="H27" s="879"/>
      <c r="I27" s="880"/>
      <c r="J27" s="881"/>
      <c r="K27" s="882"/>
      <c r="L27" s="881"/>
      <c r="M27" s="883"/>
      <c r="N27" s="884"/>
      <c r="O27" s="885"/>
      <c r="P27" s="865"/>
      <c r="Q27" s="877" t="s">
        <v>288</v>
      </c>
      <c r="R27" s="878"/>
      <c r="S27" s="877"/>
      <c r="T27" s="877"/>
      <c r="U27" s="879"/>
      <c r="V27" s="880"/>
      <c r="W27" s="881"/>
      <c r="X27" s="882"/>
      <c r="Y27" s="881"/>
      <c r="Z27" s="883"/>
      <c r="AA27" s="884"/>
      <c r="AB27" s="885"/>
      <c r="AC27" s="886"/>
      <c r="AD27" s="877" t="s">
        <v>1498</v>
      </c>
      <c r="AE27" s="878"/>
      <c r="AF27" s="877"/>
      <c r="AG27" s="877"/>
      <c r="AH27" s="879"/>
      <c r="AI27" s="880"/>
      <c r="AJ27" s="881"/>
      <c r="AK27" s="882"/>
      <c r="AL27" s="881"/>
      <c r="AM27" s="883"/>
      <c r="AN27" s="884"/>
      <c r="AO27" s="885"/>
    </row>
    <row r="28" spans="1:41" ht="15">
      <c r="A28" s="886"/>
      <c r="B28" s="946"/>
      <c r="C28" s="886"/>
      <c r="D28" s="877" t="s">
        <v>350</v>
      </c>
      <c r="E28" s="878"/>
      <c r="F28" s="877"/>
      <c r="G28" s="877"/>
      <c r="H28" s="879"/>
      <c r="I28" s="880"/>
      <c r="J28" s="881"/>
      <c r="K28" s="882"/>
      <c r="L28" s="881"/>
      <c r="M28" s="883"/>
      <c r="N28" s="884"/>
      <c r="O28" s="885"/>
      <c r="P28" s="865"/>
      <c r="Q28" s="877" t="s">
        <v>288</v>
      </c>
      <c r="R28" s="878"/>
      <c r="S28" s="877"/>
      <c r="T28" s="877"/>
      <c r="U28" s="879"/>
      <c r="V28" s="880"/>
      <c r="W28" s="881"/>
      <c r="X28" s="882"/>
      <c r="Y28" s="881"/>
      <c r="Z28" s="883"/>
      <c r="AA28" s="884"/>
      <c r="AB28" s="885"/>
      <c r="AC28" s="886"/>
      <c r="AD28" s="877" t="s">
        <v>1498</v>
      </c>
      <c r="AE28" s="878"/>
      <c r="AF28" s="877"/>
      <c r="AG28" s="877"/>
      <c r="AH28" s="879"/>
      <c r="AI28" s="880"/>
      <c r="AJ28" s="881"/>
      <c r="AK28" s="882"/>
      <c r="AL28" s="881"/>
      <c r="AM28" s="883"/>
      <c r="AN28" s="884"/>
      <c r="AO28" s="885"/>
    </row>
    <row r="29" spans="1:41" ht="15">
      <c r="A29" s="886"/>
      <c r="B29" s="946"/>
      <c r="C29" s="886"/>
      <c r="D29" s="877" t="s">
        <v>350</v>
      </c>
      <c r="E29" s="878"/>
      <c r="F29" s="877"/>
      <c r="G29" s="877"/>
      <c r="H29" s="879"/>
      <c r="I29" s="880"/>
      <c r="J29" s="881"/>
      <c r="K29" s="882"/>
      <c r="L29" s="881"/>
      <c r="M29" s="883"/>
      <c r="N29" s="884"/>
      <c r="O29" s="885"/>
      <c r="P29" s="865"/>
      <c r="Q29" s="877" t="s">
        <v>288</v>
      </c>
      <c r="R29" s="878"/>
      <c r="S29" s="877"/>
      <c r="T29" s="877"/>
      <c r="U29" s="879"/>
      <c r="V29" s="880"/>
      <c r="W29" s="881"/>
      <c r="X29" s="882"/>
      <c r="Y29" s="881"/>
      <c r="Z29" s="883"/>
      <c r="AA29" s="884"/>
      <c r="AB29" s="885"/>
      <c r="AC29" s="886"/>
      <c r="AD29" s="877" t="s">
        <v>1498</v>
      </c>
      <c r="AE29" s="878"/>
      <c r="AF29" s="877"/>
      <c r="AG29" s="877"/>
      <c r="AH29" s="879"/>
      <c r="AI29" s="880"/>
      <c r="AJ29" s="881"/>
      <c r="AK29" s="882"/>
      <c r="AL29" s="881"/>
      <c r="AM29" s="883"/>
      <c r="AN29" s="884"/>
      <c r="AO29" s="885"/>
    </row>
    <row r="30" spans="1:41" ht="15">
      <c r="A30" s="886"/>
      <c r="B30" s="946"/>
      <c r="C30" s="886"/>
      <c r="D30" s="877" t="s">
        <v>350</v>
      </c>
      <c r="E30" s="878"/>
      <c r="F30" s="877"/>
      <c r="G30" s="877"/>
      <c r="H30" s="879"/>
      <c r="I30" s="880"/>
      <c r="J30" s="881"/>
      <c r="K30" s="882"/>
      <c r="L30" s="881"/>
      <c r="M30" s="883"/>
      <c r="N30" s="884"/>
      <c r="O30" s="885"/>
      <c r="P30" s="865"/>
      <c r="Q30" s="877" t="s">
        <v>288</v>
      </c>
      <c r="R30" s="878"/>
      <c r="S30" s="877"/>
      <c r="T30" s="877"/>
      <c r="U30" s="879"/>
      <c r="V30" s="880"/>
      <c r="W30" s="881"/>
      <c r="X30" s="882"/>
      <c r="Y30" s="881"/>
      <c r="Z30" s="883"/>
      <c r="AA30" s="884"/>
      <c r="AB30" s="885"/>
      <c r="AC30" s="886"/>
      <c r="AD30" s="877" t="s">
        <v>1498</v>
      </c>
      <c r="AE30" s="878"/>
      <c r="AF30" s="877"/>
      <c r="AG30" s="877"/>
      <c r="AH30" s="879"/>
      <c r="AI30" s="880"/>
      <c r="AJ30" s="881"/>
      <c r="AK30" s="882"/>
      <c r="AL30" s="881"/>
      <c r="AM30" s="883"/>
      <c r="AN30" s="884"/>
      <c r="AO30" s="885"/>
    </row>
    <row r="31" spans="1:41" ht="15">
      <c r="A31" s="886"/>
      <c r="B31" s="946"/>
      <c r="C31" s="886"/>
      <c r="D31" s="877" t="s">
        <v>350</v>
      </c>
      <c r="E31" s="878"/>
      <c r="F31" s="877"/>
      <c r="G31" s="877"/>
      <c r="H31" s="879"/>
      <c r="I31" s="880"/>
      <c r="J31" s="881"/>
      <c r="K31" s="882"/>
      <c r="L31" s="881"/>
      <c r="M31" s="883"/>
      <c r="N31" s="884"/>
      <c r="O31" s="885"/>
      <c r="P31" s="865"/>
      <c r="Q31" s="877" t="s">
        <v>288</v>
      </c>
      <c r="R31" s="878"/>
      <c r="S31" s="877"/>
      <c r="T31" s="877"/>
      <c r="U31" s="879"/>
      <c r="V31" s="880"/>
      <c r="W31" s="881"/>
      <c r="X31" s="882"/>
      <c r="Y31" s="881"/>
      <c r="Z31" s="883"/>
      <c r="AA31" s="884"/>
      <c r="AB31" s="885"/>
      <c r="AC31" s="886"/>
      <c r="AD31" s="877" t="s">
        <v>1498</v>
      </c>
      <c r="AE31" s="878"/>
      <c r="AF31" s="877"/>
      <c r="AG31" s="877"/>
      <c r="AH31" s="879"/>
      <c r="AI31" s="880"/>
      <c r="AJ31" s="881"/>
      <c r="AK31" s="882"/>
      <c r="AL31" s="881"/>
      <c r="AM31" s="883"/>
      <c r="AN31" s="884"/>
      <c r="AO31" s="885"/>
    </row>
    <row r="32" spans="1:41" ht="15">
      <c r="A32" s="886"/>
      <c r="B32" s="946"/>
      <c r="C32" s="886"/>
      <c r="D32" s="877" t="s">
        <v>350</v>
      </c>
      <c r="E32" s="878"/>
      <c r="F32" s="877"/>
      <c r="G32" s="877"/>
      <c r="H32" s="879"/>
      <c r="I32" s="880"/>
      <c r="J32" s="881"/>
      <c r="K32" s="882"/>
      <c r="L32" s="881"/>
      <c r="M32" s="883"/>
      <c r="N32" s="884"/>
      <c r="O32" s="885"/>
      <c r="P32" s="865"/>
      <c r="Q32" s="877" t="s">
        <v>288</v>
      </c>
      <c r="R32" s="878"/>
      <c r="S32" s="877"/>
      <c r="T32" s="877"/>
      <c r="U32" s="879"/>
      <c r="V32" s="880"/>
      <c r="W32" s="881"/>
      <c r="X32" s="882"/>
      <c r="Y32" s="881"/>
      <c r="Z32" s="883"/>
      <c r="AA32" s="884"/>
      <c r="AB32" s="885"/>
      <c r="AC32" s="886"/>
      <c r="AD32" s="877" t="s">
        <v>1498</v>
      </c>
      <c r="AE32" s="878"/>
      <c r="AF32" s="877"/>
      <c r="AG32" s="877"/>
      <c r="AH32" s="879"/>
      <c r="AI32" s="880"/>
      <c r="AJ32" s="881"/>
      <c r="AK32" s="882"/>
      <c r="AL32" s="881"/>
      <c r="AM32" s="883"/>
      <c r="AN32" s="884"/>
      <c r="AO32" s="885"/>
    </row>
    <row r="33" spans="1:41" ht="15">
      <c r="A33" s="886"/>
      <c r="B33" s="946"/>
      <c r="C33" s="886"/>
      <c r="D33" s="877" t="s">
        <v>350</v>
      </c>
      <c r="E33" s="878"/>
      <c r="F33" s="877"/>
      <c r="G33" s="877"/>
      <c r="H33" s="879"/>
      <c r="I33" s="880"/>
      <c r="J33" s="881"/>
      <c r="K33" s="882"/>
      <c r="L33" s="881"/>
      <c r="M33" s="883"/>
      <c r="N33" s="884"/>
      <c r="O33" s="885"/>
      <c r="P33" s="865"/>
      <c r="Q33" s="877" t="s">
        <v>288</v>
      </c>
      <c r="R33" s="878"/>
      <c r="S33" s="877"/>
      <c r="T33" s="877"/>
      <c r="U33" s="879"/>
      <c r="V33" s="880"/>
      <c r="W33" s="881"/>
      <c r="X33" s="882"/>
      <c r="Y33" s="881"/>
      <c r="Z33" s="883"/>
      <c r="AA33" s="884"/>
      <c r="AB33" s="885"/>
      <c r="AC33" s="886"/>
      <c r="AD33" s="877" t="s">
        <v>1498</v>
      </c>
      <c r="AE33" s="878"/>
      <c r="AF33" s="877"/>
      <c r="AG33" s="877"/>
      <c r="AH33" s="879"/>
      <c r="AI33" s="880"/>
      <c r="AJ33" s="881"/>
      <c r="AK33" s="882"/>
      <c r="AL33" s="881"/>
      <c r="AM33" s="883"/>
      <c r="AN33" s="884"/>
      <c r="AO33" s="885"/>
    </row>
    <row r="34" spans="1:41" ht="15">
      <c r="A34" s="886"/>
      <c r="B34" s="946"/>
      <c r="C34" s="886"/>
      <c r="D34" s="877" t="s">
        <v>350</v>
      </c>
      <c r="E34" s="878"/>
      <c r="F34" s="877"/>
      <c r="G34" s="877"/>
      <c r="H34" s="879"/>
      <c r="I34" s="880"/>
      <c r="J34" s="881"/>
      <c r="K34" s="882"/>
      <c r="L34" s="881"/>
      <c r="M34" s="883"/>
      <c r="N34" s="884"/>
      <c r="O34" s="885"/>
      <c r="P34" s="865"/>
      <c r="Q34" s="877" t="s">
        <v>288</v>
      </c>
      <c r="R34" s="878"/>
      <c r="S34" s="877"/>
      <c r="T34" s="877"/>
      <c r="U34" s="879"/>
      <c r="V34" s="880"/>
      <c r="W34" s="881"/>
      <c r="X34" s="882"/>
      <c r="Y34" s="881"/>
      <c r="Z34" s="883"/>
      <c r="AA34" s="884"/>
      <c r="AB34" s="885"/>
      <c r="AC34" s="886"/>
      <c r="AD34" s="877" t="s">
        <v>1498</v>
      </c>
      <c r="AE34" s="878"/>
      <c r="AF34" s="877"/>
      <c r="AG34" s="877"/>
      <c r="AH34" s="879"/>
      <c r="AI34" s="880"/>
      <c r="AJ34" s="881"/>
      <c r="AK34" s="882"/>
      <c r="AL34" s="881"/>
      <c r="AM34" s="883"/>
      <c r="AN34" s="884"/>
      <c r="AO34" s="885"/>
    </row>
    <row r="35" spans="1:41" ht="15">
      <c r="A35" s="886"/>
      <c r="B35" s="946"/>
      <c r="C35" s="886"/>
      <c r="D35" s="877" t="s">
        <v>350</v>
      </c>
      <c r="E35" s="878"/>
      <c r="F35" s="877"/>
      <c r="G35" s="877"/>
      <c r="H35" s="879"/>
      <c r="I35" s="880"/>
      <c r="J35" s="881"/>
      <c r="K35" s="882"/>
      <c r="L35" s="881"/>
      <c r="M35" s="883"/>
      <c r="N35" s="884"/>
      <c r="O35" s="885"/>
      <c r="P35" s="865"/>
      <c r="Q35" s="877" t="s">
        <v>288</v>
      </c>
      <c r="R35" s="878"/>
      <c r="S35" s="877"/>
      <c r="T35" s="877"/>
      <c r="U35" s="879"/>
      <c r="V35" s="880"/>
      <c r="W35" s="881"/>
      <c r="X35" s="882"/>
      <c r="Y35" s="881"/>
      <c r="Z35" s="883"/>
      <c r="AA35" s="884"/>
      <c r="AB35" s="885"/>
      <c r="AC35" s="886"/>
      <c r="AD35" s="877" t="s">
        <v>1498</v>
      </c>
      <c r="AE35" s="878"/>
      <c r="AF35" s="877"/>
      <c r="AG35" s="877"/>
      <c r="AH35" s="879"/>
      <c r="AI35" s="880"/>
      <c r="AJ35" s="881"/>
      <c r="AK35" s="882"/>
      <c r="AL35" s="881"/>
      <c r="AM35" s="883"/>
      <c r="AN35" s="884"/>
      <c r="AO35" s="885"/>
    </row>
    <row r="36" spans="1:41" ht="15">
      <c r="A36" s="886"/>
      <c r="B36" s="946"/>
      <c r="C36" s="886"/>
      <c r="D36" s="877" t="s">
        <v>350</v>
      </c>
      <c r="E36" s="878"/>
      <c r="F36" s="877"/>
      <c r="G36" s="877"/>
      <c r="H36" s="879"/>
      <c r="I36" s="880"/>
      <c r="J36" s="881"/>
      <c r="K36" s="882"/>
      <c r="L36" s="881"/>
      <c r="M36" s="883"/>
      <c r="N36" s="884"/>
      <c r="O36" s="885"/>
      <c r="P36" s="865"/>
      <c r="Q36" s="877" t="s">
        <v>288</v>
      </c>
      <c r="R36" s="878"/>
      <c r="S36" s="877"/>
      <c r="T36" s="877"/>
      <c r="U36" s="879"/>
      <c r="V36" s="880"/>
      <c r="W36" s="881"/>
      <c r="X36" s="882"/>
      <c r="Y36" s="881"/>
      <c r="Z36" s="883"/>
      <c r="AA36" s="884"/>
      <c r="AB36" s="885"/>
      <c r="AC36" s="886"/>
      <c r="AD36" s="877" t="s">
        <v>1498</v>
      </c>
      <c r="AE36" s="878"/>
      <c r="AF36" s="877"/>
      <c r="AG36" s="877"/>
      <c r="AH36" s="879"/>
      <c r="AI36" s="880"/>
      <c r="AJ36" s="881"/>
      <c r="AK36" s="882"/>
      <c r="AL36" s="881"/>
      <c r="AM36" s="883"/>
      <c r="AN36" s="884"/>
      <c r="AO36" s="885"/>
    </row>
    <row r="37" spans="1:41" ht="15">
      <c r="A37" s="886"/>
      <c r="B37" s="946"/>
      <c r="C37" s="886"/>
      <c r="D37" s="877" t="s">
        <v>350</v>
      </c>
      <c r="E37" s="878"/>
      <c r="F37" s="877"/>
      <c r="G37" s="877"/>
      <c r="H37" s="879"/>
      <c r="I37" s="880"/>
      <c r="J37" s="881"/>
      <c r="K37" s="882"/>
      <c r="L37" s="881"/>
      <c r="M37" s="883"/>
      <c r="N37" s="884"/>
      <c r="O37" s="885"/>
      <c r="P37" s="865"/>
      <c r="Q37" s="877" t="s">
        <v>288</v>
      </c>
      <c r="R37" s="878"/>
      <c r="S37" s="877"/>
      <c r="T37" s="877"/>
      <c r="U37" s="879"/>
      <c r="V37" s="880"/>
      <c r="W37" s="881"/>
      <c r="X37" s="882"/>
      <c r="Y37" s="881"/>
      <c r="Z37" s="883"/>
      <c r="AA37" s="884"/>
      <c r="AB37" s="885"/>
      <c r="AC37" s="886"/>
      <c r="AD37" s="877" t="s">
        <v>1498</v>
      </c>
      <c r="AE37" s="878"/>
      <c r="AF37" s="877"/>
      <c r="AG37" s="877"/>
      <c r="AH37" s="879"/>
      <c r="AI37" s="880"/>
      <c r="AJ37" s="881"/>
      <c r="AK37" s="882"/>
      <c r="AL37" s="881"/>
      <c r="AM37" s="883"/>
      <c r="AN37" s="884"/>
      <c r="AO37" s="885"/>
    </row>
    <row r="38" spans="1:41" ht="15">
      <c r="A38" s="886"/>
      <c r="B38" s="946"/>
      <c r="C38" s="886"/>
      <c r="D38" s="877" t="s">
        <v>350</v>
      </c>
      <c r="E38" s="878"/>
      <c r="F38" s="877"/>
      <c r="G38" s="877"/>
      <c r="H38" s="879"/>
      <c r="I38" s="880"/>
      <c r="J38" s="881"/>
      <c r="K38" s="882"/>
      <c r="L38" s="881"/>
      <c r="M38" s="883"/>
      <c r="N38" s="884"/>
      <c r="O38" s="885"/>
      <c r="P38" s="865"/>
      <c r="Q38" s="877" t="s">
        <v>288</v>
      </c>
      <c r="R38" s="878"/>
      <c r="S38" s="877"/>
      <c r="T38" s="877"/>
      <c r="U38" s="879"/>
      <c r="V38" s="880"/>
      <c r="W38" s="881"/>
      <c r="X38" s="882"/>
      <c r="Y38" s="881"/>
      <c r="Z38" s="883"/>
      <c r="AA38" s="884"/>
      <c r="AB38" s="885"/>
      <c r="AC38" s="886"/>
      <c r="AD38" s="877" t="s">
        <v>1498</v>
      </c>
      <c r="AE38" s="878"/>
      <c r="AF38" s="877"/>
      <c r="AG38" s="877"/>
      <c r="AH38" s="879"/>
      <c r="AI38" s="880"/>
      <c r="AJ38" s="881"/>
      <c r="AK38" s="882"/>
      <c r="AL38" s="881"/>
      <c r="AM38" s="883"/>
      <c r="AN38" s="884"/>
      <c r="AO38" s="885"/>
    </row>
    <row r="39" spans="1:41" ht="15">
      <c r="A39" s="886"/>
      <c r="B39" s="946"/>
      <c r="C39" s="886"/>
      <c r="D39" s="877" t="s">
        <v>350</v>
      </c>
      <c r="E39" s="878"/>
      <c r="F39" s="877"/>
      <c r="G39" s="877"/>
      <c r="H39" s="879"/>
      <c r="I39" s="880"/>
      <c r="J39" s="881"/>
      <c r="K39" s="882"/>
      <c r="L39" s="881"/>
      <c r="M39" s="883"/>
      <c r="N39" s="884"/>
      <c r="O39" s="885"/>
      <c r="P39" s="865"/>
      <c r="Q39" s="877" t="s">
        <v>288</v>
      </c>
      <c r="R39" s="878"/>
      <c r="S39" s="877"/>
      <c r="T39" s="877"/>
      <c r="U39" s="879"/>
      <c r="V39" s="880"/>
      <c r="W39" s="881"/>
      <c r="X39" s="882"/>
      <c r="Y39" s="881"/>
      <c r="Z39" s="883"/>
      <c r="AA39" s="884"/>
      <c r="AB39" s="885"/>
      <c r="AC39" s="886"/>
      <c r="AD39" s="877" t="s">
        <v>1498</v>
      </c>
      <c r="AE39" s="878"/>
      <c r="AF39" s="877"/>
      <c r="AG39" s="877"/>
      <c r="AH39" s="879"/>
      <c r="AI39" s="880"/>
      <c r="AJ39" s="881"/>
      <c r="AK39" s="882"/>
      <c r="AL39" s="881"/>
      <c r="AM39" s="883"/>
      <c r="AN39" s="884"/>
      <c r="AO39" s="885"/>
    </row>
    <row r="40" spans="1:41" ht="15">
      <c r="A40" s="886"/>
      <c r="B40" s="946"/>
      <c r="C40" s="886"/>
      <c r="D40" s="877" t="s">
        <v>350</v>
      </c>
      <c r="E40" s="878"/>
      <c r="F40" s="877"/>
      <c r="G40" s="877"/>
      <c r="H40" s="879"/>
      <c r="I40" s="880"/>
      <c r="J40" s="881"/>
      <c r="K40" s="882"/>
      <c r="L40" s="881"/>
      <c r="M40" s="883"/>
      <c r="N40" s="884"/>
      <c r="O40" s="885"/>
      <c r="P40" s="865"/>
      <c r="Q40" s="877" t="s">
        <v>288</v>
      </c>
      <c r="R40" s="878"/>
      <c r="S40" s="877"/>
      <c r="T40" s="877"/>
      <c r="U40" s="879"/>
      <c r="V40" s="880"/>
      <c r="W40" s="881"/>
      <c r="X40" s="882"/>
      <c r="Y40" s="881"/>
      <c r="Z40" s="883"/>
      <c r="AA40" s="884"/>
      <c r="AB40" s="885"/>
      <c r="AC40" s="886"/>
      <c r="AD40" s="877" t="s">
        <v>1498</v>
      </c>
      <c r="AE40" s="878"/>
      <c r="AF40" s="877"/>
      <c r="AG40" s="877"/>
      <c r="AH40" s="879"/>
      <c r="AI40" s="880"/>
      <c r="AJ40" s="881"/>
      <c r="AK40" s="882"/>
      <c r="AL40" s="881"/>
      <c r="AM40" s="883"/>
      <c r="AN40" s="884"/>
      <c r="AO40" s="885"/>
    </row>
    <row r="41" spans="1:41" ht="15">
      <c r="A41" s="886"/>
      <c r="B41" s="946"/>
      <c r="C41" s="886"/>
      <c r="D41" s="877" t="s">
        <v>350</v>
      </c>
      <c r="E41" s="878"/>
      <c r="F41" s="877"/>
      <c r="G41" s="877"/>
      <c r="H41" s="879"/>
      <c r="I41" s="880"/>
      <c r="J41" s="881"/>
      <c r="K41" s="882"/>
      <c r="L41" s="881"/>
      <c r="M41" s="883"/>
      <c r="N41" s="884"/>
      <c r="O41" s="885"/>
      <c r="P41" s="865"/>
      <c r="Q41" s="877" t="s">
        <v>288</v>
      </c>
      <c r="R41" s="878"/>
      <c r="S41" s="877"/>
      <c r="T41" s="877"/>
      <c r="U41" s="879"/>
      <c r="V41" s="880"/>
      <c r="W41" s="881"/>
      <c r="X41" s="882"/>
      <c r="Y41" s="881"/>
      <c r="Z41" s="883"/>
      <c r="AA41" s="884"/>
      <c r="AB41" s="885"/>
      <c r="AC41" s="886"/>
      <c r="AD41" s="877" t="s">
        <v>1498</v>
      </c>
      <c r="AE41" s="878"/>
      <c r="AF41" s="877"/>
      <c r="AG41" s="877"/>
      <c r="AH41" s="879"/>
      <c r="AI41" s="880"/>
      <c r="AJ41" s="881"/>
      <c r="AK41" s="882"/>
      <c r="AL41" s="881"/>
      <c r="AM41" s="883"/>
      <c r="AN41" s="884"/>
      <c r="AO41" s="885"/>
    </row>
    <row r="42" spans="1:41" ht="15">
      <c r="A42" s="886"/>
      <c r="B42" s="946"/>
      <c r="C42" s="886"/>
      <c r="D42" s="877" t="s">
        <v>350</v>
      </c>
      <c r="E42" s="878"/>
      <c r="F42" s="877"/>
      <c r="G42" s="877"/>
      <c r="H42" s="879"/>
      <c r="I42" s="880"/>
      <c r="J42" s="881"/>
      <c r="K42" s="882"/>
      <c r="L42" s="881"/>
      <c r="M42" s="883"/>
      <c r="N42" s="884"/>
      <c r="O42" s="885"/>
      <c r="P42" s="865"/>
      <c r="Q42" s="877" t="s">
        <v>288</v>
      </c>
      <c r="R42" s="878"/>
      <c r="S42" s="877"/>
      <c r="T42" s="877"/>
      <c r="U42" s="879"/>
      <c r="V42" s="880"/>
      <c r="W42" s="881"/>
      <c r="X42" s="882"/>
      <c r="Y42" s="881"/>
      <c r="Z42" s="883"/>
      <c r="AA42" s="884"/>
      <c r="AB42" s="885"/>
      <c r="AC42" s="886"/>
      <c r="AD42" s="877" t="s">
        <v>1498</v>
      </c>
      <c r="AE42" s="878"/>
      <c r="AF42" s="877"/>
      <c r="AG42" s="877"/>
      <c r="AH42" s="879"/>
      <c r="AI42" s="880"/>
      <c r="AJ42" s="881"/>
      <c r="AK42" s="882"/>
      <c r="AL42" s="881"/>
      <c r="AM42" s="883"/>
      <c r="AN42" s="884"/>
      <c r="AO42" s="885"/>
    </row>
    <row r="43" spans="1:41" ht="15">
      <c r="A43" s="886"/>
      <c r="B43" s="946"/>
      <c r="C43" s="886"/>
      <c r="D43" s="877" t="s">
        <v>350</v>
      </c>
      <c r="E43" s="878"/>
      <c r="F43" s="877"/>
      <c r="G43" s="877"/>
      <c r="H43" s="879"/>
      <c r="I43" s="880"/>
      <c r="J43" s="881"/>
      <c r="K43" s="882"/>
      <c r="L43" s="881"/>
      <c r="M43" s="883"/>
      <c r="N43" s="884"/>
      <c r="O43" s="885"/>
      <c r="P43" s="865"/>
      <c r="Q43" s="877" t="s">
        <v>288</v>
      </c>
      <c r="R43" s="878"/>
      <c r="S43" s="877"/>
      <c r="T43" s="877"/>
      <c r="U43" s="879"/>
      <c r="V43" s="880"/>
      <c r="W43" s="881"/>
      <c r="X43" s="882"/>
      <c r="Y43" s="881"/>
      <c r="Z43" s="883"/>
      <c r="AA43" s="884"/>
      <c r="AB43" s="885"/>
      <c r="AC43" s="886"/>
      <c r="AD43" s="877" t="s">
        <v>1498</v>
      </c>
      <c r="AE43" s="878"/>
      <c r="AF43" s="877"/>
      <c r="AG43" s="877"/>
      <c r="AH43" s="879"/>
      <c r="AI43" s="880"/>
      <c r="AJ43" s="881"/>
      <c r="AK43" s="882"/>
      <c r="AL43" s="881"/>
      <c r="AM43" s="883"/>
      <c r="AN43" s="884"/>
      <c r="AO43" s="885"/>
    </row>
    <row r="44" spans="1:41" ht="15">
      <c r="A44" s="886"/>
      <c r="B44" s="946"/>
      <c r="C44" s="886"/>
      <c r="D44" s="877" t="s">
        <v>350</v>
      </c>
      <c r="E44" s="878"/>
      <c r="F44" s="877"/>
      <c r="G44" s="877"/>
      <c r="H44" s="879"/>
      <c r="I44" s="880"/>
      <c r="J44" s="881"/>
      <c r="K44" s="882"/>
      <c r="L44" s="881"/>
      <c r="M44" s="883"/>
      <c r="N44" s="884"/>
      <c r="O44" s="885"/>
      <c r="P44" s="865"/>
      <c r="Q44" s="877" t="s">
        <v>288</v>
      </c>
      <c r="R44" s="878"/>
      <c r="S44" s="877"/>
      <c r="T44" s="877"/>
      <c r="U44" s="879"/>
      <c r="V44" s="880"/>
      <c r="W44" s="881"/>
      <c r="X44" s="882"/>
      <c r="Y44" s="881"/>
      <c r="Z44" s="883"/>
      <c r="AA44" s="884"/>
      <c r="AB44" s="885"/>
      <c r="AC44" s="886"/>
      <c r="AD44" s="877" t="s">
        <v>1498</v>
      </c>
      <c r="AE44" s="878"/>
      <c r="AF44" s="877"/>
      <c r="AG44" s="877"/>
      <c r="AH44" s="879"/>
      <c r="AI44" s="880"/>
      <c r="AJ44" s="881"/>
      <c r="AK44" s="882"/>
      <c r="AL44" s="881"/>
      <c r="AM44" s="883"/>
      <c r="AN44" s="884"/>
      <c r="AO44" s="885"/>
    </row>
    <row r="45" spans="1:41" ht="15">
      <c r="A45" s="886"/>
      <c r="B45" s="946"/>
      <c r="C45" s="886"/>
      <c r="D45" s="877" t="s">
        <v>350</v>
      </c>
      <c r="E45" s="878"/>
      <c r="F45" s="877"/>
      <c r="G45" s="877"/>
      <c r="H45" s="879"/>
      <c r="I45" s="880"/>
      <c r="J45" s="881"/>
      <c r="K45" s="882"/>
      <c r="L45" s="881"/>
      <c r="M45" s="883"/>
      <c r="N45" s="884"/>
      <c r="O45" s="885"/>
      <c r="P45" s="865"/>
      <c r="Q45" s="877" t="s">
        <v>288</v>
      </c>
      <c r="R45" s="878"/>
      <c r="S45" s="877"/>
      <c r="T45" s="877"/>
      <c r="U45" s="879"/>
      <c r="V45" s="880"/>
      <c r="W45" s="881"/>
      <c r="X45" s="882"/>
      <c r="Y45" s="881"/>
      <c r="Z45" s="883"/>
      <c r="AA45" s="884"/>
      <c r="AB45" s="885"/>
      <c r="AC45" s="886"/>
      <c r="AD45" s="877" t="s">
        <v>1498</v>
      </c>
      <c r="AE45" s="878"/>
      <c r="AF45" s="877"/>
      <c r="AG45" s="877"/>
      <c r="AH45" s="879"/>
      <c r="AI45" s="880"/>
      <c r="AJ45" s="881"/>
      <c r="AK45" s="882"/>
      <c r="AL45" s="881"/>
      <c r="AM45" s="883"/>
      <c r="AN45" s="884"/>
      <c r="AO45" s="885"/>
    </row>
    <row r="46" spans="1:41" ht="15">
      <c r="A46" s="886"/>
      <c r="B46" s="946"/>
      <c r="C46" s="886"/>
      <c r="D46" s="877" t="s">
        <v>350</v>
      </c>
      <c r="E46" s="878"/>
      <c r="F46" s="877"/>
      <c r="G46" s="877"/>
      <c r="H46" s="879"/>
      <c r="I46" s="880"/>
      <c r="J46" s="881"/>
      <c r="K46" s="882"/>
      <c r="L46" s="881"/>
      <c r="M46" s="883"/>
      <c r="N46" s="884"/>
      <c r="O46" s="885"/>
      <c r="P46" s="865"/>
      <c r="Q46" s="877" t="s">
        <v>288</v>
      </c>
      <c r="R46" s="878"/>
      <c r="S46" s="877"/>
      <c r="T46" s="877"/>
      <c r="U46" s="879"/>
      <c r="V46" s="880"/>
      <c r="W46" s="881"/>
      <c r="X46" s="882"/>
      <c r="Y46" s="881"/>
      <c r="Z46" s="883"/>
      <c r="AA46" s="884"/>
      <c r="AB46" s="885"/>
      <c r="AC46" s="886"/>
      <c r="AD46" s="877" t="s">
        <v>1498</v>
      </c>
      <c r="AE46" s="878"/>
      <c r="AF46" s="877"/>
      <c r="AG46" s="877"/>
      <c r="AH46" s="879"/>
      <c r="AI46" s="880"/>
      <c r="AJ46" s="881"/>
      <c r="AK46" s="882"/>
      <c r="AL46" s="881"/>
      <c r="AM46" s="883"/>
      <c r="AN46" s="884"/>
      <c r="AO46" s="885"/>
    </row>
    <row r="47" spans="1:41" ht="15">
      <c r="A47" s="886"/>
      <c r="B47" s="946"/>
      <c r="C47" s="886"/>
      <c r="D47" s="877" t="s">
        <v>350</v>
      </c>
      <c r="E47" s="878"/>
      <c r="F47" s="877"/>
      <c r="G47" s="877"/>
      <c r="H47" s="879"/>
      <c r="I47" s="880"/>
      <c r="J47" s="881"/>
      <c r="K47" s="882"/>
      <c r="L47" s="881"/>
      <c r="M47" s="883"/>
      <c r="N47" s="884"/>
      <c r="O47" s="885"/>
      <c r="P47" s="865"/>
      <c r="Q47" s="877" t="s">
        <v>288</v>
      </c>
      <c r="R47" s="878"/>
      <c r="S47" s="877"/>
      <c r="T47" s="877"/>
      <c r="U47" s="879"/>
      <c r="V47" s="880"/>
      <c r="W47" s="881"/>
      <c r="X47" s="882"/>
      <c r="Y47" s="881"/>
      <c r="Z47" s="883"/>
      <c r="AA47" s="884"/>
      <c r="AB47" s="885"/>
      <c r="AC47" s="886"/>
      <c r="AD47" s="877" t="s">
        <v>1498</v>
      </c>
      <c r="AE47" s="878"/>
      <c r="AF47" s="877"/>
      <c r="AG47" s="877"/>
      <c r="AH47" s="879"/>
      <c r="AI47" s="880"/>
      <c r="AJ47" s="881"/>
      <c r="AK47" s="882"/>
      <c r="AL47" s="881"/>
      <c r="AM47" s="883"/>
      <c r="AN47" s="884"/>
      <c r="AO47" s="885"/>
    </row>
    <row r="48" spans="1:41" ht="15">
      <c r="A48" s="886"/>
      <c r="B48" s="946"/>
      <c r="C48" s="886"/>
      <c r="D48" s="877" t="s">
        <v>350</v>
      </c>
      <c r="E48" s="878"/>
      <c r="F48" s="877"/>
      <c r="G48" s="877"/>
      <c r="H48" s="879"/>
      <c r="I48" s="880"/>
      <c r="J48" s="881"/>
      <c r="K48" s="882"/>
      <c r="L48" s="881"/>
      <c r="M48" s="883"/>
      <c r="N48" s="884"/>
      <c r="O48" s="885"/>
      <c r="P48" s="865"/>
      <c r="Q48" s="877" t="s">
        <v>288</v>
      </c>
      <c r="R48" s="878"/>
      <c r="S48" s="877"/>
      <c r="T48" s="877"/>
      <c r="U48" s="879"/>
      <c r="V48" s="880"/>
      <c r="W48" s="881"/>
      <c r="X48" s="882"/>
      <c r="Y48" s="881"/>
      <c r="Z48" s="883"/>
      <c r="AA48" s="884"/>
      <c r="AB48" s="885"/>
      <c r="AC48" s="886"/>
      <c r="AD48" s="877" t="s">
        <v>1498</v>
      </c>
      <c r="AE48" s="878"/>
      <c r="AF48" s="877"/>
      <c r="AG48" s="877"/>
      <c r="AH48" s="879"/>
      <c r="AI48" s="880"/>
      <c r="AJ48" s="881"/>
      <c r="AK48" s="882"/>
      <c r="AL48" s="881"/>
      <c r="AM48" s="883"/>
      <c r="AN48" s="884"/>
      <c r="AO48" s="885"/>
    </row>
    <row r="49" spans="1:41" ht="15">
      <c r="A49" s="886"/>
      <c r="B49" s="946"/>
      <c r="C49" s="886"/>
      <c r="D49" s="877" t="s">
        <v>350</v>
      </c>
      <c r="E49" s="878"/>
      <c r="F49" s="877"/>
      <c r="G49" s="877"/>
      <c r="H49" s="879"/>
      <c r="I49" s="880"/>
      <c r="J49" s="881"/>
      <c r="K49" s="882"/>
      <c r="L49" s="881"/>
      <c r="M49" s="883"/>
      <c r="N49" s="884"/>
      <c r="O49" s="885"/>
      <c r="P49" s="865"/>
      <c r="Q49" s="877" t="s">
        <v>288</v>
      </c>
      <c r="R49" s="878"/>
      <c r="S49" s="877"/>
      <c r="T49" s="877"/>
      <c r="U49" s="879"/>
      <c r="V49" s="880"/>
      <c r="W49" s="881"/>
      <c r="X49" s="882"/>
      <c r="Y49" s="881"/>
      <c r="Z49" s="883"/>
      <c r="AA49" s="884"/>
      <c r="AB49" s="885"/>
      <c r="AC49" s="886"/>
      <c r="AD49" s="877" t="s">
        <v>1498</v>
      </c>
      <c r="AE49" s="878"/>
      <c r="AF49" s="877"/>
      <c r="AG49" s="877"/>
      <c r="AH49" s="879"/>
      <c r="AI49" s="880"/>
      <c r="AJ49" s="881"/>
      <c r="AK49" s="882"/>
      <c r="AL49" s="881"/>
      <c r="AM49" s="883"/>
      <c r="AN49" s="884"/>
      <c r="AO49" s="885"/>
    </row>
    <row r="50" spans="1:41" ht="15">
      <c r="A50" s="886"/>
      <c r="B50" s="946"/>
      <c r="C50" s="886"/>
      <c r="D50" s="877" t="s">
        <v>350</v>
      </c>
      <c r="E50" s="878"/>
      <c r="F50" s="877"/>
      <c r="G50" s="877"/>
      <c r="H50" s="879"/>
      <c r="I50" s="880"/>
      <c r="J50" s="881"/>
      <c r="K50" s="882"/>
      <c r="L50" s="881"/>
      <c r="M50" s="883"/>
      <c r="N50" s="884"/>
      <c r="O50" s="885"/>
      <c r="P50" s="865"/>
      <c r="Q50" s="877" t="s">
        <v>288</v>
      </c>
      <c r="R50" s="878"/>
      <c r="S50" s="877"/>
      <c r="T50" s="877"/>
      <c r="U50" s="879"/>
      <c r="V50" s="880"/>
      <c r="W50" s="881"/>
      <c r="X50" s="882"/>
      <c r="Y50" s="881"/>
      <c r="Z50" s="883"/>
      <c r="AA50" s="884"/>
      <c r="AB50" s="885"/>
      <c r="AC50" s="886"/>
      <c r="AD50" s="877" t="s">
        <v>1498</v>
      </c>
      <c r="AE50" s="878"/>
      <c r="AF50" s="877"/>
      <c r="AG50" s="877"/>
      <c r="AH50" s="879"/>
      <c r="AI50" s="880"/>
      <c r="AJ50" s="881"/>
      <c r="AK50" s="882"/>
      <c r="AL50" s="881"/>
      <c r="AM50" s="883"/>
      <c r="AN50" s="884"/>
      <c r="AO50" s="885"/>
    </row>
    <row r="51" spans="1:41" ht="15">
      <c r="A51" s="886"/>
      <c r="B51" s="946"/>
      <c r="C51" s="886"/>
      <c r="D51" s="877" t="s">
        <v>350</v>
      </c>
      <c r="E51" s="878"/>
      <c r="F51" s="877"/>
      <c r="G51" s="877"/>
      <c r="H51" s="879"/>
      <c r="I51" s="880"/>
      <c r="J51" s="881"/>
      <c r="K51" s="882"/>
      <c r="L51" s="881"/>
      <c r="M51" s="883"/>
      <c r="N51" s="884"/>
      <c r="O51" s="885"/>
      <c r="P51" s="865"/>
      <c r="Q51" s="877" t="s">
        <v>288</v>
      </c>
      <c r="R51" s="878"/>
      <c r="S51" s="877"/>
      <c r="T51" s="877"/>
      <c r="U51" s="879"/>
      <c r="V51" s="880"/>
      <c r="W51" s="881"/>
      <c r="X51" s="882"/>
      <c r="Y51" s="881"/>
      <c r="Z51" s="883"/>
      <c r="AA51" s="884"/>
      <c r="AB51" s="885"/>
      <c r="AC51" s="886"/>
      <c r="AD51" s="877" t="s">
        <v>1498</v>
      </c>
      <c r="AE51" s="878"/>
      <c r="AF51" s="877"/>
      <c r="AG51" s="877"/>
      <c r="AH51" s="879"/>
      <c r="AI51" s="880"/>
      <c r="AJ51" s="881"/>
      <c r="AK51" s="882"/>
      <c r="AL51" s="881"/>
      <c r="AM51" s="883"/>
      <c r="AN51" s="884"/>
      <c r="AO51" s="885"/>
    </row>
    <row r="52" spans="1:41" ht="15">
      <c r="A52" s="886"/>
      <c r="B52" s="946"/>
      <c r="C52" s="886"/>
      <c r="D52" s="877" t="s">
        <v>350</v>
      </c>
      <c r="E52" s="878"/>
      <c r="F52" s="877"/>
      <c r="G52" s="877"/>
      <c r="H52" s="879"/>
      <c r="I52" s="880"/>
      <c r="J52" s="881"/>
      <c r="K52" s="882"/>
      <c r="L52" s="881"/>
      <c r="M52" s="883"/>
      <c r="N52" s="884"/>
      <c r="O52" s="885"/>
      <c r="P52" s="865"/>
      <c r="Q52" s="877" t="s">
        <v>288</v>
      </c>
      <c r="R52" s="878"/>
      <c r="S52" s="877"/>
      <c r="T52" s="877"/>
      <c r="U52" s="879"/>
      <c r="V52" s="880"/>
      <c r="W52" s="881"/>
      <c r="X52" s="882"/>
      <c r="Y52" s="881"/>
      <c r="Z52" s="883"/>
      <c r="AA52" s="884"/>
      <c r="AB52" s="885"/>
      <c r="AC52" s="886"/>
      <c r="AD52" s="877" t="s">
        <v>1498</v>
      </c>
      <c r="AE52" s="878"/>
      <c r="AF52" s="877"/>
      <c r="AG52" s="877"/>
      <c r="AH52" s="879"/>
      <c r="AI52" s="880"/>
      <c r="AJ52" s="881"/>
      <c r="AK52" s="882"/>
      <c r="AL52" s="881"/>
      <c r="AM52" s="883"/>
      <c r="AN52" s="884"/>
      <c r="AO52" s="885"/>
    </row>
    <row r="53" spans="1:41" ht="15">
      <c r="A53" s="886"/>
      <c r="B53" s="946"/>
      <c r="C53" s="886"/>
      <c r="D53" s="877" t="s">
        <v>350</v>
      </c>
      <c r="E53" s="878"/>
      <c r="F53" s="877"/>
      <c r="G53" s="877"/>
      <c r="H53" s="879"/>
      <c r="I53" s="880"/>
      <c r="J53" s="881"/>
      <c r="K53" s="882"/>
      <c r="L53" s="881"/>
      <c r="M53" s="883"/>
      <c r="N53" s="884"/>
      <c r="O53" s="885"/>
      <c r="P53" s="865"/>
      <c r="Q53" s="877" t="s">
        <v>288</v>
      </c>
      <c r="R53" s="878"/>
      <c r="S53" s="877"/>
      <c r="T53" s="877"/>
      <c r="U53" s="879"/>
      <c r="V53" s="880"/>
      <c r="W53" s="881"/>
      <c r="X53" s="882"/>
      <c r="Y53" s="881"/>
      <c r="Z53" s="883"/>
      <c r="AA53" s="884"/>
      <c r="AB53" s="885"/>
      <c r="AC53" s="886"/>
      <c r="AD53" s="877" t="s">
        <v>1498</v>
      </c>
      <c r="AE53" s="878"/>
      <c r="AF53" s="877"/>
      <c r="AG53" s="877"/>
      <c r="AH53" s="879"/>
      <c r="AI53" s="880"/>
      <c r="AJ53" s="881"/>
      <c r="AK53" s="882"/>
      <c r="AL53" s="881"/>
      <c r="AM53" s="883"/>
      <c r="AN53" s="884"/>
      <c r="AO53" s="885"/>
    </row>
    <row r="54" spans="1:41" ht="15">
      <c r="A54" s="886"/>
      <c r="B54" s="946"/>
      <c r="C54" s="886"/>
      <c r="D54" s="877" t="s">
        <v>350</v>
      </c>
      <c r="E54" s="878"/>
      <c r="F54" s="877"/>
      <c r="G54" s="877"/>
      <c r="H54" s="879"/>
      <c r="I54" s="880"/>
      <c r="J54" s="881"/>
      <c r="K54" s="882"/>
      <c r="L54" s="881"/>
      <c r="M54" s="883"/>
      <c r="N54" s="884"/>
      <c r="O54" s="885"/>
      <c r="P54" s="865"/>
      <c r="Q54" s="877" t="s">
        <v>288</v>
      </c>
      <c r="R54" s="878"/>
      <c r="S54" s="877"/>
      <c r="T54" s="877"/>
      <c r="U54" s="879"/>
      <c r="V54" s="880"/>
      <c r="W54" s="881"/>
      <c r="X54" s="882"/>
      <c r="Y54" s="881"/>
      <c r="Z54" s="883"/>
      <c r="AA54" s="884"/>
      <c r="AB54" s="885"/>
      <c r="AC54" s="886"/>
      <c r="AD54" s="877" t="s">
        <v>1498</v>
      </c>
      <c r="AE54" s="878"/>
      <c r="AF54" s="877"/>
      <c r="AG54" s="877"/>
      <c r="AH54" s="879"/>
      <c r="AI54" s="880"/>
      <c r="AJ54" s="881"/>
      <c r="AK54" s="882"/>
      <c r="AL54" s="881"/>
      <c r="AM54" s="883"/>
      <c r="AN54" s="884"/>
      <c r="AO54" s="885"/>
    </row>
    <row r="55" spans="1:41" ht="15">
      <c r="A55" s="886"/>
      <c r="B55" s="946"/>
      <c r="C55" s="886"/>
      <c r="D55" s="877" t="s">
        <v>350</v>
      </c>
      <c r="E55" s="878"/>
      <c r="F55" s="877"/>
      <c r="G55" s="877"/>
      <c r="H55" s="879"/>
      <c r="I55" s="880"/>
      <c r="J55" s="881"/>
      <c r="K55" s="882"/>
      <c r="L55" s="881"/>
      <c r="M55" s="883"/>
      <c r="N55" s="884"/>
      <c r="O55" s="885"/>
      <c r="P55" s="865"/>
      <c r="Q55" s="877" t="s">
        <v>288</v>
      </c>
      <c r="R55" s="878"/>
      <c r="S55" s="877"/>
      <c r="T55" s="877"/>
      <c r="U55" s="879"/>
      <c r="V55" s="880"/>
      <c r="W55" s="881"/>
      <c r="X55" s="882"/>
      <c r="Y55" s="881"/>
      <c r="Z55" s="883"/>
      <c r="AA55" s="884"/>
      <c r="AB55" s="885"/>
      <c r="AC55" s="886"/>
      <c r="AD55" s="877" t="s">
        <v>1498</v>
      </c>
      <c r="AE55" s="878"/>
      <c r="AF55" s="877"/>
      <c r="AG55" s="877"/>
      <c r="AH55" s="879"/>
      <c r="AI55" s="880"/>
      <c r="AJ55" s="881"/>
      <c r="AK55" s="882"/>
      <c r="AL55" s="881"/>
      <c r="AM55" s="883"/>
      <c r="AN55" s="884"/>
      <c r="AO55" s="885"/>
    </row>
    <row r="56" spans="1:41" ht="15">
      <c r="A56" s="886"/>
      <c r="B56" s="946"/>
      <c r="C56" s="886"/>
      <c r="D56" s="877" t="s">
        <v>350</v>
      </c>
      <c r="E56" s="878"/>
      <c r="F56" s="877"/>
      <c r="G56" s="877"/>
      <c r="H56" s="879"/>
      <c r="I56" s="880"/>
      <c r="J56" s="881"/>
      <c r="K56" s="882"/>
      <c r="L56" s="881"/>
      <c r="M56" s="883"/>
      <c r="N56" s="884"/>
      <c r="O56" s="885"/>
      <c r="P56" s="865"/>
      <c r="Q56" s="877" t="s">
        <v>288</v>
      </c>
      <c r="R56" s="878"/>
      <c r="S56" s="877"/>
      <c r="T56" s="877"/>
      <c r="U56" s="879"/>
      <c r="V56" s="880"/>
      <c r="W56" s="881"/>
      <c r="X56" s="882"/>
      <c r="Y56" s="881"/>
      <c r="Z56" s="883"/>
      <c r="AA56" s="884"/>
      <c r="AB56" s="885"/>
      <c r="AC56" s="886"/>
      <c r="AD56" s="877" t="s">
        <v>1498</v>
      </c>
      <c r="AE56" s="878"/>
      <c r="AF56" s="877"/>
      <c r="AG56" s="877"/>
      <c r="AH56" s="879"/>
      <c r="AI56" s="880"/>
      <c r="AJ56" s="881"/>
      <c r="AK56" s="882"/>
      <c r="AL56" s="881"/>
      <c r="AM56" s="883"/>
      <c r="AN56" s="884"/>
      <c r="AO56" s="885"/>
    </row>
    <row r="57" spans="1:41" ht="15">
      <c r="A57" s="886"/>
      <c r="B57" s="946"/>
      <c r="C57" s="886"/>
      <c r="D57" s="877" t="s">
        <v>350</v>
      </c>
      <c r="E57" s="878"/>
      <c r="F57" s="877"/>
      <c r="G57" s="877"/>
      <c r="H57" s="879"/>
      <c r="I57" s="880"/>
      <c r="J57" s="881"/>
      <c r="K57" s="882"/>
      <c r="L57" s="881"/>
      <c r="M57" s="883"/>
      <c r="N57" s="884"/>
      <c r="O57" s="885"/>
      <c r="P57" s="865"/>
      <c r="Q57" s="877" t="s">
        <v>288</v>
      </c>
      <c r="R57" s="878"/>
      <c r="S57" s="877"/>
      <c r="T57" s="877"/>
      <c r="U57" s="879"/>
      <c r="V57" s="880"/>
      <c r="W57" s="881"/>
      <c r="X57" s="882"/>
      <c r="Y57" s="881"/>
      <c r="Z57" s="883"/>
      <c r="AA57" s="884"/>
      <c r="AB57" s="885"/>
      <c r="AC57" s="886"/>
      <c r="AD57" s="877" t="s">
        <v>1498</v>
      </c>
      <c r="AE57" s="878"/>
      <c r="AF57" s="877"/>
      <c r="AG57" s="877"/>
      <c r="AH57" s="879"/>
      <c r="AI57" s="880"/>
      <c r="AJ57" s="881"/>
      <c r="AK57" s="882"/>
      <c r="AL57" s="881"/>
      <c r="AM57" s="883"/>
      <c r="AN57" s="884"/>
      <c r="AO57" s="885"/>
    </row>
    <row r="58" spans="1:41" ht="15">
      <c r="A58" s="886"/>
      <c r="B58" s="946"/>
      <c r="C58" s="886"/>
      <c r="D58" s="877" t="s">
        <v>350</v>
      </c>
      <c r="E58" s="878"/>
      <c r="F58" s="877"/>
      <c r="G58" s="877"/>
      <c r="H58" s="879"/>
      <c r="I58" s="880"/>
      <c r="J58" s="881"/>
      <c r="K58" s="882"/>
      <c r="L58" s="881"/>
      <c r="M58" s="883"/>
      <c r="N58" s="884"/>
      <c r="O58" s="885"/>
      <c r="P58" s="865"/>
      <c r="Q58" s="877" t="s">
        <v>288</v>
      </c>
      <c r="R58" s="878"/>
      <c r="S58" s="877"/>
      <c r="T58" s="877"/>
      <c r="U58" s="879"/>
      <c r="V58" s="880"/>
      <c r="W58" s="881"/>
      <c r="X58" s="882"/>
      <c r="Y58" s="881"/>
      <c r="Z58" s="883"/>
      <c r="AA58" s="884"/>
      <c r="AB58" s="885"/>
      <c r="AC58" s="886"/>
      <c r="AD58" s="877" t="s">
        <v>1498</v>
      </c>
      <c r="AE58" s="878"/>
      <c r="AF58" s="877"/>
      <c r="AG58" s="877"/>
      <c r="AH58" s="879"/>
      <c r="AI58" s="880"/>
      <c r="AJ58" s="881"/>
      <c r="AK58" s="882"/>
      <c r="AL58" s="881"/>
      <c r="AM58" s="883"/>
      <c r="AN58" s="884"/>
      <c r="AO58" s="885"/>
    </row>
    <row r="59" spans="1:41" ht="15">
      <c r="A59" s="886"/>
      <c r="B59" s="946"/>
      <c r="C59" s="886"/>
      <c r="D59" s="877" t="s">
        <v>350</v>
      </c>
      <c r="E59" s="878"/>
      <c r="F59" s="877"/>
      <c r="G59" s="877"/>
      <c r="H59" s="879"/>
      <c r="I59" s="880"/>
      <c r="J59" s="881"/>
      <c r="K59" s="882"/>
      <c r="L59" s="881"/>
      <c r="M59" s="883"/>
      <c r="N59" s="884"/>
      <c r="O59" s="885"/>
      <c r="P59" s="865"/>
      <c r="Q59" s="877" t="s">
        <v>288</v>
      </c>
      <c r="R59" s="878"/>
      <c r="S59" s="877"/>
      <c r="T59" s="877"/>
      <c r="U59" s="879"/>
      <c r="V59" s="880"/>
      <c r="W59" s="881"/>
      <c r="X59" s="882"/>
      <c r="Y59" s="881"/>
      <c r="Z59" s="883"/>
      <c r="AA59" s="884"/>
      <c r="AB59" s="885"/>
      <c r="AC59" s="886"/>
      <c r="AD59" s="877" t="s">
        <v>1498</v>
      </c>
      <c r="AE59" s="878"/>
      <c r="AF59" s="877"/>
      <c r="AG59" s="877"/>
      <c r="AH59" s="879"/>
      <c r="AI59" s="880"/>
      <c r="AJ59" s="881"/>
      <c r="AK59" s="882"/>
      <c r="AL59" s="881"/>
      <c r="AM59" s="883"/>
      <c r="AN59" s="884"/>
      <c r="AO59" s="885"/>
    </row>
    <row r="60" spans="1:41" ht="15">
      <c r="A60" s="886"/>
      <c r="B60" s="946"/>
      <c r="C60" s="886"/>
      <c r="D60" s="877" t="s">
        <v>350</v>
      </c>
      <c r="E60" s="878"/>
      <c r="F60" s="877"/>
      <c r="G60" s="877"/>
      <c r="H60" s="879"/>
      <c r="I60" s="880"/>
      <c r="J60" s="881"/>
      <c r="K60" s="882"/>
      <c r="L60" s="881"/>
      <c r="M60" s="883"/>
      <c r="N60" s="884"/>
      <c r="O60" s="885"/>
      <c r="P60" s="865"/>
      <c r="Q60" s="877" t="s">
        <v>288</v>
      </c>
      <c r="R60" s="878"/>
      <c r="S60" s="877"/>
      <c r="T60" s="877"/>
      <c r="U60" s="879"/>
      <c r="V60" s="880"/>
      <c r="W60" s="881"/>
      <c r="X60" s="882"/>
      <c r="Y60" s="881"/>
      <c r="Z60" s="883"/>
      <c r="AA60" s="884"/>
      <c r="AB60" s="885"/>
      <c r="AC60" s="886"/>
      <c r="AD60" s="877" t="s">
        <v>1498</v>
      </c>
      <c r="AE60" s="878"/>
      <c r="AF60" s="877"/>
      <c r="AG60" s="877"/>
      <c r="AH60" s="879"/>
      <c r="AI60" s="880"/>
      <c r="AJ60" s="881"/>
      <c r="AK60" s="882"/>
      <c r="AL60" s="881"/>
      <c r="AM60" s="883"/>
      <c r="AN60" s="884"/>
      <c r="AO60" s="885"/>
    </row>
    <row r="61" spans="1:41" ht="15">
      <c r="A61" s="886"/>
      <c r="B61" s="946"/>
      <c r="C61" s="886"/>
      <c r="D61" s="877" t="s">
        <v>350</v>
      </c>
      <c r="E61" s="878"/>
      <c r="F61" s="877"/>
      <c r="G61" s="877"/>
      <c r="H61" s="879"/>
      <c r="I61" s="880"/>
      <c r="J61" s="881"/>
      <c r="K61" s="882"/>
      <c r="L61" s="881"/>
      <c r="M61" s="883"/>
      <c r="N61" s="884"/>
      <c r="O61" s="885"/>
      <c r="P61" s="865"/>
      <c r="Q61" s="877" t="s">
        <v>288</v>
      </c>
      <c r="R61" s="878"/>
      <c r="S61" s="877"/>
      <c r="T61" s="877"/>
      <c r="U61" s="879"/>
      <c r="V61" s="880"/>
      <c r="W61" s="881"/>
      <c r="X61" s="882"/>
      <c r="Y61" s="881"/>
      <c r="Z61" s="883"/>
      <c r="AA61" s="884"/>
      <c r="AB61" s="885"/>
      <c r="AC61" s="886"/>
      <c r="AD61" s="877" t="s">
        <v>1498</v>
      </c>
      <c r="AE61" s="878"/>
      <c r="AF61" s="877"/>
      <c r="AG61" s="877"/>
      <c r="AH61" s="879"/>
      <c r="AI61" s="880"/>
      <c r="AJ61" s="881"/>
      <c r="AK61" s="882"/>
      <c r="AL61" s="881"/>
      <c r="AM61" s="883"/>
      <c r="AN61" s="884"/>
      <c r="AO61" s="885"/>
    </row>
    <row r="62" spans="1:41" ht="15">
      <c r="A62" s="886"/>
      <c r="B62" s="946"/>
      <c r="C62" s="886"/>
      <c r="D62" s="877" t="s">
        <v>350</v>
      </c>
      <c r="E62" s="878"/>
      <c r="F62" s="877"/>
      <c r="G62" s="877"/>
      <c r="H62" s="879"/>
      <c r="I62" s="880"/>
      <c r="J62" s="881"/>
      <c r="K62" s="882"/>
      <c r="L62" s="881"/>
      <c r="M62" s="883"/>
      <c r="N62" s="884"/>
      <c r="O62" s="885"/>
      <c r="P62" s="865"/>
      <c r="Q62" s="877" t="s">
        <v>288</v>
      </c>
      <c r="R62" s="878"/>
      <c r="S62" s="877"/>
      <c r="T62" s="877"/>
      <c r="U62" s="879"/>
      <c r="V62" s="880"/>
      <c r="W62" s="881"/>
      <c r="X62" s="882"/>
      <c r="Y62" s="881"/>
      <c r="Z62" s="883"/>
      <c r="AA62" s="884"/>
      <c r="AB62" s="885"/>
      <c r="AC62" s="886"/>
      <c r="AD62" s="877" t="s">
        <v>1498</v>
      </c>
      <c r="AE62" s="878"/>
      <c r="AF62" s="877"/>
      <c r="AG62" s="877"/>
      <c r="AH62" s="879"/>
      <c r="AI62" s="880"/>
      <c r="AJ62" s="881"/>
      <c r="AK62" s="882"/>
      <c r="AL62" s="881"/>
      <c r="AM62" s="883"/>
      <c r="AN62" s="884"/>
      <c r="AO62" s="885"/>
    </row>
    <row r="63" spans="1:41" ht="15">
      <c r="A63" s="886"/>
      <c r="B63" s="946"/>
      <c r="C63" s="886"/>
      <c r="D63" s="877" t="s">
        <v>350</v>
      </c>
      <c r="E63" s="878"/>
      <c r="F63" s="877"/>
      <c r="G63" s="877"/>
      <c r="H63" s="879"/>
      <c r="I63" s="880"/>
      <c r="J63" s="881"/>
      <c r="K63" s="882"/>
      <c r="L63" s="881"/>
      <c r="M63" s="883"/>
      <c r="N63" s="884"/>
      <c r="O63" s="885"/>
      <c r="P63" s="865"/>
      <c r="Q63" s="877" t="s">
        <v>288</v>
      </c>
      <c r="R63" s="878"/>
      <c r="S63" s="877"/>
      <c r="T63" s="877"/>
      <c r="U63" s="879"/>
      <c r="V63" s="880"/>
      <c r="W63" s="881"/>
      <c r="X63" s="882"/>
      <c r="Y63" s="881"/>
      <c r="Z63" s="883"/>
      <c r="AA63" s="884"/>
      <c r="AB63" s="885"/>
      <c r="AC63" s="886"/>
      <c r="AD63" s="877" t="s">
        <v>1498</v>
      </c>
      <c r="AE63" s="878"/>
      <c r="AF63" s="877"/>
      <c r="AG63" s="877"/>
      <c r="AH63" s="879"/>
      <c r="AI63" s="880"/>
      <c r="AJ63" s="881"/>
      <c r="AK63" s="882"/>
      <c r="AL63" s="881"/>
      <c r="AM63" s="883"/>
      <c r="AN63" s="884"/>
      <c r="AO63" s="885"/>
    </row>
    <row r="64" spans="1:41" ht="15">
      <c r="A64" s="886"/>
      <c r="B64" s="946"/>
      <c r="C64" s="886"/>
      <c r="D64" s="877" t="s">
        <v>350</v>
      </c>
      <c r="E64" s="878"/>
      <c r="F64" s="877"/>
      <c r="G64" s="877"/>
      <c r="H64" s="879"/>
      <c r="I64" s="880"/>
      <c r="J64" s="881"/>
      <c r="K64" s="882"/>
      <c r="L64" s="881"/>
      <c r="M64" s="883"/>
      <c r="N64" s="884"/>
      <c r="O64" s="885"/>
      <c r="P64" s="865"/>
      <c r="Q64" s="877" t="s">
        <v>288</v>
      </c>
      <c r="R64" s="878"/>
      <c r="S64" s="877"/>
      <c r="T64" s="877"/>
      <c r="U64" s="879"/>
      <c r="V64" s="880"/>
      <c r="W64" s="881"/>
      <c r="X64" s="882"/>
      <c r="Y64" s="881"/>
      <c r="Z64" s="883"/>
      <c r="AA64" s="884"/>
      <c r="AB64" s="885"/>
      <c r="AC64" s="886"/>
      <c r="AD64" s="877" t="s">
        <v>1498</v>
      </c>
      <c r="AE64" s="878"/>
      <c r="AF64" s="877"/>
      <c r="AG64" s="877"/>
      <c r="AH64" s="879"/>
      <c r="AI64" s="880"/>
      <c r="AJ64" s="881"/>
      <c r="AK64" s="882"/>
      <c r="AL64" s="881"/>
      <c r="AM64" s="883"/>
      <c r="AN64" s="884"/>
      <c r="AO64" s="885"/>
    </row>
    <row r="65" spans="1:41" ht="15">
      <c r="A65" s="886"/>
      <c r="B65" s="946"/>
      <c r="C65" s="886"/>
      <c r="D65" s="877" t="s">
        <v>350</v>
      </c>
      <c r="E65" s="878"/>
      <c r="F65" s="877"/>
      <c r="G65" s="877"/>
      <c r="H65" s="879"/>
      <c r="I65" s="880"/>
      <c r="J65" s="881"/>
      <c r="K65" s="882"/>
      <c r="L65" s="881"/>
      <c r="M65" s="883"/>
      <c r="N65" s="884"/>
      <c r="O65" s="885"/>
      <c r="P65" s="865"/>
      <c r="Q65" s="877" t="s">
        <v>288</v>
      </c>
      <c r="R65" s="878"/>
      <c r="S65" s="877"/>
      <c r="T65" s="877"/>
      <c r="U65" s="879"/>
      <c r="V65" s="880"/>
      <c r="W65" s="881"/>
      <c r="X65" s="882"/>
      <c r="Y65" s="881"/>
      <c r="Z65" s="883"/>
      <c r="AA65" s="884"/>
      <c r="AB65" s="885"/>
      <c r="AC65" s="886"/>
      <c r="AD65" s="877" t="s">
        <v>1498</v>
      </c>
      <c r="AE65" s="878"/>
      <c r="AF65" s="877"/>
      <c r="AG65" s="877"/>
      <c r="AH65" s="879"/>
      <c r="AI65" s="880"/>
      <c r="AJ65" s="881"/>
      <c r="AK65" s="882"/>
      <c r="AL65" s="881"/>
      <c r="AM65" s="883"/>
      <c r="AN65" s="884"/>
      <c r="AO65" s="885"/>
    </row>
    <row r="66" spans="1:41" ht="15">
      <c r="A66" s="886"/>
      <c r="B66" s="946"/>
      <c r="C66" s="886"/>
      <c r="D66" s="877" t="s">
        <v>350</v>
      </c>
      <c r="E66" s="878"/>
      <c r="F66" s="877"/>
      <c r="G66" s="877"/>
      <c r="H66" s="879"/>
      <c r="I66" s="880"/>
      <c r="J66" s="881"/>
      <c r="K66" s="882"/>
      <c r="L66" s="881"/>
      <c r="M66" s="883"/>
      <c r="N66" s="884"/>
      <c r="O66" s="885"/>
      <c r="P66" s="865"/>
      <c r="Q66" s="877" t="s">
        <v>288</v>
      </c>
      <c r="R66" s="878"/>
      <c r="S66" s="877"/>
      <c r="T66" s="877"/>
      <c r="U66" s="879"/>
      <c r="V66" s="880"/>
      <c r="W66" s="881"/>
      <c r="X66" s="882"/>
      <c r="Y66" s="881"/>
      <c r="Z66" s="883"/>
      <c r="AA66" s="884"/>
      <c r="AB66" s="885"/>
      <c r="AC66" s="886"/>
      <c r="AD66" s="877" t="s">
        <v>1498</v>
      </c>
      <c r="AE66" s="878"/>
      <c r="AF66" s="877"/>
      <c r="AG66" s="877"/>
      <c r="AH66" s="879"/>
      <c r="AI66" s="880"/>
      <c r="AJ66" s="881"/>
      <c r="AK66" s="882"/>
      <c r="AL66" s="881"/>
      <c r="AM66" s="883"/>
      <c r="AN66" s="884"/>
      <c r="AO66" s="885"/>
    </row>
    <row r="67" spans="1:41" ht="15">
      <c r="A67" s="886"/>
      <c r="B67" s="946"/>
      <c r="C67" s="886"/>
      <c r="D67" s="877" t="s">
        <v>350</v>
      </c>
      <c r="E67" s="878"/>
      <c r="F67" s="877"/>
      <c r="G67" s="877"/>
      <c r="H67" s="879"/>
      <c r="I67" s="880"/>
      <c r="J67" s="881"/>
      <c r="K67" s="882"/>
      <c r="L67" s="881"/>
      <c r="M67" s="883"/>
      <c r="N67" s="884"/>
      <c r="O67" s="885"/>
      <c r="P67" s="865"/>
      <c r="Q67" s="877" t="s">
        <v>288</v>
      </c>
      <c r="R67" s="878"/>
      <c r="S67" s="877"/>
      <c r="T67" s="877"/>
      <c r="U67" s="879"/>
      <c r="V67" s="880"/>
      <c r="W67" s="881"/>
      <c r="X67" s="882"/>
      <c r="Y67" s="881"/>
      <c r="Z67" s="883"/>
      <c r="AA67" s="884"/>
      <c r="AB67" s="885"/>
      <c r="AC67" s="886"/>
      <c r="AD67" s="877" t="s">
        <v>1498</v>
      </c>
      <c r="AE67" s="878"/>
      <c r="AF67" s="877"/>
      <c r="AG67" s="877"/>
      <c r="AH67" s="879"/>
      <c r="AI67" s="880"/>
      <c r="AJ67" s="881"/>
      <c r="AK67" s="882"/>
      <c r="AL67" s="881"/>
      <c r="AM67" s="883"/>
      <c r="AN67" s="884"/>
      <c r="AO67" s="885"/>
    </row>
    <row r="68" spans="1:41" ht="15">
      <c r="A68" s="886"/>
      <c r="B68" s="946"/>
      <c r="C68" s="886"/>
      <c r="D68" s="877" t="s">
        <v>350</v>
      </c>
      <c r="E68" s="878"/>
      <c r="F68" s="877"/>
      <c r="G68" s="877"/>
      <c r="H68" s="879"/>
      <c r="I68" s="880"/>
      <c r="J68" s="881"/>
      <c r="K68" s="882"/>
      <c r="L68" s="881"/>
      <c r="M68" s="883"/>
      <c r="N68" s="884"/>
      <c r="O68" s="885"/>
      <c r="P68" s="865"/>
      <c r="Q68" s="877" t="s">
        <v>288</v>
      </c>
      <c r="R68" s="878"/>
      <c r="S68" s="877"/>
      <c r="T68" s="877"/>
      <c r="U68" s="879"/>
      <c r="V68" s="880"/>
      <c r="W68" s="881"/>
      <c r="X68" s="882"/>
      <c r="Y68" s="881"/>
      <c r="Z68" s="883"/>
      <c r="AA68" s="884"/>
      <c r="AB68" s="885"/>
      <c r="AC68" s="886"/>
      <c r="AD68" s="877" t="s">
        <v>1498</v>
      </c>
      <c r="AE68" s="878"/>
      <c r="AF68" s="877"/>
      <c r="AG68" s="877"/>
      <c r="AH68" s="879"/>
      <c r="AI68" s="880"/>
      <c r="AJ68" s="881"/>
      <c r="AK68" s="882"/>
      <c r="AL68" s="881"/>
      <c r="AM68" s="883"/>
      <c r="AN68" s="884"/>
      <c r="AO68" s="885"/>
    </row>
    <row r="69" spans="1:41" ht="15">
      <c r="A69" s="886"/>
      <c r="B69" s="946"/>
      <c r="C69" s="886"/>
      <c r="D69" s="877" t="s">
        <v>350</v>
      </c>
      <c r="E69" s="878"/>
      <c r="F69" s="877"/>
      <c r="G69" s="877"/>
      <c r="H69" s="879"/>
      <c r="I69" s="880"/>
      <c r="J69" s="881"/>
      <c r="K69" s="882"/>
      <c r="L69" s="881"/>
      <c r="M69" s="883"/>
      <c r="N69" s="884"/>
      <c r="O69" s="885"/>
      <c r="P69" s="865"/>
      <c r="Q69" s="877" t="s">
        <v>288</v>
      </c>
      <c r="R69" s="878"/>
      <c r="S69" s="877"/>
      <c r="T69" s="877"/>
      <c r="U69" s="879"/>
      <c r="V69" s="880"/>
      <c r="W69" s="881"/>
      <c r="X69" s="882"/>
      <c r="Y69" s="881"/>
      <c r="Z69" s="883"/>
      <c r="AA69" s="884"/>
      <c r="AB69" s="885"/>
      <c r="AC69" s="886"/>
      <c r="AD69" s="877" t="s">
        <v>1498</v>
      </c>
      <c r="AE69" s="878"/>
      <c r="AF69" s="877"/>
      <c r="AG69" s="877"/>
      <c r="AH69" s="879"/>
      <c r="AI69" s="880"/>
      <c r="AJ69" s="881"/>
      <c r="AK69" s="882"/>
      <c r="AL69" s="881"/>
      <c r="AM69" s="883"/>
      <c r="AN69" s="884"/>
      <c r="AO69" s="885"/>
    </row>
    <row r="70" spans="1:41" ht="15">
      <c r="A70" s="886"/>
      <c r="B70" s="946"/>
      <c r="C70" s="886"/>
      <c r="D70" s="877" t="s">
        <v>350</v>
      </c>
      <c r="E70" s="878"/>
      <c r="F70" s="877"/>
      <c r="G70" s="877"/>
      <c r="H70" s="879"/>
      <c r="I70" s="880"/>
      <c r="J70" s="881"/>
      <c r="K70" s="882"/>
      <c r="L70" s="881"/>
      <c r="M70" s="883"/>
      <c r="N70" s="884"/>
      <c r="O70" s="885"/>
      <c r="P70" s="865"/>
      <c r="Q70" s="877" t="s">
        <v>288</v>
      </c>
      <c r="R70" s="878"/>
      <c r="S70" s="877"/>
      <c r="T70" s="877"/>
      <c r="U70" s="879"/>
      <c r="V70" s="880"/>
      <c r="W70" s="881"/>
      <c r="X70" s="882"/>
      <c r="Y70" s="881"/>
      <c r="Z70" s="883"/>
      <c r="AA70" s="884"/>
      <c r="AB70" s="885"/>
      <c r="AC70" s="886"/>
      <c r="AD70" s="877" t="s">
        <v>1498</v>
      </c>
      <c r="AE70" s="878"/>
      <c r="AF70" s="877"/>
      <c r="AG70" s="877"/>
      <c r="AH70" s="879"/>
      <c r="AI70" s="880"/>
      <c r="AJ70" s="881"/>
      <c r="AK70" s="882"/>
      <c r="AL70" s="881"/>
      <c r="AM70" s="883"/>
      <c r="AN70" s="884"/>
      <c r="AO70" s="885"/>
    </row>
    <row r="71" spans="1:41" ht="15">
      <c r="A71" s="886"/>
      <c r="B71" s="946"/>
      <c r="C71" s="886"/>
      <c r="D71" s="877" t="s">
        <v>350</v>
      </c>
      <c r="E71" s="878"/>
      <c r="F71" s="877"/>
      <c r="G71" s="877"/>
      <c r="H71" s="879"/>
      <c r="I71" s="880"/>
      <c r="J71" s="881"/>
      <c r="K71" s="882"/>
      <c r="L71" s="881"/>
      <c r="M71" s="883"/>
      <c r="N71" s="884"/>
      <c r="O71" s="885"/>
      <c r="P71" s="865"/>
      <c r="Q71" s="877" t="s">
        <v>288</v>
      </c>
      <c r="R71" s="878"/>
      <c r="S71" s="877"/>
      <c r="T71" s="877"/>
      <c r="U71" s="879"/>
      <c r="V71" s="880"/>
      <c r="W71" s="881"/>
      <c r="X71" s="882"/>
      <c r="Y71" s="881"/>
      <c r="Z71" s="883"/>
      <c r="AA71" s="884"/>
      <c r="AB71" s="885"/>
      <c r="AC71" s="886"/>
      <c r="AD71" s="877" t="s">
        <v>1498</v>
      </c>
      <c r="AE71" s="878"/>
      <c r="AF71" s="877"/>
      <c r="AG71" s="877"/>
      <c r="AH71" s="879"/>
      <c r="AI71" s="880"/>
      <c r="AJ71" s="881"/>
      <c r="AK71" s="882"/>
      <c r="AL71" s="881"/>
      <c r="AM71" s="883"/>
      <c r="AN71" s="884"/>
      <c r="AO71" s="885"/>
    </row>
    <row r="72" spans="1:41" ht="15">
      <c r="A72" s="886"/>
      <c r="B72" s="946"/>
      <c r="C72" s="886"/>
      <c r="D72" s="877" t="s">
        <v>350</v>
      </c>
      <c r="E72" s="878"/>
      <c r="F72" s="877"/>
      <c r="G72" s="877"/>
      <c r="H72" s="879"/>
      <c r="I72" s="880"/>
      <c r="J72" s="881"/>
      <c r="K72" s="882"/>
      <c r="L72" s="881"/>
      <c r="M72" s="883"/>
      <c r="N72" s="884"/>
      <c r="O72" s="885"/>
      <c r="P72" s="865"/>
      <c r="Q72" s="877" t="s">
        <v>288</v>
      </c>
      <c r="R72" s="878"/>
      <c r="S72" s="877"/>
      <c r="T72" s="877"/>
      <c r="U72" s="879"/>
      <c r="V72" s="880"/>
      <c r="W72" s="881"/>
      <c r="X72" s="882"/>
      <c r="Y72" s="881"/>
      <c r="Z72" s="883"/>
      <c r="AA72" s="884"/>
      <c r="AB72" s="885"/>
      <c r="AC72" s="886"/>
      <c r="AD72" s="877" t="s">
        <v>1498</v>
      </c>
      <c r="AE72" s="878"/>
      <c r="AF72" s="877"/>
      <c r="AG72" s="877"/>
      <c r="AH72" s="879"/>
      <c r="AI72" s="880"/>
      <c r="AJ72" s="881"/>
      <c r="AK72" s="882"/>
      <c r="AL72" s="881"/>
      <c r="AM72" s="883"/>
      <c r="AN72" s="884"/>
      <c r="AO72" s="885"/>
    </row>
    <row r="73" spans="1:41" ht="15">
      <c r="A73" s="886"/>
      <c r="B73" s="946"/>
      <c r="C73" s="886"/>
      <c r="D73" s="877" t="s">
        <v>350</v>
      </c>
      <c r="E73" s="878"/>
      <c r="F73" s="877"/>
      <c r="G73" s="877"/>
      <c r="H73" s="879"/>
      <c r="I73" s="880"/>
      <c r="J73" s="881"/>
      <c r="K73" s="882"/>
      <c r="L73" s="881"/>
      <c r="M73" s="883"/>
      <c r="N73" s="884"/>
      <c r="O73" s="885"/>
      <c r="P73" s="865"/>
      <c r="Q73" s="877" t="s">
        <v>288</v>
      </c>
      <c r="R73" s="878"/>
      <c r="S73" s="877"/>
      <c r="T73" s="877"/>
      <c r="U73" s="879"/>
      <c r="V73" s="880"/>
      <c r="W73" s="881"/>
      <c r="X73" s="882"/>
      <c r="Y73" s="881"/>
      <c r="Z73" s="883"/>
      <c r="AA73" s="884"/>
      <c r="AB73" s="885"/>
      <c r="AC73" s="886"/>
      <c r="AD73" s="877" t="s">
        <v>1498</v>
      </c>
      <c r="AE73" s="878"/>
      <c r="AF73" s="877"/>
      <c r="AG73" s="877"/>
      <c r="AH73" s="879"/>
      <c r="AI73" s="880"/>
      <c r="AJ73" s="881"/>
      <c r="AK73" s="882"/>
      <c r="AL73" s="881"/>
      <c r="AM73" s="883"/>
      <c r="AN73" s="884"/>
      <c r="AO73" s="885"/>
    </row>
    <row r="74" spans="1:41" ht="15">
      <c r="A74" s="886"/>
      <c r="B74" s="946"/>
      <c r="C74" s="886"/>
      <c r="D74" s="877" t="s">
        <v>350</v>
      </c>
      <c r="E74" s="878"/>
      <c r="F74" s="877"/>
      <c r="G74" s="877"/>
      <c r="H74" s="879"/>
      <c r="I74" s="880"/>
      <c r="J74" s="881"/>
      <c r="K74" s="882"/>
      <c r="L74" s="881"/>
      <c r="M74" s="883"/>
      <c r="N74" s="884"/>
      <c r="O74" s="885"/>
      <c r="P74" s="865"/>
      <c r="Q74" s="877" t="s">
        <v>288</v>
      </c>
      <c r="R74" s="878"/>
      <c r="S74" s="877"/>
      <c r="T74" s="877"/>
      <c r="U74" s="879"/>
      <c r="V74" s="880"/>
      <c r="W74" s="881"/>
      <c r="X74" s="882"/>
      <c r="Y74" s="881"/>
      <c r="Z74" s="883"/>
      <c r="AA74" s="884"/>
      <c r="AB74" s="885"/>
      <c r="AC74" s="886"/>
      <c r="AD74" s="877" t="s">
        <v>1498</v>
      </c>
      <c r="AE74" s="878"/>
      <c r="AF74" s="877"/>
      <c r="AG74" s="877"/>
      <c r="AH74" s="879"/>
      <c r="AI74" s="880"/>
      <c r="AJ74" s="881"/>
      <c r="AK74" s="882"/>
      <c r="AL74" s="881"/>
      <c r="AM74" s="883"/>
      <c r="AN74" s="884"/>
      <c r="AO74" s="885"/>
    </row>
    <row r="75" spans="1:41" ht="15">
      <c r="A75" s="886"/>
      <c r="B75" s="946"/>
      <c r="C75" s="886"/>
      <c r="D75" s="877" t="s">
        <v>350</v>
      </c>
      <c r="E75" s="878"/>
      <c r="F75" s="877"/>
      <c r="G75" s="877"/>
      <c r="H75" s="879"/>
      <c r="I75" s="880"/>
      <c r="J75" s="881"/>
      <c r="K75" s="882"/>
      <c r="L75" s="881"/>
      <c r="M75" s="883"/>
      <c r="N75" s="884"/>
      <c r="O75" s="885"/>
      <c r="P75" s="865"/>
      <c r="Q75" s="877" t="s">
        <v>288</v>
      </c>
      <c r="R75" s="878"/>
      <c r="S75" s="877"/>
      <c r="T75" s="877"/>
      <c r="U75" s="879"/>
      <c r="V75" s="880"/>
      <c r="W75" s="881"/>
      <c r="X75" s="882"/>
      <c r="Y75" s="881"/>
      <c r="Z75" s="883"/>
      <c r="AA75" s="884"/>
      <c r="AB75" s="885"/>
      <c r="AC75" s="886"/>
      <c r="AD75" s="877" t="s">
        <v>1498</v>
      </c>
      <c r="AE75" s="878"/>
      <c r="AF75" s="877"/>
      <c r="AG75" s="877"/>
      <c r="AH75" s="879"/>
      <c r="AI75" s="880"/>
      <c r="AJ75" s="881"/>
      <c r="AK75" s="882"/>
      <c r="AL75" s="881"/>
      <c r="AM75" s="883"/>
      <c r="AN75" s="884"/>
      <c r="AO75" s="885"/>
    </row>
    <row r="76" spans="1:41" ht="15">
      <c r="A76" s="886"/>
      <c r="B76" s="946"/>
      <c r="C76" s="886"/>
      <c r="D76" s="877" t="s">
        <v>350</v>
      </c>
      <c r="E76" s="878"/>
      <c r="F76" s="877"/>
      <c r="G76" s="877"/>
      <c r="H76" s="879"/>
      <c r="I76" s="880"/>
      <c r="J76" s="881"/>
      <c r="K76" s="882"/>
      <c r="L76" s="881"/>
      <c r="M76" s="883"/>
      <c r="N76" s="884"/>
      <c r="O76" s="885"/>
      <c r="P76" s="865"/>
      <c r="Q76" s="877" t="s">
        <v>288</v>
      </c>
      <c r="R76" s="878"/>
      <c r="S76" s="877"/>
      <c r="T76" s="877"/>
      <c r="U76" s="879"/>
      <c r="V76" s="880"/>
      <c r="W76" s="881"/>
      <c r="X76" s="882"/>
      <c r="Y76" s="881"/>
      <c r="Z76" s="883"/>
      <c r="AA76" s="884"/>
      <c r="AB76" s="885"/>
      <c r="AC76" s="886"/>
      <c r="AD76" s="877" t="s">
        <v>1498</v>
      </c>
      <c r="AE76" s="878"/>
      <c r="AF76" s="877"/>
      <c r="AG76" s="877"/>
      <c r="AH76" s="879"/>
      <c r="AI76" s="880"/>
      <c r="AJ76" s="881"/>
      <c r="AK76" s="882"/>
      <c r="AL76" s="881"/>
      <c r="AM76" s="883"/>
      <c r="AN76" s="884"/>
      <c r="AO76" s="885"/>
    </row>
    <row r="77" spans="1:41" ht="15">
      <c r="A77" s="886"/>
      <c r="B77" s="946"/>
      <c r="C77" s="886"/>
      <c r="D77" s="877" t="s">
        <v>350</v>
      </c>
      <c r="E77" s="878"/>
      <c r="F77" s="877"/>
      <c r="G77" s="877"/>
      <c r="H77" s="879"/>
      <c r="I77" s="880"/>
      <c r="J77" s="881"/>
      <c r="K77" s="882"/>
      <c r="L77" s="881"/>
      <c r="M77" s="883"/>
      <c r="N77" s="884"/>
      <c r="O77" s="885"/>
      <c r="P77" s="865"/>
      <c r="Q77" s="877" t="s">
        <v>288</v>
      </c>
      <c r="R77" s="878"/>
      <c r="S77" s="877"/>
      <c r="T77" s="877"/>
      <c r="U77" s="879"/>
      <c r="V77" s="880"/>
      <c r="W77" s="881"/>
      <c r="X77" s="882"/>
      <c r="Y77" s="881"/>
      <c r="Z77" s="883"/>
      <c r="AA77" s="884"/>
      <c r="AB77" s="885"/>
      <c r="AC77" s="886"/>
      <c r="AD77" s="877" t="s">
        <v>1498</v>
      </c>
      <c r="AE77" s="878"/>
      <c r="AF77" s="877"/>
      <c r="AG77" s="877"/>
      <c r="AH77" s="879"/>
      <c r="AI77" s="880"/>
      <c r="AJ77" s="881"/>
      <c r="AK77" s="882"/>
      <c r="AL77" s="881"/>
      <c r="AM77" s="883"/>
      <c r="AN77" s="884"/>
      <c r="AO77" s="885"/>
    </row>
    <row r="78" spans="1:41" ht="15">
      <c r="A78" s="886"/>
      <c r="B78" s="946"/>
      <c r="C78" s="886"/>
      <c r="D78" s="877" t="s">
        <v>350</v>
      </c>
      <c r="E78" s="878"/>
      <c r="F78" s="877"/>
      <c r="G78" s="877"/>
      <c r="H78" s="879"/>
      <c r="I78" s="880"/>
      <c r="J78" s="881"/>
      <c r="K78" s="882"/>
      <c r="L78" s="881"/>
      <c r="M78" s="883"/>
      <c r="N78" s="884"/>
      <c r="O78" s="885"/>
      <c r="P78" s="865"/>
      <c r="Q78" s="877" t="s">
        <v>288</v>
      </c>
      <c r="R78" s="878"/>
      <c r="S78" s="877"/>
      <c r="T78" s="877"/>
      <c r="U78" s="879"/>
      <c r="V78" s="880"/>
      <c r="W78" s="881"/>
      <c r="X78" s="882"/>
      <c r="Y78" s="881"/>
      <c r="Z78" s="883"/>
      <c r="AA78" s="884"/>
      <c r="AB78" s="885"/>
      <c r="AC78" s="886"/>
      <c r="AD78" s="877" t="s">
        <v>1498</v>
      </c>
      <c r="AE78" s="878"/>
      <c r="AF78" s="877"/>
      <c r="AG78" s="877"/>
      <c r="AH78" s="879"/>
      <c r="AI78" s="880"/>
      <c r="AJ78" s="881"/>
      <c r="AK78" s="882"/>
      <c r="AL78" s="881"/>
      <c r="AM78" s="883"/>
      <c r="AN78" s="884"/>
      <c r="AO78" s="885"/>
    </row>
    <row r="79" spans="1:41" ht="15">
      <c r="A79" s="886"/>
      <c r="B79" s="946"/>
      <c r="C79" s="886"/>
      <c r="D79" s="877" t="s">
        <v>350</v>
      </c>
      <c r="E79" s="878"/>
      <c r="F79" s="877"/>
      <c r="G79" s="877"/>
      <c r="H79" s="879"/>
      <c r="I79" s="880"/>
      <c r="J79" s="881"/>
      <c r="K79" s="882"/>
      <c r="L79" s="881"/>
      <c r="M79" s="883"/>
      <c r="N79" s="884"/>
      <c r="O79" s="885"/>
      <c r="P79" s="865"/>
      <c r="Q79" s="877" t="s">
        <v>288</v>
      </c>
      <c r="R79" s="878"/>
      <c r="S79" s="877"/>
      <c r="T79" s="877"/>
      <c r="U79" s="879"/>
      <c r="V79" s="880"/>
      <c r="W79" s="881"/>
      <c r="X79" s="882"/>
      <c r="Y79" s="881"/>
      <c r="Z79" s="883"/>
      <c r="AA79" s="884"/>
      <c r="AB79" s="885"/>
      <c r="AC79" s="886"/>
      <c r="AD79" s="877" t="s">
        <v>1498</v>
      </c>
      <c r="AE79" s="878"/>
      <c r="AF79" s="877"/>
      <c r="AG79" s="877"/>
      <c r="AH79" s="879"/>
      <c r="AI79" s="880"/>
      <c r="AJ79" s="881"/>
      <c r="AK79" s="882"/>
      <c r="AL79" s="881"/>
      <c r="AM79" s="883"/>
      <c r="AN79" s="884"/>
      <c r="AO79" s="885"/>
    </row>
    <row r="80" spans="1:41" ht="15">
      <c r="A80" s="886"/>
      <c r="B80" s="946"/>
      <c r="C80" s="886"/>
      <c r="D80" s="877" t="s">
        <v>350</v>
      </c>
      <c r="E80" s="878"/>
      <c r="F80" s="877"/>
      <c r="G80" s="877"/>
      <c r="H80" s="879"/>
      <c r="I80" s="880"/>
      <c r="J80" s="881"/>
      <c r="K80" s="882"/>
      <c r="L80" s="881"/>
      <c r="M80" s="883"/>
      <c r="N80" s="884"/>
      <c r="O80" s="885"/>
      <c r="P80" s="865"/>
      <c r="Q80" s="877" t="s">
        <v>288</v>
      </c>
      <c r="R80" s="878"/>
      <c r="S80" s="877"/>
      <c r="T80" s="877"/>
      <c r="U80" s="879"/>
      <c r="V80" s="880"/>
      <c r="W80" s="881"/>
      <c r="X80" s="882"/>
      <c r="Y80" s="881"/>
      <c r="Z80" s="883"/>
      <c r="AA80" s="884"/>
      <c r="AB80" s="885"/>
      <c r="AC80" s="886"/>
      <c r="AD80" s="877" t="s">
        <v>1498</v>
      </c>
      <c r="AE80" s="878"/>
      <c r="AF80" s="877"/>
      <c r="AG80" s="877"/>
      <c r="AH80" s="879"/>
      <c r="AI80" s="880"/>
      <c r="AJ80" s="881"/>
      <c r="AK80" s="882"/>
      <c r="AL80" s="881"/>
      <c r="AM80" s="883"/>
      <c r="AN80" s="884"/>
      <c r="AO80" s="885"/>
    </row>
    <row r="81" spans="1:41" ht="15">
      <c r="A81" s="886"/>
      <c r="B81" s="946"/>
      <c r="C81" s="886"/>
      <c r="D81" s="877" t="s">
        <v>350</v>
      </c>
      <c r="E81" s="878"/>
      <c r="F81" s="877"/>
      <c r="G81" s="877"/>
      <c r="H81" s="879"/>
      <c r="I81" s="880"/>
      <c r="J81" s="881"/>
      <c r="K81" s="882"/>
      <c r="L81" s="881"/>
      <c r="M81" s="883"/>
      <c r="N81" s="884"/>
      <c r="O81" s="885"/>
      <c r="P81" s="865"/>
      <c r="Q81" s="877" t="s">
        <v>288</v>
      </c>
      <c r="R81" s="878"/>
      <c r="S81" s="877"/>
      <c r="T81" s="877"/>
      <c r="U81" s="879"/>
      <c r="V81" s="880"/>
      <c r="W81" s="881"/>
      <c r="X81" s="882"/>
      <c r="Y81" s="881"/>
      <c r="Z81" s="883"/>
      <c r="AA81" s="884"/>
      <c r="AB81" s="885"/>
      <c r="AC81" s="886"/>
      <c r="AD81" s="877" t="s">
        <v>1498</v>
      </c>
      <c r="AE81" s="878"/>
      <c r="AF81" s="877"/>
      <c r="AG81" s="877"/>
      <c r="AH81" s="879"/>
      <c r="AI81" s="880"/>
      <c r="AJ81" s="881"/>
      <c r="AK81" s="882"/>
      <c r="AL81" s="881"/>
      <c r="AM81" s="883"/>
      <c r="AN81" s="884"/>
      <c r="AO81" s="885"/>
    </row>
    <row r="82" spans="1:41" ht="15">
      <c r="A82" s="886"/>
      <c r="B82" s="946"/>
      <c r="C82" s="886"/>
      <c r="D82" s="877" t="s">
        <v>350</v>
      </c>
      <c r="E82" s="878"/>
      <c r="F82" s="877"/>
      <c r="G82" s="877"/>
      <c r="H82" s="879"/>
      <c r="I82" s="880"/>
      <c r="J82" s="881"/>
      <c r="K82" s="882"/>
      <c r="L82" s="881"/>
      <c r="M82" s="883"/>
      <c r="N82" s="884"/>
      <c r="O82" s="885"/>
      <c r="P82" s="865"/>
      <c r="Q82" s="877" t="s">
        <v>288</v>
      </c>
      <c r="R82" s="878"/>
      <c r="S82" s="877"/>
      <c r="T82" s="877"/>
      <c r="U82" s="879"/>
      <c r="V82" s="880"/>
      <c r="W82" s="881"/>
      <c r="X82" s="882"/>
      <c r="Y82" s="881"/>
      <c r="Z82" s="883"/>
      <c r="AA82" s="884"/>
      <c r="AB82" s="885"/>
      <c r="AC82" s="886"/>
      <c r="AD82" s="877" t="s">
        <v>1498</v>
      </c>
      <c r="AE82" s="878"/>
      <c r="AF82" s="877"/>
      <c r="AG82" s="877"/>
      <c r="AH82" s="879"/>
      <c r="AI82" s="880"/>
      <c r="AJ82" s="881"/>
      <c r="AK82" s="882"/>
      <c r="AL82" s="881"/>
      <c r="AM82" s="883"/>
      <c r="AN82" s="884"/>
      <c r="AO82" s="885"/>
    </row>
    <row r="83" spans="1:41" ht="15">
      <c r="A83" s="886"/>
      <c r="B83" s="946"/>
      <c r="C83" s="886"/>
      <c r="D83" s="877" t="s">
        <v>350</v>
      </c>
      <c r="E83" s="878"/>
      <c r="F83" s="877"/>
      <c r="G83" s="877"/>
      <c r="H83" s="879"/>
      <c r="I83" s="880"/>
      <c r="J83" s="881"/>
      <c r="K83" s="882"/>
      <c r="L83" s="881"/>
      <c r="M83" s="883"/>
      <c r="N83" s="884"/>
      <c r="O83" s="885"/>
      <c r="P83" s="865"/>
      <c r="Q83" s="877" t="s">
        <v>288</v>
      </c>
      <c r="R83" s="878"/>
      <c r="S83" s="877"/>
      <c r="T83" s="877"/>
      <c r="U83" s="879"/>
      <c r="V83" s="880"/>
      <c r="W83" s="881"/>
      <c r="X83" s="882"/>
      <c r="Y83" s="881"/>
      <c r="Z83" s="883"/>
      <c r="AA83" s="884"/>
      <c r="AB83" s="885"/>
      <c r="AC83" s="886"/>
      <c r="AD83" s="877" t="s">
        <v>1498</v>
      </c>
      <c r="AE83" s="878"/>
      <c r="AF83" s="877"/>
      <c r="AG83" s="877"/>
      <c r="AH83" s="879"/>
      <c r="AI83" s="880"/>
      <c r="AJ83" s="881"/>
      <c r="AK83" s="882"/>
      <c r="AL83" s="881"/>
      <c r="AM83" s="883"/>
      <c r="AN83" s="884"/>
      <c r="AO83" s="885"/>
    </row>
    <row r="84" spans="1:41" ht="15">
      <c r="A84" s="886"/>
      <c r="B84" s="946"/>
      <c r="C84" s="886"/>
      <c r="D84" s="877" t="s">
        <v>350</v>
      </c>
      <c r="E84" s="878"/>
      <c r="F84" s="877"/>
      <c r="G84" s="877"/>
      <c r="H84" s="879"/>
      <c r="I84" s="880"/>
      <c r="J84" s="881"/>
      <c r="K84" s="882"/>
      <c r="L84" s="881"/>
      <c r="M84" s="883"/>
      <c r="N84" s="884"/>
      <c r="O84" s="885"/>
      <c r="P84" s="865"/>
      <c r="Q84" s="877" t="s">
        <v>288</v>
      </c>
      <c r="R84" s="878"/>
      <c r="S84" s="877"/>
      <c r="T84" s="877"/>
      <c r="U84" s="879"/>
      <c r="V84" s="880"/>
      <c r="W84" s="881"/>
      <c r="X84" s="882"/>
      <c r="Y84" s="881"/>
      <c r="Z84" s="883"/>
      <c r="AA84" s="884"/>
      <c r="AB84" s="885"/>
      <c r="AC84" s="886"/>
      <c r="AD84" s="877" t="s">
        <v>1498</v>
      </c>
      <c r="AE84" s="878"/>
      <c r="AF84" s="877"/>
      <c r="AG84" s="877"/>
      <c r="AH84" s="879"/>
      <c r="AI84" s="880"/>
      <c r="AJ84" s="881"/>
      <c r="AK84" s="882"/>
      <c r="AL84" s="881"/>
      <c r="AM84" s="883"/>
      <c r="AN84" s="884"/>
      <c r="AO84" s="885"/>
    </row>
    <row r="85" spans="1:41" ht="15">
      <c r="A85" s="886"/>
      <c r="B85" s="946"/>
      <c r="C85" s="886"/>
      <c r="D85" s="877" t="s">
        <v>350</v>
      </c>
      <c r="E85" s="878"/>
      <c r="F85" s="877"/>
      <c r="G85" s="877"/>
      <c r="H85" s="879"/>
      <c r="I85" s="880"/>
      <c r="J85" s="881"/>
      <c r="K85" s="882"/>
      <c r="L85" s="881"/>
      <c r="M85" s="883"/>
      <c r="N85" s="884"/>
      <c r="O85" s="885"/>
      <c r="P85" s="865"/>
      <c r="Q85" s="877" t="s">
        <v>288</v>
      </c>
      <c r="R85" s="878"/>
      <c r="S85" s="877"/>
      <c r="T85" s="877"/>
      <c r="U85" s="879"/>
      <c r="V85" s="880"/>
      <c r="W85" s="881"/>
      <c r="X85" s="882"/>
      <c r="Y85" s="881"/>
      <c r="Z85" s="883"/>
      <c r="AA85" s="884"/>
      <c r="AB85" s="885"/>
      <c r="AC85" s="886"/>
      <c r="AD85" s="877" t="s">
        <v>1498</v>
      </c>
      <c r="AE85" s="878"/>
      <c r="AF85" s="877"/>
      <c r="AG85" s="877"/>
      <c r="AH85" s="879"/>
      <c r="AI85" s="880"/>
      <c r="AJ85" s="881"/>
      <c r="AK85" s="882"/>
      <c r="AL85" s="881"/>
      <c r="AM85" s="883"/>
      <c r="AN85" s="884"/>
      <c r="AO85" s="885"/>
    </row>
    <row r="86" spans="1:41" ht="15">
      <c r="A86" s="886"/>
      <c r="B86" s="946"/>
      <c r="C86" s="886"/>
      <c r="D86" s="877" t="s">
        <v>350</v>
      </c>
      <c r="E86" s="878"/>
      <c r="F86" s="877"/>
      <c r="G86" s="877"/>
      <c r="H86" s="879"/>
      <c r="I86" s="880"/>
      <c r="J86" s="881"/>
      <c r="K86" s="882"/>
      <c r="L86" s="881"/>
      <c r="M86" s="883"/>
      <c r="N86" s="884"/>
      <c r="O86" s="885"/>
      <c r="P86" s="865"/>
      <c r="Q86" s="877" t="s">
        <v>288</v>
      </c>
      <c r="R86" s="878"/>
      <c r="S86" s="877"/>
      <c r="T86" s="877"/>
      <c r="U86" s="879"/>
      <c r="V86" s="880"/>
      <c r="W86" s="881"/>
      <c r="X86" s="882"/>
      <c r="Y86" s="881"/>
      <c r="Z86" s="883"/>
      <c r="AA86" s="884"/>
      <c r="AB86" s="885"/>
      <c r="AC86" s="886"/>
      <c r="AD86" s="877" t="s">
        <v>1498</v>
      </c>
      <c r="AE86" s="878"/>
      <c r="AF86" s="877"/>
      <c r="AG86" s="877"/>
      <c r="AH86" s="879"/>
      <c r="AI86" s="880"/>
      <c r="AJ86" s="881"/>
      <c r="AK86" s="882"/>
      <c r="AL86" s="881"/>
      <c r="AM86" s="883"/>
      <c r="AN86" s="884"/>
      <c r="AO86" s="885"/>
    </row>
    <row r="87" spans="1:41" ht="15">
      <c r="A87" s="886"/>
      <c r="B87" s="946"/>
      <c r="C87" s="886"/>
      <c r="D87" s="877" t="s">
        <v>350</v>
      </c>
      <c r="E87" s="878"/>
      <c r="F87" s="877"/>
      <c r="G87" s="877"/>
      <c r="H87" s="879"/>
      <c r="I87" s="880"/>
      <c r="J87" s="881"/>
      <c r="K87" s="882"/>
      <c r="L87" s="881"/>
      <c r="M87" s="883"/>
      <c r="N87" s="884"/>
      <c r="O87" s="885"/>
      <c r="P87" s="865"/>
      <c r="Q87" s="877" t="s">
        <v>288</v>
      </c>
      <c r="R87" s="878"/>
      <c r="S87" s="877"/>
      <c r="T87" s="877"/>
      <c r="U87" s="879"/>
      <c r="V87" s="880"/>
      <c r="W87" s="881"/>
      <c r="X87" s="882"/>
      <c r="Y87" s="881"/>
      <c r="Z87" s="883"/>
      <c r="AA87" s="884"/>
      <c r="AB87" s="885"/>
      <c r="AC87" s="886"/>
      <c r="AD87" s="877" t="s">
        <v>1498</v>
      </c>
      <c r="AE87" s="878"/>
      <c r="AF87" s="877"/>
      <c r="AG87" s="877"/>
      <c r="AH87" s="879"/>
      <c r="AI87" s="880"/>
      <c r="AJ87" s="881"/>
      <c r="AK87" s="882"/>
      <c r="AL87" s="881"/>
      <c r="AM87" s="883"/>
      <c r="AN87" s="884"/>
      <c r="AO87" s="885"/>
    </row>
    <row r="88" spans="1:41" ht="15">
      <c r="A88" s="886"/>
      <c r="B88" s="946"/>
      <c r="C88" s="886"/>
      <c r="D88" s="877" t="s">
        <v>350</v>
      </c>
      <c r="E88" s="878"/>
      <c r="F88" s="877"/>
      <c r="G88" s="877"/>
      <c r="H88" s="879"/>
      <c r="I88" s="880"/>
      <c r="J88" s="881"/>
      <c r="K88" s="882"/>
      <c r="L88" s="881"/>
      <c r="M88" s="883"/>
      <c r="N88" s="884"/>
      <c r="O88" s="885"/>
      <c r="P88" s="865"/>
      <c r="Q88" s="877" t="s">
        <v>288</v>
      </c>
      <c r="R88" s="878"/>
      <c r="S88" s="877"/>
      <c r="T88" s="877"/>
      <c r="U88" s="879"/>
      <c r="V88" s="880"/>
      <c r="W88" s="881"/>
      <c r="X88" s="882"/>
      <c r="Y88" s="881"/>
      <c r="Z88" s="883"/>
      <c r="AA88" s="884"/>
      <c r="AB88" s="885"/>
      <c r="AC88" s="886"/>
      <c r="AD88" s="877" t="s">
        <v>1498</v>
      </c>
      <c r="AE88" s="878"/>
      <c r="AF88" s="877"/>
      <c r="AG88" s="877"/>
      <c r="AH88" s="879"/>
      <c r="AI88" s="880"/>
      <c r="AJ88" s="881"/>
      <c r="AK88" s="882"/>
      <c r="AL88" s="881"/>
      <c r="AM88" s="883"/>
      <c r="AN88" s="884"/>
      <c r="AO88" s="885"/>
    </row>
    <row r="89" spans="1:41" ht="15">
      <c r="A89" s="886"/>
      <c r="B89" s="946"/>
      <c r="C89" s="886"/>
      <c r="D89" s="877" t="s">
        <v>350</v>
      </c>
      <c r="E89" s="878"/>
      <c r="F89" s="877"/>
      <c r="G89" s="877"/>
      <c r="H89" s="879"/>
      <c r="I89" s="880"/>
      <c r="J89" s="881"/>
      <c r="K89" s="882"/>
      <c r="L89" s="881"/>
      <c r="M89" s="883"/>
      <c r="N89" s="884"/>
      <c r="O89" s="885"/>
      <c r="P89" s="865"/>
      <c r="Q89" s="877" t="s">
        <v>288</v>
      </c>
      <c r="R89" s="878"/>
      <c r="S89" s="877"/>
      <c r="T89" s="877"/>
      <c r="U89" s="879"/>
      <c r="V89" s="880"/>
      <c r="W89" s="881"/>
      <c r="X89" s="882"/>
      <c r="Y89" s="881"/>
      <c r="Z89" s="883"/>
      <c r="AA89" s="884"/>
      <c r="AB89" s="885"/>
      <c r="AC89" s="886"/>
      <c r="AD89" s="877" t="s">
        <v>1498</v>
      </c>
      <c r="AE89" s="878"/>
      <c r="AF89" s="877"/>
      <c r="AG89" s="877"/>
      <c r="AH89" s="879"/>
      <c r="AI89" s="880"/>
      <c r="AJ89" s="881"/>
      <c r="AK89" s="882"/>
      <c r="AL89" s="881"/>
      <c r="AM89" s="883"/>
      <c r="AN89" s="884"/>
      <c r="AO89" s="885"/>
    </row>
    <row r="90" spans="1:41" ht="15">
      <c r="A90" s="886"/>
      <c r="B90" s="946"/>
      <c r="C90" s="886"/>
      <c r="D90" s="877" t="s">
        <v>350</v>
      </c>
      <c r="E90" s="878"/>
      <c r="F90" s="877"/>
      <c r="G90" s="877"/>
      <c r="H90" s="879"/>
      <c r="I90" s="880"/>
      <c r="J90" s="881"/>
      <c r="K90" s="882"/>
      <c r="L90" s="881"/>
      <c r="M90" s="883"/>
      <c r="N90" s="884"/>
      <c r="O90" s="885"/>
      <c r="P90" s="865"/>
      <c r="Q90" s="877" t="s">
        <v>288</v>
      </c>
      <c r="R90" s="878"/>
      <c r="S90" s="877"/>
      <c r="T90" s="877"/>
      <c r="U90" s="879"/>
      <c r="V90" s="880"/>
      <c r="W90" s="881"/>
      <c r="X90" s="882"/>
      <c r="Y90" s="881"/>
      <c r="Z90" s="883"/>
      <c r="AA90" s="884"/>
      <c r="AB90" s="885"/>
      <c r="AC90" s="886"/>
      <c r="AD90" s="877" t="s">
        <v>1498</v>
      </c>
      <c r="AE90" s="878"/>
      <c r="AF90" s="877"/>
      <c r="AG90" s="877"/>
      <c r="AH90" s="879"/>
      <c r="AI90" s="880"/>
      <c r="AJ90" s="881"/>
      <c r="AK90" s="882"/>
      <c r="AL90" s="881"/>
      <c r="AM90" s="883"/>
      <c r="AN90" s="884"/>
      <c r="AO90" s="885"/>
    </row>
    <row r="91" spans="1:41" ht="15">
      <c r="A91" s="886"/>
      <c r="B91" s="946"/>
      <c r="C91" s="886"/>
      <c r="D91" s="877" t="s">
        <v>350</v>
      </c>
      <c r="E91" s="878"/>
      <c r="F91" s="877"/>
      <c r="G91" s="877"/>
      <c r="H91" s="879"/>
      <c r="I91" s="880"/>
      <c r="J91" s="881"/>
      <c r="K91" s="882"/>
      <c r="L91" s="881"/>
      <c r="M91" s="883"/>
      <c r="N91" s="884"/>
      <c r="O91" s="885"/>
      <c r="P91" s="865"/>
      <c r="Q91" s="877" t="s">
        <v>288</v>
      </c>
      <c r="R91" s="878"/>
      <c r="S91" s="877"/>
      <c r="T91" s="877"/>
      <c r="U91" s="879"/>
      <c r="V91" s="880"/>
      <c r="W91" s="881"/>
      <c r="X91" s="882"/>
      <c r="Y91" s="881"/>
      <c r="Z91" s="883"/>
      <c r="AA91" s="884"/>
      <c r="AB91" s="885"/>
      <c r="AC91" s="886"/>
      <c r="AD91" s="877" t="s">
        <v>1498</v>
      </c>
      <c r="AE91" s="878"/>
      <c r="AF91" s="877"/>
      <c r="AG91" s="877"/>
      <c r="AH91" s="879"/>
      <c r="AI91" s="880"/>
      <c r="AJ91" s="881"/>
      <c r="AK91" s="882"/>
      <c r="AL91" s="881"/>
      <c r="AM91" s="883"/>
      <c r="AN91" s="884"/>
      <c r="AO91" s="885"/>
    </row>
    <row r="92" spans="1:41" ht="15">
      <c r="A92" s="886"/>
      <c r="B92" s="946"/>
      <c r="C92" s="886"/>
      <c r="D92" s="877" t="s">
        <v>350</v>
      </c>
      <c r="E92" s="878"/>
      <c r="F92" s="877"/>
      <c r="G92" s="877"/>
      <c r="H92" s="879"/>
      <c r="I92" s="880"/>
      <c r="J92" s="881"/>
      <c r="K92" s="882"/>
      <c r="L92" s="881"/>
      <c r="M92" s="883"/>
      <c r="N92" s="884"/>
      <c r="O92" s="885"/>
      <c r="P92" s="865"/>
      <c r="Q92" s="877" t="s">
        <v>288</v>
      </c>
      <c r="R92" s="878"/>
      <c r="S92" s="877"/>
      <c r="T92" s="877"/>
      <c r="U92" s="879"/>
      <c r="V92" s="880"/>
      <c r="W92" s="881"/>
      <c r="X92" s="882"/>
      <c r="Y92" s="881"/>
      <c r="Z92" s="883"/>
      <c r="AA92" s="884"/>
      <c r="AB92" s="885"/>
      <c r="AC92" s="886"/>
      <c r="AD92" s="877" t="s">
        <v>1498</v>
      </c>
      <c r="AE92" s="878"/>
      <c r="AF92" s="877"/>
      <c r="AG92" s="877"/>
      <c r="AH92" s="879"/>
      <c r="AI92" s="880"/>
      <c r="AJ92" s="881"/>
      <c r="AK92" s="882"/>
      <c r="AL92" s="881"/>
      <c r="AM92" s="883"/>
      <c r="AN92" s="884"/>
      <c r="AO92" s="885"/>
    </row>
    <row r="93" spans="1:41" ht="15">
      <c r="A93" s="886"/>
      <c r="B93" s="946"/>
      <c r="C93" s="886"/>
      <c r="D93" s="877" t="s">
        <v>350</v>
      </c>
      <c r="E93" s="878"/>
      <c r="F93" s="877"/>
      <c r="G93" s="877"/>
      <c r="H93" s="879"/>
      <c r="I93" s="880"/>
      <c r="J93" s="881"/>
      <c r="K93" s="882"/>
      <c r="L93" s="881"/>
      <c r="M93" s="883"/>
      <c r="N93" s="884"/>
      <c r="O93" s="885"/>
      <c r="P93" s="865"/>
      <c r="Q93" s="877" t="s">
        <v>288</v>
      </c>
      <c r="R93" s="878"/>
      <c r="S93" s="877"/>
      <c r="T93" s="877"/>
      <c r="U93" s="879"/>
      <c r="V93" s="880"/>
      <c r="W93" s="881"/>
      <c r="X93" s="882"/>
      <c r="Y93" s="881"/>
      <c r="Z93" s="883"/>
      <c r="AA93" s="884"/>
      <c r="AB93" s="885"/>
      <c r="AC93" s="886"/>
      <c r="AD93" s="877" t="s">
        <v>1498</v>
      </c>
      <c r="AE93" s="878"/>
      <c r="AF93" s="877"/>
      <c r="AG93" s="877"/>
      <c r="AH93" s="879"/>
      <c r="AI93" s="880"/>
      <c r="AJ93" s="881"/>
      <c r="AK93" s="882"/>
      <c r="AL93" s="881"/>
      <c r="AM93" s="883"/>
      <c r="AN93" s="884"/>
      <c r="AO93" s="885"/>
    </row>
    <row r="94" spans="1:41" ht="15">
      <c r="A94" s="886"/>
      <c r="B94" s="946"/>
      <c r="C94" s="886"/>
      <c r="D94" s="877" t="s">
        <v>350</v>
      </c>
      <c r="E94" s="878"/>
      <c r="F94" s="877"/>
      <c r="G94" s="877"/>
      <c r="H94" s="879"/>
      <c r="I94" s="880"/>
      <c r="J94" s="881"/>
      <c r="K94" s="882"/>
      <c r="L94" s="881"/>
      <c r="M94" s="883"/>
      <c r="N94" s="884"/>
      <c r="O94" s="885"/>
      <c r="P94" s="865"/>
      <c r="Q94" s="877" t="s">
        <v>288</v>
      </c>
      <c r="R94" s="878"/>
      <c r="S94" s="877"/>
      <c r="T94" s="877"/>
      <c r="U94" s="879"/>
      <c r="V94" s="880"/>
      <c r="W94" s="881"/>
      <c r="X94" s="882"/>
      <c r="Y94" s="881"/>
      <c r="Z94" s="883"/>
      <c r="AA94" s="884"/>
      <c r="AB94" s="885"/>
      <c r="AC94" s="886"/>
      <c r="AD94" s="877" t="s">
        <v>1498</v>
      </c>
      <c r="AE94" s="878"/>
      <c r="AF94" s="877"/>
      <c r="AG94" s="877"/>
      <c r="AH94" s="879"/>
      <c r="AI94" s="880"/>
      <c r="AJ94" s="881"/>
      <c r="AK94" s="882"/>
      <c r="AL94" s="881"/>
      <c r="AM94" s="883"/>
      <c r="AN94" s="884"/>
      <c r="AO94" s="885"/>
    </row>
    <row r="95" spans="1:41" ht="15">
      <c r="A95" s="886"/>
      <c r="B95" s="946"/>
      <c r="C95" s="886"/>
      <c r="D95" s="877" t="s">
        <v>350</v>
      </c>
      <c r="E95" s="878"/>
      <c r="F95" s="877"/>
      <c r="G95" s="877"/>
      <c r="H95" s="879"/>
      <c r="I95" s="880"/>
      <c r="J95" s="881"/>
      <c r="K95" s="882"/>
      <c r="L95" s="881"/>
      <c r="M95" s="883"/>
      <c r="N95" s="884"/>
      <c r="O95" s="885"/>
      <c r="P95" s="865"/>
      <c r="Q95" s="877" t="s">
        <v>288</v>
      </c>
      <c r="R95" s="878"/>
      <c r="S95" s="877"/>
      <c r="T95" s="877"/>
      <c r="U95" s="879"/>
      <c r="V95" s="880"/>
      <c r="W95" s="881"/>
      <c r="X95" s="882"/>
      <c r="Y95" s="881"/>
      <c r="Z95" s="883"/>
      <c r="AA95" s="884"/>
      <c r="AB95" s="885"/>
      <c r="AC95" s="886"/>
      <c r="AD95" s="877" t="s">
        <v>1498</v>
      </c>
      <c r="AE95" s="878"/>
      <c r="AF95" s="877"/>
      <c r="AG95" s="877"/>
      <c r="AH95" s="879"/>
      <c r="AI95" s="880"/>
      <c r="AJ95" s="881"/>
      <c r="AK95" s="882"/>
      <c r="AL95" s="881"/>
      <c r="AM95" s="883"/>
      <c r="AN95" s="884"/>
      <c r="AO95" s="885"/>
    </row>
    <row r="96" spans="1:41" ht="15">
      <c r="A96" s="886"/>
      <c r="B96" s="946"/>
      <c r="C96" s="886"/>
      <c r="D96" s="877" t="s">
        <v>350</v>
      </c>
      <c r="E96" s="878"/>
      <c r="F96" s="877"/>
      <c r="G96" s="877"/>
      <c r="H96" s="879"/>
      <c r="I96" s="880"/>
      <c r="J96" s="881"/>
      <c r="K96" s="882"/>
      <c r="L96" s="881"/>
      <c r="M96" s="883"/>
      <c r="N96" s="884"/>
      <c r="O96" s="885"/>
      <c r="P96" s="865"/>
      <c r="Q96" s="877" t="s">
        <v>288</v>
      </c>
      <c r="R96" s="878"/>
      <c r="S96" s="877"/>
      <c r="T96" s="877"/>
      <c r="U96" s="879"/>
      <c r="V96" s="880"/>
      <c r="W96" s="881"/>
      <c r="X96" s="882"/>
      <c r="Y96" s="881"/>
      <c r="Z96" s="883"/>
      <c r="AA96" s="884"/>
      <c r="AB96" s="885"/>
      <c r="AC96" s="886"/>
      <c r="AD96" s="877" t="s">
        <v>1498</v>
      </c>
      <c r="AE96" s="878"/>
      <c r="AF96" s="877"/>
      <c r="AG96" s="877"/>
      <c r="AH96" s="879"/>
      <c r="AI96" s="880"/>
      <c r="AJ96" s="881"/>
      <c r="AK96" s="882"/>
      <c r="AL96" s="881"/>
      <c r="AM96" s="883"/>
      <c r="AN96" s="884"/>
      <c r="AO96" s="885"/>
    </row>
    <row r="97" spans="1:41" ht="15">
      <c r="A97" s="886"/>
      <c r="B97" s="946"/>
      <c r="C97" s="886"/>
      <c r="D97" s="877" t="s">
        <v>350</v>
      </c>
      <c r="E97" s="878"/>
      <c r="F97" s="877"/>
      <c r="G97" s="877"/>
      <c r="H97" s="879"/>
      <c r="I97" s="880"/>
      <c r="J97" s="881"/>
      <c r="K97" s="882"/>
      <c r="L97" s="881"/>
      <c r="M97" s="883"/>
      <c r="N97" s="884"/>
      <c r="O97" s="885"/>
      <c r="P97" s="865"/>
      <c r="Q97" s="877" t="s">
        <v>288</v>
      </c>
      <c r="R97" s="878"/>
      <c r="S97" s="877"/>
      <c r="T97" s="877"/>
      <c r="U97" s="879"/>
      <c r="V97" s="880"/>
      <c r="W97" s="881"/>
      <c r="X97" s="882"/>
      <c r="Y97" s="881"/>
      <c r="Z97" s="883"/>
      <c r="AA97" s="884"/>
      <c r="AB97" s="885"/>
      <c r="AC97" s="886"/>
      <c r="AD97" s="877" t="s">
        <v>1498</v>
      </c>
      <c r="AE97" s="878"/>
      <c r="AF97" s="877"/>
      <c r="AG97" s="877"/>
      <c r="AH97" s="879"/>
      <c r="AI97" s="880"/>
      <c r="AJ97" s="881"/>
      <c r="AK97" s="882"/>
      <c r="AL97" s="881"/>
      <c r="AM97" s="883"/>
      <c r="AN97" s="884"/>
      <c r="AO97" s="885"/>
    </row>
    <row r="98" spans="1:41" ht="15">
      <c r="A98" s="886"/>
      <c r="B98" s="946"/>
      <c r="C98" s="886"/>
      <c r="D98" s="877" t="s">
        <v>350</v>
      </c>
      <c r="E98" s="878"/>
      <c r="F98" s="877"/>
      <c r="G98" s="877"/>
      <c r="H98" s="879"/>
      <c r="I98" s="880"/>
      <c r="J98" s="881"/>
      <c r="K98" s="882"/>
      <c r="L98" s="881"/>
      <c r="M98" s="883"/>
      <c r="N98" s="884"/>
      <c r="O98" s="885"/>
      <c r="P98" s="865"/>
      <c r="Q98" s="877" t="s">
        <v>288</v>
      </c>
      <c r="R98" s="878"/>
      <c r="S98" s="877"/>
      <c r="T98" s="877"/>
      <c r="U98" s="879"/>
      <c r="V98" s="880"/>
      <c r="W98" s="881"/>
      <c r="X98" s="882"/>
      <c r="Y98" s="881"/>
      <c r="Z98" s="883"/>
      <c r="AA98" s="884"/>
      <c r="AB98" s="885"/>
      <c r="AC98" s="886"/>
      <c r="AD98" s="877" t="s">
        <v>1498</v>
      </c>
      <c r="AE98" s="878"/>
      <c r="AF98" s="877"/>
      <c r="AG98" s="877"/>
      <c r="AH98" s="879"/>
      <c r="AI98" s="880"/>
      <c r="AJ98" s="881"/>
      <c r="AK98" s="882"/>
      <c r="AL98" s="881"/>
      <c r="AM98" s="883"/>
      <c r="AN98" s="884"/>
      <c r="AO98" s="885"/>
    </row>
    <row r="99" spans="1:41" ht="15">
      <c r="A99" s="886"/>
      <c r="B99" s="946"/>
      <c r="C99" s="886"/>
      <c r="D99" s="877" t="s">
        <v>350</v>
      </c>
      <c r="E99" s="878"/>
      <c r="F99" s="877"/>
      <c r="G99" s="877"/>
      <c r="H99" s="879"/>
      <c r="I99" s="880"/>
      <c r="J99" s="881"/>
      <c r="K99" s="882"/>
      <c r="L99" s="881"/>
      <c r="M99" s="883"/>
      <c r="N99" s="884"/>
      <c r="O99" s="885"/>
      <c r="P99" s="865"/>
      <c r="Q99" s="877" t="s">
        <v>288</v>
      </c>
      <c r="R99" s="878"/>
      <c r="S99" s="877"/>
      <c r="T99" s="877"/>
      <c r="U99" s="879"/>
      <c r="V99" s="880"/>
      <c r="W99" s="881"/>
      <c r="X99" s="882"/>
      <c r="Y99" s="881"/>
      <c r="Z99" s="883"/>
      <c r="AA99" s="884"/>
      <c r="AB99" s="885"/>
      <c r="AC99" s="886"/>
      <c r="AD99" s="877" t="s">
        <v>1498</v>
      </c>
      <c r="AE99" s="878"/>
      <c r="AF99" s="877"/>
      <c r="AG99" s="877"/>
      <c r="AH99" s="879"/>
      <c r="AI99" s="880"/>
      <c r="AJ99" s="881"/>
      <c r="AK99" s="882"/>
      <c r="AL99" s="881"/>
      <c r="AM99" s="883"/>
      <c r="AN99" s="884"/>
      <c r="AO99" s="885"/>
    </row>
    <row r="100" spans="1:41" ht="15">
      <c r="A100" s="886"/>
      <c r="B100" s="946"/>
      <c r="C100" s="886"/>
      <c r="D100" s="877" t="s">
        <v>350</v>
      </c>
      <c r="E100" s="878"/>
      <c r="F100" s="877"/>
      <c r="G100" s="877"/>
      <c r="H100" s="879"/>
      <c r="I100" s="880"/>
      <c r="J100" s="881"/>
      <c r="K100" s="882"/>
      <c r="L100" s="881"/>
      <c r="M100" s="883"/>
      <c r="N100" s="884"/>
      <c r="O100" s="885"/>
      <c r="P100" s="865"/>
      <c r="Q100" s="877" t="s">
        <v>288</v>
      </c>
      <c r="R100" s="878"/>
      <c r="S100" s="877"/>
      <c r="T100" s="877"/>
      <c r="U100" s="879"/>
      <c r="V100" s="880"/>
      <c r="W100" s="881"/>
      <c r="X100" s="882"/>
      <c r="Y100" s="881"/>
      <c r="Z100" s="883"/>
      <c r="AA100" s="884"/>
      <c r="AB100" s="885"/>
      <c r="AC100" s="886"/>
      <c r="AD100" s="877" t="s">
        <v>1498</v>
      </c>
      <c r="AE100" s="878"/>
      <c r="AF100" s="877"/>
      <c r="AG100" s="877"/>
      <c r="AH100" s="879"/>
      <c r="AI100" s="880"/>
      <c r="AJ100" s="881"/>
      <c r="AK100" s="882"/>
      <c r="AL100" s="881"/>
      <c r="AM100" s="883"/>
      <c r="AN100" s="884"/>
      <c r="AO100" s="885"/>
    </row>
    <row r="101" spans="1:41" ht="15">
      <c r="A101" s="886"/>
      <c r="B101" s="946"/>
      <c r="C101" s="886"/>
      <c r="D101" s="877" t="s">
        <v>350</v>
      </c>
      <c r="E101" s="878"/>
      <c r="F101" s="877"/>
      <c r="G101" s="877"/>
      <c r="H101" s="879"/>
      <c r="I101" s="880"/>
      <c r="J101" s="881"/>
      <c r="K101" s="882"/>
      <c r="L101" s="881"/>
      <c r="M101" s="883"/>
      <c r="N101" s="884"/>
      <c r="O101" s="885"/>
      <c r="P101" s="865"/>
      <c r="Q101" s="877" t="s">
        <v>288</v>
      </c>
      <c r="R101" s="878"/>
      <c r="S101" s="877"/>
      <c r="T101" s="877"/>
      <c r="U101" s="879"/>
      <c r="V101" s="880"/>
      <c r="W101" s="881"/>
      <c r="X101" s="882"/>
      <c r="Y101" s="881"/>
      <c r="Z101" s="883"/>
      <c r="AA101" s="884"/>
      <c r="AB101" s="885"/>
      <c r="AC101" s="886"/>
      <c r="AD101" s="877" t="s">
        <v>1498</v>
      </c>
      <c r="AE101" s="878"/>
      <c r="AF101" s="877"/>
      <c r="AG101" s="877"/>
      <c r="AH101" s="879"/>
      <c r="AI101" s="880"/>
      <c r="AJ101" s="881"/>
      <c r="AK101" s="882"/>
      <c r="AL101" s="881"/>
      <c r="AM101" s="883"/>
      <c r="AN101" s="884"/>
      <c r="AO101" s="885"/>
    </row>
    <row r="102" spans="1:41" ht="15">
      <c r="A102" s="886"/>
      <c r="B102" s="946"/>
      <c r="C102" s="886"/>
      <c r="D102" s="877" t="s">
        <v>350</v>
      </c>
      <c r="E102" s="878"/>
      <c r="F102" s="877"/>
      <c r="G102" s="877"/>
      <c r="H102" s="879"/>
      <c r="I102" s="880"/>
      <c r="J102" s="881"/>
      <c r="K102" s="882"/>
      <c r="L102" s="881"/>
      <c r="M102" s="883"/>
      <c r="N102" s="884"/>
      <c r="O102" s="885"/>
      <c r="P102" s="865"/>
      <c r="Q102" s="877" t="s">
        <v>288</v>
      </c>
      <c r="R102" s="878"/>
      <c r="S102" s="877"/>
      <c r="T102" s="877"/>
      <c r="U102" s="879"/>
      <c r="V102" s="880"/>
      <c r="W102" s="881"/>
      <c r="X102" s="882"/>
      <c r="Y102" s="881"/>
      <c r="Z102" s="883"/>
      <c r="AA102" s="884"/>
      <c r="AB102" s="885"/>
      <c r="AC102" s="886"/>
      <c r="AD102" s="877" t="s">
        <v>1498</v>
      </c>
      <c r="AE102" s="878"/>
      <c r="AF102" s="877"/>
      <c r="AG102" s="877"/>
      <c r="AH102" s="879"/>
      <c r="AI102" s="880"/>
      <c r="AJ102" s="881"/>
      <c r="AK102" s="882"/>
      <c r="AL102" s="881"/>
      <c r="AM102" s="883"/>
      <c r="AN102" s="884"/>
      <c r="AO102" s="885"/>
    </row>
    <row r="103" spans="1:41" ht="15">
      <c r="A103" s="886"/>
      <c r="B103" s="946"/>
      <c r="C103" s="886"/>
      <c r="D103" s="877" t="s">
        <v>350</v>
      </c>
      <c r="E103" s="878"/>
      <c r="F103" s="877"/>
      <c r="G103" s="877"/>
      <c r="H103" s="879"/>
      <c r="I103" s="880"/>
      <c r="J103" s="881"/>
      <c r="K103" s="882"/>
      <c r="L103" s="881"/>
      <c r="M103" s="883"/>
      <c r="N103" s="884"/>
      <c r="O103" s="885"/>
      <c r="P103" s="865"/>
      <c r="Q103" s="877" t="s">
        <v>288</v>
      </c>
      <c r="R103" s="878"/>
      <c r="S103" s="877"/>
      <c r="T103" s="877"/>
      <c r="U103" s="879"/>
      <c r="V103" s="880"/>
      <c r="W103" s="881"/>
      <c r="X103" s="882"/>
      <c r="Y103" s="881"/>
      <c r="Z103" s="883"/>
      <c r="AA103" s="884"/>
      <c r="AB103" s="885"/>
      <c r="AC103" s="886"/>
      <c r="AD103" s="877" t="s">
        <v>1498</v>
      </c>
      <c r="AE103" s="878"/>
      <c r="AF103" s="877"/>
      <c r="AG103" s="877"/>
      <c r="AH103" s="879"/>
      <c r="AI103" s="880"/>
      <c r="AJ103" s="881"/>
      <c r="AK103" s="882"/>
      <c r="AL103" s="881"/>
      <c r="AM103" s="883"/>
      <c r="AN103" s="884"/>
      <c r="AO103" s="885"/>
    </row>
    <row r="104" spans="1:41" ht="15">
      <c r="A104" s="886"/>
      <c r="B104" s="946"/>
      <c r="C104" s="886"/>
      <c r="D104" s="877" t="s">
        <v>350</v>
      </c>
      <c r="E104" s="878"/>
      <c r="F104" s="877"/>
      <c r="G104" s="877"/>
      <c r="H104" s="879"/>
      <c r="I104" s="880"/>
      <c r="J104" s="881"/>
      <c r="K104" s="882"/>
      <c r="L104" s="881"/>
      <c r="M104" s="883"/>
      <c r="N104" s="884"/>
      <c r="O104" s="885"/>
      <c r="P104" s="865"/>
      <c r="Q104" s="877" t="s">
        <v>288</v>
      </c>
      <c r="R104" s="878"/>
      <c r="S104" s="877"/>
      <c r="T104" s="877"/>
      <c r="U104" s="879"/>
      <c r="V104" s="880"/>
      <c r="W104" s="881"/>
      <c r="X104" s="882"/>
      <c r="Y104" s="881"/>
      <c r="Z104" s="883"/>
      <c r="AA104" s="884"/>
      <c r="AB104" s="885"/>
      <c r="AC104" s="886"/>
      <c r="AD104" s="877" t="s">
        <v>1498</v>
      </c>
      <c r="AE104" s="878"/>
      <c r="AF104" s="877"/>
      <c r="AG104" s="877"/>
      <c r="AH104" s="879"/>
      <c r="AI104" s="880"/>
      <c r="AJ104" s="881"/>
      <c r="AK104" s="882"/>
      <c r="AL104" s="881"/>
      <c r="AM104" s="883"/>
      <c r="AN104" s="884"/>
      <c r="AO104" s="885"/>
    </row>
    <row r="105" spans="1:41" ht="15">
      <c r="A105" s="886"/>
      <c r="B105" s="946"/>
      <c r="C105" s="886"/>
      <c r="D105" s="877" t="s">
        <v>350</v>
      </c>
      <c r="E105" s="878"/>
      <c r="F105" s="877"/>
      <c r="G105" s="877"/>
      <c r="H105" s="879"/>
      <c r="I105" s="880"/>
      <c r="J105" s="881"/>
      <c r="K105" s="882"/>
      <c r="L105" s="881"/>
      <c r="M105" s="883"/>
      <c r="N105" s="884"/>
      <c r="O105" s="885"/>
      <c r="P105" s="865"/>
      <c r="Q105" s="877" t="s">
        <v>288</v>
      </c>
      <c r="R105" s="878"/>
      <c r="S105" s="877"/>
      <c r="T105" s="877"/>
      <c r="U105" s="879"/>
      <c r="V105" s="880"/>
      <c r="W105" s="881"/>
      <c r="X105" s="882"/>
      <c r="Y105" s="881"/>
      <c r="Z105" s="883"/>
      <c r="AA105" s="884"/>
      <c r="AB105" s="885"/>
      <c r="AC105" s="886"/>
      <c r="AD105" s="877" t="s">
        <v>1498</v>
      </c>
      <c r="AE105" s="878"/>
      <c r="AF105" s="877"/>
      <c r="AG105" s="877"/>
      <c r="AH105" s="879"/>
      <c r="AI105" s="880"/>
      <c r="AJ105" s="881"/>
      <c r="AK105" s="882"/>
      <c r="AL105" s="881"/>
      <c r="AM105" s="883"/>
      <c r="AN105" s="884"/>
      <c r="AO105" s="885"/>
    </row>
    <row r="106" spans="1:41" ht="15">
      <c r="A106" s="886"/>
      <c r="B106" s="946"/>
      <c r="C106" s="886"/>
      <c r="D106" s="877" t="s">
        <v>350</v>
      </c>
      <c r="E106" s="878"/>
      <c r="F106" s="877"/>
      <c r="G106" s="877"/>
      <c r="H106" s="879"/>
      <c r="I106" s="880"/>
      <c r="J106" s="881"/>
      <c r="K106" s="882"/>
      <c r="L106" s="881"/>
      <c r="M106" s="883"/>
      <c r="N106" s="884"/>
      <c r="O106" s="885"/>
      <c r="P106" s="865"/>
      <c r="Q106" s="877" t="s">
        <v>288</v>
      </c>
      <c r="R106" s="878"/>
      <c r="S106" s="877"/>
      <c r="T106" s="877"/>
      <c r="U106" s="879"/>
      <c r="V106" s="880"/>
      <c r="W106" s="881"/>
      <c r="X106" s="882"/>
      <c r="Y106" s="881"/>
      <c r="Z106" s="883"/>
      <c r="AA106" s="884"/>
      <c r="AB106" s="885"/>
      <c r="AC106" s="886"/>
      <c r="AD106" s="877" t="s">
        <v>1498</v>
      </c>
      <c r="AE106" s="878"/>
      <c r="AF106" s="877"/>
      <c r="AG106" s="877"/>
      <c r="AH106" s="879"/>
      <c r="AI106" s="880"/>
      <c r="AJ106" s="881"/>
      <c r="AK106" s="882"/>
      <c r="AL106" s="881"/>
      <c r="AM106" s="883"/>
      <c r="AN106" s="884"/>
      <c r="AO106" s="885"/>
    </row>
    <row r="107" spans="1:41" ht="15">
      <c r="A107" s="886"/>
      <c r="B107" s="946"/>
      <c r="C107" s="886"/>
      <c r="D107" s="877" t="s">
        <v>350</v>
      </c>
      <c r="E107" s="878"/>
      <c r="F107" s="877"/>
      <c r="G107" s="877"/>
      <c r="H107" s="879"/>
      <c r="I107" s="880"/>
      <c r="J107" s="881"/>
      <c r="K107" s="882"/>
      <c r="L107" s="881"/>
      <c r="M107" s="883"/>
      <c r="N107" s="884"/>
      <c r="O107" s="885"/>
      <c r="P107" s="865"/>
      <c r="Q107" s="877" t="s">
        <v>288</v>
      </c>
      <c r="R107" s="878"/>
      <c r="S107" s="877"/>
      <c r="T107" s="877"/>
      <c r="U107" s="879"/>
      <c r="V107" s="880"/>
      <c r="W107" s="881"/>
      <c r="X107" s="882"/>
      <c r="Y107" s="881"/>
      <c r="Z107" s="883"/>
      <c r="AA107" s="884"/>
      <c r="AB107" s="885"/>
      <c r="AC107" s="886"/>
      <c r="AD107" s="877" t="s">
        <v>1498</v>
      </c>
      <c r="AE107" s="878"/>
      <c r="AF107" s="877"/>
      <c r="AG107" s="877"/>
      <c r="AH107" s="879"/>
      <c r="AI107" s="880"/>
      <c r="AJ107" s="881"/>
      <c r="AK107" s="882"/>
      <c r="AL107" s="881"/>
      <c r="AM107" s="883"/>
      <c r="AN107" s="884"/>
      <c r="AO107" s="885"/>
    </row>
    <row r="108" spans="1:41" ht="15">
      <c r="A108" s="886"/>
      <c r="B108" s="946"/>
      <c r="C108" s="886"/>
      <c r="D108" s="877" t="s">
        <v>350</v>
      </c>
      <c r="E108" s="878"/>
      <c r="F108" s="877"/>
      <c r="G108" s="877"/>
      <c r="H108" s="879"/>
      <c r="I108" s="880"/>
      <c r="J108" s="881"/>
      <c r="K108" s="882"/>
      <c r="L108" s="881"/>
      <c r="M108" s="883"/>
      <c r="N108" s="884"/>
      <c r="O108" s="885"/>
      <c r="P108" s="865"/>
      <c r="Q108" s="877" t="s">
        <v>288</v>
      </c>
      <c r="R108" s="878"/>
      <c r="S108" s="877"/>
      <c r="T108" s="877"/>
      <c r="U108" s="879"/>
      <c r="V108" s="880"/>
      <c r="W108" s="881"/>
      <c r="X108" s="882"/>
      <c r="Y108" s="881"/>
      <c r="Z108" s="883"/>
      <c r="AA108" s="884"/>
      <c r="AB108" s="885"/>
      <c r="AC108" s="886"/>
      <c r="AD108" s="877" t="s">
        <v>1498</v>
      </c>
      <c r="AE108" s="878"/>
      <c r="AF108" s="877"/>
      <c r="AG108" s="877"/>
      <c r="AH108" s="879"/>
      <c r="AI108" s="880"/>
      <c r="AJ108" s="881"/>
      <c r="AK108" s="882"/>
      <c r="AL108" s="881"/>
      <c r="AM108" s="883"/>
      <c r="AN108" s="884"/>
      <c r="AO108" s="885"/>
    </row>
    <row r="109" spans="1:41" ht="15">
      <c r="A109" s="886"/>
      <c r="B109" s="946"/>
      <c r="C109" s="886"/>
      <c r="D109" s="877" t="s">
        <v>350</v>
      </c>
      <c r="E109" s="878"/>
      <c r="F109" s="877"/>
      <c r="G109" s="877"/>
      <c r="H109" s="879"/>
      <c r="I109" s="880"/>
      <c r="J109" s="881"/>
      <c r="K109" s="882"/>
      <c r="L109" s="881"/>
      <c r="M109" s="883"/>
      <c r="N109" s="884"/>
      <c r="O109" s="885"/>
      <c r="P109" s="865"/>
      <c r="Q109" s="877" t="s">
        <v>288</v>
      </c>
      <c r="R109" s="878"/>
      <c r="S109" s="877"/>
      <c r="T109" s="877"/>
      <c r="U109" s="879"/>
      <c r="V109" s="880"/>
      <c r="W109" s="881"/>
      <c r="X109" s="882"/>
      <c r="Y109" s="881"/>
      <c r="Z109" s="883"/>
      <c r="AA109" s="884"/>
      <c r="AB109" s="885"/>
      <c r="AC109" s="886"/>
      <c r="AD109" s="877" t="s">
        <v>1498</v>
      </c>
      <c r="AE109" s="878"/>
      <c r="AF109" s="877"/>
      <c r="AG109" s="877"/>
      <c r="AH109" s="879"/>
      <c r="AI109" s="880"/>
      <c r="AJ109" s="881"/>
      <c r="AK109" s="882"/>
      <c r="AL109" s="881"/>
      <c r="AM109" s="883"/>
      <c r="AN109" s="884"/>
      <c r="AO109" s="885"/>
    </row>
    <row r="110" spans="1:41" ht="15">
      <c r="A110" s="886"/>
      <c r="B110" s="946"/>
      <c r="C110" s="886"/>
      <c r="D110" s="877" t="s">
        <v>350</v>
      </c>
      <c r="E110" s="878"/>
      <c r="F110" s="877"/>
      <c r="G110" s="877"/>
      <c r="H110" s="879"/>
      <c r="I110" s="880"/>
      <c r="J110" s="881"/>
      <c r="K110" s="882"/>
      <c r="L110" s="881"/>
      <c r="M110" s="883"/>
      <c r="N110" s="884"/>
      <c r="O110" s="885"/>
      <c r="P110" s="865"/>
      <c r="Q110" s="877" t="s">
        <v>288</v>
      </c>
      <c r="R110" s="878"/>
      <c r="S110" s="877"/>
      <c r="T110" s="877"/>
      <c r="U110" s="879"/>
      <c r="V110" s="880"/>
      <c r="W110" s="881"/>
      <c r="X110" s="882"/>
      <c r="Y110" s="881"/>
      <c r="Z110" s="883"/>
      <c r="AA110" s="884"/>
      <c r="AB110" s="885"/>
      <c r="AC110" s="886"/>
      <c r="AD110" s="877" t="s">
        <v>1498</v>
      </c>
      <c r="AE110" s="878"/>
      <c r="AF110" s="877"/>
      <c r="AG110" s="877"/>
      <c r="AH110" s="879"/>
      <c r="AI110" s="880"/>
      <c r="AJ110" s="881"/>
      <c r="AK110" s="882"/>
      <c r="AL110" s="881"/>
      <c r="AM110" s="883"/>
      <c r="AN110" s="884"/>
      <c r="AO110" s="885"/>
    </row>
    <row r="111" spans="1:41" ht="15">
      <c r="A111" s="886"/>
      <c r="B111" s="946"/>
      <c r="C111" s="886"/>
      <c r="D111" s="877" t="s">
        <v>350</v>
      </c>
      <c r="E111" s="878"/>
      <c r="F111" s="877"/>
      <c r="G111" s="877"/>
      <c r="H111" s="879"/>
      <c r="I111" s="880"/>
      <c r="J111" s="881"/>
      <c r="K111" s="882"/>
      <c r="L111" s="881"/>
      <c r="M111" s="883"/>
      <c r="N111" s="884"/>
      <c r="O111" s="885"/>
      <c r="P111" s="865"/>
      <c r="Q111" s="877" t="s">
        <v>288</v>
      </c>
      <c r="R111" s="878"/>
      <c r="S111" s="877"/>
      <c r="T111" s="877"/>
      <c r="U111" s="879"/>
      <c r="V111" s="880"/>
      <c r="W111" s="881"/>
      <c r="X111" s="882"/>
      <c r="Y111" s="881"/>
      <c r="Z111" s="883"/>
      <c r="AA111" s="884"/>
      <c r="AB111" s="885"/>
      <c r="AC111" s="886"/>
      <c r="AD111" s="877" t="s">
        <v>1498</v>
      </c>
      <c r="AE111" s="878"/>
      <c r="AF111" s="877"/>
      <c r="AG111" s="877"/>
      <c r="AH111" s="879"/>
      <c r="AI111" s="880"/>
      <c r="AJ111" s="881"/>
      <c r="AK111" s="882"/>
      <c r="AL111" s="881"/>
      <c r="AM111" s="883"/>
      <c r="AN111" s="884"/>
      <c r="AO111" s="885"/>
    </row>
    <row r="112" spans="1:41" ht="15">
      <c r="A112" s="886"/>
      <c r="B112" s="946"/>
      <c r="C112" s="886"/>
      <c r="D112" s="877" t="s">
        <v>350</v>
      </c>
      <c r="E112" s="878"/>
      <c r="F112" s="877"/>
      <c r="G112" s="877"/>
      <c r="H112" s="879"/>
      <c r="I112" s="880"/>
      <c r="J112" s="881"/>
      <c r="K112" s="882"/>
      <c r="L112" s="881"/>
      <c r="M112" s="883"/>
      <c r="N112" s="884"/>
      <c r="O112" s="885"/>
      <c r="P112" s="865"/>
      <c r="Q112" s="877" t="s">
        <v>288</v>
      </c>
      <c r="R112" s="878"/>
      <c r="S112" s="877"/>
      <c r="T112" s="877"/>
      <c r="U112" s="879"/>
      <c r="V112" s="880"/>
      <c r="W112" s="881"/>
      <c r="X112" s="882"/>
      <c r="Y112" s="881"/>
      <c r="Z112" s="883"/>
      <c r="AA112" s="884"/>
      <c r="AB112" s="885"/>
      <c r="AC112" s="886"/>
      <c r="AD112" s="877" t="s">
        <v>1498</v>
      </c>
      <c r="AE112" s="878"/>
      <c r="AF112" s="877"/>
      <c r="AG112" s="877"/>
      <c r="AH112" s="879"/>
      <c r="AI112" s="880"/>
      <c r="AJ112" s="881"/>
      <c r="AK112" s="882"/>
      <c r="AL112" s="881"/>
      <c r="AM112" s="883"/>
      <c r="AN112" s="884"/>
      <c r="AO112" s="885"/>
    </row>
    <row r="113" spans="1:41" ht="15">
      <c r="A113" s="886"/>
      <c r="B113" s="946"/>
      <c r="C113" s="886"/>
      <c r="D113" s="877" t="s">
        <v>350</v>
      </c>
      <c r="E113" s="878"/>
      <c r="F113" s="877"/>
      <c r="G113" s="877"/>
      <c r="H113" s="879"/>
      <c r="I113" s="880"/>
      <c r="J113" s="881"/>
      <c r="K113" s="882"/>
      <c r="L113" s="881"/>
      <c r="M113" s="883"/>
      <c r="N113" s="884"/>
      <c r="O113" s="885"/>
      <c r="P113" s="865"/>
      <c r="Q113" s="877" t="s">
        <v>288</v>
      </c>
      <c r="R113" s="878"/>
      <c r="S113" s="877"/>
      <c r="T113" s="877"/>
      <c r="U113" s="879"/>
      <c r="V113" s="880"/>
      <c r="W113" s="881"/>
      <c r="X113" s="882"/>
      <c r="Y113" s="881"/>
      <c r="Z113" s="883"/>
      <c r="AA113" s="884"/>
      <c r="AB113" s="885"/>
      <c r="AC113" s="886"/>
      <c r="AD113" s="877" t="s">
        <v>1498</v>
      </c>
      <c r="AE113" s="878"/>
      <c r="AF113" s="877"/>
      <c r="AG113" s="877"/>
      <c r="AH113" s="879"/>
      <c r="AI113" s="880"/>
      <c r="AJ113" s="881"/>
      <c r="AK113" s="882"/>
      <c r="AL113" s="881"/>
      <c r="AM113" s="883"/>
      <c r="AN113" s="884"/>
      <c r="AO113" s="885"/>
    </row>
    <row r="114" spans="1:41" ht="15">
      <c r="A114" s="886"/>
      <c r="B114" s="946"/>
      <c r="C114" s="886"/>
      <c r="D114" s="877" t="s">
        <v>350</v>
      </c>
      <c r="E114" s="878"/>
      <c r="F114" s="877"/>
      <c r="G114" s="877"/>
      <c r="H114" s="879"/>
      <c r="I114" s="880"/>
      <c r="J114" s="881"/>
      <c r="K114" s="882"/>
      <c r="L114" s="881"/>
      <c r="M114" s="883"/>
      <c r="N114" s="884"/>
      <c r="O114" s="885"/>
      <c r="P114" s="865"/>
      <c r="Q114" s="877" t="s">
        <v>288</v>
      </c>
      <c r="R114" s="878"/>
      <c r="S114" s="877"/>
      <c r="T114" s="877"/>
      <c r="U114" s="879"/>
      <c r="V114" s="880"/>
      <c r="W114" s="881"/>
      <c r="X114" s="882"/>
      <c r="Y114" s="881"/>
      <c r="Z114" s="883"/>
      <c r="AA114" s="884"/>
      <c r="AB114" s="885"/>
      <c r="AC114" s="886"/>
      <c r="AD114" s="877" t="s">
        <v>1498</v>
      </c>
      <c r="AE114" s="878"/>
      <c r="AF114" s="877"/>
      <c r="AG114" s="877"/>
      <c r="AH114" s="879"/>
      <c r="AI114" s="880"/>
      <c r="AJ114" s="881"/>
      <c r="AK114" s="882"/>
      <c r="AL114" s="881"/>
      <c r="AM114" s="883"/>
      <c r="AN114" s="884"/>
      <c r="AO114" s="885"/>
    </row>
    <row r="115" spans="1:41" ht="15">
      <c r="A115" s="886"/>
      <c r="B115" s="946"/>
      <c r="C115" s="886"/>
      <c r="D115" s="877" t="s">
        <v>350</v>
      </c>
      <c r="E115" s="878"/>
      <c r="F115" s="877"/>
      <c r="G115" s="877"/>
      <c r="H115" s="879"/>
      <c r="I115" s="880"/>
      <c r="J115" s="881"/>
      <c r="K115" s="882"/>
      <c r="L115" s="881"/>
      <c r="M115" s="883"/>
      <c r="N115" s="884"/>
      <c r="O115" s="885"/>
      <c r="P115" s="865"/>
      <c r="Q115" s="877" t="s">
        <v>288</v>
      </c>
      <c r="R115" s="878"/>
      <c r="S115" s="877"/>
      <c r="T115" s="877"/>
      <c r="U115" s="879"/>
      <c r="V115" s="880"/>
      <c r="W115" s="881"/>
      <c r="X115" s="882"/>
      <c r="Y115" s="881"/>
      <c r="Z115" s="883"/>
      <c r="AA115" s="884"/>
      <c r="AB115" s="885"/>
      <c r="AC115" s="886"/>
      <c r="AD115" s="877" t="s">
        <v>1498</v>
      </c>
      <c r="AE115" s="878"/>
      <c r="AF115" s="877"/>
      <c r="AG115" s="877"/>
      <c r="AH115" s="879"/>
      <c r="AI115" s="880"/>
      <c r="AJ115" s="881"/>
      <c r="AK115" s="882"/>
      <c r="AL115" s="881"/>
      <c r="AM115" s="883"/>
      <c r="AN115" s="884"/>
      <c r="AO115" s="885"/>
    </row>
    <row r="116" spans="1:41" ht="15">
      <c r="A116" s="886"/>
      <c r="B116" s="946"/>
      <c r="C116" s="886"/>
      <c r="D116" s="877" t="s">
        <v>350</v>
      </c>
      <c r="E116" s="878"/>
      <c r="F116" s="877"/>
      <c r="G116" s="877"/>
      <c r="H116" s="879"/>
      <c r="I116" s="880"/>
      <c r="J116" s="881"/>
      <c r="K116" s="882"/>
      <c r="L116" s="881"/>
      <c r="M116" s="883"/>
      <c r="N116" s="884"/>
      <c r="O116" s="885"/>
      <c r="P116" s="865"/>
      <c r="Q116" s="877" t="s">
        <v>288</v>
      </c>
      <c r="R116" s="878"/>
      <c r="S116" s="877"/>
      <c r="T116" s="877"/>
      <c r="U116" s="879"/>
      <c r="V116" s="880"/>
      <c r="W116" s="881"/>
      <c r="X116" s="882"/>
      <c r="Y116" s="881"/>
      <c r="Z116" s="883"/>
      <c r="AA116" s="884"/>
      <c r="AB116" s="885"/>
      <c r="AC116" s="886"/>
      <c r="AD116" s="877" t="s">
        <v>1498</v>
      </c>
      <c r="AE116" s="878"/>
      <c r="AF116" s="877"/>
      <c r="AG116" s="877"/>
      <c r="AH116" s="879"/>
      <c r="AI116" s="880"/>
      <c r="AJ116" s="881"/>
      <c r="AK116" s="882"/>
      <c r="AL116" s="881"/>
      <c r="AM116" s="883"/>
      <c r="AN116" s="884"/>
      <c r="AO116" s="885"/>
    </row>
    <row r="117" spans="1:41" ht="15">
      <c r="A117" s="886"/>
      <c r="B117" s="946"/>
      <c r="C117" s="886"/>
      <c r="D117" s="877" t="s">
        <v>350</v>
      </c>
      <c r="E117" s="878"/>
      <c r="F117" s="877"/>
      <c r="G117" s="877"/>
      <c r="H117" s="879"/>
      <c r="I117" s="880"/>
      <c r="J117" s="881"/>
      <c r="K117" s="882"/>
      <c r="L117" s="881"/>
      <c r="M117" s="883"/>
      <c r="N117" s="884"/>
      <c r="O117" s="885"/>
      <c r="P117" s="865"/>
      <c r="Q117" s="877" t="s">
        <v>288</v>
      </c>
      <c r="R117" s="878"/>
      <c r="S117" s="877"/>
      <c r="T117" s="877"/>
      <c r="U117" s="879"/>
      <c r="V117" s="880"/>
      <c r="W117" s="881"/>
      <c r="X117" s="882"/>
      <c r="Y117" s="881"/>
      <c r="Z117" s="883"/>
      <c r="AA117" s="884"/>
      <c r="AB117" s="885"/>
      <c r="AC117" s="886"/>
      <c r="AD117" s="877" t="s">
        <v>1498</v>
      </c>
      <c r="AE117" s="878"/>
      <c r="AF117" s="877"/>
      <c r="AG117" s="877"/>
      <c r="AH117" s="879"/>
      <c r="AI117" s="880"/>
      <c r="AJ117" s="881"/>
      <c r="AK117" s="882"/>
      <c r="AL117" s="881"/>
      <c r="AM117" s="883"/>
      <c r="AN117" s="884"/>
      <c r="AO117" s="885"/>
    </row>
    <row r="118" spans="1:41" ht="15">
      <c r="A118" s="886"/>
      <c r="B118" s="946"/>
      <c r="C118" s="886"/>
      <c r="D118" s="877" t="s">
        <v>350</v>
      </c>
      <c r="E118" s="878"/>
      <c r="F118" s="877"/>
      <c r="G118" s="877"/>
      <c r="H118" s="879"/>
      <c r="I118" s="880"/>
      <c r="J118" s="881"/>
      <c r="K118" s="882"/>
      <c r="L118" s="881"/>
      <c r="M118" s="883"/>
      <c r="N118" s="884"/>
      <c r="O118" s="885"/>
      <c r="P118" s="865"/>
      <c r="Q118" s="877" t="s">
        <v>288</v>
      </c>
      <c r="R118" s="878"/>
      <c r="S118" s="877"/>
      <c r="T118" s="877"/>
      <c r="U118" s="879"/>
      <c r="V118" s="880"/>
      <c r="W118" s="881"/>
      <c r="X118" s="882"/>
      <c r="Y118" s="881"/>
      <c r="Z118" s="883"/>
      <c r="AA118" s="884"/>
      <c r="AB118" s="885"/>
      <c r="AC118" s="886"/>
      <c r="AD118" s="877" t="s">
        <v>1498</v>
      </c>
      <c r="AE118" s="878"/>
      <c r="AF118" s="877"/>
      <c r="AG118" s="877"/>
      <c r="AH118" s="879"/>
      <c r="AI118" s="880"/>
      <c r="AJ118" s="881"/>
      <c r="AK118" s="882"/>
      <c r="AL118" s="881"/>
      <c r="AM118" s="883"/>
      <c r="AN118" s="884"/>
      <c r="AO118" s="885"/>
    </row>
    <row r="119" spans="1:41" ht="15">
      <c r="A119" s="886"/>
      <c r="B119" s="946"/>
      <c r="C119" s="886"/>
      <c r="D119" s="877" t="s">
        <v>350</v>
      </c>
      <c r="E119" s="878"/>
      <c r="F119" s="877"/>
      <c r="G119" s="877"/>
      <c r="H119" s="879"/>
      <c r="I119" s="880"/>
      <c r="J119" s="881"/>
      <c r="K119" s="882"/>
      <c r="L119" s="881"/>
      <c r="M119" s="883"/>
      <c r="N119" s="884"/>
      <c r="O119" s="885"/>
      <c r="P119" s="865"/>
      <c r="Q119" s="877" t="s">
        <v>288</v>
      </c>
      <c r="R119" s="878"/>
      <c r="S119" s="877"/>
      <c r="T119" s="877"/>
      <c r="U119" s="879"/>
      <c r="V119" s="880"/>
      <c r="W119" s="881"/>
      <c r="X119" s="882"/>
      <c r="Y119" s="881"/>
      <c r="Z119" s="883"/>
      <c r="AA119" s="884"/>
      <c r="AB119" s="885"/>
      <c r="AC119" s="886"/>
      <c r="AD119" s="877" t="s">
        <v>1498</v>
      </c>
      <c r="AE119" s="878"/>
      <c r="AF119" s="877"/>
      <c r="AG119" s="877"/>
      <c r="AH119" s="879"/>
      <c r="AI119" s="880"/>
      <c r="AJ119" s="881"/>
      <c r="AK119" s="882"/>
      <c r="AL119" s="881"/>
      <c r="AM119" s="883"/>
      <c r="AN119" s="884"/>
      <c r="AO119" s="885"/>
    </row>
    <row r="120" spans="1:41" ht="15">
      <c r="A120" s="886"/>
      <c r="B120" s="946"/>
      <c r="C120" s="886"/>
      <c r="D120" s="877" t="s">
        <v>350</v>
      </c>
      <c r="E120" s="878"/>
      <c r="F120" s="877"/>
      <c r="G120" s="877"/>
      <c r="H120" s="879"/>
      <c r="I120" s="880"/>
      <c r="J120" s="881"/>
      <c r="K120" s="882"/>
      <c r="L120" s="881"/>
      <c r="M120" s="883"/>
      <c r="N120" s="884"/>
      <c r="O120" s="885"/>
      <c r="P120" s="865"/>
      <c r="Q120" s="877" t="s">
        <v>288</v>
      </c>
      <c r="R120" s="878"/>
      <c r="S120" s="877"/>
      <c r="T120" s="877"/>
      <c r="U120" s="879"/>
      <c r="V120" s="880"/>
      <c r="W120" s="881"/>
      <c r="X120" s="882"/>
      <c r="Y120" s="881"/>
      <c r="Z120" s="883"/>
      <c r="AA120" s="884"/>
      <c r="AB120" s="885"/>
      <c r="AC120" s="886"/>
      <c r="AD120" s="877" t="s">
        <v>1498</v>
      </c>
      <c r="AE120" s="878"/>
      <c r="AF120" s="877"/>
      <c r="AG120" s="877"/>
      <c r="AH120" s="879"/>
      <c r="AI120" s="880"/>
      <c r="AJ120" s="881"/>
      <c r="AK120" s="882"/>
      <c r="AL120" s="881"/>
      <c r="AM120" s="883"/>
      <c r="AN120" s="884"/>
      <c r="AO120" s="885"/>
    </row>
    <row r="121" spans="1:41" ht="15">
      <c r="A121" s="886"/>
      <c r="B121" s="946"/>
      <c r="C121" s="886"/>
      <c r="D121" s="877" t="s">
        <v>350</v>
      </c>
      <c r="E121" s="878"/>
      <c r="F121" s="877"/>
      <c r="G121" s="877"/>
      <c r="H121" s="879"/>
      <c r="I121" s="880"/>
      <c r="J121" s="881"/>
      <c r="K121" s="882"/>
      <c r="L121" s="881"/>
      <c r="M121" s="883"/>
      <c r="N121" s="884"/>
      <c r="O121" s="885"/>
      <c r="P121" s="865"/>
      <c r="Q121" s="877" t="s">
        <v>288</v>
      </c>
      <c r="R121" s="878"/>
      <c r="S121" s="877"/>
      <c r="T121" s="877"/>
      <c r="U121" s="879"/>
      <c r="V121" s="880"/>
      <c r="W121" s="881"/>
      <c r="X121" s="882"/>
      <c r="Y121" s="881"/>
      <c r="Z121" s="883"/>
      <c r="AA121" s="884"/>
      <c r="AB121" s="885"/>
      <c r="AC121" s="886"/>
      <c r="AD121" s="877" t="s">
        <v>1498</v>
      </c>
      <c r="AE121" s="878"/>
      <c r="AF121" s="877"/>
      <c r="AG121" s="877"/>
      <c r="AH121" s="879"/>
      <c r="AI121" s="880"/>
      <c r="AJ121" s="881"/>
      <c r="AK121" s="882"/>
      <c r="AL121" s="881"/>
      <c r="AM121" s="883"/>
      <c r="AN121" s="884"/>
      <c r="AO121" s="885"/>
    </row>
    <row r="122" spans="1:41" ht="15">
      <c r="A122" s="886"/>
      <c r="B122" s="946"/>
      <c r="C122" s="886"/>
      <c r="D122" s="877" t="s">
        <v>350</v>
      </c>
      <c r="E122" s="878"/>
      <c r="F122" s="877"/>
      <c r="G122" s="877"/>
      <c r="H122" s="879"/>
      <c r="I122" s="880"/>
      <c r="J122" s="881"/>
      <c r="K122" s="882"/>
      <c r="L122" s="881"/>
      <c r="M122" s="883"/>
      <c r="N122" s="884"/>
      <c r="O122" s="885"/>
      <c r="P122" s="865"/>
      <c r="Q122" s="877" t="s">
        <v>288</v>
      </c>
      <c r="R122" s="878"/>
      <c r="S122" s="877"/>
      <c r="T122" s="877"/>
      <c r="U122" s="879"/>
      <c r="V122" s="880"/>
      <c r="W122" s="881"/>
      <c r="X122" s="882"/>
      <c r="Y122" s="881"/>
      <c r="Z122" s="883"/>
      <c r="AA122" s="884"/>
      <c r="AB122" s="885"/>
      <c r="AC122" s="886"/>
      <c r="AD122" s="877" t="s">
        <v>1498</v>
      </c>
      <c r="AE122" s="878"/>
      <c r="AF122" s="877"/>
      <c r="AG122" s="877"/>
      <c r="AH122" s="879"/>
      <c r="AI122" s="880"/>
      <c r="AJ122" s="881"/>
      <c r="AK122" s="882"/>
      <c r="AL122" s="881"/>
      <c r="AM122" s="883"/>
      <c r="AN122" s="884"/>
      <c r="AO122" s="885"/>
    </row>
    <row r="123" spans="1:41" ht="15">
      <c r="A123" s="886"/>
      <c r="B123" s="946"/>
      <c r="C123" s="886"/>
      <c r="D123" s="877" t="s">
        <v>350</v>
      </c>
      <c r="E123" s="878"/>
      <c r="F123" s="877"/>
      <c r="G123" s="877"/>
      <c r="H123" s="879"/>
      <c r="I123" s="880"/>
      <c r="J123" s="881"/>
      <c r="K123" s="882"/>
      <c r="L123" s="881"/>
      <c r="M123" s="883"/>
      <c r="N123" s="884"/>
      <c r="O123" s="885"/>
      <c r="P123" s="865"/>
      <c r="Q123" s="877" t="s">
        <v>288</v>
      </c>
      <c r="R123" s="878"/>
      <c r="S123" s="877"/>
      <c r="T123" s="877"/>
      <c r="U123" s="879"/>
      <c r="V123" s="880"/>
      <c r="W123" s="881"/>
      <c r="X123" s="882"/>
      <c r="Y123" s="881"/>
      <c r="Z123" s="883"/>
      <c r="AA123" s="884"/>
      <c r="AB123" s="885"/>
      <c r="AC123" s="886"/>
      <c r="AD123" s="877" t="s">
        <v>1498</v>
      </c>
      <c r="AE123" s="878"/>
      <c r="AF123" s="877"/>
      <c r="AG123" s="877"/>
      <c r="AH123" s="879"/>
      <c r="AI123" s="880"/>
      <c r="AJ123" s="881"/>
      <c r="AK123" s="882"/>
      <c r="AL123" s="881"/>
      <c r="AM123" s="883"/>
      <c r="AN123" s="884"/>
      <c r="AO123" s="885"/>
    </row>
    <row r="124" spans="1:41" ht="15">
      <c r="A124" s="886"/>
      <c r="B124" s="946"/>
      <c r="C124" s="886"/>
      <c r="D124" s="877" t="s">
        <v>350</v>
      </c>
      <c r="E124" s="878"/>
      <c r="F124" s="877"/>
      <c r="G124" s="877"/>
      <c r="H124" s="879"/>
      <c r="I124" s="880"/>
      <c r="J124" s="881"/>
      <c r="K124" s="882"/>
      <c r="L124" s="881"/>
      <c r="M124" s="883"/>
      <c r="N124" s="884"/>
      <c r="O124" s="885"/>
      <c r="P124" s="865"/>
      <c r="Q124" s="877" t="s">
        <v>288</v>
      </c>
      <c r="R124" s="878"/>
      <c r="S124" s="877"/>
      <c r="T124" s="877"/>
      <c r="U124" s="879"/>
      <c r="V124" s="880"/>
      <c r="W124" s="881"/>
      <c r="X124" s="882"/>
      <c r="Y124" s="881"/>
      <c r="Z124" s="883"/>
      <c r="AA124" s="884"/>
      <c r="AB124" s="885"/>
      <c r="AC124" s="886"/>
      <c r="AD124" s="877" t="s">
        <v>1498</v>
      </c>
      <c r="AE124" s="878"/>
      <c r="AF124" s="877"/>
      <c r="AG124" s="877"/>
      <c r="AH124" s="879"/>
      <c r="AI124" s="880"/>
      <c r="AJ124" s="881"/>
      <c r="AK124" s="882"/>
      <c r="AL124" s="881"/>
      <c r="AM124" s="883"/>
      <c r="AN124" s="884"/>
      <c r="AO124" s="885"/>
    </row>
    <row r="125" spans="1:41" ht="15">
      <c r="A125" s="886"/>
      <c r="B125" s="946"/>
      <c r="C125" s="886"/>
      <c r="D125" s="877" t="s">
        <v>350</v>
      </c>
      <c r="E125" s="878"/>
      <c r="F125" s="877"/>
      <c r="G125" s="877"/>
      <c r="H125" s="879"/>
      <c r="I125" s="880"/>
      <c r="J125" s="881"/>
      <c r="K125" s="882"/>
      <c r="L125" s="881"/>
      <c r="M125" s="883"/>
      <c r="N125" s="884"/>
      <c r="O125" s="885"/>
      <c r="P125" s="865"/>
      <c r="Q125" s="877" t="s">
        <v>288</v>
      </c>
      <c r="R125" s="878"/>
      <c r="S125" s="877"/>
      <c r="T125" s="877"/>
      <c r="U125" s="879"/>
      <c r="V125" s="880"/>
      <c r="W125" s="881"/>
      <c r="X125" s="882"/>
      <c r="Y125" s="881"/>
      <c r="Z125" s="883"/>
      <c r="AA125" s="884"/>
      <c r="AB125" s="885"/>
      <c r="AC125" s="886"/>
      <c r="AD125" s="877" t="s">
        <v>1498</v>
      </c>
      <c r="AE125" s="878"/>
      <c r="AF125" s="877"/>
      <c r="AG125" s="877"/>
      <c r="AH125" s="879"/>
      <c r="AI125" s="880"/>
      <c r="AJ125" s="881"/>
      <c r="AK125" s="882"/>
      <c r="AL125" s="881"/>
      <c r="AM125" s="883"/>
      <c r="AN125" s="884"/>
      <c r="AO125" s="885"/>
    </row>
    <row r="126" spans="1:41" ht="15">
      <c r="A126" s="886"/>
      <c r="B126" s="946"/>
      <c r="C126" s="886"/>
      <c r="D126" s="877" t="s">
        <v>350</v>
      </c>
      <c r="E126" s="878"/>
      <c r="F126" s="877"/>
      <c r="G126" s="877"/>
      <c r="H126" s="879"/>
      <c r="I126" s="880"/>
      <c r="J126" s="881"/>
      <c r="K126" s="882"/>
      <c r="L126" s="881"/>
      <c r="M126" s="883"/>
      <c r="N126" s="884"/>
      <c r="O126" s="885"/>
      <c r="P126" s="865"/>
      <c r="Q126" s="877" t="s">
        <v>288</v>
      </c>
      <c r="R126" s="878"/>
      <c r="S126" s="877"/>
      <c r="T126" s="877"/>
      <c r="U126" s="879"/>
      <c r="V126" s="880"/>
      <c r="W126" s="881"/>
      <c r="X126" s="882"/>
      <c r="Y126" s="881"/>
      <c r="Z126" s="883"/>
      <c r="AA126" s="884"/>
      <c r="AB126" s="885"/>
      <c r="AC126" s="886"/>
      <c r="AD126" s="877" t="s">
        <v>1498</v>
      </c>
      <c r="AE126" s="878"/>
      <c r="AF126" s="877"/>
      <c r="AG126" s="877"/>
      <c r="AH126" s="879"/>
      <c r="AI126" s="880"/>
      <c r="AJ126" s="881"/>
      <c r="AK126" s="882"/>
      <c r="AL126" s="881"/>
      <c r="AM126" s="883"/>
      <c r="AN126" s="884"/>
      <c r="AO126" s="885"/>
    </row>
    <row r="127" spans="1:41" ht="15">
      <c r="A127" s="886"/>
      <c r="B127" s="946"/>
      <c r="C127" s="886"/>
      <c r="D127" s="877" t="s">
        <v>350</v>
      </c>
      <c r="E127" s="878"/>
      <c r="F127" s="877"/>
      <c r="G127" s="877"/>
      <c r="H127" s="879"/>
      <c r="I127" s="880"/>
      <c r="J127" s="881"/>
      <c r="K127" s="882"/>
      <c r="L127" s="881"/>
      <c r="M127" s="883"/>
      <c r="N127" s="884"/>
      <c r="O127" s="885"/>
      <c r="P127" s="865"/>
      <c r="Q127" s="877" t="s">
        <v>288</v>
      </c>
      <c r="R127" s="878"/>
      <c r="S127" s="877"/>
      <c r="T127" s="877"/>
      <c r="U127" s="879"/>
      <c r="V127" s="880"/>
      <c r="W127" s="881"/>
      <c r="X127" s="882"/>
      <c r="Y127" s="881"/>
      <c r="Z127" s="883"/>
      <c r="AA127" s="884"/>
      <c r="AB127" s="885"/>
      <c r="AC127" s="886"/>
      <c r="AD127" s="877" t="s">
        <v>1498</v>
      </c>
      <c r="AE127" s="878"/>
      <c r="AF127" s="877"/>
      <c r="AG127" s="877"/>
      <c r="AH127" s="879"/>
      <c r="AI127" s="880"/>
      <c r="AJ127" s="881"/>
      <c r="AK127" s="882"/>
      <c r="AL127" s="881"/>
      <c r="AM127" s="883"/>
      <c r="AN127" s="884"/>
      <c r="AO127" s="885"/>
    </row>
    <row r="128" spans="1:41" ht="15">
      <c r="A128" s="886"/>
      <c r="B128" s="946"/>
      <c r="C128" s="886"/>
      <c r="D128" s="877" t="s">
        <v>350</v>
      </c>
      <c r="E128" s="878"/>
      <c r="F128" s="877"/>
      <c r="G128" s="877"/>
      <c r="H128" s="879"/>
      <c r="I128" s="880"/>
      <c r="J128" s="881"/>
      <c r="K128" s="882"/>
      <c r="L128" s="881"/>
      <c r="M128" s="883"/>
      <c r="N128" s="884"/>
      <c r="O128" s="885"/>
      <c r="P128" s="865"/>
      <c r="Q128" s="877" t="s">
        <v>288</v>
      </c>
      <c r="R128" s="878"/>
      <c r="S128" s="877"/>
      <c r="T128" s="877"/>
      <c r="U128" s="879"/>
      <c r="V128" s="880"/>
      <c r="W128" s="881"/>
      <c r="X128" s="882"/>
      <c r="Y128" s="881"/>
      <c r="Z128" s="883"/>
      <c r="AA128" s="884"/>
      <c r="AB128" s="885"/>
      <c r="AC128" s="886"/>
      <c r="AD128" s="877" t="s">
        <v>1498</v>
      </c>
      <c r="AE128" s="878"/>
      <c r="AF128" s="877"/>
      <c r="AG128" s="877"/>
      <c r="AH128" s="879"/>
      <c r="AI128" s="880"/>
      <c r="AJ128" s="881"/>
      <c r="AK128" s="882"/>
      <c r="AL128" s="881"/>
      <c r="AM128" s="883"/>
      <c r="AN128" s="884"/>
      <c r="AO128" s="885"/>
    </row>
    <row r="129" spans="1:41" ht="15">
      <c r="A129" s="886"/>
      <c r="B129" s="946"/>
      <c r="C129" s="886"/>
      <c r="D129" s="877" t="s">
        <v>350</v>
      </c>
      <c r="E129" s="878"/>
      <c r="F129" s="877"/>
      <c r="G129" s="877"/>
      <c r="H129" s="879"/>
      <c r="I129" s="880"/>
      <c r="J129" s="881"/>
      <c r="K129" s="882"/>
      <c r="L129" s="881"/>
      <c r="M129" s="883"/>
      <c r="N129" s="884"/>
      <c r="O129" s="885"/>
      <c r="P129" s="865"/>
      <c r="Q129" s="877" t="s">
        <v>288</v>
      </c>
      <c r="R129" s="878"/>
      <c r="S129" s="877"/>
      <c r="T129" s="877"/>
      <c r="U129" s="879"/>
      <c r="V129" s="880"/>
      <c r="W129" s="881"/>
      <c r="X129" s="882"/>
      <c r="Y129" s="881"/>
      <c r="Z129" s="883"/>
      <c r="AA129" s="884"/>
      <c r="AB129" s="885"/>
      <c r="AC129" s="886"/>
      <c r="AD129" s="877" t="s">
        <v>1498</v>
      </c>
      <c r="AE129" s="878"/>
      <c r="AF129" s="877"/>
      <c r="AG129" s="877"/>
      <c r="AH129" s="879"/>
      <c r="AI129" s="880"/>
      <c r="AJ129" s="881"/>
      <c r="AK129" s="882"/>
      <c r="AL129" s="881"/>
      <c r="AM129" s="883"/>
      <c r="AN129" s="884"/>
      <c r="AO129" s="885"/>
    </row>
    <row r="130" spans="1:41" ht="15">
      <c r="A130" s="886"/>
      <c r="B130" s="946"/>
      <c r="C130" s="886"/>
      <c r="D130" s="877" t="s">
        <v>350</v>
      </c>
      <c r="E130" s="878"/>
      <c r="F130" s="877"/>
      <c r="G130" s="877"/>
      <c r="H130" s="879"/>
      <c r="I130" s="880"/>
      <c r="J130" s="881"/>
      <c r="K130" s="882"/>
      <c r="L130" s="881"/>
      <c r="M130" s="883"/>
      <c r="N130" s="884"/>
      <c r="O130" s="885"/>
      <c r="P130" s="865"/>
      <c r="Q130" s="877" t="s">
        <v>288</v>
      </c>
      <c r="R130" s="878"/>
      <c r="S130" s="877"/>
      <c r="T130" s="877"/>
      <c r="U130" s="879"/>
      <c r="V130" s="880"/>
      <c r="W130" s="881"/>
      <c r="X130" s="882"/>
      <c r="Y130" s="881"/>
      <c r="Z130" s="883"/>
      <c r="AA130" s="884"/>
      <c r="AB130" s="885"/>
      <c r="AC130" s="886"/>
      <c r="AD130" s="877" t="s">
        <v>1498</v>
      </c>
      <c r="AE130" s="878"/>
      <c r="AF130" s="877"/>
      <c r="AG130" s="877"/>
      <c r="AH130" s="879"/>
      <c r="AI130" s="880"/>
      <c r="AJ130" s="881"/>
      <c r="AK130" s="882"/>
      <c r="AL130" s="881"/>
      <c r="AM130" s="883"/>
      <c r="AN130" s="884"/>
      <c r="AO130" s="885"/>
    </row>
    <row r="131" spans="1:41" ht="15">
      <c r="A131" s="886"/>
      <c r="B131" s="946"/>
      <c r="C131" s="886"/>
      <c r="D131" s="877" t="s">
        <v>350</v>
      </c>
      <c r="E131" s="878"/>
      <c r="F131" s="877"/>
      <c r="G131" s="877"/>
      <c r="H131" s="879"/>
      <c r="I131" s="880"/>
      <c r="J131" s="881"/>
      <c r="K131" s="882"/>
      <c r="L131" s="881"/>
      <c r="M131" s="883"/>
      <c r="N131" s="884"/>
      <c r="O131" s="885"/>
      <c r="P131" s="865"/>
      <c r="Q131" s="877" t="s">
        <v>288</v>
      </c>
      <c r="R131" s="878"/>
      <c r="S131" s="877"/>
      <c r="T131" s="877"/>
      <c r="U131" s="879"/>
      <c r="V131" s="880"/>
      <c r="W131" s="881"/>
      <c r="X131" s="882"/>
      <c r="Y131" s="881"/>
      <c r="Z131" s="883"/>
      <c r="AA131" s="884"/>
      <c r="AB131" s="885"/>
      <c r="AC131" s="886"/>
      <c r="AD131" s="877" t="s">
        <v>1498</v>
      </c>
      <c r="AE131" s="878"/>
      <c r="AF131" s="877"/>
      <c r="AG131" s="877"/>
      <c r="AH131" s="879"/>
      <c r="AI131" s="880"/>
      <c r="AJ131" s="881"/>
      <c r="AK131" s="882"/>
      <c r="AL131" s="881"/>
      <c r="AM131" s="883"/>
      <c r="AN131" s="884"/>
      <c r="AO131" s="885"/>
    </row>
    <row r="132" spans="1:41" ht="15">
      <c r="A132" s="886"/>
      <c r="B132" s="946"/>
      <c r="C132" s="886"/>
      <c r="D132" s="877" t="s">
        <v>350</v>
      </c>
      <c r="E132" s="878"/>
      <c r="F132" s="877"/>
      <c r="G132" s="877"/>
      <c r="H132" s="879"/>
      <c r="I132" s="880"/>
      <c r="J132" s="881"/>
      <c r="K132" s="882"/>
      <c r="L132" s="881"/>
      <c r="M132" s="883"/>
      <c r="N132" s="884"/>
      <c r="O132" s="885"/>
      <c r="P132" s="865"/>
      <c r="Q132" s="877" t="s">
        <v>288</v>
      </c>
      <c r="R132" s="878"/>
      <c r="S132" s="877"/>
      <c r="T132" s="877"/>
      <c r="U132" s="879"/>
      <c r="V132" s="880"/>
      <c r="W132" s="881"/>
      <c r="X132" s="882"/>
      <c r="Y132" s="881"/>
      <c r="Z132" s="883"/>
      <c r="AA132" s="884"/>
      <c r="AB132" s="885"/>
      <c r="AC132" s="886"/>
      <c r="AD132" s="877" t="s">
        <v>1498</v>
      </c>
      <c r="AE132" s="878"/>
      <c r="AF132" s="877"/>
      <c r="AG132" s="877"/>
      <c r="AH132" s="879"/>
      <c r="AI132" s="880"/>
      <c r="AJ132" s="881"/>
      <c r="AK132" s="882"/>
      <c r="AL132" s="881"/>
      <c r="AM132" s="883"/>
      <c r="AN132" s="884"/>
      <c r="AO132" s="885"/>
    </row>
    <row r="133" spans="1:41" ht="15">
      <c r="A133" s="886"/>
      <c r="B133" s="946"/>
      <c r="C133" s="886"/>
      <c r="D133" s="877" t="s">
        <v>350</v>
      </c>
      <c r="E133" s="878"/>
      <c r="F133" s="877"/>
      <c r="G133" s="877"/>
      <c r="H133" s="879"/>
      <c r="I133" s="880"/>
      <c r="J133" s="881"/>
      <c r="K133" s="882"/>
      <c r="L133" s="881"/>
      <c r="M133" s="883"/>
      <c r="N133" s="884"/>
      <c r="O133" s="885"/>
      <c r="P133" s="865"/>
      <c r="Q133" s="877" t="s">
        <v>288</v>
      </c>
      <c r="R133" s="878"/>
      <c r="S133" s="877"/>
      <c r="T133" s="877"/>
      <c r="U133" s="879"/>
      <c r="V133" s="880"/>
      <c r="W133" s="881"/>
      <c r="X133" s="882"/>
      <c r="Y133" s="881"/>
      <c r="Z133" s="883"/>
      <c r="AA133" s="884"/>
      <c r="AB133" s="885"/>
      <c r="AC133" s="886"/>
      <c r="AD133" s="877" t="s">
        <v>1498</v>
      </c>
      <c r="AE133" s="878"/>
      <c r="AF133" s="877"/>
      <c r="AG133" s="877"/>
      <c r="AH133" s="879"/>
      <c r="AI133" s="880"/>
      <c r="AJ133" s="881"/>
      <c r="AK133" s="882"/>
      <c r="AL133" s="881"/>
      <c r="AM133" s="883"/>
      <c r="AN133" s="884"/>
      <c r="AO133" s="885"/>
    </row>
    <row r="134" spans="1:41" ht="15">
      <c r="A134" s="886"/>
      <c r="B134" s="946"/>
      <c r="C134" s="886"/>
      <c r="D134" s="877" t="s">
        <v>350</v>
      </c>
      <c r="E134" s="878"/>
      <c r="F134" s="877"/>
      <c r="G134" s="877"/>
      <c r="H134" s="879"/>
      <c r="I134" s="880"/>
      <c r="J134" s="881"/>
      <c r="K134" s="882"/>
      <c r="L134" s="881"/>
      <c r="M134" s="883"/>
      <c r="N134" s="884"/>
      <c r="O134" s="885"/>
      <c r="P134" s="865"/>
      <c r="Q134" s="877" t="s">
        <v>288</v>
      </c>
      <c r="R134" s="878"/>
      <c r="S134" s="877"/>
      <c r="T134" s="877"/>
      <c r="U134" s="879"/>
      <c r="V134" s="880"/>
      <c r="W134" s="881"/>
      <c r="X134" s="882"/>
      <c r="Y134" s="881"/>
      <c r="Z134" s="883"/>
      <c r="AA134" s="884"/>
      <c r="AB134" s="885"/>
      <c r="AC134" s="886"/>
      <c r="AD134" s="877" t="s">
        <v>1498</v>
      </c>
      <c r="AE134" s="878"/>
      <c r="AF134" s="877"/>
      <c r="AG134" s="877"/>
      <c r="AH134" s="879"/>
      <c r="AI134" s="880"/>
      <c r="AJ134" s="881"/>
      <c r="AK134" s="882"/>
      <c r="AL134" s="881"/>
      <c r="AM134" s="883"/>
      <c r="AN134" s="884"/>
      <c r="AO134" s="885"/>
    </row>
    <row r="135" spans="1:41" ht="15">
      <c r="A135" s="886"/>
      <c r="B135" s="946"/>
      <c r="C135" s="886"/>
      <c r="D135" s="877" t="s">
        <v>350</v>
      </c>
      <c r="E135" s="878"/>
      <c r="F135" s="877"/>
      <c r="G135" s="877"/>
      <c r="H135" s="879"/>
      <c r="I135" s="880"/>
      <c r="J135" s="881"/>
      <c r="K135" s="882"/>
      <c r="L135" s="881"/>
      <c r="M135" s="883"/>
      <c r="N135" s="884"/>
      <c r="O135" s="885"/>
      <c r="P135" s="865"/>
      <c r="Q135" s="877" t="s">
        <v>288</v>
      </c>
      <c r="R135" s="878"/>
      <c r="S135" s="877"/>
      <c r="T135" s="877"/>
      <c r="U135" s="879"/>
      <c r="V135" s="880"/>
      <c r="W135" s="881"/>
      <c r="X135" s="882"/>
      <c r="Y135" s="881"/>
      <c r="Z135" s="883"/>
      <c r="AA135" s="884"/>
      <c r="AB135" s="885"/>
      <c r="AC135" s="886"/>
      <c r="AD135" s="877" t="s">
        <v>1498</v>
      </c>
      <c r="AE135" s="878"/>
      <c r="AF135" s="877"/>
      <c r="AG135" s="877"/>
      <c r="AH135" s="879"/>
      <c r="AI135" s="880"/>
      <c r="AJ135" s="881"/>
      <c r="AK135" s="882"/>
      <c r="AL135" s="881"/>
      <c r="AM135" s="883"/>
      <c r="AN135" s="884"/>
      <c r="AO135" s="885"/>
    </row>
    <row r="136" spans="1:41" ht="15">
      <c r="A136" s="886"/>
      <c r="B136" s="946"/>
      <c r="C136" s="886"/>
      <c r="D136" s="877" t="s">
        <v>350</v>
      </c>
      <c r="E136" s="878"/>
      <c r="F136" s="877"/>
      <c r="G136" s="877"/>
      <c r="H136" s="879"/>
      <c r="I136" s="880"/>
      <c r="J136" s="881"/>
      <c r="K136" s="882"/>
      <c r="L136" s="881"/>
      <c r="M136" s="883"/>
      <c r="N136" s="884"/>
      <c r="O136" s="885"/>
      <c r="P136" s="865"/>
      <c r="Q136" s="877" t="s">
        <v>288</v>
      </c>
      <c r="R136" s="878"/>
      <c r="S136" s="877"/>
      <c r="T136" s="877"/>
      <c r="U136" s="879"/>
      <c r="V136" s="880"/>
      <c r="W136" s="881"/>
      <c r="X136" s="882"/>
      <c r="Y136" s="881"/>
      <c r="Z136" s="883"/>
      <c r="AA136" s="884"/>
      <c r="AB136" s="885"/>
      <c r="AC136" s="886"/>
      <c r="AD136" s="877" t="s">
        <v>1498</v>
      </c>
      <c r="AE136" s="878"/>
      <c r="AF136" s="877"/>
      <c r="AG136" s="877"/>
      <c r="AH136" s="879"/>
      <c r="AI136" s="880"/>
      <c r="AJ136" s="881"/>
      <c r="AK136" s="882"/>
      <c r="AL136" s="881"/>
      <c r="AM136" s="883"/>
      <c r="AN136" s="884"/>
      <c r="AO136" s="885"/>
    </row>
    <row r="137" spans="1:41" ht="15">
      <c r="A137" s="886"/>
      <c r="B137" s="946"/>
      <c r="C137" s="886"/>
      <c r="D137" s="877" t="s">
        <v>350</v>
      </c>
      <c r="E137" s="878"/>
      <c r="F137" s="877"/>
      <c r="G137" s="877"/>
      <c r="H137" s="879"/>
      <c r="I137" s="880"/>
      <c r="J137" s="881"/>
      <c r="K137" s="882"/>
      <c r="L137" s="881"/>
      <c r="M137" s="883"/>
      <c r="N137" s="884"/>
      <c r="O137" s="885"/>
      <c r="P137" s="865"/>
      <c r="Q137" s="877" t="s">
        <v>288</v>
      </c>
      <c r="R137" s="878"/>
      <c r="S137" s="877"/>
      <c r="T137" s="877"/>
      <c r="U137" s="879"/>
      <c r="V137" s="880"/>
      <c r="W137" s="881"/>
      <c r="X137" s="882"/>
      <c r="Y137" s="881"/>
      <c r="Z137" s="883"/>
      <c r="AA137" s="884"/>
      <c r="AB137" s="885"/>
      <c r="AC137" s="886"/>
      <c r="AD137" s="877" t="s">
        <v>1498</v>
      </c>
      <c r="AE137" s="878"/>
      <c r="AF137" s="877"/>
      <c r="AG137" s="877"/>
      <c r="AH137" s="879"/>
      <c r="AI137" s="880"/>
      <c r="AJ137" s="881"/>
      <c r="AK137" s="882"/>
      <c r="AL137" s="881"/>
      <c r="AM137" s="883"/>
      <c r="AN137" s="884"/>
      <c r="AO137" s="885"/>
    </row>
    <row r="138" spans="1:41" ht="15">
      <c r="A138" s="886"/>
      <c r="B138" s="946"/>
      <c r="C138" s="886"/>
      <c r="D138" s="877" t="s">
        <v>350</v>
      </c>
      <c r="E138" s="878"/>
      <c r="F138" s="877"/>
      <c r="G138" s="877"/>
      <c r="H138" s="879"/>
      <c r="I138" s="880"/>
      <c r="J138" s="881"/>
      <c r="K138" s="882"/>
      <c r="L138" s="881"/>
      <c r="M138" s="883"/>
      <c r="N138" s="884"/>
      <c r="O138" s="885"/>
      <c r="P138" s="865"/>
      <c r="Q138" s="877" t="s">
        <v>288</v>
      </c>
      <c r="R138" s="878"/>
      <c r="S138" s="877"/>
      <c r="T138" s="877"/>
      <c r="U138" s="879"/>
      <c r="V138" s="880"/>
      <c r="W138" s="881"/>
      <c r="X138" s="882"/>
      <c r="Y138" s="881"/>
      <c r="Z138" s="883"/>
      <c r="AA138" s="884"/>
      <c r="AB138" s="885"/>
      <c r="AC138" s="886"/>
      <c r="AD138" s="877" t="s">
        <v>1498</v>
      </c>
      <c r="AE138" s="878"/>
      <c r="AF138" s="877"/>
      <c r="AG138" s="877"/>
      <c r="AH138" s="879"/>
      <c r="AI138" s="880"/>
      <c r="AJ138" s="881"/>
      <c r="AK138" s="882"/>
      <c r="AL138" s="881"/>
      <c r="AM138" s="883"/>
      <c r="AN138" s="884"/>
      <c r="AO138" s="885"/>
    </row>
    <row r="139" spans="1:41" ht="15">
      <c r="A139" s="886"/>
      <c r="B139" s="946"/>
      <c r="C139" s="886"/>
      <c r="D139" s="877" t="s">
        <v>350</v>
      </c>
      <c r="E139" s="878"/>
      <c r="F139" s="877"/>
      <c r="G139" s="877"/>
      <c r="H139" s="879"/>
      <c r="I139" s="880"/>
      <c r="J139" s="881"/>
      <c r="K139" s="882"/>
      <c r="L139" s="881"/>
      <c r="M139" s="883"/>
      <c r="N139" s="884"/>
      <c r="O139" s="885"/>
      <c r="P139" s="865"/>
      <c r="Q139" s="877" t="s">
        <v>288</v>
      </c>
      <c r="R139" s="878"/>
      <c r="S139" s="877"/>
      <c r="T139" s="877"/>
      <c r="U139" s="879"/>
      <c r="V139" s="880"/>
      <c r="W139" s="881"/>
      <c r="X139" s="882"/>
      <c r="Y139" s="881"/>
      <c r="Z139" s="883"/>
      <c r="AA139" s="884"/>
      <c r="AB139" s="885"/>
      <c r="AC139" s="886"/>
      <c r="AD139" s="877" t="s">
        <v>1498</v>
      </c>
      <c r="AE139" s="878"/>
      <c r="AF139" s="877"/>
      <c r="AG139" s="877"/>
      <c r="AH139" s="879"/>
      <c r="AI139" s="880"/>
      <c r="AJ139" s="881"/>
      <c r="AK139" s="882"/>
      <c r="AL139" s="881"/>
      <c r="AM139" s="883"/>
      <c r="AN139" s="884"/>
      <c r="AO139" s="885"/>
    </row>
    <row r="140" spans="1:41" ht="15">
      <c r="A140" s="886"/>
      <c r="B140" s="946"/>
      <c r="C140" s="886"/>
      <c r="D140" s="877" t="s">
        <v>350</v>
      </c>
      <c r="E140" s="878"/>
      <c r="F140" s="877"/>
      <c r="G140" s="877"/>
      <c r="H140" s="879"/>
      <c r="I140" s="880"/>
      <c r="J140" s="881"/>
      <c r="K140" s="882"/>
      <c r="L140" s="881"/>
      <c r="M140" s="883"/>
      <c r="N140" s="884"/>
      <c r="O140" s="885"/>
      <c r="P140" s="865"/>
      <c r="Q140" s="877" t="s">
        <v>288</v>
      </c>
      <c r="R140" s="878"/>
      <c r="S140" s="877"/>
      <c r="T140" s="877"/>
      <c r="U140" s="879"/>
      <c r="V140" s="880"/>
      <c r="W140" s="881"/>
      <c r="X140" s="882"/>
      <c r="Y140" s="881"/>
      <c r="Z140" s="883"/>
      <c r="AA140" s="884"/>
      <c r="AB140" s="885"/>
      <c r="AC140" s="886"/>
      <c r="AD140" s="877" t="s">
        <v>1498</v>
      </c>
      <c r="AE140" s="878"/>
      <c r="AF140" s="877"/>
      <c r="AG140" s="877"/>
      <c r="AH140" s="879"/>
      <c r="AI140" s="880"/>
      <c r="AJ140" s="881"/>
      <c r="AK140" s="882"/>
      <c r="AL140" s="881"/>
      <c r="AM140" s="883"/>
      <c r="AN140" s="884"/>
      <c r="AO140" s="885"/>
    </row>
    <row r="141" spans="1:41" ht="15">
      <c r="A141" s="886"/>
      <c r="B141" s="946"/>
      <c r="C141" s="886"/>
      <c r="D141" s="877" t="s">
        <v>350</v>
      </c>
      <c r="E141" s="878"/>
      <c r="F141" s="877"/>
      <c r="G141" s="877"/>
      <c r="H141" s="879"/>
      <c r="I141" s="880"/>
      <c r="J141" s="881"/>
      <c r="K141" s="882"/>
      <c r="L141" s="881"/>
      <c r="M141" s="883"/>
      <c r="N141" s="884"/>
      <c r="O141" s="885"/>
      <c r="P141" s="865"/>
      <c r="Q141" s="877" t="s">
        <v>288</v>
      </c>
      <c r="R141" s="878"/>
      <c r="S141" s="877"/>
      <c r="T141" s="877"/>
      <c r="U141" s="879"/>
      <c r="V141" s="880"/>
      <c r="W141" s="881"/>
      <c r="X141" s="882"/>
      <c r="Y141" s="881"/>
      <c r="Z141" s="883"/>
      <c r="AA141" s="884"/>
      <c r="AB141" s="885"/>
      <c r="AC141" s="886"/>
      <c r="AD141" s="877" t="s">
        <v>1498</v>
      </c>
      <c r="AE141" s="878"/>
      <c r="AF141" s="877"/>
      <c r="AG141" s="877"/>
      <c r="AH141" s="879"/>
      <c r="AI141" s="880"/>
      <c r="AJ141" s="881"/>
      <c r="AK141" s="882"/>
      <c r="AL141" s="881"/>
      <c r="AM141" s="883"/>
      <c r="AN141" s="884"/>
      <c r="AO141" s="885"/>
    </row>
    <row r="142" spans="1:41" ht="15">
      <c r="A142" s="886"/>
      <c r="B142" s="946"/>
      <c r="C142" s="886"/>
      <c r="D142" s="877" t="s">
        <v>350</v>
      </c>
      <c r="E142" s="878"/>
      <c r="F142" s="877"/>
      <c r="G142" s="877"/>
      <c r="H142" s="879"/>
      <c r="I142" s="880"/>
      <c r="J142" s="881"/>
      <c r="K142" s="882"/>
      <c r="L142" s="881"/>
      <c r="M142" s="883"/>
      <c r="N142" s="884"/>
      <c r="O142" s="885"/>
      <c r="P142" s="865"/>
      <c r="Q142" s="877" t="s">
        <v>288</v>
      </c>
      <c r="R142" s="878"/>
      <c r="S142" s="877"/>
      <c r="T142" s="877"/>
      <c r="U142" s="879"/>
      <c r="V142" s="880"/>
      <c r="W142" s="881"/>
      <c r="X142" s="882"/>
      <c r="Y142" s="881"/>
      <c r="Z142" s="883"/>
      <c r="AA142" s="884"/>
      <c r="AB142" s="885"/>
      <c r="AC142" s="886"/>
      <c r="AD142" s="877" t="s">
        <v>1498</v>
      </c>
      <c r="AE142" s="878"/>
      <c r="AF142" s="877"/>
      <c r="AG142" s="877"/>
      <c r="AH142" s="879"/>
      <c r="AI142" s="880"/>
      <c r="AJ142" s="881"/>
      <c r="AK142" s="882"/>
      <c r="AL142" s="881"/>
      <c r="AM142" s="883"/>
      <c r="AN142" s="884"/>
      <c r="AO142" s="885"/>
    </row>
    <row r="143" spans="1:41" ht="15">
      <c r="A143" s="886"/>
      <c r="B143" s="946"/>
      <c r="C143" s="886"/>
      <c r="D143" s="877" t="s">
        <v>350</v>
      </c>
      <c r="E143" s="878"/>
      <c r="F143" s="877"/>
      <c r="G143" s="877"/>
      <c r="H143" s="879"/>
      <c r="I143" s="880"/>
      <c r="J143" s="881"/>
      <c r="K143" s="882"/>
      <c r="L143" s="881"/>
      <c r="M143" s="883"/>
      <c r="N143" s="884"/>
      <c r="O143" s="885"/>
      <c r="P143" s="865"/>
      <c r="Q143" s="877" t="s">
        <v>288</v>
      </c>
      <c r="R143" s="878"/>
      <c r="S143" s="877"/>
      <c r="T143" s="877"/>
      <c r="U143" s="879"/>
      <c r="V143" s="880"/>
      <c r="W143" s="881"/>
      <c r="X143" s="882"/>
      <c r="Y143" s="881"/>
      <c r="Z143" s="883"/>
      <c r="AA143" s="884"/>
      <c r="AB143" s="885"/>
      <c r="AC143" s="886"/>
      <c r="AD143" s="877" t="s">
        <v>1498</v>
      </c>
      <c r="AE143" s="878"/>
      <c r="AF143" s="877"/>
      <c r="AG143" s="877"/>
      <c r="AH143" s="879"/>
      <c r="AI143" s="880"/>
      <c r="AJ143" s="881"/>
      <c r="AK143" s="882"/>
      <c r="AL143" s="881"/>
      <c r="AM143" s="883"/>
      <c r="AN143" s="884"/>
      <c r="AO143" s="885"/>
    </row>
    <row r="144" spans="1:41" ht="15">
      <c r="A144" s="886"/>
      <c r="B144" s="946"/>
      <c r="C144" s="886"/>
      <c r="D144" s="877" t="s">
        <v>350</v>
      </c>
      <c r="E144" s="878"/>
      <c r="F144" s="877"/>
      <c r="G144" s="877"/>
      <c r="H144" s="879"/>
      <c r="I144" s="880"/>
      <c r="J144" s="881"/>
      <c r="K144" s="882"/>
      <c r="L144" s="881"/>
      <c r="M144" s="883"/>
      <c r="N144" s="884"/>
      <c r="O144" s="885"/>
      <c r="P144" s="865"/>
      <c r="Q144" s="877" t="s">
        <v>288</v>
      </c>
      <c r="R144" s="878"/>
      <c r="S144" s="877"/>
      <c r="T144" s="877"/>
      <c r="U144" s="879"/>
      <c r="V144" s="880"/>
      <c r="W144" s="881"/>
      <c r="X144" s="882"/>
      <c r="Y144" s="881"/>
      <c r="Z144" s="883"/>
      <c r="AA144" s="884"/>
      <c r="AB144" s="885"/>
      <c r="AC144" s="886"/>
      <c r="AD144" s="877" t="s">
        <v>1498</v>
      </c>
      <c r="AE144" s="878"/>
      <c r="AF144" s="877"/>
      <c r="AG144" s="877"/>
      <c r="AH144" s="879"/>
      <c r="AI144" s="880"/>
      <c r="AJ144" s="881"/>
      <c r="AK144" s="882"/>
      <c r="AL144" s="881"/>
      <c r="AM144" s="883"/>
      <c r="AN144" s="884"/>
      <c r="AO144" s="885"/>
    </row>
    <row r="145" spans="1:41" ht="15">
      <c r="A145" s="886"/>
      <c r="B145" s="946"/>
      <c r="C145" s="886"/>
      <c r="D145" s="877" t="s">
        <v>350</v>
      </c>
      <c r="E145" s="878"/>
      <c r="F145" s="877"/>
      <c r="G145" s="877"/>
      <c r="H145" s="879"/>
      <c r="I145" s="880"/>
      <c r="J145" s="881"/>
      <c r="K145" s="882"/>
      <c r="L145" s="881"/>
      <c r="M145" s="883"/>
      <c r="N145" s="884"/>
      <c r="O145" s="885"/>
      <c r="P145" s="865"/>
      <c r="Q145" s="877" t="s">
        <v>288</v>
      </c>
      <c r="R145" s="878"/>
      <c r="S145" s="877"/>
      <c r="T145" s="877"/>
      <c r="U145" s="879"/>
      <c r="V145" s="880"/>
      <c r="W145" s="881"/>
      <c r="X145" s="882"/>
      <c r="Y145" s="881"/>
      <c r="Z145" s="883"/>
      <c r="AA145" s="884"/>
      <c r="AB145" s="885"/>
      <c r="AC145" s="886"/>
      <c r="AD145" s="877" t="s">
        <v>1498</v>
      </c>
      <c r="AE145" s="878"/>
      <c r="AF145" s="877"/>
      <c r="AG145" s="877"/>
      <c r="AH145" s="879"/>
      <c r="AI145" s="880"/>
      <c r="AJ145" s="881"/>
      <c r="AK145" s="882"/>
      <c r="AL145" s="881"/>
      <c r="AM145" s="883"/>
      <c r="AN145" s="884"/>
      <c r="AO145" s="885"/>
    </row>
    <row r="146" spans="1:41" ht="15">
      <c r="A146" s="886"/>
      <c r="B146" s="946"/>
      <c r="C146" s="886"/>
      <c r="D146" s="877" t="s">
        <v>350</v>
      </c>
      <c r="E146" s="878"/>
      <c r="F146" s="877"/>
      <c r="G146" s="877"/>
      <c r="H146" s="879"/>
      <c r="I146" s="880"/>
      <c r="J146" s="881"/>
      <c r="K146" s="882"/>
      <c r="L146" s="881"/>
      <c r="M146" s="883"/>
      <c r="N146" s="884"/>
      <c r="O146" s="885"/>
      <c r="P146" s="865"/>
      <c r="Q146" s="877" t="s">
        <v>288</v>
      </c>
      <c r="R146" s="878"/>
      <c r="S146" s="877"/>
      <c r="T146" s="877"/>
      <c r="U146" s="879"/>
      <c r="V146" s="880"/>
      <c r="W146" s="881"/>
      <c r="X146" s="882"/>
      <c r="Y146" s="881"/>
      <c r="Z146" s="883"/>
      <c r="AA146" s="884"/>
      <c r="AB146" s="885"/>
      <c r="AC146" s="886"/>
      <c r="AD146" s="877" t="s">
        <v>1498</v>
      </c>
      <c r="AE146" s="878"/>
      <c r="AF146" s="877"/>
      <c r="AG146" s="877"/>
      <c r="AH146" s="879"/>
      <c r="AI146" s="880"/>
      <c r="AJ146" s="881"/>
      <c r="AK146" s="882"/>
      <c r="AL146" s="881"/>
      <c r="AM146" s="883"/>
      <c r="AN146" s="884"/>
      <c r="AO146" s="885"/>
    </row>
    <row r="147" spans="1:41" ht="15">
      <c r="A147" s="886"/>
      <c r="B147" s="946"/>
      <c r="C147" s="886"/>
      <c r="D147" s="877" t="s">
        <v>350</v>
      </c>
      <c r="E147" s="878"/>
      <c r="F147" s="877"/>
      <c r="G147" s="877"/>
      <c r="H147" s="879"/>
      <c r="I147" s="880"/>
      <c r="J147" s="881"/>
      <c r="K147" s="882"/>
      <c r="L147" s="881"/>
      <c r="M147" s="883"/>
      <c r="N147" s="884"/>
      <c r="O147" s="885"/>
      <c r="P147" s="865"/>
      <c r="Q147" s="877" t="s">
        <v>288</v>
      </c>
      <c r="R147" s="878"/>
      <c r="S147" s="877"/>
      <c r="T147" s="877"/>
      <c r="U147" s="879"/>
      <c r="V147" s="880"/>
      <c r="W147" s="881"/>
      <c r="X147" s="882"/>
      <c r="Y147" s="881"/>
      <c r="Z147" s="883"/>
      <c r="AA147" s="884"/>
      <c r="AB147" s="885"/>
      <c r="AC147" s="886"/>
      <c r="AD147" s="877" t="s">
        <v>1498</v>
      </c>
      <c r="AE147" s="878"/>
      <c r="AF147" s="877"/>
      <c r="AG147" s="877"/>
      <c r="AH147" s="879"/>
      <c r="AI147" s="880"/>
      <c r="AJ147" s="881"/>
      <c r="AK147" s="882"/>
      <c r="AL147" s="881"/>
      <c r="AM147" s="883"/>
      <c r="AN147" s="884"/>
      <c r="AO147" s="885"/>
    </row>
    <row r="148" spans="1:41" ht="15">
      <c r="A148" s="886"/>
      <c r="B148" s="946"/>
      <c r="C148" s="886"/>
      <c r="D148" s="877" t="s">
        <v>350</v>
      </c>
      <c r="E148" s="878"/>
      <c r="F148" s="877"/>
      <c r="G148" s="877"/>
      <c r="H148" s="879"/>
      <c r="I148" s="880"/>
      <c r="J148" s="881"/>
      <c r="K148" s="882"/>
      <c r="L148" s="881"/>
      <c r="M148" s="883"/>
      <c r="N148" s="884"/>
      <c r="O148" s="885"/>
      <c r="P148" s="865"/>
      <c r="Q148" s="877" t="s">
        <v>288</v>
      </c>
      <c r="R148" s="878"/>
      <c r="S148" s="877"/>
      <c r="T148" s="877"/>
      <c r="U148" s="879"/>
      <c r="V148" s="880"/>
      <c r="W148" s="881"/>
      <c r="X148" s="882"/>
      <c r="Y148" s="881"/>
      <c r="Z148" s="883"/>
      <c r="AA148" s="884"/>
      <c r="AB148" s="885"/>
      <c r="AC148" s="886"/>
      <c r="AD148" s="877" t="s">
        <v>1498</v>
      </c>
      <c r="AE148" s="878"/>
      <c r="AF148" s="877"/>
      <c r="AG148" s="877"/>
      <c r="AH148" s="879"/>
      <c r="AI148" s="880"/>
      <c r="AJ148" s="881"/>
      <c r="AK148" s="882"/>
      <c r="AL148" s="881"/>
      <c r="AM148" s="883"/>
      <c r="AN148" s="884"/>
      <c r="AO148" s="885"/>
    </row>
    <row r="149" spans="1:41" ht="15">
      <c r="A149" s="886"/>
      <c r="B149" s="946"/>
      <c r="C149" s="886"/>
      <c r="D149" s="877" t="s">
        <v>350</v>
      </c>
      <c r="E149" s="878"/>
      <c r="F149" s="877"/>
      <c r="G149" s="877"/>
      <c r="H149" s="879"/>
      <c r="I149" s="880"/>
      <c r="J149" s="881"/>
      <c r="K149" s="882"/>
      <c r="L149" s="881"/>
      <c r="M149" s="883"/>
      <c r="N149" s="884"/>
      <c r="O149" s="885"/>
      <c r="P149" s="865"/>
      <c r="Q149" s="877" t="s">
        <v>288</v>
      </c>
      <c r="R149" s="878"/>
      <c r="S149" s="877"/>
      <c r="T149" s="877"/>
      <c r="U149" s="879"/>
      <c r="V149" s="880"/>
      <c r="W149" s="881"/>
      <c r="X149" s="882"/>
      <c r="Y149" s="881"/>
      <c r="Z149" s="883"/>
      <c r="AA149" s="884"/>
      <c r="AB149" s="885"/>
      <c r="AC149" s="886"/>
      <c r="AD149" s="877" t="s">
        <v>1498</v>
      </c>
      <c r="AE149" s="878"/>
      <c r="AF149" s="877"/>
      <c r="AG149" s="877"/>
      <c r="AH149" s="879"/>
      <c r="AI149" s="880"/>
      <c r="AJ149" s="881"/>
      <c r="AK149" s="882"/>
      <c r="AL149" s="881"/>
      <c r="AM149" s="883"/>
      <c r="AN149" s="884"/>
      <c r="AO149" s="885"/>
    </row>
    <row r="150" spans="1:41" ht="15">
      <c r="A150" s="886"/>
      <c r="B150" s="946"/>
      <c r="C150" s="886"/>
      <c r="D150" s="877" t="s">
        <v>350</v>
      </c>
      <c r="E150" s="878"/>
      <c r="F150" s="877"/>
      <c r="G150" s="877"/>
      <c r="H150" s="879"/>
      <c r="I150" s="880"/>
      <c r="J150" s="881"/>
      <c r="K150" s="882"/>
      <c r="L150" s="881"/>
      <c r="M150" s="883"/>
      <c r="N150" s="884"/>
      <c r="O150" s="885"/>
      <c r="P150" s="865"/>
      <c r="Q150" s="877" t="s">
        <v>288</v>
      </c>
      <c r="R150" s="878"/>
      <c r="S150" s="877"/>
      <c r="T150" s="877"/>
      <c r="U150" s="879"/>
      <c r="V150" s="880"/>
      <c r="W150" s="881"/>
      <c r="X150" s="882"/>
      <c r="Y150" s="881"/>
      <c r="Z150" s="883"/>
      <c r="AA150" s="884"/>
      <c r="AB150" s="885"/>
      <c r="AC150" s="886"/>
      <c r="AD150" s="877" t="s">
        <v>1498</v>
      </c>
      <c r="AE150" s="878"/>
      <c r="AF150" s="877"/>
      <c r="AG150" s="877"/>
      <c r="AH150" s="879"/>
      <c r="AI150" s="880"/>
      <c r="AJ150" s="881"/>
      <c r="AK150" s="882"/>
      <c r="AL150" s="881"/>
      <c r="AM150" s="883"/>
      <c r="AN150" s="884"/>
      <c r="AO150" s="885"/>
    </row>
    <row r="151" spans="1:41" ht="15">
      <c r="A151" s="886"/>
      <c r="B151" s="946"/>
      <c r="C151" s="886"/>
      <c r="D151" s="877" t="s">
        <v>350</v>
      </c>
      <c r="E151" s="878"/>
      <c r="F151" s="877"/>
      <c r="G151" s="877"/>
      <c r="H151" s="879"/>
      <c r="I151" s="880"/>
      <c r="J151" s="881"/>
      <c r="K151" s="882"/>
      <c r="L151" s="881"/>
      <c r="M151" s="883"/>
      <c r="N151" s="884"/>
      <c r="O151" s="885"/>
      <c r="P151" s="865"/>
      <c r="Q151" s="877" t="s">
        <v>288</v>
      </c>
      <c r="R151" s="878"/>
      <c r="S151" s="877"/>
      <c r="T151" s="877"/>
      <c r="U151" s="879"/>
      <c r="V151" s="880"/>
      <c r="W151" s="881"/>
      <c r="X151" s="882"/>
      <c r="Y151" s="881"/>
      <c r="Z151" s="883"/>
      <c r="AA151" s="884"/>
      <c r="AB151" s="885"/>
      <c r="AC151" s="886"/>
      <c r="AD151" s="877" t="s">
        <v>1498</v>
      </c>
      <c r="AE151" s="878"/>
      <c r="AF151" s="877"/>
      <c r="AG151" s="877"/>
      <c r="AH151" s="879"/>
      <c r="AI151" s="880"/>
      <c r="AJ151" s="881"/>
      <c r="AK151" s="882"/>
      <c r="AL151" s="881"/>
      <c r="AM151" s="883"/>
      <c r="AN151" s="884"/>
      <c r="AO151" s="885"/>
    </row>
    <row r="152" spans="1:41" ht="15">
      <c r="A152" s="886"/>
      <c r="B152" s="946"/>
      <c r="C152" s="886"/>
      <c r="D152" s="877" t="s">
        <v>350</v>
      </c>
      <c r="E152" s="878"/>
      <c r="F152" s="877"/>
      <c r="G152" s="877"/>
      <c r="H152" s="879"/>
      <c r="I152" s="880"/>
      <c r="J152" s="881"/>
      <c r="K152" s="882"/>
      <c r="L152" s="881"/>
      <c r="M152" s="883"/>
      <c r="N152" s="884"/>
      <c r="O152" s="885"/>
      <c r="P152" s="865"/>
      <c r="Q152" s="877" t="s">
        <v>288</v>
      </c>
      <c r="R152" s="878"/>
      <c r="S152" s="877"/>
      <c r="T152" s="877"/>
      <c r="U152" s="879"/>
      <c r="V152" s="880"/>
      <c r="W152" s="881"/>
      <c r="X152" s="882"/>
      <c r="Y152" s="881"/>
      <c r="Z152" s="883"/>
      <c r="AA152" s="884"/>
      <c r="AB152" s="885"/>
      <c r="AC152" s="886"/>
      <c r="AD152" s="877" t="s">
        <v>1498</v>
      </c>
      <c r="AE152" s="878"/>
      <c r="AF152" s="877"/>
      <c r="AG152" s="877"/>
      <c r="AH152" s="879"/>
      <c r="AI152" s="880"/>
      <c r="AJ152" s="881"/>
      <c r="AK152" s="882"/>
      <c r="AL152" s="881"/>
      <c r="AM152" s="883"/>
      <c r="AN152" s="884"/>
      <c r="AO152" s="885"/>
    </row>
    <row r="153" spans="1:41" ht="15">
      <c r="A153" s="886"/>
      <c r="B153" s="946"/>
      <c r="C153" s="886"/>
      <c r="D153" s="877" t="s">
        <v>350</v>
      </c>
      <c r="E153" s="878"/>
      <c r="F153" s="877"/>
      <c r="G153" s="877"/>
      <c r="H153" s="879"/>
      <c r="I153" s="880"/>
      <c r="J153" s="881"/>
      <c r="K153" s="882"/>
      <c r="L153" s="881"/>
      <c r="M153" s="883"/>
      <c r="N153" s="884"/>
      <c r="O153" s="885"/>
      <c r="P153" s="865"/>
      <c r="Q153" s="877" t="s">
        <v>288</v>
      </c>
      <c r="R153" s="878"/>
      <c r="S153" s="877"/>
      <c r="T153" s="877"/>
      <c r="U153" s="879"/>
      <c r="V153" s="880"/>
      <c r="W153" s="881"/>
      <c r="X153" s="882"/>
      <c r="Y153" s="881"/>
      <c r="Z153" s="883"/>
      <c r="AA153" s="884"/>
      <c r="AB153" s="885"/>
      <c r="AC153" s="886"/>
      <c r="AD153" s="877" t="s">
        <v>1498</v>
      </c>
      <c r="AE153" s="878"/>
      <c r="AF153" s="877"/>
      <c r="AG153" s="877"/>
      <c r="AH153" s="879"/>
      <c r="AI153" s="880"/>
      <c r="AJ153" s="881"/>
      <c r="AK153" s="882"/>
      <c r="AL153" s="881"/>
      <c r="AM153" s="883"/>
      <c r="AN153" s="884"/>
      <c r="AO153" s="885"/>
    </row>
    <row r="154" spans="1:41" ht="15">
      <c r="A154" s="886"/>
      <c r="B154" s="946"/>
      <c r="C154" s="886"/>
      <c r="D154" s="877" t="s">
        <v>350</v>
      </c>
      <c r="E154" s="878"/>
      <c r="F154" s="877"/>
      <c r="G154" s="877"/>
      <c r="H154" s="879"/>
      <c r="I154" s="880"/>
      <c r="J154" s="881"/>
      <c r="K154" s="882"/>
      <c r="L154" s="881"/>
      <c r="M154" s="883"/>
      <c r="N154" s="884"/>
      <c r="O154" s="885"/>
      <c r="P154" s="865"/>
      <c r="Q154" s="877" t="s">
        <v>288</v>
      </c>
      <c r="R154" s="878"/>
      <c r="S154" s="877"/>
      <c r="T154" s="877"/>
      <c r="U154" s="879"/>
      <c r="V154" s="880"/>
      <c r="W154" s="881"/>
      <c r="X154" s="882"/>
      <c r="Y154" s="881"/>
      <c r="Z154" s="883"/>
      <c r="AA154" s="884"/>
      <c r="AB154" s="885"/>
      <c r="AC154" s="886"/>
      <c r="AD154" s="877" t="s">
        <v>1498</v>
      </c>
      <c r="AE154" s="878"/>
      <c r="AF154" s="877"/>
      <c r="AG154" s="877"/>
      <c r="AH154" s="879"/>
      <c r="AI154" s="880"/>
      <c r="AJ154" s="881"/>
      <c r="AK154" s="882"/>
      <c r="AL154" s="881"/>
      <c r="AM154" s="883"/>
      <c r="AN154" s="884"/>
      <c r="AO154" s="885"/>
    </row>
    <row r="155" spans="1:41" ht="15">
      <c r="A155" s="886"/>
      <c r="B155" s="946"/>
      <c r="C155" s="886"/>
      <c r="D155" s="877" t="s">
        <v>350</v>
      </c>
      <c r="E155" s="878"/>
      <c r="F155" s="877"/>
      <c r="G155" s="877"/>
      <c r="H155" s="879"/>
      <c r="I155" s="880"/>
      <c r="J155" s="881"/>
      <c r="K155" s="882"/>
      <c r="L155" s="881"/>
      <c r="M155" s="883"/>
      <c r="N155" s="884"/>
      <c r="O155" s="885"/>
      <c r="P155" s="865"/>
      <c r="Q155" s="877" t="s">
        <v>288</v>
      </c>
      <c r="R155" s="878"/>
      <c r="S155" s="877"/>
      <c r="T155" s="877"/>
      <c r="U155" s="879"/>
      <c r="V155" s="880"/>
      <c r="W155" s="881"/>
      <c r="X155" s="882"/>
      <c r="Y155" s="881"/>
      <c r="Z155" s="883"/>
      <c r="AA155" s="884"/>
      <c r="AB155" s="885"/>
      <c r="AC155" s="886"/>
      <c r="AD155" s="877" t="s">
        <v>1498</v>
      </c>
      <c r="AE155" s="878"/>
      <c r="AF155" s="877"/>
      <c r="AG155" s="877"/>
      <c r="AH155" s="879"/>
      <c r="AI155" s="880"/>
      <c r="AJ155" s="881"/>
      <c r="AK155" s="882"/>
      <c r="AL155" s="881"/>
      <c r="AM155" s="883"/>
      <c r="AN155" s="884"/>
      <c r="AO155" s="885"/>
    </row>
    <row r="156" spans="1:41" ht="15">
      <c r="A156" s="886"/>
      <c r="B156" s="946"/>
      <c r="C156" s="886"/>
      <c r="D156" s="877" t="s">
        <v>350</v>
      </c>
      <c r="E156" s="878"/>
      <c r="F156" s="877"/>
      <c r="G156" s="877"/>
      <c r="H156" s="879"/>
      <c r="I156" s="880"/>
      <c r="J156" s="881"/>
      <c r="K156" s="882"/>
      <c r="L156" s="881"/>
      <c r="M156" s="883"/>
      <c r="N156" s="884"/>
      <c r="O156" s="885"/>
      <c r="P156" s="865"/>
      <c r="Q156" s="877" t="s">
        <v>288</v>
      </c>
      <c r="R156" s="878"/>
      <c r="S156" s="877"/>
      <c r="T156" s="877"/>
      <c r="U156" s="879"/>
      <c r="V156" s="880"/>
      <c r="W156" s="881"/>
      <c r="X156" s="882"/>
      <c r="Y156" s="881"/>
      <c r="Z156" s="883"/>
      <c r="AA156" s="884"/>
      <c r="AB156" s="885"/>
      <c r="AC156" s="886"/>
      <c r="AD156" s="877" t="s">
        <v>1498</v>
      </c>
      <c r="AE156" s="878"/>
      <c r="AF156" s="877"/>
      <c r="AG156" s="877"/>
      <c r="AH156" s="879"/>
      <c r="AI156" s="880"/>
      <c r="AJ156" s="881"/>
      <c r="AK156" s="882"/>
      <c r="AL156" s="881"/>
      <c r="AM156" s="883"/>
      <c r="AN156" s="884"/>
      <c r="AO156" s="885"/>
    </row>
    <row r="157" spans="1:41" ht="15">
      <c r="A157" s="886"/>
      <c r="B157" s="946"/>
      <c r="C157" s="886"/>
      <c r="D157" s="877" t="s">
        <v>350</v>
      </c>
      <c r="E157" s="878"/>
      <c r="F157" s="877"/>
      <c r="G157" s="877"/>
      <c r="H157" s="879"/>
      <c r="I157" s="880"/>
      <c r="J157" s="881"/>
      <c r="K157" s="882"/>
      <c r="L157" s="881"/>
      <c r="M157" s="883"/>
      <c r="N157" s="884"/>
      <c r="O157" s="885"/>
      <c r="P157" s="865"/>
      <c r="Q157" s="877" t="s">
        <v>288</v>
      </c>
      <c r="R157" s="878"/>
      <c r="S157" s="877"/>
      <c r="T157" s="877"/>
      <c r="U157" s="879"/>
      <c r="V157" s="880"/>
      <c r="W157" s="881"/>
      <c r="X157" s="882"/>
      <c r="Y157" s="881"/>
      <c r="Z157" s="883"/>
      <c r="AA157" s="884"/>
      <c r="AB157" s="885"/>
      <c r="AC157" s="886"/>
      <c r="AD157" s="877" t="s">
        <v>1498</v>
      </c>
      <c r="AE157" s="878"/>
      <c r="AF157" s="877"/>
      <c r="AG157" s="877"/>
      <c r="AH157" s="879"/>
      <c r="AI157" s="880"/>
      <c r="AJ157" s="881"/>
      <c r="AK157" s="882"/>
      <c r="AL157" s="881"/>
      <c r="AM157" s="883"/>
      <c r="AN157" s="884"/>
      <c r="AO157" s="885"/>
    </row>
    <row r="158" spans="1:41" ht="15">
      <c r="A158" s="886"/>
      <c r="B158" s="946"/>
      <c r="C158" s="886"/>
      <c r="D158" s="877" t="s">
        <v>350</v>
      </c>
      <c r="E158" s="878"/>
      <c r="F158" s="877"/>
      <c r="G158" s="877"/>
      <c r="H158" s="879"/>
      <c r="I158" s="880"/>
      <c r="J158" s="881"/>
      <c r="K158" s="882"/>
      <c r="L158" s="881"/>
      <c r="M158" s="883"/>
      <c r="N158" s="884"/>
      <c r="O158" s="885"/>
      <c r="P158" s="865"/>
      <c r="Q158" s="877" t="s">
        <v>288</v>
      </c>
      <c r="R158" s="878"/>
      <c r="S158" s="877"/>
      <c r="T158" s="877"/>
      <c r="U158" s="879"/>
      <c r="V158" s="880"/>
      <c r="W158" s="881"/>
      <c r="X158" s="882"/>
      <c r="Y158" s="881"/>
      <c r="Z158" s="883"/>
      <c r="AA158" s="884"/>
      <c r="AB158" s="885"/>
      <c r="AC158" s="886"/>
      <c r="AD158" s="877" t="s">
        <v>1498</v>
      </c>
      <c r="AE158" s="878"/>
      <c r="AF158" s="877"/>
      <c r="AG158" s="877"/>
      <c r="AH158" s="879"/>
      <c r="AI158" s="880"/>
      <c r="AJ158" s="881"/>
      <c r="AK158" s="882"/>
      <c r="AL158" s="881"/>
      <c r="AM158" s="883"/>
      <c r="AN158" s="884"/>
      <c r="AO158" s="885"/>
    </row>
    <row r="159" spans="1:41" ht="15">
      <c r="A159" s="886"/>
      <c r="B159" s="946"/>
      <c r="C159" s="886"/>
      <c r="D159" s="877" t="s">
        <v>350</v>
      </c>
      <c r="E159" s="878"/>
      <c r="F159" s="877"/>
      <c r="G159" s="877"/>
      <c r="H159" s="879"/>
      <c r="I159" s="880"/>
      <c r="J159" s="881"/>
      <c r="K159" s="882"/>
      <c r="L159" s="881"/>
      <c r="M159" s="883"/>
      <c r="N159" s="884"/>
      <c r="O159" s="885"/>
      <c r="P159" s="865"/>
      <c r="Q159" s="877" t="s">
        <v>288</v>
      </c>
      <c r="R159" s="878"/>
      <c r="S159" s="877"/>
      <c r="T159" s="877"/>
      <c r="U159" s="879"/>
      <c r="V159" s="880"/>
      <c r="W159" s="881"/>
      <c r="X159" s="882"/>
      <c r="Y159" s="881"/>
      <c r="Z159" s="883"/>
      <c r="AA159" s="884"/>
      <c r="AB159" s="885"/>
      <c r="AC159" s="886"/>
      <c r="AD159" s="877" t="s">
        <v>1498</v>
      </c>
      <c r="AE159" s="878"/>
      <c r="AF159" s="877"/>
      <c r="AG159" s="877"/>
      <c r="AH159" s="879"/>
      <c r="AI159" s="880"/>
      <c r="AJ159" s="881"/>
      <c r="AK159" s="882"/>
      <c r="AL159" s="881"/>
      <c r="AM159" s="883"/>
      <c r="AN159" s="884"/>
      <c r="AO159" s="885"/>
    </row>
    <row r="160" spans="1:41" ht="15">
      <c r="A160" s="886"/>
      <c r="B160" s="946"/>
      <c r="C160" s="886"/>
      <c r="D160" s="877" t="s">
        <v>350</v>
      </c>
      <c r="E160" s="878"/>
      <c r="F160" s="877"/>
      <c r="G160" s="877"/>
      <c r="H160" s="879"/>
      <c r="I160" s="880"/>
      <c r="J160" s="881"/>
      <c r="K160" s="882"/>
      <c r="L160" s="881"/>
      <c r="M160" s="883"/>
      <c r="N160" s="884"/>
      <c r="O160" s="885"/>
      <c r="P160" s="865"/>
      <c r="Q160" s="877" t="s">
        <v>288</v>
      </c>
      <c r="R160" s="878"/>
      <c r="S160" s="877"/>
      <c r="T160" s="877"/>
      <c r="U160" s="879"/>
      <c r="V160" s="880"/>
      <c r="W160" s="881"/>
      <c r="X160" s="882"/>
      <c r="Y160" s="881"/>
      <c r="Z160" s="883"/>
      <c r="AA160" s="884"/>
      <c r="AB160" s="885"/>
      <c r="AC160" s="886"/>
      <c r="AD160" s="877" t="s">
        <v>1498</v>
      </c>
      <c r="AE160" s="878"/>
      <c r="AF160" s="877"/>
      <c r="AG160" s="877"/>
      <c r="AH160" s="879"/>
      <c r="AI160" s="880"/>
      <c r="AJ160" s="881"/>
      <c r="AK160" s="882"/>
      <c r="AL160" s="881"/>
      <c r="AM160" s="883"/>
      <c r="AN160" s="884"/>
      <c r="AO160" s="885"/>
    </row>
    <row r="161" spans="1:41" ht="15">
      <c r="A161" s="886"/>
      <c r="B161" s="946"/>
      <c r="C161" s="886"/>
      <c r="D161" s="877" t="s">
        <v>350</v>
      </c>
      <c r="E161" s="878"/>
      <c r="F161" s="877"/>
      <c r="G161" s="877"/>
      <c r="H161" s="879"/>
      <c r="I161" s="880"/>
      <c r="J161" s="881"/>
      <c r="K161" s="882"/>
      <c r="L161" s="881"/>
      <c r="M161" s="883"/>
      <c r="N161" s="884"/>
      <c r="O161" s="885"/>
      <c r="P161" s="865"/>
      <c r="Q161" s="877" t="s">
        <v>288</v>
      </c>
      <c r="R161" s="878"/>
      <c r="S161" s="877"/>
      <c r="T161" s="877"/>
      <c r="U161" s="879"/>
      <c r="V161" s="880"/>
      <c r="W161" s="881"/>
      <c r="X161" s="882"/>
      <c r="Y161" s="881"/>
      <c r="Z161" s="883"/>
      <c r="AA161" s="884"/>
      <c r="AB161" s="885"/>
      <c r="AC161" s="886"/>
      <c r="AD161" s="877" t="s">
        <v>1498</v>
      </c>
      <c r="AE161" s="878"/>
      <c r="AF161" s="877"/>
      <c r="AG161" s="877"/>
      <c r="AH161" s="879"/>
      <c r="AI161" s="880"/>
      <c r="AJ161" s="881"/>
      <c r="AK161" s="882"/>
      <c r="AL161" s="881"/>
      <c r="AM161" s="883"/>
      <c r="AN161" s="884"/>
      <c r="AO161" s="885"/>
    </row>
    <row r="162" spans="1:41" ht="15">
      <c r="A162" s="886"/>
      <c r="B162" s="946"/>
      <c r="C162" s="886"/>
      <c r="D162" s="877" t="s">
        <v>350</v>
      </c>
      <c r="E162" s="878"/>
      <c r="F162" s="877"/>
      <c r="G162" s="877"/>
      <c r="H162" s="879"/>
      <c r="I162" s="880"/>
      <c r="J162" s="881"/>
      <c r="K162" s="882"/>
      <c r="L162" s="881"/>
      <c r="M162" s="883"/>
      <c r="N162" s="884"/>
      <c r="O162" s="885"/>
      <c r="P162" s="865"/>
      <c r="Q162" s="877" t="s">
        <v>288</v>
      </c>
      <c r="R162" s="878"/>
      <c r="S162" s="877"/>
      <c r="T162" s="877"/>
      <c r="U162" s="879"/>
      <c r="V162" s="880"/>
      <c r="W162" s="881"/>
      <c r="X162" s="882"/>
      <c r="Y162" s="881"/>
      <c r="Z162" s="883"/>
      <c r="AA162" s="884"/>
      <c r="AB162" s="885"/>
      <c r="AC162" s="886"/>
      <c r="AD162" s="877" t="s">
        <v>1498</v>
      </c>
      <c r="AE162" s="878"/>
      <c r="AF162" s="877"/>
      <c r="AG162" s="877"/>
      <c r="AH162" s="879"/>
      <c r="AI162" s="880"/>
      <c r="AJ162" s="881"/>
      <c r="AK162" s="882"/>
      <c r="AL162" s="881"/>
      <c r="AM162" s="883"/>
      <c r="AN162" s="884"/>
      <c r="AO162" s="885"/>
    </row>
    <row r="163" spans="1:41" ht="15">
      <c r="A163" s="886"/>
      <c r="B163" s="946"/>
      <c r="C163" s="886"/>
      <c r="D163" s="877" t="s">
        <v>350</v>
      </c>
      <c r="E163" s="878"/>
      <c r="F163" s="877"/>
      <c r="G163" s="877"/>
      <c r="H163" s="879"/>
      <c r="I163" s="880"/>
      <c r="J163" s="881"/>
      <c r="K163" s="882"/>
      <c r="L163" s="881"/>
      <c r="M163" s="883"/>
      <c r="N163" s="884"/>
      <c r="O163" s="885"/>
      <c r="P163" s="865"/>
      <c r="Q163" s="877" t="s">
        <v>288</v>
      </c>
      <c r="R163" s="878"/>
      <c r="S163" s="877"/>
      <c r="T163" s="877"/>
      <c r="U163" s="879"/>
      <c r="V163" s="880"/>
      <c r="W163" s="881"/>
      <c r="X163" s="882"/>
      <c r="Y163" s="881"/>
      <c r="Z163" s="883"/>
      <c r="AA163" s="884"/>
      <c r="AB163" s="885"/>
      <c r="AC163" s="886"/>
      <c r="AD163" s="877" t="s">
        <v>1498</v>
      </c>
      <c r="AE163" s="878"/>
      <c r="AF163" s="877"/>
      <c r="AG163" s="877"/>
      <c r="AH163" s="879"/>
      <c r="AI163" s="880"/>
      <c r="AJ163" s="881"/>
      <c r="AK163" s="882"/>
      <c r="AL163" s="881"/>
      <c r="AM163" s="883"/>
      <c r="AN163" s="884"/>
      <c r="AO163" s="885"/>
    </row>
    <row r="164" spans="1:41" ht="15">
      <c r="A164" s="886"/>
      <c r="B164" s="946"/>
      <c r="C164" s="886"/>
      <c r="D164" s="877" t="s">
        <v>350</v>
      </c>
      <c r="E164" s="878"/>
      <c r="F164" s="877"/>
      <c r="G164" s="877"/>
      <c r="H164" s="879"/>
      <c r="I164" s="880"/>
      <c r="J164" s="881"/>
      <c r="K164" s="882"/>
      <c r="L164" s="881"/>
      <c r="M164" s="883"/>
      <c r="N164" s="884"/>
      <c r="O164" s="885"/>
      <c r="P164" s="865"/>
      <c r="Q164" s="877" t="s">
        <v>288</v>
      </c>
      <c r="R164" s="878"/>
      <c r="S164" s="877"/>
      <c r="T164" s="877"/>
      <c r="U164" s="879"/>
      <c r="V164" s="880"/>
      <c r="W164" s="881"/>
      <c r="X164" s="882"/>
      <c r="Y164" s="881"/>
      <c r="Z164" s="883"/>
      <c r="AA164" s="884"/>
      <c r="AB164" s="885"/>
      <c r="AC164" s="886"/>
      <c r="AD164" s="877" t="s">
        <v>1498</v>
      </c>
      <c r="AE164" s="878"/>
      <c r="AF164" s="877"/>
      <c r="AG164" s="877"/>
      <c r="AH164" s="879"/>
      <c r="AI164" s="880"/>
      <c r="AJ164" s="881"/>
      <c r="AK164" s="882"/>
      <c r="AL164" s="881"/>
      <c r="AM164" s="883"/>
      <c r="AN164" s="884"/>
      <c r="AO164" s="885"/>
    </row>
    <row r="165" spans="1:41" ht="15">
      <c r="A165" s="886"/>
      <c r="B165" s="946"/>
      <c r="C165" s="886"/>
      <c r="D165" s="877" t="s">
        <v>350</v>
      </c>
      <c r="E165" s="878"/>
      <c r="F165" s="877"/>
      <c r="G165" s="877"/>
      <c r="H165" s="879"/>
      <c r="I165" s="880"/>
      <c r="J165" s="881"/>
      <c r="K165" s="882"/>
      <c r="L165" s="881"/>
      <c r="M165" s="883"/>
      <c r="N165" s="884"/>
      <c r="O165" s="885"/>
      <c r="P165" s="865"/>
      <c r="Q165" s="877" t="s">
        <v>288</v>
      </c>
      <c r="R165" s="878"/>
      <c r="S165" s="877"/>
      <c r="T165" s="877"/>
      <c r="U165" s="879"/>
      <c r="V165" s="880"/>
      <c r="W165" s="881"/>
      <c r="X165" s="882"/>
      <c r="Y165" s="881"/>
      <c r="Z165" s="883"/>
      <c r="AA165" s="884"/>
      <c r="AB165" s="885"/>
      <c r="AC165" s="886"/>
      <c r="AD165" s="877" t="s">
        <v>1498</v>
      </c>
      <c r="AE165" s="878"/>
      <c r="AF165" s="877"/>
      <c r="AG165" s="877"/>
      <c r="AH165" s="879"/>
      <c r="AI165" s="880"/>
      <c r="AJ165" s="881"/>
      <c r="AK165" s="882"/>
      <c r="AL165" s="881"/>
      <c r="AM165" s="883"/>
      <c r="AN165" s="884"/>
      <c r="AO165" s="885"/>
    </row>
    <row r="166" spans="1:41" ht="15">
      <c r="A166" s="886"/>
      <c r="B166" s="946"/>
      <c r="C166" s="886"/>
      <c r="D166" s="877" t="s">
        <v>350</v>
      </c>
      <c r="E166" s="878"/>
      <c r="F166" s="877"/>
      <c r="G166" s="877"/>
      <c r="H166" s="879"/>
      <c r="I166" s="880"/>
      <c r="J166" s="881"/>
      <c r="K166" s="882"/>
      <c r="L166" s="881"/>
      <c r="M166" s="883"/>
      <c r="N166" s="884"/>
      <c r="O166" s="885"/>
      <c r="P166" s="865"/>
      <c r="Q166" s="877" t="s">
        <v>288</v>
      </c>
      <c r="R166" s="878"/>
      <c r="S166" s="877"/>
      <c r="T166" s="877"/>
      <c r="U166" s="879"/>
      <c r="V166" s="880"/>
      <c r="W166" s="881"/>
      <c r="X166" s="882"/>
      <c r="Y166" s="881"/>
      <c r="Z166" s="883"/>
      <c r="AA166" s="884"/>
      <c r="AB166" s="885"/>
      <c r="AC166" s="886"/>
      <c r="AD166" s="877" t="s">
        <v>1498</v>
      </c>
      <c r="AE166" s="878"/>
      <c r="AF166" s="877"/>
      <c r="AG166" s="877"/>
      <c r="AH166" s="879"/>
      <c r="AI166" s="880"/>
      <c r="AJ166" s="881"/>
      <c r="AK166" s="882"/>
      <c r="AL166" s="881"/>
      <c r="AM166" s="883"/>
      <c r="AN166" s="884"/>
      <c r="AO166" s="885"/>
    </row>
    <row r="167" spans="1:41" ht="15">
      <c r="A167" s="886"/>
      <c r="B167" s="946"/>
      <c r="C167" s="886"/>
      <c r="D167" s="877" t="s">
        <v>350</v>
      </c>
      <c r="E167" s="878"/>
      <c r="F167" s="877"/>
      <c r="G167" s="877"/>
      <c r="H167" s="879"/>
      <c r="I167" s="880"/>
      <c r="J167" s="881"/>
      <c r="K167" s="882"/>
      <c r="L167" s="881"/>
      <c r="M167" s="883"/>
      <c r="N167" s="884"/>
      <c r="O167" s="885"/>
      <c r="P167" s="865"/>
      <c r="Q167" s="877" t="s">
        <v>288</v>
      </c>
      <c r="R167" s="878"/>
      <c r="S167" s="877"/>
      <c r="T167" s="877"/>
      <c r="U167" s="879"/>
      <c r="V167" s="880"/>
      <c r="W167" s="881"/>
      <c r="X167" s="882"/>
      <c r="Y167" s="881"/>
      <c r="Z167" s="883"/>
      <c r="AA167" s="884"/>
      <c r="AB167" s="885"/>
      <c r="AC167" s="886"/>
      <c r="AD167" s="877" t="s">
        <v>1498</v>
      </c>
      <c r="AE167" s="878"/>
      <c r="AF167" s="877"/>
      <c r="AG167" s="877"/>
      <c r="AH167" s="879"/>
      <c r="AI167" s="880"/>
      <c r="AJ167" s="881"/>
      <c r="AK167" s="882"/>
      <c r="AL167" s="881"/>
      <c r="AM167" s="883"/>
      <c r="AN167" s="884"/>
      <c r="AO167" s="885"/>
    </row>
    <row r="168" spans="1:41" ht="15">
      <c r="A168" s="886"/>
      <c r="B168" s="946"/>
      <c r="C168" s="886"/>
      <c r="D168" s="877" t="s">
        <v>350</v>
      </c>
      <c r="E168" s="878"/>
      <c r="F168" s="877"/>
      <c r="G168" s="877"/>
      <c r="H168" s="879"/>
      <c r="I168" s="880"/>
      <c r="J168" s="881"/>
      <c r="K168" s="882"/>
      <c r="L168" s="881"/>
      <c r="M168" s="883"/>
      <c r="N168" s="884"/>
      <c r="O168" s="885"/>
      <c r="P168" s="865"/>
      <c r="Q168" s="877" t="s">
        <v>288</v>
      </c>
      <c r="R168" s="878"/>
      <c r="S168" s="877"/>
      <c r="T168" s="877"/>
      <c r="U168" s="879"/>
      <c r="V168" s="880"/>
      <c r="W168" s="881"/>
      <c r="X168" s="882"/>
      <c r="Y168" s="881"/>
      <c r="Z168" s="883"/>
      <c r="AA168" s="884"/>
      <c r="AB168" s="885"/>
      <c r="AC168" s="886"/>
      <c r="AD168" s="877" t="s">
        <v>1498</v>
      </c>
      <c r="AE168" s="878"/>
      <c r="AF168" s="877"/>
      <c r="AG168" s="877"/>
      <c r="AH168" s="879"/>
      <c r="AI168" s="880"/>
      <c r="AJ168" s="881"/>
      <c r="AK168" s="882"/>
      <c r="AL168" s="881"/>
      <c r="AM168" s="883"/>
      <c r="AN168" s="884"/>
      <c r="AO168" s="885"/>
    </row>
    <row r="169" spans="1:41" ht="15">
      <c r="A169" s="886"/>
      <c r="B169" s="946"/>
      <c r="C169" s="886"/>
      <c r="D169" s="877" t="s">
        <v>350</v>
      </c>
      <c r="E169" s="878"/>
      <c r="F169" s="877"/>
      <c r="G169" s="877"/>
      <c r="H169" s="879"/>
      <c r="I169" s="880"/>
      <c r="J169" s="881"/>
      <c r="K169" s="882"/>
      <c r="L169" s="881"/>
      <c r="M169" s="883"/>
      <c r="N169" s="884"/>
      <c r="O169" s="885"/>
      <c r="P169" s="865"/>
      <c r="Q169" s="877" t="s">
        <v>288</v>
      </c>
      <c r="R169" s="878"/>
      <c r="S169" s="877"/>
      <c r="T169" s="877"/>
      <c r="U169" s="879"/>
      <c r="V169" s="880"/>
      <c r="W169" s="881"/>
      <c r="X169" s="882"/>
      <c r="Y169" s="881"/>
      <c r="Z169" s="883"/>
      <c r="AA169" s="884"/>
      <c r="AB169" s="885"/>
      <c r="AC169" s="886"/>
      <c r="AD169" s="877" t="s">
        <v>1498</v>
      </c>
      <c r="AE169" s="878"/>
      <c r="AF169" s="877"/>
      <c r="AG169" s="877"/>
      <c r="AH169" s="879"/>
      <c r="AI169" s="880"/>
      <c r="AJ169" s="881"/>
      <c r="AK169" s="882"/>
      <c r="AL169" s="881"/>
      <c r="AM169" s="883"/>
      <c r="AN169" s="884"/>
      <c r="AO169" s="885"/>
    </row>
    <row r="170" spans="1:41" ht="15">
      <c r="A170" s="886"/>
      <c r="B170" s="946"/>
      <c r="C170" s="886"/>
      <c r="D170" s="877" t="s">
        <v>350</v>
      </c>
      <c r="E170" s="878"/>
      <c r="F170" s="877"/>
      <c r="G170" s="877"/>
      <c r="H170" s="879"/>
      <c r="I170" s="880"/>
      <c r="J170" s="881"/>
      <c r="K170" s="882"/>
      <c r="L170" s="881"/>
      <c r="M170" s="883"/>
      <c r="N170" s="884"/>
      <c r="O170" s="885"/>
      <c r="P170" s="865"/>
      <c r="Q170" s="877" t="s">
        <v>288</v>
      </c>
      <c r="R170" s="878"/>
      <c r="S170" s="877"/>
      <c r="T170" s="877"/>
      <c r="U170" s="879"/>
      <c r="V170" s="880"/>
      <c r="W170" s="881"/>
      <c r="X170" s="882"/>
      <c r="Y170" s="881"/>
      <c r="Z170" s="883"/>
      <c r="AA170" s="884"/>
      <c r="AB170" s="885"/>
      <c r="AC170" s="886"/>
      <c r="AD170" s="877" t="s">
        <v>1498</v>
      </c>
      <c r="AE170" s="878"/>
      <c r="AF170" s="877"/>
      <c r="AG170" s="877"/>
      <c r="AH170" s="879"/>
      <c r="AI170" s="880"/>
      <c r="AJ170" s="881"/>
      <c r="AK170" s="882"/>
      <c r="AL170" s="881"/>
      <c r="AM170" s="883"/>
      <c r="AN170" s="884"/>
      <c r="AO170" s="885"/>
    </row>
    <row r="171" spans="1:41" ht="15">
      <c r="A171" s="886"/>
      <c r="B171" s="946"/>
      <c r="C171" s="886"/>
      <c r="D171" s="877" t="s">
        <v>350</v>
      </c>
      <c r="E171" s="878"/>
      <c r="F171" s="877"/>
      <c r="G171" s="877"/>
      <c r="H171" s="879"/>
      <c r="I171" s="880"/>
      <c r="J171" s="881"/>
      <c r="K171" s="882"/>
      <c r="L171" s="881"/>
      <c r="M171" s="883"/>
      <c r="N171" s="884"/>
      <c r="O171" s="885"/>
      <c r="P171" s="865"/>
      <c r="Q171" s="877" t="s">
        <v>288</v>
      </c>
      <c r="R171" s="878"/>
      <c r="S171" s="877"/>
      <c r="T171" s="877"/>
      <c r="U171" s="879"/>
      <c r="V171" s="880"/>
      <c r="W171" s="881"/>
      <c r="X171" s="882"/>
      <c r="Y171" s="881"/>
      <c r="Z171" s="883"/>
      <c r="AA171" s="884"/>
      <c r="AB171" s="885"/>
      <c r="AC171" s="886"/>
      <c r="AD171" s="877" t="s">
        <v>1498</v>
      </c>
      <c r="AE171" s="878"/>
      <c r="AF171" s="877"/>
      <c r="AG171" s="877"/>
      <c r="AH171" s="879"/>
      <c r="AI171" s="880"/>
      <c r="AJ171" s="881"/>
      <c r="AK171" s="882"/>
      <c r="AL171" s="881"/>
      <c r="AM171" s="883"/>
      <c r="AN171" s="884"/>
      <c r="AO171" s="885"/>
    </row>
    <row r="172" spans="1:41" ht="15">
      <c r="A172" s="886"/>
      <c r="B172" s="946"/>
      <c r="C172" s="886"/>
      <c r="D172" s="877" t="s">
        <v>350</v>
      </c>
      <c r="E172" s="878"/>
      <c r="F172" s="877"/>
      <c r="G172" s="877"/>
      <c r="H172" s="879"/>
      <c r="I172" s="880"/>
      <c r="J172" s="881"/>
      <c r="K172" s="882"/>
      <c r="L172" s="881"/>
      <c r="M172" s="883"/>
      <c r="N172" s="884"/>
      <c r="O172" s="885"/>
      <c r="P172" s="865"/>
      <c r="Q172" s="877" t="s">
        <v>288</v>
      </c>
      <c r="R172" s="878"/>
      <c r="S172" s="877"/>
      <c r="T172" s="877"/>
      <c r="U172" s="879"/>
      <c r="V172" s="880"/>
      <c r="W172" s="881"/>
      <c r="X172" s="882"/>
      <c r="Y172" s="881"/>
      <c r="Z172" s="883"/>
      <c r="AA172" s="884"/>
      <c r="AB172" s="885"/>
      <c r="AC172" s="886"/>
      <c r="AD172" s="877" t="s">
        <v>1498</v>
      </c>
      <c r="AE172" s="878"/>
      <c r="AF172" s="877"/>
      <c r="AG172" s="877"/>
      <c r="AH172" s="879"/>
      <c r="AI172" s="880"/>
      <c r="AJ172" s="881"/>
      <c r="AK172" s="882"/>
      <c r="AL172" s="881"/>
      <c r="AM172" s="883"/>
      <c r="AN172" s="884"/>
      <c r="AO172" s="885"/>
    </row>
    <row r="173" spans="1:41" ht="15">
      <c r="A173" s="886"/>
      <c r="B173" s="946"/>
      <c r="C173" s="886"/>
      <c r="D173" s="877" t="s">
        <v>350</v>
      </c>
      <c r="E173" s="878"/>
      <c r="F173" s="877"/>
      <c r="G173" s="877"/>
      <c r="H173" s="879"/>
      <c r="I173" s="880"/>
      <c r="J173" s="881"/>
      <c r="K173" s="882"/>
      <c r="L173" s="881"/>
      <c r="M173" s="883"/>
      <c r="N173" s="884"/>
      <c r="O173" s="885"/>
      <c r="P173" s="865"/>
      <c r="Q173" s="877" t="s">
        <v>288</v>
      </c>
      <c r="R173" s="878"/>
      <c r="S173" s="877"/>
      <c r="T173" s="877"/>
      <c r="U173" s="879"/>
      <c r="V173" s="880"/>
      <c r="W173" s="881"/>
      <c r="X173" s="882"/>
      <c r="Y173" s="881"/>
      <c r="Z173" s="883"/>
      <c r="AA173" s="884"/>
      <c r="AB173" s="885"/>
      <c r="AC173" s="886"/>
      <c r="AD173" s="877" t="s">
        <v>1498</v>
      </c>
      <c r="AE173" s="878"/>
      <c r="AF173" s="877"/>
      <c r="AG173" s="877"/>
      <c r="AH173" s="879"/>
      <c r="AI173" s="880"/>
      <c r="AJ173" s="881"/>
      <c r="AK173" s="882"/>
      <c r="AL173" s="881"/>
      <c r="AM173" s="883"/>
      <c r="AN173" s="884"/>
      <c r="AO173" s="885"/>
    </row>
    <row r="174" spans="1:41" ht="15">
      <c r="A174" s="886"/>
      <c r="B174" s="946"/>
      <c r="C174" s="886"/>
      <c r="D174" s="877" t="s">
        <v>350</v>
      </c>
      <c r="E174" s="878"/>
      <c r="F174" s="877"/>
      <c r="G174" s="877"/>
      <c r="H174" s="879"/>
      <c r="I174" s="880"/>
      <c r="J174" s="881"/>
      <c r="K174" s="882"/>
      <c r="L174" s="881"/>
      <c r="M174" s="883"/>
      <c r="N174" s="884"/>
      <c r="O174" s="885"/>
      <c r="P174" s="865"/>
      <c r="Q174" s="877" t="s">
        <v>288</v>
      </c>
      <c r="R174" s="878"/>
      <c r="S174" s="877"/>
      <c r="T174" s="877"/>
      <c r="U174" s="879"/>
      <c r="V174" s="880"/>
      <c r="W174" s="881"/>
      <c r="X174" s="882"/>
      <c r="Y174" s="881"/>
      <c r="Z174" s="883"/>
      <c r="AA174" s="884"/>
      <c r="AB174" s="885"/>
      <c r="AC174" s="886"/>
      <c r="AD174" s="877" t="s">
        <v>1498</v>
      </c>
      <c r="AE174" s="878"/>
      <c r="AF174" s="877"/>
      <c r="AG174" s="877"/>
      <c r="AH174" s="879"/>
      <c r="AI174" s="880"/>
      <c r="AJ174" s="881"/>
      <c r="AK174" s="882"/>
      <c r="AL174" s="881"/>
      <c r="AM174" s="883"/>
      <c r="AN174" s="884"/>
      <c r="AO174" s="885"/>
    </row>
    <row r="175" spans="1:41" ht="15">
      <c r="A175" s="886"/>
      <c r="B175" s="946"/>
      <c r="C175" s="886"/>
      <c r="D175" s="877" t="s">
        <v>350</v>
      </c>
      <c r="E175" s="878"/>
      <c r="F175" s="877"/>
      <c r="G175" s="877"/>
      <c r="H175" s="879"/>
      <c r="I175" s="880"/>
      <c r="J175" s="881"/>
      <c r="K175" s="882"/>
      <c r="L175" s="881"/>
      <c r="M175" s="883"/>
      <c r="N175" s="884"/>
      <c r="O175" s="885"/>
      <c r="P175" s="865"/>
      <c r="Q175" s="877" t="s">
        <v>288</v>
      </c>
      <c r="R175" s="878"/>
      <c r="S175" s="877"/>
      <c r="T175" s="877"/>
      <c r="U175" s="879"/>
      <c r="V175" s="880"/>
      <c r="W175" s="881"/>
      <c r="X175" s="882"/>
      <c r="Y175" s="881"/>
      <c r="Z175" s="883"/>
      <c r="AA175" s="884"/>
      <c r="AB175" s="885"/>
      <c r="AC175" s="886"/>
      <c r="AD175" s="877" t="s">
        <v>1498</v>
      </c>
      <c r="AE175" s="878"/>
      <c r="AF175" s="877"/>
      <c r="AG175" s="877"/>
      <c r="AH175" s="879"/>
      <c r="AI175" s="880"/>
      <c r="AJ175" s="881"/>
      <c r="AK175" s="882"/>
      <c r="AL175" s="881"/>
      <c r="AM175" s="883"/>
      <c r="AN175" s="884"/>
      <c r="AO175" s="885"/>
    </row>
    <row r="176" spans="1:41" ht="15">
      <c r="A176" s="886"/>
      <c r="B176" s="946"/>
      <c r="C176" s="886"/>
      <c r="D176" s="877" t="s">
        <v>350</v>
      </c>
      <c r="E176" s="878"/>
      <c r="F176" s="877"/>
      <c r="G176" s="877"/>
      <c r="H176" s="879"/>
      <c r="I176" s="880"/>
      <c r="J176" s="881"/>
      <c r="K176" s="882"/>
      <c r="L176" s="881"/>
      <c r="M176" s="883"/>
      <c r="N176" s="884"/>
      <c r="O176" s="885"/>
      <c r="P176" s="865"/>
      <c r="Q176" s="877" t="s">
        <v>288</v>
      </c>
      <c r="R176" s="878"/>
      <c r="S176" s="877"/>
      <c r="T176" s="877"/>
      <c r="U176" s="879"/>
      <c r="V176" s="880"/>
      <c r="W176" s="881"/>
      <c r="X176" s="882"/>
      <c r="Y176" s="881"/>
      <c r="Z176" s="883"/>
      <c r="AA176" s="884"/>
      <c r="AB176" s="885"/>
      <c r="AC176" s="886"/>
      <c r="AD176" s="877" t="s">
        <v>1498</v>
      </c>
      <c r="AE176" s="878"/>
      <c r="AF176" s="877"/>
      <c r="AG176" s="877"/>
      <c r="AH176" s="879"/>
      <c r="AI176" s="880"/>
      <c r="AJ176" s="881"/>
      <c r="AK176" s="882"/>
      <c r="AL176" s="881"/>
      <c r="AM176" s="883"/>
      <c r="AN176" s="884"/>
      <c r="AO176" s="885"/>
    </row>
    <row r="177" spans="1:41" ht="15">
      <c r="A177" s="886"/>
      <c r="B177" s="946"/>
      <c r="C177" s="886"/>
      <c r="D177" s="877" t="s">
        <v>350</v>
      </c>
      <c r="E177" s="878"/>
      <c r="F177" s="877"/>
      <c r="G177" s="877"/>
      <c r="H177" s="879"/>
      <c r="I177" s="880"/>
      <c r="J177" s="881"/>
      <c r="K177" s="882"/>
      <c r="L177" s="881"/>
      <c r="M177" s="883"/>
      <c r="N177" s="884"/>
      <c r="O177" s="885"/>
      <c r="P177" s="865"/>
      <c r="Q177" s="877" t="s">
        <v>288</v>
      </c>
      <c r="R177" s="878"/>
      <c r="S177" s="877"/>
      <c r="T177" s="877"/>
      <c r="U177" s="879"/>
      <c r="V177" s="880"/>
      <c r="W177" s="881"/>
      <c r="X177" s="882"/>
      <c r="Y177" s="881"/>
      <c r="Z177" s="883"/>
      <c r="AA177" s="884"/>
      <c r="AB177" s="885"/>
      <c r="AC177" s="886"/>
      <c r="AD177" s="877" t="s">
        <v>1498</v>
      </c>
      <c r="AE177" s="878"/>
      <c r="AF177" s="877"/>
      <c r="AG177" s="877"/>
      <c r="AH177" s="879"/>
      <c r="AI177" s="880"/>
      <c r="AJ177" s="881"/>
      <c r="AK177" s="882"/>
      <c r="AL177" s="881"/>
      <c r="AM177" s="883"/>
      <c r="AN177" s="884"/>
      <c r="AO177" s="885"/>
    </row>
    <row r="178" spans="1:41" ht="15">
      <c r="A178" s="886"/>
      <c r="B178" s="946"/>
      <c r="C178" s="886"/>
      <c r="D178" s="877" t="s">
        <v>350</v>
      </c>
      <c r="E178" s="878"/>
      <c r="F178" s="877"/>
      <c r="G178" s="877"/>
      <c r="H178" s="879"/>
      <c r="I178" s="880"/>
      <c r="J178" s="881"/>
      <c r="K178" s="882"/>
      <c r="L178" s="881"/>
      <c r="M178" s="883"/>
      <c r="N178" s="884"/>
      <c r="O178" s="885"/>
      <c r="P178" s="865"/>
      <c r="Q178" s="877" t="s">
        <v>288</v>
      </c>
      <c r="R178" s="878"/>
      <c r="S178" s="877"/>
      <c r="T178" s="877"/>
      <c r="U178" s="879"/>
      <c r="V178" s="880"/>
      <c r="W178" s="881"/>
      <c r="X178" s="882"/>
      <c r="Y178" s="881"/>
      <c r="Z178" s="883"/>
      <c r="AA178" s="884"/>
      <c r="AB178" s="885"/>
      <c r="AC178" s="886"/>
      <c r="AD178" s="877" t="s">
        <v>1498</v>
      </c>
      <c r="AE178" s="878"/>
      <c r="AF178" s="877"/>
      <c r="AG178" s="877"/>
      <c r="AH178" s="879"/>
      <c r="AI178" s="880"/>
      <c r="AJ178" s="881"/>
      <c r="AK178" s="882"/>
      <c r="AL178" s="881"/>
      <c r="AM178" s="883"/>
      <c r="AN178" s="884"/>
      <c r="AO178" s="885"/>
    </row>
    <row r="179" spans="1:41" ht="15">
      <c r="A179" s="886"/>
      <c r="B179" s="946"/>
      <c r="C179" s="886"/>
      <c r="D179" s="877" t="s">
        <v>350</v>
      </c>
      <c r="E179" s="878"/>
      <c r="F179" s="877"/>
      <c r="G179" s="877"/>
      <c r="H179" s="879"/>
      <c r="I179" s="880"/>
      <c r="J179" s="881"/>
      <c r="K179" s="882"/>
      <c r="L179" s="881"/>
      <c r="M179" s="883"/>
      <c r="N179" s="884"/>
      <c r="O179" s="885"/>
      <c r="P179" s="865"/>
      <c r="Q179" s="877" t="s">
        <v>288</v>
      </c>
      <c r="R179" s="878"/>
      <c r="S179" s="877"/>
      <c r="T179" s="877"/>
      <c r="U179" s="879"/>
      <c r="V179" s="880"/>
      <c r="W179" s="881"/>
      <c r="X179" s="882"/>
      <c r="Y179" s="881"/>
      <c r="Z179" s="883"/>
      <c r="AA179" s="884"/>
      <c r="AB179" s="885"/>
      <c r="AC179" s="886"/>
      <c r="AD179" s="877" t="s">
        <v>1498</v>
      </c>
      <c r="AE179" s="878"/>
      <c r="AF179" s="877"/>
      <c r="AG179" s="877"/>
      <c r="AH179" s="879"/>
      <c r="AI179" s="880"/>
      <c r="AJ179" s="881"/>
      <c r="AK179" s="882"/>
      <c r="AL179" s="881"/>
      <c r="AM179" s="883"/>
      <c r="AN179" s="884"/>
      <c r="AO179" s="885"/>
    </row>
    <row r="180" spans="1:41" ht="15">
      <c r="A180" s="886"/>
      <c r="B180" s="946"/>
      <c r="C180" s="886"/>
      <c r="D180" s="877" t="s">
        <v>350</v>
      </c>
      <c r="E180" s="878"/>
      <c r="F180" s="877"/>
      <c r="G180" s="877"/>
      <c r="H180" s="879"/>
      <c r="I180" s="880"/>
      <c r="J180" s="881"/>
      <c r="K180" s="882"/>
      <c r="L180" s="881"/>
      <c r="M180" s="883"/>
      <c r="N180" s="884"/>
      <c r="O180" s="885"/>
      <c r="P180" s="865"/>
      <c r="Q180" s="877" t="s">
        <v>288</v>
      </c>
      <c r="R180" s="878"/>
      <c r="S180" s="877"/>
      <c r="T180" s="877"/>
      <c r="U180" s="879"/>
      <c r="V180" s="880"/>
      <c r="W180" s="881"/>
      <c r="X180" s="882"/>
      <c r="Y180" s="881"/>
      <c r="Z180" s="883"/>
      <c r="AA180" s="884"/>
      <c r="AB180" s="885"/>
      <c r="AC180" s="886"/>
      <c r="AD180" s="877" t="s">
        <v>1498</v>
      </c>
      <c r="AE180" s="878"/>
      <c r="AF180" s="877"/>
      <c r="AG180" s="877"/>
      <c r="AH180" s="879"/>
      <c r="AI180" s="880"/>
      <c r="AJ180" s="881"/>
      <c r="AK180" s="882"/>
      <c r="AL180" s="881"/>
      <c r="AM180" s="883"/>
      <c r="AN180" s="884"/>
      <c r="AO180" s="885"/>
    </row>
    <row r="181" spans="1:41" ht="15">
      <c r="A181" s="886"/>
      <c r="B181" s="946"/>
      <c r="C181" s="886"/>
      <c r="D181" s="877" t="s">
        <v>350</v>
      </c>
      <c r="E181" s="878"/>
      <c r="F181" s="877"/>
      <c r="G181" s="877"/>
      <c r="H181" s="879"/>
      <c r="I181" s="880"/>
      <c r="J181" s="881"/>
      <c r="K181" s="882"/>
      <c r="L181" s="881"/>
      <c r="M181" s="883"/>
      <c r="N181" s="884"/>
      <c r="O181" s="885"/>
      <c r="P181" s="865"/>
      <c r="Q181" s="877" t="s">
        <v>288</v>
      </c>
      <c r="R181" s="878"/>
      <c r="S181" s="877"/>
      <c r="T181" s="877"/>
      <c r="U181" s="879"/>
      <c r="V181" s="880"/>
      <c r="W181" s="881"/>
      <c r="X181" s="882"/>
      <c r="Y181" s="881"/>
      <c r="Z181" s="883"/>
      <c r="AA181" s="884"/>
      <c r="AB181" s="885"/>
      <c r="AC181" s="886"/>
      <c r="AD181" s="877" t="s">
        <v>1498</v>
      </c>
      <c r="AE181" s="878"/>
      <c r="AF181" s="877"/>
      <c r="AG181" s="877"/>
      <c r="AH181" s="879"/>
      <c r="AI181" s="880"/>
      <c r="AJ181" s="881"/>
      <c r="AK181" s="882"/>
      <c r="AL181" s="881"/>
      <c r="AM181" s="883"/>
      <c r="AN181" s="884"/>
      <c r="AO181" s="885"/>
    </row>
    <row r="182" spans="1:41" ht="15">
      <c r="A182" s="886"/>
      <c r="B182" s="946"/>
      <c r="C182" s="886"/>
      <c r="D182" s="877" t="s">
        <v>350</v>
      </c>
      <c r="E182" s="878"/>
      <c r="F182" s="877"/>
      <c r="G182" s="877"/>
      <c r="H182" s="879"/>
      <c r="I182" s="880"/>
      <c r="J182" s="881"/>
      <c r="K182" s="882"/>
      <c r="L182" s="881"/>
      <c r="M182" s="883"/>
      <c r="N182" s="884"/>
      <c r="O182" s="885"/>
      <c r="P182" s="865"/>
      <c r="Q182" s="877" t="s">
        <v>288</v>
      </c>
      <c r="R182" s="878"/>
      <c r="S182" s="877"/>
      <c r="T182" s="877"/>
      <c r="U182" s="879"/>
      <c r="V182" s="880"/>
      <c r="W182" s="881"/>
      <c r="X182" s="882"/>
      <c r="Y182" s="881"/>
      <c r="Z182" s="883"/>
      <c r="AA182" s="884"/>
      <c r="AB182" s="885"/>
      <c r="AC182" s="886"/>
      <c r="AD182" s="877" t="s">
        <v>1498</v>
      </c>
      <c r="AE182" s="878"/>
      <c r="AF182" s="877"/>
      <c r="AG182" s="877"/>
      <c r="AH182" s="879"/>
      <c r="AI182" s="880"/>
      <c r="AJ182" s="881"/>
      <c r="AK182" s="882"/>
      <c r="AL182" s="881"/>
      <c r="AM182" s="883"/>
      <c r="AN182" s="884"/>
      <c r="AO182" s="885"/>
    </row>
    <row r="183" spans="1:41" ht="15">
      <c r="A183" s="886"/>
      <c r="B183" s="946"/>
      <c r="C183" s="886"/>
      <c r="D183" s="877" t="s">
        <v>350</v>
      </c>
      <c r="E183" s="878"/>
      <c r="F183" s="877"/>
      <c r="G183" s="877"/>
      <c r="H183" s="879"/>
      <c r="I183" s="880"/>
      <c r="J183" s="881"/>
      <c r="K183" s="882"/>
      <c r="L183" s="881"/>
      <c r="M183" s="883"/>
      <c r="N183" s="884"/>
      <c r="O183" s="885"/>
      <c r="P183" s="865"/>
      <c r="Q183" s="877" t="s">
        <v>288</v>
      </c>
      <c r="R183" s="878"/>
      <c r="S183" s="877"/>
      <c r="T183" s="877"/>
      <c r="U183" s="879"/>
      <c r="V183" s="880"/>
      <c r="W183" s="881"/>
      <c r="X183" s="882"/>
      <c r="Y183" s="881"/>
      <c r="Z183" s="883"/>
      <c r="AA183" s="884"/>
      <c r="AB183" s="885"/>
      <c r="AC183" s="886"/>
      <c r="AD183" s="877" t="s">
        <v>1498</v>
      </c>
      <c r="AE183" s="878"/>
      <c r="AF183" s="877"/>
      <c r="AG183" s="877"/>
      <c r="AH183" s="879"/>
      <c r="AI183" s="880"/>
      <c r="AJ183" s="881"/>
      <c r="AK183" s="882"/>
      <c r="AL183" s="881"/>
      <c r="AM183" s="883"/>
      <c r="AN183" s="884"/>
      <c r="AO183" s="885"/>
    </row>
    <row r="184" spans="1:41" ht="15">
      <c r="A184" s="886"/>
      <c r="B184" s="946"/>
      <c r="C184" s="886"/>
      <c r="D184" s="877" t="s">
        <v>350</v>
      </c>
      <c r="E184" s="878"/>
      <c r="F184" s="877"/>
      <c r="G184" s="877"/>
      <c r="H184" s="879"/>
      <c r="I184" s="880"/>
      <c r="J184" s="881"/>
      <c r="K184" s="882"/>
      <c r="L184" s="881"/>
      <c r="M184" s="883"/>
      <c r="N184" s="884"/>
      <c r="O184" s="885"/>
      <c r="P184" s="865"/>
      <c r="Q184" s="877" t="s">
        <v>288</v>
      </c>
      <c r="R184" s="878"/>
      <c r="S184" s="877"/>
      <c r="T184" s="877"/>
      <c r="U184" s="879"/>
      <c r="V184" s="880"/>
      <c r="W184" s="881"/>
      <c r="X184" s="882"/>
      <c r="Y184" s="881"/>
      <c r="Z184" s="883"/>
      <c r="AA184" s="884"/>
      <c r="AB184" s="885"/>
      <c r="AC184" s="886"/>
      <c r="AD184" s="877" t="s">
        <v>1498</v>
      </c>
      <c r="AE184" s="878"/>
      <c r="AF184" s="877"/>
      <c r="AG184" s="877"/>
      <c r="AH184" s="879"/>
      <c r="AI184" s="880"/>
      <c r="AJ184" s="881"/>
      <c r="AK184" s="882"/>
      <c r="AL184" s="881"/>
      <c r="AM184" s="883"/>
      <c r="AN184" s="884"/>
      <c r="AO184" s="885"/>
    </row>
    <row r="185" spans="1:41" ht="15">
      <c r="A185" s="886"/>
      <c r="B185" s="946"/>
      <c r="C185" s="886"/>
      <c r="D185" s="877" t="s">
        <v>350</v>
      </c>
      <c r="E185" s="878"/>
      <c r="F185" s="877"/>
      <c r="G185" s="877"/>
      <c r="H185" s="879"/>
      <c r="I185" s="880"/>
      <c r="J185" s="881"/>
      <c r="K185" s="882"/>
      <c r="L185" s="881"/>
      <c r="M185" s="883"/>
      <c r="N185" s="884"/>
      <c r="O185" s="885"/>
      <c r="P185" s="865"/>
      <c r="Q185" s="877" t="s">
        <v>288</v>
      </c>
      <c r="R185" s="878"/>
      <c r="S185" s="877"/>
      <c r="T185" s="877"/>
      <c r="U185" s="879"/>
      <c r="V185" s="880"/>
      <c r="W185" s="881"/>
      <c r="X185" s="882"/>
      <c r="Y185" s="881"/>
      <c r="Z185" s="883"/>
      <c r="AA185" s="884"/>
      <c r="AB185" s="885"/>
      <c r="AC185" s="886"/>
      <c r="AD185" s="877" t="s">
        <v>1498</v>
      </c>
      <c r="AE185" s="878"/>
      <c r="AF185" s="877"/>
      <c r="AG185" s="877"/>
      <c r="AH185" s="879"/>
      <c r="AI185" s="880"/>
      <c r="AJ185" s="881"/>
      <c r="AK185" s="882"/>
      <c r="AL185" s="881"/>
      <c r="AM185" s="883"/>
      <c r="AN185" s="884"/>
      <c r="AO185" s="885"/>
    </row>
    <row r="186" spans="1:41" ht="15">
      <c r="A186" s="886"/>
      <c r="B186" s="946"/>
      <c r="C186" s="886"/>
      <c r="D186" s="877" t="s">
        <v>350</v>
      </c>
      <c r="E186" s="878"/>
      <c r="F186" s="877"/>
      <c r="G186" s="877"/>
      <c r="H186" s="879"/>
      <c r="I186" s="880"/>
      <c r="J186" s="881"/>
      <c r="K186" s="882"/>
      <c r="L186" s="881"/>
      <c r="M186" s="883"/>
      <c r="N186" s="884"/>
      <c r="O186" s="885"/>
      <c r="P186" s="865"/>
      <c r="Q186" s="877" t="s">
        <v>288</v>
      </c>
      <c r="R186" s="878"/>
      <c r="S186" s="877"/>
      <c r="T186" s="877"/>
      <c r="U186" s="879"/>
      <c r="V186" s="880"/>
      <c r="W186" s="881"/>
      <c r="X186" s="882"/>
      <c r="Y186" s="881"/>
      <c r="Z186" s="883"/>
      <c r="AA186" s="884"/>
      <c r="AB186" s="885"/>
      <c r="AC186" s="886"/>
      <c r="AD186" s="877" t="s">
        <v>1498</v>
      </c>
      <c r="AE186" s="878"/>
      <c r="AF186" s="877"/>
      <c r="AG186" s="877"/>
      <c r="AH186" s="879"/>
      <c r="AI186" s="880"/>
      <c r="AJ186" s="881"/>
      <c r="AK186" s="882"/>
      <c r="AL186" s="881"/>
      <c r="AM186" s="883"/>
      <c r="AN186" s="884"/>
      <c r="AO186" s="885"/>
    </row>
    <row r="187" spans="1:41" ht="15">
      <c r="A187" s="886"/>
      <c r="B187" s="946"/>
      <c r="C187" s="886"/>
      <c r="D187" s="877" t="s">
        <v>350</v>
      </c>
      <c r="E187" s="878"/>
      <c r="F187" s="877"/>
      <c r="G187" s="877"/>
      <c r="H187" s="879"/>
      <c r="I187" s="880"/>
      <c r="J187" s="881"/>
      <c r="K187" s="882"/>
      <c r="L187" s="881"/>
      <c r="M187" s="883"/>
      <c r="N187" s="884"/>
      <c r="O187" s="885"/>
      <c r="P187" s="865"/>
      <c r="Q187" s="877" t="s">
        <v>288</v>
      </c>
      <c r="R187" s="878"/>
      <c r="S187" s="877"/>
      <c r="T187" s="877"/>
      <c r="U187" s="879"/>
      <c r="V187" s="880"/>
      <c r="W187" s="881"/>
      <c r="X187" s="882"/>
      <c r="Y187" s="881"/>
      <c r="Z187" s="883"/>
      <c r="AA187" s="884"/>
      <c r="AB187" s="885"/>
      <c r="AC187" s="886"/>
      <c r="AD187" s="877" t="s">
        <v>1498</v>
      </c>
      <c r="AE187" s="878"/>
      <c r="AF187" s="877"/>
      <c r="AG187" s="877"/>
      <c r="AH187" s="879"/>
      <c r="AI187" s="880"/>
      <c r="AJ187" s="881"/>
      <c r="AK187" s="882"/>
      <c r="AL187" s="881"/>
      <c r="AM187" s="883"/>
      <c r="AN187" s="884"/>
      <c r="AO187" s="885"/>
    </row>
    <row r="188" spans="1:41" ht="15">
      <c r="A188" s="886"/>
      <c r="B188" s="946"/>
      <c r="C188" s="886"/>
      <c r="D188" s="877" t="s">
        <v>350</v>
      </c>
      <c r="E188" s="878"/>
      <c r="F188" s="877"/>
      <c r="G188" s="877"/>
      <c r="H188" s="879"/>
      <c r="I188" s="880"/>
      <c r="J188" s="881"/>
      <c r="K188" s="882"/>
      <c r="L188" s="881"/>
      <c r="M188" s="883"/>
      <c r="N188" s="884"/>
      <c r="O188" s="885"/>
      <c r="P188" s="865"/>
      <c r="Q188" s="877" t="s">
        <v>288</v>
      </c>
      <c r="R188" s="878"/>
      <c r="S188" s="877"/>
      <c r="T188" s="877"/>
      <c r="U188" s="879"/>
      <c r="V188" s="880"/>
      <c r="W188" s="881"/>
      <c r="X188" s="882"/>
      <c r="Y188" s="881"/>
      <c r="Z188" s="883"/>
      <c r="AA188" s="884"/>
      <c r="AB188" s="885"/>
      <c r="AC188" s="886"/>
      <c r="AD188" s="877" t="s">
        <v>1498</v>
      </c>
      <c r="AE188" s="878"/>
      <c r="AF188" s="877"/>
      <c r="AG188" s="877"/>
      <c r="AH188" s="879"/>
      <c r="AI188" s="880"/>
      <c r="AJ188" s="881"/>
      <c r="AK188" s="882"/>
      <c r="AL188" s="881"/>
      <c r="AM188" s="883"/>
      <c r="AN188" s="884"/>
      <c r="AO188" s="885"/>
    </row>
    <row r="189" spans="1:41" ht="15">
      <c r="A189" s="886"/>
      <c r="B189" s="946"/>
      <c r="C189" s="886"/>
      <c r="D189" s="877" t="s">
        <v>350</v>
      </c>
      <c r="E189" s="878"/>
      <c r="F189" s="877"/>
      <c r="G189" s="877"/>
      <c r="H189" s="879"/>
      <c r="I189" s="880"/>
      <c r="J189" s="881"/>
      <c r="K189" s="882"/>
      <c r="L189" s="881"/>
      <c r="M189" s="883"/>
      <c r="N189" s="884"/>
      <c r="O189" s="885"/>
      <c r="P189" s="865"/>
      <c r="Q189" s="877" t="s">
        <v>288</v>
      </c>
      <c r="R189" s="878"/>
      <c r="S189" s="877"/>
      <c r="T189" s="877"/>
      <c r="U189" s="879"/>
      <c r="V189" s="880"/>
      <c r="W189" s="881"/>
      <c r="X189" s="882"/>
      <c r="Y189" s="881"/>
      <c r="Z189" s="883"/>
      <c r="AA189" s="884"/>
      <c r="AB189" s="885"/>
      <c r="AC189" s="886"/>
      <c r="AD189" s="877" t="s">
        <v>1498</v>
      </c>
      <c r="AE189" s="878"/>
      <c r="AF189" s="877"/>
      <c r="AG189" s="877"/>
      <c r="AH189" s="879"/>
      <c r="AI189" s="880"/>
      <c r="AJ189" s="881"/>
      <c r="AK189" s="882"/>
      <c r="AL189" s="881"/>
      <c r="AM189" s="883"/>
      <c r="AN189" s="884"/>
      <c r="AO189" s="885"/>
    </row>
    <row r="190" spans="1:41" ht="15">
      <c r="A190" s="886"/>
      <c r="B190" s="946"/>
      <c r="C190" s="886"/>
      <c r="D190" s="877" t="s">
        <v>350</v>
      </c>
      <c r="E190" s="878"/>
      <c r="F190" s="877"/>
      <c r="G190" s="877"/>
      <c r="H190" s="879"/>
      <c r="I190" s="880"/>
      <c r="J190" s="881"/>
      <c r="K190" s="882"/>
      <c r="L190" s="881"/>
      <c r="M190" s="883"/>
      <c r="N190" s="884"/>
      <c r="O190" s="885"/>
      <c r="P190" s="865"/>
      <c r="Q190" s="877" t="s">
        <v>288</v>
      </c>
      <c r="R190" s="878"/>
      <c r="S190" s="877"/>
      <c r="T190" s="877"/>
      <c r="U190" s="879"/>
      <c r="V190" s="880"/>
      <c r="W190" s="881"/>
      <c r="X190" s="882"/>
      <c r="Y190" s="881"/>
      <c r="Z190" s="883"/>
      <c r="AA190" s="884"/>
      <c r="AB190" s="885"/>
      <c r="AC190" s="886"/>
      <c r="AD190" s="877" t="s">
        <v>1498</v>
      </c>
      <c r="AE190" s="878"/>
      <c r="AF190" s="877"/>
      <c r="AG190" s="877"/>
      <c r="AH190" s="879"/>
      <c r="AI190" s="880"/>
      <c r="AJ190" s="881"/>
      <c r="AK190" s="882"/>
      <c r="AL190" s="881"/>
      <c r="AM190" s="883"/>
      <c r="AN190" s="884"/>
      <c r="AO190" s="885"/>
    </row>
    <row r="191" spans="1:41" ht="15">
      <c r="A191" s="886"/>
      <c r="B191" s="946"/>
      <c r="C191" s="886"/>
      <c r="D191" s="877" t="s">
        <v>350</v>
      </c>
      <c r="E191" s="878"/>
      <c r="F191" s="877"/>
      <c r="G191" s="877"/>
      <c r="H191" s="879"/>
      <c r="I191" s="880"/>
      <c r="J191" s="881"/>
      <c r="K191" s="882"/>
      <c r="L191" s="881"/>
      <c r="M191" s="883"/>
      <c r="N191" s="884"/>
      <c r="O191" s="885"/>
      <c r="P191" s="865"/>
      <c r="Q191" s="877" t="s">
        <v>288</v>
      </c>
      <c r="R191" s="878"/>
      <c r="S191" s="877"/>
      <c r="T191" s="877"/>
      <c r="U191" s="879"/>
      <c r="V191" s="880"/>
      <c r="W191" s="881"/>
      <c r="X191" s="882"/>
      <c r="Y191" s="881"/>
      <c r="Z191" s="883"/>
      <c r="AA191" s="884"/>
      <c r="AB191" s="885"/>
      <c r="AC191" s="886"/>
      <c r="AD191" s="877" t="s">
        <v>1498</v>
      </c>
      <c r="AE191" s="878"/>
      <c r="AF191" s="877"/>
      <c r="AG191" s="877"/>
      <c r="AH191" s="879"/>
      <c r="AI191" s="880"/>
      <c r="AJ191" s="881"/>
      <c r="AK191" s="882"/>
      <c r="AL191" s="881"/>
      <c r="AM191" s="883"/>
      <c r="AN191" s="884"/>
      <c r="AO191" s="885"/>
    </row>
    <row r="192" spans="1:41" ht="15">
      <c r="A192" s="886"/>
      <c r="B192" s="946"/>
      <c r="C192" s="886"/>
      <c r="D192" s="877" t="s">
        <v>350</v>
      </c>
      <c r="E192" s="878"/>
      <c r="F192" s="877"/>
      <c r="G192" s="877"/>
      <c r="H192" s="879"/>
      <c r="I192" s="880"/>
      <c r="J192" s="881"/>
      <c r="K192" s="882"/>
      <c r="L192" s="881"/>
      <c r="M192" s="883"/>
      <c r="N192" s="884"/>
      <c r="O192" s="885"/>
      <c r="P192" s="865"/>
      <c r="Q192" s="877" t="s">
        <v>288</v>
      </c>
      <c r="R192" s="878"/>
      <c r="S192" s="877"/>
      <c r="T192" s="877"/>
      <c r="U192" s="879"/>
      <c r="V192" s="880"/>
      <c r="W192" s="881"/>
      <c r="X192" s="882"/>
      <c r="Y192" s="881"/>
      <c r="Z192" s="883"/>
      <c r="AA192" s="884"/>
      <c r="AB192" s="885"/>
      <c r="AC192" s="886"/>
      <c r="AD192" s="877" t="s">
        <v>1498</v>
      </c>
      <c r="AE192" s="878"/>
      <c r="AF192" s="877"/>
      <c r="AG192" s="877"/>
      <c r="AH192" s="879"/>
      <c r="AI192" s="880"/>
      <c r="AJ192" s="881"/>
      <c r="AK192" s="882"/>
      <c r="AL192" s="881"/>
      <c r="AM192" s="883"/>
      <c r="AN192" s="884"/>
      <c r="AO192" s="885"/>
    </row>
    <row r="193" spans="1:41" ht="15">
      <c r="A193" s="886"/>
      <c r="B193" s="946"/>
      <c r="C193" s="886"/>
      <c r="D193" s="877" t="s">
        <v>350</v>
      </c>
      <c r="E193" s="878"/>
      <c r="F193" s="877"/>
      <c r="G193" s="877"/>
      <c r="H193" s="879"/>
      <c r="I193" s="880"/>
      <c r="J193" s="881"/>
      <c r="K193" s="882"/>
      <c r="L193" s="881"/>
      <c r="M193" s="883"/>
      <c r="N193" s="884"/>
      <c r="O193" s="885"/>
      <c r="P193" s="865"/>
      <c r="Q193" s="877" t="s">
        <v>288</v>
      </c>
      <c r="R193" s="878"/>
      <c r="S193" s="877"/>
      <c r="T193" s="877"/>
      <c r="U193" s="879"/>
      <c r="V193" s="880"/>
      <c r="W193" s="881"/>
      <c r="X193" s="882"/>
      <c r="Y193" s="881"/>
      <c r="Z193" s="883"/>
      <c r="AA193" s="884"/>
      <c r="AB193" s="885"/>
      <c r="AC193" s="886"/>
      <c r="AD193" s="877" t="s">
        <v>1498</v>
      </c>
      <c r="AE193" s="878"/>
      <c r="AF193" s="877"/>
      <c r="AG193" s="877"/>
      <c r="AH193" s="879"/>
      <c r="AI193" s="880"/>
      <c r="AJ193" s="881"/>
      <c r="AK193" s="882"/>
      <c r="AL193" s="881"/>
      <c r="AM193" s="883"/>
      <c r="AN193" s="884"/>
      <c r="AO193" s="885"/>
    </row>
    <row r="194" spans="1:41" ht="15">
      <c r="A194" s="886"/>
      <c r="B194" s="946"/>
      <c r="C194" s="886"/>
      <c r="D194" s="877" t="s">
        <v>350</v>
      </c>
      <c r="E194" s="878"/>
      <c r="F194" s="877"/>
      <c r="G194" s="877"/>
      <c r="H194" s="879"/>
      <c r="I194" s="880"/>
      <c r="J194" s="881"/>
      <c r="K194" s="882"/>
      <c r="L194" s="881"/>
      <c r="M194" s="883"/>
      <c r="N194" s="884"/>
      <c r="O194" s="885"/>
      <c r="P194" s="865"/>
      <c r="Q194" s="877" t="s">
        <v>288</v>
      </c>
      <c r="R194" s="878"/>
      <c r="S194" s="877"/>
      <c r="T194" s="877"/>
      <c r="U194" s="879"/>
      <c r="V194" s="880"/>
      <c r="W194" s="881"/>
      <c r="X194" s="882"/>
      <c r="Y194" s="881"/>
      <c r="Z194" s="883"/>
      <c r="AA194" s="884"/>
      <c r="AB194" s="885"/>
      <c r="AC194" s="886"/>
      <c r="AD194" s="877" t="s">
        <v>1498</v>
      </c>
      <c r="AE194" s="878"/>
      <c r="AF194" s="877"/>
      <c r="AG194" s="877"/>
      <c r="AH194" s="879"/>
      <c r="AI194" s="880"/>
      <c r="AJ194" s="881"/>
      <c r="AK194" s="882"/>
      <c r="AL194" s="881"/>
      <c r="AM194" s="883"/>
      <c r="AN194" s="884"/>
      <c r="AO194" s="885"/>
    </row>
    <row r="195" spans="1:41" ht="15">
      <c r="A195" s="886"/>
      <c r="B195" s="946"/>
      <c r="C195" s="886"/>
      <c r="D195" s="877" t="s">
        <v>350</v>
      </c>
      <c r="E195" s="878"/>
      <c r="F195" s="877"/>
      <c r="G195" s="877"/>
      <c r="H195" s="879"/>
      <c r="I195" s="880"/>
      <c r="J195" s="881"/>
      <c r="K195" s="882"/>
      <c r="L195" s="881"/>
      <c r="M195" s="883"/>
      <c r="N195" s="884"/>
      <c r="O195" s="885"/>
      <c r="P195" s="865"/>
      <c r="Q195" s="877" t="s">
        <v>288</v>
      </c>
      <c r="R195" s="878"/>
      <c r="S195" s="877"/>
      <c r="T195" s="877"/>
      <c r="U195" s="879"/>
      <c r="V195" s="880"/>
      <c r="W195" s="881"/>
      <c r="X195" s="882"/>
      <c r="Y195" s="881"/>
      <c r="Z195" s="883"/>
      <c r="AA195" s="884"/>
      <c r="AB195" s="885"/>
      <c r="AC195" s="886"/>
      <c r="AD195" s="877" t="s">
        <v>1498</v>
      </c>
      <c r="AE195" s="878"/>
      <c r="AF195" s="877"/>
      <c r="AG195" s="877"/>
      <c r="AH195" s="879"/>
      <c r="AI195" s="880"/>
      <c r="AJ195" s="881"/>
      <c r="AK195" s="882"/>
      <c r="AL195" s="881"/>
      <c r="AM195" s="883"/>
      <c r="AN195" s="884"/>
      <c r="AO195" s="885"/>
    </row>
    <row r="196" spans="1:41" ht="15">
      <c r="A196" s="886"/>
      <c r="B196" s="946"/>
      <c r="C196" s="886"/>
      <c r="D196" s="877" t="s">
        <v>350</v>
      </c>
      <c r="E196" s="878"/>
      <c r="F196" s="877"/>
      <c r="G196" s="877"/>
      <c r="H196" s="879"/>
      <c r="I196" s="880"/>
      <c r="J196" s="881"/>
      <c r="K196" s="882"/>
      <c r="L196" s="881"/>
      <c r="M196" s="883"/>
      <c r="N196" s="884"/>
      <c r="O196" s="885"/>
      <c r="P196" s="865"/>
      <c r="Q196" s="877" t="s">
        <v>288</v>
      </c>
      <c r="R196" s="878"/>
      <c r="S196" s="877"/>
      <c r="T196" s="877"/>
      <c r="U196" s="879"/>
      <c r="V196" s="880"/>
      <c r="W196" s="881"/>
      <c r="X196" s="882"/>
      <c r="Y196" s="881"/>
      <c r="Z196" s="883"/>
      <c r="AA196" s="884"/>
      <c r="AB196" s="885"/>
      <c r="AC196" s="886"/>
      <c r="AD196" s="877" t="s">
        <v>1498</v>
      </c>
      <c r="AE196" s="878"/>
      <c r="AF196" s="877"/>
      <c r="AG196" s="877"/>
      <c r="AH196" s="879"/>
      <c r="AI196" s="880"/>
      <c r="AJ196" s="881"/>
      <c r="AK196" s="882"/>
      <c r="AL196" s="881"/>
      <c r="AM196" s="883"/>
      <c r="AN196" s="884"/>
      <c r="AO196" s="885"/>
    </row>
    <row r="197" spans="1:41" ht="15">
      <c r="A197" s="886"/>
      <c r="B197" s="946"/>
      <c r="C197" s="886"/>
      <c r="D197" s="877" t="s">
        <v>350</v>
      </c>
      <c r="E197" s="878"/>
      <c r="F197" s="877"/>
      <c r="G197" s="877"/>
      <c r="H197" s="879"/>
      <c r="I197" s="880"/>
      <c r="J197" s="881"/>
      <c r="K197" s="882"/>
      <c r="L197" s="881"/>
      <c r="M197" s="883"/>
      <c r="N197" s="884"/>
      <c r="O197" s="885"/>
      <c r="P197" s="865"/>
      <c r="Q197" s="877" t="s">
        <v>288</v>
      </c>
      <c r="R197" s="878"/>
      <c r="S197" s="877"/>
      <c r="T197" s="877"/>
      <c r="U197" s="879"/>
      <c r="V197" s="880"/>
      <c r="W197" s="881"/>
      <c r="X197" s="882"/>
      <c r="Y197" s="881"/>
      <c r="Z197" s="883"/>
      <c r="AA197" s="884"/>
      <c r="AB197" s="885"/>
      <c r="AC197" s="886"/>
      <c r="AD197" s="877" t="s">
        <v>1498</v>
      </c>
      <c r="AE197" s="878"/>
      <c r="AF197" s="877"/>
      <c r="AG197" s="877"/>
      <c r="AH197" s="879"/>
      <c r="AI197" s="880"/>
      <c r="AJ197" s="881"/>
      <c r="AK197" s="882"/>
      <c r="AL197" s="881"/>
      <c r="AM197" s="883"/>
      <c r="AN197" s="884"/>
      <c r="AO197" s="885"/>
    </row>
    <row r="198" spans="1:41" ht="15">
      <c r="A198" s="886"/>
      <c r="B198" s="946"/>
      <c r="C198" s="886"/>
      <c r="D198" s="877" t="s">
        <v>350</v>
      </c>
      <c r="E198" s="878"/>
      <c r="F198" s="877"/>
      <c r="G198" s="877"/>
      <c r="H198" s="879"/>
      <c r="I198" s="880"/>
      <c r="J198" s="881"/>
      <c r="K198" s="882"/>
      <c r="L198" s="881"/>
      <c r="M198" s="883"/>
      <c r="N198" s="884"/>
      <c r="O198" s="885"/>
      <c r="P198" s="865"/>
      <c r="Q198" s="877" t="s">
        <v>288</v>
      </c>
      <c r="R198" s="878"/>
      <c r="S198" s="877"/>
      <c r="T198" s="877"/>
      <c r="U198" s="879"/>
      <c r="V198" s="880"/>
      <c r="W198" s="881"/>
      <c r="X198" s="882"/>
      <c r="Y198" s="881"/>
      <c r="Z198" s="883"/>
      <c r="AA198" s="884"/>
      <c r="AB198" s="885"/>
      <c r="AC198" s="886"/>
      <c r="AD198" s="877" t="s">
        <v>1498</v>
      </c>
      <c r="AE198" s="878"/>
      <c r="AF198" s="877"/>
      <c r="AG198" s="877"/>
      <c r="AH198" s="879"/>
      <c r="AI198" s="880"/>
      <c r="AJ198" s="881"/>
      <c r="AK198" s="882"/>
      <c r="AL198" s="881"/>
      <c r="AM198" s="883"/>
      <c r="AN198" s="884"/>
      <c r="AO198" s="885"/>
    </row>
    <row r="199" spans="1:41" ht="22.5">
      <c r="A199" s="886"/>
      <c r="B199" s="946"/>
      <c r="C199" s="886"/>
      <c r="D199" s="887"/>
      <c r="E199" s="888"/>
      <c r="F199" s="877"/>
      <c r="G199" s="877"/>
      <c r="H199" s="888"/>
      <c r="I199" s="888" t="s">
        <v>289</v>
      </c>
      <c r="J199" s="888"/>
      <c r="K199" s="889">
        <f>SUM(K11:K198)</f>
        <v>0</v>
      </c>
      <c r="L199" s="889">
        <f>SUM(L11:L198)</f>
        <v>0</v>
      </c>
      <c r="M199" s="889"/>
      <c r="N199" s="890"/>
      <c r="O199" s="885">
        <f>SUM(O11:O198)</f>
        <v>0</v>
      </c>
      <c r="P199" s="865"/>
      <c r="Q199" s="887"/>
      <c r="R199" s="888"/>
      <c r="S199" s="877"/>
      <c r="T199" s="877"/>
      <c r="U199" s="888"/>
      <c r="V199" s="888" t="s">
        <v>289</v>
      </c>
      <c r="W199" s="888"/>
      <c r="X199" s="889">
        <f>SUM(X11:X198)</f>
        <v>0</v>
      </c>
      <c r="Y199" s="889">
        <f>SUM(Y11:Y198)</f>
        <v>0</v>
      </c>
      <c r="Z199" s="889"/>
      <c r="AA199" s="890"/>
      <c r="AB199" s="885">
        <f>SUM(AB11:AB198)</f>
        <v>0</v>
      </c>
      <c r="AC199" s="886"/>
      <c r="AD199" s="887"/>
      <c r="AE199" s="888"/>
      <c r="AF199" s="877"/>
      <c r="AG199" s="877"/>
      <c r="AH199" s="888"/>
      <c r="AI199" s="888" t="s">
        <v>289</v>
      </c>
      <c r="AJ199" s="888"/>
      <c r="AK199" s="889">
        <f>SUM(AK11:AK198)</f>
        <v>0</v>
      </c>
      <c r="AL199" s="889">
        <f>SUM(AL11:AL198)</f>
        <v>0</v>
      </c>
      <c r="AM199" s="889"/>
      <c r="AN199" s="890"/>
      <c r="AO199" s="885">
        <f>SUM(AO11:AO198)</f>
        <v>0</v>
      </c>
    </row>
    <row r="200" spans="1:41" ht="15">
      <c r="A200" s="886"/>
      <c r="B200" s="946"/>
      <c r="C200" s="886"/>
      <c r="D200" s="887"/>
      <c r="E200" s="891"/>
      <c r="F200" s="892"/>
      <c r="G200" s="892"/>
      <c r="H200" s="891"/>
      <c r="I200" s="893"/>
      <c r="J200" s="893"/>
      <c r="K200" s="894"/>
      <c r="L200" s="894"/>
      <c r="M200" s="894"/>
      <c r="N200" s="895"/>
      <c r="O200" s="896"/>
      <c r="P200" s="897"/>
      <c r="Q200" s="898"/>
      <c r="R200" s="898"/>
      <c r="S200" s="899"/>
      <c r="T200" s="899"/>
      <c r="U200" s="900"/>
      <c r="V200" s="901"/>
      <c r="W200" s="886"/>
      <c r="X200" s="886"/>
      <c r="Y200" s="886"/>
      <c r="Z200" s="886"/>
      <c r="AA200" s="886"/>
      <c r="AB200" s="902"/>
      <c r="AC200" s="886"/>
      <c r="AD200" s="886"/>
      <c r="AE200" s="886"/>
      <c r="AF200" s="886"/>
      <c r="AG200" s="886"/>
      <c r="AH200" s="886"/>
      <c r="AI200" s="886"/>
      <c r="AJ200" s="886"/>
      <c r="AK200" s="886"/>
      <c r="AL200" s="886"/>
      <c r="AM200" s="886"/>
      <c r="AN200" s="886"/>
      <c r="AO200" s="886"/>
    </row>
    <row r="201" spans="1:41" ht="15">
      <c r="A201" s="886"/>
      <c r="B201" s="946"/>
      <c r="C201" s="886"/>
      <c r="D201" s="887"/>
      <c r="E201" s="888"/>
      <c r="F201" s="892"/>
      <c r="G201" s="892"/>
      <c r="H201" s="888"/>
      <c r="I201" s="888" t="s">
        <v>290</v>
      </c>
      <c r="J201" s="888"/>
      <c r="K201" s="889"/>
      <c r="L201" s="889" t="e">
        <f>#REF!+K199-L199</f>
        <v>#REF!</v>
      </c>
      <c r="M201" s="889"/>
      <c r="N201" s="890"/>
      <c r="O201" s="896"/>
      <c r="P201" s="897"/>
      <c r="Q201" s="898"/>
      <c r="R201" s="898"/>
      <c r="S201" s="899"/>
      <c r="T201" s="899"/>
      <c r="U201" s="900"/>
      <c r="V201" s="901"/>
      <c r="W201" s="886"/>
      <c r="X201" s="886"/>
      <c r="Y201" s="886"/>
      <c r="Z201" s="886"/>
      <c r="AA201" s="886"/>
      <c r="AB201" s="902"/>
      <c r="AC201" s="886"/>
      <c r="AD201" s="886"/>
      <c r="AE201" s="886"/>
      <c r="AF201" s="886"/>
      <c r="AG201" s="886"/>
      <c r="AH201" s="886"/>
      <c r="AI201" s="886"/>
      <c r="AJ201" s="886"/>
      <c r="AK201" s="886"/>
      <c r="AL201" s="886"/>
      <c r="AM201" s="886"/>
      <c r="AN201" s="886"/>
      <c r="AO201" s="886"/>
    </row>
    <row r="202" spans="1:41" ht="15">
      <c r="A202" s="865"/>
      <c r="B202" s="947"/>
      <c r="C202" s="865"/>
      <c r="D202" s="903"/>
      <c r="E202" s="904"/>
      <c r="F202" s="905"/>
      <c r="G202" s="905"/>
      <c r="H202" s="904"/>
      <c r="I202" s="906"/>
      <c r="J202" s="906"/>
      <c r="K202" s="907"/>
      <c r="L202" s="907"/>
      <c r="M202" s="907"/>
      <c r="N202" s="908"/>
      <c r="O202" s="909"/>
      <c r="P202" s="910"/>
      <c r="Q202" s="911"/>
      <c r="R202" s="911"/>
      <c r="S202" s="912"/>
      <c r="T202" s="912"/>
      <c r="U202" s="913"/>
      <c r="V202" s="914"/>
      <c r="W202" s="865"/>
      <c r="X202" s="865"/>
      <c r="Y202" s="865"/>
      <c r="Z202" s="865"/>
      <c r="AA202" s="865"/>
      <c r="AB202" s="866"/>
      <c r="AC202" s="865"/>
      <c r="AD202" s="865"/>
      <c r="AE202" s="865"/>
      <c r="AF202" s="865"/>
      <c r="AG202" s="865"/>
      <c r="AH202" s="865"/>
      <c r="AI202" s="865"/>
      <c r="AJ202" s="865"/>
      <c r="AK202" s="865"/>
      <c r="AL202" s="865"/>
      <c r="AM202" s="865"/>
      <c r="AN202" s="865"/>
      <c r="AO202" s="865"/>
    </row>
    <row r="203" spans="1:41" ht="15">
      <c r="A203" s="865"/>
      <c r="B203" s="947"/>
      <c r="C203" s="865"/>
      <c r="D203" s="858"/>
      <c r="E203" s="904"/>
      <c r="F203" s="905"/>
      <c r="G203" s="905"/>
      <c r="H203" s="904"/>
      <c r="I203" s="906"/>
      <c r="J203" s="906"/>
      <c r="K203" s="907"/>
      <c r="L203" s="907"/>
      <c r="M203" s="907"/>
      <c r="N203" s="908"/>
      <c r="O203" s="909"/>
      <c r="P203" s="910"/>
      <c r="Q203" s="911"/>
      <c r="R203" s="911"/>
      <c r="S203" s="912"/>
      <c r="T203" s="912"/>
      <c r="U203" s="913"/>
      <c r="V203" s="914"/>
      <c r="W203" s="865"/>
      <c r="X203" s="865"/>
      <c r="Y203" s="865"/>
      <c r="Z203" s="865"/>
      <c r="AA203" s="865"/>
      <c r="AB203" s="866"/>
      <c r="AC203" s="865"/>
      <c r="AD203" s="865"/>
      <c r="AE203" s="865"/>
      <c r="AF203" s="865"/>
      <c r="AG203" s="865"/>
      <c r="AH203" s="865"/>
      <c r="AI203" s="865"/>
      <c r="AJ203" s="865"/>
      <c r="AK203" s="865"/>
      <c r="AL203" s="865"/>
      <c r="AM203" s="865"/>
      <c r="AN203" s="865"/>
      <c r="AO203" s="865"/>
    </row>
    <row r="204" spans="1:41" ht="15">
      <c r="A204" s="865"/>
      <c r="B204" s="947"/>
      <c r="C204" s="865"/>
      <c r="D204" s="858"/>
      <c r="E204" s="904"/>
      <c r="F204" s="905"/>
      <c r="G204" s="905"/>
      <c r="H204" s="904"/>
      <c r="I204" s="906"/>
      <c r="J204" s="906"/>
      <c r="K204" s="907"/>
      <c r="L204" s="907"/>
      <c r="M204" s="907"/>
      <c r="N204" s="908"/>
      <c r="O204" s="909"/>
      <c r="P204" s="910"/>
      <c r="Q204" s="911"/>
      <c r="R204" s="911"/>
      <c r="S204" s="912"/>
      <c r="T204" s="912"/>
      <c r="U204" s="913"/>
      <c r="V204" s="914"/>
      <c r="W204" s="865"/>
      <c r="X204" s="865"/>
      <c r="Y204" s="865"/>
      <c r="Z204" s="865"/>
      <c r="AA204" s="865"/>
      <c r="AB204" s="866"/>
      <c r="AC204" s="865"/>
      <c r="AD204" s="865"/>
      <c r="AE204" s="865"/>
      <c r="AF204" s="865"/>
      <c r="AG204" s="865"/>
      <c r="AH204" s="865"/>
      <c r="AI204" s="865"/>
      <c r="AJ204" s="865"/>
      <c r="AK204" s="865"/>
      <c r="AL204" s="865"/>
      <c r="AM204" s="865"/>
      <c r="AN204" s="865"/>
      <c r="AO204" s="865"/>
    </row>
    <row r="205" spans="1:41" ht="15">
      <c r="A205" s="865"/>
      <c r="B205" s="947"/>
      <c r="C205" s="865"/>
      <c r="D205" s="865"/>
      <c r="E205" s="865"/>
      <c r="F205" s="865"/>
      <c r="G205" s="865"/>
      <c r="H205" s="865"/>
      <c r="I205" s="865"/>
      <c r="J205" s="865"/>
      <c r="K205" s="865"/>
      <c r="L205" s="865"/>
      <c r="M205" s="865"/>
      <c r="N205" s="915"/>
      <c r="O205" s="866"/>
      <c r="P205" s="865"/>
      <c r="Q205" s="865"/>
      <c r="R205" s="865"/>
      <c r="S205" s="912"/>
      <c r="T205" s="912"/>
      <c r="U205" s="916"/>
      <c r="V205" s="865"/>
      <c r="W205" s="865"/>
      <c r="X205" s="865"/>
      <c r="Y205" s="865"/>
      <c r="Z205" s="865"/>
      <c r="AA205" s="865"/>
      <c r="AB205" s="866"/>
      <c r="AC205" s="865"/>
      <c r="AD205" s="865"/>
      <c r="AE205" s="865"/>
      <c r="AF205" s="865"/>
      <c r="AG205" s="865"/>
      <c r="AH205" s="865"/>
      <c r="AI205" s="865"/>
      <c r="AJ205" s="865"/>
      <c r="AK205" s="865"/>
      <c r="AL205" s="865"/>
      <c r="AM205" s="865"/>
      <c r="AN205" s="865"/>
      <c r="AO205" s="865"/>
    </row>
    <row r="206" spans="1:41" ht="15">
      <c r="A206" s="865"/>
      <c r="B206" s="947"/>
      <c r="C206" s="865"/>
      <c r="D206" s="865"/>
      <c r="E206" s="865"/>
      <c r="F206" s="865"/>
      <c r="G206" s="865"/>
      <c r="H206" s="865"/>
      <c r="I206" s="865"/>
      <c r="J206" s="865"/>
      <c r="K206" s="865"/>
      <c r="L206" s="865"/>
      <c r="M206" s="865"/>
      <c r="N206" s="915"/>
      <c r="O206" s="866"/>
      <c r="P206" s="865"/>
      <c r="Q206" s="865"/>
      <c r="R206" s="865"/>
      <c r="S206" s="912"/>
      <c r="T206" s="912"/>
      <c r="U206" s="916"/>
      <c r="V206" s="865"/>
      <c r="W206" s="865"/>
      <c r="X206" s="865"/>
      <c r="Y206" s="865"/>
      <c r="Z206" s="865"/>
      <c r="AA206" s="865"/>
      <c r="AB206" s="866"/>
      <c r="AC206" s="865"/>
      <c r="AD206" s="865"/>
      <c r="AE206" s="865"/>
      <c r="AF206" s="865"/>
      <c r="AG206" s="865"/>
      <c r="AH206" s="865"/>
      <c r="AI206" s="865"/>
      <c r="AJ206" s="865"/>
      <c r="AK206" s="865"/>
      <c r="AL206" s="865"/>
      <c r="AM206" s="865"/>
      <c r="AN206" s="865"/>
      <c r="AO206" s="865"/>
    </row>
    <row r="207" spans="1:41" ht="15">
      <c r="A207" s="865"/>
      <c r="B207" s="947"/>
      <c r="C207" s="865"/>
      <c r="D207" s="865"/>
      <c r="E207" s="865"/>
      <c r="F207" s="865"/>
      <c r="G207" s="865"/>
      <c r="H207" s="865"/>
      <c r="I207" s="865"/>
      <c r="J207" s="865"/>
      <c r="K207" s="865"/>
      <c r="L207" s="865"/>
      <c r="M207" s="865"/>
      <c r="N207" s="915"/>
      <c r="O207" s="866"/>
      <c r="P207" s="865"/>
      <c r="Q207" s="865"/>
      <c r="R207" s="865"/>
      <c r="S207" s="912"/>
      <c r="T207" s="912"/>
      <c r="U207" s="916"/>
      <c r="V207" s="865"/>
      <c r="W207" s="865"/>
      <c r="X207" s="865"/>
      <c r="Y207" s="865"/>
      <c r="Z207" s="865"/>
      <c r="AA207" s="865"/>
      <c r="AB207" s="866"/>
      <c r="AC207" s="865"/>
      <c r="AD207" s="865"/>
      <c r="AE207" s="865"/>
      <c r="AF207" s="865"/>
      <c r="AG207" s="865"/>
      <c r="AH207" s="865"/>
      <c r="AI207" s="865"/>
      <c r="AJ207" s="865"/>
      <c r="AK207" s="865"/>
      <c r="AL207" s="865"/>
      <c r="AM207" s="865"/>
      <c r="AN207" s="865"/>
      <c r="AO207" s="865"/>
    </row>
    <row r="208" spans="1:41" ht="15">
      <c r="A208" s="865"/>
      <c r="B208" s="947"/>
      <c r="C208" s="865"/>
      <c r="D208" s="865"/>
      <c r="E208" s="865"/>
      <c r="F208" s="865"/>
      <c r="G208" s="865"/>
      <c r="H208" s="865"/>
      <c r="I208" s="865"/>
      <c r="J208" s="865"/>
      <c r="K208" s="865"/>
      <c r="L208" s="865"/>
      <c r="M208" s="865"/>
      <c r="N208" s="915"/>
      <c r="O208" s="866"/>
      <c r="P208" s="865"/>
      <c r="Q208" s="865"/>
      <c r="R208" s="865"/>
      <c r="S208" s="912"/>
      <c r="T208" s="912"/>
      <c r="U208" s="916"/>
      <c r="V208" s="865"/>
      <c r="W208" s="865"/>
      <c r="X208" s="865"/>
      <c r="Y208" s="865"/>
      <c r="Z208" s="865"/>
      <c r="AA208" s="865"/>
      <c r="AB208" s="866"/>
      <c r="AC208" s="865"/>
      <c r="AD208" s="865"/>
      <c r="AE208" s="865"/>
      <c r="AF208" s="865"/>
      <c r="AG208" s="865"/>
      <c r="AH208" s="865"/>
      <c r="AI208" s="865"/>
      <c r="AJ208" s="865"/>
      <c r="AK208" s="865"/>
      <c r="AL208" s="865"/>
      <c r="AM208" s="865"/>
      <c r="AN208" s="865"/>
      <c r="AO208" s="865"/>
    </row>
    <row r="209" spans="1:41" ht="15">
      <c r="A209" s="865"/>
      <c r="B209" s="947"/>
      <c r="C209" s="865"/>
      <c r="D209" s="865"/>
      <c r="E209" s="865"/>
      <c r="F209" s="865"/>
      <c r="G209" s="865"/>
      <c r="H209" s="865"/>
      <c r="I209" s="865"/>
      <c r="J209" s="865"/>
      <c r="K209" s="865"/>
      <c r="L209" s="865"/>
      <c r="M209" s="865"/>
      <c r="N209" s="915"/>
      <c r="O209" s="866"/>
      <c r="P209" s="865"/>
      <c r="Q209" s="865"/>
      <c r="R209" s="865"/>
      <c r="S209" s="912"/>
      <c r="T209" s="912"/>
      <c r="U209" s="916"/>
      <c r="V209" s="865"/>
      <c r="W209" s="865"/>
      <c r="X209" s="865"/>
      <c r="Y209" s="865"/>
      <c r="Z209" s="865"/>
      <c r="AA209" s="865"/>
      <c r="AB209" s="866"/>
      <c r="AC209" s="865"/>
      <c r="AD209" s="865"/>
      <c r="AE209" s="865"/>
      <c r="AF209" s="865"/>
      <c r="AG209" s="865"/>
      <c r="AH209" s="865"/>
      <c r="AI209" s="865"/>
      <c r="AJ209" s="865"/>
      <c r="AK209" s="865"/>
      <c r="AL209" s="865"/>
      <c r="AM209" s="865"/>
      <c r="AN209" s="865"/>
      <c r="AO209" s="865"/>
    </row>
    <row r="210" spans="1:41" ht="15">
      <c r="A210" s="865"/>
      <c r="B210" s="947"/>
      <c r="C210" s="865"/>
      <c r="D210" s="865"/>
      <c r="E210" s="865"/>
      <c r="F210" s="865"/>
      <c r="G210" s="865"/>
      <c r="H210" s="865"/>
      <c r="I210" s="865"/>
      <c r="J210" s="865"/>
      <c r="K210" s="865"/>
      <c r="L210" s="865"/>
      <c r="M210" s="865"/>
      <c r="N210" s="915"/>
      <c r="O210" s="866"/>
      <c r="P210" s="865"/>
      <c r="Q210" s="865"/>
      <c r="R210" s="865"/>
      <c r="S210" s="912"/>
      <c r="T210" s="912"/>
      <c r="U210" s="916"/>
      <c r="V210" s="865"/>
      <c r="W210" s="865"/>
      <c r="X210" s="865"/>
      <c r="Y210" s="865"/>
      <c r="Z210" s="865"/>
      <c r="AA210" s="865"/>
      <c r="AB210" s="866"/>
      <c r="AC210" s="865"/>
      <c r="AD210" s="865"/>
      <c r="AE210" s="865"/>
      <c r="AF210" s="865"/>
      <c r="AG210" s="865"/>
      <c r="AH210" s="865"/>
      <c r="AI210" s="865"/>
      <c r="AJ210" s="865"/>
      <c r="AK210" s="865"/>
      <c r="AL210" s="865"/>
      <c r="AM210" s="865"/>
      <c r="AN210" s="865"/>
      <c r="AO210" s="865"/>
    </row>
    <row r="211" spans="1:41" ht="15">
      <c r="A211" s="865"/>
      <c r="B211" s="947"/>
      <c r="C211" s="865"/>
      <c r="D211" s="865"/>
      <c r="E211" s="865"/>
      <c r="F211" s="865"/>
      <c r="G211" s="865"/>
      <c r="H211" s="865"/>
      <c r="I211" s="865"/>
      <c r="J211" s="865"/>
      <c r="K211" s="865"/>
      <c r="L211" s="865"/>
      <c r="M211" s="865"/>
      <c r="N211" s="915"/>
      <c r="O211" s="866"/>
      <c r="P211" s="865"/>
      <c r="Q211" s="865"/>
      <c r="R211" s="865"/>
      <c r="S211" s="912"/>
      <c r="T211" s="912"/>
      <c r="U211" s="916"/>
      <c r="V211" s="865"/>
      <c r="W211" s="865"/>
      <c r="X211" s="865"/>
      <c r="Y211" s="865"/>
      <c r="Z211" s="865"/>
      <c r="AA211" s="865"/>
      <c r="AB211" s="866"/>
      <c r="AC211" s="865"/>
      <c r="AD211" s="865"/>
      <c r="AE211" s="865"/>
      <c r="AF211" s="865"/>
      <c r="AG211" s="865"/>
      <c r="AH211" s="865"/>
      <c r="AI211" s="865"/>
      <c r="AJ211" s="865"/>
      <c r="AK211" s="865"/>
      <c r="AL211" s="865"/>
      <c r="AM211" s="865"/>
      <c r="AN211" s="865"/>
      <c r="AO211" s="865"/>
    </row>
    <row r="212" spans="1:41" ht="15">
      <c r="A212" s="865"/>
      <c r="B212" s="947"/>
      <c r="C212" s="865"/>
      <c r="D212" s="865"/>
      <c r="E212" s="865"/>
      <c r="F212" s="865"/>
      <c r="G212" s="865"/>
      <c r="H212" s="865"/>
      <c r="I212" s="865"/>
      <c r="J212" s="865"/>
      <c r="K212" s="865"/>
      <c r="L212" s="865"/>
      <c r="M212" s="865"/>
      <c r="N212" s="915"/>
      <c r="O212" s="866"/>
      <c r="P212" s="865"/>
      <c r="Q212" s="865"/>
      <c r="R212" s="865"/>
      <c r="S212" s="912"/>
      <c r="T212" s="912"/>
      <c r="U212" s="916"/>
      <c r="V212" s="865"/>
      <c r="W212" s="865"/>
      <c r="X212" s="865"/>
      <c r="Y212" s="865"/>
      <c r="Z212" s="865"/>
      <c r="AA212" s="865"/>
      <c r="AB212" s="866"/>
      <c r="AC212" s="865"/>
      <c r="AD212" s="865"/>
      <c r="AE212" s="865"/>
      <c r="AF212" s="865"/>
      <c r="AG212" s="865"/>
      <c r="AH212" s="865"/>
      <c r="AI212" s="865"/>
      <c r="AJ212" s="865"/>
      <c r="AK212" s="865"/>
      <c r="AL212" s="865"/>
      <c r="AM212" s="865"/>
      <c r="AN212" s="865"/>
      <c r="AO212" s="865"/>
    </row>
    <row r="213" spans="1:41" ht="15">
      <c r="A213" s="865"/>
      <c r="B213" s="947"/>
      <c r="C213" s="865"/>
      <c r="D213" s="865"/>
      <c r="E213" s="865"/>
      <c r="F213" s="865"/>
      <c r="G213" s="865"/>
      <c r="H213" s="865"/>
      <c r="I213" s="865"/>
      <c r="J213" s="865"/>
      <c r="K213" s="865"/>
      <c r="L213" s="865"/>
      <c r="M213" s="865"/>
      <c r="N213" s="915"/>
      <c r="O213" s="866"/>
      <c r="P213" s="865"/>
      <c r="Q213" s="865"/>
      <c r="R213" s="865"/>
      <c r="S213" s="912"/>
      <c r="T213" s="912"/>
      <c r="U213" s="916"/>
      <c r="V213" s="865"/>
      <c r="W213" s="865"/>
      <c r="X213" s="865"/>
      <c r="Y213" s="865"/>
      <c r="Z213" s="865"/>
      <c r="AA213" s="865"/>
      <c r="AB213" s="866"/>
      <c r="AC213" s="865"/>
      <c r="AD213" s="865"/>
      <c r="AE213" s="865"/>
      <c r="AF213" s="865"/>
      <c r="AG213" s="865"/>
      <c r="AH213" s="865"/>
      <c r="AI213" s="865"/>
      <c r="AJ213" s="865"/>
      <c r="AK213" s="865"/>
      <c r="AL213" s="865"/>
      <c r="AM213" s="865"/>
      <c r="AN213" s="865"/>
      <c r="AO213" s="865"/>
    </row>
    <row r="214" spans="1:41" ht="15">
      <c r="A214" s="865"/>
      <c r="B214" s="947"/>
      <c r="C214" s="865"/>
      <c r="D214" s="865"/>
      <c r="E214" s="865"/>
      <c r="F214" s="865"/>
      <c r="G214" s="865"/>
      <c r="H214" s="865"/>
      <c r="I214" s="865"/>
      <c r="J214" s="865"/>
      <c r="K214" s="865"/>
      <c r="L214" s="865"/>
      <c r="M214" s="865"/>
      <c r="N214" s="915"/>
      <c r="O214" s="866"/>
      <c r="P214" s="865"/>
      <c r="Q214" s="865"/>
      <c r="R214" s="865"/>
      <c r="S214" s="912"/>
      <c r="T214" s="912"/>
      <c r="U214" s="916"/>
      <c r="V214" s="865"/>
      <c r="W214" s="865"/>
      <c r="X214" s="865"/>
      <c r="Y214" s="865"/>
      <c r="Z214" s="865"/>
      <c r="AA214" s="865"/>
      <c r="AB214" s="866"/>
      <c r="AC214" s="865"/>
      <c r="AD214" s="865"/>
      <c r="AE214" s="865"/>
      <c r="AF214" s="865"/>
      <c r="AG214" s="865"/>
      <c r="AH214" s="865"/>
      <c r="AI214" s="865"/>
      <c r="AJ214" s="865"/>
      <c r="AK214" s="865"/>
      <c r="AL214" s="865"/>
      <c r="AM214" s="865"/>
      <c r="AN214" s="865"/>
      <c r="AO214" s="865"/>
    </row>
    <row r="215" spans="1:41" ht="15">
      <c r="A215" s="865"/>
      <c r="B215" s="947"/>
      <c r="C215" s="865"/>
      <c r="D215" s="865"/>
      <c r="E215" s="865"/>
      <c r="F215" s="865"/>
      <c r="G215" s="865"/>
      <c r="H215" s="865"/>
      <c r="I215" s="865"/>
      <c r="J215" s="865"/>
      <c r="K215" s="865"/>
      <c r="L215" s="865"/>
      <c r="M215" s="865"/>
      <c r="N215" s="915"/>
      <c r="O215" s="866"/>
      <c r="P215" s="865"/>
      <c r="Q215" s="865"/>
      <c r="R215" s="865"/>
      <c r="S215" s="912"/>
      <c r="T215" s="912"/>
      <c r="U215" s="916"/>
      <c r="V215" s="865"/>
      <c r="W215" s="865"/>
      <c r="X215" s="865"/>
      <c r="Y215" s="865"/>
      <c r="Z215" s="865"/>
      <c r="AA215" s="865"/>
      <c r="AB215" s="866"/>
      <c r="AC215" s="865"/>
      <c r="AD215" s="865"/>
      <c r="AE215" s="865"/>
      <c r="AF215" s="865"/>
      <c r="AG215" s="865"/>
      <c r="AH215" s="865"/>
      <c r="AI215" s="865"/>
      <c r="AJ215" s="865"/>
      <c r="AK215" s="865"/>
      <c r="AL215" s="865"/>
      <c r="AM215" s="865"/>
      <c r="AN215" s="865"/>
      <c r="AO215" s="865"/>
    </row>
    <row r="216" spans="1:41" ht="15">
      <c r="A216" s="865"/>
      <c r="B216" s="947"/>
      <c r="C216" s="865"/>
      <c r="D216" s="865"/>
      <c r="E216" s="865"/>
      <c r="F216" s="865"/>
      <c r="G216" s="865"/>
      <c r="H216" s="865"/>
      <c r="I216" s="865"/>
      <c r="J216" s="865"/>
      <c r="K216" s="865"/>
      <c r="L216" s="865"/>
      <c r="M216" s="865"/>
      <c r="N216" s="915"/>
      <c r="O216" s="866"/>
      <c r="P216" s="865"/>
      <c r="Q216" s="865"/>
      <c r="R216" s="865"/>
      <c r="S216" s="912"/>
      <c r="T216" s="912"/>
      <c r="U216" s="916"/>
      <c r="V216" s="865"/>
      <c r="W216" s="865"/>
      <c r="X216" s="865"/>
      <c r="Y216" s="865"/>
      <c r="Z216" s="865"/>
      <c r="AA216" s="865"/>
      <c r="AB216" s="866"/>
      <c r="AC216" s="865"/>
      <c r="AD216" s="865"/>
      <c r="AE216" s="865"/>
      <c r="AF216" s="865"/>
      <c r="AG216" s="865"/>
      <c r="AH216" s="865"/>
      <c r="AI216" s="865"/>
      <c r="AJ216" s="865"/>
      <c r="AK216" s="865"/>
      <c r="AL216" s="865"/>
      <c r="AM216" s="865"/>
      <c r="AN216" s="865"/>
      <c r="AO216" s="865"/>
    </row>
    <row r="217" spans="1:41" ht="15">
      <c r="A217" s="865"/>
      <c r="B217" s="947"/>
      <c r="C217" s="865"/>
      <c r="D217" s="865"/>
      <c r="E217" s="865"/>
      <c r="F217" s="865"/>
      <c r="G217" s="865"/>
      <c r="H217" s="865"/>
      <c r="I217" s="865"/>
      <c r="J217" s="865"/>
      <c r="K217" s="865"/>
      <c r="L217" s="865"/>
      <c r="M217" s="865"/>
      <c r="N217" s="915"/>
      <c r="O217" s="866"/>
      <c r="P217" s="865"/>
      <c r="Q217" s="865"/>
      <c r="R217" s="865"/>
      <c r="S217" s="912"/>
      <c r="T217" s="912"/>
      <c r="U217" s="916"/>
      <c r="V217" s="865"/>
      <c r="W217" s="865"/>
      <c r="X217" s="865"/>
      <c r="Y217" s="865"/>
      <c r="Z217" s="865"/>
      <c r="AA217" s="865"/>
      <c r="AB217" s="866"/>
      <c r="AC217" s="865"/>
      <c r="AD217" s="865"/>
      <c r="AE217" s="865"/>
      <c r="AF217" s="865"/>
      <c r="AG217" s="865"/>
      <c r="AH217" s="865"/>
      <c r="AI217" s="865"/>
      <c r="AJ217" s="865"/>
      <c r="AK217" s="865"/>
      <c r="AL217" s="865"/>
      <c r="AM217" s="865"/>
      <c r="AN217" s="865"/>
      <c r="AO217" s="865"/>
    </row>
    <row r="218" spans="1:41" ht="15">
      <c r="A218" s="865"/>
      <c r="B218" s="947"/>
      <c r="C218" s="865"/>
      <c r="D218" s="865"/>
      <c r="E218" s="865"/>
      <c r="F218" s="865"/>
      <c r="G218" s="865"/>
      <c r="H218" s="865"/>
      <c r="I218" s="865"/>
      <c r="J218" s="865"/>
      <c r="K218" s="865"/>
      <c r="L218" s="865"/>
      <c r="M218" s="865"/>
      <c r="N218" s="915"/>
      <c r="O218" s="866"/>
      <c r="P218" s="865"/>
      <c r="Q218" s="865"/>
      <c r="R218" s="865"/>
      <c r="S218" s="912"/>
      <c r="T218" s="912"/>
      <c r="U218" s="916"/>
      <c r="V218" s="865"/>
      <c r="W218" s="865"/>
      <c r="X218" s="865"/>
      <c r="Y218" s="865"/>
      <c r="Z218" s="865"/>
      <c r="AA218" s="865"/>
      <c r="AB218" s="866"/>
      <c r="AC218" s="865"/>
      <c r="AD218" s="865"/>
      <c r="AE218" s="865"/>
      <c r="AF218" s="865"/>
      <c r="AG218" s="865"/>
      <c r="AH218" s="865"/>
      <c r="AI218" s="865"/>
      <c r="AJ218" s="865"/>
      <c r="AK218" s="865"/>
      <c r="AL218" s="865"/>
      <c r="AM218" s="865"/>
      <c r="AN218" s="865"/>
      <c r="AO218" s="865"/>
    </row>
    <row r="219" spans="1:41" ht="15">
      <c r="A219" s="865"/>
      <c r="B219" s="947"/>
      <c r="C219" s="865"/>
      <c r="D219" s="865"/>
      <c r="E219" s="865"/>
      <c r="F219" s="865"/>
      <c r="G219" s="865"/>
      <c r="H219" s="865"/>
      <c r="I219" s="865"/>
      <c r="J219" s="865"/>
      <c r="K219" s="865"/>
      <c r="L219" s="865"/>
      <c r="M219" s="865"/>
      <c r="N219" s="915"/>
      <c r="O219" s="866"/>
      <c r="P219" s="865"/>
      <c r="Q219" s="865"/>
      <c r="R219" s="865"/>
      <c r="S219" s="912"/>
      <c r="T219" s="912"/>
      <c r="U219" s="916"/>
      <c r="V219" s="865"/>
      <c r="W219" s="865"/>
      <c r="X219" s="865"/>
      <c r="Y219" s="865"/>
      <c r="Z219" s="865"/>
      <c r="AA219" s="865"/>
      <c r="AB219" s="866"/>
      <c r="AC219" s="865"/>
      <c r="AD219" s="865"/>
      <c r="AE219" s="865"/>
      <c r="AF219" s="865"/>
      <c r="AG219" s="865"/>
      <c r="AH219" s="865"/>
      <c r="AI219" s="865"/>
      <c r="AJ219" s="865"/>
      <c r="AK219" s="865"/>
      <c r="AL219" s="865"/>
      <c r="AM219" s="865"/>
      <c r="AN219" s="865"/>
      <c r="AO219" s="865"/>
    </row>
    <row r="220" spans="1:41" ht="15">
      <c r="A220" s="865"/>
      <c r="B220" s="947"/>
      <c r="C220" s="865"/>
      <c r="D220" s="865"/>
      <c r="E220" s="865"/>
      <c r="F220" s="865"/>
      <c r="G220" s="865"/>
      <c r="H220" s="865"/>
      <c r="I220" s="865"/>
      <c r="J220" s="865"/>
      <c r="K220" s="865"/>
      <c r="L220" s="865"/>
      <c r="M220" s="865"/>
      <c r="N220" s="915"/>
      <c r="O220" s="866"/>
      <c r="P220" s="865"/>
      <c r="Q220" s="865"/>
      <c r="R220" s="865"/>
      <c r="S220" s="912"/>
      <c r="T220" s="912"/>
      <c r="U220" s="916"/>
      <c r="V220" s="865"/>
      <c r="W220" s="865"/>
      <c r="X220" s="865"/>
      <c r="Y220" s="865"/>
      <c r="Z220" s="865"/>
      <c r="AA220" s="865"/>
      <c r="AB220" s="866"/>
      <c r="AC220" s="865"/>
      <c r="AD220" s="865"/>
      <c r="AE220" s="865"/>
      <c r="AF220" s="865"/>
      <c r="AG220" s="865"/>
      <c r="AH220" s="865"/>
      <c r="AI220" s="865"/>
      <c r="AJ220" s="865"/>
      <c r="AK220" s="865"/>
      <c r="AL220" s="865"/>
      <c r="AM220" s="865"/>
      <c r="AN220" s="865"/>
      <c r="AO220" s="865"/>
    </row>
    <row r="221" spans="1:41" ht="15">
      <c r="A221" s="865"/>
      <c r="B221" s="947"/>
      <c r="C221" s="865"/>
      <c r="D221" s="865"/>
      <c r="E221" s="865"/>
      <c r="F221" s="865"/>
      <c r="G221" s="865"/>
      <c r="H221" s="865"/>
      <c r="I221" s="865"/>
      <c r="J221" s="865"/>
      <c r="K221" s="865"/>
      <c r="L221" s="865"/>
      <c r="M221" s="865"/>
      <c r="N221" s="915"/>
      <c r="O221" s="866"/>
      <c r="P221" s="865"/>
      <c r="Q221" s="865"/>
      <c r="R221" s="865"/>
      <c r="S221" s="912"/>
      <c r="T221" s="912"/>
      <c r="U221" s="916"/>
      <c r="V221" s="865"/>
      <c r="W221" s="865"/>
      <c r="X221" s="865"/>
      <c r="Y221" s="865"/>
      <c r="Z221" s="865"/>
      <c r="AA221" s="865"/>
      <c r="AB221" s="866"/>
      <c r="AC221" s="865"/>
      <c r="AD221" s="865"/>
      <c r="AE221" s="865"/>
      <c r="AF221" s="865"/>
      <c r="AG221" s="865"/>
      <c r="AH221" s="865"/>
      <c r="AI221" s="865"/>
      <c r="AJ221" s="865"/>
      <c r="AK221" s="865"/>
      <c r="AL221" s="865"/>
      <c r="AM221" s="865"/>
      <c r="AN221" s="865"/>
      <c r="AO221" s="865"/>
    </row>
    <row r="222" spans="1:41" ht="15">
      <c r="A222" s="865"/>
      <c r="B222" s="947"/>
      <c r="C222" s="865"/>
      <c r="D222" s="865"/>
      <c r="E222" s="865"/>
      <c r="F222" s="865"/>
      <c r="G222" s="865"/>
      <c r="H222" s="865"/>
      <c r="I222" s="865"/>
      <c r="J222" s="865"/>
      <c r="K222" s="865"/>
      <c r="L222" s="865"/>
      <c r="M222" s="865"/>
      <c r="N222" s="915"/>
      <c r="O222" s="866"/>
      <c r="P222" s="865"/>
      <c r="Q222" s="865"/>
      <c r="R222" s="865"/>
      <c r="S222" s="912"/>
      <c r="T222" s="912"/>
      <c r="U222" s="916"/>
      <c r="V222" s="865"/>
      <c r="W222" s="865"/>
      <c r="X222" s="865"/>
      <c r="Y222" s="865"/>
      <c r="Z222" s="865"/>
      <c r="AA222" s="865"/>
      <c r="AB222" s="866"/>
      <c r="AC222" s="865"/>
      <c r="AD222" s="865"/>
      <c r="AE222" s="865"/>
      <c r="AF222" s="865"/>
      <c r="AG222" s="865"/>
      <c r="AH222" s="865"/>
      <c r="AI222" s="865"/>
      <c r="AJ222" s="865"/>
      <c r="AK222" s="865"/>
      <c r="AL222" s="865"/>
      <c r="AM222" s="865"/>
      <c r="AN222" s="865"/>
      <c r="AO222" s="865"/>
    </row>
    <row r="223" spans="1:41" ht="15">
      <c r="A223" s="865"/>
      <c r="B223" s="947"/>
      <c r="C223" s="865"/>
      <c r="D223" s="865"/>
      <c r="E223" s="865"/>
      <c r="F223" s="865"/>
      <c r="G223" s="865"/>
      <c r="H223" s="865"/>
      <c r="I223" s="865"/>
      <c r="J223" s="865"/>
      <c r="K223" s="865"/>
      <c r="L223" s="865"/>
      <c r="M223" s="865"/>
      <c r="N223" s="915"/>
      <c r="O223" s="866"/>
      <c r="P223" s="865"/>
      <c r="Q223" s="865"/>
      <c r="R223" s="865"/>
      <c r="S223" s="912"/>
      <c r="T223" s="912"/>
      <c r="U223" s="916"/>
      <c r="V223" s="865"/>
      <c r="W223" s="865"/>
      <c r="X223" s="865"/>
      <c r="Y223" s="865"/>
      <c r="Z223" s="865"/>
      <c r="AA223" s="865"/>
      <c r="AB223" s="866"/>
      <c r="AC223" s="865"/>
      <c r="AD223" s="865"/>
      <c r="AE223" s="865"/>
      <c r="AF223" s="865"/>
      <c r="AG223" s="865"/>
      <c r="AH223" s="865"/>
      <c r="AI223" s="865"/>
      <c r="AJ223" s="865"/>
      <c r="AK223" s="865"/>
      <c r="AL223" s="865"/>
      <c r="AM223" s="865"/>
      <c r="AN223" s="865"/>
      <c r="AO223" s="865"/>
    </row>
    <row r="224" spans="1:41" ht="15">
      <c r="A224" s="865"/>
      <c r="B224" s="947"/>
      <c r="C224" s="865"/>
      <c r="D224" s="865"/>
      <c r="E224" s="865"/>
      <c r="F224" s="865"/>
      <c r="G224" s="865"/>
      <c r="H224" s="865"/>
      <c r="I224" s="865"/>
      <c r="J224" s="865"/>
      <c r="K224" s="865"/>
      <c r="L224" s="865"/>
      <c r="M224" s="865"/>
      <c r="N224" s="915"/>
      <c r="O224" s="866"/>
      <c r="P224" s="865"/>
      <c r="Q224" s="865"/>
      <c r="R224" s="865"/>
      <c r="S224" s="912"/>
      <c r="T224" s="912"/>
      <c r="U224" s="916"/>
      <c r="V224" s="865"/>
      <c r="W224" s="865"/>
      <c r="X224" s="865"/>
      <c r="Y224" s="865"/>
      <c r="Z224" s="865"/>
      <c r="AA224" s="865"/>
      <c r="AB224" s="866"/>
      <c r="AC224" s="865"/>
      <c r="AD224" s="865"/>
      <c r="AE224" s="865"/>
      <c r="AF224" s="865"/>
      <c r="AG224" s="865"/>
      <c r="AH224" s="865"/>
      <c r="AI224" s="865"/>
      <c r="AJ224" s="865"/>
      <c r="AK224" s="865"/>
      <c r="AL224" s="865"/>
      <c r="AM224" s="865"/>
      <c r="AN224" s="865"/>
      <c r="AO224" s="865"/>
    </row>
    <row r="225" spans="1:41" ht="15">
      <c r="A225" s="865"/>
      <c r="B225" s="947"/>
      <c r="C225" s="865"/>
      <c r="D225" s="865"/>
      <c r="E225" s="865"/>
      <c r="F225" s="865"/>
      <c r="G225" s="865"/>
      <c r="H225" s="865"/>
      <c r="I225" s="865"/>
      <c r="J225" s="865"/>
      <c r="K225" s="865"/>
      <c r="L225" s="865"/>
      <c r="M225" s="865"/>
      <c r="N225" s="915"/>
      <c r="O225" s="866"/>
      <c r="P225" s="865"/>
      <c r="Q225" s="865"/>
      <c r="R225" s="865"/>
      <c r="S225" s="912"/>
      <c r="T225" s="912"/>
      <c r="U225" s="916"/>
      <c r="V225" s="865"/>
      <c r="W225" s="865"/>
      <c r="X225" s="865"/>
      <c r="Y225" s="865"/>
      <c r="Z225" s="865"/>
      <c r="AA225" s="865"/>
      <c r="AB225" s="866"/>
      <c r="AC225" s="865"/>
      <c r="AD225" s="865"/>
      <c r="AE225" s="865"/>
      <c r="AF225" s="865"/>
      <c r="AG225" s="865"/>
      <c r="AH225" s="865"/>
      <c r="AI225" s="865"/>
      <c r="AJ225" s="865"/>
      <c r="AK225" s="865"/>
      <c r="AL225" s="865"/>
      <c r="AM225" s="865"/>
      <c r="AN225" s="865"/>
      <c r="AO225" s="865"/>
    </row>
    <row r="226" spans="1:41" ht="15">
      <c r="A226" s="865"/>
      <c r="B226" s="947"/>
      <c r="C226" s="865"/>
      <c r="D226" s="865"/>
      <c r="E226" s="865"/>
      <c r="F226" s="865"/>
      <c r="G226" s="865"/>
      <c r="H226" s="865"/>
      <c r="I226" s="865"/>
      <c r="J226" s="865"/>
      <c r="K226" s="865"/>
      <c r="L226" s="865"/>
      <c r="M226" s="865"/>
      <c r="N226" s="915"/>
      <c r="O226" s="866"/>
      <c r="P226" s="865"/>
      <c r="Q226" s="865"/>
      <c r="R226" s="865"/>
      <c r="S226" s="912"/>
      <c r="T226" s="912"/>
      <c r="U226" s="916"/>
      <c r="V226" s="865"/>
      <c r="W226" s="865"/>
      <c r="X226" s="865"/>
      <c r="Y226" s="865"/>
      <c r="Z226" s="865"/>
      <c r="AA226" s="865"/>
      <c r="AB226" s="866"/>
      <c r="AC226" s="865"/>
      <c r="AD226" s="865"/>
      <c r="AE226" s="865"/>
      <c r="AF226" s="865"/>
      <c r="AG226" s="865"/>
      <c r="AH226" s="865"/>
      <c r="AI226" s="865"/>
      <c r="AJ226" s="865"/>
      <c r="AK226" s="865"/>
      <c r="AL226" s="865"/>
      <c r="AM226" s="865"/>
      <c r="AN226" s="865"/>
      <c r="AO226" s="865"/>
    </row>
    <row r="227" spans="1:41" ht="15">
      <c r="A227" s="865"/>
      <c r="B227" s="947"/>
      <c r="C227" s="865"/>
      <c r="D227" s="865"/>
      <c r="E227" s="865"/>
      <c r="F227" s="865"/>
      <c r="G227" s="865"/>
      <c r="H227" s="865"/>
      <c r="I227" s="865"/>
      <c r="J227" s="865"/>
      <c r="K227" s="865"/>
      <c r="L227" s="865"/>
      <c r="M227" s="865"/>
      <c r="N227" s="915"/>
      <c r="O227" s="866"/>
      <c r="P227" s="865"/>
      <c r="Q227" s="865"/>
      <c r="R227" s="865"/>
      <c r="S227" s="912"/>
      <c r="T227" s="912"/>
      <c r="U227" s="916"/>
      <c r="V227" s="865"/>
      <c r="W227" s="865"/>
      <c r="X227" s="865"/>
      <c r="Y227" s="865"/>
      <c r="Z227" s="865"/>
      <c r="AA227" s="865"/>
      <c r="AB227" s="866"/>
      <c r="AC227" s="865"/>
      <c r="AD227" s="865"/>
      <c r="AE227" s="865"/>
      <c r="AF227" s="865"/>
      <c r="AG227" s="865"/>
      <c r="AH227" s="865"/>
      <c r="AI227" s="865"/>
      <c r="AJ227" s="865"/>
      <c r="AK227" s="865"/>
      <c r="AL227" s="865"/>
      <c r="AM227" s="865"/>
      <c r="AN227" s="865"/>
      <c r="AO227" s="865"/>
    </row>
    <row r="228" spans="1:41" ht="15">
      <c r="A228" s="865"/>
      <c r="B228" s="947"/>
      <c r="C228" s="865"/>
      <c r="D228" s="865"/>
      <c r="E228" s="865"/>
      <c r="F228" s="865"/>
      <c r="G228" s="865"/>
      <c r="H228" s="865"/>
      <c r="I228" s="865"/>
      <c r="J228" s="865"/>
      <c r="K228" s="865"/>
      <c r="L228" s="865"/>
      <c r="M228" s="865"/>
      <c r="N228" s="915"/>
      <c r="O228" s="866"/>
      <c r="P228" s="865"/>
      <c r="Q228" s="865"/>
      <c r="R228" s="865"/>
      <c r="S228" s="912"/>
      <c r="T228" s="912"/>
      <c r="U228" s="916"/>
      <c r="V228" s="865"/>
      <c r="W228" s="865"/>
      <c r="X228" s="865"/>
      <c r="Y228" s="865"/>
      <c r="Z228" s="865"/>
      <c r="AA228" s="865"/>
      <c r="AB228" s="866"/>
      <c r="AC228" s="865"/>
      <c r="AD228" s="865"/>
      <c r="AE228" s="865"/>
      <c r="AF228" s="865"/>
      <c r="AG228" s="865"/>
      <c r="AH228" s="865"/>
      <c r="AI228" s="865"/>
      <c r="AJ228" s="865"/>
      <c r="AK228" s="865"/>
      <c r="AL228" s="865"/>
      <c r="AM228" s="865"/>
      <c r="AN228" s="865"/>
      <c r="AO228" s="865"/>
    </row>
    <row r="229" spans="1:41" ht="15">
      <c r="A229" s="865"/>
      <c r="B229" s="947"/>
      <c r="C229" s="865"/>
      <c r="D229" s="865"/>
      <c r="E229" s="865"/>
      <c r="F229" s="865"/>
      <c r="G229" s="865"/>
      <c r="H229" s="865"/>
      <c r="I229" s="865"/>
      <c r="J229" s="865"/>
      <c r="K229" s="865"/>
      <c r="L229" s="865"/>
      <c r="M229" s="865"/>
      <c r="N229" s="915"/>
      <c r="O229" s="866"/>
      <c r="P229" s="865"/>
      <c r="Q229" s="865"/>
      <c r="R229" s="865"/>
      <c r="S229" s="912"/>
      <c r="T229" s="912"/>
      <c r="U229" s="916"/>
      <c r="V229" s="865"/>
      <c r="W229" s="865"/>
      <c r="X229" s="865"/>
      <c r="Y229" s="865"/>
      <c r="Z229" s="865"/>
      <c r="AA229" s="865"/>
      <c r="AB229" s="866"/>
      <c r="AC229" s="865"/>
      <c r="AD229" s="865"/>
      <c r="AE229" s="865"/>
      <c r="AF229" s="865"/>
      <c r="AG229" s="865"/>
      <c r="AH229" s="865"/>
      <c r="AI229" s="865"/>
      <c r="AJ229" s="865"/>
      <c r="AK229" s="865"/>
      <c r="AL229" s="865"/>
      <c r="AM229" s="865"/>
      <c r="AN229" s="865"/>
      <c r="AO229" s="865"/>
    </row>
    <row r="230" spans="1:41" ht="15">
      <c r="A230" s="865"/>
      <c r="B230" s="947"/>
      <c r="C230" s="865"/>
      <c r="D230" s="865"/>
      <c r="E230" s="865"/>
      <c r="F230" s="865"/>
      <c r="G230" s="865"/>
      <c r="H230" s="865"/>
      <c r="I230" s="865"/>
      <c r="J230" s="865"/>
      <c r="K230" s="865"/>
      <c r="L230" s="865"/>
      <c r="M230" s="865"/>
      <c r="N230" s="915"/>
      <c r="O230" s="866"/>
      <c r="P230" s="865"/>
      <c r="Q230" s="865"/>
      <c r="R230" s="865"/>
      <c r="S230" s="912"/>
      <c r="T230" s="912"/>
      <c r="U230" s="916"/>
      <c r="V230" s="865"/>
      <c r="W230" s="865"/>
      <c r="X230" s="865"/>
      <c r="Y230" s="865"/>
      <c r="Z230" s="865"/>
      <c r="AA230" s="865"/>
      <c r="AB230" s="866"/>
      <c r="AC230" s="865"/>
      <c r="AD230" s="865"/>
      <c r="AE230" s="865"/>
      <c r="AF230" s="865"/>
      <c r="AG230" s="865"/>
      <c r="AH230" s="865"/>
      <c r="AI230" s="865"/>
      <c r="AJ230" s="865"/>
      <c r="AK230" s="865"/>
      <c r="AL230" s="865"/>
      <c r="AM230" s="865"/>
      <c r="AN230" s="865"/>
      <c r="AO230" s="865"/>
    </row>
    <row r="231" spans="1:41" ht="15">
      <c r="A231" s="865"/>
      <c r="B231" s="947"/>
      <c r="C231" s="865"/>
      <c r="D231" s="865"/>
      <c r="E231" s="865"/>
      <c r="F231" s="865"/>
      <c r="G231" s="865"/>
      <c r="H231" s="865"/>
      <c r="I231" s="865"/>
      <c r="J231" s="865"/>
      <c r="K231" s="865"/>
      <c r="L231" s="865"/>
      <c r="M231" s="865"/>
      <c r="N231" s="915"/>
      <c r="O231" s="866"/>
      <c r="P231" s="865"/>
      <c r="Q231" s="865"/>
      <c r="R231" s="865"/>
      <c r="S231" s="912"/>
      <c r="T231" s="912"/>
      <c r="U231" s="916"/>
      <c r="V231" s="865"/>
      <c r="W231" s="865"/>
      <c r="X231" s="865"/>
      <c r="Y231" s="865"/>
      <c r="Z231" s="865"/>
      <c r="AA231" s="865"/>
      <c r="AB231" s="866"/>
      <c r="AC231" s="865"/>
      <c r="AD231" s="865"/>
      <c r="AE231" s="865"/>
      <c r="AF231" s="865"/>
      <c r="AG231" s="865"/>
      <c r="AH231" s="865"/>
      <c r="AI231" s="865"/>
      <c r="AJ231" s="865"/>
      <c r="AK231" s="865"/>
      <c r="AL231" s="865"/>
      <c r="AM231" s="865"/>
      <c r="AN231" s="865"/>
      <c r="AO231" s="865"/>
    </row>
    <row r="232" spans="1:41" ht="15">
      <c r="A232" s="865"/>
      <c r="B232" s="947"/>
      <c r="C232" s="865"/>
      <c r="D232" s="865"/>
      <c r="E232" s="865"/>
      <c r="F232" s="865"/>
      <c r="G232" s="865"/>
      <c r="H232" s="865"/>
      <c r="I232" s="865"/>
      <c r="J232" s="865"/>
      <c r="K232" s="865"/>
      <c r="L232" s="865"/>
      <c r="M232" s="865"/>
      <c r="N232" s="915"/>
      <c r="O232" s="866"/>
      <c r="P232" s="865"/>
      <c r="Q232" s="865"/>
      <c r="R232" s="865"/>
      <c r="S232" s="912"/>
      <c r="T232" s="912"/>
      <c r="U232" s="916"/>
      <c r="V232" s="865"/>
      <c r="W232" s="865"/>
      <c r="X232" s="865"/>
      <c r="Y232" s="865"/>
      <c r="Z232" s="865"/>
      <c r="AA232" s="865"/>
      <c r="AB232" s="866"/>
      <c r="AC232" s="865"/>
      <c r="AD232" s="865"/>
      <c r="AE232" s="865"/>
      <c r="AF232" s="865"/>
      <c r="AG232" s="865"/>
      <c r="AH232" s="865"/>
      <c r="AI232" s="865"/>
      <c r="AJ232" s="865"/>
      <c r="AK232" s="865"/>
      <c r="AL232" s="865"/>
      <c r="AM232" s="865"/>
      <c r="AN232" s="865"/>
      <c r="AO232" s="865"/>
    </row>
    <row r="233" spans="1:41" ht="15">
      <c r="A233" s="865"/>
      <c r="B233" s="947"/>
      <c r="C233" s="865"/>
      <c r="D233" s="865"/>
      <c r="E233" s="865"/>
      <c r="F233" s="865"/>
      <c r="G233" s="865"/>
      <c r="H233" s="865"/>
      <c r="I233" s="865"/>
      <c r="J233" s="865"/>
      <c r="K233" s="865"/>
      <c r="L233" s="865"/>
      <c r="M233" s="865"/>
      <c r="N233" s="915"/>
      <c r="O233" s="866"/>
      <c r="P233" s="865"/>
      <c r="Q233" s="865"/>
      <c r="R233" s="865"/>
      <c r="S233" s="912"/>
      <c r="T233" s="912"/>
      <c r="U233" s="916"/>
      <c r="V233" s="865"/>
      <c r="W233" s="865"/>
      <c r="X233" s="865"/>
      <c r="Y233" s="865"/>
      <c r="Z233" s="865"/>
      <c r="AA233" s="865"/>
      <c r="AB233" s="866"/>
      <c r="AC233" s="865"/>
      <c r="AD233" s="865"/>
      <c r="AE233" s="865"/>
      <c r="AF233" s="865"/>
      <c r="AG233" s="865"/>
      <c r="AH233" s="865"/>
      <c r="AI233" s="865"/>
      <c r="AJ233" s="865"/>
      <c r="AK233" s="865"/>
      <c r="AL233" s="865"/>
      <c r="AM233" s="865"/>
      <c r="AN233" s="865"/>
      <c r="AO233" s="865"/>
    </row>
    <row r="234" spans="1:41" ht="15">
      <c r="A234" s="865"/>
      <c r="B234" s="947"/>
      <c r="C234" s="865"/>
      <c r="D234" s="865"/>
      <c r="E234" s="865"/>
      <c r="F234" s="865"/>
      <c r="G234" s="865"/>
      <c r="H234" s="865"/>
      <c r="I234" s="865"/>
      <c r="J234" s="865"/>
      <c r="K234" s="865"/>
      <c r="L234" s="865"/>
      <c r="M234" s="865"/>
      <c r="N234" s="915"/>
      <c r="O234" s="866"/>
      <c r="P234" s="865"/>
      <c r="Q234" s="865"/>
      <c r="R234" s="865"/>
      <c r="S234" s="912"/>
      <c r="T234" s="912"/>
      <c r="U234" s="916"/>
      <c r="V234" s="865"/>
      <c r="W234" s="865"/>
      <c r="X234" s="865"/>
      <c r="Y234" s="865"/>
      <c r="Z234" s="865"/>
      <c r="AA234" s="865"/>
      <c r="AB234" s="866"/>
      <c r="AC234" s="865"/>
      <c r="AD234" s="865"/>
      <c r="AE234" s="865"/>
      <c r="AF234" s="865"/>
      <c r="AG234" s="865"/>
      <c r="AH234" s="865"/>
      <c r="AI234" s="865"/>
      <c r="AJ234" s="865"/>
      <c r="AK234" s="865"/>
      <c r="AL234" s="865"/>
      <c r="AM234" s="865"/>
      <c r="AN234" s="865"/>
      <c r="AO234" s="865"/>
    </row>
    <row r="235" spans="1:41" ht="15">
      <c r="A235" s="865"/>
      <c r="B235" s="947"/>
      <c r="C235" s="865"/>
      <c r="D235" s="865"/>
      <c r="E235" s="865"/>
      <c r="F235" s="865"/>
      <c r="G235" s="865"/>
      <c r="H235" s="865"/>
      <c r="I235" s="865"/>
      <c r="J235" s="865"/>
      <c r="K235" s="865"/>
      <c r="L235" s="865"/>
      <c r="M235" s="865"/>
      <c r="N235" s="915"/>
      <c r="O235" s="866"/>
      <c r="P235" s="865"/>
      <c r="Q235" s="865"/>
      <c r="R235" s="865"/>
      <c r="S235" s="912"/>
      <c r="T235" s="912"/>
      <c r="U235" s="916"/>
      <c r="V235" s="865"/>
      <c r="W235" s="865"/>
      <c r="X235" s="865"/>
      <c r="Y235" s="865"/>
      <c r="Z235" s="865"/>
      <c r="AA235" s="865"/>
      <c r="AB235" s="866"/>
      <c r="AC235" s="865"/>
      <c r="AD235" s="865"/>
      <c r="AE235" s="865"/>
      <c r="AF235" s="865"/>
      <c r="AG235" s="865"/>
      <c r="AH235" s="865"/>
      <c r="AI235" s="865"/>
      <c r="AJ235" s="865"/>
      <c r="AK235" s="865"/>
      <c r="AL235" s="865"/>
      <c r="AM235" s="865"/>
      <c r="AN235" s="865"/>
      <c r="AO235" s="865"/>
    </row>
    <row r="236" spans="1:41" ht="15">
      <c r="A236" s="865"/>
      <c r="B236" s="947"/>
      <c r="C236" s="865"/>
      <c r="D236" s="865"/>
      <c r="E236" s="865"/>
      <c r="F236" s="865"/>
      <c r="G236" s="865"/>
      <c r="H236" s="865"/>
      <c r="I236" s="865"/>
      <c r="J236" s="865"/>
      <c r="K236" s="865"/>
      <c r="L236" s="865"/>
      <c r="M236" s="865"/>
      <c r="N236" s="915"/>
      <c r="O236" s="866"/>
      <c r="P236" s="865"/>
      <c r="Q236" s="865"/>
      <c r="R236" s="865"/>
      <c r="S236" s="912"/>
      <c r="T236" s="912"/>
      <c r="U236" s="916"/>
      <c r="V236" s="865"/>
      <c r="W236" s="865"/>
      <c r="X236" s="865"/>
      <c r="Y236" s="865"/>
      <c r="Z236" s="865"/>
      <c r="AA236" s="865"/>
      <c r="AB236" s="866"/>
      <c r="AC236" s="865"/>
      <c r="AD236" s="865"/>
      <c r="AE236" s="865"/>
      <c r="AF236" s="865"/>
      <c r="AG236" s="865"/>
      <c r="AH236" s="865"/>
      <c r="AI236" s="865"/>
      <c r="AJ236" s="865"/>
      <c r="AK236" s="865"/>
      <c r="AL236" s="865"/>
      <c r="AM236" s="865"/>
      <c r="AN236" s="865"/>
      <c r="AO236" s="865"/>
    </row>
    <row r="237" spans="1:41" ht="15">
      <c r="A237" s="865"/>
      <c r="B237" s="947"/>
      <c r="C237" s="865"/>
      <c r="D237" s="865"/>
      <c r="E237" s="865"/>
      <c r="F237" s="865"/>
      <c r="G237" s="865"/>
      <c r="H237" s="865"/>
      <c r="I237" s="865"/>
      <c r="J237" s="865"/>
      <c r="K237" s="865"/>
      <c r="L237" s="865"/>
      <c r="M237" s="865"/>
      <c r="N237" s="915"/>
      <c r="O237" s="866"/>
      <c r="P237" s="865"/>
      <c r="Q237" s="865"/>
      <c r="R237" s="865"/>
      <c r="S237" s="912"/>
      <c r="T237" s="912"/>
      <c r="U237" s="916"/>
      <c r="V237" s="865"/>
      <c r="W237" s="865"/>
      <c r="X237" s="865"/>
      <c r="Y237" s="865"/>
      <c r="Z237" s="865"/>
      <c r="AA237" s="865"/>
      <c r="AB237" s="866"/>
      <c r="AC237" s="865"/>
      <c r="AD237" s="865"/>
      <c r="AE237" s="865"/>
      <c r="AF237" s="865"/>
      <c r="AG237" s="865"/>
      <c r="AH237" s="865"/>
      <c r="AI237" s="865"/>
      <c r="AJ237" s="865"/>
      <c r="AK237" s="865"/>
      <c r="AL237" s="865"/>
      <c r="AM237" s="865"/>
      <c r="AN237" s="865"/>
      <c r="AO237" s="865"/>
    </row>
    <row r="238" spans="1:41" ht="15">
      <c r="A238" s="865"/>
      <c r="B238" s="947"/>
      <c r="C238" s="865"/>
      <c r="D238" s="865"/>
      <c r="E238" s="865"/>
      <c r="F238" s="865"/>
      <c r="G238" s="865"/>
      <c r="H238" s="865"/>
      <c r="I238" s="865"/>
      <c r="J238" s="865"/>
      <c r="K238" s="865"/>
      <c r="L238" s="865"/>
      <c r="M238" s="865"/>
      <c r="N238" s="915"/>
      <c r="O238" s="866"/>
      <c r="P238" s="865"/>
      <c r="Q238" s="865"/>
      <c r="R238" s="865"/>
      <c r="S238" s="912"/>
      <c r="T238" s="912"/>
      <c r="U238" s="916"/>
      <c r="V238" s="865"/>
      <c r="W238" s="865"/>
      <c r="X238" s="865"/>
      <c r="Y238" s="865"/>
      <c r="Z238" s="865"/>
      <c r="AA238" s="865"/>
      <c r="AB238" s="866"/>
      <c r="AC238" s="865"/>
      <c r="AD238" s="865"/>
      <c r="AE238" s="865"/>
      <c r="AF238" s="865"/>
      <c r="AG238" s="865"/>
      <c r="AH238" s="865"/>
      <c r="AI238" s="865"/>
      <c r="AJ238" s="865"/>
      <c r="AK238" s="865"/>
      <c r="AL238" s="865"/>
      <c r="AM238" s="865"/>
      <c r="AN238" s="865"/>
      <c r="AO238" s="865"/>
    </row>
    <row r="239" spans="1:41" ht="15">
      <c r="A239" s="865"/>
      <c r="B239" s="947"/>
      <c r="C239" s="865"/>
      <c r="D239" s="865"/>
      <c r="E239" s="865"/>
      <c r="F239" s="865"/>
      <c r="G239" s="865"/>
      <c r="H239" s="865"/>
      <c r="I239" s="865"/>
      <c r="J239" s="865"/>
      <c r="K239" s="865"/>
      <c r="L239" s="865"/>
      <c r="M239" s="865"/>
      <c r="N239" s="915"/>
      <c r="O239" s="866"/>
      <c r="P239" s="865"/>
      <c r="Q239" s="865"/>
      <c r="R239" s="865"/>
      <c r="S239" s="912"/>
      <c r="T239" s="912"/>
      <c r="U239" s="916"/>
      <c r="V239" s="865"/>
      <c r="W239" s="865"/>
      <c r="X239" s="865"/>
      <c r="Y239" s="865"/>
      <c r="Z239" s="865"/>
      <c r="AA239" s="865"/>
      <c r="AB239" s="866"/>
      <c r="AC239" s="865"/>
      <c r="AD239" s="865"/>
      <c r="AE239" s="865"/>
      <c r="AF239" s="865"/>
      <c r="AG239" s="865"/>
      <c r="AH239" s="865"/>
      <c r="AI239" s="865"/>
      <c r="AJ239" s="865"/>
      <c r="AK239" s="865"/>
      <c r="AL239" s="865"/>
      <c r="AM239" s="865"/>
      <c r="AN239" s="865"/>
      <c r="AO239" s="865"/>
    </row>
    <row r="240" spans="1:41" ht="15">
      <c r="A240" s="865"/>
      <c r="B240" s="947"/>
      <c r="C240" s="865"/>
      <c r="D240" s="865"/>
      <c r="E240" s="865"/>
      <c r="F240" s="865"/>
      <c r="G240" s="865"/>
      <c r="H240" s="865"/>
      <c r="I240" s="865"/>
      <c r="J240" s="865"/>
      <c r="K240" s="865"/>
      <c r="L240" s="865"/>
      <c r="M240" s="865"/>
      <c r="N240" s="915"/>
      <c r="O240" s="866"/>
      <c r="P240" s="865"/>
      <c r="Q240" s="865"/>
      <c r="R240" s="865"/>
      <c r="S240" s="912"/>
      <c r="T240" s="912"/>
      <c r="U240" s="916"/>
      <c r="V240" s="865"/>
      <c r="W240" s="865"/>
      <c r="X240" s="865"/>
      <c r="Y240" s="865"/>
      <c r="Z240" s="865"/>
      <c r="AA240" s="865"/>
      <c r="AB240" s="866"/>
      <c r="AC240" s="865"/>
      <c r="AD240" s="865"/>
      <c r="AE240" s="865"/>
      <c r="AF240" s="865"/>
      <c r="AG240" s="865"/>
      <c r="AH240" s="865"/>
      <c r="AI240" s="865"/>
      <c r="AJ240" s="865"/>
      <c r="AK240" s="865"/>
      <c r="AL240" s="865"/>
      <c r="AM240" s="865"/>
      <c r="AN240" s="865"/>
      <c r="AO240" s="865"/>
    </row>
    <row r="241" spans="1:41" ht="15">
      <c r="A241" s="865"/>
      <c r="B241" s="947"/>
      <c r="C241" s="865"/>
      <c r="D241" s="865"/>
      <c r="E241" s="865"/>
      <c r="F241" s="865"/>
      <c r="G241" s="865"/>
      <c r="H241" s="865"/>
      <c r="I241" s="865"/>
      <c r="J241" s="865"/>
      <c r="K241" s="865"/>
      <c r="L241" s="865"/>
      <c r="M241" s="865"/>
      <c r="N241" s="915"/>
      <c r="O241" s="866"/>
      <c r="P241" s="865"/>
      <c r="Q241" s="865"/>
      <c r="R241" s="865"/>
      <c r="S241" s="912"/>
      <c r="T241" s="912"/>
      <c r="U241" s="916"/>
      <c r="V241" s="865"/>
      <c r="W241" s="865"/>
      <c r="X241" s="865"/>
      <c r="Y241" s="865"/>
      <c r="Z241" s="865"/>
      <c r="AA241" s="865"/>
      <c r="AB241" s="866"/>
      <c r="AC241" s="865"/>
      <c r="AD241" s="865"/>
      <c r="AE241" s="865"/>
      <c r="AF241" s="865"/>
      <c r="AG241" s="865"/>
      <c r="AH241" s="865"/>
      <c r="AI241" s="865"/>
      <c r="AJ241" s="865"/>
      <c r="AK241" s="865"/>
      <c r="AL241" s="865"/>
      <c r="AM241" s="865"/>
      <c r="AN241" s="865"/>
      <c r="AO241" s="865"/>
    </row>
    <row r="242" spans="1:41" ht="15">
      <c r="A242" s="865"/>
      <c r="B242" s="947"/>
      <c r="C242" s="865"/>
      <c r="D242" s="865"/>
      <c r="E242" s="865"/>
      <c r="F242" s="865"/>
      <c r="G242" s="865"/>
      <c r="H242" s="865"/>
      <c r="I242" s="865"/>
      <c r="J242" s="865"/>
      <c r="K242" s="865"/>
      <c r="L242" s="865"/>
      <c r="M242" s="865"/>
      <c r="N242" s="915"/>
      <c r="O242" s="866"/>
      <c r="P242" s="865"/>
      <c r="Q242" s="865"/>
      <c r="R242" s="865"/>
      <c r="S242" s="912"/>
      <c r="T242" s="912"/>
      <c r="U242" s="916"/>
      <c r="V242" s="865"/>
      <c r="W242" s="865"/>
      <c r="X242" s="865"/>
      <c r="Y242" s="865"/>
      <c r="Z242" s="865"/>
      <c r="AA242" s="865"/>
      <c r="AB242" s="866"/>
      <c r="AC242" s="865"/>
      <c r="AD242" s="865"/>
      <c r="AE242" s="865"/>
      <c r="AF242" s="865"/>
      <c r="AG242" s="865"/>
      <c r="AH242" s="865"/>
      <c r="AI242" s="865"/>
      <c r="AJ242" s="865"/>
      <c r="AK242" s="865"/>
      <c r="AL242" s="865"/>
      <c r="AM242" s="865"/>
      <c r="AN242" s="865"/>
      <c r="AO242" s="865"/>
    </row>
    <row r="243" spans="1:41" ht="15">
      <c r="A243" s="865"/>
      <c r="B243" s="947"/>
      <c r="C243" s="865"/>
      <c r="D243" s="865"/>
      <c r="E243" s="865"/>
      <c r="F243" s="865"/>
      <c r="G243" s="865"/>
      <c r="H243" s="865"/>
      <c r="I243" s="865"/>
      <c r="J243" s="865"/>
      <c r="K243" s="865"/>
      <c r="L243" s="865"/>
      <c r="M243" s="865"/>
      <c r="N243" s="915"/>
      <c r="O243" s="866"/>
      <c r="P243" s="865"/>
      <c r="Q243" s="865"/>
      <c r="R243" s="865"/>
      <c r="S243" s="869"/>
      <c r="T243" s="869"/>
      <c r="U243" s="916"/>
      <c r="V243" s="865"/>
      <c r="W243" s="865"/>
      <c r="X243" s="865"/>
      <c r="Y243" s="865"/>
      <c r="Z243" s="865"/>
      <c r="AA243" s="865"/>
      <c r="AB243" s="866"/>
      <c r="AC243" s="865"/>
      <c r="AD243" s="865"/>
      <c r="AE243" s="865"/>
      <c r="AF243" s="865"/>
      <c r="AG243" s="865"/>
      <c r="AH243" s="865"/>
      <c r="AI243" s="865"/>
      <c r="AJ243" s="865"/>
      <c r="AK243" s="865"/>
      <c r="AL243" s="865"/>
      <c r="AM243" s="865"/>
      <c r="AN243" s="865"/>
      <c r="AO243" s="865"/>
    </row>
    <row r="244" spans="1:41" ht="15">
      <c r="A244" s="865"/>
      <c r="B244" s="947"/>
      <c r="C244" s="865"/>
      <c r="D244" s="865"/>
      <c r="E244" s="865"/>
      <c r="F244" s="865"/>
      <c r="G244" s="865"/>
      <c r="H244" s="865"/>
      <c r="I244" s="865"/>
      <c r="J244" s="865"/>
      <c r="K244" s="865"/>
      <c r="L244" s="865"/>
      <c r="M244" s="865"/>
      <c r="N244" s="915"/>
      <c r="O244" s="866"/>
      <c r="P244" s="865"/>
      <c r="Q244" s="865"/>
      <c r="R244" s="865"/>
      <c r="S244" s="869"/>
      <c r="T244" s="869"/>
      <c r="U244" s="916"/>
      <c r="V244" s="865"/>
      <c r="W244" s="865"/>
      <c r="X244" s="865"/>
      <c r="Y244" s="865"/>
      <c r="Z244" s="865"/>
      <c r="AA244" s="865"/>
      <c r="AB244" s="866"/>
      <c r="AC244" s="865"/>
      <c r="AD244" s="865"/>
      <c r="AE244" s="865"/>
      <c r="AF244" s="865"/>
      <c r="AG244" s="865"/>
      <c r="AH244" s="865"/>
      <c r="AI244" s="865"/>
      <c r="AJ244" s="865"/>
      <c r="AK244" s="865"/>
      <c r="AL244" s="865"/>
      <c r="AM244" s="865"/>
      <c r="AN244" s="865"/>
      <c r="AO244" s="865"/>
    </row>
    <row r="245" spans="1:41" ht="15">
      <c r="A245" s="865"/>
      <c r="B245" s="947"/>
      <c r="C245" s="865"/>
      <c r="D245" s="865"/>
      <c r="E245" s="865"/>
      <c r="F245" s="865"/>
      <c r="G245" s="865"/>
      <c r="H245" s="865"/>
      <c r="I245" s="865"/>
      <c r="J245" s="865"/>
      <c r="K245" s="865"/>
      <c r="L245" s="865"/>
      <c r="M245" s="865"/>
      <c r="N245" s="915"/>
      <c r="O245" s="866"/>
      <c r="P245" s="865"/>
      <c r="Q245" s="865"/>
      <c r="R245" s="865"/>
      <c r="S245" s="869"/>
      <c r="T245" s="869"/>
      <c r="U245" s="916"/>
      <c r="V245" s="865"/>
      <c r="W245" s="865"/>
      <c r="X245" s="865"/>
      <c r="Y245" s="865"/>
      <c r="Z245" s="865"/>
      <c r="AA245" s="865"/>
      <c r="AB245" s="866"/>
      <c r="AC245" s="865"/>
      <c r="AD245" s="865"/>
      <c r="AE245" s="865"/>
      <c r="AF245" s="865"/>
      <c r="AG245" s="865"/>
      <c r="AH245" s="865"/>
      <c r="AI245" s="865"/>
      <c r="AJ245" s="865"/>
      <c r="AK245" s="865"/>
      <c r="AL245" s="865"/>
      <c r="AM245" s="865"/>
      <c r="AN245" s="865"/>
      <c r="AO245" s="865"/>
    </row>
    <row r="246" spans="1:41" ht="15">
      <c r="A246" s="865"/>
      <c r="B246" s="947"/>
      <c r="C246" s="865"/>
      <c r="D246" s="865"/>
      <c r="E246" s="865"/>
      <c r="F246" s="865"/>
      <c r="G246" s="865"/>
      <c r="H246" s="865"/>
      <c r="I246" s="865"/>
      <c r="J246" s="865"/>
      <c r="K246" s="865"/>
      <c r="L246" s="865"/>
      <c r="M246" s="865"/>
      <c r="N246" s="915"/>
      <c r="O246" s="866"/>
      <c r="P246" s="865"/>
      <c r="Q246" s="865"/>
      <c r="R246" s="865"/>
      <c r="S246" s="869"/>
      <c r="T246" s="869"/>
      <c r="U246" s="916"/>
      <c r="V246" s="865"/>
      <c r="W246" s="865"/>
      <c r="X246" s="865"/>
      <c r="Y246" s="865"/>
      <c r="Z246" s="865"/>
      <c r="AA246" s="865"/>
      <c r="AB246" s="866"/>
      <c r="AC246" s="865"/>
      <c r="AD246" s="865"/>
      <c r="AE246" s="865"/>
      <c r="AF246" s="865"/>
      <c r="AG246" s="865"/>
      <c r="AH246" s="865"/>
      <c r="AI246" s="865"/>
      <c r="AJ246" s="865"/>
      <c r="AK246" s="865"/>
      <c r="AL246" s="865"/>
      <c r="AM246" s="865"/>
      <c r="AN246" s="865"/>
      <c r="AO246" s="865"/>
    </row>
    <row r="247" spans="1:41" ht="15">
      <c r="A247" s="865"/>
      <c r="B247" s="947"/>
      <c r="C247" s="865"/>
      <c r="D247" s="865"/>
      <c r="E247" s="865"/>
      <c r="F247" s="865"/>
      <c r="G247" s="865"/>
      <c r="H247" s="865"/>
      <c r="I247" s="865"/>
      <c r="J247" s="865"/>
      <c r="K247" s="865"/>
      <c r="L247" s="865"/>
      <c r="M247" s="865"/>
      <c r="N247" s="915"/>
      <c r="O247" s="866"/>
      <c r="P247" s="865"/>
      <c r="Q247" s="865"/>
      <c r="R247" s="865"/>
      <c r="S247" s="869"/>
      <c r="T247" s="869"/>
      <c r="U247" s="916"/>
      <c r="V247" s="865"/>
      <c r="W247" s="865"/>
      <c r="X247" s="865"/>
      <c r="Y247" s="865"/>
      <c r="Z247" s="865"/>
      <c r="AA247" s="865"/>
      <c r="AB247" s="866"/>
      <c r="AC247" s="865"/>
      <c r="AD247" s="865"/>
      <c r="AE247" s="865"/>
      <c r="AF247" s="865"/>
      <c r="AG247" s="865"/>
      <c r="AH247" s="865"/>
      <c r="AI247" s="865"/>
      <c r="AJ247" s="865"/>
      <c r="AK247" s="865"/>
      <c r="AL247" s="865"/>
      <c r="AM247" s="865"/>
      <c r="AN247" s="865"/>
      <c r="AO247" s="865"/>
    </row>
    <row r="248" spans="1:41" ht="15">
      <c r="A248" s="865"/>
      <c r="B248" s="947"/>
      <c r="C248" s="865"/>
      <c r="D248" s="865"/>
      <c r="E248" s="865"/>
      <c r="F248" s="865"/>
      <c r="G248" s="865"/>
      <c r="H248" s="865"/>
      <c r="I248" s="865"/>
      <c r="J248" s="865"/>
      <c r="K248" s="865"/>
      <c r="L248" s="865"/>
      <c r="M248" s="865"/>
      <c r="N248" s="915"/>
      <c r="O248" s="866"/>
      <c r="P248" s="865"/>
      <c r="Q248" s="865"/>
      <c r="R248" s="865"/>
      <c r="S248" s="869"/>
      <c r="T248" s="869"/>
      <c r="U248" s="916"/>
      <c r="V248" s="865"/>
      <c r="W248" s="865"/>
      <c r="X248" s="865"/>
      <c r="Y248" s="865"/>
      <c r="Z248" s="865"/>
      <c r="AA248" s="865"/>
      <c r="AB248" s="866"/>
      <c r="AC248" s="865"/>
      <c r="AD248" s="865"/>
      <c r="AE248" s="865"/>
      <c r="AF248" s="865"/>
      <c r="AG248" s="865"/>
      <c r="AH248" s="865"/>
      <c r="AI248" s="865"/>
      <c r="AJ248" s="865"/>
      <c r="AK248" s="865"/>
      <c r="AL248" s="865"/>
      <c r="AM248" s="865"/>
      <c r="AN248" s="865"/>
      <c r="AO248" s="865"/>
    </row>
    <row r="249" spans="1:41" ht="15">
      <c r="A249" s="865"/>
      <c r="B249" s="947"/>
      <c r="C249" s="865"/>
      <c r="D249" s="865"/>
      <c r="E249" s="865"/>
      <c r="F249" s="865"/>
      <c r="G249" s="865"/>
      <c r="H249" s="865"/>
      <c r="I249" s="865"/>
      <c r="J249" s="865"/>
      <c r="K249" s="865"/>
      <c r="L249" s="865"/>
      <c r="M249" s="865"/>
      <c r="N249" s="915"/>
      <c r="O249" s="866"/>
      <c r="P249" s="865"/>
      <c r="Q249" s="865"/>
      <c r="R249" s="865"/>
      <c r="S249" s="869"/>
      <c r="T249" s="869"/>
      <c r="U249" s="916"/>
      <c r="V249" s="865"/>
      <c r="W249" s="865"/>
      <c r="X249" s="865"/>
      <c r="Y249" s="865"/>
      <c r="Z249" s="865"/>
      <c r="AA249" s="865"/>
      <c r="AB249" s="866"/>
      <c r="AC249" s="865"/>
      <c r="AD249" s="865"/>
      <c r="AE249" s="865"/>
      <c r="AF249" s="865"/>
      <c r="AG249" s="865"/>
      <c r="AH249" s="865"/>
      <c r="AI249" s="865"/>
      <c r="AJ249" s="865"/>
      <c r="AK249" s="865"/>
      <c r="AL249" s="865"/>
      <c r="AM249" s="865"/>
      <c r="AN249" s="865"/>
      <c r="AO249" s="865"/>
    </row>
    <row r="250" spans="1:41" ht="15">
      <c r="A250" s="865"/>
      <c r="B250" s="947"/>
      <c r="C250" s="865"/>
      <c r="D250" s="865"/>
      <c r="E250" s="865"/>
      <c r="F250" s="865"/>
      <c r="G250" s="865"/>
      <c r="H250" s="865"/>
      <c r="I250" s="865"/>
      <c r="J250" s="865"/>
      <c r="K250" s="865"/>
      <c r="L250" s="865"/>
      <c r="M250" s="865"/>
      <c r="N250" s="915"/>
      <c r="O250" s="866"/>
      <c r="P250" s="865"/>
      <c r="Q250" s="865"/>
      <c r="R250" s="865"/>
      <c r="S250" s="869"/>
      <c r="T250" s="869"/>
      <c r="U250" s="916"/>
      <c r="V250" s="865"/>
      <c r="W250" s="865"/>
      <c r="X250" s="865"/>
      <c r="Y250" s="865"/>
      <c r="Z250" s="865"/>
      <c r="AA250" s="865"/>
      <c r="AB250" s="866"/>
      <c r="AC250" s="865"/>
      <c r="AD250" s="865"/>
      <c r="AE250" s="865"/>
      <c r="AF250" s="865"/>
      <c r="AG250" s="865"/>
      <c r="AH250" s="865"/>
      <c r="AI250" s="865"/>
      <c r="AJ250" s="865"/>
      <c r="AK250" s="865"/>
      <c r="AL250" s="865"/>
      <c r="AM250" s="865"/>
      <c r="AN250" s="865"/>
      <c r="AO250" s="865"/>
    </row>
    <row r="251" spans="1:41" ht="15">
      <c r="A251" s="865"/>
      <c r="B251" s="947"/>
      <c r="C251" s="865"/>
      <c r="D251" s="865"/>
      <c r="E251" s="865"/>
      <c r="F251" s="865"/>
      <c r="G251" s="865"/>
      <c r="H251" s="865"/>
      <c r="I251" s="865"/>
      <c r="J251" s="865"/>
      <c r="K251" s="865"/>
      <c r="L251" s="865"/>
      <c r="M251" s="865"/>
      <c r="N251" s="915"/>
      <c r="O251" s="866"/>
      <c r="P251" s="865"/>
      <c r="Q251" s="865"/>
      <c r="R251" s="865"/>
      <c r="S251" s="869"/>
      <c r="T251" s="869"/>
      <c r="U251" s="916"/>
      <c r="V251" s="865"/>
      <c r="W251" s="865"/>
      <c r="X251" s="865"/>
      <c r="Y251" s="865"/>
      <c r="Z251" s="865"/>
      <c r="AA251" s="865"/>
      <c r="AB251" s="866"/>
      <c r="AC251" s="865"/>
      <c r="AD251" s="865"/>
      <c r="AE251" s="865"/>
      <c r="AF251" s="865"/>
      <c r="AG251" s="865"/>
      <c r="AH251" s="865"/>
      <c r="AI251" s="865"/>
      <c r="AJ251" s="865"/>
      <c r="AK251" s="865"/>
      <c r="AL251" s="865"/>
      <c r="AM251" s="865"/>
      <c r="AN251" s="865"/>
      <c r="AO251" s="865"/>
    </row>
    <row r="252" spans="1:41" ht="15">
      <c r="A252" s="865"/>
      <c r="B252" s="947"/>
      <c r="C252" s="865"/>
      <c r="D252" s="865"/>
      <c r="E252" s="865"/>
      <c r="F252" s="865"/>
      <c r="G252" s="865"/>
      <c r="H252" s="865"/>
      <c r="I252" s="865"/>
      <c r="J252" s="865"/>
      <c r="K252" s="865"/>
      <c r="L252" s="865"/>
      <c r="M252" s="865"/>
      <c r="N252" s="915"/>
      <c r="O252" s="866"/>
      <c r="P252" s="865"/>
      <c r="Q252" s="865"/>
      <c r="R252" s="865"/>
      <c r="S252" s="869"/>
      <c r="T252" s="869"/>
      <c r="U252" s="916"/>
      <c r="V252" s="865"/>
      <c r="W252" s="865"/>
      <c r="X252" s="865"/>
      <c r="Y252" s="865"/>
      <c r="Z252" s="865"/>
      <c r="AA252" s="865"/>
      <c r="AB252" s="866"/>
      <c r="AC252" s="865"/>
      <c r="AD252" s="865"/>
      <c r="AE252" s="865"/>
      <c r="AF252" s="865"/>
      <c r="AG252" s="865"/>
      <c r="AH252" s="865"/>
      <c r="AI252" s="865"/>
      <c r="AJ252" s="865"/>
      <c r="AK252" s="865"/>
      <c r="AL252" s="865"/>
      <c r="AM252" s="865"/>
      <c r="AN252" s="865"/>
      <c r="AO252" s="865"/>
    </row>
    <row r="253" spans="1:41" ht="15">
      <c r="A253" s="865"/>
      <c r="B253" s="947"/>
      <c r="C253" s="865"/>
      <c r="D253" s="865"/>
      <c r="E253" s="865"/>
      <c r="F253" s="865"/>
      <c r="G253" s="865"/>
      <c r="H253" s="865"/>
      <c r="I253" s="865"/>
      <c r="J253" s="865"/>
      <c r="K253" s="865"/>
      <c r="L253" s="865"/>
      <c r="M253" s="865"/>
      <c r="N253" s="915"/>
      <c r="O253" s="866"/>
      <c r="P253" s="865"/>
      <c r="Q253" s="865"/>
      <c r="R253" s="865"/>
      <c r="S253" s="869"/>
      <c r="T253" s="869"/>
      <c r="U253" s="916"/>
      <c r="V253" s="865"/>
      <c r="W253" s="865"/>
      <c r="X253" s="865"/>
      <c r="Y253" s="865"/>
      <c r="Z253" s="865"/>
      <c r="AA253" s="865"/>
      <c r="AB253" s="866"/>
      <c r="AC253" s="865"/>
      <c r="AD253" s="865"/>
      <c r="AE253" s="865"/>
      <c r="AF253" s="865"/>
      <c r="AG253" s="865"/>
      <c r="AH253" s="865"/>
      <c r="AI253" s="865"/>
      <c r="AJ253" s="865"/>
      <c r="AK253" s="865"/>
      <c r="AL253" s="865"/>
      <c r="AM253" s="865"/>
      <c r="AN253" s="865"/>
      <c r="AO253" s="865"/>
    </row>
    <row r="254" spans="1:41" ht="15">
      <c r="A254" s="865"/>
      <c r="B254" s="947"/>
      <c r="C254" s="865"/>
      <c r="D254" s="865"/>
      <c r="E254" s="865"/>
      <c r="F254" s="865"/>
      <c r="G254" s="865"/>
      <c r="H254" s="865"/>
      <c r="I254" s="865"/>
      <c r="J254" s="865"/>
      <c r="K254" s="865"/>
      <c r="L254" s="865"/>
      <c r="M254" s="865"/>
      <c r="N254" s="915"/>
      <c r="O254" s="866"/>
      <c r="P254" s="865"/>
      <c r="Q254" s="865"/>
      <c r="R254" s="865"/>
      <c r="S254" s="869"/>
      <c r="T254" s="869"/>
      <c r="U254" s="916"/>
      <c r="V254" s="865"/>
      <c r="W254" s="865"/>
      <c r="X254" s="865"/>
      <c r="Y254" s="865"/>
      <c r="Z254" s="865"/>
      <c r="AA254" s="865"/>
      <c r="AB254" s="866"/>
      <c r="AC254" s="865"/>
      <c r="AD254" s="865"/>
      <c r="AE254" s="865"/>
      <c r="AF254" s="865"/>
      <c r="AG254" s="865"/>
      <c r="AH254" s="865"/>
      <c r="AI254" s="865"/>
      <c r="AJ254" s="865"/>
      <c r="AK254" s="865"/>
      <c r="AL254" s="865"/>
      <c r="AM254" s="865"/>
      <c r="AN254" s="865"/>
      <c r="AO254" s="865"/>
    </row>
    <row r="255" spans="1:41" ht="15">
      <c r="A255" s="865"/>
      <c r="B255" s="947"/>
      <c r="C255" s="865"/>
      <c r="D255" s="865"/>
      <c r="E255" s="865"/>
      <c r="F255" s="865"/>
      <c r="G255" s="865"/>
      <c r="H255" s="865"/>
      <c r="I255" s="865"/>
      <c r="J255" s="865"/>
      <c r="K255" s="865"/>
      <c r="L255" s="865"/>
      <c r="M255" s="865"/>
      <c r="N255" s="915"/>
      <c r="O255" s="866"/>
      <c r="P255" s="865"/>
      <c r="Q255" s="865"/>
      <c r="R255" s="865"/>
      <c r="S255" s="869"/>
      <c r="T255" s="869"/>
      <c r="U255" s="916"/>
      <c r="V255" s="865"/>
      <c r="W255" s="865"/>
      <c r="X255" s="865"/>
      <c r="Y255" s="865"/>
      <c r="Z255" s="865"/>
      <c r="AA255" s="865"/>
      <c r="AB255" s="866"/>
      <c r="AC255" s="865"/>
      <c r="AD255" s="865"/>
      <c r="AE255" s="865"/>
      <c r="AF255" s="865"/>
      <c r="AG255" s="865"/>
      <c r="AH255" s="865"/>
      <c r="AI255" s="865"/>
      <c r="AJ255" s="865"/>
      <c r="AK255" s="865"/>
      <c r="AL255" s="865"/>
      <c r="AM255" s="865"/>
      <c r="AN255" s="865"/>
      <c r="AO255" s="865"/>
    </row>
    <row r="256" spans="1:41" ht="15">
      <c r="A256" s="865"/>
      <c r="B256" s="947"/>
      <c r="C256" s="865"/>
      <c r="D256" s="865"/>
      <c r="E256" s="865"/>
      <c r="F256" s="865"/>
      <c r="G256" s="865"/>
      <c r="H256" s="865"/>
      <c r="I256" s="865"/>
      <c r="J256" s="865"/>
      <c r="K256" s="865"/>
      <c r="L256" s="865"/>
      <c r="M256" s="865"/>
      <c r="N256" s="915"/>
      <c r="O256" s="866"/>
      <c r="P256" s="865"/>
      <c r="Q256" s="865"/>
      <c r="R256" s="865"/>
      <c r="S256" s="869"/>
      <c r="T256" s="869"/>
      <c r="U256" s="916"/>
      <c r="V256" s="865"/>
      <c r="W256" s="865"/>
      <c r="X256" s="865"/>
      <c r="Y256" s="865"/>
      <c r="Z256" s="865"/>
      <c r="AA256" s="865"/>
      <c r="AB256" s="866"/>
      <c r="AC256" s="865"/>
      <c r="AD256" s="865"/>
      <c r="AE256" s="865"/>
      <c r="AF256" s="865"/>
      <c r="AG256" s="865"/>
      <c r="AH256" s="865"/>
      <c r="AI256" s="865"/>
      <c r="AJ256" s="865"/>
      <c r="AK256" s="865"/>
      <c r="AL256" s="865"/>
      <c r="AM256" s="865"/>
      <c r="AN256" s="865"/>
      <c r="AO256" s="865"/>
    </row>
    <row r="257" spans="1:41" ht="15">
      <c r="A257" s="865"/>
      <c r="B257" s="947"/>
      <c r="C257" s="865"/>
      <c r="D257" s="865"/>
      <c r="E257" s="865"/>
      <c r="F257" s="865"/>
      <c r="G257" s="865"/>
      <c r="H257" s="865"/>
      <c r="I257" s="865"/>
      <c r="J257" s="865"/>
      <c r="K257" s="865"/>
      <c r="L257" s="865"/>
      <c r="M257" s="865"/>
      <c r="N257" s="915"/>
      <c r="O257" s="866"/>
      <c r="P257" s="865"/>
      <c r="Q257" s="865"/>
      <c r="R257" s="865"/>
      <c r="S257" s="869"/>
      <c r="T257" s="869"/>
      <c r="U257" s="916"/>
      <c r="V257" s="865"/>
      <c r="W257" s="865"/>
      <c r="X257" s="865"/>
      <c r="Y257" s="865"/>
      <c r="Z257" s="865"/>
      <c r="AA257" s="865"/>
      <c r="AB257" s="866"/>
      <c r="AC257" s="865"/>
      <c r="AD257" s="865"/>
      <c r="AE257" s="865"/>
      <c r="AF257" s="865"/>
      <c r="AG257" s="865"/>
      <c r="AH257" s="865"/>
      <c r="AI257" s="865"/>
      <c r="AJ257" s="865"/>
      <c r="AK257" s="865"/>
      <c r="AL257" s="865"/>
      <c r="AM257" s="865"/>
      <c r="AN257" s="865"/>
      <c r="AO257" s="865"/>
    </row>
    <row r="258" spans="1:41" ht="15">
      <c r="A258" s="865"/>
      <c r="B258" s="947"/>
      <c r="C258" s="865"/>
      <c r="D258" s="865"/>
      <c r="E258" s="865"/>
      <c r="F258" s="865"/>
      <c r="G258" s="865"/>
      <c r="H258" s="865"/>
      <c r="I258" s="865"/>
      <c r="J258" s="865"/>
      <c r="K258" s="865"/>
      <c r="L258" s="865"/>
      <c r="M258" s="865"/>
      <c r="N258" s="915"/>
      <c r="O258" s="866"/>
      <c r="P258" s="865"/>
      <c r="Q258" s="865"/>
      <c r="R258" s="865"/>
      <c r="S258" s="869"/>
      <c r="T258" s="869"/>
      <c r="U258" s="916"/>
      <c r="V258" s="865"/>
      <c r="W258" s="865"/>
      <c r="X258" s="865"/>
      <c r="Y258" s="865"/>
      <c r="Z258" s="865"/>
      <c r="AA258" s="865"/>
      <c r="AB258" s="866"/>
      <c r="AC258" s="865"/>
      <c r="AD258" s="865"/>
      <c r="AE258" s="865"/>
      <c r="AF258" s="865"/>
      <c r="AG258" s="865"/>
      <c r="AH258" s="865"/>
      <c r="AI258" s="865"/>
      <c r="AJ258" s="865"/>
      <c r="AK258" s="865"/>
      <c r="AL258" s="865"/>
      <c r="AM258" s="865"/>
      <c r="AN258" s="865"/>
      <c r="AO258" s="865"/>
    </row>
    <row r="259" spans="1:41" ht="15">
      <c r="A259" s="865"/>
      <c r="B259" s="947"/>
      <c r="C259" s="865"/>
      <c r="D259" s="865"/>
      <c r="E259" s="865"/>
      <c r="F259" s="865"/>
      <c r="G259" s="865"/>
      <c r="H259" s="865"/>
      <c r="I259" s="865"/>
      <c r="J259" s="865"/>
      <c r="K259" s="865"/>
      <c r="L259" s="865"/>
      <c r="M259" s="865"/>
      <c r="N259" s="915"/>
      <c r="O259" s="866"/>
      <c r="P259" s="865"/>
      <c r="Q259" s="865"/>
      <c r="R259" s="865"/>
      <c r="S259" s="869"/>
      <c r="T259" s="869"/>
      <c r="U259" s="916"/>
      <c r="V259" s="865"/>
      <c r="W259" s="865"/>
      <c r="X259" s="865"/>
      <c r="Y259" s="865"/>
      <c r="Z259" s="865"/>
      <c r="AA259" s="865"/>
      <c r="AB259" s="866"/>
      <c r="AC259" s="865"/>
      <c r="AD259" s="865"/>
      <c r="AE259" s="865"/>
      <c r="AF259" s="865"/>
      <c r="AG259" s="865"/>
      <c r="AH259" s="865"/>
      <c r="AI259" s="865"/>
      <c r="AJ259" s="865"/>
      <c r="AK259" s="865"/>
      <c r="AL259" s="865"/>
      <c r="AM259" s="865"/>
      <c r="AN259" s="865"/>
      <c r="AO259" s="865"/>
    </row>
    <row r="260" spans="1:41" ht="15">
      <c r="A260" s="865"/>
      <c r="B260" s="947"/>
      <c r="C260" s="865"/>
      <c r="D260" s="865"/>
      <c r="E260" s="865"/>
      <c r="F260" s="865"/>
      <c r="G260" s="865"/>
      <c r="H260" s="865"/>
      <c r="I260" s="865"/>
      <c r="J260" s="865"/>
      <c r="K260" s="865"/>
      <c r="L260" s="865"/>
      <c r="M260" s="865"/>
      <c r="N260" s="915"/>
      <c r="O260" s="866"/>
      <c r="P260" s="865"/>
      <c r="Q260" s="865"/>
      <c r="R260" s="865"/>
      <c r="S260" s="869"/>
      <c r="T260" s="869"/>
      <c r="U260" s="916"/>
      <c r="V260" s="865"/>
      <c r="W260" s="865"/>
      <c r="X260" s="865"/>
      <c r="Y260" s="865"/>
      <c r="Z260" s="865"/>
      <c r="AA260" s="865"/>
      <c r="AB260" s="866"/>
      <c r="AC260" s="865"/>
      <c r="AD260" s="865"/>
      <c r="AE260" s="865"/>
      <c r="AF260" s="865"/>
      <c r="AG260" s="865"/>
      <c r="AH260" s="865"/>
      <c r="AI260" s="865"/>
      <c r="AJ260" s="865"/>
      <c r="AK260" s="865"/>
      <c r="AL260" s="865"/>
      <c r="AM260" s="865"/>
      <c r="AN260" s="865"/>
      <c r="AO260" s="865"/>
    </row>
    <row r="261" spans="1:41" ht="15">
      <c r="A261" s="865"/>
      <c r="B261" s="947"/>
      <c r="C261" s="865"/>
      <c r="D261" s="865"/>
      <c r="E261" s="865"/>
      <c r="F261" s="865"/>
      <c r="G261" s="865"/>
      <c r="H261" s="865"/>
      <c r="I261" s="865"/>
      <c r="J261" s="865"/>
      <c r="K261" s="865"/>
      <c r="L261" s="865"/>
      <c r="M261" s="865"/>
      <c r="N261" s="915"/>
      <c r="O261" s="866"/>
      <c r="P261" s="865"/>
      <c r="Q261" s="865"/>
      <c r="R261" s="865"/>
      <c r="S261" s="869"/>
      <c r="T261" s="869"/>
      <c r="U261" s="916"/>
      <c r="V261" s="865"/>
      <c r="W261" s="865"/>
      <c r="X261" s="865"/>
      <c r="Y261" s="865"/>
      <c r="Z261" s="865"/>
      <c r="AA261" s="865"/>
      <c r="AB261" s="866"/>
      <c r="AC261" s="865"/>
      <c r="AD261" s="865"/>
      <c r="AE261" s="865"/>
      <c r="AF261" s="865"/>
      <c r="AG261" s="865"/>
      <c r="AH261" s="865"/>
      <c r="AI261" s="865"/>
      <c r="AJ261" s="865"/>
      <c r="AK261" s="865"/>
      <c r="AL261" s="865"/>
      <c r="AM261" s="865"/>
      <c r="AN261" s="865"/>
      <c r="AO261" s="865"/>
    </row>
    <row r="262" spans="1:41" ht="15">
      <c r="A262" s="865"/>
      <c r="B262" s="947"/>
      <c r="C262" s="865"/>
      <c r="D262" s="865"/>
      <c r="E262" s="865"/>
      <c r="F262" s="865"/>
      <c r="G262" s="865"/>
      <c r="H262" s="865"/>
      <c r="I262" s="865"/>
      <c r="J262" s="865"/>
      <c r="K262" s="865"/>
      <c r="L262" s="865"/>
      <c r="M262" s="865"/>
      <c r="N262" s="915"/>
      <c r="O262" s="866"/>
      <c r="P262" s="865"/>
      <c r="Q262" s="865"/>
      <c r="R262" s="865"/>
      <c r="S262" s="869"/>
      <c r="T262" s="869"/>
      <c r="U262" s="916"/>
      <c r="V262" s="865"/>
      <c r="W262" s="865"/>
      <c r="X262" s="865"/>
      <c r="Y262" s="865"/>
      <c r="Z262" s="865"/>
      <c r="AA262" s="865"/>
      <c r="AB262" s="866"/>
      <c r="AC262" s="865"/>
      <c r="AD262" s="865"/>
      <c r="AE262" s="865"/>
      <c r="AF262" s="865"/>
      <c r="AG262" s="865"/>
      <c r="AH262" s="865"/>
      <c r="AI262" s="865"/>
      <c r="AJ262" s="865"/>
      <c r="AK262" s="865"/>
      <c r="AL262" s="865"/>
      <c r="AM262" s="865"/>
      <c r="AN262" s="865"/>
      <c r="AO262" s="865"/>
    </row>
    <row r="263" spans="1:41" ht="15">
      <c r="A263" s="865"/>
      <c r="B263" s="947"/>
      <c r="C263" s="865"/>
      <c r="D263" s="865"/>
      <c r="E263" s="865"/>
      <c r="F263" s="865"/>
      <c r="G263" s="865"/>
      <c r="H263" s="865"/>
      <c r="I263" s="865"/>
      <c r="J263" s="865"/>
      <c r="K263" s="865"/>
      <c r="L263" s="865"/>
      <c r="M263" s="865"/>
      <c r="N263" s="915"/>
      <c r="O263" s="866"/>
      <c r="P263" s="865"/>
      <c r="Q263" s="865"/>
      <c r="R263" s="865"/>
      <c r="S263" s="869"/>
      <c r="T263" s="869"/>
      <c r="U263" s="916"/>
      <c r="V263" s="865"/>
      <c r="W263" s="865"/>
      <c r="X263" s="865"/>
      <c r="Y263" s="865"/>
      <c r="Z263" s="865"/>
      <c r="AA263" s="865"/>
      <c r="AB263" s="866"/>
      <c r="AC263" s="865"/>
      <c r="AD263" s="865"/>
      <c r="AE263" s="865"/>
      <c r="AF263" s="865"/>
      <c r="AG263" s="865"/>
      <c r="AH263" s="865"/>
      <c r="AI263" s="865"/>
      <c r="AJ263" s="865"/>
      <c r="AK263" s="865"/>
      <c r="AL263" s="865"/>
      <c r="AM263" s="865"/>
      <c r="AN263" s="865"/>
      <c r="AO263" s="865"/>
    </row>
    <row r="264" spans="1:41" ht="15">
      <c r="A264" s="865"/>
      <c r="B264" s="947"/>
      <c r="C264" s="865"/>
      <c r="D264" s="865"/>
      <c r="E264" s="865"/>
      <c r="F264" s="865"/>
      <c r="G264" s="865"/>
      <c r="H264" s="865"/>
      <c r="I264" s="865"/>
      <c r="J264" s="865"/>
      <c r="K264" s="865"/>
      <c r="L264" s="865"/>
      <c r="M264" s="865"/>
      <c r="N264" s="915"/>
      <c r="O264" s="866"/>
      <c r="P264" s="865"/>
      <c r="Q264" s="865"/>
      <c r="R264" s="865"/>
      <c r="S264" s="869"/>
      <c r="T264" s="869"/>
      <c r="U264" s="916"/>
      <c r="V264" s="865"/>
      <c r="W264" s="865"/>
      <c r="X264" s="865"/>
      <c r="Y264" s="865"/>
      <c r="Z264" s="865"/>
      <c r="AA264" s="865"/>
      <c r="AB264" s="866"/>
      <c r="AC264" s="865"/>
      <c r="AD264" s="865"/>
      <c r="AE264" s="865"/>
      <c r="AF264" s="865"/>
      <c r="AG264" s="865"/>
      <c r="AH264" s="865"/>
      <c r="AI264" s="865"/>
      <c r="AJ264" s="865"/>
      <c r="AK264" s="865"/>
      <c r="AL264" s="865"/>
      <c r="AM264" s="865"/>
      <c r="AN264" s="865"/>
      <c r="AO264" s="865"/>
    </row>
    <row r="265" spans="1:41" ht="15">
      <c r="A265" s="865"/>
      <c r="B265" s="947"/>
      <c r="C265" s="865"/>
      <c r="D265" s="865"/>
      <c r="E265" s="865"/>
      <c r="F265" s="865"/>
      <c r="G265" s="865"/>
      <c r="H265" s="865"/>
      <c r="I265" s="865"/>
      <c r="J265" s="865"/>
      <c r="K265" s="865"/>
      <c r="L265" s="865"/>
      <c r="M265" s="865"/>
      <c r="N265" s="915"/>
      <c r="O265" s="866"/>
      <c r="P265" s="865"/>
      <c r="Q265" s="865"/>
      <c r="R265" s="865"/>
      <c r="S265" s="869"/>
      <c r="T265" s="869"/>
      <c r="U265" s="916"/>
      <c r="V265" s="865"/>
      <c r="W265" s="865"/>
      <c r="X265" s="865"/>
      <c r="Y265" s="865"/>
      <c r="Z265" s="865"/>
      <c r="AA265" s="865"/>
      <c r="AB265" s="866"/>
      <c r="AC265" s="865"/>
      <c r="AD265" s="865"/>
      <c r="AE265" s="865"/>
      <c r="AF265" s="865"/>
      <c r="AG265" s="865"/>
      <c r="AH265" s="865"/>
      <c r="AI265" s="865"/>
      <c r="AJ265" s="865"/>
      <c r="AK265" s="865"/>
      <c r="AL265" s="865"/>
      <c r="AM265" s="865"/>
      <c r="AN265" s="865"/>
      <c r="AO265" s="865"/>
    </row>
    <row r="266" spans="1:41" ht="15">
      <c r="A266" s="865"/>
      <c r="B266" s="947"/>
      <c r="C266" s="865"/>
      <c r="D266" s="865"/>
      <c r="E266" s="865"/>
      <c r="F266" s="865"/>
      <c r="G266" s="865"/>
      <c r="H266" s="865"/>
      <c r="I266" s="865"/>
      <c r="J266" s="865"/>
      <c r="K266" s="865"/>
      <c r="L266" s="865"/>
      <c r="M266" s="865"/>
      <c r="N266" s="915"/>
      <c r="O266" s="866"/>
      <c r="P266" s="865"/>
      <c r="Q266" s="865"/>
      <c r="R266" s="865"/>
      <c r="S266" s="869"/>
      <c r="T266" s="869"/>
      <c r="U266" s="916"/>
      <c r="V266" s="865"/>
      <c r="W266" s="865"/>
      <c r="X266" s="865"/>
      <c r="Y266" s="865"/>
      <c r="Z266" s="865"/>
      <c r="AA266" s="865"/>
      <c r="AB266" s="866"/>
      <c r="AC266" s="865"/>
      <c r="AD266" s="865"/>
      <c r="AE266" s="865"/>
      <c r="AF266" s="865"/>
      <c r="AG266" s="865"/>
      <c r="AH266" s="865"/>
      <c r="AI266" s="865"/>
      <c r="AJ266" s="865"/>
      <c r="AK266" s="865"/>
      <c r="AL266" s="865"/>
      <c r="AM266" s="865"/>
      <c r="AN266" s="865"/>
      <c r="AO266" s="865"/>
    </row>
    <row r="267" spans="1:41" ht="15">
      <c r="A267" s="865"/>
      <c r="B267" s="947"/>
      <c r="C267" s="865"/>
      <c r="D267" s="865"/>
      <c r="E267" s="865"/>
      <c r="F267" s="865"/>
      <c r="G267" s="865"/>
      <c r="H267" s="865"/>
      <c r="I267" s="865"/>
      <c r="J267" s="865"/>
      <c r="K267" s="865"/>
      <c r="L267" s="865"/>
      <c r="M267" s="865"/>
      <c r="N267" s="915"/>
      <c r="O267" s="866"/>
      <c r="P267" s="865"/>
      <c r="Q267" s="865"/>
      <c r="R267" s="865"/>
      <c r="S267" s="869"/>
      <c r="T267" s="869"/>
      <c r="U267" s="916"/>
      <c r="V267" s="865"/>
      <c r="W267" s="865"/>
      <c r="X267" s="865"/>
      <c r="Y267" s="865"/>
      <c r="Z267" s="865"/>
      <c r="AA267" s="865"/>
      <c r="AB267" s="866"/>
      <c r="AC267" s="865"/>
      <c r="AD267" s="865"/>
      <c r="AE267" s="865"/>
      <c r="AF267" s="865"/>
      <c r="AG267" s="865"/>
      <c r="AH267" s="865"/>
      <c r="AI267" s="865"/>
      <c r="AJ267" s="865"/>
      <c r="AK267" s="865"/>
      <c r="AL267" s="865"/>
      <c r="AM267" s="865"/>
      <c r="AN267" s="865"/>
      <c r="AO267" s="865"/>
    </row>
    <row r="268" spans="1:41" ht="15">
      <c r="A268" s="865"/>
      <c r="B268" s="947"/>
      <c r="C268" s="865"/>
      <c r="D268" s="865"/>
      <c r="E268" s="865"/>
      <c r="F268" s="865"/>
      <c r="G268" s="865"/>
      <c r="H268" s="865"/>
      <c r="I268" s="865"/>
      <c r="J268" s="865"/>
      <c r="K268" s="865"/>
      <c r="L268" s="865"/>
      <c r="M268" s="865"/>
      <c r="N268" s="915"/>
      <c r="O268" s="866"/>
      <c r="P268" s="865"/>
      <c r="Q268" s="865"/>
      <c r="R268" s="865"/>
      <c r="S268" s="869"/>
      <c r="T268" s="869"/>
      <c r="U268" s="916"/>
      <c r="V268" s="865"/>
      <c r="W268" s="865"/>
      <c r="X268" s="865"/>
      <c r="Y268" s="865"/>
      <c r="Z268" s="865"/>
      <c r="AA268" s="865"/>
      <c r="AB268" s="866"/>
      <c r="AC268" s="865"/>
      <c r="AD268" s="865"/>
      <c r="AE268" s="865"/>
      <c r="AF268" s="865"/>
      <c r="AG268" s="865"/>
      <c r="AH268" s="865"/>
      <c r="AI268" s="865"/>
      <c r="AJ268" s="865"/>
      <c r="AK268" s="865"/>
      <c r="AL268" s="865"/>
      <c r="AM268" s="865"/>
      <c r="AN268" s="865"/>
      <c r="AO268" s="865"/>
    </row>
    <row r="269" spans="1:41" ht="15">
      <c r="A269" s="865"/>
      <c r="B269" s="947"/>
      <c r="C269" s="865"/>
      <c r="D269" s="865"/>
      <c r="E269" s="865"/>
      <c r="F269" s="865"/>
      <c r="G269" s="865"/>
      <c r="H269" s="865"/>
      <c r="I269" s="865"/>
      <c r="J269" s="865"/>
      <c r="K269" s="865"/>
      <c r="L269" s="865"/>
      <c r="M269" s="865"/>
      <c r="N269" s="915"/>
      <c r="O269" s="866"/>
      <c r="P269" s="865"/>
      <c r="Q269" s="865"/>
      <c r="R269" s="865"/>
      <c r="S269" s="869"/>
      <c r="T269" s="869"/>
      <c r="U269" s="916"/>
      <c r="V269" s="865"/>
      <c r="W269" s="865"/>
      <c r="X269" s="865"/>
      <c r="Y269" s="865"/>
      <c r="Z269" s="865"/>
      <c r="AA269" s="865"/>
      <c r="AB269" s="866"/>
      <c r="AC269" s="865"/>
      <c r="AD269" s="865"/>
      <c r="AE269" s="865"/>
      <c r="AF269" s="865"/>
      <c r="AG269" s="865"/>
      <c r="AH269" s="865"/>
      <c r="AI269" s="865"/>
      <c r="AJ269" s="865"/>
      <c r="AK269" s="865"/>
      <c r="AL269" s="865"/>
      <c r="AM269" s="865"/>
      <c r="AN269" s="865"/>
      <c r="AO269" s="865"/>
    </row>
    <row r="270" spans="1:41" ht="15">
      <c r="A270" s="865"/>
      <c r="B270" s="947"/>
      <c r="C270" s="865"/>
      <c r="D270" s="865"/>
      <c r="E270" s="865"/>
      <c r="F270" s="865"/>
      <c r="G270" s="865"/>
      <c r="H270" s="865"/>
      <c r="I270" s="865"/>
      <c r="J270" s="865"/>
      <c r="K270" s="865"/>
      <c r="L270" s="865"/>
      <c r="M270" s="865"/>
      <c r="N270" s="915"/>
      <c r="O270" s="866"/>
      <c r="P270" s="865"/>
      <c r="Q270" s="865"/>
      <c r="R270" s="865"/>
      <c r="S270" s="869"/>
      <c r="T270" s="869"/>
      <c r="U270" s="916"/>
      <c r="V270" s="865"/>
      <c r="W270" s="865"/>
      <c r="X270" s="865"/>
      <c r="Y270" s="865"/>
      <c r="Z270" s="865"/>
      <c r="AA270" s="865"/>
      <c r="AB270" s="866"/>
      <c r="AC270" s="865"/>
      <c r="AD270" s="865"/>
      <c r="AE270" s="865"/>
      <c r="AF270" s="865"/>
      <c r="AG270" s="865"/>
      <c r="AH270" s="865"/>
      <c r="AI270" s="865"/>
      <c r="AJ270" s="865"/>
      <c r="AK270" s="865"/>
      <c r="AL270" s="865"/>
      <c r="AM270" s="865"/>
      <c r="AN270" s="865"/>
      <c r="AO270" s="865"/>
    </row>
    <row r="271" spans="1:41" ht="15">
      <c r="A271" s="865"/>
      <c r="B271" s="947"/>
      <c r="C271" s="865"/>
      <c r="D271" s="865"/>
      <c r="E271" s="865"/>
      <c r="F271" s="865"/>
      <c r="G271" s="865"/>
      <c r="H271" s="865"/>
      <c r="I271" s="865"/>
      <c r="J271" s="865"/>
      <c r="K271" s="865"/>
      <c r="L271" s="865"/>
      <c r="M271" s="865"/>
      <c r="N271" s="915"/>
      <c r="O271" s="866"/>
      <c r="P271" s="865"/>
      <c r="Q271" s="865"/>
      <c r="R271" s="865"/>
      <c r="S271" s="869"/>
      <c r="T271" s="869"/>
      <c r="U271" s="916"/>
      <c r="V271" s="865"/>
      <c r="W271" s="865"/>
      <c r="X271" s="865"/>
      <c r="Y271" s="865"/>
      <c r="Z271" s="865"/>
      <c r="AA271" s="865"/>
      <c r="AB271" s="866"/>
      <c r="AC271" s="865"/>
      <c r="AD271" s="865"/>
      <c r="AE271" s="865"/>
      <c r="AF271" s="865"/>
      <c r="AG271" s="865"/>
      <c r="AH271" s="865"/>
      <c r="AI271" s="865"/>
      <c r="AJ271" s="865"/>
      <c r="AK271" s="865"/>
      <c r="AL271" s="865"/>
      <c r="AM271" s="865"/>
      <c r="AN271" s="865"/>
      <c r="AO271" s="865"/>
    </row>
    <row r="272" spans="1:41" ht="15">
      <c r="A272" s="865"/>
      <c r="B272" s="947"/>
      <c r="C272" s="865"/>
      <c r="D272" s="865"/>
      <c r="E272" s="865"/>
      <c r="F272" s="865"/>
      <c r="G272" s="865"/>
      <c r="H272" s="865"/>
      <c r="I272" s="865"/>
      <c r="J272" s="865"/>
      <c r="K272" s="865"/>
      <c r="L272" s="865"/>
      <c r="M272" s="865"/>
      <c r="N272" s="915"/>
      <c r="O272" s="866"/>
      <c r="P272" s="865"/>
      <c r="Q272" s="865"/>
      <c r="R272" s="865"/>
      <c r="S272" s="869"/>
      <c r="T272" s="869"/>
      <c r="U272" s="916"/>
      <c r="V272" s="865"/>
      <c r="W272" s="865"/>
      <c r="X272" s="865"/>
      <c r="Y272" s="865"/>
      <c r="Z272" s="865"/>
      <c r="AA272" s="865"/>
      <c r="AB272" s="866"/>
      <c r="AC272" s="865"/>
      <c r="AD272" s="865"/>
      <c r="AE272" s="865"/>
      <c r="AF272" s="865"/>
      <c r="AG272" s="865"/>
      <c r="AH272" s="865"/>
      <c r="AI272" s="865"/>
      <c r="AJ272" s="865"/>
      <c r="AK272" s="865"/>
      <c r="AL272" s="865"/>
      <c r="AM272" s="865"/>
      <c r="AN272" s="865"/>
      <c r="AO272" s="865"/>
    </row>
    <row r="273" spans="1:41" ht="15">
      <c r="A273" s="865"/>
      <c r="B273" s="947"/>
      <c r="C273" s="865"/>
      <c r="D273" s="865"/>
      <c r="E273" s="865"/>
      <c r="F273" s="865"/>
      <c r="G273" s="865"/>
      <c r="H273" s="865"/>
      <c r="I273" s="865"/>
      <c r="J273" s="865"/>
      <c r="K273" s="865"/>
      <c r="L273" s="865"/>
      <c r="M273" s="865"/>
      <c r="N273" s="915"/>
      <c r="O273" s="866"/>
      <c r="P273" s="865"/>
      <c r="Q273" s="865"/>
      <c r="R273" s="865"/>
      <c r="S273" s="869"/>
      <c r="T273" s="869"/>
      <c r="U273" s="916"/>
      <c r="V273" s="865"/>
      <c r="W273" s="865"/>
      <c r="X273" s="865"/>
      <c r="Y273" s="865"/>
      <c r="Z273" s="865"/>
      <c r="AA273" s="865"/>
      <c r="AB273" s="866"/>
      <c r="AC273" s="865"/>
      <c r="AD273" s="865"/>
      <c r="AE273" s="865"/>
      <c r="AF273" s="865"/>
      <c r="AG273" s="865"/>
      <c r="AH273" s="865"/>
      <c r="AI273" s="865"/>
      <c r="AJ273" s="865"/>
      <c r="AK273" s="865"/>
      <c r="AL273" s="865"/>
      <c r="AM273" s="865"/>
      <c r="AN273" s="865"/>
      <c r="AO273" s="865"/>
    </row>
    <row r="274" spans="1:41" ht="15">
      <c r="A274" s="865"/>
      <c r="B274" s="947"/>
      <c r="C274" s="865"/>
      <c r="D274" s="865"/>
      <c r="E274" s="865"/>
      <c r="F274" s="865"/>
      <c r="G274" s="865"/>
      <c r="H274" s="865"/>
      <c r="I274" s="865"/>
      <c r="J274" s="865"/>
      <c r="K274" s="865"/>
      <c r="L274" s="865"/>
      <c r="M274" s="865"/>
      <c r="N274" s="915"/>
      <c r="O274" s="866"/>
      <c r="P274" s="865"/>
      <c r="Q274" s="865"/>
      <c r="R274" s="865"/>
      <c r="S274" s="869"/>
      <c r="T274" s="869"/>
      <c r="U274" s="916"/>
      <c r="V274" s="865"/>
      <c r="W274" s="865"/>
      <c r="X274" s="865"/>
      <c r="Y274" s="865"/>
      <c r="Z274" s="865"/>
      <c r="AA274" s="865"/>
      <c r="AB274" s="866"/>
      <c r="AC274" s="865"/>
      <c r="AD274" s="865"/>
      <c r="AE274" s="865"/>
      <c r="AF274" s="865"/>
      <c r="AG274" s="865"/>
      <c r="AH274" s="865"/>
      <c r="AI274" s="865"/>
      <c r="AJ274" s="865"/>
      <c r="AK274" s="865"/>
      <c r="AL274" s="865"/>
      <c r="AM274" s="865"/>
      <c r="AN274" s="865"/>
      <c r="AO274" s="865"/>
    </row>
    <row r="275" spans="1:41" ht="15">
      <c r="A275" s="865"/>
      <c r="B275" s="947"/>
      <c r="C275" s="865"/>
      <c r="D275" s="865"/>
      <c r="E275" s="865"/>
      <c r="F275" s="865"/>
      <c r="G275" s="865"/>
      <c r="H275" s="865"/>
      <c r="I275" s="865"/>
      <c r="J275" s="865"/>
      <c r="K275" s="865"/>
      <c r="L275" s="865"/>
      <c r="M275" s="865"/>
      <c r="N275" s="915"/>
      <c r="O275" s="866"/>
      <c r="P275" s="865"/>
      <c r="Q275" s="865"/>
      <c r="R275" s="865"/>
      <c r="S275" s="869"/>
      <c r="T275" s="869"/>
      <c r="U275" s="916"/>
      <c r="V275" s="865"/>
      <c r="W275" s="865"/>
      <c r="X275" s="865"/>
      <c r="Y275" s="865"/>
      <c r="Z275" s="865"/>
      <c r="AA275" s="865"/>
      <c r="AB275" s="866"/>
      <c r="AC275" s="865"/>
      <c r="AD275" s="865"/>
      <c r="AE275" s="865"/>
      <c r="AF275" s="865"/>
      <c r="AG275" s="865"/>
      <c r="AH275" s="865"/>
      <c r="AI275" s="865"/>
      <c r="AJ275" s="865"/>
      <c r="AK275" s="865"/>
      <c r="AL275" s="865"/>
      <c r="AM275" s="865"/>
      <c r="AN275" s="865"/>
      <c r="AO275" s="865"/>
    </row>
    <row r="276" spans="1:41" ht="15">
      <c r="A276" s="865"/>
      <c r="B276" s="947"/>
      <c r="C276" s="865"/>
      <c r="D276" s="865"/>
      <c r="E276" s="865"/>
      <c r="F276" s="865"/>
      <c r="G276" s="865"/>
      <c r="H276" s="865"/>
      <c r="I276" s="865"/>
      <c r="J276" s="865"/>
      <c r="K276" s="865"/>
      <c r="L276" s="865"/>
      <c r="M276" s="865"/>
      <c r="N276" s="915"/>
      <c r="O276" s="866"/>
      <c r="P276" s="865"/>
      <c r="Q276" s="865"/>
      <c r="R276" s="865"/>
      <c r="S276" s="869"/>
      <c r="T276" s="869"/>
      <c r="U276" s="916"/>
      <c r="V276" s="865"/>
      <c r="W276" s="865"/>
      <c r="X276" s="865"/>
      <c r="Y276" s="865"/>
      <c r="Z276" s="865"/>
      <c r="AA276" s="865"/>
      <c r="AB276" s="866"/>
      <c r="AC276" s="865"/>
      <c r="AD276" s="865"/>
      <c r="AE276" s="865"/>
      <c r="AF276" s="865"/>
      <c r="AG276" s="865"/>
      <c r="AH276" s="865"/>
      <c r="AI276" s="865"/>
      <c r="AJ276" s="865"/>
      <c r="AK276" s="865"/>
      <c r="AL276" s="865"/>
      <c r="AM276" s="865"/>
      <c r="AN276" s="865"/>
      <c r="AO276" s="865"/>
    </row>
    <row r="277" spans="1:41" ht="15">
      <c r="A277" s="865"/>
      <c r="B277" s="947"/>
      <c r="C277" s="865"/>
      <c r="D277" s="865"/>
      <c r="E277" s="865"/>
      <c r="F277" s="865"/>
      <c r="G277" s="865"/>
      <c r="H277" s="865"/>
      <c r="I277" s="865"/>
      <c r="J277" s="865"/>
      <c r="K277" s="865"/>
      <c r="L277" s="865"/>
      <c r="M277" s="865"/>
      <c r="N277" s="915"/>
      <c r="O277" s="866"/>
      <c r="P277" s="865"/>
      <c r="Q277" s="865"/>
      <c r="R277" s="865"/>
      <c r="S277" s="869"/>
      <c r="T277" s="869"/>
      <c r="U277" s="916"/>
      <c r="V277" s="865"/>
      <c r="W277" s="865"/>
      <c r="X277" s="865"/>
      <c r="Y277" s="865"/>
      <c r="Z277" s="865"/>
      <c r="AA277" s="865"/>
      <c r="AB277" s="866"/>
      <c r="AC277" s="865"/>
      <c r="AD277" s="865"/>
      <c r="AE277" s="865"/>
      <c r="AF277" s="865"/>
      <c r="AG277" s="865"/>
      <c r="AH277" s="865"/>
      <c r="AI277" s="865"/>
      <c r="AJ277" s="865"/>
      <c r="AK277" s="865"/>
      <c r="AL277" s="865"/>
      <c r="AM277" s="865"/>
      <c r="AN277" s="865"/>
      <c r="AO277" s="865"/>
    </row>
    <row r="278" spans="1:41" ht="15">
      <c r="A278" s="865"/>
      <c r="B278" s="947"/>
      <c r="C278" s="865"/>
      <c r="D278" s="865"/>
      <c r="E278" s="865"/>
      <c r="F278" s="865"/>
      <c r="G278" s="865"/>
      <c r="H278" s="865"/>
      <c r="I278" s="865"/>
      <c r="J278" s="865"/>
      <c r="K278" s="865"/>
      <c r="L278" s="865"/>
      <c r="M278" s="865"/>
      <c r="N278" s="915"/>
      <c r="O278" s="866"/>
      <c r="P278" s="865"/>
      <c r="Q278" s="865"/>
      <c r="R278" s="865"/>
      <c r="S278" s="869"/>
      <c r="T278" s="869"/>
      <c r="U278" s="916"/>
      <c r="V278" s="865"/>
      <c r="W278" s="865"/>
      <c r="X278" s="865"/>
      <c r="Y278" s="865"/>
      <c r="Z278" s="865"/>
      <c r="AA278" s="865"/>
      <c r="AB278" s="866"/>
      <c r="AC278" s="865"/>
      <c r="AD278" s="865"/>
      <c r="AE278" s="865"/>
      <c r="AF278" s="865"/>
      <c r="AG278" s="865"/>
      <c r="AH278" s="865"/>
      <c r="AI278" s="865"/>
      <c r="AJ278" s="865"/>
      <c r="AK278" s="865"/>
      <c r="AL278" s="865"/>
      <c r="AM278" s="865"/>
      <c r="AN278" s="865"/>
      <c r="AO278" s="865"/>
    </row>
    <row r="279" spans="1:41" ht="15">
      <c r="A279" s="865"/>
      <c r="B279" s="947"/>
      <c r="C279" s="865"/>
      <c r="D279" s="865"/>
      <c r="E279" s="865"/>
      <c r="F279" s="865"/>
      <c r="G279" s="865"/>
      <c r="H279" s="865"/>
      <c r="I279" s="865"/>
      <c r="J279" s="865"/>
      <c r="K279" s="865"/>
      <c r="L279" s="865"/>
      <c r="M279" s="865"/>
      <c r="N279" s="915"/>
      <c r="O279" s="866"/>
      <c r="P279" s="865"/>
      <c r="Q279" s="865"/>
      <c r="R279" s="865"/>
      <c r="S279" s="869"/>
      <c r="T279" s="869"/>
      <c r="U279" s="916"/>
      <c r="V279" s="865"/>
      <c r="W279" s="865"/>
      <c r="X279" s="865"/>
      <c r="Y279" s="865"/>
      <c r="Z279" s="865"/>
      <c r="AA279" s="865"/>
      <c r="AB279" s="866"/>
      <c r="AC279" s="865"/>
      <c r="AD279" s="865"/>
      <c r="AE279" s="865"/>
      <c r="AF279" s="865"/>
      <c r="AG279" s="865"/>
      <c r="AH279" s="865"/>
      <c r="AI279" s="865"/>
      <c r="AJ279" s="865"/>
      <c r="AK279" s="865"/>
      <c r="AL279" s="865"/>
      <c r="AM279" s="865"/>
      <c r="AN279" s="865"/>
      <c r="AO279" s="865"/>
    </row>
    <row r="280" spans="1:41" ht="15">
      <c r="A280" s="865"/>
      <c r="B280" s="947"/>
      <c r="C280" s="865"/>
      <c r="D280" s="865"/>
      <c r="E280" s="865"/>
      <c r="F280" s="865"/>
      <c r="G280" s="865"/>
      <c r="H280" s="865"/>
      <c r="I280" s="865"/>
      <c r="J280" s="865"/>
      <c r="K280" s="865"/>
      <c r="L280" s="865"/>
      <c r="M280" s="865"/>
      <c r="N280" s="915"/>
      <c r="O280" s="866"/>
      <c r="P280" s="865"/>
      <c r="Q280" s="865"/>
      <c r="R280" s="865"/>
      <c r="S280" s="869"/>
      <c r="T280" s="869"/>
      <c r="U280" s="916"/>
      <c r="V280" s="865"/>
      <c r="W280" s="865"/>
      <c r="X280" s="865"/>
      <c r="Y280" s="865"/>
      <c r="Z280" s="865"/>
      <c r="AA280" s="865"/>
      <c r="AB280" s="866"/>
      <c r="AC280" s="865"/>
      <c r="AD280" s="865"/>
      <c r="AE280" s="865"/>
      <c r="AF280" s="865"/>
      <c r="AG280" s="865"/>
      <c r="AH280" s="865"/>
      <c r="AI280" s="865"/>
      <c r="AJ280" s="865"/>
      <c r="AK280" s="865"/>
      <c r="AL280" s="865"/>
      <c r="AM280" s="865"/>
      <c r="AN280" s="865"/>
      <c r="AO280" s="865"/>
    </row>
    <row r="281" spans="1:41" ht="15">
      <c r="A281" s="865"/>
      <c r="B281" s="947"/>
      <c r="C281" s="865"/>
      <c r="D281" s="865"/>
      <c r="E281" s="865"/>
      <c r="F281" s="865"/>
      <c r="G281" s="865"/>
      <c r="H281" s="865"/>
      <c r="I281" s="865"/>
      <c r="J281" s="865"/>
      <c r="K281" s="865"/>
      <c r="L281" s="865"/>
      <c r="M281" s="865"/>
      <c r="N281" s="915"/>
      <c r="O281" s="866"/>
      <c r="P281" s="865"/>
      <c r="Q281" s="865"/>
      <c r="R281" s="865"/>
      <c r="S281" s="869"/>
      <c r="T281" s="869"/>
      <c r="U281" s="916"/>
      <c r="V281" s="865"/>
      <c r="W281" s="865"/>
      <c r="X281" s="865"/>
      <c r="Y281" s="865"/>
      <c r="Z281" s="865"/>
      <c r="AA281" s="865"/>
      <c r="AB281" s="866"/>
      <c r="AC281" s="865"/>
      <c r="AD281" s="865"/>
      <c r="AE281" s="865"/>
      <c r="AF281" s="865"/>
      <c r="AG281" s="865"/>
      <c r="AH281" s="865"/>
      <c r="AI281" s="865"/>
      <c r="AJ281" s="865"/>
      <c r="AK281" s="865"/>
      <c r="AL281" s="865"/>
      <c r="AM281" s="865"/>
      <c r="AN281" s="865"/>
      <c r="AO281" s="865"/>
    </row>
    <row r="282" spans="1:41" ht="15">
      <c r="A282" s="865"/>
      <c r="B282" s="947"/>
      <c r="C282" s="865"/>
      <c r="D282" s="865"/>
      <c r="E282" s="865"/>
      <c r="F282" s="865"/>
      <c r="G282" s="865"/>
      <c r="H282" s="865"/>
      <c r="I282" s="865"/>
      <c r="J282" s="865"/>
      <c r="K282" s="865"/>
      <c r="L282" s="865"/>
      <c r="M282" s="865"/>
      <c r="N282" s="915"/>
      <c r="O282" s="866"/>
      <c r="P282" s="865"/>
      <c r="Q282" s="865"/>
      <c r="R282" s="865"/>
      <c r="S282" s="869"/>
      <c r="T282" s="869"/>
      <c r="U282" s="916"/>
      <c r="V282" s="865"/>
      <c r="W282" s="865"/>
      <c r="X282" s="865"/>
      <c r="Y282" s="865"/>
      <c r="Z282" s="865"/>
      <c r="AA282" s="865"/>
      <c r="AB282" s="866"/>
      <c r="AC282" s="865"/>
      <c r="AD282" s="865"/>
      <c r="AE282" s="865"/>
      <c r="AF282" s="865"/>
      <c r="AG282" s="865"/>
      <c r="AH282" s="865"/>
      <c r="AI282" s="865"/>
      <c r="AJ282" s="865"/>
      <c r="AK282" s="865"/>
      <c r="AL282" s="865"/>
      <c r="AM282" s="865"/>
      <c r="AN282" s="865"/>
      <c r="AO282" s="865"/>
    </row>
    <row r="283" spans="1:41" ht="15">
      <c r="A283" s="865"/>
      <c r="B283" s="947"/>
      <c r="C283" s="865"/>
      <c r="D283" s="865"/>
      <c r="E283" s="865"/>
      <c r="F283" s="865"/>
      <c r="G283" s="865"/>
      <c r="H283" s="865"/>
      <c r="I283" s="865"/>
      <c r="J283" s="865"/>
      <c r="K283" s="865"/>
      <c r="L283" s="865"/>
      <c r="M283" s="865"/>
      <c r="N283" s="915"/>
      <c r="O283" s="866"/>
      <c r="P283" s="865"/>
      <c r="Q283" s="865"/>
      <c r="R283" s="865"/>
      <c r="S283" s="869"/>
      <c r="T283" s="869"/>
      <c r="U283" s="916"/>
      <c r="V283" s="865"/>
      <c r="W283" s="865"/>
      <c r="X283" s="865"/>
      <c r="Y283" s="865"/>
      <c r="Z283" s="865"/>
      <c r="AA283" s="865"/>
      <c r="AB283" s="866"/>
      <c r="AC283" s="865"/>
      <c r="AD283" s="865"/>
      <c r="AE283" s="865"/>
      <c r="AF283" s="865"/>
      <c r="AG283" s="865"/>
      <c r="AH283" s="865"/>
      <c r="AI283" s="865"/>
      <c r="AJ283" s="865"/>
      <c r="AK283" s="865"/>
      <c r="AL283" s="865"/>
      <c r="AM283" s="865"/>
      <c r="AN283" s="865"/>
      <c r="AO283" s="865"/>
    </row>
    <row r="284" spans="1:41" ht="15">
      <c r="A284" s="865"/>
      <c r="B284" s="947"/>
      <c r="C284" s="865"/>
      <c r="D284" s="865"/>
      <c r="E284" s="865"/>
      <c r="F284" s="865"/>
      <c r="G284" s="865"/>
      <c r="H284" s="865"/>
      <c r="I284" s="865"/>
      <c r="J284" s="865"/>
      <c r="K284" s="865"/>
      <c r="L284" s="865"/>
      <c r="M284" s="865"/>
      <c r="N284" s="915"/>
      <c r="O284" s="866"/>
      <c r="P284" s="865"/>
      <c r="Q284" s="865"/>
      <c r="R284" s="865"/>
      <c r="S284" s="869"/>
      <c r="T284" s="869"/>
      <c r="U284" s="916"/>
      <c r="V284" s="865"/>
      <c r="W284" s="865"/>
      <c r="X284" s="865"/>
      <c r="Y284" s="865"/>
      <c r="Z284" s="865"/>
      <c r="AA284" s="865"/>
      <c r="AB284" s="866"/>
      <c r="AC284" s="865"/>
      <c r="AD284" s="865"/>
      <c r="AE284" s="865"/>
      <c r="AF284" s="865"/>
      <c r="AG284" s="865"/>
      <c r="AH284" s="865"/>
      <c r="AI284" s="865"/>
      <c r="AJ284" s="865"/>
      <c r="AK284" s="865"/>
      <c r="AL284" s="865"/>
      <c r="AM284" s="865"/>
      <c r="AN284" s="865"/>
      <c r="AO284" s="865"/>
    </row>
    <row r="285" spans="1:41" ht="15">
      <c r="A285" s="865"/>
      <c r="B285" s="947"/>
      <c r="C285" s="865"/>
      <c r="D285" s="865"/>
      <c r="E285" s="865"/>
      <c r="F285" s="865"/>
      <c r="G285" s="865"/>
      <c r="H285" s="865"/>
      <c r="I285" s="865"/>
      <c r="J285" s="865"/>
      <c r="K285" s="865"/>
      <c r="L285" s="865"/>
      <c r="M285" s="865"/>
      <c r="N285" s="915"/>
      <c r="O285" s="866"/>
      <c r="P285" s="865"/>
      <c r="Q285" s="865"/>
      <c r="R285" s="865"/>
      <c r="S285" s="869"/>
      <c r="T285" s="869"/>
      <c r="U285" s="916"/>
      <c r="V285" s="865"/>
      <c r="W285" s="865"/>
      <c r="X285" s="865"/>
      <c r="Y285" s="865"/>
      <c r="Z285" s="865"/>
      <c r="AA285" s="865"/>
      <c r="AB285" s="866"/>
      <c r="AC285" s="865"/>
      <c r="AD285" s="865"/>
      <c r="AE285" s="865"/>
      <c r="AF285" s="865"/>
      <c r="AG285" s="865"/>
      <c r="AH285" s="865"/>
      <c r="AI285" s="865"/>
      <c r="AJ285" s="865"/>
      <c r="AK285" s="865"/>
      <c r="AL285" s="865"/>
      <c r="AM285" s="865"/>
      <c r="AN285" s="865"/>
      <c r="AO285" s="865"/>
    </row>
    <row r="286" spans="1:41" ht="15">
      <c r="A286" s="865"/>
      <c r="B286" s="947"/>
      <c r="C286" s="865"/>
      <c r="D286" s="865"/>
      <c r="E286" s="865"/>
      <c r="F286" s="865"/>
      <c r="G286" s="865"/>
      <c r="H286" s="865"/>
      <c r="I286" s="865"/>
      <c r="J286" s="865"/>
      <c r="K286" s="865"/>
      <c r="L286" s="865"/>
      <c r="M286" s="865"/>
      <c r="N286" s="915"/>
      <c r="O286" s="866"/>
      <c r="P286" s="865"/>
      <c r="Q286" s="865"/>
      <c r="R286" s="865"/>
      <c r="S286" s="869"/>
      <c r="T286" s="869"/>
      <c r="U286" s="916"/>
      <c r="V286" s="865"/>
      <c r="W286" s="865"/>
      <c r="X286" s="865"/>
      <c r="Y286" s="865"/>
      <c r="Z286" s="865"/>
      <c r="AA286" s="865"/>
      <c r="AB286" s="866"/>
      <c r="AC286" s="865"/>
      <c r="AD286" s="865"/>
      <c r="AE286" s="865"/>
      <c r="AF286" s="865"/>
      <c r="AG286" s="865"/>
      <c r="AH286" s="865"/>
      <c r="AI286" s="865"/>
      <c r="AJ286" s="865"/>
      <c r="AK286" s="865"/>
      <c r="AL286" s="865"/>
      <c r="AM286" s="865"/>
      <c r="AN286" s="865"/>
      <c r="AO286" s="865"/>
    </row>
    <row r="287" spans="1:41" ht="15">
      <c r="A287" s="865"/>
      <c r="B287" s="947"/>
      <c r="C287" s="865"/>
      <c r="D287" s="865"/>
      <c r="E287" s="865"/>
      <c r="F287" s="865"/>
      <c r="G287" s="865"/>
      <c r="H287" s="865"/>
      <c r="I287" s="865"/>
      <c r="J287" s="865"/>
      <c r="K287" s="865"/>
      <c r="L287" s="865"/>
      <c r="M287" s="865"/>
      <c r="N287" s="915"/>
      <c r="O287" s="866"/>
      <c r="P287" s="865"/>
      <c r="Q287" s="865"/>
      <c r="R287" s="865"/>
      <c r="S287" s="869"/>
      <c r="T287" s="869"/>
      <c r="U287" s="865"/>
      <c r="V287" s="865"/>
      <c r="W287" s="865"/>
      <c r="X287" s="865"/>
      <c r="Y287" s="865"/>
      <c r="Z287" s="865"/>
      <c r="AA287" s="865"/>
      <c r="AB287" s="866"/>
      <c r="AC287" s="865"/>
      <c r="AD287" s="865"/>
      <c r="AE287" s="865"/>
      <c r="AF287" s="865"/>
      <c r="AG287" s="865"/>
      <c r="AH287" s="865"/>
      <c r="AI287" s="865"/>
      <c r="AJ287" s="865"/>
      <c r="AK287" s="865"/>
      <c r="AL287" s="865"/>
      <c r="AM287" s="865"/>
      <c r="AN287" s="865"/>
      <c r="AO287" s="865"/>
    </row>
    <row r="288" spans="1:41" ht="15">
      <c r="A288" s="865"/>
      <c r="B288" s="947"/>
      <c r="C288" s="865"/>
      <c r="D288" s="865"/>
      <c r="E288" s="865"/>
      <c r="F288" s="865"/>
      <c r="G288" s="865"/>
      <c r="H288" s="865"/>
      <c r="I288" s="865"/>
      <c r="J288" s="865"/>
      <c r="K288" s="865"/>
      <c r="L288" s="865"/>
      <c r="M288" s="865"/>
      <c r="N288" s="915"/>
      <c r="O288" s="866"/>
      <c r="P288" s="865"/>
      <c r="Q288" s="865"/>
      <c r="R288" s="865"/>
      <c r="S288" s="869"/>
      <c r="T288" s="869"/>
      <c r="U288" s="865"/>
      <c r="V288" s="865"/>
      <c r="W288" s="865"/>
      <c r="X288" s="865"/>
      <c r="Y288" s="865"/>
      <c r="Z288" s="865"/>
      <c r="AA288" s="865"/>
      <c r="AB288" s="866"/>
      <c r="AC288" s="865"/>
      <c r="AD288" s="865"/>
      <c r="AE288" s="865"/>
      <c r="AF288" s="865"/>
      <c r="AG288" s="865"/>
      <c r="AH288" s="865"/>
      <c r="AI288" s="865"/>
      <c r="AJ288" s="865"/>
      <c r="AK288" s="865"/>
      <c r="AL288" s="865"/>
      <c r="AM288" s="865"/>
      <c r="AN288" s="865"/>
      <c r="AO288" s="865"/>
    </row>
    <row r="289" spans="1:41" ht="15">
      <c r="A289" s="865"/>
      <c r="B289" s="947"/>
      <c r="C289" s="865"/>
      <c r="D289" s="865"/>
      <c r="E289" s="865"/>
      <c r="F289" s="865"/>
      <c r="G289" s="865"/>
      <c r="H289" s="865"/>
      <c r="I289" s="865"/>
      <c r="J289" s="865"/>
      <c r="K289" s="865"/>
      <c r="L289" s="865"/>
      <c r="M289" s="865"/>
      <c r="N289" s="915"/>
      <c r="O289" s="866"/>
      <c r="P289" s="865"/>
      <c r="Q289" s="865"/>
      <c r="R289" s="865"/>
      <c r="S289" s="869"/>
      <c r="T289" s="869"/>
      <c r="U289" s="865"/>
      <c r="V289" s="865"/>
      <c r="W289" s="865"/>
      <c r="X289" s="865"/>
      <c r="Y289" s="865"/>
      <c r="Z289" s="865"/>
      <c r="AA289" s="865"/>
      <c r="AB289" s="866"/>
      <c r="AC289" s="865"/>
      <c r="AD289" s="865"/>
      <c r="AE289" s="865"/>
      <c r="AF289" s="865"/>
      <c r="AG289" s="865"/>
      <c r="AH289" s="865"/>
      <c r="AI289" s="865"/>
      <c r="AJ289" s="865"/>
      <c r="AK289" s="865"/>
      <c r="AL289" s="865"/>
      <c r="AM289" s="865"/>
      <c r="AN289" s="865"/>
      <c r="AO289" s="865"/>
    </row>
    <row r="290" spans="1:41" ht="15">
      <c r="A290" s="865"/>
      <c r="B290" s="947"/>
      <c r="C290" s="865"/>
      <c r="D290" s="865"/>
      <c r="E290" s="865"/>
      <c r="F290" s="865"/>
      <c r="G290" s="865"/>
      <c r="H290" s="865"/>
      <c r="I290" s="865"/>
      <c r="J290" s="865"/>
      <c r="K290" s="865"/>
      <c r="L290" s="865"/>
      <c r="M290" s="865"/>
      <c r="N290" s="915"/>
      <c r="O290" s="866"/>
      <c r="P290" s="865"/>
      <c r="Q290" s="865"/>
      <c r="R290" s="865"/>
      <c r="S290" s="869"/>
      <c r="T290" s="869"/>
      <c r="U290" s="865"/>
      <c r="V290" s="865"/>
      <c r="W290" s="865"/>
      <c r="X290" s="865"/>
      <c r="Y290" s="865"/>
      <c r="Z290" s="865"/>
      <c r="AA290" s="865"/>
      <c r="AB290" s="866"/>
      <c r="AC290" s="865"/>
      <c r="AD290" s="865"/>
      <c r="AE290" s="865"/>
      <c r="AF290" s="865"/>
      <c r="AG290" s="865"/>
      <c r="AH290" s="865"/>
      <c r="AI290" s="865"/>
      <c r="AJ290" s="865"/>
      <c r="AK290" s="865"/>
      <c r="AL290" s="865"/>
      <c r="AM290" s="865"/>
      <c r="AN290" s="865"/>
      <c r="AO290" s="865"/>
    </row>
    <row r="291" spans="1:41" ht="15">
      <c r="A291" s="865"/>
      <c r="B291" s="947"/>
      <c r="C291" s="865"/>
      <c r="D291" s="865"/>
      <c r="E291" s="865"/>
      <c r="F291" s="865"/>
      <c r="G291" s="865"/>
      <c r="H291" s="865"/>
      <c r="I291" s="865"/>
      <c r="J291" s="865"/>
      <c r="K291" s="865"/>
      <c r="L291" s="865"/>
      <c r="M291" s="865"/>
      <c r="N291" s="915"/>
      <c r="O291" s="866"/>
      <c r="P291" s="865"/>
      <c r="Q291" s="865"/>
      <c r="R291" s="865"/>
      <c r="S291" s="869"/>
      <c r="T291" s="869"/>
      <c r="U291" s="865"/>
      <c r="V291" s="865"/>
      <c r="W291" s="865"/>
      <c r="X291" s="865"/>
      <c r="Y291" s="865"/>
      <c r="Z291" s="865"/>
      <c r="AA291" s="865"/>
      <c r="AB291" s="866"/>
      <c r="AC291" s="865"/>
      <c r="AD291" s="865"/>
      <c r="AE291" s="865"/>
      <c r="AF291" s="865"/>
      <c r="AG291" s="865"/>
      <c r="AH291" s="865"/>
      <c r="AI291" s="865"/>
      <c r="AJ291" s="865"/>
      <c r="AK291" s="865"/>
      <c r="AL291" s="865"/>
      <c r="AM291" s="865"/>
      <c r="AN291" s="865"/>
      <c r="AO291" s="865"/>
    </row>
    <row r="292" spans="1:41" ht="15">
      <c r="A292" s="865"/>
      <c r="B292" s="947"/>
      <c r="C292" s="865"/>
      <c r="D292" s="865"/>
      <c r="E292" s="865"/>
      <c r="F292" s="865"/>
      <c r="G292" s="865"/>
      <c r="H292" s="865"/>
      <c r="I292" s="865"/>
      <c r="J292" s="865"/>
      <c r="K292" s="865"/>
      <c r="L292" s="865"/>
      <c r="M292" s="865"/>
      <c r="N292" s="915"/>
      <c r="O292" s="866"/>
      <c r="P292" s="865"/>
      <c r="Q292" s="865"/>
      <c r="R292" s="865"/>
      <c r="S292" s="869"/>
      <c r="T292" s="869"/>
      <c r="U292" s="865"/>
      <c r="V292" s="865"/>
      <c r="W292" s="865"/>
      <c r="X292" s="865"/>
      <c r="Y292" s="865"/>
      <c r="Z292" s="865"/>
      <c r="AA292" s="865"/>
      <c r="AB292" s="866"/>
      <c r="AC292" s="865"/>
      <c r="AD292" s="865"/>
      <c r="AE292" s="865"/>
      <c r="AF292" s="865"/>
      <c r="AG292" s="865"/>
      <c r="AH292" s="865"/>
      <c r="AI292" s="865"/>
      <c r="AJ292" s="865"/>
      <c r="AK292" s="865"/>
      <c r="AL292" s="865"/>
      <c r="AM292" s="865"/>
      <c r="AN292" s="865"/>
      <c r="AO292" s="865"/>
    </row>
    <row r="293" spans="1:41" ht="15">
      <c r="A293" s="865"/>
      <c r="B293" s="947"/>
      <c r="C293" s="865"/>
      <c r="D293" s="865"/>
      <c r="E293" s="865"/>
      <c r="F293" s="865"/>
      <c r="G293" s="865"/>
      <c r="H293" s="865"/>
      <c r="I293" s="865"/>
      <c r="J293" s="865"/>
      <c r="K293" s="865"/>
      <c r="L293" s="865"/>
      <c r="M293" s="865"/>
      <c r="N293" s="915"/>
      <c r="O293" s="866"/>
      <c r="P293" s="865"/>
      <c r="Q293" s="865"/>
      <c r="R293" s="865"/>
      <c r="S293" s="869"/>
      <c r="T293" s="869"/>
      <c r="U293" s="865"/>
      <c r="V293" s="865"/>
      <c r="W293" s="865"/>
      <c r="X293" s="865"/>
      <c r="Y293" s="865"/>
      <c r="Z293" s="865"/>
      <c r="AA293" s="865"/>
      <c r="AB293" s="866"/>
      <c r="AC293" s="865"/>
      <c r="AD293" s="865"/>
      <c r="AE293" s="865"/>
      <c r="AF293" s="865"/>
      <c r="AG293" s="865"/>
      <c r="AH293" s="865"/>
      <c r="AI293" s="865"/>
      <c r="AJ293" s="865"/>
      <c r="AK293" s="865"/>
      <c r="AL293" s="865"/>
      <c r="AM293" s="865"/>
      <c r="AN293" s="865"/>
      <c r="AO293" s="865"/>
    </row>
    <row r="294" spans="1:41" ht="15">
      <c r="A294" s="865"/>
      <c r="B294" s="947"/>
      <c r="C294" s="865"/>
      <c r="D294" s="865"/>
      <c r="E294" s="865"/>
      <c r="F294" s="865"/>
      <c r="G294" s="865"/>
      <c r="H294" s="865"/>
      <c r="I294" s="865"/>
      <c r="J294" s="865"/>
      <c r="K294" s="865"/>
      <c r="L294" s="865"/>
      <c r="M294" s="865"/>
      <c r="N294" s="915"/>
      <c r="O294" s="866"/>
      <c r="P294" s="865"/>
      <c r="Q294" s="865"/>
      <c r="R294" s="865"/>
      <c r="S294" s="869"/>
      <c r="T294" s="869"/>
      <c r="U294" s="865"/>
      <c r="V294" s="865"/>
      <c r="W294" s="865"/>
      <c r="X294" s="865"/>
      <c r="Y294" s="865"/>
      <c r="Z294" s="865"/>
      <c r="AA294" s="865"/>
      <c r="AB294" s="866"/>
      <c r="AC294" s="865"/>
      <c r="AD294" s="865"/>
      <c r="AE294" s="865"/>
      <c r="AF294" s="865"/>
      <c r="AG294" s="865"/>
      <c r="AH294" s="865"/>
      <c r="AI294" s="865"/>
      <c r="AJ294" s="865"/>
      <c r="AK294" s="865"/>
      <c r="AL294" s="865"/>
      <c r="AM294" s="865"/>
      <c r="AN294" s="865"/>
      <c r="AO294" s="865"/>
    </row>
    <row r="295" spans="1:41" ht="15">
      <c r="A295" s="865"/>
      <c r="B295" s="947"/>
      <c r="C295" s="865"/>
      <c r="D295" s="865"/>
      <c r="E295" s="865"/>
      <c r="F295" s="865"/>
      <c r="G295" s="865"/>
      <c r="H295" s="865"/>
      <c r="I295" s="865"/>
      <c r="J295" s="865"/>
      <c r="K295" s="865"/>
      <c r="L295" s="865"/>
      <c r="M295" s="865"/>
      <c r="N295" s="915"/>
      <c r="O295" s="866"/>
      <c r="P295" s="865"/>
      <c r="Q295" s="865"/>
      <c r="R295" s="865"/>
      <c r="S295" s="869"/>
      <c r="T295" s="869"/>
      <c r="U295" s="865"/>
      <c r="V295" s="865"/>
      <c r="W295" s="865"/>
      <c r="X295" s="865"/>
      <c r="Y295" s="865"/>
      <c r="Z295" s="865"/>
      <c r="AA295" s="865"/>
      <c r="AB295" s="866"/>
      <c r="AC295" s="865"/>
      <c r="AD295" s="865"/>
      <c r="AE295" s="865"/>
      <c r="AF295" s="865"/>
      <c r="AG295" s="865"/>
      <c r="AH295" s="865"/>
      <c r="AI295" s="865"/>
      <c r="AJ295" s="865"/>
      <c r="AK295" s="865"/>
      <c r="AL295" s="865"/>
      <c r="AM295" s="865"/>
      <c r="AN295" s="865"/>
      <c r="AO295" s="865"/>
    </row>
    <row r="296" spans="1:41" ht="15">
      <c r="A296" s="865"/>
      <c r="B296" s="947"/>
      <c r="C296" s="865"/>
      <c r="D296" s="865"/>
      <c r="E296" s="865"/>
      <c r="F296" s="865"/>
      <c r="G296" s="865"/>
      <c r="H296" s="865"/>
      <c r="I296" s="865"/>
      <c r="J296" s="865"/>
      <c r="K296" s="865"/>
      <c r="L296" s="865"/>
      <c r="M296" s="865"/>
      <c r="N296" s="915"/>
      <c r="O296" s="866"/>
      <c r="P296" s="865"/>
      <c r="Q296" s="865"/>
      <c r="R296" s="865"/>
      <c r="S296" s="869"/>
      <c r="T296" s="869"/>
      <c r="U296" s="865"/>
      <c r="V296" s="865"/>
      <c r="W296" s="865"/>
      <c r="X296" s="865"/>
      <c r="Y296" s="865"/>
      <c r="Z296" s="865"/>
      <c r="AA296" s="865"/>
      <c r="AB296" s="866"/>
      <c r="AC296" s="865"/>
      <c r="AD296" s="865"/>
      <c r="AE296" s="865"/>
      <c r="AF296" s="865"/>
      <c r="AG296" s="865"/>
      <c r="AH296" s="865"/>
      <c r="AI296" s="865"/>
      <c r="AJ296" s="865"/>
      <c r="AK296" s="865"/>
      <c r="AL296" s="865"/>
      <c r="AM296" s="865"/>
      <c r="AN296" s="865"/>
      <c r="AO296" s="865"/>
    </row>
    <row r="297" spans="1:41" ht="15">
      <c r="A297" s="865"/>
      <c r="B297" s="947"/>
      <c r="C297" s="865"/>
      <c r="D297" s="865"/>
      <c r="E297" s="865"/>
      <c r="F297" s="865"/>
      <c r="G297" s="865"/>
      <c r="H297" s="865"/>
      <c r="I297" s="865"/>
      <c r="J297" s="865"/>
      <c r="K297" s="865"/>
      <c r="L297" s="865"/>
      <c r="M297" s="865"/>
      <c r="N297" s="915"/>
      <c r="O297" s="866"/>
      <c r="P297" s="865"/>
      <c r="Q297" s="865"/>
      <c r="R297" s="865"/>
      <c r="S297" s="869"/>
      <c r="T297" s="869"/>
      <c r="U297" s="865"/>
      <c r="V297" s="865"/>
      <c r="W297" s="865"/>
      <c r="X297" s="865"/>
      <c r="Y297" s="865"/>
      <c r="Z297" s="865"/>
      <c r="AA297" s="865"/>
      <c r="AB297" s="866"/>
      <c r="AC297" s="865"/>
      <c r="AD297" s="865"/>
      <c r="AE297" s="865"/>
      <c r="AF297" s="865"/>
      <c r="AG297" s="865"/>
      <c r="AH297" s="865"/>
      <c r="AI297" s="865"/>
      <c r="AJ297" s="865"/>
      <c r="AK297" s="865"/>
      <c r="AL297" s="865"/>
      <c r="AM297" s="865"/>
      <c r="AN297" s="865"/>
      <c r="AO297" s="865"/>
    </row>
    <row r="298" spans="1:41" ht="15">
      <c r="A298" s="865"/>
      <c r="B298" s="947"/>
      <c r="C298" s="865"/>
      <c r="D298" s="865"/>
      <c r="E298" s="865"/>
      <c r="F298" s="865"/>
      <c r="G298" s="865"/>
      <c r="H298" s="865"/>
      <c r="I298" s="865"/>
      <c r="J298" s="865"/>
      <c r="K298" s="865"/>
      <c r="L298" s="865"/>
      <c r="M298" s="865"/>
      <c r="N298" s="915"/>
      <c r="O298" s="866"/>
      <c r="P298" s="865"/>
      <c r="Q298" s="865"/>
      <c r="R298" s="865"/>
      <c r="S298" s="869"/>
      <c r="T298" s="869"/>
      <c r="U298" s="865"/>
      <c r="V298" s="865"/>
      <c r="W298" s="865"/>
      <c r="X298" s="865"/>
      <c r="Y298" s="865"/>
      <c r="Z298" s="865"/>
      <c r="AA298" s="865"/>
      <c r="AB298" s="866"/>
      <c r="AC298" s="865"/>
      <c r="AD298" s="865"/>
      <c r="AE298" s="865"/>
      <c r="AF298" s="865"/>
      <c r="AG298" s="865"/>
      <c r="AH298" s="865"/>
      <c r="AI298" s="865"/>
      <c r="AJ298" s="865"/>
      <c r="AK298" s="865"/>
      <c r="AL298" s="865"/>
      <c r="AM298" s="865"/>
      <c r="AN298" s="865"/>
      <c r="AO298" s="865"/>
    </row>
    <row r="299" spans="1:41" ht="15">
      <c r="A299" s="865"/>
      <c r="B299" s="947"/>
      <c r="C299" s="865"/>
      <c r="D299" s="865"/>
      <c r="E299" s="865"/>
      <c r="F299" s="865"/>
      <c r="G299" s="865"/>
      <c r="H299" s="865"/>
      <c r="I299" s="865"/>
      <c r="J299" s="865"/>
      <c r="K299" s="865"/>
      <c r="L299" s="865"/>
      <c r="M299" s="865"/>
      <c r="N299" s="915"/>
      <c r="O299" s="866"/>
      <c r="P299" s="865"/>
      <c r="Q299" s="865"/>
      <c r="R299" s="865"/>
      <c r="S299" s="869"/>
      <c r="T299" s="869"/>
      <c r="U299" s="865"/>
      <c r="V299" s="865"/>
      <c r="W299" s="865"/>
      <c r="X299" s="865"/>
      <c r="Y299" s="865"/>
      <c r="Z299" s="865"/>
      <c r="AA299" s="865"/>
      <c r="AB299" s="866"/>
      <c r="AC299" s="865"/>
      <c r="AD299" s="865"/>
      <c r="AE299" s="865"/>
      <c r="AF299" s="865"/>
      <c r="AG299" s="865"/>
      <c r="AH299" s="865"/>
      <c r="AI299" s="865"/>
      <c r="AJ299" s="865"/>
      <c r="AK299" s="865"/>
      <c r="AL299" s="865"/>
      <c r="AM299" s="865"/>
      <c r="AN299" s="865"/>
      <c r="AO299" s="865"/>
    </row>
    <row r="300" spans="1:41" ht="15">
      <c r="A300" s="865"/>
      <c r="B300" s="947"/>
      <c r="C300" s="865"/>
      <c r="D300" s="865"/>
      <c r="E300" s="865"/>
      <c r="F300" s="865"/>
      <c r="G300" s="865"/>
      <c r="H300" s="865"/>
      <c r="I300" s="865"/>
      <c r="J300" s="865"/>
      <c r="K300" s="865"/>
      <c r="L300" s="865"/>
      <c r="M300" s="865"/>
      <c r="N300" s="915"/>
      <c r="O300" s="866"/>
      <c r="P300" s="865"/>
      <c r="Q300" s="865"/>
      <c r="R300" s="865"/>
      <c r="S300" s="869"/>
      <c r="T300" s="869"/>
      <c r="U300" s="865"/>
      <c r="V300" s="865"/>
      <c r="W300" s="865"/>
      <c r="X300" s="865"/>
      <c r="Y300" s="865"/>
      <c r="Z300" s="865"/>
      <c r="AA300" s="865"/>
      <c r="AB300" s="866"/>
      <c r="AC300" s="865"/>
      <c r="AD300" s="865"/>
      <c r="AE300" s="865"/>
      <c r="AF300" s="865"/>
      <c r="AG300" s="865"/>
      <c r="AH300" s="865"/>
      <c r="AI300" s="865"/>
      <c r="AJ300" s="865"/>
      <c r="AK300" s="865"/>
      <c r="AL300" s="865"/>
      <c r="AM300" s="865"/>
      <c r="AN300" s="865"/>
      <c r="AO300" s="865"/>
    </row>
    <row r="301" spans="1:41" ht="15">
      <c r="A301" s="865"/>
      <c r="B301" s="947"/>
      <c r="C301" s="865"/>
      <c r="D301" s="865"/>
      <c r="E301" s="865"/>
      <c r="F301" s="865"/>
      <c r="G301" s="865"/>
      <c r="H301" s="865"/>
      <c r="I301" s="865"/>
      <c r="J301" s="865"/>
      <c r="K301" s="865"/>
      <c r="L301" s="865"/>
      <c r="M301" s="865"/>
      <c r="N301" s="915"/>
      <c r="O301" s="866"/>
      <c r="P301" s="865"/>
      <c r="Q301" s="865"/>
      <c r="R301" s="865"/>
      <c r="S301" s="869"/>
      <c r="T301" s="869"/>
      <c r="U301" s="865"/>
      <c r="V301" s="865"/>
      <c r="W301" s="865"/>
      <c r="X301" s="865"/>
      <c r="Y301" s="865"/>
      <c r="Z301" s="865"/>
      <c r="AA301" s="865"/>
      <c r="AB301" s="866"/>
      <c r="AC301" s="865"/>
      <c r="AD301" s="865"/>
      <c r="AE301" s="865"/>
      <c r="AF301" s="865"/>
      <c r="AG301" s="865"/>
      <c r="AH301" s="865"/>
      <c r="AI301" s="865"/>
      <c r="AJ301" s="865"/>
      <c r="AK301" s="865"/>
      <c r="AL301" s="865"/>
      <c r="AM301" s="865"/>
      <c r="AN301" s="865"/>
      <c r="AO301" s="865"/>
    </row>
    <row r="302" spans="1:41" ht="15">
      <c r="A302" s="865"/>
      <c r="B302" s="947"/>
      <c r="C302" s="865"/>
      <c r="D302" s="865"/>
      <c r="E302" s="865"/>
      <c r="F302" s="865"/>
      <c r="G302" s="865"/>
      <c r="H302" s="865"/>
      <c r="I302" s="865"/>
      <c r="J302" s="865"/>
      <c r="K302" s="865"/>
      <c r="L302" s="865"/>
      <c r="M302" s="865"/>
      <c r="N302" s="915"/>
      <c r="O302" s="866"/>
      <c r="P302" s="865"/>
      <c r="Q302" s="865"/>
      <c r="R302" s="865"/>
      <c r="S302" s="869"/>
      <c r="T302" s="869"/>
      <c r="U302" s="865"/>
      <c r="V302" s="865"/>
      <c r="W302" s="865"/>
      <c r="X302" s="865"/>
      <c r="Y302" s="865"/>
      <c r="Z302" s="865"/>
      <c r="AA302" s="865"/>
      <c r="AB302" s="866"/>
      <c r="AC302" s="865"/>
      <c r="AD302" s="865"/>
      <c r="AE302" s="865"/>
      <c r="AF302" s="865"/>
      <c r="AG302" s="865"/>
      <c r="AH302" s="865"/>
      <c r="AI302" s="865"/>
      <c r="AJ302" s="865"/>
      <c r="AK302" s="865"/>
      <c r="AL302" s="865"/>
      <c r="AM302" s="865"/>
      <c r="AN302" s="865"/>
      <c r="AO302" s="865"/>
    </row>
    <row r="303" spans="1:41" ht="15">
      <c r="A303" s="865"/>
      <c r="B303" s="947"/>
      <c r="C303" s="865"/>
      <c r="D303" s="865"/>
      <c r="E303" s="865"/>
      <c r="F303" s="865"/>
      <c r="G303" s="865"/>
      <c r="H303" s="865"/>
      <c r="I303" s="865"/>
      <c r="J303" s="865"/>
      <c r="K303" s="865"/>
      <c r="L303" s="865"/>
      <c r="M303" s="865"/>
      <c r="N303" s="915"/>
      <c r="O303" s="866"/>
      <c r="P303" s="865"/>
      <c r="Q303" s="865"/>
      <c r="R303" s="865"/>
      <c r="S303" s="869"/>
      <c r="T303" s="869"/>
      <c r="U303" s="865"/>
      <c r="V303" s="865"/>
      <c r="W303" s="865"/>
      <c r="X303" s="865"/>
      <c r="Y303" s="865"/>
      <c r="Z303" s="865"/>
      <c r="AA303" s="865"/>
      <c r="AB303" s="866"/>
      <c r="AC303" s="865"/>
      <c r="AD303" s="865"/>
      <c r="AE303" s="865"/>
      <c r="AF303" s="865"/>
      <c r="AG303" s="865"/>
      <c r="AH303" s="865"/>
      <c r="AI303" s="865"/>
      <c r="AJ303" s="865"/>
      <c r="AK303" s="865"/>
      <c r="AL303" s="865"/>
      <c r="AM303" s="865"/>
      <c r="AN303" s="865"/>
      <c r="AO303" s="865"/>
    </row>
    <row r="304" spans="1:41" ht="15">
      <c r="A304" s="865"/>
      <c r="B304" s="947"/>
      <c r="C304" s="865"/>
      <c r="D304" s="865"/>
      <c r="E304" s="865"/>
      <c r="F304" s="865"/>
      <c r="G304" s="865"/>
      <c r="H304" s="865"/>
      <c r="I304" s="865"/>
      <c r="J304" s="865"/>
      <c r="K304" s="865"/>
      <c r="L304" s="865"/>
      <c r="M304" s="865"/>
      <c r="N304" s="915"/>
      <c r="O304" s="866"/>
      <c r="P304" s="865"/>
      <c r="Q304" s="865"/>
      <c r="R304" s="865"/>
      <c r="S304" s="869"/>
      <c r="T304" s="869"/>
      <c r="U304" s="865"/>
      <c r="V304" s="865"/>
      <c r="W304" s="865"/>
      <c r="X304" s="865"/>
      <c r="Y304" s="865"/>
      <c r="Z304" s="865"/>
      <c r="AA304" s="865"/>
      <c r="AB304" s="866"/>
      <c r="AC304" s="865"/>
      <c r="AD304" s="865"/>
      <c r="AE304" s="865"/>
      <c r="AF304" s="865"/>
      <c r="AG304" s="865"/>
      <c r="AH304" s="865"/>
      <c r="AI304" s="865"/>
      <c r="AJ304" s="865"/>
      <c r="AK304" s="865"/>
      <c r="AL304" s="865"/>
      <c r="AM304" s="865"/>
      <c r="AN304" s="865"/>
      <c r="AO304" s="865"/>
    </row>
    <row r="305" spans="1:41" ht="15">
      <c r="A305" s="865"/>
      <c r="B305" s="947"/>
      <c r="C305" s="865"/>
      <c r="D305" s="865"/>
      <c r="E305" s="865"/>
      <c r="F305" s="865"/>
      <c r="G305" s="865"/>
      <c r="H305" s="865"/>
      <c r="I305" s="865"/>
      <c r="J305" s="865"/>
      <c r="K305" s="865"/>
      <c r="L305" s="865"/>
      <c r="M305" s="865"/>
      <c r="N305" s="915"/>
      <c r="O305" s="866"/>
      <c r="P305" s="865"/>
      <c r="Q305" s="865"/>
      <c r="R305" s="865"/>
      <c r="S305" s="869"/>
      <c r="T305" s="869"/>
      <c r="U305" s="865"/>
      <c r="V305" s="865"/>
      <c r="W305" s="865"/>
      <c r="X305" s="865"/>
      <c r="Y305" s="865"/>
      <c r="Z305" s="865"/>
      <c r="AA305" s="865"/>
      <c r="AB305" s="866"/>
      <c r="AC305" s="865"/>
      <c r="AD305" s="865"/>
      <c r="AE305" s="865"/>
      <c r="AF305" s="865"/>
      <c r="AG305" s="865"/>
      <c r="AH305" s="865"/>
      <c r="AI305" s="865"/>
      <c r="AJ305" s="865"/>
      <c r="AK305" s="865"/>
      <c r="AL305" s="865"/>
      <c r="AM305" s="865"/>
      <c r="AN305" s="865"/>
      <c r="AO305" s="865"/>
    </row>
    <row r="306" spans="1:41" ht="15">
      <c r="A306" s="865"/>
      <c r="B306" s="947"/>
      <c r="C306" s="865"/>
      <c r="D306" s="865"/>
      <c r="E306" s="865"/>
      <c r="F306" s="865"/>
      <c r="G306" s="865"/>
      <c r="H306" s="865"/>
      <c r="I306" s="865"/>
      <c r="J306" s="865"/>
      <c r="K306" s="865"/>
      <c r="L306" s="865"/>
      <c r="M306" s="865"/>
      <c r="N306" s="915"/>
      <c r="O306" s="866"/>
      <c r="P306" s="865"/>
      <c r="Q306" s="865"/>
      <c r="R306" s="865"/>
      <c r="S306" s="869"/>
      <c r="T306" s="869"/>
      <c r="U306" s="865"/>
      <c r="V306" s="865"/>
      <c r="W306" s="865"/>
      <c r="X306" s="865"/>
      <c r="Y306" s="865"/>
      <c r="Z306" s="865"/>
      <c r="AA306" s="865"/>
      <c r="AB306" s="866"/>
      <c r="AC306" s="865"/>
      <c r="AD306" s="865"/>
      <c r="AE306" s="865"/>
      <c r="AF306" s="865"/>
      <c r="AG306" s="865"/>
      <c r="AH306" s="865"/>
      <c r="AI306" s="865"/>
      <c r="AJ306" s="865"/>
      <c r="AK306" s="865"/>
      <c r="AL306" s="865"/>
      <c r="AM306" s="865"/>
      <c r="AN306" s="865"/>
      <c r="AO306" s="865"/>
    </row>
    <row r="307" spans="1:41" ht="15">
      <c r="A307" s="865"/>
      <c r="B307" s="947"/>
      <c r="C307" s="865"/>
      <c r="D307" s="865"/>
      <c r="E307" s="865"/>
      <c r="F307" s="865"/>
      <c r="G307" s="865"/>
      <c r="H307" s="865"/>
      <c r="I307" s="865"/>
      <c r="J307" s="865"/>
      <c r="K307" s="865"/>
      <c r="L307" s="865"/>
      <c r="M307" s="865"/>
      <c r="N307" s="915"/>
      <c r="O307" s="866"/>
      <c r="P307" s="865"/>
      <c r="Q307" s="865"/>
      <c r="R307" s="865"/>
      <c r="S307" s="869"/>
      <c r="T307" s="869"/>
      <c r="U307" s="865"/>
      <c r="V307" s="865"/>
      <c r="W307" s="865"/>
      <c r="X307" s="865"/>
      <c r="Y307" s="865"/>
      <c r="Z307" s="865"/>
      <c r="AA307" s="865"/>
      <c r="AB307" s="866"/>
      <c r="AC307" s="865"/>
      <c r="AD307" s="865"/>
      <c r="AE307" s="865"/>
      <c r="AF307" s="865"/>
      <c r="AG307" s="865"/>
      <c r="AH307" s="865"/>
      <c r="AI307" s="865"/>
      <c r="AJ307" s="865"/>
      <c r="AK307" s="865"/>
      <c r="AL307" s="865"/>
      <c r="AM307" s="865"/>
      <c r="AN307" s="865"/>
      <c r="AO307" s="865"/>
    </row>
    <row r="308" spans="1:41" ht="15">
      <c r="A308" s="865"/>
      <c r="B308" s="947"/>
      <c r="C308" s="865"/>
      <c r="D308" s="865"/>
      <c r="E308" s="865"/>
      <c r="F308" s="865"/>
      <c r="G308" s="865"/>
      <c r="H308" s="865"/>
      <c r="I308" s="865"/>
      <c r="J308" s="865"/>
      <c r="K308" s="865"/>
      <c r="L308" s="865"/>
      <c r="M308" s="865"/>
      <c r="N308" s="915"/>
      <c r="O308" s="866"/>
      <c r="P308" s="865"/>
      <c r="Q308" s="865"/>
      <c r="R308" s="865"/>
      <c r="S308" s="869"/>
      <c r="T308" s="869"/>
      <c r="U308" s="865"/>
      <c r="V308" s="865"/>
      <c r="W308" s="865"/>
      <c r="X308" s="865"/>
      <c r="Y308" s="865"/>
      <c r="Z308" s="865"/>
      <c r="AA308" s="865"/>
      <c r="AB308" s="866"/>
      <c r="AC308" s="865"/>
      <c r="AD308" s="865"/>
      <c r="AE308" s="865"/>
      <c r="AF308" s="865"/>
      <c r="AG308" s="865"/>
      <c r="AH308" s="865"/>
      <c r="AI308" s="865"/>
      <c r="AJ308" s="865"/>
      <c r="AK308" s="865"/>
      <c r="AL308" s="865"/>
      <c r="AM308" s="865"/>
      <c r="AN308" s="865"/>
      <c r="AO308" s="865"/>
    </row>
    <row r="309" spans="1:41" ht="15">
      <c r="A309" s="865"/>
      <c r="B309" s="947"/>
      <c r="C309" s="865"/>
      <c r="D309" s="865"/>
      <c r="E309" s="865"/>
      <c r="F309" s="865"/>
      <c r="G309" s="865"/>
      <c r="H309" s="865"/>
      <c r="I309" s="865"/>
      <c r="J309" s="865"/>
      <c r="K309" s="865"/>
      <c r="L309" s="865"/>
      <c r="M309" s="865"/>
      <c r="N309" s="915"/>
      <c r="O309" s="866"/>
      <c r="P309" s="865"/>
      <c r="Q309" s="865"/>
      <c r="R309" s="865"/>
      <c r="S309" s="869"/>
      <c r="T309" s="869"/>
      <c r="U309" s="865"/>
      <c r="V309" s="865"/>
      <c r="W309" s="865"/>
      <c r="X309" s="865"/>
      <c r="Y309" s="865"/>
      <c r="Z309" s="865"/>
      <c r="AA309" s="865"/>
      <c r="AB309" s="866"/>
      <c r="AC309" s="865"/>
      <c r="AD309" s="865"/>
      <c r="AE309" s="865"/>
      <c r="AF309" s="865"/>
      <c r="AG309" s="865"/>
      <c r="AH309" s="865"/>
      <c r="AI309" s="865"/>
      <c r="AJ309" s="865"/>
      <c r="AK309" s="865"/>
      <c r="AL309" s="865"/>
      <c r="AM309" s="865"/>
      <c r="AN309" s="865"/>
      <c r="AO309" s="865"/>
    </row>
    <row r="310" spans="1:41" ht="15">
      <c r="A310" s="865"/>
      <c r="B310" s="947"/>
      <c r="C310" s="865"/>
      <c r="D310" s="865"/>
      <c r="E310" s="865"/>
      <c r="F310" s="865"/>
      <c r="G310" s="865"/>
      <c r="H310" s="865"/>
      <c r="I310" s="865"/>
      <c r="J310" s="865"/>
      <c r="K310" s="865"/>
      <c r="L310" s="865"/>
      <c r="M310" s="865"/>
      <c r="N310" s="915"/>
      <c r="O310" s="866"/>
      <c r="P310" s="865"/>
      <c r="Q310" s="865"/>
      <c r="R310" s="865"/>
      <c r="S310" s="869"/>
      <c r="T310" s="869"/>
      <c r="U310" s="865"/>
      <c r="V310" s="865"/>
      <c r="W310" s="865"/>
      <c r="X310" s="865"/>
      <c r="Y310" s="865"/>
      <c r="Z310" s="865"/>
      <c r="AA310" s="865"/>
      <c r="AB310" s="866"/>
      <c r="AC310" s="865"/>
      <c r="AD310" s="865"/>
      <c r="AE310" s="865"/>
      <c r="AF310" s="865"/>
      <c r="AG310" s="865"/>
      <c r="AH310" s="865"/>
      <c r="AI310" s="865"/>
      <c r="AJ310" s="865"/>
      <c r="AK310" s="865"/>
      <c r="AL310" s="865"/>
      <c r="AM310" s="865"/>
      <c r="AN310" s="865"/>
      <c r="AO310" s="865"/>
    </row>
    <row r="311" spans="1:41" ht="15">
      <c r="A311" s="865"/>
      <c r="B311" s="947"/>
      <c r="C311" s="865"/>
      <c r="D311" s="865"/>
      <c r="E311" s="865"/>
      <c r="F311" s="865"/>
      <c r="G311" s="865"/>
      <c r="H311" s="865"/>
      <c r="I311" s="865"/>
      <c r="J311" s="865"/>
      <c r="K311" s="865"/>
      <c r="L311" s="865"/>
      <c r="M311" s="865"/>
      <c r="N311" s="915"/>
      <c r="O311" s="866"/>
      <c r="P311" s="865"/>
      <c r="Q311" s="865"/>
      <c r="R311" s="865"/>
      <c r="S311" s="869"/>
      <c r="T311" s="869"/>
      <c r="U311" s="865"/>
      <c r="V311" s="865"/>
      <c r="W311" s="865"/>
      <c r="X311" s="865"/>
      <c r="Y311" s="865"/>
      <c r="Z311" s="865"/>
      <c r="AA311" s="865"/>
      <c r="AB311" s="866"/>
      <c r="AC311" s="865"/>
      <c r="AD311" s="865"/>
      <c r="AE311" s="865"/>
      <c r="AF311" s="865"/>
      <c r="AG311" s="865"/>
      <c r="AH311" s="865"/>
      <c r="AI311" s="865"/>
      <c r="AJ311" s="865"/>
      <c r="AK311" s="865"/>
      <c r="AL311" s="865"/>
      <c r="AM311" s="865"/>
      <c r="AN311" s="865"/>
      <c r="AO311" s="865"/>
    </row>
    <row r="312" spans="1:41" ht="15">
      <c r="A312" s="865"/>
      <c r="B312" s="947"/>
      <c r="C312" s="865"/>
      <c r="D312" s="865"/>
      <c r="E312" s="865"/>
      <c r="F312" s="865"/>
      <c r="G312" s="865"/>
      <c r="H312" s="865"/>
      <c r="I312" s="865"/>
      <c r="J312" s="865"/>
      <c r="K312" s="865"/>
      <c r="L312" s="865"/>
      <c r="M312" s="865"/>
      <c r="N312" s="915"/>
      <c r="O312" s="866"/>
      <c r="P312" s="865"/>
      <c r="Q312" s="865"/>
      <c r="R312" s="865"/>
      <c r="S312" s="869"/>
      <c r="T312" s="869"/>
      <c r="U312" s="865"/>
      <c r="V312" s="865"/>
      <c r="W312" s="865"/>
      <c r="X312" s="865"/>
      <c r="Y312" s="865"/>
      <c r="Z312" s="865"/>
      <c r="AA312" s="865"/>
      <c r="AB312" s="866"/>
      <c r="AC312" s="865"/>
      <c r="AD312" s="865"/>
      <c r="AE312" s="865"/>
      <c r="AF312" s="865"/>
      <c r="AG312" s="865"/>
      <c r="AH312" s="865"/>
      <c r="AI312" s="865"/>
      <c r="AJ312" s="865"/>
      <c r="AK312" s="865"/>
      <c r="AL312" s="865"/>
      <c r="AM312" s="865"/>
      <c r="AN312" s="865"/>
      <c r="AO312" s="865"/>
    </row>
    <row r="313" spans="1:41" ht="15">
      <c r="A313" s="865"/>
      <c r="B313" s="947"/>
      <c r="C313" s="865"/>
      <c r="D313" s="865"/>
      <c r="E313" s="865"/>
      <c r="F313" s="865"/>
      <c r="G313" s="865"/>
      <c r="H313" s="865"/>
      <c r="I313" s="865"/>
      <c r="J313" s="865"/>
      <c r="K313" s="865"/>
      <c r="L313" s="865"/>
      <c r="M313" s="865"/>
      <c r="N313" s="915"/>
      <c r="O313" s="866"/>
      <c r="P313" s="865"/>
      <c r="Q313" s="865"/>
      <c r="R313" s="865"/>
      <c r="S313" s="869"/>
      <c r="T313" s="869"/>
      <c r="U313" s="865"/>
      <c r="V313" s="865"/>
      <c r="W313" s="865"/>
      <c r="X313" s="865"/>
      <c r="Y313" s="865"/>
      <c r="Z313" s="865"/>
      <c r="AA313" s="865"/>
      <c r="AB313" s="866"/>
      <c r="AC313" s="865"/>
      <c r="AD313" s="865"/>
      <c r="AE313" s="865"/>
      <c r="AF313" s="865"/>
      <c r="AG313" s="865"/>
      <c r="AH313" s="865"/>
      <c r="AI313" s="865"/>
      <c r="AJ313" s="865"/>
      <c r="AK313" s="865"/>
      <c r="AL313" s="865"/>
      <c r="AM313" s="865"/>
      <c r="AN313" s="865"/>
      <c r="AO313" s="865"/>
    </row>
    <row r="314" spans="1:41" ht="15">
      <c r="A314" s="865"/>
      <c r="B314" s="947"/>
      <c r="C314" s="865"/>
      <c r="D314" s="865"/>
      <c r="E314" s="865"/>
      <c r="F314" s="865"/>
      <c r="G314" s="865"/>
      <c r="H314" s="865"/>
      <c r="I314" s="865"/>
      <c r="J314" s="865"/>
      <c r="K314" s="865"/>
      <c r="L314" s="865"/>
      <c r="M314" s="865"/>
      <c r="N314" s="915"/>
      <c r="O314" s="866"/>
      <c r="P314" s="865"/>
      <c r="Q314" s="865"/>
      <c r="R314" s="865"/>
      <c r="S314" s="869"/>
      <c r="T314" s="869"/>
      <c r="U314" s="865"/>
      <c r="V314" s="865"/>
      <c r="W314" s="865"/>
      <c r="X314" s="865"/>
      <c r="Y314" s="865"/>
      <c r="Z314" s="865"/>
      <c r="AA314" s="865"/>
      <c r="AB314" s="866"/>
      <c r="AC314" s="865"/>
      <c r="AD314" s="865"/>
      <c r="AE314" s="865"/>
      <c r="AF314" s="865"/>
      <c r="AG314" s="865"/>
      <c r="AH314" s="865"/>
      <c r="AI314" s="865"/>
      <c r="AJ314" s="865"/>
      <c r="AK314" s="865"/>
      <c r="AL314" s="865"/>
      <c r="AM314" s="865"/>
      <c r="AN314" s="865"/>
      <c r="AO314" s="865"/>
    </row>
    <row r="315" spans="1:41" ht="15">
      <c r="A315" s="865"/>
      <c r="B315" s="947"/>
      <c r="C315" s="865"/>
      <c r="D315" s="865"/>
      <c r="E315" s="865"/>
      <c r="F315" s="865"/>
      <c r="G315" s="865"/>
      <c r="H315" s="865"/>
      <c r="I315" s="865"/>
      <c r="J315" s="865"/>
      <c r="K315" s="865"/>
      <c r="L315" s="865"/>
      <c r="M315" s="865"/>
      <c r="N315" s="915"/>
      <c r="O315" s="866"/>
      <c r="P315" s="865"/>
      <c r="Q315" s="865"/>
      <c r="R315" s="865"/>
      <c r="S315" s="869"/>
      <c r="T315" s="869"/>
      <c r="U315" s="865"/>
      <c r="V315" s="865"/>
      <c r="W315" s="865"/>
      <c r="X315" s="865"/>
      <c r="Y315" s="865"/>
      <c r="Z315" s="865"/>
      <c r="AA315" s="865"/>
      <c r="AB315" s="866"/>
      <c r="AC315" s="865"/>
      <c r="AD315" s="865"/>
      <c r="AE315" s="865"/>
      <c r="AF315" s="865"/>
      <c r="AG315" s="865"/>
      <c r="AH315" s="865"/>
      <c r="AI315" s="865"/>
      <c r="AJ315" s="865"/>
      <c r="AK315" s="865"/>
      <c r="AL315" s="865"/>
      <c r="AM315" s="865"/>
      <c r="AN315" s="865"/>
      <c r="AO315" s="865"/>
    </row>
    <row r="316" spans="1:41" ht="15">
      <c r="A316" s="865"/>
      <c r="B316" s="947"/>
      <c r="C316" s="865"/>
      <c r="D316" s="865"/>
      <c r="E316" s="865"/>
      <c r="F316" s="865"/>
      <c r="G316" s="865"/>
      <c r="H316" s="865"/>
      <c r="I316" s="865"/>
      <c r="J316" s="865"/>
      <c r="K316" s="865"/>
      <c r="L316" s="865"/>
      <c r="M316" s="865"/>
      <c r="N316" s="915"/>
      <c r="O316" s="866"/>
      <c r="P316" s="865"/>
      <c r="Q316" s="865"/>
      <c r="R316" s="865"/>
      <c r="S316" s="869"/>
      <c r="T316" s="869"/>
      <c r="U316" s="865"/>
      <c r="V316" s="865"/>
      <c r="W316" s="865"/>
      <c r="X316" s="865"/>
      <c r="Y316" s="865"/>
      <c r="Z316" s="865"/>
      <c r="AA316" s="865"/>
      <c r="AB316" s="866"/>
      <c r="AC316" s="865"/>
      <c r="AD316" s="865"/>
      <c r="AE316" s="865"/>
      <c r="AF316" s="865"/>
      <c r="AG316" s="865"/>
      <c r="AH316" s="865"/>
      <c r="AI316" s="865"/>
      <c r="AJ316" s="865"/>
      <c r="AK316" s="865"/>
      <c r="AL316" s="865"/>
      <c r="AM316" s="865"/>
      <c r="AN316" s="865"/>
      <c r="AO316" s="865"/>
    </row>
    <row r="317" spans="1:41" ht="15">
      <c r="A317" s="865"/>
      <c r="B317" s="947"/>
      <c r="C317" s="865"/>
      <c r="D317" s="865"/>
      <c r="E317" s="865"/>
      <c r="F317" s="865"/>
      <c r="G317" s="865"/>
      <c r="H317" s="865"/>
      <c r="I317" s="865"/>
      <c r="J317" s="865"/>
      <c r="K317" s="865"/>
      <c r="L317" s="865"/>
      <c r="M317" s="865"/>
      <c r="N317" s="915"/>
      <c r="O317" s="866"/>
      <c r="P317" s="865"/>
      <c r="Q317" s="865"/>
      <c r="R317" s="865"/>
      <c r="S317" s="869"/>
      <c r="T317" s="869"/>
      <c r="U317" s="865"/>
      <c r="V317" s="865"/>
      <c r="W317" s="865"/>
      <c r="X317" s="865"/>
      <c r="Y317" s="865"/>
      <c r="Z317" s="865"/>
      <c r="AA317" s="865"/>
      <c r="AB317" s="866"/>
      <c r="AC317" s="865"/>
      <c r="AD317" s="865"/>
      <c r="AE317" s="865"/>
      <c r="AF317" s="865"/>
      <c r="AG317" s="865"/>
      <c r="AH317" s="865"/>
      <c r="AI317" s="865"/>
      <c r="AJ317" s="865"/>
      <c r="AK317" s="865"/>
      <c r="AL317" s="865"/>
      <c r="AM317" s="865"/>
      <c r="AN317" s="865"/>
      <c r="AO317" s="865"/>
    </row>
    <row r="318" spans="1:41" ht="15">
      <c r="A318" s="865"/>
      <c r="B318" s="947"/>
      <c r="C318" s="865"/>
      <c r="D318" s="865"/>
      <c r="E318" s="865"/>
      <c r="F318" s="865"/>
      <c r="G318" s="865"/>
      <c r="H318" s="865"/>
      <c r="I318" s="865"/>
      <c r="J318" s="865"/>
      <c r="K318" s="865"/>
      <c r="L318" s="865"/>
      <c r="M318" s="865"/>
      <c r="N318" s="915"/>
      <c r="O318" s="866"/>
      <c r="P318" s="865"/>
      <c r="Q318" s="865"/>
      <c r="R318" s="865"/>
      <c r="S318" s="869"/>
      <c r="T318" s="869"/>
      <c r="U318" s="865"/>
      <c r="V318" s="865"/>
      <c r="W318" s="865"/>
      <c r="X318" s="865"/>
      <c r="Y318" s="865"/>
      <c r="Z318" s="865"/>
      <c r="AA318" s="865"/>
      <c r="AB318" s="866"/>
      <c r="AC318" s="865"/>
      <c r="AD318" s="865"/>
      <c r="AE318" s="865"/>
      <c r="AF318" s="865"/>
      <c r="AG318" s="865"/>
      <c r="AH318" s="865"/>
      <c r="AI318" s="865"/>
      <c r="AJ318" s="865"/>
      <c r="AK318" s="865"/>
      <c r="AL318" s="865"/>
      <c r="AM318" s="865"/>
      <c r="AN318" s="865"/>
      <c r="AO318" s="865"/>
    </row>
    <row r="319" spans="1:41" ht="15">
      <c r="A319" s="865"/>
      <c r="B319" s="947"/>
      <c r="C319" s="865"/>
      <c r="D319" s="865"/>
      <c r="E319" s="865"/>
      <c r="F319" s="865"/>
      <c r="G319" s="865"/>
      <c r="H319" s="865"/>
      <c r="I319" s="865"/>
      <c r="J319" s="865"/>
      <c r="K319" s="865"/>
      <c r="L319" s="865"/>
      <c r="M319" s="865"/>
      <c r="N319" s="915"/>
      <c r="O319" s="866"/>
      <c r="P319" s="865"/>
      <c r="Q319" s="865"/>
      <c r="R319" s="865"/>
      <c r="S319" s="869"/>
      <c r="T319" s="869"/>
      <c r="U319" s="865"/>
      <c r="V319" s="865"/>
      <c r="W319" s="865"/>
      <c r="X319" s="865"/>
      <c r="Y319" s="865"/>
      <c r="Z319" s="865"/>
      <c r="AA319" s="865"/>
      <c r="AB319" s="866"/>
      <c r="AC319" s="865"/>
      <c r="AD319" s="865"/>
      <c r="AE319" s="865"/>
      <c r="AF319" s="865"/>
      <c r="AG319" s="865"/>
      <c r="AH319" s="865"/>
      <c r="AI319" s="865"/>
      <c r="AJ319" s="865"/>
      <c r="AK319" s="865"/>
      <c r="AL319" s="865"/>
      <c r="AM319" s="865"/>
      <c r="AN319" s="865"/>
      <c r="AO319" s="865"/>
    </row>
    <row r="320" spans="1:41" ht="15">
      <c r="A320" s="865"/>
      <c r="B320" s="947"/>
      <c r="C320" s="865"/>
      <c r="D320" s="865"/>
      <c r="E320" s="865"/>
      <c r="F320" s="865"/>
      <c r="G320" s="865"/>
      <c r="H320" s="865"/>
      <c r="I320" s="865"/>
      <c r="J320" s="865"/>
      <c r="K320" s="865"/>
      <c r="L320" s="865"/>
      <c r="M320" s="865"/>
      <c r="N320" s="915"/>
      <c r="O320" s="866"/>
      <c r="P320" s="865"/>
      <c r="Q320" s="865"/>
      <c r="R320" s="865"/>
      <c r="S320" s="869"/>
      <c r="T320" s="869"/>
      <c r="U320" s="865"/>
      <c r="V320" s="865"/>
      <c r="W320" s="865"/>
      <c r="X320" s="865"/>
      <c r="Y320" s="865"/>
      <c r="Z320" s="865"/>
      <c r="AA320" s="865"/>
      <c r="AB320" s="866"/>
      <c r="AC320" s="865"/>
      <c r="AD320" s="865"/>
      <c r="AE320" s="865"/>
      <c r="AF320" s="865"/>
      <c r="AG320" s="865"/>
      <c r="AH320" s="865"/>
      <c r="AI320" s="865"/>
      <c r="AJ320" s="865"/>
      <c r="AK320" s="865"/>
      <c r="AL320" s="865"/>
      <c r="AM320" s="865"/>
      <c r="AN320" s="865"/>
      <c r="AO320" s="865"/>
    </row>
    <row r="321" spans="1:41" ht="15">
      <c r="A321" s="865"/>
      <c r="B321" s="947"/>
      <c r="C321" s="865"/>
      <c r="D321" s="865"/>
      <c r="E321" s="865"/>
      <c r="F321" s="865"/>
      <c r="G321" s="865"/>
      <c r="H321" s="865"/>
      <c r="I321" s="865"/>
      <c r="J321" s="865"/>
      <c r="K321" s="865"/>
      <c r="L321" s="865"/>
      <c r="M321" s="865"/>
      <c r="N321" s="915"/>
      <c r="O321" s="866"/>
      <c r="P321" s="865"/>
      <c r="Q321" s="865"/>
      <c r="R321" s="865"/>
      <c r="S321" s="869"/>
      <c r="T321" s="869"/>
      <c r="U321" s="865"/>
      <c r="V321" s="865"/>
      <c r="W321" s="865"/>
      <c r="X321" s="865"/>
      <c r="Y321" s="865"/>
      <c r="Z321" s="865"/>
      <c r="AA321" s="865"/>
      <c r="AB321" s="866"/>
      <c r="AC321" s="865"/>
      <c r="AD321" s="865"/>
      <c r="AE321" s="865"/>
      <c r="AF321" s="865"/>
      <c r="AG321" s="865"/>
      <c r="AH321" s="865"/>
      <c r="AI321" s="865"/>
      <c r="AJ321" s="865"/>
      <c r="AK321" s="865"/>
      <c r="AL321" s="865"/>
      <c r="AM321" s="865"/>
      <c r="AN321" s="865"/>
      <c r="AO321" s="865"/>
    </row>
    <row r="322" spans="1:41" ht="15">
      <c r="A322" s="865"/>
      <c r="B322" s="947"/>
      <c r="C322" s="865"/>
      <c r="D322" s="865"/>
      <c r="E322" s="865"/>
      <c r="F322" s="865"/>
      <c r="G322" s="865"/>
      <c r="H322" s="865"/>
      <c r="I322" s="865"/>
      <c r="J322" s="865"/>
      <c r="K322" s="865"/>
      <c r="L322" s="865"/>
      <c r="M322" s="865"/>
      <c r="N322" s="915"/>
      <c r="O322" s="866"/>
      <c r="P322" s="865"/>
      <c r="Q322" s="865"/>
      <c r="R322" s="865"/>
      <c r="S322" s="869"/>
      <c r="T322" s="869"/>
      <c r="U322" s="865"/>
      <c r="V322" s="865"/>
      <c r="W322" s="865"/>
      <c r="X322" s="865"/>
      <c r="Y322" s="865"/>
      <c r="Z322" s="865"/>
      <c r="AA322" s="865"/>
      <c r="AB322" s="866"/>
      <c r="AC322" s="865"/>
      <c r="AD322" s="865"/>
      <c r="AE322" s="865"/>
      <c r="AF322" s="865"/>
      <c r="AG322" s="865"/>
      <c r="AH322" s="865"/>
      <c r="AI322" s="865"/>
      <c r="AJ322" s="865"/>
      <c r="AK322" s="865"/>
      <c r="AL322" s="865"/>
      <c r="AM322" s="865"/>
      <c r="AN322" s="865"/>
      <c r="AO322" s="865"/>
    </row>
    <row r="323" spans="1:41" ht="15">
      <c r="A323" s="865"/>
      <c r="B323" s="947"/>
      <c r="C323" s="865"/>
      <c r="D323" s="865"/>
      <c r="E323" s="865"/>
      <c r="F323" s="865"/>
      <c r="G323" s="865"/>
      <c r="H323" s="865"/>
      <c r="I323" s="865"/>
      <c r="J323" s="865"/>
      <c r="K323" s="865"/>
      <c r="L323" s="865"/>
      <c r="M323" s="865"/>
      <c r="N323" s="915"/>
      <c r="O323" s="866"/>
      <c r="P323" s="865"/>
      <c r="Q323" s="865"/>
      <c r="R323" s="865"/>
      <c r="S323" s="869"/>
      <c r="T323" s="869"/>
      <c r="U323" s="865"/>
      <c r="V323" s="865"/>
      <c r="W323" s="865"/>
      <c r="X323" s="865"/>
      <c r="Y323" s="865"/>
      <c r="Z323" s="865"/>
      <c r="AA323" s="865"/>
      <c r="AB323" s="866"/>
      <c r="AC323" s="865"/>
      <c r="AD323" s="865"/>
      <c r="AE323" s="865"/>
      <c r="AF323" s="865"/>
      <c r="AG323" s="865"/>
      <c r="AH323" s="865"/>
      <c r="AI323" s="865"/>
      <c r="AJ323" s="865"/>
      <c r="AK323" s="865"/>
      <c r="AL323" s="865"/>
      <c r="AM323" s="865"/>
      <c r="AN323" s="865"/>
      <c r="AO323" s="865"/>
    </row>
    <row r="324" spans="1:41" ht="15">
      <c r="A324" s="865"/>
      <c r="B324" s="947"/>
      <c r="C324" s="865"/>
      <c r="D324" s="865"/>
      <c r="E324" s="865"/>
      <c r="F324" s="865"/>
      <c r="G324" s="865"/>
      <c r="H324" s="865"/>
      <c r="I324" s="865"/>
      <c r="J324" s="865"/>
      <c r="K324" s="865"/>
      <c r="L324" s="865"/>
      <c r="M324" s="865"/>
      <c r="N324" s="915"/>
      <c r="O324" s="866"/>
      <c r="P324" s="865"/>
      <c r="Q324" s="865"/>
      <c r="R324" s="865"/>
      <c r="S324" s="869"/>
      <c r="T324" s="869"/>
      <c r="U324" s="865"/>
      <c r="V324" s="865"/>
      <c r="W324" s="865"/>
      <c r="X324" s="865"/>
      <c r="Y324" s="865"/>
      <c r="Z324" s="865"/>
      <c r="AA324" s="865"/>
      <c r="AB324" s="866"/>
      <c r="AC324" s="865"/>
      <c r="AD324" s="865"/>
      <c r="AE324" s="865"/>
      <c r="AF324" s="865"/>
      <c r="AG324" s="865"/>
      <c r="AH324" s="865"/>
      <c r="AI324" s="865"/>
      <c r="AJ324" s="865"/>
      <c r="AK324" s="865"/>
      <c r="AL324" s="865"/>
      <c r="AM324" s="865"/>
      <c r="AN324" s="865"/>
      <c r="AO324" s="865"/>
    </row>
    <row r="325" spans="1:41" ht="15">
      <c r="A325" s="865"/>
      <c r="B325" s="947"/>
      <c r="C325" s="865"/>
      <c r="D325" s="865"/>
      <c r="E325" s="865"/>
      <c r="F325" s="865"/>
      <c r="G325" s="865"/>
      <c r="H325" s="865"/>
      <c r="I325" s="865"/>
      <c r="J325" s="865"/>
      <c r="K325" s="865"/>
      <c r="L325" s="865"/>
      <c r="M325" s="865"/>
      <c r="N325" s="915"/>
      <c r="O325" s="866"/>
      <c r="P325" s="865"/>
      <c r="Q325" s="865"/>
      <c r="R325" s="865"/>
      <c r="S325" s="869"/>
      <c r="T325" s="869"/>
      <c r="U325" s="865"/>
      <c r="V325" s="865"/>
      <c r="W325" s="865"/>
      <c r="X325" s="865"/>
      <c r="Y325" s="865"/>
      <c r="Z325" s="865"/>
      <c r="AA325" s="865"/>
      <c r="AB325" s="866"/>
      <c r="AC325" s="865"/>
      <c r="AD325" s="865"/>
      <c r="AE325" s="865"/>
      <c r="AF325" s="865"/>
      <c r="AG325" s="865"/>
      <c r="AH325" s="865"/>
      <c r="AI325" s="865"/>
      <c r="AJ325" s="865"/>
      <c r="AK325" s="865"/>
      <c r="AL325" s="865"/>
      <c r="AM325" s="865"/>
      <c r="AN325" s="865"/>
      <c r="AO325" s="865"/>
    </row>
    <row r="326" spans="1:41" ht="15">
      <c r="A326" s="865"/>
      <c r="B326" s="947"/>
      <c r="C326" s="865"/>
      <c r="D326" s="865"/>
      <c r="E326" s="865"/>
      <c r="F326" s="865"/>
      <c r="G326" s="865"/>
      <c r="H326" s="865"/>
      <c r="I326" s="865"/>
      <c r="J326" s="865"/>
      <c r="K326" s="865"/>
      <c r="L326" s="865"/>
      <c r="M326" s="865"/>
      <c r="N326" s="915"/>
      <c r="O326" s="866"/>
      <c r="P326" s="865"/>
      <c r="Q326" s="865"/>
      <c r="R326" s="865"/>
      <c r="S326" s="869"/>
      <c r="T326" s="869"/>
      <c r="U326" s="865"/>
      <c r="V326" s="865"/>
      <c r="W326" s="865"/>
      <c r="X326" s="865"/>
      <c r="Y326" s="865"/>
      <c r="Z326" s="865"/>
      <c r="AA326" s="865"/>
      <c r="AB326" s="866"/>
      <c r="AC326" s="865"/>
      <c r="AD326" s="865"/>
      <c r="AE326" s="865"/>
      <c r="AF326" s="865"/>
      <c r="AG326" s="865"/>
      <c r="AH326" s="865"/>
      <c r="AI326" s="865"/>
      <c r="AJ326" s="865"/>
      <c r="AK326" s="865"/>
      <c r="AL326" s="865"/>
      <c r="AM326" s="865"/>
      <c r="AN326" s="865"/>
      <c r="AO326" s="865"/>
    </row>
    <row r="327" spans="1:41" ht="15">
      <c r="A327" s="865"/>
      <c r="B327" s="947"/>
      <c r="C327" s="865"/>
      <c r="D327" s="865"/>
      <c r="E327" s="865"/>
      <c r="F327" s="865"/>
      <c r="G327" s="865"/>
      <c r="H327" s="865"/>
      <c r="I327" s="865"/>
      <c r="J327" s="865"/>
      <c r="K327" s="865"/>
      <c r="L327" s="865"/>
      <c r="M327" s="865"/>
      <c r="N327" s="915"/>
      <c r="O327" s="866"/>
      <c r="P327" s="865"/>
      <c r="Q327" s="865"/>
      <c r="R327" s="865"/>
      <c r="S327" s="869"/>
      <c r="T327" s="869"/>
      <c r="U327" s="865"/>
      <c r="V327" s="865"/>
      <c r="W327" s="865"/>
      <c r="X327" s="865"/>
      <c r="Y327" s="865"/>
      <c r="Z327" s="865"/>
      <c r="AA327" s="865"/>
      <c r="AB327" s="866"/>
      <c r="AC327" s="865"/>
      <c r="AD327" s="865"/>
      <c r="AE327" s="865"/>
      <c r="AF327" s="865"/>
      <c r="AG327" s="865"/>
      <c r="AH327" s="865"/>
      <c r="AI327" s="865"/>
      <c r="AJ327" s="865"/>
      <c r="AK327" s="865"/>
      <c r="AL327" s="865"/>
      <c r="AM327" s="865"/>
      <c r="AN327" s="865"/>
      <c r="AO327" s="865"/>
    </row>
    <row r="328" spans="1:41" ht="15">
      <c r="A328" s="865"/>
      <c r="B328" s="947"/>
      <c r="C328" s="865"/>
      <c r="D328" s="865"/>
      <c r="E328" s="865"/>
      <c r="F328" s="865"/>
      <c r="G328" s="865"/>
      <c r="H328" s="865"/>
      <c r="I328" s="865"/>
      <c r="J328" s="865"/>
      <c r="K328" s="865"/>
      <c r="L328" s="865"/>
      <c r="M328" s="865"/>
      <c r="N328" s="915"/>
      <c r="O328" s="866"/>
      <c r="P328" s="865"/>
      <c r="Q328" s="865"/>
      <c r="R328" s="865"/>
      <c r="S328" s="869"/>
      <c r="T328" s="869"/>
      <c r="U328" s="865"/>
      <c r="V328" s="865"/>
      <c r="W328" s="865"/>
      <c r="X328" s="865"/>
      <c r="Y328" s="865"/>
      <c r="Z328" s="865"/>
      <c r="AA328" s="865"/>
      <c r="AB328" s="866"/>
      <c r="AC328" s="865"/>
      <c r="AD328" s="865"/>
      <c r="AE328" s="865"/>
      <c r="AF328" s="865"/>
      <c r="AG328" s="865"/>
      <c r="AH328" s="865"/>
      <c r="AI328" s="865"/>
      <c r="AJ328" s="865"/>
      <c r="AK328" s="865"/>
      <c r="AL328" s="865"/>
      <c r="AM328" s="865"/>
      <c r="AN328" s="865"/>
      <c r="AO328" s="865"/>
    </row>
    <row r="329" spans="1:41" ht="15">
      <c r="A329" s="865"/>
      <c r="B329" s="947"/>
      <c r="C329" s="865"/>
      <c r="D329" s="865"/>
      <c r="E329" s="865"/>
      <c r="F329" s="865"/>
      <c r="G329" s="865"/>
      <c r="H329" s="865"/>
      <c r="I329" s="865"/>
      <c r="J329" s="865"/>
      <c r="K329" s="865"/>
      <c r="L329" s="865"/>
      <c r="M329" s="865"/>
      <c r="N329" s="915"/>
      <c r="O329" s="866"/>
      <c r="P329" s="865"/>
      <c r="Q329" s="865"/>
      <c r="R329" s="865"/>
      <c r="S329" s="869"/>
      <c r="T329" s="869"/>
      <c r="U329" s="865"/>
      <c r="V329" s="865"/>
      <c r="W329" s="865"/>
      <c r="X329" s="865"/>
      <c r="Y329" s="865"/>
      <c r="Z329" s="865"/>
      <c r="AA329" s="865"/>
      <c r="AB329" s="866"/>
      <c r="AC329" s="865"/>
      <c r="AD329" s="865"/>
      <c r="AE329" s="865"/>
      <c r="AF329" s="865"/>
      <c r="AG329" s="865"/>
      <c r="AH329" s="865"/>
      <c r="AI329" s="865"/>
      <c r="AJ329" s="865"/>
      <c r="AK329" s="865"/>
      <c r="AL329" s="865"/>
      <c r="AM329" s="865"/>
      <c r="AN329" s="865"/>
      <c r="AO329" s="865"/>
    </row>
    <row r="330" spans="1:41" ht="15">
      <c r="A330" s="865"/>
      <c r="B330" s="947"/>
      <c r="C330" s="865"/>
      <c r="D330" s="865"/>
      <c r="E330" s="865"/>
      <c r="F330" s="865"/>
      <c r="G330" s="865"/>
      <c r="H330" s="865"/>
      <c r="I330" s="865"/>
      <c r="J330" s="865"/>
      <c r="K330" s="865"/>
      <c r="L330" s="865"/>
      <c r="M330" s="865"/>
      <c r="N330" s="915"/>
      <c r="O330" s="866"/>
      <c r="P330" s="865"/>
      <c r="Q330" s="865"/>
      <c r="R330" s="865"/>
      <c r="S330" s="869"/>
      <c r="T330" s="869"/>
      <c r="U330" s="865"/>
      <c r="V330" s="865"/>
      <c r="W330" s="865"/>
      <c r="X330" s="865"/>
      <c r="Y330" s="865"/>
      <c r="Z330" s="865"/>
      <c r="AA330" s="865"/>
      <c r="AB330" s="866"/>
      <c r="AC330" s="865"/>
      <c r="AD330" s="865"/>
      <c r="AE330" s="865"/>
      <c r="AF330" s="865"/>
      <c r="AG330" s="865"/>
      <c r="AH330" s="865"/>
      <c r="AI330" s="865"/>
      <c r="AJ330" s="865"/>
      <c r="AK330" s="865"/>
      <c r="AL330" s="865"/>
      <c r="AM330" s="865"/>
      <c r="AN330" s="865"/>
      <c r="AO330" s="865"/>
    </row>
    <row r="331" spans="1:41" ht="15">
      <c r="A331" s="865"/>
      <c r="B331" s="947"/>
      <c r="C331" s="865"/>
      <c r="D331" s="865"/>
      <c r="E331" s="865"/>
      <c r="F331" s="865"/>
      <c r="G331" s="865"/>
      <c r="H331" s="865"/>
      <c r="I331" s="865"/>
      <c r="J331" s="865"/>
      <c r="K331" s="865"/>
      <c r="L331" s="865"/>
      <c r="M331" s="865"/>
      <c r="N331" s="915"/>
      <c r="O331" s="866"/>
      <c r="P331" s="865"/>
      <c r="Q331" s="865"/>
      <c r="R331" s="865"/>
      <c r="S331" s="869"/>
      <c r="T331" s="869"/>
      <c r="U331" s="865"/>
      <c r="V331" s="865"/>
      <c r="W331" s="865"/>
      <c r="X331" s="865"/>
      <c r="Y331" s="865"/>
      <c r="Z331" s="865"/>
      <c r="AA331" s="865"/>
      <c r="AB331" s="866"/>
      <c r="AC331" s="865"/>
      <c r="AD331" s="865"/>
      <c r="AE331" s="865"/>
      <c r="AF331" s="865"/>
      <c r="AG331" s="865"/>
      <c r="AH331" s="865"/>
      <c r="AI331" s="865"/>
      <c r="AJ331" s="865"/>
      <c r="AK331" s="865"/>
      <c r="AL331" s="865"/>
      <c r="AM331" s="865"/>
      <c r="AN331" s="865"/>
      <c r="AO331" s="865"/>
    </row>
    <row r="332" spans="1:41" ht="15">
      <c r="A332" s="865"/>
      <c r="B332" s="947"/>
      <c r="C332" s="865"/>
      <c r="D332" s="865"/>
      <c r="E332" s="865"/>
      <c r="F332" s="865"/>
      <c r="G332" s="865"/>
      <c r="H332" s="865"/>
      <c r="I332" s="865"/>
      <c r="J332" s="865"/>
      <c r="K332" s="865"/>
      <c r="L332" s="865"/>
      <c r="M332" s="865"/>
      <c r="N332" s="915"/>
      <c r="O332" s="866"/>
      <c r="P332" s="865"/>
      <c r="Q332" s="865"/>
      <c r="R332" s="865"/>
      <c r="S332" s="869"/>
      <c r="T332" s="869"/>
      <c r="U332" s="865"/>
      <c r="V332" s="865"/>
      <c r="W332" s="865"/>
      <c r="X332" s="865"/>
      <c r="Y332" s="865"/>
      <c r="Z332" s="865"/>
      <c r="AA332" s="865"/>
      <c r="AB332" s="866"/>
      <c r="AC332" s="865"/>
      <c r="AD332" s="865"/>
      <c r="AE332" s="865"/>
      <c r="AF332" s="865"/>
      <c r="AG332" s="865"/>
      <c r="AH332" s="865"/>
      <c r="AI332" s="865"/>
      <c r="AJ332" s="865"/>
      <c r="AK332" s="865"/>
      <c r="AL332" s="865"/>
      <c r="AM332" s="865"/>
      <c r="AN332" s="865"/>
      <c r="AO332" s="865"/>
    </row>
    <row r="333" spans="1:41" ht="15">
      <c r="A333" s="865"/>
      <c r="B333" s="947"/>
      <c r="C333" s="865"/>
      <c r="D333" s="865"/>
      <c r="E333" s="865"/>
      <c r="F333" s="865"/>
      <c r="G333" s="865"/>
      <c r="H333" s="865"/>
      <c r="I333" s="865"/>
      <c r="J333" s="865"/>
      <c r="K333" s="865"/>
      <c r="L333" s="865"/>
      <c r="M333" s="865"/>
      <c r="N333" s="915"/>
      <c r="O333" s="866"/>
      <c r="P333" s="865"/>
      <c r="Q333" s="865"/>
      <c r="R333" s="865"/>
      <c r="S333" s="869"/>
      <c r="T333" s="869"/>
      <c r="U333" s="865"/>
      <c r="V333" s="865"/>
      <c r="W333" s="865"/>
      <c r="X333" s="865"/>
      <c r="Y333" s="865"/>
      <c r="Z333" s="865"/>
      <c r="AA333" s="865"/>
      <c r="AB333" s="866"/>
      <c r="AC333" s="865"/>
      <c r="AD333" s="865"/>
      <c r="AE333" s="865"/>
      <c r="AF333" s="865"/>
      <c r="AG333" s="865"/>
      <c r="AH333" s="865"/>
      <c r="AI333" s="865"/>
      <c r="AJ333" s="865"/>
      <c r="AK333" s="865"/>
      <c r="AL333" s="865"/>
      <c r="AM333" s="865"/>
      <c r="AN333" s="865"/>
      <c r="AO333" s="865"/>
    </row>
    <row r="334" spans="1:41" ht="15">
      <c r="A334" s="865"/>
      <c r="B334" s="947"/>
      <c r="C334" s="865"/>
      <c r="D334" s="865"/>
      <c r="E334" s="865"/>
      <c r="F334" s="865"/>
      <c r="G334" s="865"/>
      <c r="H334" s="865"/>
      <c r="I334" s="865"/>
      <c r="J334" s="865"/>
      <c r="K334" s="865"/>
      <c r="L334" s="865"/>
      <c r="M334" s="865"/>
      <c r="N334" s="915"/>
      <c r="O334" s="866"/>
      <c r="P334" s="865"/>
      <c r="Q334" s="865"/>
      <c r="R334" s="865"/>
      <c r="S334" s="869"/>
      <c r="T334" s="869"/>
      <c r="U334" s="865"/>
      <c r="V334" s="865"/>
      <c r="W334" s="865"/>
      <c r="X334" s="865"/>
      <c r="Y334" s="865"/>
      <c r="Z334" s="865"/>
      <c r="AA334" s="865"/>
      <c r="AB334" s="866"/>
      <c r="AC334" s="865"/>
      <c r="AD334" s="865"/>
      <c r="AE334" s="865"/>
      <c r="AF334" s="865"/>
      <c r="AG334" s="865"/>
      <c r="AH334" s="865"/>
      <c r="AI334" s="865"/>
      <c r="AJ334" s="865"/>
      <c r="AK334" s="865"/>
      <c r="AL334" s="865"/>
      <c r="AM334" s="865"/>
      <c r="AN334" s="865"/>
      <c r="AO334" s="865"/>
    </row>
    <row r="335" spans="1:41" ht="15">
      <c r="A335" s="865"/>
      <c r="B335" s="947"/>
      <c r="C335" s="865"/>
      <c r="D335" s="865"/>
      <c r="E335" s="865"/>
      <c r="F335" s="865"/>
      <c r="G335" s="865"/>
      <c r="H335" s="865"/>
      <c r="I335" s="865"/>
      <c r="J335" s="865"/>
      <c r="K335" s="865"/>
      <c r="L335" s="865"/>
      <c r="M335" s="865"/>
      <c r="N335" s="915"/>
      <c r="O335" s="866"/>
      <c r="P335" s="865"/>
      <c r="Q335" s="865"/>
      <c r="R335" s="865"/>
      <c r="S335" s="869"/>
      <c r="T335" s="869"/>
      <c r="U335" s="865"/>
      <c r="V335" s="865"/>
      <c r="W335" s="865"/>
      <c r="X335" s="865"/>
      <c r="Y335" s="865"/>
      <c r="Z335" s="865"/>
      <c r="AA335" s="865"/>
      <c r="AB335" s="866"/>
      <c r="AC335" s="865"/>
      <c r="AD335" s="865"/>
      <c r="AE335" s="865"/>
      <c r="AF335" s="865"/>
      <c r="AG335" s="865"/>
      <c r="AH335" s="865"/>
      <c r="AI335" s="865"/>
      <c r="AJ335" s="865"/>
      <c r="AK335" s="865"/>
      <c r="AL335" s="865"/>
      <c r="AM335" s="865"/>
      <c r="AN335" s="865"/>
      <c r="AO335" s="865"/>
    </row>
    <row r="336" spans="1:41" ht="15">
      <c r="A336" s="865"/>
      <c r="B336" s="947"/>
      <c r="C336" s="865"/>
      <c r="D336" s="865"/>
      <c r="E336" s="865"/>
      <c r="F336" s="865"/>
      <c r="G336" s="865"/>
      <c r="H336" s="865"/>
      <c r="I336" s="865"/>
      <c r="J336" s="865"/>
      <c r="K336" s="865"/>
      <c r="L336" s="865"/>
      <c r="M336" s="865"/>
      <c r="N336" s="915"/>
      <c r="O336" s="866"/>
      <c r="P336" s="865"/>
      <c r="Q336" s="865"/>
      <c r="R336" s="865"/>
      <c r="S336" s="869"/>
      <c r="T336" s="869"/>
      <c r="U336" s="865"/>
      <c r="V336" s="865"/>
      <c r="W336" s="865"/>
      <c r="X336" s="865"/>
      <c r="Y336" s="865"/>
      <c r="Z336" s="865"/>
      <c r="AA336" s="865"/>
      <c r="AB336" s="866"/>
      <c r="AC336" s="865"/>
      <c r="AD336" s="865"/>
      <c r="AE336" s="865"/>
      <c r="AF336" s="865"/>
      <c r="AG336" s="865"/>
      <c r="AH336" s="865"/>
      <c r="AI336" s="865"/>
      <c r="AJ336" s="865"/>
      <c r="AK336" s="865"/>
      <c r="AL336" s="865"/>
      <c r="AM336" s="865"/>
      <c r="AN336" s="865"/>
      <c r="AO336" s="865"/>
    </row>
    <row r="337" spans="1:41" ht="15">
      <c r="A337" s="865"/>
      <c r="B337" s="947"/>
      <c r="C337" s="865"/>
      <c r="D337" s="865"/>
      <c r="E337" s="865"/>
      <c r="F337" s="865"/>
      <c r="G337" s="865"/>
      <c r="H337" s="865"/>
      <c r="I337" s="865"/>
      <c r="J337" s="865"/>
      <c r="K337" s="865"/>
      <c r="L337" s="865"/>
      <c r="M337" s="865"/>
      <c r="N337" s="915"/>
      <c r="O337" s="866"/>
      <c r="P337" s="865"/>
      <c r="Q337" s="865"/>
      <c r="R337" s="865"/>
      <c r="S337" s="869"/>
      <c r="T337" s="869"/>
      <c r="U337" s="865"/>
      <c r="V337" s="865"/>
      <c r="W337" s="865"/>
      <c r="X337" s="865"/>
      <c r="Y337" s="865"/>
      <c r="Z337" s="865"/>
      <c r="AA337" s="865"/>
      <c r="AB337" s="866"/>
      <c r="AC337" s="865"/>
      <c r="AD337" s="865"/>
      <c r="AE337" s="865"/>
      <c r="AF337" s="865"/>
      <c r="AG337" s="865"/>
      <c r="AH337" s="865"/>
      <c r="AI337" s="865"/>
      <c r="AJ337" s="865"/>
      <c r="AK337" s="865"/>
      <c r="AL337" s="865"/>
      <c r="AM337" s="865"/>
      <c r="AN337" s="865"/>
      <c r="AO337" s="865"/>
    </row>
    <row r="338" spans="1:41" ht="15">
      <c r="A338" s="865"/>
      <c r="B338" s="947"/>
      <c r="C338" s="865"/>
      <c r="D338" s="865"/>
      <c r="E338" s="865"/>
      <c r="F338" s="865"/>
      <c r="G338" s="865"/>
      <c r="H338" s="865"/>
      <c r="I338" s="865"/>
      <c r="J338" s="865"/>
      <c r="K338" s="865"/>
      <c r="L338" s="865"/>
      <c r="M338" s="865"/>
      <c r="N338" s="915"/>
      <c r="O338" s="866"/>
      <c r="P338" s="865"/>
      <c r="Q338" s="865"/>
      <c r="R338" s="865"/>
      <c r="S338" s="869"/>
      <c r="T338" s="869"/>
      <c r="U338" s="865"/>
      <c r="V338" s="865"/>
      <c r="W338" s="865"/>
      <c r="X338" s="865"/>
      <c r="Y338" s="865"/>
      <c r="Z338" s="865"/>
      <c r="AA338" s="865"/>
      <c r="AB338" s="866"/>
      <c r="AC338" s="865"/>
      <c r="AD338" s="865"/>
      <c r="AE338" s="865"/>
      <c r="AF338" s="865"/>
      <c r="AG338" s="865"/>
      <c r="AH338" s="865"/>
      <c r="AI338" s="865"/>
      <c r="AJ338" s="865"/>
      <c r="AK338" s="865"/>
      <c r="AL338" s="865"/>
      <c r="AM338" s="865"/>
      <c r="AN338" s="865"/>
      <c r="AO338" s="865"/>
    </row>
    <row r="339" spans="1:41" ht="14.45" customHeight="1">
      <c r="A339" s="865"/>
      <c r="B339" s="947"/>
      <c r="C339" s="865"/>
      <c r="D339" s="865"/>
      <c r="E339" s="865"/>
      <c r="F339" s="865"/>
      <c r="G339" s="865"/>
      <c r="H339" s="865"/>
      <c r="I339" s="865"/>
      <c r="J339" s="865"/>
      <c r="K339" s="865"/>
      <c r="L339" s="865"/>
      <c r="M339" s="865"/>
      <c r="N339" s="865"/>
      <c r="O339" s="865"/>
      <c r="P339" s="865"/>
      <c r="Q339" s="865"/>
      <c r="R339" s="865"/>
      <c r="S339" s="865"/>
      <c r="T339" s="865"/>
      <c r="U339" s="865"/>
      <c r="V339" s="865"/>
      <c r="W339" s="865"/>
      <c r="X339" s="865"/>
      <c r="Y339" s="865"/>
      <c r="Z339" s="865"/>
      <c r="AA339" s="865"/>
      <c r="AB339" s="865"/>
      <c r="AC339" s="865"/>
      <c r="AD339" s="865"/>
      <c r="AE339" s="865"/>
      <c r="AF339" s="865"/>
      <c r="AG339" s="865"/>
      <c r="AH339" s="865"/>
      <c r="AI339" s="865"/>
      <c r="AJ339" s="865"/>
      <c r="AK339" s="865"/>
      <c r="AL339" s="865"/>
      <c r="AM339" s="865"/>
      <c r="AN339" s="865"/>
      <c r="AO339" s="865"/>
    </row>
  </sheetData>
  <pageMargins left="0.7" right="0.7" top="1.14375" bottom="1.14375" header="0.511811023622047" footer="0.511811023622047"/>
  <pageSetup paperSize="9"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pageSetUpPr fitToPage="1"/>
  </sheetPr>
  <dimension ref="A1:X55"/>
  <sheetViews>
    <sheetView topLeftCell="A28" workbookViewId="0">
      <selection activeCell="D45" sqref="D45:M55"/>
    </sheetView>
  </sheetViews>
  <sheetFormatPr baseColWidth="10" defaultColWidth="11.42578125" defaultRowHeight="14.45" customHeight="1"/>
  <cols>
    <col min="1" max="1" width="20.7109375" customWidth="1"/>
    <col min="2" max="2" width="3.7109375" customWidth="1"/>
    <col min="3" max="3" width="8.140625" customWidth="1"/>
    <col min="4" max="4" width="17.140625" customWidth="1"/>
    <col min="5" max="5" width="2" customWidth="1"/>
    <col min="6" max="6" width="8.140625" customWidth="1"/>
    <col min="7" max="7" width="17.140625" customWidth="1"/>
    <col min="8" max="8" width="1.85546875" customWidth="1"/>
    <col min="9" max="9" width="8.140625" customWidth="1"/>
    <col min="10" max="10" width="17.140625" customWidth="1"/>
    <col min="11" max="11" width="2.28515625" customWidth="1"/>
    <col min="12" max="12" width="8.140625" customWidth="1"/>
    <col min="13" max="13" width="17.140625" customWidth="1"/>
    <col min="14" max="14" width="3" customWidth="1"/>
    <col min="15" max="15" width="11.42578125" customWidth="1"/>
    <col min="16" max="16" width="12.7109375" customWidth="1"/>
    <col min="17" max="17" width="3" customWidth="1"/>
    <col min="18" max="18" width="10.140625" customWidth="1"/>
    <col min="19" max="19" width="17.85546875" customWidth="1"/>
    <col min="20" max="20" width="16.85546875" customWidth="1"/>
    <col min="21" max="21" width="23.140625" customWidth="1"/>
    <col min="22" max="22" width="22.5703125" customWidth="1"/>
    <col min="23" max="24" width="9.7109375" customWidth="1"/>
    <col min="25" max="25" width="11.42578125" customWidth="1"/>
  </cols>
  <sheetData>
    <row r="1" spans="1:24" ht="15">
      <c r="A1" s="542"/>
      <c r="B1" s="489"/>
      <c r="C1" s="489"/>
      <c r="D1" s="489"/>
      <c r="E1" s="489"/>
      <c r="F1" s="489"/>
      <c r="G1" s="489"/>
      <c r="H1" s="489"/>
      <c r="I1" s="489"/>
      <c r="J1" s="489"/>
      <c r="K1" s="489"/>
      <c r="L1" s="489"/>
      <c r="M1" s="489"/>
      <c r="N1" s="489"/>
      <c r="O1" s="489"/>
      <c r="P1" s="489"/>
      <c r="Q1" s="489"/>
      <c r="R1" s="489"/>
      <c r="S1" s="489"/>
      <c r="T1" s="489"/>
      <c r="U1" s="489"/>
      <c r="V1" s="489"/>
      <c r="W1" s="489"/>
      <c r="X1" s="489"/>
    </row>
    <row r="2" spans="1:24" ht="18">
      <c r="A2" s="566" t="s">
        <v>324</v>
      </c>
      <c r="B2" s="530"/>
      <c r="C2" s="530"/>
      <c r="D2" s="530"/>
      <c r="E2" s="530"/>
      <c r="F2" s="489"/>
      <c r="G2" s="567"/>
      <c r="H2" s="489"/>
      <c r="I2" s="489"/>
      <c r="J2" s="568" t="s">
        <v>1690</v>
      </c>
      <c r="K2" s="489"/>
      <c r="L2" s="489"/>
      <c r="M2" s="489"/>
      <c r="N2" s="489"/>
      <c r="O2" s="489"/>
      <c r="P2" s="489"/>
      <c r="Q2" s="489"/>
      <c r="R2" s="489"/>
      <c r="S2" s="489"/>
      <c r="T2" s="489"/>
      <c r="U2" s="489"/>
      <c r="V2" s="489"/>
      <c r="W2" s="489"/>
      <c r="X2" s="489"/>
    </row>
    <row r="3" spans="1:24" ht="18">
      <c r="A3" s="569"/>
      <c r="B3" s="530"/>
      <c r="C3" s="530"/>
      <c r="D3" s="530"/>
      <c r="E3" s="530"/>
      <c r="F3" s="489"/>
      <c r="G3" s="570"/>
      <c r="H3" s="570"/>
      <c r="I3" s="489"/>
      <c r="J3" s="489"/>
      <c r="K3" s="489"/>
      <c r="L3" s="489"/>
      <c r="M3" s="489"/>
      <c r="N3" s="489"/>
      <c r="O3" s="489"/>
      <c r="P3" s="489"/>
      <c r="Q3" s="489"/>
      <c r="R3" s="489"/>
      <c r="S3" s="489"/>
      <c r="T3" s="489"/>
      <c r="U3" s="489"/>
      <c r="V3" s="489"/>
      <c r="W3" s="489"/>
      <c r="X3" s="489"/>
    </row>
    <row r="4" spans="1:24" ht="18">
      <c r="A4" s="569"/>
      <c r="B4" s="530"/>
      <c r="C4" s="530"/>
      <c r="D4" s="530"/>
      <c r="E4" s="530"/>
      <c r="F4" s="489"/>
      <c r="G4" s="1226">
        <f>+'INFO PROJET'!B12</f>
        <v>0</v>
      </c>
      <c r="H4" s="1227"/>
      <c r="I4" s="1227"/>
      <c r="J4" s="1227"/>
      <c r="K4" s="567"/>
      <c r="L4" s="567"/>
      <c r="M4" s="1227" t="s">
        <v>221</v>
      </c>
      <c r="N4" s="1227"/>
      <c r="O4" s="1227"/>
      <c r="P4" s="1227"/>
      <c r="Q4" s="489"/>
      <c r="R4" s="489"/>
      <c r="S4" s="489"/>
      <c r="T4" s="489"/>
      <c r="U4" s="489"/>
      <c r="V4" s="489"/>
      <c r="W4" s="489"/>
      <c r="X4" s="489"/>
    </row>
    <row r="5" spans="1:24" ht="15">
      <c r="A5" s="571" t="s">
        <v>222</v>
      </c>
      <c r="B5" s="572"/>
      <c r="C5" s="530"/>
      <c r="D5" s="530">
        <f>+'INFO PROJET'!B3:B3</f>
        <v>0</v>
      </c>
      <c r="E5" s="530"/>
      <c r="F5" s="489"/>
      <c r="G5" s="573"/>
      <c r="H5" s="492"/>
      <c r="I5" s="489"/>
      <c r="J5" s="489"/>
      <c r="K5" s="489"/>
      <c r="L5" s="489"/>
      <c r="M5" s="573"/>
      <c r="N5" s="492"/>
      <c r="O5" s="489"/>
      <c r="P5" s="489"/>
      <c r="Q5" s="489"/>
      <c r="R5" s="489"/>
      <c r="S5" s="489"/>
      <c r="T5" s="489"/>
      <c r="U5" s="489"/>
      <c r="V5" s="489"/>
      <c r="W5" s="489"/>
      <c r="X5" s="489"/>
    </row>
    <row r="6" spans="1:24" ht="16.5" customHeight="1">
      <c r="A6" s="571"/>
      <c r="B6" s="574"/>
      <c r="C6" s="530"/>
      <c r="D6" s="530"/>
      <c r="E6" s="530"/>
      <c r="F6" s="489"/>
      <c r="G6" s="489"/>
      <c r="H6" s="489"/>
      <c r="I6" s="489"/>
      <c r="J6" s="489"/>
      <c r="K6" s="489"/>
      <c r="L6" s="489"/>
      <c r="M6" s="489"/>
      <c r="N6" s="489"/>
      <c r="O6" s="489"/>
      <c r="P6" s="489"/>
      <c r="Q6" s="489"/>
      <c r="R6" s="489"/>
      <c r="S6" s="489"/>
      <c r="T6" s="489"/>
      <c r="U6" s="489"/>
      <c r="V6" s="489"/>
      <c r="W6" s="489"/>
      <c r="X6" s="489"/>
    </row>
    <row r="7" spans="1:24" ht="15">
      <c r="A7" s="571" t="s">
        <v>223</v>
      </c>
      <c r="B7" s="574"/>
      <c r="C7" s="530"/>
      <c r="D7" s="569" t="str">
        <f>+'INFO PROJET'!H13&amp;" - "&amp;'INFO PROJET'!H14</f>
        <v>01/01/2024 - 31/12/2028</v>
      </c>
      <c r="E7" s="530"/>
      <c r="F7" s="489"/>
      <c r="G7" s="575"/>
      <c r="H7" s="492"/>
      <c r="I7" s="489"/>
      <c r="J7" s="489"/>
      <c r="K7" s="489"/>
      <c r="L7" s="489"/>
      <c r="M7" s="575"/>
      <c r="N7" s="492"/>
      <c r="O7" s="489"/>
      <c r="P7" s="489"/>
      <c r="Q7" s="489"/>
      <c r="R7" s="489"/>
      <c r="S7" s="489"/>
      <c r="T7" s="489"/>
      <c r="U7" s="489"/>
      <c r="V7" s="489"/>
      <c r="W7" s="489"/>
      <c r="X7" s="489"/>
    </row>
    <row r="8" spans="1:24" ht="15">
      <c r="A8" s="571" t="s">
        <v>224</v>
      </c>
      <c r="B8" s="572"/>
      <c r="C8" s="530"/>
      <c r="D8" s="576"/>
      <c r="E8" s="530"/>
      <c r="F8" s="489"/>
      <c r="G8" s="489"/>
      <c r="H8" s="489"/>
      <c r="I8" s="489"/>
      <c r="J8" s="489"/>
      <c r="K8" s="489"/>
      <c r="L8" s="489"/>
      <c r="M8" s="577">
        <f>+D8</f>
        <v>0</v>
      </c>
      <c r="N8" s="489"/>
      <c r="O8" s="489"/>
      <c r="P8" s="489"/>
      <c r="Q8" s="489"/>
      <c r="R8" s="489"/>
      <c r="S8" s="489"/>
      <c r="T8" s="489"/>
      <c r="U8" s="489"/>
      <c r="V8" s="489"/>
      <c r="W8" s="489"/>
      <c r="X8" s="489"/>
    </row>
    <row r="9" spans="1:24" ht="15">
      <c r="A9" s="571" t="s">
        <v>225</v>
      </c>
      <c r="B9" s="572"/>
      <c r="C9" s="530"/>
      <c r="D9" s="576" t="s">
        <v>221</v>
      </c>
      <c r="E9" s="530"/>
      <c r="F9" s="489"/>
      <c r="G9" s="489"/>
      <c r="H9" s="489"/>
      <c r="I9" s="489"/>
      <c r="J9" s="489"/>
      <c r="K9" s="489"/>
      <c r="L9" s="489"/>
      <c r="M9" s="489"/>
      <c r="N9" s="489"/>
      <c r="O9" s="489"/>
      <c r="P9" s="489"/>
      <c r="Q9" s="489"/>
      <c r="R9" s="489"/>
      <c r="S9" s="489"/>
      <c r="T9" s="489"/>
      <c r="U9" s="489"/>
      <c r="V9" s="489"/>
      <c r="W9" s="489"/>
      <c r="X9" s="489"/>
    </row>
    <row r="10" spans="1:24" ht="15">
      <c r="A10" s="530" t="s">
        <v>226</v>
      </c>
      <c r="B10" s="530"/>
      <c r="C10" s="530"/>
      <c r="D10" s="578">
        <f>'INFO PROJET'!B22</f>
        <v>0</v>
      </c>
      <c r="E10" s="530"/>
      <c r="F10" s="489"/>
      <c r="G10" s="489"/>
      <c r="H10" s="489"/>
      <c r="I10" s="489"/>
      <c r="J10" s="489"/>
      <c r="K10" s="489"/>
      <c r="L10" s="489"/>
      <c r="M10" s="489"/>
      <c r="N10" s="489"/>
      <c r="O10" s="489"/>
      <c r="P10" s="489"/>
      <c r="Q10" s="489"/>
      <c r="R10" s="489"/>
      <c r="S10" s="489"/>
      <c r="T10" s="489"/>
      <c r="U10" s="489"/>
      <c r="V10" s="489"/>
      <c r="W10" s="489"/>
      <c r="X10" s="489"/>
    </row>
    <row r="11" spans="1:24" ht="15">
      <c r="A11" s="530"/>
      <c r="B11" s="530"/>
      <c r="C11" s="530"/>
      <c r="D11" s="530"/>
      <c r="E11" s="530"/>
      <c r="F11" s="489"/>
      <c r="G11" s="489"/>
      <c r="H11" s="528"/>
      <c r="I11" s="489"/>
      <c r="J11" s="489"/>
      <c r="K11" s="489"/>
      <c r="L11" s="489"/>
      <c r="M11" s="489"/>
      <c r="N11" s="528"/>
      <c r="O11" s="489"/>
      <c r="P11" s="489"/>
      <c r="Q11" s="489"/>
      <c r="R11" s="489"/>
      <c r="S11" s="489"/>
      <c r="T11" s="489"/>
      <c r="U11" s="489"/>
      <c r="V11" s="489"/>
      <c r="W11" s="489"/>
      <c r="X11" s="489"/>
    </row>
    <row r="12" spans="1:24" ht="15">
      <c r="A12" s="530" t="s">
        <v>325</v>
      </c>
      <c r="B12" s="530"/>
      <c r="C12" s="530"/>
      <c r="D12" s="489"/>
      <c r="E12" s="489"/>
      <c r="F12" s="489"/>
      <c r="G12" s="530"/>
      <c r="H12" s="489"/>
      <c r="I12" s="489"/>
      <c r="J12" s="529">
        <f>+'A1 Financial Monitoring'!J37</f>
        <v>0</v>
      </c>
      <c r="K12" s="489"/>
      <c r="L12" s="489"/>
      <c r="M12" s="530"/>
      <c r="N12" s="489"/>
      <c r="O12" s="489"/>
      <c r="P12" s="529">
        <f>+'A1 Financial Monitoring'!P37</f>
        <v>0</v>
      </c>
      <c r="Q12" s="489"/>
      <c r="R12" s="489"/>
      <c r="S12" s="489"/>
      <c r="T12" s="489"/>
      <c r="U12" s="489"/>
      <c r="V12" s="489"/>
      <c r="W12" s="489"/>
      <c r="X12" s="489"/>
    </row>
    <row r="13" spans="1:24" ht="15">
      <c r="A13" s="646"/>
      <c r="B13" s="646"/>
      <c r="C13" s="646"/>
      <c r="D13" s="647"/>
      <c r="E13" s="647"/>
      <c r="F13" s="647"/>
      <c r="G13" s="646" t="s">
        <v>1714</v>
      </c>
      <c r="H13" s="647"/>
      <c r="I13" s="647"/>
      <c r="J13" s="646"/>
      <c r="K13" s="647"/>
      <c r="L13" s="647"/>
      <c r="M13" s="646" t="s">
        <v>1714</v>
      </c>
      <c r="N13" s="647"/>
      <c r="O13" s="647"/>
      <c r="P13" s="646"/>
      <c r="Q13" s="647"/>
      <c r="R13" s="647"/>
      <c r="S13" s="647"/>
      <c r="T13" s="647"/>
      <c r="U13" s="647"/>
      <c r="V13" s="647"/>
      <c r="W13" s="647"/>
      <c r="X13" s="647"/>
    </row>
    <row r="14" spans="1:24" ht="15">
      <c r="A14" s="646" t="s">
        <v>326</v>
      </c>
      <c r="B14" s="648"/>
      <c r="C14" s="647"/>
      <c r="D14" s="648" t="s">
        <v>327</v>
      </c>
      <c r="E14" s="647"/>
      <c r="F14" s="647"/>
      <c r="G14" s="649">
        <f>SUMIFS('A2 Banque'!H:H,'A2 Banque'!A:A,Table!$A$3,'A2 Banque'!R:R,"1")+SUMIFS('A2 Cash'!H:H,'A2 Cash'!A:A,Table!$A$3,'A2 Cash'!R:R,"1")</f>
        <v>0</v>
      </c>
      <c r="H14" s="647"/>
      <c r="I14" s="647"/>
      <c r="J14" s="646"/>
      <c r="K14" s="647"/>
      <c r="L14" s="647"/>
      <c r="M14" s="649">
        <f>SUMIFS('A2 Banque'!L:L,'A2 Banque'!A:A,Table!$A$3,'A2 Banque'!R:R,"1")+SUMIFS('A2 Cash'!L:L,'A2 Cash'!A:A,Table!$A$3,'A2 Cash'!R:R,"1")</f>
        <v>0</v>
      </c>
      <c r="N14" s="647"/>
      <c r="O14" s="647"/>
      <c r="P14" s="646"/>
      <c r="Q14" s="647"/>
      <c r="R14" s="647"/>
      <c r="S14" s="647"/>
      <c r="T14" s="647"/>
      <c r="U14" s="647"/>
      <c r="V14" s="647"/>
      <c r="W14" s="647"/>
      <c r="X14" s="647"/>
    </row>
    <row r="15" spans="1:24" ht="15">
      <c r="A15" s="646"/>
      <c r="B15" s="648"/>
      <c r="C15" s="647"/>
      <c r="D15" s="648" t="s">
        <v>328</v>
      </c>
      <c r="E15" s="647"/>
      <c r="F15" s="647"/>
      <c r="G15" s="649">
        <f>SUMIFS('A2 Banque'!H:H,'A2 Banque'!A:A,Table!$A$3,'A2 Banque'!R:R,"2")+SUMIFS('A2 Cash'!H:H,'A2 Cash'!A:A,Table!$A$3,'A2 Cash'!R:R,"2")</f>
        <v>0</v>
      </c>
      <c r="H15" s="647"/>
      <c r="I15" s="647"/>
      <c r="J15" s="646"/>
      <c r="K15" s="647"/>
      <c r="L15" s="647"/>
      <c r="M15" s="649">
        <f>SUMIFS('A2 Banque'!L:L,'A2 Banque'!A:A,Table!$A$3,'A2 Banque'!R:R,"2")+SUMIFS('A2 Cash'!L:L,'A2 Cash'!A:A,Table!$A$3,'A2 Cash'!R:R,"2")</f>
        <v>0</v>
      </c>
      <c r="N15" s="647"/>
      <c r="O15" s="647"/>
      <c r="P15" s="646"/>
      <c r="Q15" s="647"/>
      <c r="R15" s="647"/>
      <c r="S15" s="647"/>
      <c r="T15" s="647"/>
      <c r="U15" s="647"/>
      <c r="V15" s="647"/>
      <c r="W15" s="647"/>
      <c r="X15" s="647"/>
    </row>
    <row r="16" spans="1:24" ht="15">
      <c r="A16" s="646"/>
      <c r="B16" s="648"/>
      <c r="C16" s="647"/>
      <c r="D16" s="648" t="s">
        <v>329</v>
      </c>
      <c r="E16" s="647"/>
      <c r="F16" s="647"/>
      <c r="G16" s="649">
        <f>SUMIFS('A2 Banque'!H:H,'A2 Banque'!A:A,Table!$A$3,'A2 Banque'!R:R,"3")+SUMIFS('A2 Cash'!H:H,'A2 Cash'!A:A,Table!$A$3,'A2 Cash'!R:R,"3")</f>
        <v>0</v>
      </c>
      <c r="H16" s="647"/>
      <c r="I16" s="647"/>
      <c r="J16" s="646"/>
      <c r="K16" s="647"/>
      <c r="L16" s="647"/>
      <c r="M16" s="649">
        <f>SUMIFS('A2 Banque'!L:L,'A2 Banque'!A:A,Table!$A$3,'A2 Banque'!R:R,"3")+SUMIFS('A2 Cash'!L:L,'A2 Cash'!A:A,Table!$A$3,'A2 Cash'!R:R,"3")</f>
        <v>0</v>
      </c>
      <c r="N16" s="647"/>
      <c r="O16" s="647"/>
      <c r="P16" s="646"/>
      <c r="Q16" s="647"/>
      <c r="R16" s="647"/>
      <c r="S16" s="647"/>
      <c r="T16" s="647"/>
      <c r="U16" s="647"/>
      <c r="V16" s="647"/>
      <c r="W16" s="647"/>
      <c r="X16" s="647"/>
    </row>
    <row r="17" spans="1:24" ht="15">
      <c r="A17" s="646"/>
      <c r="B17" s="648"/>
      <c r="C17" s="647"/>
      <c r="D17" s="648" t="s">
        <v>330</v>
      </c>
      <c r="E17" s="647"/>
      <c r="F17" s="647"/>
      <c r="G17" s="649">
        <f>SUMIFS('A2 Banque'!H:H,'A2 Banque'!A:A,Table!$A$3,'A2 Banque'!R:R,"4")+SUMIFS('A2 Cash'!H:H,'A2 Cash'!A:A,Table!$A$3,'A2 Cash'!R:R,"4")</f>
        <v>0</v>
      </c>
      <c r="H17" s="647"/>
      <c r="I17" s="647"/>
      <c r="J17" s="646"/>
      <c r="K17" s="647"/>
      <c r="L17" s="647"/>
      <c r="M17" s="649">
        <f>SUMIFS('A2 Banque'!L:L,'A2 Banque'!A:A,Table!$A$3,'A2 Banque'!R:R,"4")+SUMIFS('A2 Cash'!L:L,'A2 Cash'!A:A,Table!$A$3,'A2 Cash'!R:R,"4")</f>
        <v>0</v>
      </c>
      <c r="N17" s="647"/>
      <c r="O17" s="647"/>
      <c r="P17" s="646"/>
      <c r="Q17" s="647"/>
      <c r="R17" s="647"/>
      <c r="S17" s="647"/>
      <c r="T17" s="647"/>
      <c r="U17" s="647"/>
      <c r="V17" s="647"/>
      <c r="W17" s="647"/>
      <c r="X17" s="647"/>
    </row>
    <row r="18" spans="1:24" ht="15">
      <c r="A18" s="646"/>
      <c r="B18" s="646" t="s">
        <v>234</v>
      </c>
      <c r="C18" s="647"/>
      <c r="D18" s="646"/>
      <c r="E18" s="647"/>
      <c r="F18" s="647"/>
      <c r="G18" s="649"/>
      <c r="H18" s="647"/>
      <c r="I18" s="647"/>
      <c r="J18" s="646"/>
      <c r="K18" s="647"/>
      <c r="L18" s="647"/>
      <c r="M18" s="649"/>
      <c r="N18" s="647"/>
      <c r="O18" s="647"/>
      <c r="P18" s="646"/>
      <c r="Q18" s="647"/>
      <c r="R18" s="647"/>
      <c r="S18" s="647"/>
      <c r="T18" s="647"/>
      <c r="U18" s="647"/>
      <c r="V18" s="647"/>
      <c r="W18" s="647"/>
      <c r="X18" s="647"/>
    </row>
    <row r="19" spans="1:24" ht="15">
      <c r="A19" s="646"/>
      <c r="B19" s="646" t="s">
        <v>235</v>
      </c>
      <c r="C19" s="647"/>
      <c r="D19" s="646"/>
      <c r="E19" s="647"/>
      <c r="F19" s="647"/>
      <c r="G19" s="646"/>
      <c r="H19" s="647"/>
      <c r="I19" s="647"/>
      <c r="J19" s="650">
        <f>SUM(G14:G18)</f>
        <v>0</v>
      </c>
      <c r="K19" s="647"/>
      <c r="L19" s="647"/>
      <c r="M19" s="646"/>
      <c r="N19" s="647"/>
      <c r="O19" s="647"/>
      <c r="P19" s="650">
        <f>SUM(M14:M18)</f>
        <v>0</v>
      </c>
      <c r="Q19" s="647"/>
      <c r="R19" s="647"/>
      <c r="S19" s="647"/>
      <c r="T19" s="647"/>
      <c r="U19" s="647"/>
      <c r="V19" s="647"/>
      <c r="W19" s="647"/>
      <c r="X19" s="647"/>
    </row>
    <row r="20" spans="1:24" ht="15">
      <c r="A20" s="651"/>
      <c r="B20" s="651"/>
      <c r="C20" s="652"/>
      <c r="D20" s="651"/>
      <c r="E20" s="652"/>
      <c r="F20" s="652"/>
      <c r="G20" s="651" t="s">
        <v>1716</v>
      </c>
      <c r="H20" s="652"/>
      <c r="I20" s="652"/>
      <c r="J20" s="653"/>
      <c r="K20" s="652"/>
      <c r="L20" s="652"/>
      <c r="M20" s="651" t="s">
        <v>1716</v>
      </c>
      <c r="N20" s="652"/>
      <c r="O20" s="652"/>
      <c r="P20" s="653"/>
      <c r="Q20" s="652"/>
      <c r="R20" s="652"/>
      <c r="S20" s="652"/>
      <c r="T20" s="652"/>
      <c r="U20" s="652"/>
      <c r="V20" s="652"/>
      <c r="W20" s="652"/>
      <c r="X20" s="652"/>
    </row>
    <row r="21" spans="1:24" ht="15">
      <c r="A21" s="651" t="s">
        <v>1715</v>
      </c>
      <c r="B21" s="654"/>
      <c r="C21" s="652"/>
      <c r="D21" s="654" t="s">
        <v>327</v>
      </c>
      <c r="E21" s="652"/>
      <c r="F21" s="652"/>
      <c r="G21" s="655">
        <f>+SUMIFS('A2 Cash'!H:H,'A2 Cash'!A:A,Table!$A$4,'A2 Cash'!R:R,"1")+SUMIFS('A2 Banque'!H:H,'A2 Banque'!A:A,Table!$A$4,'A2 Banque'!R:R,"1")-SUMIFS('A2 Cash'!I:I,'A2 Cash'!A:A,Table!$A$4,'A2 Cash'!R:R,"1")-SUMIFS('A2 Banque'!I:I,'A2 Banque'!A:A,Table!$A$4,'A2 Banque'!R:R,"1")</f>
        <v>0</v>
      </c>
      <c r="H21" s="652"/>
      <c r="I21" s="652"/>
      <c r="J21" s="651"/>
      <c r="K21" s="652"/>
      <c r="L21" s="652"/>
      <c r="M21" s="655">
        <f>+SUMIFS('A2 Cash'!L:L,'A2 Cash'!A:A,Table!$A$4,'A2 Cash'!R:R,"1")+SUMIFS('A2 Banque'!L:L,'A2 Banque'!A:A,Table!$A$4,'A2 Banque'!R:R,"1")</f>
        <v>0</v>
      </c>
      <c r="N21" s="652"/>
      <c r="O21" s="652"/>
      <c r="P21" s="651"/>
      <c r="Q21" s="652"/>
      <c r="R21" s="652"/>
      <c r="S21" s="652"/>
      <c r="T21" s="652"/>
      <c r="U21" s="652"/>
      <c r="V21" s="652"/>
      <c r="W21" s="652"/>
      <c r="X21" s="652"/>
    </row>
    <row r="22" spans="1:24" ht="15">
      <c r="A22" s="651"/>
      <c r="B22" s="654"/>
      <c r="C22" s="652"/>
      <c r="D22" s="654" t="s">
        <v>328</v>
      </c>
      <c r="E22" s="652"/>
      <c r="F22" s="652"/>
      <c r="G22" s="655">
        <f>+SUMIFS('A2 Cash'!H:H,'A2 Cash'!A:A,Table!$A$4,'A2 Cash'!R:R,"2")+SUMIFS('A2 Banque'!H:H,'A2 Banque'!A:A,Table!$A$4,'A2 Banque'!R:R,"2")-SUMIFS('A2 Cash'!I:I,'A2 Cash'!A:A,Table!$A$4,'A2 Cash'!R:R,"2")-SUMIFS('A2 Banque'!I:I,'A2 Banque'!A:A,Table!$A$4,'A2 Banque'!R:R,"2")</f>
        <v>0</v>
      </c>
      <c r="H22" s="652"/>
      <c r="I22" s="652"/>
      <c r="J22" s="651"/>
      <c r="K22" s="652"/>
      <c r="L22" s="652"/>
      <c r="M22" s="655">
        <f>+SUMIFS('A2 Cash'!L:L,'A2 Cash'!A:A,Table!$A$4,'A2 Cash'!R:R,"2")+SUMIFS('A2 Banque'!L:L,'A2 Banque'!A:A,Table!$A$4,'A2 Banque'!R:R,"2")</f>
        <v>0</v>
      </c>
      <c r="N22" s="652"/>
      <c r="O22" s="652"/>
      <c r="P22" s="651"/>
      <c r="Q22" s="652"/>
      <c r="R22" s="652"/>
      <c r="S22" s="652"/>
      <c r="T22" s="652"/>
      <c r="U22" s="652"/>
      <c r="V22" s="652"/>
      <c r="W22" s="652"/>
      <c r="X22" s="652"/>
    </row>
    <row r="23" spans="1:24" ht="15">
      <c r="A23" s="651"/>
      <c r="B23" s="654"/>
      <c r="C23" s="652"/>
      <c r="D23" s="654" t="s">
        <v>329</v>
      </c>
      <c r="E23" s="652"/>
      <c r="F23" s="652"/>
      <c r="G23" s="655">
        <f>+SUMIFS('A2 Cash'!H:H,'A2 Cash'!A:A,Table!$A$4,'A2 Cash'!R:R,"3")+SUMIFS('A2 Banque'!H:H,'A2 Banque'!A:A,Table!$A$4,'A2 Banque'!R:R,"3")-SUMIFS('A2 Cash'!I:I,'A2 Cash'!A:A,Table!$A$4,'A2 Cash'!R:R,"3")-SUMIFS('A2 Banque'!I:I,'A2 Banque'!A:A,Table!$A$4,'A2 Banque'!R:R,"3")</f>
        <v>0</v>
      </c>
      <c r="H23" s="652"/>
      <c r="I23" s="652"/>
      <c r="J23" s="651"/>
      <c r="K23" s="652"/>
      <c r="L23" s="652"/>
      <c r="M23" s="655">
        <f>+SUMIFS('A2 Cash'!L:L,'A2 Cash'!A:A,Table!$A$4,'A2 Cash'!R:R,"3")+SUMIFS('A2 Banque'!L:L,'A2 Banque'!A:A,Table!$A$4,'A2 Banque'!R:R,"3")</f>
        <v>0</v>
      </c>
      <c r="N23" s="652"/>
      <c r="O23" s="652"/>
      <c r="P23" s="651"/>
      <c r="Q23" s="652"/>
      <c r="R23" s="652"/>
      <c r="S23" s="652"/>
      <c r="T23" s="652"/>
      <c r="U23" s="652"/>
      <c r="V23" s="652"/>
      <c r="W23" s="652"/>
      <c r="X23" s="652"/>
    </row>
    <row r="24" spans="1:24" ht="15">
      <c r="A24" s="651"/>
      <c r="B24" s="654"/>
      <c r="C24" s="652"/>
      <c r="D24" s="654" t="s">
        <v>330</v>
      </c>
      <c r="E24" s="652"/>
      <c r="F24" s="652"/>
      <c r="G24" s="655">
        <f>+SUMIFS('A2 Cash'!H:H,'A2 Cash'!A:A,Table!$A$4,'A2 Cash'!R:R,"4")+SUMIFS('A2 Banque'!H:H,'A2 Banque'!A:A,Table!$A$4,'A2 Banque'!R:R,"4")-SUMIFS('A2 Cash'!I:I,'A2 Cash'!A:A,Table!$A$4,'A2 Cash'!R:R,"4")-SUMIFS('A2 Banque'!I:I,'A2 Banque'!A:A,Table!$A$4,'A2 Banque'!R:R,"4")</f>
        <v>0</v>
      </c>
      <c r="H24" s="652"/>
      <c r="I24" s="652"/>
      <c r="J24" s="651"/>
      <c r="K24" s="652"/>
      <c r="L24" s="652"/>
      <c r="M24" s="655">
        <f>+SUMIFS('A2 Cash'!L:L,'A2 Cash'!A:A,Table!$A$4,'A2 Cash'!R:R,"4")+SUMIFS('A2 Banque'!L:L,'A2 Banque'!A:A,Table!$A$4,'A2 Banque'!R:R,"4")</f>
        <v>0</v>
      </c>
      <c r="N24" s="652"/>
      <c r="O24" s="652"/>
      <c r="P24" s="651"/>
      <c r="Q24" s="652"/>
      <c r="R24" s="652"/>
      <c r="S24" s="652"/>
      <c r="T24" s="652"/>
      <c r="U24" s="652"/>
      <c r="V24" s="652"/>
      <c r="W24" s="652"/>
      <c r="X24" s="652"/>
    </row>
    <row r="25" spans="1:24" ht="15">
      <c r="A25" s="651"/>
      <c r="B25" s="651" t="s">
        <v>1498</v>
      </c>
      <c r="C25" s="652"/>
      <c r="D25" s="651"/>
      <c r="E25" s="652"/>
      <c r="F25" s="652"/>
      <c r="G25" s="655">
        <f>SUMIFS('A2 Banque'!H:H,'A2 Banque'!A:A,'A2 Financial Monitoring'!B25)+SUMIFS('A2 Cash'!H:H,'A2 Cash'!A:A,'A2 Financial Monitoring'!B25)</f>
        <v>0</v>
      </c>
      <c r="H25" s="652"/>
      <c r="I25" s="652"/>
      <c r="J25" s="651"/>
      <c r="K25" s="652"/>
      <c r="L25" s="652"/>
      <c r="M25" s="655">
        <f>SUMIFS('A2 Banque'!L:L,'A2 Banque'!A:A,'A2 Financial Monitoring'!B25)+SUMIFS('A2 Cash'!L:L,'A2 Cash'!A:A,'A2 Financial Monitoring'!B25)</f>
        <v>0</v>
      </c>
      <c r="N25" s="652"/>
      <c r="O25" s="652"/>
      <c r="P25" s="651"/>
      <c r="Q25" s="652"/>
      <c r="R25" s="652"/>
      <c r="S25" s="652"/>
      <c r="T25" s="652"/>
      <c r="U25" s="652"/>
      <c r="V25" s="652"/>
      <c r="W25" s="652"/>
      <c r="X25" s="652"/>
    </row>
    <row r="26" spans="1:24" ht="15">
      <c r="A26" s="651"/>
      <c r="B26" s="651" t="s">
        <v>331</v>
      </c>
      <c r="C26" s="652"/>
      <c r="D26" s="651"/>
      <c r="E26" s="652"/>
      <c r="F26" s="652"/>
      <c r="G26" s="651"/>
      <c r="H26" s="652"/>
      <c r="I26" s="652"/>
      <c r="J26" s="656">
        <f>SUM(G21:G25)</f>
        <v>0</v>
      </c>
      <c r="K26" s="652"/>
      <c r="L26" s="652"/>
      <c r="M26" s="651"/>
      <c r="N26" s="652"/>
      <c r="O26" s="652"/>
      <c r="P26" s="656">
        <f>SUM(M21:M25)</f>
        <v>0</v>
      </c>
      <c r="Q26" s="652"/>
      <c r="R26" s="652"/>
      <c r="S26" s="652"/>
      <c r="T26" s="652"/>
      <c r="U26" s="652"/>
      <c r="V26" s="652"/>
      <c r="W26" s="652"/>
      <c r="X26" s="652"/>
    </row>
    <row r="27" spans="1:24" ht="15">
      <c r="A27" s="530"/>
      <c r="B27" s="530"/>
      <c r="C27" s="489"/>
      <c r="D27" s="530"/>
      <c r="E27" s="489"/>
      <c r="F27" s="489"/>
      <c r="G27" s="530"/>
      <c r="H27" s="489"/>
      <c r="I27" s="489"/>
      <c r="J27" s="532"/>
      <c r="K27" s="489"/>
      <c r="L27" s="489"/>
      <c r="M27" s="530"/>
      <c r="N27" s="489"/>
      <c r="O27" s="489"/>
      <c r="P27" s="532"/>
      <c r="Q27" s="489"/>
      <c r="R27" s="489"/>
      <c r="S27" s="489"/>
      <c r="T27" s="489"/>
      <c r="U27" s="489"/>
      <c r="V27" s="489"/>
      <c r="W27" s="489"/>
      <c r="X27" s="489"/>
    </row>
    <row r="28" spans="1:24" ht="15">
      <c r="A28" s="530"/>
      <c r="B28" s="530"/>
      <c r="C28" s="489"/>
      <c r="D28" s="530"/>
      <c r="E28" s="489"/>
      <c r="F28" s="489"/>
      <c r="G28" s="530"/>
      <c r="H28" s="489"/>
      <c r="I28" s="489"/>
      <c r="J28" s="530"/>
      <c r="K28" s="489"/>
      <c r="L28" s="489"/>
      <c r="M28" s="530"/>
      <c r="N28" s="489"/>
      <c r="O28" s="489"/>
      <c r="P28" s="530"/>
      <c r="Q28" s="489"/>
      <c r="R28" s="489"/>
      <c r="S28" s="489"/>
      <c r="T28" s="489"/>
      <c r="U28" s="489"/>
      <c r="V28" s="489"/>
      <c r="W28" s="489"/>
      <c r="X28" s="489"/>
    </row>
    <row r="29" spans="1:24" ht="15">
      <c r="A29" s="569"/>
      <c r="B29" s="569" t="s">
        <v>1717</v>
      </c>
      <c r="C29" s="493"/>
      <c r="D29" s="569"/>
      <c r="E29" s="493"/>
      <c r="F29" s="493"/>
      <c r="G29" s="569"/>
      <c r="H29" s="493"/>
      <c r="I29" s="493"/>
      <c r="J29" s="534">
        <f>+J26+J19+J12</f>
        <v>0</v>
      </c>
      <c r="K29" s="493"/>
      <c r="L29" s="493"/>
      <c r="M29" s="569"/>
      <c r="N29" s="493"/>
      <c r="O29" s="493"/>
      <c r="P29" s="534">
        <f>+P26+P19+P12</f>
        <v>0</v>
      </c>
      <c r="Q29" s="493"/>
      <c r="R29" s="493"/>
      <c r="S29" s="493"/>
      <c r="T29" s="493"/>
      <c r="U29" s="493"/>
      <c r="V29" s="493"/>
      <c r="W29" s="493"/>
      <c r="X29" s="493"/>
    </row>
    <row r="30" spans="1:24" ht="15">
      <c r="A30" s="569"/>
      <c r="B30" s="569"/>
      <c r="C30" s="493"/>
      <c r="D30" s="569"/>
      <c r="E30" s="493"/>
      <c r="F30" s="493"/>
      <c r="G30" s="569"/>
      <c r="H30" s="493"/>
      <c r="I30" s="493"/>
      <c r="J30" s="757"/>
      <c r="K30" s="493"/>
      <c r="L30" s="493"/>
      <c r="M30" s="569"/>
      <c r="N30" s="493"/>
      <c r="O30" s="493"/>
      <c r="P30" s="757"/>
      <c r="Q30" s="493"/>
      <c r="R30" s="493"/>
      <c r="S30" s="493"/>
      <c r="T30" s="493"/>
      <c r="U30" s="493"/>
      <c r="V30" s="493"/>
      <c r="W30" s="493"/>
      <c r="X30" s="493"/>
    </row>
    <row r="31" spans="1:24" ht="15">
      <c r="A31" s="657" t="s">
        <v>333</v>
      </c>
      <c r="B31" s="657" t="s">
        <v>334</v>
      </c>
      <c r="C31" s="605"/>
      <c r="D31" s="657"/>
      <c r="E31" s="605"/>
      <c r="F31" s="605"/>
      <c r="G31" s="657"/>
      <c r="H31" s="605"/>
      <c r="I31" s="605"/>
      <c r="J31" s="662">
        <f>+SUMIFS('A2 Cash'!P:P,'A2 Cash'!A:A,Table!$A$5)+SUMIFS('A2 Banque'!P:P,'A2 Banque'!A:A,Table!$A$5)</f>
        <v>0</v>
      </c>
      <c r="K31" s="605"/>
      <c r="L31" s="605"/>
      <c r="M31" s="657"/>
      <c r="N31" s="605"/>
      <c r="O31" s="605"/>
      <c r="P31" s="662">
        <f>-'BFU A2'!Q128</f>
        <v>0</v>
      </c>
      <c r="Q31" s="605"/>
      <c r="R31" s="605"/>
      <c r="S31" s="605"/>
      <c r="T31" s="605"/>
      <c r="U31" s="605"/>
      <c r="V31" s="605"/>
      <c r="W31" s="605"/>
      <c r="X31" s="605"/>
    </row>
    <row r="32" spans="1:24" ht="15">
      <c r="A32" s="657"/>
      <c r="B32" s="657"/>
      <c r="C32" s="605"/>
      <c r="D32" s="658" t="s">
        <v>327</v>
      </c>
      <c r="E32" s="605"/>
      <c r="F32" s="605"/>
      <c r="G32" s="657"/>
      <c r="H32" s="605"/>
      <c r="I32" s="605"/>
      <c r="J32" s="662">
        <f>+SUMIFS('A2 Cash'!P:P,'A2 Cash'!A:A,Table!$A$5,'A2 Cash'!R:R,"1")+SUMIFS('A2 Banque'!P:P,'A2 Banque'!A:A,Table!$A$5,'A2 Banque'!R:R,"1")</f>
        <v>0</v>
      </c>
      <c r="K32" s="605"/>
      <c r="L32" s="605"/>
      <c r="M32" s="657"/>
      <c r="N32" s="605"/>
      <c r="O32" s="605"/>
      <c r="P32" s="659">
        <f>-'BFU A2'!D128</f>
        <v>0</v>
      </c>
      <c r="Q32" s="605"/>
      <c r="R32" s="605"/>
      <c r="S32" s="605"/>
      <c r="T32" s="605"/>
      <c r="U32" s="605"/>
      <c r="V32" s="605"/>
      <c r="W32" s="605"/>
      <c r="X32" s="605"/>
    </row>
    <row r="33" spans="1:24" ht="15">
      <c r="A33" s="657"/>
      <c r="B33" s="657"/>
      <c r="C33" s="605"/>
      <c r="D33" s="658" t="s">
        <v>328</v>
      </c>
      <c r="E33" s="605"/>
      <c r="F33" s="605"/>
      <c r="G33" s="657"/>
      <c r="H33" s="605"/>
      <c r="I33" s="605"/>
      <c r="J33" s="662">
        <f>+SUMIFS('A2 Cash'!P:P,'A2 Cash'!A:A,Table!$A$5,'A2 Cash'!R:R,"2")+SUMIFS('A2 Banque'!P:P,'A2 Banque'!A:A,Table!$A$5,'A2 Banque'!R:R,"2")</f>
        <v>0</v>
      </c>
      <c r="K33" s="605"/>
      <c r="L33" s="605"/>
      <c r="M33" s="657"/>
      <c r="N33" s="605"/>
      <c r="O33" s="605"/>
      <c r="P33" s="659">
        <f>-'BFU A2'!G128</f>
        <v>0</v>
      </c>
      <c r="Q33" s="605"/>
      <c r="R33" s="605"/>
      <c r="S33" s="605"/>
      <c r="T33" s="605"/>
      <c r="U33" s="605"/>
      <c r="V33" s="605"/>
      <c r="W33" s="605"/>
      <c r="X33" s="605"/>
    </row>
    <row r="34" spans="1:24" ht="15">
      <c r="A34" s="657"/>
      <c r="B34" s="657"/>
      <c r="C34" s="605"/>
      <c r="D34" s="658" t="s">
        <v>329</v>
      </c>
      <c r="E34" s="605"/>
      <c r="F34" s="605"/>
      <c r="G34" s="657"/>
      <c r="H34" s="605"/>
      <c r="I34" s="605"/>
      <c r="J34" s="662">
        <f>+SUMIFS('A2 Cash'!P:P,'A2 Cash'!A:A,Table!$A$5,'A2 Cash'!R:R,"3")+SUMIFS('A2 Banque'!P:P,'A2 Banque'!A:A,Table!$A$5,'A2 Banque'!R:R,"3")</f>
        <v>0</v>
      </c>
      <c r="K34" s="605"/>
      <c r="L34" s="605"/>
      <c r="M34" s="657"/>
      <c r="N34" s="605"/>
      <c r="O34" s="605"/>
      <c r="P34" s="659">
        <f>-'BFU A2'!J128</f>
        <v>0</v>
      </c>
      <c r="Q34" s="605"/>
      <c r="R34" s="605"/>
      <c r="S34" s="605"/>
      <c r="T34" s="605"/>
      <c r="U34" s="605"/>
      <c r="V34" s="605"/>
      <c r="W34" s="605"/>
      <c r="X34" s="605"/>
    </row>
    <row r="35" spans="1:24" ht="15">
      <c r="A35" s="657"/>
      <c r="B35" s="657"/>
      <c r="C35" s="605"/>
      <c r="D35" s="658" t="s">
        <v>330</v>
      </c>
      <c r="E35" s="605"/>
      <c r="F35" s="605"/>
      <c r="G35" s="657"/>
      <c r="H35" s="605"/>
      <c r="I35" s="605"/>
      <c r="J35" s="662">
        <f>+SUMIFS('A2 Cash'!P:P,'A2 Cash'!A:A,Table!$A$5,'A2 Cash'!R:R,"4")+SUMIFS('A2 Banque'!P:P,'A2 Banque'!A:A,Table!$A$5,'A2 Banque'!R:R,"4")</f>
        <v>0</v>
      </c>
      <c r="K35" s="605"/>
      <c r="L35" s="660">
        <f>+J31-J32-J33-J34-J35</f>
        <v>0</v>
      </c>
      <c r="M35" s="657"/>
      <c r="N35" s="605"/>
      <c r="O35" s="605"/>
      <c r="P35" s="659">
        <f>-'BFU A2'!M128</f>
        <v>0</v>
      </c>
      <c r="Q35" s="605"/>
      <c r="R35" s="661">
        <f>+P31-P32-P33-P34-P35</f>
        <v>0</v>
      </c>
      <c r="S35" s="605"/>
      <c r="T35" s="605"/>
      <c r="U35" s="605"/>
      <c r="V35" s="605"/>
      <c r="W35" s="605"/>
      <c r="X35" s="605"/>
    </row>
    <row r="36" spans="1:24" ht="15">
      <c r="A36" s="569"/>
      <c r="B36" s="569"/>
      <c r="C36" s="489"/>
      <c r="D36" s="569"/>
      <c r="E36" s="605"/>
      <c r="F36" s="605"/>
      <c r="G36" s="657"/>
      <c r="H36" s="605"/>
      <c r="I36" s="657"/>
      <c r="J36" s="657"/>
      <c r="K36" s="657"/>
      <c r="L36" s="657"/>
      <c r="M36" s="657"/>
      <c r="N36" s="657"/>
      <c r="O36" s="657"/>
      <c r="P36" s="657"/>
      <c r="Q36" s="657"/>
      <c r="R36" s="657"/>
      <c r="S36" s="605"/>
      <c r="T36" s="605"/>
      <c r="U36" s="605"/>
      <c r="V36" s="605"/>
      <c r="W36" s="605"/>
      <c r="X36" s="605"/>
    </row>
    <row r="37" spans="1:24" ht="15">
      <c r="A37" t="s">
        <v>335</v>
      </c>
      <c r="C37" s="489"/>
      <c r="E37" s="489"/>
      <c r="F37" s="579"/>
      <c r="G37" s="569"/>
      <c r="H37" s="489"/>
      <c r="I37" s="489"/>
      <c r="J37" s="534">
        <f>+J29+J31</f>
        <v>0</v>
      </c>
      <c r="K37" s="489"/>
      <c r="L37" s="489"/>
      <c r="M37" s="569"/>
      <c r="N37" s="489"/>
      <c r="O37" s="489"/>
      <c r="P37" s="534">
        <f>P29+P31</f>
        <v>0</v>
      </c>
      <c r="Q37" s="489"/>
      <c r="R37" s="489"/>
      <c r="S37" s="489"/>
      <c r="T37" s="489"/>
      <c r="U37" s="489"/>
      <c r="V37" s="489"/>
      <c r="W37" s="489"/>
      <c r="X37" s="489"/>
    </row>
    <row r="38" spans="1:24" ht="15">
      <c r="A38" s="530"/>
      <c r="B38" s="530"/>
      <c r="C38" s="489"/>
      <c r="D38" s="530"/>
      <c r="E38" s="489"/>
      <c r="F38" s="489"/>
      <c r="H38" s="489"/>
      <c r="I38" s="489"/>
      <c r="K38" s="489"/>
      <c r="L38" s="489"/>
      <c r="N38" s="489"/>
      <c r="O38" s="489"/>
      <c r="Q38" s="489"/>
      <c r="R38" s="489"/>
      <c r="S38" s="489"/>
      <c r="T38" s="489"/>
      <c r="U38" s="489"/>
      <c r="V38" s="489"/>
      <c r="W38" s="489"/>
      <c r="X38" s="489"/>
    </row>
    <row r="39" spans="1:24" ht="15">
      <c r="A39" s="530" t="s">
        <v>336</v>
      </c>
      <c r="B39" s="530" t="s">
        <v>1718</v>
      </c>
      <c r="C39" s="489"/>
      <c r="D39" s="530"/>
      <c r="E39" s="489"/>
      <c r="F39" s="489"/>
      <c r="G39" s="530"/>
      <c r="H39" s="489"/>
      <c r="I39" s="489"/>
      <c r="J39" s="533">
        <f>+'A2 Rec banquaire'!I11</f>
        <v>0</v>
      </c>
      <c r="K39" s="489"/>
      <c r="L39" s="489"/>
      <c r="M39" s="530"/>
      <c r="N39" s="489"/>
      <c r="O39" s="489"/>
      <c r="P39" s="533">
        <f>+J39/'A1 Banque'!Z4</f>
        <v>0</v>
      </c>
      <c r="Q39" s="489"/>
      <c r="R39" s="489"/>
      <c r="S39" s="489"/>
      <c r="T39" s="489"/>
      <c r="U39" s="489"/>
      <c r="V39" s="489"/>
      <c r="W39" s="489"/>
      <c r="X39" s="489"/>
    </row>
    <row r="40" spans="1:24" ht="15">
      <c r="A40" s="530"/>
      <c r="B40" s="530" t="s">
        <v>241</v>
      </c>
      <c r="C40" s="489"/>
      <c r="D40" s="530"/>
      <c r="E40" s="489"/>
      <c r="F40" s="489"/>
      <c r="G40" s="530"/>
      <c r="H40" s="489"/>
      <c r="I40" s="489"/>
      <c r="J40" s="533">
        <f>+'A2 inventaire cash'!F48</f>
        <v>0</v>
      </c>
      <c r="K40" s="489"/>
      <c r="L40" s="489"/>
      <c r="M40" s="530"/>
      <c r="N40" s="489"/>
      <c r="O40" s="489"/>
      <c r="P40" s="533">
        <f>+J40/'A1 Banque'!Z4</f>
        <v>0</v>
      </c>
      <c r="Q40" s="489"/>
      <c r="R40" s="489"/>
      <c r="S40" s="489"/>
      <c r="T40" s="489"/>
      <c r="U40" s="489"/>
      <c r="V40" s="489"/>
      <c r="W40" s="489"/>
      <c r="X40" s="489"/>
    </row>
    <row r="41" spans="1:24" ht="15">
      <c r="A41" s="569"/>
      <c r="B41" s="569" t="s">
        <v>1719</v>
      </c>
      <c r="C41" s="489"/>
      <c r="D41" s="569"/>
      <c r="E41" s="489"/>
      <c r="F41" s="489"/>
      <c r="G41" s="530"/>
      <c r="H41" s="489"/>
      <c r="I41" s="489"/>
      <c r="J41" s="533">
        <f>T96</f>
        <v>0</v>
      </c>
      <c r="K41" s="489"/>
      <c r="L41" s="489"/>
      <c r="M41" s="530"/>
      <c r="N41" s="489"/>
      <c r="O41" s="489"/>
      <c r="P41" s="533">
        <f>Z96</f>
        <v>0</v>
      </c>
      <c r="Q41" s="489"/>
      <c r="R41" s="489"/>
      <c r="S41" s="489"/>
      <c r="T41" s="489"/>
      <c r="U41" s="489"/>
      <c r="V41" s="489"/>
      <c r="W41" s="489"/>
      <c r="X41" s="489"/>
    </row>
    <row r="42" spans="1:24" ht="15">
      <c r="A42" s="569"/>
      <c r="B42" s="569" t="s">
        <v>337</v>
      </c>
      <c r="C42" s="489"/>
      <c r="D42" s="569"/>
      <c r="E42" s="489"/>
      <c r="F42" s="579"/>
      <c r="G42" s="569"/>
      <c r="H42" s="489"/>
      <c r="I42" s="489"/>
      <c r="J42" s="534">
        <f>SUM(J39:J41)</f>
        <v>0</v>
      </c>
      <c r="K42" s="489"/>
      <c r="L42" s="489"/>
      <c r="M42" s="569"/>
      <c r="N42" s="489"/>
      <c r="O42" s="489"/>
      <c r="P42" s="534">
        <f>SUM(P39:P41)</f>
        <v>0</v>
      </c>
      <c r="Q42" s="489"/>
      <c r="R42" s="489"/>
      <c r="S42" s="489"/>
      <c r="T42" s="489"/>
      <c r="U42" s="489"/>
      <c r="V42" s="489"/>
      <c r="W42" s="489"/>
      <c r="X42" s="489"/>
    </row>
    <row r="43" spans="1:24" ht="15">
      <c r="A43" s="542"/>
      <c r="B43" s="489" t="s">
        <v>1708</v>
      </c>
      <c r="C43" s="489"/>
      <c r="D43" s="489"/>
      <c r="E43" s="489"/>
      <c r="F43" s="579"/>
      <c r="G43" s="569"/>
      <c r="H43" s="489"/>
      <c r="I43" s="489"/>
      <c r="J43" s="534">
        <f>+J37-J42</f>
        <v>0</v>
      </c>
      <c r="K43" s="489"/>
      <c r="L43" s="489"/>
      <c r="M43" s="569"/>
      <c r="N43" s="489"/>
      <c r="O43" s="489"/>
      <c r="P43" s="534">
        <f>+P37-P42</f>
        <v>0</v>
      </c>
      <c r="Q43" s="489"/>
      <c r="R43" s="489"/>
      <c r="S43" s="489"/>
      <c r="T43" s="489"/>
      <c r="U43" s="489"/>
      <c r="V43" s="489"/>
      <c r="W43" s="489"/>
      <c r="X43" s="489"/>
    </row>
    <row r="44" spans="1:24" ht="15">
      <c r="A44" s="489"/>
      <c r="B44" s="489"/>
      <c r="C44" s="489"/>
      <c r="D44" s="582"/>
      <c r="E44" s="489"/>
      <c r="F44" s="489"/>
      <c r="G44" s="580"/>
      <c r="H44" s="528"/>
      <c r="I44" s="489"/>
      <c r="J44" s="489"/>
      <c r="K44" s="489"/>
      <c r="L44" s="489"/>
      <c r="M44" s="489"/>
      <c r="N44" s="489"/>
      <c r="O44" s="489"/>
      <c r="P44" s="489"/>
      <c r="Q44" s="489"/>
      <c r="R44" s="489"/>
      <c r="S44" s="489"/>
      <c r="T44" s="489"/>
      <c r="U44" s="489"/>
      <c r="V44" s="489"/>
      <c r="W44" s="489"/>
      <c r="X44" s="489"/>
    </row>
    <row r="45" spans="1:24" ht="15">
      <c r="A45" s="489"/>
      <c r="B45" s="489"/>
      <c r="C45" s="489"/>
      <c r="D45" s="582" t="s">
        <v>1720</v>
      </c>
      <c r="E45" s="582"/>
      <c r="F45" s="582"/>
      <c r="G45" s="582"/>
      <c r="H45" s="489"/>
      <c r="I45" s="489"/>
      <c r="J45" s="490"/>
      <c r="K45" s="583"/>
      <c r="L45" s="582" t="s">
        <v>1721</v>
      </c>
      <c r="M45" s="582"/>
      <c r="N45" s="489"/>
      <c r="O45" s="489"/>
      <c r="P45" s="489"/>
      <c r="Q45" s="489"/>
      <c r="R45" s="489"/>
      <c r="S45" s="489"/>
      <c r="T45" s="489"/>
      <c r="U45" s="489"/>
      <c r="V45" s="489"/>
      <c r="W45" s="489"/>
      <c r="X45" s="489"/>
    </row>
    <row r="46" spans="1:24" ht="15">
      <c r="A46" s="489"/>
      <c r="B46" s="489"/>
      <c r="C46" s="489"/>
      <c r="D46" s="586"/>
      <c r="E46" s="582"/>
      <c r="F46" s="582"/>
      <c r="G46" s="582"/>
      <c r="H46" s="489"/>
      <c r="I46" s="489"/>
      <c r="J46" s="489"/>
      <c r="K46" s="489"/>
      <c r="L46" s="582"/>
      <c r="M46" s="582"/>
      <c r="N46" s="489"/>
      <c r="O46" s="489"/>
      <c r="P46" s="489"/>
      <c r="Q46" s="489"/>
      <c r="R46" s="489"/>
      <c r="S46" s="489"/>
      <c r="T46" s="489"/>
      <c r="U46" s="489"/>
      <c r="V46" s="489"/>
      <c r="W46" s="489"/>
      <c r="X46" s="489"/>
    </row>
    <row r="47" spans="1:24" ht="15">
      <c r="A47" s="489"/>
      <c r="B47" s="489"/>
      <c r="C47" s="489"/>
      <c r="D47" s="582" t="s">
        <v>244</v>
      </c>
      <c r="E47" s="582"/>
      <c r="F47" s="582"/>
      <c r="G47" s="582"/>
      <c r="H47" s="489"/>
      <c r="I47" s="489"/>
      <c r="J47" s="489"/>
      <c r="K47" s="489"/>
      <c r="L47" s="585" t="s">
        <v>245</v>
      </c>
      <c r="M47" s="582"/>
      <c r="N47" s="489"/>
      <c r="O47" s="489"/>
      <c r="P47" s="489"/>
      <c r="Q47" s="489"/>
      <c r="R47" s="489"/>
      <c r="S47" s="489"/>
      <c r="T47" s="489"/>
      <c r="U47" s="489"/>
      <c r="V47" s="489"/>
      <c r="W47" s="489"/>
      <c r="X47" s="489"/>
    </row>
    <row r="48" spans="1:24" ht="15">
      <c r="A48" s="489"/>
      <c r="B48" s="489"/>
      <c r="C48" s="489"/>
      <c r="D48" s="582"/>
      <c r="E48" s="582"/>
      <c r="F48" s="582"/>
      <c r="G48" s="582"/>
      <c r="H48" s="489"/>
      <c r="I48" s="489"/>
      <c r="J48" s="489"/>
      <c r="K48" s="489"/>
      <c r="L48" s="586"/>
      <c r="M48" s="582"/>
      <c r="N48" s="489"/>
      <c r="O48" s="489"/>
      <c r="P48" s="489"/>
      <c r="Q48" s="489"/>
      <c r="R48" s="489"/>
      <c r="S48" s="489"/>
      <c r="T48" s="489"/>
      <c r="U48" s="489"/>
      <c r="V48" s="489"/>
      <c r="W48" s="489"/>
      <c r="X48" s="489"/>
    </row>
    <row r="49" spans="1:24" ht="15">
      <c r="A49" s="489"/>
      <c r="B49" s="489"/>
      <c r="C49" s="489"/>
      <c r="D49" s="582" t="s">
        <v>246</v>
      </c>
      <c r="E49" s="582"/>
      <c r="F49" s="582"/>
      <c r="G49" s="582"/>
      <c r="H49" s="489"/>
      <c r="I49" s="489"/>
      <c r="J49" s="580"/>
      <c r="K49" s="528"/>
      <c r="L49" s="587" t="s">
        <v>246</v>
      </c>
      <c r="M49" s="582"/>
      <c r="N49" s="489"/>
      <c r="O49" s="489"/>
      <c r="P49" s="489"/>
      <c r="Q49" s="489"/>
      <c r="R49" s="489"/>
      <c r="S49" s="489"/>
      <c r="T49" s="489"/>
      <c r="U49" s="489"/>
      <c r="V49" s="489"/>
      <c r="W49" s="489"/>
      <c r="X49" s="489"/>
    </row>
    <row r="50" spans="1:24" ht="15">
      <c r="A50" s="489"/>
      <c r="B50" s="489"/>
      <c r="C50" s="489"/>
      <c r="D50" s="582"/>
      <c r="E50" s="582"/>
      <c r="F50" s="582"/>
      <c r="G50" s="582"/>
      <c r="H50" s="489"/>
      <c r="I50" s="489"/>
      <c r="J50" s="580"/>
      <c r="K50" s="528"/>
      <c r="L50" s="582"/>
      <c r="M50" s="582"/>
      <c r="N50" s="489"/>
      <c r="O50" s="489"/>
      <c r="P50" s="489"/>
      <c r="Q50" s="489"/>
      <c r="R50" s="489"/>
      <c r="S50" s="489"/>
      <c r="T50" s="489"/>
      <c r="U50" s="489"/>
      <c r="V50" s="489"/>
      <c r="W50" s="489"/>
      <c r="X50" s="489"/>
    </row>
    <row r="51" spans="1:24" ht="15">
      <c r="A51" s="489"/>
      <c r="B51" s="489"/>
      <c r="C51" s="489"/>
      <c r="D51" s="582"/>
      <c r="E51" s="582"/>
      <c r="F51" s="582"/>
      <c r="G51" s="582"/>
      <c r="H51" s="489"/>
      <c r="I51" s="489"/>
      <c r="J51" s="580"/>
      <c r="K51" s="528"/>
      <c r="L51" s="582"/>
      <c r="M51" s="582"/>
      <c r="N51" s="489"/>
      <c r="O51" s="489"/>
      <c r="P51" s="489"/>
      <c r="Q51" s="489"/>
      <c r="R51" s="489"/>
      <c r="S51" s="489"/>
      <c r="T51" s="489"/>
      <c r="U51" s="489"/>
      <c r="V51" s="489"/>
      <c r="W51" s="489"/>
      <c r="X51" s="489"/>
    </row>
    <row r="52" spans="1:24" ht="15">
      <c r="A52" s="489"/>
      <c r="B52" s="489"/>
      <c r="C52" s="489"/>
      <c r="D52" s="582"/>
      <c r="E52" s="582"/>
      <c r="F52" s="586"/>
      <c r="G52" s="582"/>
      <c r="H52" s="489"/>
      <c r="I52" s="489"/>
      <c r="J52" s="580"/>
      <c r="K52" s="528"/>
      <c r="L52" s="582"/>
      <c r="M52" s="582"/>
      <c r="N52" s="489"/>
      <c r="O52" s="489"/>
      <c r="P52" s="489"/>
      <c r="Q52" s="489"/>
      <c r="R52" s="489"/>
      <c r="S52" s="489"/>
      <c r="T52" s="489"/>
      <c r="U52" s="489"/>
      <c r="V52" s="489"/>
      <c r="W52" s="489"/>
      <c r="X52" s="489"/>
    </row>
    <row r="53" spans="1:24" ht="15">
      <c r="A53" s="489"/>
      <c r="B53" s="489"/>
      <c r="C53" s="489"/>
      <c r="D53" s="582" t="s">
        <v>247</v>
      </c>
      <c r="E53" s="582"/>
      <c r="F53" s="582"/>
      <c r="G53" s="582"/>
      <c r="H53" s="489"/>
      <c r="I53" s="489"/>
      <c r="J53" s="490"/>
      <c r="K53" s="583"/>
      <c r="L53" s="582" t="s">
        <v>248</v>
      </c>
      <c r="M53" s="582"/>
      <c r="N53" s="489"/>
      <c r="O53" s="489"/>
      <c r="P53" s="489"/>
      <c r="Q53" s="489"/>
      <c r="R53" s="489"/>
      <c r="S53" s="489"/>
      <c r="T53" s="489"/>
      <c r="U53" s="489"/>
      <c r="V53" s="489"/>
      <c r="W53" s="489"/>
      <c r="X53" s="489"/>
    </row>
    <row r="54" spans="1:24" ht="15">
      <c r="A54" s="489"/>
      <c r="B54" s="489"/>
      <c r="C54" s="489"/>
      <c r="D54" s="663"/>
      <c r="E54" s="582"/>
      <c r="F54" s="582"/>
      <c r="G54" s="582"/>
      <c r="H54" s="582"/>
      <c r="I54" s="582"/>
      <c r="J54" s="489"/>
      <c r="K54" s="489"/>
      <c r="L54" s="489"/>
      <c r="M54" s="489"/>
      <c r="N54" s="489"/>
      <c r="O54" s="489"/>
      <c r="P54" s="489"/>
      <c r="Q54" s="489"/>
      <c r="R54" s="489"/>
      <c r="S54" s="489"/>
      <c r="T54" s="489"/>
      <c r="U54" s="489"/>
      <c r="V54" s="489"/>
      <c r="W54" s="489"/>
      <c r="X54" s="489"/>
    </row>
    <row r="55" spans="1:24" ht="15">
      <c r="A55" s="542"/>
      <c r="B55" s="489"/>
      <c r="C55" s="489"/>
      <c r="D55" s="489" t="s">
        <v>1722</v>
      </c>
      <c r="E55" s="582"/>
      <c r="F55" s="582"/>
      <c r="G55" s="582"/>
      <c r="H55" s="582"/>
      <c r="I55" s="582"/>
      <c r="J55" s="489"/>
      <c r="K55" s="489"/>
      <c r="L55" s="489"/>
      <c r="M55" s="489"/>
      <c r="N55" s="489"/>
      <c r="O55" s="489"/>
      <c r="P55" s="489"/>
      <c r="Q55" s="489"/>
      <c r="R55" s="489"/>
      <c r="S55" s="489"/>
      <c r="T55" s="489"/>
      <c r="U55" s="489"/>
      <c r="V55" s="489"/>
      <c r="W55" s="489"/>
      <c r="X55" s="489"/>
    </row>
  </sheetData>
  <mergeCells count="2">
    <mergeCell ref="G4:J4"/>
    <mergeCell ref="M4:P4"/>
  </mergeCells>
  <printOptions horizontalCentered="1"/>
  <pageMargins left="0.70866141732283472" right="0.70866141732283472" top="1.1417322834645669" bottom="1.1417322834645669" header="0.74803149606299213" footer="0.74803149606299213"/>
  <pageSetup paperSize="9" scale="54" orientation="landscape" r:id="rId1"/>
  <headerFooter alignWithMargins="0"/>
  <rowBreaks count="1" manualBreakCount="1">
    <brk id="7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U134"/>
  <sheetViews>
    <sheetView zoomScale="50" zoomScaleNormal="50" workbookViewId="0">
      <pane xSplit="3" ySplit="1" topLeftCell="D41" activePane="bottomRight" state="frozen"/>
      <selection pane="topRight" activeCell="D1" sqref="D1"/>
      <selection pane="bottomLeft" activeCell="A5" sqref="A5"/>
      <selection pane="bottomRight" sqref="A1:XFD1048576"/>
    </sheetView>
  </sheetViews>
  <sheetFormatPr baseColWidth="10" defaultColWidth="12" defaultRowHeight="14.45" customHeight="1"/>
  <cols>
    <col min="1" max="1" width="12.140625" style="979" customWidth="1"/>
    <col min="2" max="2" width="45.28515625" customWidth="1"/>
    <col min="3" max="3" width="16.28515625" customWidth="1"/>
    <col min="4" max="4" width="16.85546875" customWidth="1"/>
    <col min="5" max="5" width="14.42578125" customWidth="1"/>
    <col min="6" max="10" width="15.5703125" customWidth="1"/>
    <col min="11" max="11" width="16.85546875" customWidth="1"/>
    <col min="12" max="12" width="15" customWidth="1"/>
    <col min="13" max="13" width="11.85546875" customWidth="1"/>
    <col min="16" max="16" width="10.42578125" customWidth="1"/>
    <col min="17" max="18" width="15.5703125" bestFit="1" customWidth="1"/>
    <col min="21" max="21" width="26.28515625" customWidth="1"/>
  </cols>
  <sheetData>
    <row r="1" spans="1:21" ht="15">
      <c r="A1" s="1" t="s">
        <v>206</v>
      </c>
      <c r="C1" s="1213" t="s">
        <v>1690</v>
      </c>
      <c r="D1" s="1213"/>
      <c r="E1" s="1213"/>
      <c r="F1" s="1213"/>
      <c r="G1" s="1213"/>
      <c r="H1" s="1213"/>
      <c r="I1" s="1213"/>
      <c r="J1" s="1213"/>
      <c r="K1" s="1213"/>
      <c r="L1" s="1213"/>
      <c r="M1" s="1213"/>
      <c r="N1" s="1213"/>
      <c r="O1" s="1213"/>
      <c r="P1" s="1213"/>
      <c r="Q1" s="1213"/>
      <c r="R1" s="1213"/>
    </row>
    <row r="2" spans="1:21" s="979" customFormat="1" ht="15" customHeight="1" thickBot="1">
      <c r="A2" s="3" t="s">
        <v>1532</v>
      </c>
      <c r="B2" s="1187" t="s">
        <v>1686</v>
      </c>
      <c r="C2" s="1187"/>
      <c r="D2" s="1187"/>
      <c r="E2" s="1187"/>
    </row>
    <row r="3" spans="1:21" ht="15.75" customHeight="1" thickBot="1">
      <c r="A3" s="1186" t="s">
        <v>1573</v>
      </c>
      <c r="C3" s="1204" t="s">
        <v>1694</v>
      </c>
      <c r="D3" s="1205"/>
      <c r="E3" s="1206"/>
      <c r="F3" s="1203" t="s">
        <v>1695</v>
      </c>
      <c r="G3" s="1203"/>
      <c r="H3" s="1203"/>
      <c r="I3" s="1204" t="s">
        <v>1696</v>
      </c>
      <c r="J3" s="1205"/>
      <c r="K3" s="1206"/>
      <c r="L3" s="1203" t="s">
        <v>1697</v>
      </c>
      <c r="M3" s="1203"/>
      <c r="N3" s="1203"/>
      <c r="P3" s="1204" t="s">
        <v>208</v>
      </c>
      <c r="Q3" s="1205"/>
      <c r="R3" s="1206"/>
      <c r="T3" s="1207" t="s">
        <v>1519</v>
      </c>
      <c r="U3" s="1208"/>
    </row>
    <row r="4" spans="1:21" ht="17.25" customHeight="1" thickBot="1">
      <c r="A4" s="1186"/>
      <c r="B4" s="1078" t="s">
        <v>1559</v>
      </c>
      <c r="C4" s="1094" t="s">
        <v>205</v>
      </c>
      <c r="D4" s="1069" t="s">
        <v>1525</v>
      </c>
      <c r="E4" s="1068" t="s">
        <v>1687</v>
      </c>
      <c r="F4" s="1083" t="s">
        <v>205</v>
      </c>
      <c r="G4" s="1069" t="s">
        <v>1525</v>
      </c>
      <c r="H4" s="1116" t="s">
        <v>1687</v>
      </c>
      <c r="I4" s="1094" t="s">
        <v>205</v>
      </c>
      <c r="J4" s="1069" t="s">
        <v>1525</v>
      </c>
      <c r="K4" s="1068" t="s">
        <v>1687</v>
      </c>
      <c r="L4" s="1083" t="s">
        <v>205</v>
      </c>
      <c r="M4" s="1069" t="s">
        <v>1525</v>
      </c>
      <c r="N4" s="1116" t="s">
        <v>1687</v>
      </c>
      <c r="P4" s="1094" t="s">
        <v>205</v>
      </c>
      <c r="Q4" s="1069" t="s">
        <v>209</v>
      </c>
      <c r="R4" s="1068" t="s">
        <v>210</v>
      </c>
      <c r="T4" s="921" t="s">
        <v>1520</v>
      </c>
      <c r="U4" s="922" t="s">
        <v>1521</v>
      </c>
    </row>
    <row r="5" spans="1:21" ht="16.5" customHeight="1" thickBot="1">
      <c r="A5" s="979" t="s">
        <v>211</v>
      </c>
      <c r="B5" s="1070">
        <f>'Budget general'!B8</f>
        <v>0</v>
      </c>
      <c r="C5" s="1164">
        <f>C6+C12+C18+C24</f>
        <v>0</v>
      </c>
      <c r="D5" s="1164">
        <f>D6+D12+D18+D24</f>
        <v>0</v>
      </c>
      <c r="E5" s="1095">
        <f t="shared" ref="E5:E68" si="0">C5-D5</f>
        <v>0</v>
      </c>
      <c r="F5" s="1164">
        <f>F6+F12+F18+F24</f>
        <v>0</v>
      </c>
      <c r="G5" s="1164">
        <f>G6+G12+G18+G24</f>
        <v>0</v>
      </c>
      <c r="H5" s="1095">
        <f t="shared" ref="H5" si="1">F5-G5</f>
        <v>0</v>
      </c>
      <c r="I5" s="1164">
        <f>I6+I12+I18+I24</f>
        <v>0</v>
      </c>
      <c r="J5" s="1164">
        <f>J6+J12+J18+J24</f>
        <v>0</v>
      </c>
      <c r="K5" s="1095">
        <f t="shared" ref="K5" si="2">I5-J5</f>
        <v>0</v>
      </c>
      <c r="L5" s="1164">
        <f>L6+L12+L18+L24</f>
        <v>0</v>
      </c>
      <c r="M5" s="1164">
        <f>M6+M12+M18+M24</f>
        <v>0</v>
      </c>
      <c r="N5" s="1095">
        <f t="shared" ref="N5" si="3">L5-M5</f>
        <v>0</v>
      </c>
      <c r="P5" s="1070">
        <f>P6+P12+P18+P24</f>
        <v>0</v>
      </c>
      <c r="Q5" s="1070">
        <f>Q6+Q12+Q18+Q24</f>
        <v>0</v>
      </c>
      <c r="R5" s="1071">
        <f>P5-Q5</f>
        <v>0</v>
      </c>
      <c r="T5" s="1070"/>
      <c r="U5" s="1071">
        <f>U6+U12+U18+U24</f>
        <v>0</v>
      </c>
    </row>
    <row r="6" spans="1:21" ht="15.75">
      <c r="A6" s="979" t="s">
        <v>1574</v>
      </c>
      <c r="B6" s="1079">
        <f>'Budget general'!B9</f>
        <v>0</v>
      </c>
      <c r="C6" s="1096"/>
      <c r="D6" s="1163">
        <f>SUMIFS('A3 Cash'!$N:$N,'A3 Cash'!$A:$A,Table!$A$5,'A3 Cash'!$C:$C,'BFU A3'!$A6,'A3 Cash'!$R:$R,"1")-SUMIFS('A3 Banque'!$N:$N,'A3 Banque'!$A:$A,Table!$A$5,'A3 Banque'!$C:$C,'BFU A3'!A6,'A3 Banque'!$R:$R,"1")</f>
        <v>0</v>
      </c>
      <c r="E6" s="1097">
        <f>C6-D6</f>
        <v>0</v>
      </c>
      <c r="F6" s="1096"/>
      <c r="G6" s="1169">
        <f>SUMIFS('A3 Cash'!$N:$N,'A3 Cash'!$A:$A,Table!$A$5,'A3 Cash'!$C:$C,'BFU A3'!$A6,'A3 Cash'!$R:$R,"2")-SUMIFS('A3 Banque'!$N:$N,'A3 Banque'!$A:$A,Table!$A$5,'A3 Banque'!$C:$C,'BFU A3'!$A6,'A3 Banque'!$R:$R,"2")</f>
        <v>0</v>
      </c>
      <c r="H6" s="1097">
        <f>F6-G6</f>
        <v>0</v>
      </c>
      <c r="I6" s="1096"/>
      <c r="J6" s="1169">
        <f>SUMIFS('A3 Cash'!$N:$N,'A3 Cash'!$A:$A,Table!$A$5,'A3 Cash'!$C:$C,'BFU A3'!$A6,'A3 Cash'!$R:$R,"3")-SUMIFS('A3 Banque'!$N:$N,'A3 Banque'!$A:$A,Table!$A$5,'A3 Banque'!$C:$C,'BFU A3'!$A6,'A3 Banque'!$R:$R,"3")</f>
        <v>0</v>
      </c>
      <c r="K6" s="1097">
        <f>I6-J6</f>
        <v>0</v>
      </c>
      <c r="L6" s="1096"/>
      <c r="M6" s="1169">
        <f>SUMIFS('A3 Cash'!$N:$N,'A3 Cash'!$A:$A,Table!$A$5,'A3 Cash'!$C:$C,'BFU A3'!$A6,'A3 Cash'!$R:$R,"4")-SUMIFS('A3 Banque'!$N:$N,'A3 Banque'!$A:$A,Table!$A$5,'A3 Banque'!$C:$C,'BFU A3'!$A6,'A3 Banque'!$R:$R,"4")</f>
        <v>0</v>
      </c>
      <c r="N6" s="1097">
        <f>L6-M6</f>
        <v>0</v>
      </c>
      <c r="P6" s="1096">
        <f>C6+F6+I6+L6</f>
        <v>0</v>
      </c>
      <c r="Q6" s="1096">
        <f>D6+G6+J6+M6</f>
        <v>0</v>
      </c>
      <c r="R6" s="1097">
        <f t="shared" ref="R6:R29" si="4">P6-Q6</f>
        <v>0</v>
      </c>
      <c r="S6" s="952"/>
      <c r="T6" s="1097"/>
      <c r="U6" s="1097">
        <f>Q6-T6</f>
        <v>0</v>
      </c>
    </row>
    <row r="7" spans="1:21" ht="15.75">
      <c r="A7" s="979" t="s">
        <v>1575</v>
      </c>
      <c r="B7" s="1080">
        <f>'Budget general'!B10</f>
        <v>0</v>
      </c>
      <c r="C7" s="1098"/>
      <c r="D7" s="1168">
        <f>SUMIFS('A3 Cash'!$N:$N,'A3 Cash'!$A:$A,Table!$A$5,'A3 Cash'!$C:$C,'BFU A3'!$A7,'A3 Cash'!$R:$R,"1")-SUMIFS('A3 Banque'!$N:$N,'A3 Banque'!$A:$A,Table!$A$5,'A3 Banque'!$C:$C,'BFU A3'!A7,'A3 Banque'!$R:$R,"1")</f>
        <v>0</v>
      </c>
      <c r="E7" s="1099">
        <f t="shared" si="0"/>
        <v>0</v>
      </c>
      <c r="F7" s="1098"/>
      <c r="G7" s="1168">
        <f>SUMIFS('A3 Cash'!$N:$N,'A3 Cash'!$A:$A,Table!$A$5,'A3 Cash'!$C:$C,'BFU A3'!$A7,'A3 Cash'!$R:$R,"2")-SUMIFS('A3 Banque'!$N:$N,'A3 Banque'!$A:$A,Table!$A$5,'A3 Banque'!$C:$C,'BFU A3'!$A7,'A3 Banque'!$R:$R,"2")</f>
        <v>0</v>
      </c>
      <c r="H7" s="1099">
        <f t="shared" ref="H7:H70" si="5">F7-G7</f>
        <v>0</v>
      </c>
      <c r="I7" s="1098"/>
      <c r="J7" s="1168">
        <f>SUMIFS('A3 Cash'!$N:$N,'A3 Cash'!$A:$A,Table!$A$5,'A3 Cash'!$C:$C,'BFU A3'!$A7,'A3 Cash'!$R:$R,"3")-SUMIFS('A3 Banque'!$N:$N,'A3 Banque'!$A:$A,Table!$A$5,'A3 Banque'!$C:$C,'BFU A3'!$A7,'A3 Banque'!$R:$R,"3")</f>
        <v>0</v>
      </c>
      <c r="K7" s="1099">
        <f t="shared" ref="K7:K70" si="6">I7-J7</f>
        <v>0</v>
      </c>
      <c r="L7" s="1098"/>
      <c r="M7" s="1168">
        <f>SUMIFS('A3 Cash'!$N:$N,'A3 Cash'!$A:$A,Table!$A$5,'A3 Cash'!$C:$C,'BFU A3'!$A7,'A3 Cash'!$R:$R,"4")-SUMIFS('A3 Banque'!$N:$N,'A3 Banque'!$A:$A,Table!$A$5,'A3 Banque'!$C:$C,'BFU A3'!$A7,'A3 Banque'!$R:$R,"4")</f>
        <v>0</v>
      </c>
      <c r="N7" s="1099">
        <f t="shared" ref="N7:N70" si="7">L7-M7</f>
        <v>0</v>
      </c>
      <c r="P7" s="1098">
        <f t="shared" ref="P7:Q29" si="8">C7+F7+I7+L7</f>
        <v>0</v>
      </c>
      <c r="Q7" s="1117">
        <f t="shared" si="8"/>
        <v>0</v>
      </c>
      <c r="R7" s="1099">
        <f t="shared" si="4"/>
        <v>0</v>
      </c>
      <c r="S7" s="952"/>
      <c r="T7" s="1099"/>
      <c r="U7" s="1099">
        <f t="shared" ref="U7:U29" si="9">Q7-T7</f>
        <v>0</v>
      </c>
    </row>
    <row r="8" spans="1:21" ht="16.5" customHeight="1">
      <c r="A8" s="979" t="s">
        <v>1576</v>
      </c>
      <c r="B8" s="1080">
        <f>'Budget general'!B11</f>
        <v>0</v>
      </c>
      <c r="C8" s="1098"/>
      <c r="D8" s="1168">
        <f>SUMIFS('A3 Cash'!$N:$N,'A3 Cash'!$A:$A,Table!$A$5,'A3 Cash'!$C:$C,'BFU A3'!$A8,'A3 Cash'!$R:$R,"1")-SUMIFS('A3 Banque'!$N:$N,'A3 Banque'!$A:$A,Table!$A$5,'A3 Banque'!$C:$C,'BFU A3'!A8,'A3 Banque'!$R:$R,"1")</f>
        <v>0</v>
      </c>
      <c r="E8" s="1099">
        <f t="shared" si="0"/>
        <v>0</v>
      </c>
      <c r="F8" s="1098"/>
      <c r="G8" s="1168">
        <f>SUMIFS('A3 Cash'!$N:$N,'A3 Cash'!$A:$A,Table!$A$5,'A3 Cash'!$C:$C,'BFU A3'!$A8,'A3 Cash'!$R:$R,"2")-SUMIFS('A3 Banque'!$N:$N,'A3 Banque'!$A:$A,Table!$A$5,'A3 Banque'!$C:$C,'BFU A3'!$A8,'A3 Banque'!$R:$R,"2")</f>
        <v>0</v>
      </c>
      <c r="H8" s="1099">
        <f t="shared" si="5"/>
        <v>0</v>
      </c>
      <c r="I8" s="1098"/>
      <c r="J8" s="1168">
        <f>SUMIFS('A3 Cash'!$N:$N,'A3 Cash'!$A:$A,Table!$A$5,'A3 Cash'!$C:$C,'BFU A3'!$A8,'A3 Cash'!$R:$R,"3")-SUMIFS('A3 Banque'!$N:$N,'A3 Banque'!$A:$A,Table!$A$5,'A3 Banque'!$C:$C,'BFU A3'!$A8,'A3 Banque'!$R:$R,"3")</f>
        <v>0</v>
      </c>
      <c r="K8" s="1099">
        <f t="shared" si="6"/>
        <v>0</v>
      </c>
      <c r="L8" s="1098"/>
      <c r="M8" s="1168">
        <f>SUMIFS('A3 Cash'!$N:$N,'A3 Cash'!$A:$A,Table!$A$5,'A3 Cash'!$C:$C,'BFU A3'!$A8,'A3 Cash'!$R:$R,"4")-SUMIFS('A3 Banque'!$N:$N,'A3 Banque'!$A:$A,Table!$A$5,'A3 Banque'!$C:$C,'BFU A3'!$A8,'A3 Banque'!$R:$R,"4")</f>
        <v>0</v>
      </c>
      <c r="N8" s="1099">
        <f t="shared" si="7"/>
        <v>0</v>
      </c>
      <c r="P8" s="1098">
        <f t="shared" si="8"/>
        <v>0</v>
      </c>
      <c r="Q8" s="1117">
        <f t="shared" si="8"/>
        <v>0</v>
      </c>
      <c r="R8" s="1099">
        <f t="shared" si="4"/>
        <v>0</v>
      </c>
      <c r="S8" s="952"/>
      <c r="T8" s="1099"/>
      <c r="U8" s="1099">
        <f t="shared" si="9"/>
        <v>0</v>
      </c>
    </row>
    <row r="9" spans="1:21" ht="27" customHeight="1">
      <c r="A9" s="979" t="s">
        <v>1577</v>
      </c>
      <c r="B9" s="1080">
        <f>'Budget general'!B12</f>
        <v>0</v>
      </c>
      <c r="C9" s="1098"/>
      <c r="D9" s="1168">
        <f>SUMIFS('A3 Cash'!$N:$N,'A3 Cash'!$A:$A,Table!$A$5,'A3 Cash'!$C:$C,'BFU A3'!$A9,'A3 Cash'!$R:$R,"1")-SUMIFS('A3 Banque'!$N:$N,'A3 Banque'!$A:$A,Table!$A$5,'A3 Banque'!$C:$C,'BFU A3'!A9,'A3 Banque'!$R:$R,"1")</f>
        <v>0</v>
      </c>
      <c r="E9" s="1099">
        <f t="shared" si="0"/>
        <v>0</v>
      </c>
      <c r="F9" s="1098"/>
      <c r="G9" s="1168">
        <f>SUMIFS('A3 Cash'!$N:$N,'A3 Cash'!$A:$A,Table!$A$5,'A3 Cash'!$C:$C,'BFU A3'!$A9,'A3 Cash'!$R:$R,"2")-SUMIFS('A3 Banque'!$N:$N,'A3 Banque'!$A:$A,Table!$A$5,'A3 Banque'!$C:$C,'BFU A3'!$A9,'A3 Banque'!$R:$R,"2")</f>
        <v>0</v>
      </c>
      <c r="H9" s="1099">
        <f t="shared" si="5"/>
        <v>0</v>
      </c>
      <c r="I9" s="1098"/>
      <c r="J9" s="1168">
        <f>SUMIFS('A3 Cash'!$N:$N,'A3 Cash'!$A:$A,Table!$A$5,'A3 Cash'!$C:$C,'BFU A3'!$A9,'A3 Cash'!$R:$R,"3")-SUMIFS('A3 Banque'!$N:$N,'A3 Banque'!$A:$A,Table!$A$5,'A3 Banque'!$C:$C,'BFU A3'!$A9,'A3 Banque'!$R:$R,"3")</f>
        <v>0</v>
      </c>
      <c r="K9" s="1099">
        <f t="shared" si="6"/>
        <v>0</v>
      </c>
      <c r="L9" s="1098"/>
      <c r="M9" s="1168">
        <f>SUMIFS('A3 Cash'!$N:$N,'A3 Cash'!$A:$A,Table!$A$5,'A3 Cash'!$C:$C,'BFU A3'!$A9,'A3 Cash'!$R:$R,"4")-SUMIFS('A3 Banque'!$N:$N,'A3 Banque'!$A:$A,Table!$A$5,'A3 Banque'!$C:$C,'BFU A3'!$A9,'A3 Banque'!$R:$R,"4")</f>
        <v>0</v>
      </c>
      <c r="N9" s="1099">
        <f t="shared" si="7"/>
        <v>0</v>
      </c>
      <c r="P9" s="1098">
        <f t="shared" si="8"/>
        <v>0</v>
      </c>
      <c r="Q9" s="1117">
        <f t="shared" si="8"/>
        <v>0</v>
      </c>
      <c r="R9" s="1099">
        <f t="shared" si="4"/>
        <v>0</v>
      </c>
      <c r="S9" s="952"/>
      <c r="T9" s="1099"/>
      <c r="U9" s="1099">
        <f t="shared" si="9"/>
        <v>0</v>
      </c>
    </row>
    <row r="10" spans="1:21" ht="27" customHeight="1">
      <c r="A10" s="979" t="s">
        <v>1578</v>
      </c>
      <c r="B10" s="1080">
        <f>'Budget general'!B13</f>
        <v>0</v>
      </c>
      <c r="C10" s="1098"/>
      <c r="D10" s="1168">
        <f>SUMIFS('A3 Cash'!$N:$N,'A3 Cash'!$A:$A,Table!$A$5,'A3 Cash'!$C:$C,'BFU A3'!$A30,'A3 Cash'!$R:$R,"1")-SUMIFS('A3 Banque'!$N:$N,'A3 Banque'!$A:$A,Table!$A$5,'A3 Banque'!$C:$C,'BFU A3'!A30,'A3 Banque'!$R:$R,"1")</f>
        <v>0</v>
      </c>
      <c r="E10" s="1099">
        <f t="shared" si="0"/>
        <v>0</v>
      </c>
      <c r="F10" s="1098"/>
      <c r="G10" s="1168">
        <f>SUMIFS('A3 Cash'!$N:$N,'A3 Cash'!$A:$A,Table!$A$5,'A3 Cash'!$C:$C,'BFU A3'!$A30,'A3 Cash'!$R:$R,"2")-SUMIFS('A3 Banque'!$N:$N,'A3 Banque'!$A:$A,Table!$A$5,'A3 Banque'!$C:$C,'BFU A3'!$A30,'A3 Banque'!$R:$R,"2")</f>
        <v>0</v>
      </c>
      <c r="H10" s="1099">
        <f t="shared" si="5"/>
        <v>0</v>
      </c>
      <c r="I10" s="1098"/>
      <c r="J10" s="1168">
        <f>SUMIFS('A3 Cash'!$N:$N,'A3 Cash'!$A:$A,Table!$A$5,'A3 Cash'!$C:$C,'BFU A3'!$A30,'A3 Cash'!$R:$R,"3")-SUMIFS('A3 Banque'!$N:$N,'A3 Banque'!$A:$A,Table!$A$5,'A3 Banque'!$C:$C,'BFU A3'!$A30,'A3 Banque'!$R:$R,"3")</f>
        <v>0</v>
      </c>
      <c r="K10" s="1099">
        <f t="shared" si="6"/>
        <v>0</v>
      </c>
      <c r="L10" s="1098"/>
      <c r="M10" s="1168">
        <f>SUMIFS('A3 Cash'!$N:$N,'A3 Cash'!$A:$A,Table!$A$5,'A3 Cash'!$C:$C,'BFU A3'!$A30,'A3 Cash'!$R:$R,"4")-SUMIFS('A3 Banque'!$N:$N,'A3 Banque'!$A:$A,Table!$A$5,'A3 Banque'!$C:$C,'BFU A3'!$A30,'A3 Banque'!$R:$R,"4")</f>
        <v>0</v>
      </c>
      <c r="N10" s="1099">
        <f t="shared" si="7"/>
        <v>0</v>
      </c>
      <c r="P10" s="1098">
        <f t="shared" si="8"/>
        <v>0</v>
      </c>
      <c r="Q10" s="1117">
        <f t="shared" si="8"/>
        <v>0</v>
      </c>
      <c r="R10" s="1099">
        <f t="shared" si="4"/>
        <v>0</v>
      </c>
      <c r="S10" s="952"/>
      <c r="T10" s="1099"/>
      <c r="U10" s="1099">
        <f t="shared" si="9"/>
        <v>0</v>
      </c>
    </row>
    <row r="11" spans="1:21" ht="17.25" customHeight="1">
      <c r="A11" s="979" t="s">
        <v>1579</v>
      </c>
      <c r="B11" s="1080">
        <f>'Budget general'!B14</f>
        <v>0</v>
      </c>
      <c r="C11" s="1098"/>
      <c r="D11" s="1168">
        <f>SUMIFS('A3 Cash'!$N:$N,'A3 Cash'!$A:$A,Table!$A$5,'A3 Cash'!$C:$C,'BFU A3'!$A31,'A3 Cash'!$R:$R,"1")-SUMIFS('A3 Banque'!$N:$N,'A3 Banque'!$A:$A,Table!$A$5,'A3 Banque'!$C:$C,'BFU A3'!A31,'A3 Banque'!$R:$R,"1")</f>
        <v>0</v>
      </c>
      <c r="E11" s="1099">
        <f t="shared" si="0"/>
        <v>0</v>
      </c>
      <c r="F11" s="1098"/>
      <c r="G11" s="1168">
        <f>SUMIFS('A3 Cash'!$N:$N,'A3 Cash'!$A:$A,Table!$A$5,'A3 Cash'!$C:$C,'BFU A3'!$A31,'A3 Cash'!$R:$R,"2")-SUMIFS('A3 Banque'!$N:$N,'A3 Banque'!$A:$A,Table!$A$5,'A3 Banque'!$C:$C,'BFU A3'!$A31,'A3 Banque'!$R:$R,"2")</f>
        <v>0</v>
      </c>
      <c r="H11" s="1099">
        <f t="shared" si="5"/>
        <v>0</v>
      </c>
      <c r="I11" s="1098"/>
      <c r="J11" s="1168">
        <f>SUMIFS('A3 Cash'!$N:$N,'A3 Cash'!$A:$A,Table!$A$5,'A3 Cash'!$C:$C,'BFU A3'!$A31,'A3 Cash'!$R:$R,"3")-SUMIFS('A3 Banque'!$N:$N,'A3 Banque'!$A:$A,Table!$A$5,'A3 Banque'!$C:$C,'BFU A3'!$A31,'A3 Banque'!$R:$R,"3")</f>
        <v>0</v>
      </c>
      <c r="K11" s="1099">
        <f t="shared" si="6"/>
        <v>0</v>
      </c>
      <c r="L11" s="1098"/>
      <c r="M11" s="1168">
        <f>SUMIFS('A3 Cash'!$N:$N,'A3 Cash'!$A:$A,Table!$A$5,'A3 Cash'!$C:$C,'BFU A3'!$A31,'A3 Cash'!$R:$R,"4")-SUMIFS('A3 Banque'!$N:$N,'A3 Banque'!$A:$A,Table!$A$5,'A3 Banque'!$C:$C,'BFU A3'!$A31,'A3 Banque'!$R:$R,"4")</f>
        <v>0</v>
      </c>
      <c r="N11" s="1099">
        <f t="shared" si="7"/>
        <v>0</v>
      </c>
      <c r="P11" s="1098">
        <f t="shared" si="8"/>
        <v>0</v>
      </c>
      <c r="Q11" s="1117">
        <f t="shared" si="8"/>
        <v>0</v>
      </c>
      <c r="R11" s="1099">
        <f t="shared" si="4"/>
        <v>0</v>
      </c>
      <c r="S11" s="952"/>
      <c r="T11" s="1099"/>
      <c r="U11" s="1099">
        <f t="shared" si="9"/>
        <v>0</v>
      </c>
    </row>
    <row r="12" spans="1:21" ht="15.75">
      <c r="A12" s="979" t="s">
        <v>1585</v>
      </c>
      <c r="B12" s="1081">
        <f>'Budget general'!B15</f>
        <v>0</v>
      </c>
      <c r="C12" s="1100"/>
      <c r="D12" s="1165">
        <f>SUMIFS('A3 Cash'!$N:$N,'A3 Cash'!$A:$A,Table!$A$5,'A3 Cash'!$C:$C,'BFU A3'!$A32,'A3 Cash'!$R:$R,"1")-SUMIFS('A3 Banque'!$N:$N,'A3 Banque'!$A:$A,Table!$A$5,'A3 Banque'!$C:$C,'BFU A3'!A32,'A3 Banque'!$R:$R,"1")</f>
        <v>0</v>
      </c>
      <c r="E12" s="1101">
        <f t="shared" si="0"/>
        <v>0</v>
      </c>
      <c r="F12" s="1100"/>
      <c r="G12" s="1165">
        <f>SUMIFS('A3 Cash'!$N:$N,'A3 Cash'!$A:$A,Table!$A$5,'A3 Cash'!$C:$C,'BFU A3'!$A32,'A3 Cash'!$R:$R,"2")-SUMIFS('A3 Banque'!$N:$N,'A3 Banque'!$A:$A,Table!$A$5,'A3 Banque'!$C:$C,'BFU A3'!$A32,'A3 Banque'!$R:$R,"2")</f>
        <v>0</v>
      </c>
      <c r="H12" s="1101">
        <f t="shared" si="5"/>
        <v>0</v>
      </c>
      <c r="I12" s="1100"/>
      <c r="J12" s="1165">
        <f>SUMIFS('A3 Cash'!$N:$N,'A3 Cash'!$A:$A,Table!$A$5,'A3 Cash'!$C:$C,'BFU A3'!$A32,'A3 Cash'!$R:$R,"3")-SUMIFS('A3 Banque'!$N:$N,'A3 Banque'!$A:$A,Table!$A$5,'A3 Banque'!$C:$C,'BFU A3'!$A32,'A3 Banque'!$R:$R,"3")</f>
        <v>0</v>
      </c>
      <c r="K12" s="1101">
        <f t="shared" si="6"/>
        <v>0</v>
      </c>
      <c r="L12" s="1100"/>
      <c r="M12" s="1165">
        <f>SUMIFS('A3 Cash'!$N:$N,'A3 Cash'!$A:$A,Table!$A$5,'A3 Cash'!$C:$C,'BFU A3'!$A32,'A3 Cash'!$R:$R,"4")-SUMIFS('A3 Banque'!$N:$N,'A3 Banque'!$A:$A,Table!$A$5,'A3 Banque'!$C:$C,'BFU A3'!$A32,'A3 Banque'!$R:$R,"4")</f>
        <v>0</v>
      </c>
      <c r="N12" s="1101">
        <f t="shared" si="7"/>
        <v>0</v>
      </c>
      <c r="P12" s="1100">
        <f t="shared" si="8"/>
        <v>0</v>
      </c>
      <c r="Q12" s="1005">
        <f t="shared" si="8"/>
        <v>0</v>
      </c>
      <c r="R12" s="1101">
        <f t="shared" si="4"/>
        <v>0</v>
      </c>
      <c r="S12" s="952"/>
      <c r="T12" s="1101"/>
      <c r="U12" s="1101">
        <f t="shared" si="9"/>
        <v>0</v>
      </c>
    </row>
    <row r="13" spans="1:21" ht="15.75">
      <c r="A13" s="979" t="s">
        <v>1580</v>
      </c>
      <c r="B13" s="1080">
        <f>'Budget general'!B16</f>
        <v>0</v>
      </c>
      <c r="C13" s="1098"/>
      <c r="D13" s="1168">
        <f>SUMIFS('A3 Cash'!$N:$N,'A3 Cash'!$A:$A,Table!$A$5,'A3 Cash'!$C:$C,'BFU A3'!$A33,'A3 Cash'!$R:$R,"1")-SUMIFS('A3 Banque'!$N:$N,'A3 Banque'!$A:$A,Table!$A$5,'A3 Banque'!$C:$C,'BFU A3'!A33,'A3 Banque'!$R:$R,"1")</f>
        <v>0</v>
      </c>
      <c r="E13" s="1099">
        <f t="shared" si="0"/>
        <v>0</v>
      </c>
      <c r="F13" s="1098"/>
      <c r="G13" s="1168">
        <f>SUMIFS('A3 Cash'!$N:$N,'A3 Cash'!$A:$A,Table!$A$5,'A3 Cash'!$C:$C,'BFU A3'!$A33,'A3 Cash'!$R:$R,"2")-SUMIFS('A3 Banque'!$N:$N,'A3 Banque'!$A:$A,Table!$A$5,'A3 Banque'!$C:$C,'BFU A3'!$A33,'A3 Banque'!$R:$R,"2")</f>
        <v>0</v>
      </c>
      <c r="H13" s="1099">
        <f t="shared" si="5"/>
        <v>0</v>
      </c>
      <c r="I13" s="1098"/>
      <c r="J13" s="1168">
        <f>SUMIFS('A3 Cash'!$N:$N,'A3 Cash'!$A:$A,Table!$A$5,'A3 Cash'!$C:$C,'BFU A3'!$A33,'A3 Cash'!$R:$R,"3")-SUMIFS('A3 Banque'!$N:$N,'A3 Banque'!$A:$A,Table!$A$5,'A3 Banque'!$C:$C,'BFU A3'!$A33,'A3 Banque'!$R:$R,"3")</f>
        <v>0</v>
      </c>
      <c r="K13" s="1099">
        <f t="shared" si="6"/>
        <v>0</v>
      </c>
      <c r="L13" s="1098"/>
      <c r="M13" s="1168">
        <f>SUMIFS('A3 Cash'!$N:$N,'A3 Cash'!$A:$A,Table!$A$5,'A3 Cash'!$C:$C,'BFU A3'!$A33,'A3 Cash'!$R:$R,"4")-SUMIFS('A3 Banque'!$N:$N,'A3 Banque'!$A:$A,Table!$A$5,'A3 Banque'!$C:$C,'BFU A3'!$A33,'A3 Banque'!$R:$R,"4")</f>
        <v>0</v>
      </c>
      <c r="N13" s="1099">
        <f t="shared" si="7"/>
        <v>0</v>
      </c>
      <c r="P13" s="1098">
        <f t="shared" si="8"/>
        <v>0</v>
      </c>
      <c r="Q13" s="1117">
        <f t="shared" si="8"/>
        <v>0</v>
      </c>
      <c r="R13" s="1099">
        <f t="shared" si="4"/>
        <v>0</v>
      </c>
      <c r="S13" s="952"/>
      <c r="T13" s="1099"/>
      <c r="U13" s="1099">
        <f t="shared" si="9"/>
        <v>0</v>
      </c>
    </row>
    <row r="14" spans="1:21" ht="15.75">
      <c r="A14" s="979" t="s">
        <v>1581</v>
      </c>
      <c r="B14" s="1080">
        <f>'Budget general'!B17</f>
        <v>0</v>
      </c>
      <c r="C14" s="1098"/>
      <c r="D14" s="1168">
        <f>SUMIFS('A3 Cash'!$N:$N,'A3 Cash'!$A:$A,Table!$A$5,'A3 Cash'!$C:$C,'BFU A3'!$A34,'A3 Cash'!$R:$R,"1")-SUMIFS('A3 Banque'!$N:$N,'A3 Banque'!$A:$A,Table!$A$5,'A3 Banque'!$C:$C,'BFU A3'!A34,'A3 Banque'!$R:$R,"1")</f>
        <v>0</v>
      </c>
      <c r="E14" s="1099">
        <f t="shared" si="0"/>
        <v>0</v>
      </c>
      <c r="F14" s="1098"/>
      <c r="G14" s="1168">
        <f>SUMIFS('A3 Cash'!$N:$N,'A3 Cash'!$A:$A,Table!$A$5,'A3 Cash'!$C:$C,'BFU A3'!$A34,'A3 Cash'!$R:$R,"2")-SUMIFS('A3 Banque'!$N:$N,'A3 Banque'!$A:$A,Table!$A$5,'A3 Banque'!$C:$C,'BFU A3'!$A34,'A3 Banque'!$R:$R,"2")</f>
        <v>0</v>
      </c>
      <c r="H14" s="1099">
        <f t="shared" si="5"/>
        <v>0</v>
      </c>
      <c r="I14" s="1098"/>
      <c r="J14" s="1168">
        <f>SUMIFS('A3 Cash'!$N:$N,'A3 Cash'!$A:$A,Table!$A$5,'A3 Cash'!$C:$C,'BFU A3'!$A34,'A3 Cash'!$R:$R,"3")-SUMIFS('A3 Banque'!$N:$N,'A3 Banque'!$A:$A,Table!$A$5,'A3 Banque'!$C:$C,'BFU A3'!$A34,'A3 Banque'!$R:$R,"3")</f>
        <v>0</v>
      </c>
      <c r="K14" s="1099">
        <f t="shared" si="6"/>
        <v>0</v>
      </c>
      <c r="L14" s="1098"/>
      <c r="M14" s="1168">
        <f>SUMIFS('A3 Cash'!$N:$N,'A3 Cash'!$A:$A,Table!$A$5,'A3 Cash'!$C:$C,'BFU A3'!$A34,'A3 Cash'!$R:$R,"4")-SUMIFS('A3 Banque'!$N:$N,'A3 Banque'!$A:$A,Table!$A$5,'A3 Banque'!$C:$C,'BFU A3'!$A34,'A3 Banque'!$R:$R,"4")</f>
        <v>0</v>
      </c>
      <c r="N14" s="1099">
        <f t="shared" si="7"/>
        <v>0</v>
      </c>
      <c r="P14" s="1098">
        <f t="shared" si="8"/>
        <v>0</v>
      </c>
      <c r="Q14" s="1117">
        <f t="shared" si="8"/>
        <v>0</v>
      </c>
      <c r="R14" s="1099">
        <f t="shared" si="4"/>
        <v>0</v>
      </c>
      <c r="T14" s="1099"/>
      <c r="U14" s="1099">
        <f t="shared" si="9"/>
        <v>0</v>
      </c>
    </row>
    <row r="15" spans="1:21" ht="15.75">
      <c r="A15" s="979" t="s">
        <v>1582</v>
      </c>
      <c r="B15" s="1080">
        <f>'Budget general'!B18</f>
        <v>0</v>
      </c>
      <c r="C15" s="1098"/>
      <c r="D15" s="1168">
        <f>SUMIFS('A3 Cash'!$N:$N,'A3 Cash'!$A:$A,Table!$A$5,'A3 Cash'!$C:$C,'BFU A3'!$A35,'A3 Cash'!$R:$R,"1")-SUMIFS('A3 Banque'!$N:$N,'A3 Banque'!$A:$A,Table!$A$5,'A3 Banque'!$C:$C,'BFU A3'!A35,'A3 Banque'!$R:$R,"1")</f>
        <v>0</v>
      </c>
      <c r="E15" s="1099">
        <f t="shared" si="0"/>
        <v>0</v>
      </c>
      <c r="F15" s="1098"/>
      <c r="G15" s="1168">
        <f>SUMIFS('A3 Cash'!$N:$N,'A3 Cash'!$A:$A,Table!$A$5,'A3 Cash'!$C:$C,'BFU A3'!$A35,'A3 Cash'!$R:$R,"2")-SUMIFS('A3 Banque'!$N:$N,'A3 Banque'!$A:$A,Table!$A$5,'A3 Banque'!$C:$C,'BFU A3'!$A35,'A3 Banque'!$R:$R,"2")</f>
        <v>0</v>
      </c>
      <c r="H15" s="1099">
        <f t="shared" si="5"/>
        <v>0</v>
      </c>
      <c r="I15" s="1098"/>
      <c r="J15" s="1168">
        <f>SUMIFS('A3 Cash'!$N:$N,'A3 Cash'!$A:$A,Table!$A$5,'A3 Cash'!$C:$C,'BFU A3'!$A35,'A3 Cash'!$R:$R,"3")-SUMIFS('A3 Banque'!$N:$N,'A3 Banque'!$A:$A,Table!$A$5,'A3 Banque'!$C:$C,'BFU A3'!$A35,'A3 Banque'!$R:$R,"3")</f>
        <v>0</v>
      </c>
      <c r="K15" s="1099">
        <f t="shared" si="6"/>
        <v>0</v>
      </c>
      <c r="L15" s="1098"/>
      <c r="M15" s="1168">
        <f>SUMIFS('A3 Cash'!$N:$N,'A3 Cash'!$A:$A,Table!$A$5,'A3 Cash'!$C:$C,'BFU A3'!$A35,'A3 Cash'!$R:$R,"4")-SUMIFS('A3 Banque'!$N:$N,'A3 Banque'!$A:$A,Table!$A$5,'A3 Banque'!$C:$C,'BFU A3'!$A35,'A3 Banque'!$R:$R,"4")</f>
        <v>0</v>
      </c>
      <c r="N15" s="1099">
        <f t="shared" si="7"/>
        <v>0</v>
      </c>
      <c r="P15" s="1098">
        <f t="shared" si="8"/>
        <v>0</v>
      </c>
      <c r="Q15" s="1117">
        <f t="shared" si="8"/>
        <v>0</v>
      </c>
      <c r="R15" s="1099">
        <f t="shared" si="4"/>
        <v>0</v>
      </c>
      <c r="T15" s="1099"/>
      <c r="U15" s="1099">
        <f t="shared" si="9"/>
        <v>0</v>
      </c>
    </row>
    <row r="16" spans="1:21" ht="15.75">
      <c r="A16" s="979" t="s">
        <v>1583</v>
      </c>
      <c r="B16" s="1080">
        <f>'Budget general'!B19</f>
        <v>0</v>
      </c>
      <c r="C16" s="1098"/>
      <c r="D16" s="1168">
        <f>SUMIFS('A3 Cash'!$N:$N,'A3 Cash'!$A:$A,Table!$A$5,'A3 Cash'!$C:$C,'BFU A3'!$A36,'A3 Cash'!$R:$R,"1")-SUMIFS('A3 Banque'!$N:$N,'A3 Banque'!$A:$A,Table!$A$5,'A3 Banque'!$C:$C,'BFU A3'!A36,'A3 Banque'!$R:$R,"1")</f>
        <v>0</v>
      </c>
      <c r="E16" s="1099">
        <f t="shared" si="0"/>
        <v>0</v>
      </c>
      <c r="F16" s="1098"/>
      <c r="G16" s="1168">
        <f>SUMIFS('A3 Cash'!$N:$N,'A3 Cash'!$A:$A,Table!$A$5,'A3 Cash'!$C:$C,'BFU A3'!$A36,'A3 Cash'!$R:$R,"2")-SUMIFS('A3 Banque'!$N:$N,'A3 Banque'!$A:$A,Table!$A$5,'A3 Banque'!$C:$C,'BFU A3'!$A36,'A3 Banque'!$R:$R,"2")</f>
        <v>0</v>
      </c>
      <c r="H16" s="1099">
        <f t="shared" si="5"/>
        <v>0</v>
      </c>
      <c r="I16" s="1098"/>
      <c r="J16" s="1168">
        <f>SUMIFS('A3 Cash'!$N:$N,'A3 Cash'!$A:$A,Table!$A$5,'A3 Cash'!$C:$C,'BFU A3'!$A36,'A3 Cash'!$R:$R,"3")-SUMIFS('A3 Banque'!$N:$N,'A3 Banque'!$A:$A,Table!$A$5,'A3 Banque'!$C:$C,'BFU A3'!$A36,'A3 Banque'!$R:$R,"3")</f>
        <v>0</v>
      </c>
      <c r="K16" s="1099">
        <f t="shared" si="6"/>
        <v>0</v>
      </c>
      <c r="L16" s="1098"/>
      <c r="M16" s="1168">
        <f>SUMIFS('A3 Cash'!$N:$N,'A3 Cash'!$A:$A,Table!$A$5,'A3 Cash'!$C:$C,'BFU A3'!$A36,'A3 Cash'!$R:$R,"4")-SUMIFS('A3 Banque'!$N:$N,'A3 Banque'!$A:$A,Table!$A$5,'A3 Banque'!$C:$C,'BFU A3'!$A36,'A3 Banque'!$R:$R,"4")</f>
        <v>0</v>
      </c>
      <c r="N16" s="1099">
        <f t="shared" si="7"/>
        <v>0</v>
      </c>
      <c r="P16" s="1098">
        <f t="shared" si="8"/>
        <v>0</v>
      </c>
      <c r="Q16" s="1117">
        <f t="shared" si="8"/>
        <v>0</v>
      </c>
      <c r="R16" s="1099">
        <f t="shared" si="4"/>
        <v>0</v>
      </c>
      <c r="T16" s="1099"/>
      <c r="U16" s="1099">
        <f t="shared" si="9"/>
        <v>0</v>
      </c>
    </row>
    <row r="17" spans="1:21" ht="15.75">
      <c r="A17" s="979" t="s">
        <v>1584</v>
      </c>
      <c r="B17" s="1080">
        <f>'Budget general'!B20</f>
        <v>0</v>
      </c>
      <c r="C17" s="1098"/>
      <c r="D17" s="1168">
        <f>SUMIFS('A3 Cash'!$N:$N,'A3 Cash'!$A:$A,Table!$A$5,'A3 Cash'!$C:$C,'BFU A3'!$A37,'A3 Cash'!$R:$R,"1")-SUMIFS('A3 Banque'!$N:$N,'A3 Banque'!$A:$A,Table!$A$5,'A3 Banque'!$C:$C,'BFU A3'!A37,'A3 Banque'!$R:$R,"1")</f>
        <v>0</v>
      </c>
      <c r="E17" s="1099">
        <f t="shared" si="0"/>
        <v>0</v>
      </c>
      <c r="F17" s="1098"/>
      <c r="G17" s="1168">
        <f>SUMIFS('A3 Cash'!$N:$N,'A3 Cash'!$A:$A,Table!$A$5,'A3 Cash'!$C:$C,'BFU A3'!$A37,'A3 Cash'!$R:$R,"2")-SUMIFS('A3 Banque'!$N:$N,'A3 Banque'!$A:$A,Table!$A$5,'A3 Banque'!$C:$C,'BFU A3'!$A37,'A3 Banque'!$R:$R,"2")</f>
        <v>0</v>
      </c>
      <c r="H17" s="1099">
        <f t="shared" si="5"/>
        <v>0</v>
      </c>
      <c r="I17" s="1098"/>
      <c r="J17" s="1168">
        <f>SUMIFS('A3 Cash'!$N:$N,'A3 Cash'!$A:$A,Table!$A$5,'A3 Cash'!$C:$C,'BFU A3'!$A37,'A3 Cash'!$R:$R,"3")-SUMIFS('A3 Banque'!$N:$N,'A3 Banque'!$A:$A,Table!$A$5,'A3 Banque'!$C:$C,'BFU A3'!$A37,'A3 Banque'!$R:$R,"3")</f>
        <v>0</v>
      </c>
      <c r="K17" s="1099">
        <f t="shared" si="6"/>
        <v>0</v>
      </c>
      <c r="L17" s="1098"/>
      <c r="M17" s="1168">
        <f>SUMIFS('A3 Cash'!$N:$N,'A3 Cash'!$A:$A,Table!$A$5,'A3 Cash'!$C:$C,'BFU A3'!$A37,'A3 Cash'!$R:$R,"4")-SUMIFS('A3 Banque'!$N:$N,'A3 Banque'!$A:$A,Table!$A$5,'A3 Banque'!$C:$C,'BFU A3'!$A37,'A3 Banque'!$R:$R,"4")</f>
        <v>0</v>
      </c>
      <c r="N17" s="1099">
        <f t="shared" si="7"/>
        <v>0</v>
      </c>
      <c r="P17" s="1098">
        <f t="shared" si="8"/>
        <v>0</v>
      </c>
      <c r="Q17" s="1117">
        <f t="shared" si="8"/>
        <v>0</v>
      </c>
      <c r="R17" s="1099">
        <f t="shared" si="4"/>
        <v>0</v>
      </c>
      <c r="T17" s="1099"/>
      <c r="U17" s="1099">
        <f t="shared" si="9"/>
        <v>0</v>
      </c>
    </row>
    <row r="18" spans="1:21" ht="15.75">
      <c r="A18" s="979" t="s">
        <v>1586</v>
      </c>
      <c r="B18" s="1081">
        <f>'Budget general'!B21</f>
        <v>0</v>
      </c>
      <c r="C18" s="1102"/>
      <c r="D18" s="1170">
        <f>SUMIFS('A3 Cash'!$N:$N,'A3 Cash'!$A:$A,Table!$A$5,'A3 Cash'!$C:$C,'BFU A3'!$A38,'A3 Cash'!$R:$R,"1")-SUMIFS('A3 Banque'!$N:$N,'A3 Banque'!$A:$A,Table!$A$5,'A3 Banque'!$C:$C,'BFU A3'!A38,'A3 Banque'!$R:$R,"1")</f>
        <v>0</v>
      </c>
      <c r="E18" s="1103">
        <f t="shared" si="0"/>
        <v>0</v>
      </c>
      <c r="F18" s="1102"/>
      <c r="G18" s="1170">
        <f>SUMIFS('A3 Cash'!$N:$N,'A3 Cash'!$A:$A,Table!$A$5,'A3 Cash'!$C:$C,'BFU A3'!$A38,'A3 Cash'!$R:$R,"2")-SUMIFS('A3 Banque'!$N:$N,'A3 Banque'!$A:$A,Table!$A$5,'A3 Banque'!$C:$C,'BFU A3'!$A38,'A3 Banque'!$R:$R,"2")</f>
        <v>0</v>
      </c>
      <c r="H18" s="1103">
        <f t="shared" si="5"/>
        <v>0</v>
      </c>
      <c r="I18" s="1102"/>
      <c r="J18" s="1170">
        <f>SUMIFS('A3 Cash'!$N:$N,'A3 Cash'!$A:$A,Table!$A$5,'A3 Cash'!$C:$C,'BFU A3'!$A38,'A3 Cash'!$R:$R,"3")-SUMIFS('A3 Banque'!$N:$N,'A3 Banque'!$A:$A,Table!$A$5,'A3 Banque'!$C:$C,'BFU A3'!$A38,'A3 Banque'!$R:$R,"3")</f>
        <v>0</v>
      </c>
      <c r="K18" s="1103">
        <f t="shared" si="6"/>
        <v>0</v>
      </c>
      <c r="L18" s="1102"/>
      <c r="M18" s="1170">
        <f>SUMIFS('A3 Cash'!$N:$N,'A3 Cash'!$A:$A,Table!$A$5,'A3 Cash'!$C:$C,'BFU A3'!$A38,'A3 Cash'!$R:$R,"4")-SUMIFS('A3 Banque'!$N:$N,'A3 Banque'!$A:$A,Table!$A$5,'A3 Banque'!$C:$C,'BFU A3'!$A38,'A3 Banque'!$R:$R,"4")</f>
        <v>0</v>
      </c>
      <c r="N18" s="1103">
        <f t="shared" si="7"/>
        <v>0</v>
      </c>
      <c r="P18" s="1102">
        <f t="shared" si="8"/>
        <v>0</v>
      </c>
      <c r="Q18" s="1009">
        <f t="shared" si="8"/>
        <v>0</v>
      </c>
      <c r="R18" s="1103">
        <f t="shared" si="4"/>
        <v>0</v>
      </c>
      <c r="T18" s="1103"/>
      <c r="U18" s="1103">
        <f t="shared" si="9"/>
        <v>0</v>
      </c>
    </row>
    <row r="19" spans="1:21" ht="15.75">
      <c r="A19" s="979" t="s">
        <v>1587</v>
      </c>
      <c r="B19" s="1080">
        <f>'Budget general'!B22</f>
        <v>0</v>
      </c>
      <c r="C19" s="1104"/>
      <c r="D19" s="1171">
        <f>SUMIFS('A3 Cash'!$N:$N,'A3 Cash'!$A:$A,Table!$A$5,'A3 Cash'!$C:$C,'BFU A3'!$A39,'A3 Cash'!$R:$R,"1")-SUMIFS('A3 Banque'!$N:$N,'A3 Banque'!$A:$A,Table!$A$5,'A3 Banque'!$C:$C,'BFU A3'!A39,'A3 Banque'!$R:$R,"1")</f>
        <v>0</v>
      </c>
      <c r="E19" s="1105">
        <f t="shared" si="0"/>
        <v>0</v>
      </c>
      <c r="F19" s="1104"/>
      <c r="G19" s="1171">
        <f>SUMIFS('A3 Cash'!$N:$N,'A3 Cash'!$A:$A,Table!$A$5,'A3 Cash'!$C:$C,'BFU A3'!$A39,'A3 Cash'!$R:$R,"2")-SUMIFS('A3 Banque'!$N:$N,'A3 Banque'!$A:$A,Table!$A$5,'A3 Banque'!$C:$C,'BFU A3'!$A39,'A3 Banque'!$R:$R,"2")</f>
        <v>0</v>
      </c>
      <c r="H19" s="1105">
        <f t="shared" si="5"/>
        <v>0</v>
      </c>
      <c r="I19" s="1104"/>
      <c r="J19" s="1171">
        <f>SUMIFS('A3 Cash'!$N:$N,'A3 Cash'!$A:$A,Table!$A$5,'A3 Cash'!$C:$C,'BFU A3'!$A39,'A3 Cash'!$R:$R,"3")-SUMIFS('A3 Banque'!$N:$N,'A3 Banque'!$A:$A,Table!$A$5,'A3 Banque'!$C:$C,'BFU A3'!$A39,'A3 Banque'!$R:$R,"3")</f>
        <v>0</v>
      </c>
      <c r="K19" s="1105">
        <f t="shared" si="6"/>
        <v>0</v>
      </c>
      <c r="L19" s="1104"/>
      <c r="M19" s="1171">
        <f>SUMIFS('A3 Cash'!$N:$N,'A3 Cash'!$A:$A,Table!$A$5,'A3 Cash'!$C:$C,'BFU A3'!$A39,'A3 Cash'!$R:$R,"4")-SUMIFS('A3 Banque'!$N:$N,'A3 Banque'!$A:$A,Table!$A$5,'A3 Banque'!$C:$C,'BFU A3'!$A39,'A3 Banque'!$R:$R,"4")</f>
        <v>0</v>
      </c>
      <c r="N19" s="1105">
        <f t="shared" si="7"/>
        <v>0</v>
      </c>
      <c r="P19" s="1104">
        <f t="shared" si="8"/>
        <v>0</v>
      </c>
      <c r="Q19" s="1117">
        <f t="shared" si="8"/>
        <v>0</v>
      </c>
      <c r="R19" s="1105">
        <f t="shared" si="4"/>
        <v>0</v>
      </c>
      <c r="T19" s="1105"/>
      <c r="U19" s="1105">
        <f t="shared" si="9"/>
        <v>0</v>
      </c>
    </row>
    <row r="20" spans="1:21" ht="15.75">
      <c r="A20" s="979" t="s">
        <v>1588</v>
      </c>
      <c r="B20" s="1080">
        <f>'Budget general'!B23</f>
        <v>0</v>
      </c>
      <c r="C20" s="1104"/>
      <c r="D20" s="1171">
        <f>SUMIFS('A3 Cash'!$N:$N,'A3 Cash'!$A:$A,Table!$A$5,'A3 Cash'!$C:$C,'BFU A3'!$A30,'A3 Cash'!$R:$R,"1")-SUMIFS('A3 Banque'!$N:$N,'A3 Banque'!$A:$A,Table!$A$5,'A3 Banque'!$C:$C,'BFU A3'!A30,'A3 Banque'!$R:$R,"1")</f>
        <v>0</v>
      </c>
      <c r="E20" s="1105">
        <f t="shared" si="0"/>
        <v>0</v>
      </c>
      <c r="F20" s="1104"/>
      <c r="G20" s="1171">
        <f>SUMIFS('A3 Cash'!$N:$N,'A3 Cash'!$A:$A,Table!$A$5,'A3 Cash'!$C:$C,'BFU A3'!$A30,'A3 Cash'!$R:$R,"2")-SUMIFS('A3 Banque'!$N:$N,'A3 Banque'!$A:$A,Table!$A$5,'A3 Banque'!$C:$C,'BFU A3'!$A30,'A3 Banque'!$R:$R,"2")</f>
        <v>0</v>
      </c>
      <c r="H20" s="1105">
        <f t="shared" si="5"/>
        <v>0</v>
      </c>
      <c r="I20" s="1104"/>
      <c r="J20" s="1171">
        <f>SUMIFS('A3 Cash'!$N:$N,'A3 Cash'!$A:$A,Table!$A$5,'A3 Cash'!$C:$C,'BFU A3'!$A30,'A3 Cash'!$R:$R,"3")-SUMIFS('A3 Banque'!$N:$N,'A3 Banque'!$A:$A,Table!$A$5,'A3 Banque'!$C:$C,'BFU A3'!$A30,'A3 Banque'!$R:$R,"3")</f>
        <v>0</v>
      </c>
      <c r="K20" s="1105">
        <f t="shared" si="6"/>
        <v>0</v>
      </c>
      <c r="L20" s="1104"/>
      <c r="M20" s="1171">
        <f>SUMIFS('A3 Cash'!$N:$N,'A3 Cash'!$A:$A,Table!$A$5,'A3 Cash'!$C:$C,'BFU A3'!$A30,'A3 Cash'!$R:$R,"4")-SUMIFS('A3 Banque'!$N:$N,'A3 Banque'!$A:$A,Table!$A$5,'A3 Banque'!$C:$C,'BFU A3'!$A30,'A3 Banque'!$R:$R,"4")</f>
        <v>0</v>
      </c>
      <c r="N20" s="1105">
        <f t="shared" si="7"/>
        <v>0</v>
      </c>
      <c r="P20" s="1104">
        <f t="shared" si="8"/>
        <v>0</v>
      </c>
      <c r="Q20" s="1117">
        <f t="shared" si="8"/>
        <v>0</v>
      </c>
      <c r="R20" s="1105">
        <f t="shared" si="4"/>
        <v>0</v>
      </c>
      <c r="T20" s="1105"/>
      <c r="U20" s="1105">
        <f t="shared" si="9"/>
        <v>0</v>
      </c>
    </row>
    <row r="21" spans="1:21" ht="15.75">
      <c r="A21" s="979" t="s">
        <v>1589</v>
      </c>
      <c r="B21" s="1080">
        <f>'Budget general'!B24</f>
        <v>0</v>
      </c>
      <c r="C21" s="1098"/>
      <c r="D21" s="1168">
        <f>SUMIFS('A3 Cash'!$N:$N,'A3 Cash'!$A:$A,Table!$A$5,'A3 Cash'!$C:$C,'BFU A3'!$A31,'A3 Cash'!$R:$R,"1")-SUMIFS('A3 Banque'!$N:$N,'A3 Banque'!$A:$A,Table!$A$5,'A3 Banque'!$C:$C,'BFU A3'!A31,'A3 Banque'!$R:$R,"1")</f>
        <v>0</v>
      </c>
      <c r="E21" s="1099">
        <f t="shared" si="0"/>
        <v>0</v>
      </c>
      <c r="F21" s="1098"/>
      <c r="G21" s="1168">
        <f>SUMIFS('A3 Cash'!$N:$N,'A3 Cash'!$A:$A,Table!$A$5,'A3 Cash'!$C:$C,'BFU A3'!$A31,'A3 Cash'!$R:$R,"2")-SUMIFS('A3 Banque'!$N:$N,'A3 Banque'!$A:$A,Table!$A$5,'A3 Banque'!$C:$C,'BFU A3'!$A31,'A3 Banque'!$R:$R,"2")</f>
        <v>0</v>
      </c>
      <c r="H21" s="1099">
        <f t="shared" si="5"/>
        <v>0</v>
      </c>
      <c r="I21" s="1098"/>
      <c r="J21" s="1168">
        <f>SUMIFS('A3 Cash'!$N:$N,'A3 Cash'!$A:$A,Table!$A$5,'A3 Cash'!$C:$C,'BFU A3'!$A31,'A3 Cash'!$R:$R,"3")-SUMIFS('A3 Banque'!$N:$N,'A3 Banque'!$A:$A,Table!$A$5,'A3 Banque'!$C:$C,'BFU A3'!$A31,'A3 Banque'!$R:$R,"3")</f>
        <v>0</v>
      </c>
      <c r="K21" s="1099">
        <f t="shared" si="6"/>
        <v>0</v>
      </c>
      <c r="L21" s="1098"/>
      <c r="M21" s="1168">
        <f>SUMIFS('A3 Cash'!$N:$N,'A3 Cash'!$A:$A,Table!$A$5,'A3 Cash'!$C:$C,'BFU A3'!$A31,'A3 Cash'!$R:$R,"4")-SUMIFS('A3 Banque'!$N:$N,'A3 Banque'!$A:$A,Table!$A$5,'A3 Banque'!$C:$C,'BFU A3'!$A31,'A3 Banque'!$R:$R,"4")</f>
        <v>0</v>
      </c>
      <c r="N21" s="1099">
        <f t="shared" si="7"/>
        <v>0</v>
      </c>
      <c r="P21" s="1098">
        <f t="shared" si="8"/>
        <v>0</v>
      </c>
      <c r="Q21" s="1117">
        <f t="shared" si="8"/>
        <v>0</v>
      </c>
      <c r="R21" s="1099">
        <f t="shared" si="4"/>
        <v>0</v>
      </c>
      <c r="T21" s="1099"/>
      <c r="U21" s="1099">
        <f t="shared" si="9"/>
        <v>0</v>
      </c>
    </row>
    <row r="22" spans="1:21" ht="15.75">
      <c r="A22" s="979" t="s">
        <v>1590</v>
      </c>
      <c r="B22" s="1080">
        <f>'Budget general'!B25</f>
        <v>0</v>
      </c>
      <c r="C22" s="1098"/>
      <c r="D22" s="1168">
        <f>SUMIFS('A3 Cash'!$N:$N,'A3 Cash'!$A:$A,Table!$A$5,'A3 Cash'!$C:$C,'BFU A3'!$A32,'A3 Cash'!$R:$R,"1")-SUMIFS('A3 Banque'!$N:$N,'A3 Banque'!$A:$A,Table!$A$5,'A3 Banque'!$C:$C,'BFU A3'!A32,'A3 Banque'!$R:$R,"1")</f>
        <v>0</v>
      </c>
      <c r="E22" s="1099">
        <f t="shared" si="0"/>
        <v>0</v>
      </c>
      <c r="F22" s="1098"/>
      <c r="G22" s="1168">
        <f>SUMIFS('A3 Cash'!$N:$N,'A3 Cash'!$A:$A,Table!$A$5,'A3 Cash'!$C:$C,'BFU A3'!$A32,'A3 Cash'!$R:$R,"2")-SUMIFS('A3 Banque'!$N:$N,'A3 Banque'!$A:$A,Table!$A$5,'A3 Banque'!$C:$C,'BFU A3'!$A32,'A3 Banque'!$R:$R,"2")</f>
        <v>0</v>
      </c>
      <c r="H22" s="1099">
        <f t="shared" si="5"/>
        <v>0</v>
      </c>
      <c r="I22" s="1098"/>
      <c r="J22" s="1168">
        <f>SUMIFS('A3 Cash'!$N:$N,'A3 Cash'!$A:$A,Table!$A$5,'A3 Cash'!$C:$C,'BFU A3'!$A32,'A3 Cash'!$R:$R,"3")-SUMIFS('A3 Banque'!$N:$N,'A3 Banque'!$A:$A,Table!$A$5,'A3 Banque'!$C:$C,'BFU A3'!$A32,'A3 Banque'!$R:$R,"3")</f>
        <v>0</v>
      </c>
      <c r="K22" s="1099">
        <f t="shared" si="6"/>
        <v>0</v>
      </c>
      <c r="L22" s="1098"/>
      <c r="M22" s="1168">
        <f>SUMIFS('A3 Cash'!$N:$N,'A3 Cash'!$A:$A,Table!$A$5,'A3 Cash'!$C:$C,'BFU A3'!$A32,'A3 Cash'!$R:$R,"4")-SUMIFS('A3 Banque'!$N:$N,'A3 Banque'!$A:$A,Table!$A$5,'A3 Banque'!$C:$C,'BFU A3'!$A32,'A3 Banque'!$R:$R,"4")</f>
        <v>0</v>
      </c>
      <c r="N22" s="1099">
        <f t="shared" si="7"/>
        <v>0</v>
      </c>
      <c r="P22" s="1098">
        <f t="shared" si="8"/>
        <v>0</v>
      </c>
      <c r="Q22" s="1117">
        <f t="shared" si="8"/>
        <v>0</v>
      </c>
      <c r="R22" s="1099">
        <f t="shared" si="4"/>
        <v>0</v>
      </c>
      <c r="T22" s="1099"/>
      <c r="U22" s="1099">
        <f t="shared" si="9"/>
        <v>0</v>
      </c>
    </row>
    <row r="23" spans="1:21" ht="15.75">
      <c r="A23" s="979" t="s">
        <v>1591</v>
      </c>
      <c r="B23" s="1080">
        <f>'Budget general'!B26</f>
        <v>0</v>
      </c>
      <c r="C23" s="1098"/>
      <c r="D23" s="1168">
        <f>SUMIFS('A3 Cash'!$N:$N,'A3 Cash'!$A:$A,Table!$A$5,'A3 Cash'!$C:$C,'BFU A3'!$A33,'A3 Cash'!$R:$R,"1")-SUMIFS('A3 Banque'!$N:$N,'A3 Banque'!$A:$A,Table!$A$5,'A3 Banque'!$C:$C,'BFU A3'!A33,'A3 Banque'!$R:$R,"1")</f>
        <v>0</v>
      </c>
      <c r="E23" s="1099">
        <f t="shared" si="0"/>
        <v>0</v>
      </c>
      <c r="F23" s="1098"/>
      <c r="G23" s="1168">
        <f>SUMIFS('A3 Cash'!$N:$N,'A3 Cash'!$A:$A,Table!$A$5,'A3 Cash'!$C:$C,'BFU A3'!$A33,'A3 Cash'!$R:$R,"2")-SUMIFS('A3 Banque'!$N:$N,'A3 Banque'!$A:$A,Table!$A$5,'A3 Banque'!$C:$C,'BFU A3'!$A33,'A3 Banque'!$R:$R,"2")</f>
        <v>0</v>
      </c>
      <c r="H23" s="1099">
        <f t="shared" si="5"/>
        <v>0</v>
      </c>
      <c r="I23" s="1098"/>
      <c r="J23" s="1168">
        <f>SUMIFS('A3 Cash'!$N:$N,'A3 Cash'!$A:$A,Table!$A$5,'A3 Cash'!$C:$C,'BFU A3'!$A33,'A3 Cash'!$R:$R,"3")-SUMIFS('A3 Banque'!$N:$N,'A3 Banque'!$A:$A,Table!$A$5,'A3 Banque'!$C:$C,'BFU A3'!$A33,'A3 Banque'!$R:$R,"3")</f>
        <v>0</v>
      </c>
      <c r="K23" s="1099">
        <f t="shared" si="6"/>
        <v>0</v>
      </c>
      <c r="L23" s="1098"/>
      <c r="M23" s="1168">
        <f>SUMIFS('A3 Cash'!$N:$N,'A3 Cash'!$A:$A,Table!$A$5,'A3 Cash'!$C:$C,'BFU A3'!$A33,'A3 Cash'!$R:$R,"4")-SUMIFS('A3 Banque'!$N:$N,'A3 Banque'!$A:$A,Table!$A$5,'A3 Banque'!$C:$C,'BFU A3'!$A33,'A3 Banque'!$R:$R,"4")</f>
        <v>0</v>
      </c>
      <c r="N23" s="1099">
        <f t="shared" si="7"/>
        <v>0</v>
      </c>
      <c r="P23" s="1098">
        <f t="shared" si="8"/>
        <v>0</v>
      </c>
      <c r="Q23" s="1117">
        <f t="shared" si="8"/>
        <v>0</v>
      </c>
      <c r="R23" s="1099">
        <f t="shared" si="4"/>
        <v>0</v>
      </c>
      <c r="T23" s="1099"/>
      <c r="U23" s="1099">
        <f t="shared" si="9"/>
        <v>0</v>
      </c>
    </row>
    <row r="24" spans="1:21" ht="15.75">
      <c r="A24" s="979" t="s">
        <v>1592</v>
      </c>
      <c r="B24" s="1081">
        <f>'Budget general'!B27</f>
        <v>0</v>
      </c>
      <c r="C24" s="1102"/>
      <c r="D24" s="1170">
        <f>SUMIFS('A3 Cash'!$N:$N,'A3 Cash'!$A:$A,Table!$A$5,'A3 Cash'!$C:$C,'BFU A3'!$A34,'A3 Cash'!$R:$R,"1")-SUMIFS('A3 Banque'!$N:$N,'A3 Banque'!$A:$A,Table!$A$5,'A3 Banque'!$C:$C,'BFU A3'!A34,'A3 Banque'!$R:$R,"1")</f>
        <v>0</v>
      </c>
      <c r="E24" s="1103">
        <f t="shared" si="0"/>
        <v>0</v>
      </c>
      <c r="F24" s="1102"/>
      <c r="G24" s="1170">
        <f>SUMIFS('A3 Cash'!$N:$N,'A3 Cash'!$A:$A,Table!$A$5,'A3 Cash'!$C:$C,'BFU A3'!$A34,'A3 Cash'!$R:$R,"2")-SUMIFS('A3 Banque'!$N:$N,'A3 Banque'!$A:$A,Table!$A$5,'A3 Banque'!$C:$C,'BFU A3'!$A34,'A3 Banque'!$R:$R,"2")</f>
        <v>0</v>
      </c>
      <c r="H24" s="1103">
        <f t="shared" si="5"/>
        <v>0</v>
      </c>
      <c r="I24" s="1102"/>
      <c r="J24" s="1170">
        <f>SUMIFS('A3 Cash'!$N:$N,'A3 Cash'!$A:$A,Table!$A$5,'A3 Cash'!$C:$C,'BFU A3'!$A34,'A3 Cash'!$R:$R,"3")-SUMIFS('A3 Banque'!$N:$N,'A3 Banque'!$A:$A,Table!$A$5,'A3 Banque'!$C:$C,'BFU A3'!$A34,'A3 Banque'!$R:$R,"3")</f>
        <v>0</v>
      </c>
      <c r="K24" s="1103">
        <f t="shared" si="6"/>
        <v>0</v>
      </c>
      <c r="L24" s="1102"/>
      <c r="M24" s="1170">
        <f>SUMIFS('A3 Cash'!$N:$N,'A3 Cash'!$A:$A,Table!$A$5,'A3 Cash'!$C:$C,'BFU A3'!$A34,'A3 Cash'!$R:$R,"4")-SUMIFS('A3 Banque'!$N:$N,'A3 Banque'!$A:$A,Table!$A$5,'A3 Banque'!$C:$C,'BFU A3'!$A34,'A3 Banque'!$R:$R,"4")</f>
        <v>0</v>
      </c>
      <c r="N24" s="1103">
        <f t="shared" si="7"/>
        <v>0</v>
      </c>
      <c r="P24" s="1102">
        <f t="shared" si="8"/>
        <v>0</v>
      </c>
      <c r="Q24" s="1009">
        <f t="shared" si="8"/>
        <v>0</v>
      </c>
      <c r="R24" s="1103">
        <f t="shared" si="4"/>
        <v>0</v>
      </c>
      <c r="T24" s="1103"/>
      <c r="U24" s="1103">
        <f t="shared" si="9"/>
        <v>0</v>
      </c>
    </row>
    <row r="25" spans="1:21" ht="15.75">
      <c r="A25" s="979" t="s">
        <v>1593</v>
      </c>
      <c r="B25" s="1080">
        <f>'Budget general'!B28</f>
        <v>0</v>
      </c>
      <c r="C25" s="1104"/>
      <c r="D25" s="1171">
        <f>SUMIFS('A3 Cash'!$N:$N,'A3 Cash'!$A:$A,Table!$A$5,'A3 Cash'!$C:$C,'BFU A3'!$A35,'A3 Cash'!$R:$R,"1")-SUMIFS('A3 Banque'!$N:$N,'A3 Banque'!$A:$A,Table!$A$5,'A3 Banque'!$C:$C,'BFU A3'!A35,'A3 Banque'!$R:$R,"1")</f>
        <v>0</v>
      </c>
      <c r="E25" s="1105">
        <f t="shared" si="0"/>
        <v>0</v>
      </c>
      <c r="F25" s="1104"/>
      <c r="G25" s="1171">
        <f>SUMIFS('A3 Cash'!$N:$N,'A3 Cash'!$A:$A,Table!$A$5,'A3 Cash'!$C:$C,'BFU A3'!$A35,'A3 Cash'!$R:$R,"2")-SUMIFS('A3 Banque'!$N:$N,'A3 Banque'!$A:$A,Table!$A$5,'A3 Banque'!$C:$C,'BFU A3'!$A35,'A3 Banque'!$R:$R,"2")</f>
        <v>0</v>
      </c>
      <c r="H25" s="1105">
        <f t="shared" si="5"/>
        <v>0</v>
      </c>
      <c r="I25" s="1104"/>
      <c r="J25" s="1171">
        <f>SUMIFS('A3 Cash'!$N:$N,'A3 Cash'!$A:$A,Table!$A$5,'A3 Cash'!$C:$C,'BFU A3'!$A35,'A3 Cash'!$R:$R,"3")-SUMIFS('A3 Banque'!$N:$N,'A3 Banque'!$A:$A,Table!$A$5,'A3 Banque'!$C:$C,'BFU A3'!$A35,'A3 Banque'!$R:$R,"3")</f>
        <v>0</v>
      </c>
      <c r="K25" s="1105">
        <f t="shared" si="6"/>
        <v>0</v>
      </c>
      <c r="L25" s="1104"/>
      <c r="M25" s="1171">
        <f>SUMIFS('A3 Cash'!$N:$N,'A3 Cash'!$A:$A,Table!$A$5,'A3 Cash'!$C:$C,'BFU A3'!$A35,'A3 Cash'!$R:$R,"4")-SUMIFS('A3 Banque'!$N:$N,'A3 Banque'!$A:$A,Table!$A$5,'A3 Banque'!$C:$C,'BFU A3'!$A35,'A3 Banque'!$R:$R,"4")</f>
        <v>0</v>
      </c>
      <c r="N25" s="1105">
        <f t="shared" si="7"/>
        <v>0</v>
      </c>
      <c r="P25" s="1104">
        <f t="shared" si="8"/>
        <v>0</v>
      </c>
      <c r="Q25" s="1117">
        <f t="shared" si="8"/>
        <v>0</v>
      </c>
      <c r="R25" s="1105">
        <f t="shared" si="4"/>
        <v>0</v>
      </c>
      <c r="T25" s="1105"/>
      <c r="U25" s="1105">
        <f t="shared" si="9"/>
        <v>0</v>
      </c>
    </row>
    <row r="26" spans="1:21" ht="15.75">
      <c r="A26" s="979" t="s">
        <v>1594</v>
      </c>
      <c r="B26" s="1082">
        <f>'Budget general'!B29</f>
        <v>0</v>
      </c>
      <c r="C26" s="1106"/>
      <c r="D26" s="1172">
        <f>SUMIFS('A3 Cash'!$N:$N,'A3 Cash'!$A:$A,Table!$A$5,'A3 Cash'!$C:$C,'BFU A3'!$A36,'A3 Cash'!$R:$R,"1")-SUMIFS('A3 Banque'!$N:$N,'A3 Banque'!$A:$A,Table!$A$5,'A3 Banque'!$C:$C,'BFU A3'!A36,'A3 Banque'!$R:$R,"1")</f>
        <v>0</v>
      </c>
      <c r="E26" s="1107">
        <f t="shared" si="0"/>
        <v>0</v>
      </c>
      <c r="F26" s="1106"/>
      <c r="G26" s="1172">
        <f>SUMIFS('A3 Cash'!$N:$N,'A3 Cash'!$A:$A,Table!$A$5,'A3 Cash'!$C:$C,'BFU A3'!$A36,'A3 Cash'!$R:$R,"2")-SUMIFS('A3 Banque'!$N:$N,'A3 Banque'!$A:$A,Table!$A$5,'A3 Banque'!$C:$C,'BFU A3'!$A36,'A3 Banque'!$R:$R,"2")</f>
        <v>0</v>
      </c>
      <c r="H26" s="1107">
        <f t="shared" si="5"/>
        <v>0</v>
      </c>
      <c r="I26" s="1106"/>
      <c r="J26" s="1172">
        <f>SUMIFS('A3 Cash'!$N:$N,'A3 Cash'!$A:$A,Table!$A$5,'A3 Cash'!$C:$C,'BFU A3'!$A36,'A3 Cash'!$R:$R,"3")-SUMIFS('A3 Banque'!$N:$N,'A3 Banque'!$A:$A,Table!$A$5,'A3 Banque'!$C:$C,'BFU A3'!$A36,'A3 Banque'!$R:$R,"3")</f>
        <v>0</v>
      </c>
      <c r="K26" s="1107">
        <f t="shared" si="6"/>
        <v>0</v>
      </c>
      <c r="L26" s="1106"/>
      <c r="M26" s="1172">
        <f>SUMIFS('A3 Cash'!$N:$N,'A3 Cash'!$A:$A,Table!$A$5,'A3 Cash'!$C:$C,'BFU A3'!$A36,'A3 Cash'!$R:$R,"4")-SUMIFS('A3 Banque'!$N:$N,'A3 Banque'!$A:$A,Table!$A$5,'A3 Banque'!$C:$C,'BFU A3'!$A36,'A3 Banque'!$R:$R,"4")</f>
        <v>0</v>
      </c>
      <c r="N26" s="1107">
        <f t="shared" si="7"/>
        <v>0</v>
      </c>
      <c r="P26" s="1106">
        <f t="shared" si="8"/>
        <v>0</v>
      </c>
      <c r="Q26" s="1117">
        <f t="shared" si="8"/>
        <v>0</v>
      </c>
      <c r="R26" s="1107">
        <f t="shared" si="4"/>
        <v>0</v>
      </c>
      <c r="T26" s="1107"/>
      <c r="U26" s="1107">
        <f t="shared" si="9"/>
        <v>0</v>
      </c>
    </row>
    <row r="27" spans="1:21" ht="15.75">
      <c r="A27" s="979" t="s">
        <v>1595</v>
      </c>
      <c r="B27" s="1082">
        <f>'Budget general'!B30</f>
        <v>0</v>
      </c>
      <c r="C27" s="1098"/>
      <c r="D27" s="1168">
        <f>SUMIFS('A3 Cash'!$N:$N,'A3 Cash'!$A:$A,Table!$A$5,'A3 Cash'!$C:$C,'BFU A3'!$A37,'A3 Cash'!$R:$R,"1")-SUMIFS('A3 Banque'!$N:$N,'A3 Banque'!$A:$A,Table!$A$5,'A3 Banque'!$C:$C,'BFU A3'!A37,'A3 Banque'!$R:$R,"1")</f>
        <v>0</v>
      </c>
      <c r="E27" s="1099">
        <f t="shared" si="0"/>
        <v>0</v>
      </c>
      <c r="F27" s="1098"/>
      <c r="G27" s="1168">
        <f>SUMIFS('A3 Cash'!$N:$N,'A3 Cash'!$A:$A,Table!$A$5,'A3 Cash'!$C:$C,'BFU A3'!$A37,'A3 Cash'!$R:$R,"2")-SUMIFS('A3 Banque'!$N:$N,'A3 Banque'!$A:$A,Table!$A$5,'A3 Banque'!$C:$C,'BFU A3'!$A37,'A3 Banque'!$R:$R,"2")</f>
        <v>0</v>
      </c>
      <c r="H27" s="1099">
        <f t="shared" si="5"/>
        <v>0</v>
      </c>
      <c r="I27" s="1098"/>
      <c r="J27" s="1168">
        <f>SUMIFS('A3 Cash'!$N:$N,'A3 Cash'!$A:$A,Table!$A$5,'A3 Cash'!$C:$C,'BFU A3'!$A37,'A3 Cash'!$R:$R,"3")-SUMIFS('A3 Banque'!$N:$N,'A3 Banque'!$A:$A,Table!$A$5,'A3 Banque'!$C:$C,'BFU A3'!$A37,'A3 Banque'!$R:$R,"3")</f>
        <v>0</v>
      </c>
      <c r="K27" s="1099">
        <f t="shared" si="6"/>
        <v>0</v>
      </c>
      <c r="L27" s="1098"/>
      <c r="M27" s="1168">
        <f>SUMIFS('A3 Cash'!$N:$N,'A3 Cash'!$A:$A,Table!$A$5,'A3 Cash'!$C:$C,'BFU A3'!$A37,'A3 Cash'!$R:$R,"4")-SUMIFS('A3 Banque'!$N:$N,'A3 Banque'!$A:$A,Table!$A$5,'A3 Banque'!$C:$C,'BFU A3'!$A37,'A3 Banque'!$R:$R,"4")</f>
        <v>0</v>
      </c>
      <c r="N27" s="1099">
        <f t="shared" si="7"/>
        <v>0</v>
      </c>
      <c r="P27" s="1098">
        <f t="shared" si="8"/>
        <v>0</v>
      </c>
      <c r="Q27" s="1117">
        <f t="shared" si="8"/>
        <v>0</v>
      </c>
      <c r="R27" s="1099">
        <f t="shared" si="4"/>
        <v>0</v>
      </c>
      <c r="T27" s="1099"/>
      <c r="U27" s="1099">
        <f t="shared" si="9"/>
        <v>0</v>
      </c>
    </row>
    <row r="28" spans="1:21" ht="15.75">
      <c r="A28" s="979" t="s">
        <v>1596</v>
      </c>
      <c r="B28" s="1082">
        <f>'Budget general'!B31</f>
        <v>0</v>
      </c>
      <c r="C28" s="1098"/>
      <c r="D28" s="1168">
        <f>SUMIFS('A3 Cash'!$N:$N,'A3 Cash'!$A:$A,Table!$A$5,'A3 Cash'!$C:$C,'BFU A3'!$A38,'A3 Cash'!$R:$R,"1")-SUMIFS('A3 Banque'!$N:$N,'A3 Banque'!$A:$A,Table!$A$5,'A3 Banque'!$C:$C,'BFU A3'!A38,'A3 Banque'!$R:$R,"1")</f>
        <v>0</v>
      </c>
      <c r="E28" s="1099">
        <f t="shared" si="0"/>
        <v>0</v>
      </c>
      <c r="F28" s="1098"/>
      <c r="G28" s="1168">
        <f>SUMIFS('A3 Cash'!$N:$N,'A3 Cash'!$A:$A,Table!$A$5,'A3 Cash'!$C:$C,'BFU A3'!$A38,'A3 Cash'!$R:$R,"2")-SUMIFS('A3 Banque'!$N:$N,'A3 Banque'!$A:$A,Table!$A$5,'A3 Banque'!$C:$C,'BFU A3'!$A38,'A3 Banque'!$R:$R,"2")</f>
        <v>0</v>
      </c>
      <c r="H28" s="1099">
        <f t="shared" si="5"/>
        <v>0</v>
      </c>
      <c r="I28" s="1098"/>
      <c r="J28" s="1168">
        <f>SUMIFS('A3 Cash'!$N:$N,'A3 Cash'!$A:$A,Table!$A$5,'A3 Cash'!$C:$C,'BFU A3'!$A38,'A3 Cash'!$R:$R,"3")-SUMIFS('A3 Banque'!$N:$N,'A3 Banque'!$A:$A,Table!$A$5,'A3 Banque'!$C:$C,'BFU A3'!$A38,'A3 Banque'!$R:$R,"3")</f>
        <v>0</v>
      </c>
      <c r="K28" s="1099">
        <f t="shared" si="6"/>
        <v>0</v>
      </c>
      <c r="L28" s="1098"/>
      <c r="M28" s="1168">
        <f>SUMIFS('A3 Cash'!$N:$N,'A3 Cash'!$A:$A,Table!$A$5,'A3 Cash'!$C:$C,'BFU A3'!$A38,'A3 Cash'!$R:$R,"4")-SUMIFS('A3 Banque'!$N:$N,'A3 Banque'!$A:$A,Table!$A$5,'A3 Banque'!$C:$C,'BFU A3'!$A38,'A3 Banque'!$R:$R,"4")</f>
        <v>0</v>
      </c>
      <c r="N28" s="1099">
        <f t="shared" si="7"/>
        <v>0</v>
      </c>
      <c r="P28" s="1098">
        <f t="shared" si="8"/>
        <v>0</v>
      </c>
      <c r="Q28" s="1117">
        <f t="shared" si="8"/>
        <v>0</v>
      </c>
      <c r="R28" s="1099">
        <f t="shared" si="4"/>
        <v>0</v>
      </c>
      <c r="T28" s="1099"/>
      <c r="U28" s="1099">
        <f t="shared" si="9"/>
        <v>0</v>
      </c>
    </row>
    <row r="29" spans="1:21" ht="16.5" thickBot="1">
      <c r="A29" s="979" t="s">
        <v>1597</v>
      </c>
      <c r="B29" s="1082">
        <f>'Budget general'!B32</f>
        <v>0</v>
      </c>
      <c r="C29" s="1098"/>
      <c r="D29" s="1168">
        <f>SUMIFS('A3 Cash'!$N:$N,'A3 Cash'!$A:$A,Table!$A$5,'A3 Cash'!$C:$C,'BFU A3'!$A39,'A3 Cash'!$R:$R,"1")-SUMIFS('A3 Banque'!$N:$N,'A3 Banque'!$A:$A,Table!$A$5,'A3 Banque'!$C:$C,'BFU A3'!A39,'A3 Banque'!$R:$R,"1")</f>
        <v>0</v>
      </c>
      <c r="E29" s="1099">
        <f t="shared" si="0"/>
        <v>0</v>
      </c>
      <c r="F29" s="1098"/>
      <c r="G29" s="1168">
        <f>SUMIFS('A3 Cash'!$N:$N,'A3 Cash'!$A:$A,Table!$A$5,'A3 Cash'!$C:$C,'BFU A3'!$A39,'A3 Cash'!$R:$R,"2")-SUMIFS('A3 Banque'!$N:$N,'A3 Banque'!$A:$A,Table!$A$5,'A3 Banque'!$C:$C,'BFU A3'!$A39,'A3 Banque'!$R:$R,"2")</f>
        <v>0</v>
      </c>
      <c r="H29" s="1099">
        <f t="shared" si="5"/>
        <v>0</v>
      </c>
      <c r="I29" s="1098"/>
      <c r="J29" s="1168">
        <f>SUMIFS('A3 Cash'!$N:$N,'A3 Cash'!$A:$A,Table!$A$5,'A3 Cash'!$C:$C,'BFU A3'!$A39,'A3 Cash'!$R:$R,"3")-SUMIFS('A3 Banque'!$N:$N,'A3 Banque'!$A:$A,Table!$A$5,'A3 Banque'!$C:$C,'BFU A3'!$A39,'A3 Banque'!$R:$R,"3")</f>
        <v>0</v>
      </c>
      <c r="K29" s="1099">
        <f t="shared" si="6"/>
        <v>0</v>
      </c>
      <c r="L29" s="1098"/>
      <c r="M29" s="1168">
        <f>SUMIFS('A3 Cash'!$N:$N,'A3 Cash'!$A:$A,Table!$A$5,'A3 Cash'!$C:$C,'BFU A3'!$A39,'A3 Cash'!$R:$R,"4")-SUMIFS('A3 Banque'!$N:$N,'A3 Banque'!$A:$A,Table!$A$5,'A3 Banque'!$C:$C,'BFU A3'!$A39,'A3 Banque'!$R:$R,"4")</f>
        <v>0</v>
      </c>
      <c r="N29" s="1099">
        <f t="shared" si="7"/>
        <v>0</v>
      </c>
      <c r="P29" s="1098">
        <f t="shared" si="8"/>
        <v>0</v>
      </c>
      <c r="Q29" s="1117">
        <f t="shared" si="8"/>
        <v>0</v>
      </c>
      <c r="R29" s="1099">
        <f t="shared" si="4"/>
        <v>0</v>
      </c>
      <c r="T29" s="1099"/>
      <c r="U29" s="1099">
        <f t="shared" si="9"/>
        <v>0</v>
      </c>
    </row>
    <row r="30" spans="1:21" ht="16.5" thickBot="1">
      <c r="A30" s="979" t="s">
        <v>212</v>
      </c>
      <c r="B30" s="1070">
        <f>'Budget general'!B33</f>
        <v>0</v>
      </c>
      <c r="C30" s="1164">
        <f>C31+C37+C43+C49</f>
        <v>0</v>
      </c>
      <c r="D30" s="1164">
        <f>D31+D37+D43+D49</f>
        <v>0</v>
      </c>
      <c r="E30" s="1095">
        <f t="shared" si="0"/>
        <v>0</v>
      </c>
      <c r="F30" s="1164">
        <f>F31+F37+F43+F49</f>
        <v>0</v>
      </c>
      <c r="G30" s="1164">
        <f>G31+G37+G43+G49</f>
        <v>0</v>
      </c>
      <c r="H30" s="1095">
        <f t="shared" si="5"/>
        <v>0</v>
      </c>
      <c r="I30" s="1164">
        <f>I31+I37+I43+I49</f>
        <v>0</v>
      </c>
      <c r="J30" s="1164">
        <f>J31+J37+J43+J49</f>
        <v>0</v>
      </c>
      <c r="K30" s="1095">
        <f t="shared" si="6"/>
        <v>0</v>
      </c>
      <c r="L30" s="1164">
        <f>L31+L37+L43+L49</f>
        <v>0</v>
      </c>
      <c r="M30" s="1164">
        <f>M31+M37+M43+M49</f>
        <v>0</v>
      </c>
      <c r="N30" s="1095">
        <f t="shared" si="7"/>
        <v>0</v>
      </c>
      <c r="P30" s="1070">
        <f>P31+P37+P43+P49</f>
        <v>0</v>
      </c>
      <c r="Q30" s="1070">
        <f>Q31+Q37+Q43+Q49</f>
        <v>0</v>
      </c>
      <c r="R30" s="1095">
        <f>P30-Q30</f>
        <v>0</v>
      </c>
      <c r="T30" s="1095"/>
      <c r="U30" s="1095">
        <f>U31+U37+U43+U49</f>
        <v>0</v>
      </c>
    </row>
    <row r="31" spans="1:21" ht="15.75">
      <c r="A31" s="979" t="s">
        <v>1598</v>
      </c>
      <c r="B31" s="1079">
        <f>'Budget general'!B34</f>
        <v>0</v>
      </c>
      <c r="C31" s="1096"/>
      <c r="D31" s="1170">
        <f>SUMIFS('A3 Cash'!$N:$N,'A3 Cash'!$A:$A,Table!$A$5,'A3 Cash'!$C:$C,'BFU A3'!$A31,'A3 Cash'!$R:$R,"1")-SUMIFS('A3 Banque'!$N:$N,'A3 Banque'!$A:$A,Table!$A$5,'A3 Banque'!$C:$C,'BFU A3'!A31,'A3 Banque'!$R:$R,"1")</f>
        <v>0</v>
      </c>
      <c r="E31" s="1097">
        <f t="shared" si="0"/>
        <v>0</v>
      </c>
      <c r="F31" s="1096"/>
      <c r="G31" s="1170">
        <f>SUMIFS('A3 Cash'!$N:$N,'A3 Cash'!$A:$A,Table!$A$5,'A3 Cash'!$C:$C,'BFU A3'!$A31,'A3 Cash'!$R:$R,"2")-SUMIFS('A3 Banque'!$N:$N,'A3 Banque'!$A:$A,Table!$A$5,'A3 Banque'!$C:$C,'BFU A3'!$A31,'A3 Banque'!$R:$R,"2")</f>
        <v>0</v>
      </c>
      <c r="H31" s="1097">
        <f t="shared" si="5"/>
        <v>0</v>
      </c>
      <c r="I31" s="1096"/>
      <c r="J31" s="1170">
        <f>SUMIFS('A3 Cash'!$N:$N,'A3 Cash'!$A:$A,Table!$A$5,'A3 Cash'!$C:$C,'BFU A3'!$A31,'A3 Cash'!$R:$R,"3")-SUMIFS('A3 Banque'!$N:$N,'A3 Banque'!$A:$A,Table!$A$5,'A3 Banque'!$C:$C,'BFU A3'!$A31,'A3 Banque'!$R:$R,"3")</f>
        <v>0</v>
      </c>
      <c r="K31" s="1097">
        <f t="shared" si="6"/>
        <v>0</v>
      </c>
      <c r="L31" s="1096"/>
      <c r="M31" s="1170">
        <f>SUMIFS('A3 Cash'!$N:$N,'A3 Cash'!$A:$A,Table!$A$5,'A3 Cash'!$C:$C,'BFU A3'!$A31,'A3 Cash'!$R:$R,"4")-SUMIFS('A3 Banque'!$N:$N,'A3 Banque'!$A:$A,Table!$A$5,'A3 Banque'!$C:$C,'BFU A3'!$A31,'A3 Banque'!$R:$R,"4")</f>
        <v>0</v>
      </c>
      <c r="N31" s="1097">
        <f t="shared" si="7"/>
        <v>0</v>
      </c>
      <c r="P31" s="1096">
        <f>C31+F31+I31+L31</f>
        <v>0</v>
      </c>
      <c r="Q31" s="1096">
        <f>D31+G31+J31+M31</f>
        <v>0</v>
      </c>
      <c r="R31" s="1097">
        <f>P31-Q31</f>
        <v>0</v>
      </c>
      <c r="T31" s="1097"/>
      <c r="U31" s="1097">
        <f>Q31-T31</f>
        <v>0</v>
      </c>
    </row>
    <row r="32" spans="1:21" ht="15.75">
      <c r="A32" s="979" t="s">
        <v>1599</v>
      </c>
      <c r="B32" s="1080">
        <f>'Budget general'!B35</f>
        <v>0</v>
      </c>
      <c r="C32" s="1098"/>
      <c r="D32" s="1168">
        <f>SUMIFS('A3 Cash'!$N:$N,'A3 Cash'!$A:$A,Table!$A$5,'A3 Cash'!$C:$C,'BFU A3'!$A32,'A3 Cash'!$R:$R,"1")-SUMIFS('A3 Banque'!$N:$N,'A3 Banque'!$A:$A,Table!$A$5,'A3 Banque'!$C:$C,'BFU A3'!A32,'A3 Banque'!$R:$R,"1")</f>
        <v>0</v>
      </c>
      <c r="E32" s="1099">
        <f t="shared" si="0"/>
        <v>0</v>
      </c>
      <c r="F32" s="1098"/>
      <c r="G32" s="1168">
        <f>SUMIFS('A3 Cash'!$N:$N,'A3 Cash'!$A:$A,Table!$A$5,'A3 Cash'!$C:$C,'BFU A3'!$A32,'A3 Cash'!$R:$R,"2")-SUMIFS('A3 Banque'!$N:$N,'A3 Banque'!$A:$A,Table!$A$5,'A3 Banque'!$C:$C,'BFU A3'!$A32,'A3 Banque'!$R:$R,"2")</f>
        <v>0</v>
      </c>
      <c r="H32" s="1099">
        <f t="shared" si="5"/>
        <v>0</v>
      </c>
      <c r="I32" s="1098"/>
      <c r="J32" s="1168">
        <f>SUMIFS('A3 Cash'!$N:$N,'A3 Cash'!$A:$A,Table!$A$5,'A3 Cash'!$C:$C,'BFU A3'!$A32,'A3 Cash'!$R:$R,"3")-SUMIFS('A3 Banque'!$N:$N,'A3 Banque'!$A:$A,Table!$A$5,'A3 Banque'!$C:$C,'BFU A3'!$A32,'A3 Banque'!$R:$R,"3")</f>
        <v>0</v>
      </c>
      <c r="K32" s="1099">
        <f t="shared" si="6"/>
        <v>0</v>
      </c>
      <c r="L32" s="1098"/>
      <c r="M32" s="1168">
        <f>SUMIFS('A3 Cash'!$N:$N,'A3 Cash'!$A:$A,Table!$A$5,'A3 Cash'!$C:$C,'BFU A3'!$A32,'A3 Cash'!$R:$R,"4")-SUMIFS('A3 Banque'!$N:$N,'A3 Banque'!$A:$A,Table!$A$5,'A3 Banque'!$C:$C,'BFU A3'!$A32,'A3 Banque'!$R:$R,"4")</f>
        <v>0</v>
      </c>
      <c r="N32" s="1099">
        <f t="shared" si="7"/>
        <v>0</v>
      </c>
      <c r="P32" s="1098">
        <f t="shared" ref="P32:Q54" si="10">C32+F32+I32+L32</f>
        <v>0</v>
      </c>
      <c r="Q32" s="1117">
        <f t="shared" si="10"/>
        <v>0</v>
      </c>
      <c r="R32" s="1099">
        <f t="shared" ref="R32:R54" si="11">P32-Q32</f>
        <v>0</v>
      </c>
      <c r="T32" s="1099"/>
      <c r="U32" s="1099">
        <f t="shared" ref="U32:U54" si="12">Q32-T32</f>
        <v>0</v>
      </c>
    </row>
    <row r="33" spans="1:21" ht="15.75">
      <c r="A33" s="979" t="s">
        <v>1600</v>
      </c>
      <c r="B33" s="1080">
        <f>'Budget general'!B36</f>
        <v>0</v>
      </c>
      <c r="C33" s="1098"/>
      <c r="D33" s="1168">
        <f>SUMIFS('A3 Cash'!$N:$N,'A3 Cash'!$A:$A,Table!$A$5,'A3 Cash'!$C:$C,'BFU A3'!$A33,'A3 Cash'!$R:$R,"1")-SUMIFS('A3 Banque'!$N:$N,'A3 Banque'!$A:$A,Table!$A$5,'A3 Banque'!$C:$C,'BFU A3'!A33,'A3 Banque'!$R:$R,"1")</f>
        <v>0</v>
      </c>
      <c r="E33" s="1099">
        <f t="shared" si="0"/>
        <v>0</v>
      </c>
      <c r="F33" s="1098"/>
      <c r="G33" s="1168">
        <f>SUMIFS('A3 Cash'!$N:$N,'A3 Cash'!$A:$A,Table!$A$5,'A3 Cash'!$C:$C,'BFU A3'!$A33,'A3 Cash'!$R:$R,"2")-SUMIFS('A3 Banque'!$N:$N,'A3 Banque'!$A:$A,Table!$A$5,'A3 Banque'!$C:$C,'BFU A3'!$A33,'A3 Banque'!$R:$R,"2")</f>
        <v>0</v>
      </c>
      <c r="H33" s="1099">
        <f t="shared" si="5"/>
        <v>0</v>
      </c>
      <c r="I33" s="1098"/>
      <c r="J33" s="1168">
        <f>SUMIFS('A3 Cash'!$N:$N,'A3 Cash'!$A:$A,Table!$A$5,'A3 Cash'!$C:$C,'BFU A3'!$A33,'A3 Cash'!$R:$R,"3")-SUMIFS('A3 Banque'!$N:$N,'A3 Banque'!$A:$A,Table!$A$5,'A3 Banque'!$C:$C,'BFU A3'!$A33,'A3 Banque'!$R:$R,"3")</f>
        <v>0</v>
      </c>
      <c r="K33" s="1099">
        <f t="shared" si="6"/>
        <v>0</v>
      </c>
      <c r="L33" s="1098"/>
      <c r="M33" s="1168">
        <f>SUMIFS('A3 Cash'!$N:$N,'A3 Cash'!$A:$A,Table!$A$5,'A3 Cash'!$C:$C,'BFU A3'!$A33,'A3 Cash'!$R:$R,"4")-SUMIFS('A3 Banque'!$N:$N,'A3 Banque'!$A:$A,Table!$A$5,'A3 Banque'!$C:$C,'BFU A3'!$A33,'A3 Banque'!$R:$R,"4")</f>
        <v>0</v>
      </c>
      <c r="N33" s="1099">
        <f t="shared" si="7"/>
        <v>0</v>
      </c>
      <c r="P33" s="1098">
        <f t="shared" si="10"/>
        <v>0</v>
      </c>
      <c r="Q33" s="1117">
        <f t="shared" si="10"/>
        <v>0</v>
      </c>
      <c r="R33" s="1099">
        <f t="shared" si="11"/>
        <v>0</v>
      </c>
      <c r="T33" s="1099"/>
      <c r="U33" s="1099">
        <f t="shared" si="12"/>
        <v>0</v>
      </c>
    </row>
    <row r="34" spans="1:21" ht="15.75">
      <c r="A34" s="979" t="s">
        <v>1601</v>
      </c>
      <c r="B34" s="1080">
        <f>'Budget general'!B37</f>
        <v>0</v>
      </c>
      <c r="C34" s="1098"/>
      <c r="D34" s="1168">
        <f>SUMIFS('A3 Cash'!$N:$N,'A3 Cash'!$A:$A,Table!$A$5,'A3 Cash'!$C:$C,'BFU A3'!$A34,'A3 Cash'!$R:$R,"1")-SUMIFS('A3 Banque'!$N:$N,'A3 Banque'!$A:$A,Table!$A$5,'A3 Banque'!$C:$C,'BFU A3'!A34,'A3 Banque'!$R:$R,"1")</f>
        <v>0</v>
      </c>
      <c r="E34" s="1099">
        <f t="shared" si="0"/>
        <v>0</v>
      </c>
      <c r="F34" s="1098"/>
      <c r="G34" s="1168">
        <f>SUMIFS('A3 Cash'!$N:$N,'A3 Cash'!$A:$A,Table!$A$5,'A3 Cash'!$C:$C,'BFU A3'!$A34,'A3 Cash'!$R:$R,"2")-SUMIFS('A3 Banque'!$N:$N,'A3 Banque'!$A:$A,Table!$A$5,'A3 Banque'!$C:$C,'BFU A3'!$A34,'A3 Banque'!$R:$R,"2")</f>
        <v>0</v>
      </c>
      <c r="H34" s="1099">
        <f t="shared" si="5"/>
        <v>0</v>
      </c>
      <c r="I34" s="1098"/>
      <c r="J34" s="1168">
        <f>SUMIFS('A3 Cash'!$N:$N,'A3 Cash'!$A:$A,Table!$A$5,'A3 Cash'!$C:$C,'BFU A3'!$A34,'A3 Cash'!$R:$R,"3")-SUMIFS('A3 Banque'!$N:$N,'A3 Banque'!$A:$A,Table!$A$5,'A3 Banque'!$C:$C,'BFU A3'!$A34,'A3 Banque'!$R:$R,"3")</f>
        <v>0</v>
      </c>
      <c r="K34" s="1099">
        <f t="shared" si="6"/>
        <v>0</v>
      </c>
      <c r="L34" s="1098"/>
      <c r="M34" s="1168">
        <f>SUMIFS('A3 Cash'!$N:$N,'A3 Cash'!$A:$A,Table!$A$5,'A3 Cash'!$C:$C,'BFU A3'!$A34,'A3 Cash'!$R:$R,"4")-SUMIFS('A3 Banque'!$N:$N,'A3 Banque'!$A:$A,Table!$A$5,'A3 Banque'!$C:$C,'BFU A3'!$A34,'A3 Banque'!$R:$R,"4")</f>
        <v>0</v>
      </c>
      <c r="N34" s="1099">
        <f t="shared" si="7"/>
        <v>0</v>
      </c>
      <c r="P34" s="1098">
        <f t="shared" si="10"/>
        <v>0</v>
      </c>
      <c r="Q34" s="1117">
        <f t="shared" si="10"/>
        <v>0</v>
      </c>
      <c r="R34" s="1099">
        <f t="shared" si="11"/>
        <v>0</v>
      </c>
      <c r="T34" s="1099"/>
      <c r="U34" s="1099">
        <f t="shared" si="12"/>
        <v>0</v>
      </c>
    </row>
    <row r="35" spans="1:21" ht="15.75">
      <c r="A35" s="979" t="s">
        <v>1602</v>
      </c>
      <c r="B35" s="1080">
        <f>'Budget general'!B38</f>
        <v>0</v>
      </c>
      <c r="C35" s="1098"/>
      <c r="D35" s="1168">
        <f>SUMIFS('A3 Cash'!$N:$N,'A3 Cash'!$A:$A,Table!$A$5,'A3 Cash'!$C:$C,'BFU A3'!$A35,'A3 Cash'!$R:$R,"1")-SUMIFS('A3 Banque'!$N:$N,'A3 Banque'!$A:$A,Table!$A$5,'A3 Banque'!$C:$C,'BFU A3'!A35,'A3 Banque'!$R:$R,"1")</f>
        <v>0</v>
      </c>
      <c r="E35" s="1099">
        <f t="shared" si="0"/>
        <v>0</v>
      </c>
      <c r="F35" s="1098"/>
      <c r="G35" s="1168">
        <f>SUMIFS('A3 Cash'!$N:$N,'A3 Cash'!$A:$A,Table!$A$5,'A3 Cash'!$C:$C,'BFU A3'!$A35,'A3 Cash'!$R:$R,"2")-SUMIFS('A3 Banque'!$N:$N,'A3 Banque'!$A:$A,Table!$A$5,'A3 Banque'!$C:$C,'BFU A3'!$A35,'A3 Banque'!$R:$R,"2")</f>
        <v>0</v>
      </c>
      <c r="H35" s="1099">
        <f t="shared" si="5"/>
        <v>0</v>
      </c>
      <c r="I35" s="1098"/>
      <c r="J35" s="1168">
        <f>SUMIFS('A3 Cash'!$N:$N,'A3 Cash'!$A:$A,Table!$A$5,'A3 Cash'!$C:$C,'BFU A3'!$A35,'A3 Cash'!$R:$R,"3")-SUMIFS('A3 Banque'!$N:$N,'A3 Banque'!$A:$A,Table!$A$5,'A3 Banque'!$C:$C,'BFU A3'!$A35,'A3 Banque'!$R:$R,"3")</f>
        <v>0</v>
      </c>
      <c r="K35" s="1099">
        <f t="shared" si="6"/>
        <v>0</v>
      </c>
      <c r="L35" s="1098"/>
      <c r="M35" s="1168">
        <f>SUMIFS('A3 Cash'!$N:$N,'A3 Cash'!$A:$A,Table!$A$5,'A3 Cash'!$C:$C,'BFU A3'!$A35,'A3 Cash'!$R:$R,"4")-SUMIFS('A3 Banque'!$N:$N,'A3 Banque'!$A:$A,Table!$A$5,'A3 Banque'!$C:$C,'BFU A3'!$A35,'A3 Banque'!$R:$R,"4")</f>
        <v>0</v>
      </c>
      <c r="N35" s="1099">
        <f t="shared" si="7"/>
        <v>0</v>
      </c>
      <c r="P35" s="1098">
        <f t="shared" si="10"/>
        <v>0</v>
      </c>
      <c r="Q35" s="1117">
        <f t="shared" si="10"/>
        <v>0</v>
      </c>
      <c r="R35" s="1099">
        <f t="shared" si="11"/>
        <v>0</v>
      </c>
      <c r="T35" s="1099"/>
      <c r="U35" s="1099">
        <f t="shared" si="12"/>
        <v>0</v>
      </c>
    </row>
    <row r="36" spans="1:21" ht="15.75">
      <c r="A36" s="979" t="s">
        <v>1603</v>
      </c>
      <c r="B36" s="1080">
        <f>'Budget general'!B39</f>
        <v>0</v>
      </c>
      <c r="C36" s="1098"/>
      <c r="D36" s="1168">
        <f>SUMIFS('A3 Cash'!$N:$N,'A3 Cash'!$A:$A,Table!$A$5,'A3 Cash'!$C:$C,'BFU A3'!$A36,'A3 Cash'!$R:$R,"1")-SUMIFS('A3 Banque'!$N:$N,'A3 Banque'!$A:$A,Table!$A$5,'A3 Banque'!$C:$C,'BFU A3'!A36,'A3 Banque'!$R:$R,"1")</f>
        <v>0</v>
      </c>
      <c r="E36" s="1099">
        <f t="shared" si="0"/>
        <v>0</v>
      </c>
      <c r="F36" s="1098"/>
      <c r="G36" s="1168">
        <f>SUMIFS('A3 Cash'!$N:$N,'A3 Cash'!$A:$A,Table!$A$5,'A3 Cash'!$C:$C,'BFU A3'!$A36,'A3 Cash'!$R:$R,"2")-SUMIFS('A3 Banque'!$N:$N,'A3 Banque'!$A:$A,Table!$A$5,'A3 Banque'!$C:$C,'BFU A3'!$A36,'A3 Banque'!$R:$R,"2")</f>
        <v>0</v>
      </c>
      <c r="H36" s="1099">
        <f t="shared" si="5"/>
        <v>0</v>
      </c>
      <c r="I36" s="1098"/>
      <c r="J36" s="1168">
        <f>SUMIFS('A3 Cash'!$N:$N,'A3 Cash'!$A:$A,Table!$A$5,'A3 Cash'!$C:$C,'BFU A3'!$A36,'A3 Cash'!$R:$R,"3")-SUMIFS('A3 Banque'!$N:$N,'A3 Banque'!$A:$A,Table!$A$5,'A3 Banque'!$C:$C,'BFU A3'!$A36,'A3 Banque'!$R:$R,"3")</f>
        <v>0</v>
      </c>
      <c r="K36" s="1099">
        <f t="shared" si="6"/>
        <v>0</v>
      </c>
      <c r="L36" s="1098"/>
      <c r="M36" s="1168">
        <f>SUMIFS('A3 Cash'!$N:$N,'A3 Cash'!$A:$A,Table!$A$5,'A3 Cash'!$C:$C,'BFU A3'!$A36,'A3 Cash'!$R:$R,"4")-SUMIFS('A3 Banque'!$N:$N,'A3 Banque'!$A:$A,Table!$A$5,'A3 Banque'!$C:$C,'BFU A3'!$A36,'A3 Banque'!$R:$R,"4")</f>
        <v>0</v>
      </c>
      <c r="N36" s="1099">
        <f t="shared" si="7"/>
        <v>0</v>
      </c>
      <c r="P36" s="1098">
        <f t="shared" si="10"/>
        <v>0</v>
      </c>
      <c r="Q36" s="1117">
        <f t="shared" si="10"/>
        <v>0</v>
      </c>
      <c r="R36" s="1099">
        <f t="shared" si="11"/>
        <v>0</v>
      </c>
      <c r="T36" s="1099"/>
      <c r="U36" s="1099">
        <f t="shared" si="12"/>
        <v>0</v>
      </c>
    </row>
    <row r="37" spans="1:21" ht="15.75">
      <c r="A37" s="979" t="s">
        <v>1604</v>
      </c>
      <c r="B37" s="1081">
        <f>'Budget general'!B40</f>
        <v>0</v>
      </c>
      <c r="C37" s="1100"/>
      <c r="D37" s="1165">
        <f>SUMIFS('A3 Cash'!$N:$N,'A3 Cash'!$A:$A,Table!$A$5,'A3 Cash'!$C:$C,'BFU A3'!$A37,'A3 Cash'!$R:$R,"1")-SUMIFS('A3 Banque'!$N:$N,'A3 Banque'!$A:$A,Table!$A$5,'A3 Banque'!$C:$C,'BFU A3'!A37,'A3 Banque'!$R:$R,"1")</f>
        <v>0</v>
      </c>
      <c r="E37" s="1101">
        <f t="shared" si="0"/>
        <v>0</v>
      </c>
      <c r="F37" s="1100"/>
      <c r="G37" s="1165">
        <f>SUMIFS('A3 Cash'!$N:$N,'A3 Cash'!$A:$A,Table!$A$5,'A3 Cash'!$C:$C,'BFU A3'!$A37,'A3 Cash'!$R:$R,"2")-SUMIFS('A3 Banque'!$N:$N,'A3 Banque'!$A:$A,Table!$A$5,'A3 Banque'!$C:$C,'BFU A3'!$A37,'A3 Banque'!$R:$R,"2")</f>
        <v>0</v>
      </c>
      <c r="H37" s="1101">
        <f t="shared" si="5"/>
        <v>0</v>
      </c>
      <c r="I37" s="1100"/>
      <c r="J37" s="1165">
        <f>SUMIFS('A3 Cash'!$N:$N,'A3 Cash'!$A:$A,Table!$A$5,'A3 Cash'!$C:$C,'BFU A3'!$A37,'A3 Cash'!$R:$R,"3")-SUMIFS('A3 Banque'!$N:$N,'A3 Banque'!$A:$A,Table!$A$5,'A3 Banque'!$C:$C,'BFU A3'!$A37,'A3 Banque'!$R:$R,"3")</f>
        <v>0</v>
      </c>
      <c r="K37" s="1101">
        <f t="shared" si="6"/>
        <v>0</v>
      </c>
      <c r="L37" s="1100"/>
      <c r="M37" s="1165">
        <f>SUMIFS('A3 Cash'!$N:$N,'A3 Cash'!$A:$A,Table!$A$5,'A3 Cash'!$C:$C,'BFU A3'!$A37,'A3 Cash'!$R:$R,"4")-SUMIFS('A3 Banque'!$N:$N,'A3 Banque'!$A:$A,Table!$A$5,'A3 Banque'!$C:$C,'BFU A3'!$A37,'A3 Banque'!$R:$R,"4")</f>
        <v>0</v>
      </c>
      <c r="N37" s="1101">
        <f t="shared" si="7"/>
        <v>0</v>
      </c>
      <c r="P37" s="1100">
        <f t="shared" si="10"/>
        <v>0</v>
      </c>
      <c r="Q37" s="1005">
        <f t="shared" si="10"/>
        <v>0</v>
      </c>
      <c r="R37" s="1101">
        <f t="shared" si="11"/>
        <v>0</v>
      </c>
      <c r="T37" s="1101"/>
      <c r="U37" s="1101">
        <f t="shared" si="12"/>
        <v>0</v>
      </c>
    </row>
    <row r="38" spans="1:21" ht="15.75">
      <c r="A38" s="979" t="s">
        <v>1605</v>
      </c>
      <c r="B38" s="1080">
        <f>'Budget general'!B41</f>
        <v>0</v>
      </c>
      <c r="C38" s="1098"/>
      <c r="D38" s="1168">
        <f>SUMIFS('A3 Cash'!$N:$N,'A3 Cash'!$A:$A,Table!$A$5,'A3 Cash'!$C:$C,'BFU A3'!$A38,'A3 Cash'!$R:$R,"1")-SUMIFS('A3 Banque'!$N:$N,'A3 Banque'!$A:$A,Table!$A$5,'A3 Banque'!$C:$C,'BFU A3'!A38,'A3 Banque'!$R:$R,"1")</f>
        <v>0</v>
      </c>
      <c r="E38" s="1099">
        <f t="shared" si="0"/>
        <v>0</v>
      </c>
      <c r="F38" s="1098"/>
      <c r="G38" s="1168">
        <f>SUMIFS('A3 Cash'!$N:$N,'A3 Cash'!$A:$A,Table!$A$5,'A3 Cash'!$C:$C,'BFU A3'!$A38,'A3 Cash'!$R:$R,"2")-SUMIFS('A3 Banque'!$N:$N,'A3 Banque'!$A:$A,Table!$A$5,'A3 Banque'!$C:$C,'BFU A3'!$A38,'A3 Banque'!$R:$R,"2")</f>
        <v>0</v>
      </c>
      <c r="H38" s="1099">
        <f t="shared" si="5"/>
        <v>0</v>
      </c>
      <c r="I38" s="1098"/>
      <c r="J38" s="1168">
        <f>SUMIFS('A3 Cash'!$N:$N,'A3 Cash'!$A:$A,Table!$A$5,'A3 Cash'!$C:$C,'BFU A3'!$A38,'A3 Cash'!$R:$R,"3")-SUMIFS('A3 Banque'!$N:$N,'A3 Banque'!$A:$A,Table!$A$5,'A3 Banque'!$C:$C,'BFU A3'!$A38,'A3 Banque'!$R:$R,"3")</f>
        <v>0</v>
      </c>
      <c r="K38" s="1099">
        <f t="shared" si="6"/>
        <v>0</v>
      </c>
      <c r="L38" s="1098"/>
      <c r="M38" s="1168">
        <f>SUMIFS('A3 Cash'!$N:$N,'A3 Cash'!$A:$A,Table!$A$5,'A3 Cash'!$C:$C,'BFU A3'!$A38,'A3 Cash'!$R:$R,"4")-SUMIFS('A3 Banque'!$N:$N,'A3 Banque'!$A:$A,Table!$A$5,'A3 Banque'!$C:$C,'BFU A3'!$A38,'A3 Banque'!$R:$R,"4")</f>
        <v>0</v>
      </c>
      <c r="N38" s="1099">
        <f t="shared" si="7"/>
        <v>0</v>
      </c>
      <c r="P38" s="1098">
        <f t="shared" si="10"/>
        <v>0</v>
      </c>
      <c r="Q38" s="1117">
        <f t="shared" si="10"/>
        <v>0</v>
      </c>
      <c r="R38" s="1099">
        <f t="shared" si="11"/>
        <v>0</v>
      </c>
      <c r="T38" s="1099"/>
      <c r="U38" s="1099">
        <f t="shared" si="12"/>
        <v>0</v>
      </c>
    </row>
    <row r="39" spans="1:21" ht="15.75">
      <c r="A39" s="979" t="s">
        <v>1606</v>
      </c>
      <c r="B39" s="1080">
        <f>'Budget general'!B42</f>
        <v>0</v>
      </c>
      <c r="C39" s="1098"/>
      <c r="D39" s="1168">
        <f>SUMIFS('A3 Cash'!$N:$N,'A3 Cash'!$A:$A,Table!$A$5,'A3 Cash'!$C:$C,'BFU A3'!$A39,'A3 Cash'!$R:$R,"1")-SUMIFS('A3 Banque'!$N:$N,'A3 Banque'!$A:$A,Table!$A$5,'A3 Banque'!$C:$C,'BFU A3'!A39,'A3 Banque'!$R:$R,"1")</f>
        <v>0</v>
      </c>
      <c r="E39" s="1099">
        <f t="shared" si="0"/>
        <v>0</v>
      </c>
      <c r="F39" s="1098"/>
      <c r="G39" s="1168">
        <f>SUMIFS('A3 Cash'!$N:$N,'A3 Cash'!$A:$A,Table!$A$5,'A3 Cash'!$C:$C,'BFU A3'!$A39,'A3 Cash'!$R:$R,"2")-SUMIFS('A3 Banque'!$N:$N,'A3 Banque'!$A:$A,Table!$A$5,'A3 Banque'!$C:$C,'BFU A3'!$A39,'A3 Banque'!$R:$R,"2")</f>
        <v>0</v>
      </c>
      <c r="H39" s="1099">
        <f t="shared" si="5"/>
        <v>0</v>
      </c>
      <c r="I39" s="1098"/>
      <c r="J39" s="1168">
        <f>SUMIFS('A3 Cash'!$N:$N,'A3 Cash'!$A:$A,Table!$A$5,'A3 Cash'!$C:$C,'BFU A3'!$A39,'A3 Cash'!$R:$R,"3")-SUMIFS('A3 Banque'!$N:$N,'A3 Banque'!$A:$A,Table!$A$5,'A3 Banque'!$C:$C,'BFU A3'!$A39,'A3 Banque'!$R:$R,"3")</f>
        <v>0</v>
      </c>
      <c r="K39" s="1099">
        <f t="shared" si="6"/>
        <v>0</v>
      </c>
      <c r="L39" s="1098"/>
      <c r="M39" s="1168">
        <f>SUMIFS('A3 Cash'!$N:$N,'A3 Cash'!$A:$A,Table!$A$5,'A3 Cash'!$C:$C,'BFU A3'!$A39,'A3 Cash'!$R:$R,"4")-SUMIFS('A3 Banque'!$N:$N,'A3 Banque'!$A:$A,Table!$A$5,'A3 Banque'!$C:$C,'BFU A3'!$A39,'A3 Banque'!$R:$R,"4")</f>
        <v>0</v>
      </c>
      <c r="N39" s="1099">
        <f t="shared" si="7"/>
        <v>0</v>
      </c>
      <c r="P39" s="1098">
        <f t="shared" si="10"/>
        <v>0</v>
      </c>
      <c r="Q39" s="1117">
        <f t="shared" si="10"/>
        <v>0</v>
      </c>
      <c r="R39" s="1099">
        <f t="shared" si="11"/>
        <v>0</v>
      </c>
      <c r="T39" s="1099"/>
      <c r="U39" s="1099">
        <f t="shared" si="12"/>
        <v>0</v>
      </c>
    </row>
    <row r="40" spans="1:21" ht="15.75">
      <c r="A40" s="979" t="s">
        <v>1607</v>
      </c>
      <c r="B40" s="1080">
        <f>'Budget general'!B43</f>
        <v>0</v>
      </c>
      <c r="C40" s="1098"/>
      <c r="D40" s="1168">
        <f>SUMIFS('A3 Cash'!$N:$N,'A3 Cash'!$A:$A,Table!$A$5,'A3 Cash'!$C:$C,'BFU A3'!$A40,'A3 Cash'!$R:$R,"1")-SUMIFS('A3 Banque'!$N:$N,'A3 Banque'!$A:$A,Table!$A$5,'A3 Banque'!$C:$C,'BFU A3'!A40,'A3 Banque'!$R:$R,"1")</f>
        <v>0</v>
      </c>
      <c r="E40" s="1099">
        <f t="shared" si="0"/>
        <v>0</v>
      </c>
      <c r="F40" s="1098"/>
      <c r="G40" s="1168">
        <f>SUMIFS('A3 Cash'!$N:$N,'A3 Cash'!$A:$A,Table!$A$5,'A3 Cash'!$C:$C,'BFU A3'!$A40,'A3 Cash'!$R:$R,"2")-SUMIFS('A3 Banque'!$N:$N,'A3 Banque'!$A:$A,Table!$A$5,'A3 Banque'!$C:$C,'BFU A3'!$A40,'A3 Banque'!$R:$R,"2")</f>
        <v>0</v>
      </c>
      <c r="H40" s="1099">
        <f t="shared" si="5"/>
        <v>0</v>
      </c>
      <c r="I40" s="1098"/>
      <c r="J40" s="1168">
        <f>SUMIFS('A3 Cash'!$N:$N,'A3 Cash'!$A:$A,Table!$A$5,'A3 Cash'!$C:$C,'BFU A3'!$A40,'A3 Cash'!$R:$R,"3")-SUMIFS('A3 Banque'!$N:$N,'A3 Banque'!$A:$A,Table!$A$5,'A3 Banque'!$C:$C,'BFU A3'!$A40,'A3 Banque'!$R:$R,"3")</f>
        <v>0</v>
      </c>
      <c r="K40" s="1099">
        <f t="shared" si="6"/>
        <v>0</v>
      </c>
      <c r="L40" s="1098"/>
      <c r="M40" s="1168">
        <f>SUMIFS('A3 Cash'!$N:$N,'A3 Cash'!$A:$A,Table!$A$5,'A3 Cash'!$C:$C,'BFU A3'!$A40,'A3 Cash'!$R:$R,"4")-SUMIFS('A3 Banque'!$N:$N,'A3 Banque'!$A:$A,Table!$A$5,'A3 Banque'!$C:$C,'BFU A3'!$A40,'A3 Banque'!$R:$R,"4")</f>
        <v>0</v>
      </c>
      <c r="N40" s="1099">
        <f t="shared" si="7"/>
        <v>0</v>
      </c>
      <c r="P40" s="1098">
        <f t="shared" si="10"/>
        <v>0</v>
      </c>
      <c r="Q40" s="1117">
        <f t="shared" si="10"/>
        <v>0</v>
      </c>
      <c r="R40" s="1099">
        <f t="shared" si="11"/>
        <v>0</v>
      </c>
      <c r="T40" s="1099"/>
      <c r="U40" s="1099">
        <f t="shared" si="12"/>
        <v>0</v>
      </c>
    </row>
    <row r="41" spans="1:21" ht="15.75">
      <c r="A41" s="979" t="s">
        <v>1608</v>
      </c>
      <c r="B41" s="1080">
        <f>'Budget general'!B44</f>
        <v>0</v>
      </c>
      <c r="C41" s="1098"/>
      <c r="D41" s="1168">
        <f>SUMIFS('A3 Cash'!$N:$N,'A3 Cash'!$A:$A,Table!$A$5,'A3 Cash'!$C:$C,'BFU A3'!$A41,'A3 Cash'!$R:$R,"1")-SUMIFS('A3 Banque'!$N:$N,'A3 Banque'!$A:$A,Table!$A$5,'A3 Banque'!$C:$C,'BFU A3'!A41,'A3 Banque'!$R:$R,"1")</f>
        <v>0</v>
      </c>
      <c r="E41" s="1099">
        <f t="shared" si="0"/>
        <v>0</v>
      </c>
      <c r="F41" s="1098"/>
      <c r="G41" s="1168">
        <f>SUMIFS('A3 Cash'!$N:$N,'A3 Cash'!$A:$A,Table!$A$5,'A3 Cash'!$C:$C,'BFU A3'!$A41,'A3 Cash'!$R:$R,"2")-SUMIFS('A3 Banque'!$N:$N,'A3 Banque'!$A:$A,Table!$A$5,'A3 Banque'!$C:$C,'BFU A3'!$A41,'A3 Banque'!$R:$R,"2")</f>
        <v>0</v>
      </c>
      <c r="H41" s="1099">
        <f t="shared" si="5"/>
        <v>0</v>
      </c>
      <c r="I41" s="1098"/>
      <c r="J41" s="1168">
        <f>SUMIFS('A3 Cash'!$N:$N,'A3 Cash'!$A:$A,Table!$A$5,'A3 Cash'!$C:$C,'BFU A3'!$A41,'A3 Cash'!$R:$R,"3")-SUMIFS('A3 Banque'!$N:$N,'A3 Banque'!$A:$A,Table!$A$5,'A3 Banque'!$C:$C,'BFU A3'!$A41,'A3 Banque'!$R:$R,"3")</f>
        <v>0</v>
      </c>
      <c r="K41" s="1099">
        <f t="shared" si="6"/>
        <v>0</v>
      </c>
      <c r="L41" s="1098"/>
      <c r="M41" s="1168">
        <f>SUMIFS('A3 Cash'!$N:$N,'A3 Cash'!$A:$A,Table!$A$5,'A3 Cash'!$C:$C,'BFU A3'!$A41,'A3 Cash'!$R:$R,"4")-SUMIFS('A3 Banque'!$N:$N,'A3 Banque'!$A:$A,Table!$A$5,'A3 Banque'!$C:$C,'BFU A3'!$A41,'A3 Banque'!$R:$R,"4")</f>
        <v>0</v>
      </c>
      <c r="N41" s="1099">
        <f t="shared" si="7"/>
        <v>0</v>
      </c>
      <c r="P41" s="1098">
        <f t="shared" si="10"/>
        <v>0</v>
      </c>
      <c r="Q41" s="1117">
        <f t="shared" si="10"/>
        <v>0</v>
      </c>
      <c r="R41" s="1099">
        <f t="shared" si="11"/>
        <v>0</v>
      </c>
      <c r="T41" s="1099"/>
      <c r="U41" s="1099">
        <f t="shared" si="12"/>
        <v>0</v>
      </c>
    </row>
    <row r="42" spans="1:21" ht="15.75">
      <c r="A42" s="979" t="s">
        <v>1609</v>
      </c>
      <c r="B42" s="1080">
        <f>'Budget general'!B45</f>
        <v>0</v>
      </c>
      <c r="C42" s="1098"/>
      <c r="D42" s="1168">
        <f>SUMIFS('A3 Cash'!$N:$N,'A3 Cash'!$A:$A,Table!$A$5,'A3 Cash'!$C:$C,'BFU A3'!$A42,'A3 Cash'!$R:$R,"1")-SUMIFS('A3 Banque'!$N:$N,'A3 Banque'!$A:$A,Table!$A$5,'A3 Banque'!$C:$C,'BFU A3'!A42,'A3 Banque'!$R:$R,"1")</f>
        <v>0</v>
      </c>
      <c r="E42" s="1099">
        <f t="shared" si="0"/>
        <v>0</v>
      </c>
      <c r="F42" s="1098"/>
      <c r="G42" s="1168">
        <f>SUMIFS('A3 Cash'!$N:$N,'A3 Cash'!$A:$A,Table!$A$5,'A3 Cash'!$C:$C,'BFU A3'!$A42,'A3 Cash'!$R:$R,"2")-SUMIFS('A3 Banque'!$N:$N,'A3 Banque'!$A:$A,Table!$A$5,'A3 Banque'!$C:$C,'BFU A3'!$A42,'A3 Banque'!$R:$R,"2")</f>
        <v>0</v>
      </c>
      <c r="H42" s="1099">
        <f t="shared" si="5"/>
        <v>0</v>
      </c>
      <c r="I42" s="1098"/>
      <c r="J42" s="1168">
        <f>SUMIFS('A3 Cash'!$N:$N,'A3 Cash'!$A:$A,Table!$A$5,'A3 Cash'!$C:$C,'BFU A3'!$A42,'A3 Cash'!$R:$R,"3")-SUMIFS('A3 Banque'!$N:$N,'A3 Banque'!$A:$A,Table!$A$5,'A3 Banque'!$C:$C,'BFU A3'!$A42,'A3 Banque'!$R:$R,"3")</f>
        <v>0</v>
      </c>
      <c r="K42" s="1099">
        <f t="shared" si="6"/>
        <v>0</v>
      </c>
      <c r="L42" s="1098"/>
      <c r="M42" s="1168">
        <f>SUMIFS('A3 Cash'!$N:$N,'A3 Cash'!$A:$A,Table!$A$5,'A3 Cash'!$C:$C,'BFU A3'!$A42,'A3 Cash'!$R:$R,"4")-SUMIFS('A3 Banque'!$N:$N,'A3 Banque'!$A:$A,Table!$A$5,'A3 Banque'!$C:$C,'BFU A3'!$A42,'A3 Banque'!$R:$R,"4")</f>
        <v>0</v>
      </c>
      <c r="N42" s="1099">
        <f t="shared" si="7"/>
        <v>0</v>
      </c>
      <c r="P42" s="1098">
        <f t="shared" si="10"/>
        <v>0</v>
      </c>
      <c r="Q42" s="1117">
        <f t="shared" si="10"/>
        <v>0</v>
      </c>
      <c r="R42" s="1099">
        <f t="shared" si="11"/>
        <v>0</v>
      </c>
      <c r="T42" s="1099"/>
      <c r="U42" s="1099">
        <f t="shared" si="12"/>
        <v>0</v>
      </c>
    </row>
    <row r="43" spans="1:21" ht="15.75">
      <c r="A43" s="979" t="s">
        <v>1610</v>
      </c>
      <c r="B43" s="1081">
        <f>'Budget general'!B46</f>
        <v>0</v>
      </c>
      <c r="C43" s="1100"/>
      <c r="D43" s="1165">
        <f>SUMIFS('A3 Cash'!$N:$N,'A3 Cash'!$A:$A,Table!$A$5,'A3 Cash'!$C:$C,'BFU A3'!$A43,'A3 Cash'!$R:$R,"1")-SUMIFS('A3 Banque'!$N:$N,'A3 Banque'!$A:$A,Table!$A$5,'A3 Banque'!$C:$C,'BFU A3'!A43,'A3 Banque'!$R:$R,"1")</f>
        <v>0</v>
      </c>
      <c r="E43" s="1101">
        <f t="shared" si="0"/>
        <v>0</v>
      </c>
      <c r="F43" s="1100"/>
      <c r="G43" s="1165">
        <f>SUMIFS('A3 Cash'!$N:$N,'A3 Cash'!$A:$A,Table!$A$5,'A3 Cash'!$C:$C,'BFU A3'!$A43,'A3 Cash'!$R:$R,"2")-SUMIFS('A3 Banque'!$N:$N,'A3 Banque'!$A:$A,Table!$A$5,'A3 Banque'!$C:$C,'BFU A3'!$A43,'A3 Banque'!$R:$R,"2")</f>
        <v>0</v>
      </c>
      <c r="H43" s="1101">
        <f t="shared" si="5"/>
        <v>0</v>
      </c>
      <c r="I43" s="1100"/>
      <c r="J43" s="1165">
        <f>SUMIFS('A3 Cash'!$N:$N,'A3 Cash'!$A:$A,Table!$A$5,'A3 Cash'!$C:$C,'BFU A3'!$A43,'A3 Cash'!$R:$R,"3")-SUMIFS('A3 Banque'!$N:$N,'A3 Banque'!$A:$A,Table!$A$5,'A3 Banque'!$C:$C,'BFU A3'!$A43,'A3 Banque'!$R:$R,"3")</f>
        <v>0</v>
      </c>
      <c r="K43" s="1101">
        <f t="shared" si="6"/>
        <v>0</v>
      </c>
      <c r="L43" s="1100"/>
      <c r="M43" s="1165">
        <f>SUMIFS('A3 Cash'!$N:$N,'A3 Cash'!$A:$A,Table!$A$5,'A3 Cash'!$C:$C,'BFU A3'!$A43,'A3 Cash'!$R:$R,"4")-SUMIFS('A3 Banque'!$N:$N,'A3 Banque'!$A:$A,Table!$A$5,'A3 Banque'!$C:$C,'BFU A3'!$A43,'A3 Banque'!$R:$R,"4")</f>
        <v>0</v>
      </c>
      <c r="N43" s="1101">
        <f t="shared" si="7"/>
        <v>0</v>
      </c>
      <c r="P43" s="1100">
        <f t="shared" si="10"/>
        <v>0</v>
      </c>
      <c r="Q43" s="1005">
        <f t="shared" si="10"/>
        <v>0</v>
      </c>
      <c r="R43" s="1101">
        <f t="shared" si="11"/>
        <v>0</v>
      </c>
      <c r="T43" s="1101"/>
      <c r="U43" s="1101">
        <f t="shared" si="12"/>
        <v>0</v>
      </c>
    </row>
    <row r="44" spans="1:21" ht="15.75">
      <c r="A44" s="979" t="s">
        <v>1611</v>
      </c>
      <c r="B44" s="1080">
        <f>'Budget general'!B47</f>
        <v>0</v>
      </c>
      <c r="C44" s="1098"/>
      <c r="D44" s="1168">
        <f>SUMIFS('A3 Cash'!$N:$N,'A3 Cash'!$A:$A,Table!$A$5,'A3 Cash'!$C:$C,'BFU A3'!$A44,'A3 Cash'!$R:$R,"1")-SUMIFS('A3 Banque'!$N:$N,'A3 Banque'!$A:$A,Table!$A$5,'A3 Banque'!$C:$C,'BFU A3'!A44,'A3 Banque'!$R:$R,"1")</f>
        <v>0</v>
      </c>
      <c r="E44" s="1099">
        <f t="shared" si="0"/>
        <v>0</v>
      </c>
      <c r="F44" s="1098"/>
      <c r="G44" s="1168">
        <f>SUMIFS('A3 Cash'!$N:$N,'A3 Cash'!$A:$A,Table!$A$5,'A3 Cash'!$C:$C,'BFU A3'!$A44,'A3 Cash'!$R:$R,"2")-SUMIFS('A3 Banque'!$N:$N,'A3 Banque'!$A:$A,Table!$A$5,'A3 Banque'!$C:$C,'BFU A3'!$A44,'A3 Banque'!$R:$R,"2")</f>
        <v>0</v>
      </c>
      <c r="H44" s="1099">
        <f t="shared" si="5"/>
        <v>0</v>
      </c>
      <c r="I44" s="1098"/>
      <c r="J44" s="1168">
        <f>SUMIFS('A3 Cash'!$N:$N,'A3 Cash'!$A:$A,Table!$A$5,'A3 Cash'!$C:$C,'BFU A3'!$A44,'A3 Cash'!$R:$R,"3")-SUMIFS('A3 Banque'!$N:$N,'A3 Banque'!$A:$A,Table!$A$5,'A3 Banque'!$C:$C,'BFU A3'!$A44,'A3 Banque'!$R:$R,"3")</f>
        <v>0</v>
      </c>
      <c r="K44" s="1099">
        <f t="shared" si="6"/>
        <v>0</v>
      </c>
      <c r="L44" s="1098"/>
      <c r="M44" s="1168">
        <f>SUMIFS('A3 Cash'!$N:$N,'A3 Cash'!$A:$A,Table!$A$5,'A3 Cash'!$C:$C,'BFU A3'!$A44,'A3 Cash'!$R:$R,"4")-SUMIFS('A3 Banque'!$N:$N,'A3 Banque'!$A:$A,Table!$A$5,'A3 Banque'!$C:$C,'BFU A3'!$A44,'A3 Banque'!$R:$R,"4")</f>
        <v>0</v>
      </c>
      <c r="N44" s="1099">
        <f t="shared" si="7"/>
        <v>0</v>
      </c>
      <c r="P44" s="1098">
        <f t="shared" si="10"/>
        <v>0</v>
      </c>
      <c r="Q44" s="1117">
        <f t="shared" si="10"/>
        <v>0</v>
      </c>
      <c r="R44" s="1099">
        <f t="shared" si="11"/>
        <v>0</v>
      </c>
      <c r="T44" s="1099"/>
      <c r="U44" s="1099">
        <f t="shared" si="12"/>
        <v>0</v>
      </c>
    </row>
    <row r="45" spans="1:21" ht="15.75">
      <c r="A45" s="979" t="s">
        <v>1612</v>
      </c>
      <c r="B45" s="1080">
        <f>'Budget general'!B48</f>
        <v>0</v>
      </c>
      <c r="C45" s="1098"/>
      <c r="D45" s="1168">
        <f>SUMIFS('A3 Cash'!$N:$N,'A3 Cash'!$A:$A,Table!$A$5,'A3 Cash'!$C:$C,'BFU A3'!$A45,'A3 Cash'!$R:$R,"1")-SUMIFS('A3 Banque'!$N:$N,'A3 Banque'!$A:$A,Table!$A$5,'A3 Banque'!$C:$C,'BFU A3'!A45,'A3 Banque'!$R:$R,"1")</f>
        <v>0</v>
      </c>
      <c r="E45" s="1099">
        <f t="shared" si="0"/>
        <v>0</v>
      </c>
      <c r="F45" s="1098"/>
      <c r="G45" s="1168">
        <f>SUMIFS('A3 Cash'!$N:$N,'A3 Cash'!$A:$A,Table!$A$5,'A3 Cash'!$C:$C,'BFU A3'!$A45,'A3 Cash'!$R:$R,"2")-SUMIFS('A3 Banque'!$N:$N,'A3 Banque'!$A:$A,Table!$A$5,'A3 Banque'!$C:$C,'BFU A3'!$A45,'A3 Banque'!$R:$R,"2")</f>
        <v>0</v>
      </c>
      <c r="H45" s="1099">
        <f t="shared" si="5"/>
        <v>0</v>
      </c>
      <c r="I45" s="1098"/>
      <c r="J45" s="1168">
        <f>SUMIFS('A3 Cash'!$N:$N,'A3 Cash'!$A:$A,Table!$A$5,'A3 Cash'!$C:$C,'BFU A3'!$A45,'A3 Cash'!$R:$R,"3")-SUMIFS('A3 Banque'!$N:$N,'A3 Banque'!$A:$A,Table!$A$5,'A3 Banque'!$C:$C,'BFU A3'!$A45,'A3 Banque'!$R:$R,"3")</f>
        <v>0</v>
      </c>
      <c r="K45" s="1099">
        <f t="shared" si="6"/>
        <v>0</v>
      </c>
      <c r="L45" s="1098"/>
      <c r="M45" s="1168">
        <f>SUMIFS('A3 Cash'!$N:$N,'A3 Cash'!$A:$A,Table!$A$5,'A3 Cash'!$C:$C,'BFU A3'!$A45,'A3 Cash'!$R:$R,"4")-SUMIFS('A3 Banque'!$N:$N,'A3 Banque'!$A:$A,Table!$A$5,'A3 Banque'!$C:$C,'BFU A3'!$A45,'A3 Banque'!$R:$R,"4")</f>
        <v>0</v>
      </c>
      <c r="N45" s="1099">
        <f t="shared" si="7"/>
        <v>0</v>
      </c>
      <c r="P45" s="1098">
        <f t="shared" si="10"/>
        <v>0</v>
      </c>
      <c r="Q45" s="1117">
        <f t="shared" si="10"/>
        <v>0</v>
      </c>
      <c r="R45" s="1099">
        <f t="shared" si="11"/>
        <v>0</v>
      </c>
      <c r="T45" s="1099"/>
      <c r="U45" s="1099">
        <f t="shared" si="12"/>
        <v>0</v>
      </c>
    </row>
    <row r="46" spans="1:21" ht="15.75">
      <c r="A46" s="979" t="s">
        <v>1613</v>
      </c>
      <c r="B46" s="1080">
        <f>'Budget general'!B49</f>
        <v>0</v>
      </c>
      <c r="C46" s="1098"/>
      <c r="D46" s="1168">
        <f>SUMIFS('A3 Cash'!$N:$N,'A3 Cash'!$A:$A,Table!$A$5,'A3 Cash'!$C:$C,'BFU A3'!$A46,'A3 Cash'!$R:$R,"1")-SUMIFS('A3 Banque'!$N:$N,'A3 Banque'!$A:$A,Table!$A$5,'A3 Banque'!$C:$C,'BFU A3'!A46,'A3 Banque'!$R:$R,"1")</f>
        <v>0</v>
      </c>
      <c r="E46" s="1099">
        <f t="shared" si="0"/>
        <v>0</v>
      </c>
      <c r="F46" s="1098"/>
      <c r="G46" s="1168">
        <f>SUMIFS('A3 Cash'!$N:$N,'A3 Cash'!$A:$A,Table!$A$5,'A3 Cash'!$C:$C,'BFU A3'!$A46,'A3 Cash'!$R:$R,"2")-SUMIFS('A3 Banque'!$N:$N,'A3 Banque'!$A:$A,Table!$A$5,'A3 Banque'!$C:$C,'BFU A3'!$A46,'A3 Banque'!$R:$R,"2")</f>
        <v>0</v>
      </c>
      <c r="H46" s="1099">
        <f t="shared" si="5"/>
        <v>0</v>
      </c>
      <c r="I46" s="1098"/>
      <c r="J46" s="1168">
        <f>SUMIFS('A3 Cash'!$N:$N,'A3 Cash'!$A:$A,Table!$A$5,'A3 Cash'!$C:$C,'BFU A3'!$A46,'A3 Cash'!$R:$R,"3")-SUMIFS('A3 Banque'!$N:$N,'A3 Banque'!$A:$A,Table!$A$5,'A3 Banque'!$C:$C,'BFU A3'!$A46,'A3 Banque'!$R:$R,"3")</f>
        <v>0</v>
      </c>
      <c r="K46" s="1099">
        <f t="shared" si="6"/>
        <v>0</v>
      </c>
      <c r="L46" s="1098"/>
      <c r="M46" s="1168">
        <f>SUMIFS('A3 Cash'!$N:$N,'A3 Cash'!$A:$A,Table!$A$5,'A3 Cash'!$C:$C,'BFU A3'!$A46,'A3 Cash'!$R:$R,"4")-SUMIFS('A3 Banque'!$N:$N,'A3 Banque'!$A:$A,Table!$A$5,'A3 Banque'!$C:$C,'BFU A3'!$A46,'A3 Banque'!$R:$R,"4")</f>
        <v>0</v>
      </c>
      <c r="N46" s="1099">
        <f t="shared" si="7"/>
        <v>0</v>
      </c>
      <c r="P46" s="1098">
        <f t="shared" si="10"/>
        <v>0</v>
      </c>
      <c r="Q46" s="1117">
        <f t="shared" si="10"/>
        <v>0</v>
      </c>
      <c r="R46" s="1099">
        <f t="shared" si="11"/>
        <v>0</v>
      </c>
      <c r="T46" s="1099"/>
      <c r="U46" s="1099">
        <f t="shared" si="12"/>
        <v>0</v>
      </c>
    </row>
    <row r="47" spans="1:21" ht="15.75">
      <c r="A47" s="979" t="s">
        <v>1614</v>
      </c>
      <c r="B47" s="1080">
        <f>'Budget general'!B50</f>
        <v>0</v>
      </c>
      <c r="C47" s="1098"/>
      <c r="D47" s="1168">
        <f>SUMIFS('A3 Cash'!$N:$N,'A3 Cash'!$A:$A,Table!$A$5,'A3 Cash'!$C:$C,'BFU A3'!$A47,'A3 Cash'!$R:$R,"1")-SUMIFS('A3 Banque'!$N:$N,'A3 Banque'!$A:$A,Table!$A$5,'A3 Banque'!$C:$C,'BFU A3'!A47,'A3 Banque'!$R:$R,"1")</f>
        <v>0</v>
      </c>
      <c r="E47" s="1099">
        <f t="shared" si="0"/>
        <v>0</v>
      </c>
      <c r="F47" s="1098"/>
      <c r="G47" s="1168">
        <f>SUMIFS('A3 Cash'!$N:$N,'A3 Cash'!$A:$A,Table!$A$5,'A3 Cash'!$C:$C,'BFU A3'!$A47,'A3 Cash'!$R:$R,"2")-SUMIFS('A3 Banque'!$N:$N,'A3 Banque'!$A:$A,Table!$A$5,'A3 Banque'!$C:$C,'BFU A3'!$A47,'A3 Banque'!$R:$R,"2")</f>
        <v>0</v>
      </c>
      <c r="H47" s="1099">
        <f t="shared" si="5"/>
        <v>0</v>
      </c>
      <c r="I47" s="1098"/>
      <c r="J47" s="1168">
        <f>SUMIFS('A3 Cash'!$N:$N,'A3 Cash'!$A:$A,Table!$A$5,'A3 Cash'!$C:$C,'BFU A3'!$A47,'A3 Cash'!$R:$R,"3")-SUMIFS('A3 Banque'!$N:$N,'A3 Banque'!$A:$A,Table!$A$5,'A3 Banque'!$C:$C,'BFU A3'!$A47,'A3 Banque'!$R:$R,"3")</f>
        <v>0</v>
      </c>
      <c r="K47" s="1099">
        <f t="shared" si="6"/>
        <v>0</v>
      </c>
      <c r="L47" s="1098"/>
      <c r="M47" s="1168">
        <f>SUMIFS('A3 Cash'!$N:$N,'A3 Cash'!$A:$A,Table!$A$5,'A3 Cash'!$C:$C,'BFU A3'!$A47,'A3 Cash'!$R:$R,"4")-SUMIFS('A3 Banque'!$N:$N,'A3 Banque'!$A:$A,Table!$A$5,'A3 Banque'!$C:$C,'BFU A3'!$A47,'A3 Banque'!$R:$R,"4")</f>
        <v>0</v>
      </c>
      <c r="N47" s="1099">
        <f t="shared" si="7"/>
        <v>0</v>
      </c>
      <c r="P47" s="1098">
        <f t="shared" si="10"/>
        <v>0</v>
      </c>
      <c r="Q47" s="1117">
        <f t="shared" si="10"/>
        <v>0</v>
      </c>
      <c r="R47" s="1099">
        <f t="shared" si="11"/>
        <v>0</v>
      </c>
      <c r="T47" s="1099"/>
      <c r="U47" s="1099">
        <f t="shared" si="12"/>
        <v>0</v>
      </c>
    </row>
    <row r="48" spans="1:21" ht="15.75">
      <c r="A48" s="979" t="s">
        <v>1615</v>
      </c>
      <c r="B48" s="1080">
        <f>'Budget general'!B51</f>
        <v>0</v>
      </c>
      <c r="C48" s="1098"/>
      <c r="D48" s="1168">
        <f>SUMIFS('A3 Cash'!$N:$N,'A3 Cash'!$A:$A,Table!$A$5,'A3 Cash'!$C:$C,'BFU A3'!$A48,'A3 Cash'!$R:$R,"1")-SUMIFS('A3 Banque'!$N:$N,'A3 Banque'!$A:$A,Table!$A$5,'A3 Banque'!$C:$C,'BFU A3'!A48,'A3 Banque'!$R:$R,"1")</f>
        <v>0</v>
      </c>
      <c r="E48" s="1099">
        <f t="shared" si="0"/>
        <v>0</v>
      </c>
      <c r="F48" s="1098"/>
      <c r="G48" s="1168">
        <f>SUMIFS('A3 Cash'!$N:$N,'A3 Cash'!$A:$A,Table!$A$5,'A3 Cash'!$C:$C,'BFU A3'!$A48,'A3 Cash'!$R:$R,"2")-SUMIFS('A3 Banque'!$N:$N,'A3 Banque'!$A:$A,Table!$A$5,'A3 Banque'!$C:$C,'BFU A3'!$A48,'A3 Banque'!$R:$R,"2")</f>
        <v>0</v>
      </c>
      <c r="H48" s="1099">
        <f t="shared" si="5"/>
        <v>0</v>
      </c>
      <c r="I48" s="1098"/>
      <c r="J48" s="1168">
        <f>SUMIFS('A3 Cash'!$N:$N,'A3 Cash'!$A:$A,Table!$A$5,'A3 Cash'!$C:$C,'BFU A3'!$A48,'A3 Cash'!$R:$R,"3")-SUMIFS('A3 Banque'!$N:$N,'A3 Banque'!$A:$A,Table!$A$5,'A3 Banque'!$C:$C,'BFU A3'!$A48,'A3 Banque'!$R:$R,"3")</f>
        <v>0</v>
      </c>
      <c r="K48" s="1099">
        <f t="shared" si="6"/>
        <v>0</v>
      </c>
      <c r="L48" s="1098"/>
      <c r="M48" s="1168">
        <f>SUMIFS('A3 Cash'!$N:$N,'A3 Cash'!$A:$A,Table!$A$5,'A3 Cash'!$C:$C,'BFU A3'!$A48,'A3 Cash'!$R:$R,"4")-SUMIFS('A3 Banque'!$N:$N,'A3 Banque'!$A:$A,Table!$A$5,'A3 Banque'!$C:$C,'BFU A3'!$A48,'A3 Banque'!$R:$R,"4")</f>
        <v>0</v>
      </c>
      <c r="N48" s="1099">
        <f t="shared" si="7"/>
        <v>0</v>
      </c>
      <c r="P48" s="1098">
        <f t="shared" si="10"/>
        <v>0</v>
      </c>
      <c r="Q48" s="1117">
        <f t="shared" si="10"/>
        <v>0</v>
      </c>
      <c r="R48" s="1099">
        <f t="shared" si="11"/>
        <v>0</v>
      </c>
      <c r="T48" s="1099"/>
      <c r="U48" s="1099">
        <f t="shared" si="12"/>
        <v>0</v>
      </c>
    </row>
    <row r="49" spans="1:21" ht="15.75">
      <c r="A49" s="979" t="s">
        <v>1616</v>
      </c>
      <c r="B49" s="1081">
        <f>'Budget general'!B52</f>
        <v>0</v>
      </c>
      <c r="C49" s="1100"/>
      <c r="D49" s="1165">
        <f>SUMIFS('A3 Cash'!$N:$N,'A3 Cash'!$A:$A,Table!$A$5,'A3 Cash'!$C:$C,'BFU A3'!$A49,'A3 Cash'!$R:$R,"1")-SUMIFS('A3 Banque'!$N:$N,'A3 Banque'!$A:$A,Table!$A$5,'A3 Banque'!$C:$C,'BFU A3'!A49,'A3 Banque'!$R:$R,"1")</f>
        <v>0</v>
      </c>
      <c r="E49" s="1101">
        <f t="shared" si="0"/>
        <v>0</v>
      </c>
      <c r="F49" s="1100"/>
      <c r="G49" s="1165">
        <f>SUMIFS('A3 Cash'!$N:$N,'A3 Cash'!$A:$A,Table!$A$5,'A3 Cash'!$C:$C,'BFU A3'!$A49,'A3 Cash'!$R:$R,"2")-SUMIFS('A3 Banque'!$N:$N,'A3 Banque'!$A:$A,Table!$A$5,'A3 Banque'!$C:$C,'BFU A3'!$A49,'A3 Banque'!$R:$R,"2")</f>
        <v>0</v>
      </c>
      <c r="H49" s="1101">
        <f t="shared" si="5"/>
        <v>0</v>
      </c>
      <c r="I49" s="1100"/>
      <c r="J49" s="1165">
        <f>SUMIFS('A3 Cash'!$N:$N,'A3 Cash'!$A:$A,Table!$A$5,'A3 Cash'!$C:$C,'BFU A3'!$A49,'A3 Cash'!$R:$R,"3")-SUMIFS('A3 Banque'!$N:$N,'A3 Banque'!$A:$A,Table!$A$5,'A3 Banque'!$C:$C,'BFU A3'!$A49,'A3 Banque'!$R:$R,"3")</f>
        <v>0</v>
      </c>
      <c r="K49" s="1101">
        <f t="shared" si="6"/>
        <v>0</v>
      </c>
      <c r="L49" s="1100"/>
      <c r="M49" s="1165">
        <f>SUMIFS('A3 Cash'!$N:$N,'A3 Cash'!$A:$A,Table!$A$5,'A3 Cash'!$C:$C,'BFU A3'!$A49,'A3 Cash'!$R:$R,"4")-SUMIFS('A3 Banque'!$N:$N,'A3 Banque'!$A:$A,Table!$A$5,'A3 Banque'!$C:$C,'BFU A3'!$A49,'A3 Banque'!$R:$R,"4")</f>
        <v>0</v>
      </c>
      <c r="N49" s="1101">
        <f t="shared" si="7"/>
        <v>0</v>
      </c>
      <c r="P49" s="1100">
        <f t="shared" si="10"/>
        <v>0</v>
      </c>
      <c r="Q49" s="1005">
        <f t="shared" si="10"/>
        <v>0</v>
      </c>
      <c r="R49" s="1101">
        <f t="shared" si="11"/>
        <v>0</v>
      </c>
      <c r="T49" s="1101"/>
      <c r="U49" s="1101">
        <f t="shared" si="12"/>
        <v>0</v>
      </c>
    </row>
    <row r="50" spans="1:21" ht="15.75">
      <c r="A50" s="979" t="s">
        <v>1617</v>
      </c>
      <c r="B50" s="1080">
        <f>'Budget general'!B53</f>
        <v>0</v>
      </c>
      <c r="C50" s="1098"/>
      <c r="D50" s="1168">
        <f>SUMIFS('A3 Cash'!$N:$N,'A3 Cash'!$A:$A,Table!$A$5,'A3 Cash'!$C:$C,'BFU A3'!$A50,'A3 Cash'!$R:$R,"1")-SUMIFS('A3 Banque'!$N:$N,'A3 Banque'!$A:$A,Table!$A$5,'A3 Banque'!$C:$C,'BFU A3'!A50,'A3 Banque'!$R:$R,"1")</f>
        <v>0</v>
      </c>
      <c r="E50" s="1099">
        <f t="shared" si="0"/>
        <v>0</v>
      </c>
      <c r="F50" s="1098"/>
      <c r="G50" s="1168">
        <f>SUMIFS('A3 Cash'!$N:$N,'A3 Cash'!$A:$A,Table!$A$5,'A3 Cash'!$C:$C,'BFU A3'!$A50,'A3 Cash'!$R:$R,"2")-SUMIFS('A3 Banque'!$N:$N,'A3 Banque'!$A:$A,Table!$A$5,'A3 Banque'!$C:$C,'BFU A3'!$A50,'A3 Banque'!$R:$R,"2")</f>
        <v>0</v>
      </c>
      <c r="H50" s="1099">
        <f t="shared" si="5"/>
        <v>0</v>
      </c>
      <c r="I50" s="1098"/>
      <c r="J50" s="1168">
        <f>SUMIFS('A3 Cash'!$N:$N,'A3 Cash'!$A:$A,Table!$A$5,'A3 Cash'!$C:$C,'BFU A3'!$A50,'A3 Cash'!$R:$R,"3")-SUMIFS('A3 Banque'!$N:$N,'A3 Banque'!$A:$A,Table!$A$5,'A3 Banque'!$C:$C,'BFU A3'!$A50,'A3 Banque'!$R:$R,"3")</f>
        <v>0</v>
      </c>
      <c r="K50" s="1099">
        <f t="shared" si="6"/>
        <v>0</v>
      </c>
      <c r="L50" s="1098"/>
      <c r="M50" s="1168">
        <f>SUMIFS('A3 Cash'!$N:$N,'A3 Cash'!$A:$A,Table!$A$5,'A3 Cash'!$C:$C,'BFU A3'!$A50,'A3 Cash'!$R:$R,"4")-SUMIFS('A3 Banque'!$N:$N,'A3 Banque'!$A:$A,Table!$A$5,'A3 Banque'!$C:$C,'BFU A3'!$A50,'A3 Banque'!$R:$R,"4")</f>
        <v>0</v>
      </c>
      <c r="N50" s="1099">
        <f t="shared" si="7"/>
        <v>0</v>
      </c>
      <c r="P50" s="1098">
        <f t="shared" si="10"/>
        <v>0</v>
      </c>
      <c r="Q50" s="1117">
        <f t="shared" si="10"/>
        <v>0</v>
      </c>
      <c r="R50" s="1099">
        <f t="shared" si="11"/>
        <v>0</v>
      </c>
      <c r="T50" s="1099"/>
      <c r="U50" s="1099">
        <f t="shared" si="12"/>
        <v>0</v>
      </c>
    </row>
    <row r="51" spans="1:21" ht="15.75">
      <c r="A51" s="979" t="s">
        <v>1618</v>
      </c>
      <c r="B51" s="1082">
        <f>'Budget general'!B54</f>
        <v>0</v>
      </c>
      <c r="C51" s="1108"/>
      <c r="D51" s="1173">
        <f>SUMIFS('A3 Cash'!$N:$N,'A3 Cash'!$A:$A,Table!$A$5,'A3 Cash'!$C:$C,'BFU A3'!$A51,'A3 Cash'!$R:$R,"1")-SUMIFS('A3 Banque'!$N:$N,'A3 Banque'!$A:$A,Table!$A$5,'A3 Banque'!$C:$C,'BFU A3'!A51,'A3 Banque'!$R:$R,"1")</f>
        <v>0</v>
      </c>
      <c r="E51" s="1109">
        <f t="shared" si="0"/>
        <v>0</v>
      </c>
      <c r="F51" s="1108"/>
      <c r="G51" s="1173">
        <f>SUMIFS('A3 Cash'!$N:$N,'A3 Cash'!$A:$A,Table!$A$5,'A3 Cash'!$C:$C,'BFU A3'!$A51,'A3 Cash'!$R:$R,"2")-SUMIFS('A3 Banque'!$N:$N,'A3 Banque'!$A:$A,Table!$A$5,'A3 Banque'!$C:$C,'BFU A3'!$A51,'A3 Banque'!$R:$R,"2")</f>
        <v>0</v>
      </c>
      <c r="H51" s="1109">
        <f t="shared" si="5"/>
        <v>0</v>
      </c>
      <c r="I51" s="1108"/>
      <c r="J51" s="1173">
        <f>SUMIFS('A3 Cash'!$N:$N,'A3 Cash'!$A:$A,Table!$A$5,'A3 Cash'!$C:$C,'BFU A3'!$A51,'A3 Cash'!$R:$R,"3")-SUMIFS('A3 Banque'!$N:$N,'A3 Banque'!$A:$A,Table!$A$5,'A3 Banque'!$C:$C,'BFU A3'!$A51,'A3 Banque'!$R:$R,"3")</f>
        <v>0</v>
      </c>
      <c r="K51" s="1109">
        <f t="shared" si="6"/>
        <v>0</v>
      </c>
      <c r="L51" s="1108"/>
      <c r="M51" s="1173">
        <f>SUMIFS('A3 Cash'!$N:$N,'A3 Cash'!$A:$A,Table!$A$5,'A3 Cash'!$C:$C,'BFU A3'!$A51,'A3 Cash'!$R:$R,"4")-SUMIFS('A3 Banque'!$N:$N,'A3 Banque'!$A:$A,Table!$A$5,'A3 Banque'!$C:$C,'BFU A3'!$A51,'A3 Banque'!$R:$R,"4")</f>
        <v>0</v>
      </c>
      <c r="N51" s="1109">
        <f t="shared" si="7"/>
        <v>0</v>
      </c>
      <c r="P51" s="1108">
        <f t="shared" si="10"/>
        <v>0</v>
      </c>
      <c r="Q51" s="1117">
        <f t="shared" si="10"/>
        <v>0</v>
      </c>
      <c r="R51" s="1109">
        <f t="shared" si="11"/>
        <v>0</v>
      </c>
      <c r="T51" s="1109"/>
      <c r="U51" s="1099">
        <f t="shared" si="12"/>
        <v>0</v>
      </c>
    </row>
    <row r="52" spans="1:21" ht="15.75">
      <c r="A52" s="979" t="s">
        <v>1619</v>
      </c>
      <c r="B52" s="1082">
        <f>'Budget general'!B55</f>
        <v>0</v>
      </c>
      <c r="C52" s="1098"/>
      <c r="D52" s="1168">
        <f>SUMIFS('A3 Cash'!$N:$N,'A3 Cash'!$A:$A,Table!$A$5,'A3 Cash'!$C:$C,'BFU A3'!$A52,'A3 Cash'!$R:$R,"1")-SUMIFS('A3 Banque'!$N:$N,'A3 Banque'!$A:$A,Table!$A$5,'A3 Banque'!$C:$C,'BFU A3'!A52,'A3 Banque'!$R:$R,"1")</f>
        <v>0</v>
      </c>
      <c r="E52" s="1099">
        <f t="shared" si="0"/>
        <v>0</v>
      </c>
      <c r="F52" s="1098"/>
      <c r="G52" s="1168">
        <f>SUMIFS('A3 Cash'!$N:$N,'A3 Cash'!$A:$A,Table!$A$5,'A3 Cash'!$C:$C,'BFU A3'!$A52,'A3 Cash'!$R:$R,"2")-SUMIFS('A3 Banque'!$N:$N,'A3 Banque'!$A:$A,Table!$A$5,'A3 Banque'!$C:$C,'BFU A3'!$A52,'A3 Banque'!$R:$R,"2")</f>
        <v>0</v>
      </c>
      <c r="H52" s="1099">
        <f t="shared" si="5"/>
        <v>0</v>
      </c>
      <c r="I52" s="1098"/>
      <c r="J52" s="1168">
        <f>SUMIFS('A3 Cash'!$N:$N,'A3 Cash'!$A:$A,Table!$A$5,'A3 Cash'!$C:$C,'BFU A3'!$A52,'A3 Cash'!$R:$R,"3")-SUMIFS('A3 Banque'!$N:$N,'A3 Banque'!$A:$A,Table!$A$5,'A3 Banque'!$C:$C,'BFU A3'!$A52,'A3 Banque'!$R:$R,"3")</f>
        <v>0</v>
      </c>
      <c r="K52" s="1099">
        <f t="shared" si="6"/>
        <v>0</v>
      </c>
      <c r="L52" s="1098"/>
      <c r="M52" s="1168">
        <f>SUMIFS('A3 Cash'!$N:$N,'A3 Cash'!$A:$A,Table!$A$5,'A3 Cash'!$C:$C,'BFU A3'!$A52,'A3 Cash'!$R:$R,"4")-SUMIFS('A3 Banque'!$N:$N,'A3 Banque'!$A:$A,Table!$A$5,'A3 Banque'!$C:$C,'BFU A3'!$A52,'A3 Banque'!$R:$R,"4")</f>
        <v>0</v>
      </c>
      <c r="N52" s="1099">
        <f t="shared" si="7"/>
        <v>0</v>
      </c>
      <c r="P52" s="1098">
        <f t="shared" si="10"/>
        <v>0</v>
      </c>
      <c r="Q52" s="1117">
        <f t="shared" si="10"/>
        <v>0</v>
      </c>
      <c r="R52" s="1099">
        <f t="shared" si="11"/>
        <v>0</v>
      </c>
      <c r="T52" s="1099"/>
      <c r="U52" s="1099">
        <f t="shared" si="12"/>
        <v>0</v>
      </c>
    </row>
    <row r="53" spans="1:21" ht="15.75">
      <c r="A53" s="979" t="s">
        <v>1620</v>
      </c>
      <c r="B53" s="1082">
        <f>'Budget general'!B56</f>
        <v>0</v>
      </c>
      <c r="C53" s="1098"/>
      <c r="D53" s="1168">
        <f>SUMIFS('A3 Cash'!$N:$N,'A3 Cash'!$A:$A,Table!$A$5,'A3 Cash'!$C:$C,'BFU A3'!$A53,'A3 Cash'!$R:$R,"1")-SUMIFS('A3 Banque'!$N:$N,'A3 Banque'!$A:$A,Table!$A$5,'A3 Banque'!$C:$C,'BFU A3'!A53,'A3 Banque'!$R:$R,"1")</f>
        <v>0</v>
      </c>
      <c r="E53" s="1099">
        <f t="shared" si="0"/>
        <v>0</v>
      </c>
      <c r="F53" s="1098"/>
      <c r="G53" s="1168">
        <f>SUMIFS('A3 Cash'!$N:$N,'A3 Cash'!$A:$A,Table!$A$5,'A3 Cash'!$C:$C,'BFU A3'!$A53,'A3 Cash'!$R:$R,"2")-SUMIFS('A3 Banque'!$N:$N,'A3 Banque'!$A:$A,Table!$A$5,'A3 Banque'!$C:$C,'BFU A3'!$A53,'A3 Banque'!$R:$R,"2")</f>
        <v>0</v>
      </c>
      <c r="H53" s="1099">
        <f t="shared" si="5"/>
        <v>0</v>
      </c>
      <c r="I53" s="1098"/>
      <c r="J53" s="1168">
        <f>SUMIFS('A3 Cash'!$N:$N,'A3 Cash'!$A:$A,Table!$A$5,'A3 Cash'!$C:$C,'BFU A3'!$A53,'A3 Cash'!$R:$R,"3")-SUMIFS('A3 Banque'!$N:$N,'A3 Banque'!$A:$A,Table!$A$5,'A3 Banque'!$C:$C,'BFU A3'!$A53,'A3 Banque'!$R:$R,"3")</f>
        <v>0</v>
      </c>
      <c r="K53" s="1099">
        <f t="shared" si="6"/>
        <v>0</v>
      </c>
      <c r="L53" s="1098"/>
      <c r="M53" s="1168">
        <f>SUMIFS('A3 Cash'!$N:$N,'A3 Cash'!$A:$A,Table!$A$5,'A3 Cash'!$C:$C,'BFU A3'!$A53,'A3 Cash'!$R:$R,"4")-SUMIFS('A3 Banque'!$N:$N,'A3 Banque'!$A:$A,Table!$A$5,'A3 Banque'!$C:$C,'BFU A3'!$A53,'A3 Banque'!$R:$R,"4")</f>
        <v>0</v>
      </c>
      <c r="N53" s="1099">
        <f t="shared" si="7"/>
        <v>0</v>
      </c>
      <c r="P53" s="1098">
        <f t="shared" si="10"/>
        <v>0</v>
      </c>
      <c r="Q53" s="1117">
        <f t="shared" si="10"/>
        <v>0</v>
      </c>
      <c r="R53" s="1099">
        <f t="shared" si="11"/>
        <v>0</v>
      </c>
      <c r="T53" s="1099"/>
      <c r="U53" s="1099">
        <f t="shared" si="12"/>
        <v>0</v>
      </c>
    </row>
    <row r="54" spans="1:21" ht="16.5" thickBot="1">
      <c r="A54" s="979" t="s">
        <v>1621</v>
      </c>
      <c r="B54" s="1082">
        <f>'Budget general'!B57</f>
        <v>0</v>
      </c>
      <c r="C54" s="1098"/>
      <c r="D54" s="1168">
        <f>SUMIFS('A3 Cash'!$N:$N,'A3 Cash'!$A:$A,Table!$A$5,'A3 Cash'!$C:$C,'BFU A3'!$A54,'A3 Cash'!$R:$R,"1")-SUMIFS('A3 Banque'!$N:$N,'A3 Banque'!$A:$A,Table!$A$5,'A3 Banque'!$C:$C,'BFU A3'!A54,'A3 Banque'!$R:$R,"1")</f>
        <v>0</v>
      </c>
      <c r="E54" s="1099">
        <f t="shared" si="0"/>
        <v>0</v>
      </c>
      <c r="F54" s="1098"/>
      <c r="G54" s="1168">
        <f>SUMIFS('A3 Cash'!$N:$N,'A3 Cash'!$A:$A,Table!$A$5,'A3 Cash'!$C:$C,'BFU A3'!$A54,'A3 Cash'!$R:$R,"2")-SUMIFS('A3 Banque'!$N:$N,'A3 Banque'!$A:$A,Table!$A$5,'A3 Banque'!$C:$C,'BFU A3'!$A54,'A3 Banque'!$R:$R,"2")</f>
        <v>0</v>
      </c>
      <c r="H54" s="1099">
        <f t="shared" si="5"/>
        <v>0</v>
      </c>
      <c r="I54" s="1098"/>
      <c r="J54" s="1168">
        <f>SUMIFS('A3 Cash'!$N:$N,'A3 Cash'!$A:$A,Table!$A$5,'A3 Cash'!$C:$C,'BFU A3'!$A54,'A3 Cash'!$R:$R,"3")-SUMIFS('A3 Banque'!$N:$N,'A3 Banque'!$A:$A,Table!$A$5,'A3 Banque'!$C:$C,'BFU A3'!$A54,'A3 Banque'!$R:$R,"3")</f>
        <v>0</v>
      </c>
      <c r="K54" s="1099">
        <f t="shared" si="6"/>
        <v>0</v>
      </c>
      <c r="L54" s="1098"/>
      <c r="M54" s="1168">
        <f>SUMIFS('A3 Cash'!$N:$N,'A3 Cash'!$A:$A,Table!$A$5,'A3 Cash'!$C:$C,'BFU A3'!$A54,'A3 Cash'!$R:$R,"4")-SUMIFS('A3 Banque'!$N:$N,'A3 Banque'!$A:$A,Table!$A$5,'A3 Banque'!$C:$C,'BFU A3'!$A54,'A3 Banque'!$R:$R,"4")</f>
        <v>0</v>
      </c>
      <c r="N54" s="1099">
        <f t="shared" si="7"/>
        <v>0</v>
      </c>
      <c r="P54" s="1098">
        <f t="shared" si="10"/>
        <v>0</v>
      </c>
      <c r="Q54" s="1117">
        <f t="shared" si="10"/>
        <v>0</v>
      </c>
      <c r="R54" s="1099">
        <f t="shared" si="11"/>
        <v>0</v>
      </c>
      <c r="T54" s="1099"/>
      <c r="U54" s="1099">
        <f t="shared" si="12"/>
        <v>0</v>
      </c>
    </row>
    <row r="55" spans="1:21" ht="16.5" thickBot="1">
      <c r="A55" s="979" t="s">
        <v>213</v>
      </c>
      <c r="B55" s="1070">
        <f>'Budget general'!B58</f>
        <v>0</v>
      </c>
      <c r="C55" s="1164">
        <f>C56+C62+C68+C74</f>
        <v>0</v>
      </c>
      <c r="D55" s="1164">
        <f>D56+D62+D68+D74</f>
        <v>0</v>
      </c>
      <c r="E55" s="1095">
        <f t="shared" si="0"/>
        <v>0</v>
      </c>
      <c r="F55" s="1164">
        <f>F56+F62+F68+F74</f>
        <v>0</v>
      </c>
      <c r="G55" s="1164">
        <f>G56+G62+G68+G74</f>
        <v>0</v>
      </c>
      <c r="H55" s="1095">
        <f t="shared" si="5"/>
        <v>0</v>
      </c>
      <c r="I55" s="1164">
        <f>I56+I62+I68+I74</f>
        <v>0</v>
      </c>
      <c r="J55" s="1164">
        <f>J56+J62+J68+J74</f>
        <v>0</v>
      </c>
      <c r="K55" s="1095">
        <f t="shared" si="6"/>
        <v>0</v>
      </c>
      <c r="L55" s="1164">
        <f>L56+L62+L68+L74</f>
        <v>0</v>
      </c>
      <c r="M55" s="1164">
        <f>M56+M62+M68+M74</f>
        <v>0</v>
      </c>
      <c r="N55" s="1095">
        <f t="shared" si="7"/>
        <v>0</v>
      </c>
      <c r="P55" s="1070">
        <f>P56+P62+P68+P74</f>
        <v>0</v>
      </c>
      <c r="Q55" s="1070">
        <f>Q56+Q62+Q68+Q74</f>
        <v>0</v>
      </c>
      <c r="R55" s="1095">
        <f>P55-Q55</f>
        <v>0</v>
      </c>
      <c r="T55" s="1095"/>
      <c r="U55" s="1095">
        <f>U56+U62+U68+U74</f>
        <v>0</v>
      </c>
    </row>
    <row r="56" spans="1:21" ht="15.75">
      <c r="A56" s="979" t="s">
        <v>1622</v>
      </c>
      <c r="B56" s="1079">
        <f>'Budget general'!B59</f>
        <v>0</v>
      </c>
      <c r="C56" s="1096"/>
      <c r="D56" s="1165">
        <f>SUMIFS('A3 Cash'!$N:$N,'A3 Cash'!$A:$A,Table!$A$5,'A3 Cash'!$C:$C,'BFU A3'!$A56,'A3 Cash'!$R:$R,"1")-SUMIFS('A3 Banque'!$N:$N,'A3 Banque'!$A:$A,Table!$A$5,'A3 Banque'!$C:$C,'BFU A3'!A56,'A3 Banque'!$R:$R,"1")</f>
        <v>0</v>
      </c>
      <c r="E56" s="1097">
        <f t="shared" si="0"/>
        <v>0</v>
      </c>
      <c r="F56" s="1096"/>
      <c r="G56" s="1165">
        <f>SUMIFS('A3 Cash'!$N:$N,'A3 Cash'!$A:$A,Table!$A$5,'A3 Cash'!$C:$C,'BFU A3'!$A56,'A3 Cash'!$R:$R,"2")-SUMIFS('A3 Banque'!$N:$N,'A3 Banque'!$A:$A,Table!$A$5,'A3 Banque'!$C:$C,'BFU A3'!$A56,'A3 Banque'!$R:$R,"2")</f>
        <v>0</v>
      </c>
      <c r="H56" s="1097">
        <f t="shared" si="5"/>
        <v>0</v>
      </c>
      <c r="I56" s="1096"/>
      <c r="J56" s="1165">
        <f>SUMIFS('A3 Cash'!$N:$N,'A3 Cash'!$A:$A,Table!$A$5,'A3 Cash'!$C:$C,'BFU A3'!$A56,'A3 Cash'!$R:$R,"3")-SUMIFS('A3 Banque'!$N:$N,'A3 Banque'!$A:$A,Table!$A$5,'A3 Banque'!$C:$C,'BFU A3'!$A56,'A3 Banque'!$R:$R,"3")</f>
        <v>0</v>
      </c>
      <c r="K56" s="1097">
        <f t="shared" si="6"/>
        <v>0</v>
      </c>
      <c r="L56" s="1096"/>
      <c r="M56" s="1165">
        <f>SUMIFS('A3 Cash'!$N:$N,'A3 Cash'!$A:$A,Table!$A$5,'A3 Cash'!$C:$C,'BFU A3'!$A56,'A3 Cash'!$R:$R,"4")-SUMIFS('A3 Banque'!$N:$N,'A3 Banque'!$A:$A,Table!$A$5,'A3 Banque'!$C:$C,'BFU A3'!$A56,'A3 Banque'!$R:$R,"4")</f>
        <v>0</v>
      </c>
      <c r="N56" s="1097">
        <f t="shared" si="7"/>
        <v>0</v>
      </c>
      <c r="P56" s="1096">
        <f>C56+F56+I56+L56</f>
        <v>0</v>
      </c>
      <c r="Q56" s="1096">
        <f>D56+G56+J56+M56</f>
        <v>0</v>
      </c>
      <c r="R56" s="1097">
        <f>P56-Q56</f>
        <v>0</v>
      </c>
      <c r="T56" s="1097"/>
      <c r="U56" s="1097">
        <f>Q56-T56</f>
        <v>0</v>
      </c>
    </row>
    <row r="57" spans="1:21" ht="15.75">
      <c r="A57" s="979" t="s">
        <v>1623</v>
      </c>
      <c r="B57" s="1080">
        <f>'Budget general'!B60</f>
        <v>0</v>
      </c>
      <c r="C57" s="1098"/>
      <c r="D57" s="1168">
        <f>SUMIFS('A3 Cash'!$N:$N,'A3 Cash'!$A:$A,Table!$A$5,'A3 Cash'!$C:$C,'BFU A3'!$A57,'A3 Cash'!$R:$R,"1")-SUMIFS('A3 Banque'!$N:$N,'A3 Banque'!$A:$A,Table!$A$5,'A3 Banque'!$C:$C,'BFU A3'!A57,'A3 Banque'!$R:$R,"1")</f>
        <v>0</v>
      </c>
      <c r="E57" s="1099">
        <f t="shared" si="0"/>
        <v>0</v>
      </c>
      <c r="F57" s="1098"/>
      <c r="G57" s="1168">
        <f>SUMIFS('A3 Cash'!$N:$N,'A3 Cash'!$A:$A,Table!$A$5,'A3 Cash'!$C:$C,'BFU A3'!$A57,'A3 Cash'!$R:$R,"2")-SUMIFS('A3 Banque'!$N:$N,'A3 Banque'!$A:$A,Table!$A$5,'A3 Banque'!$C:$C,'BFU A3'!$A57,'A3 Banque'!$R:$R,"2")</f>
        <v>0</v>
      </c>
      <c r="H57" s="1099">
        <f t="shared" si="5"/>
        <v>0</v>
      </c>
      <c r="I57" s="1098"/>
      <c r="J57" s="1168">
        <f>SUMIFS('A3 Cash'!$N:$N,'A3 Cash'!$A:$A,Table!$A$5,'A3 Cash'!$C:$C,'BFU A3'!$A57,'A3 Cash'!$R:$R,"3")-SUMIFS('A3 Banque'!$N:$N,'A3 Banque'!$A:$A,Table!$A$5,'A3 Banque'!$C:$C,'BFU A3'!$A57,'A3 Banque'!$R:$R,"3")</f>
        <v>0</v>
      </c>
      <c r="K57" s="1099">
        <f t="shared" si="6"/>
        <v>0</v>
      </c>
      <c r="L57" s="1098"/>
      <c r="M57" s="1168">
        <f>SUMIFS('A3 Cash'!$N:$N,'A3 Cash'!$A:$A,Table!$A$5,'A3 Cash'!$C:$C,'BFU A3'!$A57,'A3 Cash'!$R:$R,"4")-SUMIFS('A3 Banque'!$N:$N,'A3 Banque'!$A:$A,Table!$A$5,'A3 Banque'!$C:$C,'BFU A3'!$A57,'A3 Banque'!$R:$R,"4")</f>
        <v>0</v>
      </c>
      <c r="N57" s="1099">
        <f t="shared" si="7"/>
        <v>0</v>
      </c>
      <c r="P57" s="1098">
        <f t="shared" ref="P57:Q79" si="13">C57+F57+I57+L57</f>
        <v>0</v>
      </c>
      <c r="Q57" s="1117">
        <f t="shared" si="13"/>
        <v>0</v>
      </c>
      <c r="R57" s="1099">
        <f t="shared" ref="R57:R104" si="14">P57-Q57</f>
        <v>0</v>
      </c>
      <c r="T57" s="1099"/>
      <c r="U57" s="1099">
        <f t="shared" ref="U57:U79" si="15">Q57-T57</f>
        <v>0</v>
      </c>
    </row>
    <row r="58" spans="1:21" ht="15.75">
      <c r="A58" s="979" t="s">
        <v>1624</v>
      </c>
      <c r="B58" s="1080">
        <f>'Budget general'!B61</f>
        <v>0</v>
      </c>
      <c r="C58" s="1098"/>
      <c r="D58" s="1168">
        <f>SUMIFS('A3 Cash'!$N:$N,'A3 Cash'!$A:$A,Table!$A$5,'A3 Cash'!$C:$C,'BFU A3'!$A58,'A3 Cash'!$R:$R,"1")-SUMIFS('A3 Banque'!$N:$N,'A3 Banque'!$A:$A,Table!$A$5,'A3 Banque'!$C:$C,'BFU A3'!A58,'A3 Banque'!$R:$R,"1")</f>
        <v>0</v>
      </c>
      <c r="E58" s="1099">
        <f t="shared" si="0"/>
        <v>0</v>
      </c>
      <c r="F58" s="1098"/>
      <c r="G58" s="1168">
        <f>SUMIFS('A3 Cash'!$N:$N,'A3 Cash'!$A:$A,Table!$A$5,'A3 Cash'!$C:$C,'BFU A3'!$A58,'A3 Cash'!$R:$R,"2")-SUMIFS('A3 Banque'!$N:$N,'A3 Banque'!$A:$A,Table!$A$5,'A3 Banque'!$C:$C,'BFU A3'!$A58,'A3 Banque'!$R:$R,"2")</f>
        <v>0</v>
      </c>
      <c r="H58" s="1099">
        <f t="shared" si="5"/>
        <v>0</v>
      </c>
      <c r="I58" s="1098"/>
      <c r="J58" s="1168">
        <f>SUMIFS('A3 Cash'!$N:$N,'A3 Cash'!$A:$A,Table!$A$5,'A3 Cash'!$C:$C,'BFU A3'!$A58,'A3 Cash'!$R:$R,"3")-SUMIFS('A3 Banque'!$N:$N,'A3 Banque'!$A:$A,Table!$A$5,'A3 Banque'!$C:$C,'BFU A3'!$A58,'A3 Banque'!$R:$R,"3")</f>
        <v>0</v>
      </c>
      <c r="K58" s="1099">
        <f t="shared" si="6"/>
        <v>0</v>
      </c>
      <c r="L58" s="1098"/>
      <c r="M58" s="1168">
        <f>SUMIFS('A3 Cash'!$N:$N,'A3 Cash'!$A:$A,Table!$A$5,'A3 Cash'!$C:$C,'BFU A3'!$A58,'A3 Cash'!$R:$R,"4")-SUMIFS('A3 Banque'!$N:$N,'A3 Banque'!$A:$A,Table!$A$5,'A3 Banque'!$C:$C,'BFU A3'!$A58,'A3 Banque'!$R:$R,"4")</f>
        <v>0</v>
      </c>
      <c r="N58" s="1099">
        <f t="shared" si="7"/>
        <v>0</v>
      </c>
      <c r="P58" s="1098">
        <f t="shared" si="13"/>
        <v>0</v>
      </c>
      <c r="Q58" s="1117">
        <f t="shared" si="13"/>
        <v>0</v>
      </c>
      <c r="R58" s="1099">
        <f t="shared" si="14"/>
        <v>0</v>
      </c>
      <c r="T58" s="1099"/>
      <c r="U58" s="1099">
        <f t="shared" si="15"/>
        <v>0</v>
      </c>
    </row>
    <row r="59" spans="1:21" ht="15.75">
      <c r="A59" s="979" t="s">
        <v>1625</v>
      </c>
      <c r="B59" s="1080">
        <f>'Budget general'!B62</f>
        <v>0</v>
      </c>
      <c r="C59" s="1098"/>
      <c r="D59" s="1168">
        <f>SUMIFS('A3 Cash'!$N:$N,'A3 Cash'!$A:$A,Table!$A$5,'A3 Cash'!$C:$C,'BFU A3'!$A59,'A3 Cash'!$R:$R,"1")-SUMIFS('A3 Banque'!$N:$N,'A3 Banque'!$A:$A,Table!$A$5,'A3 Banque'!$C:$C,'BFU A3'!A59,'A3 Banque'!$R:$R,"1")</f>
        <v>0</v>
      </c>
      <c r="E59" s="1099">
        <f t="shared" si="0"/>
        <v>0</v>
      </c>
      <c r="F59" s="1098"/>
      <c r="G59" s="1168">
        <f>SUMIFS('A3 Cash'!$N:$N,'A3 Cash'!$A:$A,Table!$A$5,'A3 Cash'!$C:$C,'BFU A3'!$A59,'A3 Cash'!$R:$R,"2")-SUMIFS('A3 Banque'!$N:$N,'A3 Banque'!$A:$A,Table!$A$5,'A3 Banque'!$C:$C,'BFU A3'!$A59,'A3 Banque'!$R:$R,"2")</f>
        <v>0</v>
      </c>
      <c r="H59" s="1099">
        <f t="shared" si="5"/>
        <v>0</v>
      </c>
      <c r="I59" s="1098"/>
      <c r="J59" s="1168">
        <f>SUMIFS('A3 Cash'!$N:$N,'A3 Cash'!$A:$A,Table!$A$5,'A3 Cash'!$C:$C,'BFU A3'!$A59,'A3 Cash'!$R:$R,"3")-SUMIFS('A3 Banque'!$N:$N,'A3 Banque'!$A:$A,Table!$A$5,'A3 Banque'!$C:$C,'BFU A3'!$A59,'A3 Banque'!$R:$R,"3")</f>
        <v>0</v>
      </c>
      <c r="K59" s="1099">
        <f t="shared" si="6"/>
        <v>0</v>
      </c>
      <c r="L59" s="1098"/>
      <c r="M59" s="1168">
        <f>SUMIFS('A3 Cash'!$N:$N,'A3 Cash'!$A:$A,Table!$A$5,'A3 Cash'!$C:$C,'BFU A3'!$A59,'A3 Cash'!$R:$R,"4")-SUMIFS('A3 Banque'!$N:$N,'A3 Banque'!$A:$A,Table!$A$5,'A3 Banque'!$C:$C,'BFU A3'!$A59,'A3 Banque'!$R:$R,"4")</f>
        <v>0</v>
      </c>
      <c r="N59" s="1099">
        <f t="shared" si="7"/>
        <v>0</v>
      </c>
      <c r="P59" s="1098">
        <f t="shared" si="13"/>
        <v>0</v>
      </c>
      <c r="Q59" s="1117">
        <f t="shared" si="13"/>
        <v>0</v>
      </c>
      <c r="R59" s="1099">
        <f t="shared" si="14"/>
        <v>0</v>
      </c>
      <c r="S59" s="952"/>
      <c r="T59" s="1099"/>
      <c r="U59" s="1099">
        <f t="shared" si="15"/>
        <v>0</v>
      </c>
    </row>
    <row r="60" spans="1:21" ht="15.75">
      <c r="A60" s="979" t="s">
        <v>1626</v>
      </c>
      <c r="B60" s="1080">
        <f>'Budget general'!B63</f>
        <v>0</v>
      </c>
      <c r="C60" s="1098"/>
      <c r="D60" s="1168">
        <f>SUMIFS('A3 Cash'!$N:$N,'A3 Cash'!$A:$A,Table!$A$5,'A3 Cash'!$C:$C,'BFU A3'!$A60,'A3 Cash'!$R:$R,"1")-SUMIFS('A3 Banque'!$N:$N,'A3 Banque'!$A:$A,Table!$A$5,'A3 Banque'!$C:$C,'BFU A3'!A60,'A3 Banque'!$R:$R,"1")</f>
        <v>0</v>
      </c>
      <c r="E60" s="1099">
        <f t="shared" si="0"/>
        <v>0</v>
      </c>
      <c r="F60" s="1098"/>
      <c r="G60" s="1168">
        <f>SUMIFS('A3 Cash'!$N:$N,'A3 Cash'!$A:$A,Table!$A$5,'A3 Cash'!$C:$C,'BFU A3'!$A60,'A3 Cash'!$R:$R,"2")-SUMIFS('A3 Banque'!$N:$N,'A3 Banque'!$A:$A,Table!$A$5,'A3 Banque'!$C:$C,'BFU A3'!$A60,'A3 Banque'!$R:$R,"2")</f>
        <v>0</v>
      </c>
      <c r="H60" s="1099">
        <f t="shared" si="5"/>
        <v>0</v>
      </c>
      <c r="I60" s="1098"/>
      <c r="J60" s="1168">
        <f>SUMIFS('A3 Cash'!$N:$N,'A3 Cash'!$A:$A,Table!$A$5,'A3 Cash'!$C:$C,'BFU A3'!$A60,'A3 Cash'!$R:$R,"3")-SUMIFS('A3 Banque'!$N:$N,'A3 Banque'!$A:$A,Table!$A$5,'A3 Banque'!$C:$C,'BFU A3'!$A60,'A3 Banque'!$R:$R,"3")</f>
        <v>0</v>
      </c>
      <c r="K60" s="1099">
        <f t="shared" si="6"/>
        <v>0</v>
      </c>
      <c r="L60" s="1098"/>
      <c r="M60" s="1168">
        <f>SUMIFS('A3 Cash'!$N:$N,'A3 Cash'!$A:$A,Table!$A$5,'A3 Cash'!$C:$C,'BFU A3'!$A60,'A3 Cash'!$R:$R,"4")-SUMIFS('A3 Banque'!$N:$N,'A3 Banque'!$A:$A,Table!$A$5,'A3 Banque'!$C:$C,'BFU A3'!$A60,'A3 Banque'!$R:$R,"4")</f>
        <v>0</v>
      </c>
      <c r="N60" s="1099">
        <f t="shared" si="7"/>
        <v>0</v>
      </c>
      <c r="P60" s="1098">
        <f t="shared" si="13"/>
        <v>0</v>
      </c>
      <c r="Q60" s="1117">
        <f t="shared" si="13"/>
        <v>0</v>
      </c>
      <c r="R60" s="1099">
        <f t="shared" si="14"/>
        <v>0</v>
      </c>
      <c r="S60" s="952"/>
      <c r="T60" s="1099"/>
      <c r="U60" s="1099">
        <f t="shared" si="15"/>
        <v>0</v>
      </c>
    </row>
    <row r="61" spans="1:21" ht="15.75">
      <c r="A61" s="979" t="s">
        <v>1627</v>
      </c>
      <c r="B61" s="1080">
        <f>'Budget general'!B64</f>
        <v>0</v>
      </c>
      <c r="C61" s="1098"/>
      <c r="D61" s="1168">
        <f>SUMIFS('A3 Cash'!$N:$N,'A3 Cash'!$A:$A,Table!$A$5,'A3 Cash'!$C:$C,'BFU A3'!$A61,'A3 Cash'!$R:$R,"1")-SUMIFS('A3 Banque'!$N:$N,'A3 Banque'!$A:$A,Table!$A$5,'A3 Banque'!$C:$C,'BFU A3'!A61,'A3 Banque'!$R:$R,"1")</f>
        <v>0</v>
      </c>
      <c r="E61" s="1099">
        <f t="shared" si="0"/>
        <v>0</v>
      </c>
      <c r="F61" s="1098"/>
      <c r="G61" s="1168">
        <f>SUMIFS('A3 Cash'!$N:$N,'A3 Cash'!$A:$A,Table!$A$5,'A3 Cash'!$C:$C,'BFU A3'!$A61,'A3 Cash'!$R:$R,"2")-SUMIFS('A3 Banque'!$N:$N,'A3 Banque'!$A:$A,Table!$A$5,'A3 Banque'!$C:$C,'BFU A3'!$A61,'A3 Banque'!$R:$R,"2")</f>
        <v>0</v>
      </c>
      <c r="H61" s="1099">
        <f t="shared" si="5"/>
        <v>0</v>
      </c>
      <c r="I61" s="1098"/>
      <c r="J61" s="1168">
        <f>SUMIFS('A3 Cash'!$N:$N,'A3 Cash'!$A:$A,Table!$A$5,'A3 Cash'!$C:$C,'BFU A3'!$A61,'A3 Cash'!$R:$R,"3")-SUMIFS('A3 Banque'!$N:$N,'A3 Banque'!$A:$A,Table!$A$5,'A3 Banque'!$C:$C,'BFU A3'!$A61,'A3 Banque'!$R:$R,"3")</f>
        <v>0</v>
      </c>
      <c r="K61" s="1099">
        <f t="shared" si="6"/>
        <v>0</v>
      </c>
      <c r="L61" s="1098"/>
      <c r="M61" s="1168">
        <f>SUMIFS('A3 Cash'!$N:$N,'A3 Cash'!$A:$A,Table!$A$5,'A3 Cash'!$C:$C,'BFU A3'!$A61,'A3 Cash'!$R:$R,"4")-SUMIFS('A3 Banque'!$N:$N,'A3 Banque'!$A:$A,Table!$A$5,'A3 Banque'!$C:$C,'BFU A3'!$A61,'A3 Banque'!$R:$R,"4")</f>
        <v>0</v>
      </c>
      <c r="N61" s="1099">
        <f t="shared" si="7"/>
        <v>0</v>
      </c>
      <c r="P61" s="1098">
        <f t="shared" si="13"/>
        <v>0</v>
      </c>
      <c r="Q61" s="1117">
        <f t="shared" si="13"/>
        <v>0</v>
      </c>
      <c r="R61" s="1099">
        <f t="shared" si="14"/>
        <v>0</v>
      </c>
      <c r="S61" s="952"/>
      <c r="T61" s="1099"/>
      <c r="U61" s="1099">
        <f t="shared" si="15"/>
        <v>0</v>
      </c>
    </row>
    <row r="62" spans="1:21" ht="15.75">
      <c r="A62" s="979" t="s">
        <v>1628</v>
      </c>
      <c r="B62" s="1081">
        <f>'Budget general'!B65</f>
        <v>0</v>
      </c>
      <c r="C62" s="1100"/>
      <c r="D62" s="1165">
        <f>SUMIFS('A3 Cash'!$N:$N,'A3 Cash'!$A:$A,Table!$A$5,'A3 Cash'!$C:$C,'BFU A3'!$A62,'A3 Cash'!$R:$R,"1")-SUMIFS('A3 Banque'!$N:$N,'A3 Banque'!$A:$A,Table!$A$5,'A3 Banque'!$C:$C,'BFU A3'!A62,'A3 Banque'!$R:$R,"1")</f>
        <v>0</v>
      </c>
      <c r="E62" s="1101">
        <f t="shared" si="0"/>
        <v>0</v>
      </c>
      <c r="F62" s="1100"/>
      <c r="G62" s="1165">
        <f>SUMIFS('A3 Cash'!$N:$N,'A3 Cash'!$A:$A,Table!$A$5,'A3 Cash'!$C:$C,'BFU A3'!$A62,'A3 Cash'!$R:$R,"2")-SUMIFS('A3 Banque'!$N:$N,'A3 Banque'!$A:$A,Table!$A$5,'A3 Banque'!$C:$C,'BFU A3'!$A62,'A3 Banque'!$R:$R,"2")</f>
        <v>0</v>
      </c>
      <c r="H62" s="1101">
        <f t="shared" si="5"/>
        <v>0</v>
      </c>
      <c r="I62" s="1100"/>
      <c r="J62" s="1165">
        <f>SUMIFS('A3 Cash'!$N:$N,'A3 Cash'!$A:$A,Table!$A$5,'A3 Cash'!$C:$C,'BFU A3'!$A62,'A3 Cash'!$R:$R,"3")-SUMIFS('A3 Banque'!$N:$N,'A3 Banque'!$A:$A,Table!$A$5,'A3 Banque'!$C:$C,'BFU A3'!$A62,'A3 Banque'!$R:$R,"3")</f>
        <v>0</v>
      </c>
      <c r="K62" s="1101">
        <f t="shared" si="6"/>
        <v>0</v>
      </c>
      <c r="L62" s="1100"/>
      <c r="M62" s="1165">
        <f>SUMIFS('A3 Cash'!$N:$N,'A3 Cash'!$A:$A,Table!$A$5,'A3 Cash'!$C:$C,'BFU A3'!$A62,'A3 Cash'!$R:$R,"4")-SUMIFS('A3 Banque'!$N:$N,'A3 Banque'!$A:$A,Table!$A$5,'A3 Banque'!$C:$C,'BFU A3'!$A62,'A3 Banque'!$R:$R,"4")</f>
        <v>0</v>
      </c>
      <c r="N62" s="1101">
        <f t="shared" si="7"/>
        <v>0</v>
      </c>
      <c r="P62" s="1100">
        <f t="shared" si="13"/>
        <v>0</v>
      </c>
      <c r="Q62" s="1005">
        <f t="shared" si="13"/>
        <v>0</v>
      </c>
      <c r="R62" s="1101">
        <f t="shared" si="14"/>
        <v>0</v>
      </c>
      <c r="S62" s="952"/>
      <c r="T62" s="1101"/>
      <c r="U62" s="1101">
        <f t="shared" si="15"/>
        <v>0</v>
      </c>
    </row>
    <row r="63" spans="1:21" ht="15.75">
      <c r="A63" s="979" t="s">
        <v>1629</v>
      </c>
      <c r="B63" s="1080">
        <f>'Budget general'!B66</f>
        <v>0</v>
      </c>
      <c r="C63" s="1098"/>
      <c r="D63" s="1168">
        <f>SUMIFS('A3 Cash'!$N:$N,'A3 Cash'!$A:$A,Table!$A$5,'A3 Cash'!$C:$C,'BFU A3'!$A63,'A3 Cash'!$R:$R,"1")-SUMIFS('A3 Banque'!$N:$N,'A3 Banque'!$A:$A,Table!$A$5,'A3 Banque'!$C:$C,'BFU A3'!A63,'A3 Banque'!$R:$R,"1")</f>
        <v>0</v>
      </c>
      <c r="E63" s="1099">
        <f t="shared" si="0"/>
        <v>0</v>
      </c>
      <c r="F63" s="1098"/>
      <c r="G63" s="1168">
        <f>SUMIFS('A3 Cash'!$N:$N,'A3 Cash'!$A:$A,Table!$A$5,'A3 Cash'!$C:$C,'BFU A3'!$A63,'A3 Cash'!$R:$R,"2")-SUMIFS('A3 Banque'!$N:$N,'A3 Banque'!$A:$A,Table!$A$5,'A3 Banque'!$C:$C,'BFU A3'!$A63,'A3 Banque'!$R:$R,"2")</f>
        <v>0</v>
      </c>
      <c r="H63" s="1099">
        <f t="shared" si="5"/>
        <v>0</v>
      </c>
      <c r="I63" s="1098"/>
      <c r="J63" s="1168">
        <f>SUMIFS('A3 Cash'!$N:$N,'A3 Cash'!$A:$A,Table!$A$5,'A3 Cash'!$C:$C,'BFU A3'!$A63,'A3 Cash'!$R:$R,"3")-SUMIFS('A3 Banque'!$N:$N,'A3 Banque'!$A:$A,Table!$A$5,'A3 Banque'!$C:$C,'BFU A3'!$A63,'A3 Banque'!$R:$R,"3")</f>
        <v>0</v>
      </c>
      <c r="K63" s="1099">
        <f t="shared" si="6"/>
        <v>0</v>
      </c>
      <c r="L63" s="1098"/>
      <c r="M63" s="1168">
        <f>SUMIFS('A3 Cash'!$N:$N,'A3 Cash'!$A:$A,Table!$A$5,'A3 Cash'!$C:$C,'BFU A3'!$A63,'A3 Cash'!$R:$R,"4")-SUMIFS('A3 Banque'!$N:$N,'A3 Banque'!$A:$A,Table!$A$5,'A3 Banque'!$C:$C,'BFU A3'!$A63,'A3 Banque'!$R:$R,"4")</f>
        <v>0</v>
      </c>
      <c r="N63" s="1099">
        <f t="shared" si="7"/>
        <v>0</v>
      </c>
      <c r="P63" s="1098">
        <f t="shared" si="13"/>
        <v>0</v>
      </c>
      <c r="Q63" s="1117">
        <f t="shared" si="13"/>
        <v>0</v>
      </c>
      <c r="R63" s="1099">
        <f t="shared" si="14"/>
        <v>0</v>
      </c>
      <c r="S63" s="952"/>
      <c r="T63" s="1099"/>
      <c r="U63" s="1099">
        <f t="shared" si="15"/>
        <v>0</v>
      </c>
    </row>
    <row r="64" spans="1:21" ht="15.75">
      <c r="A64" s="979" t="s">
        <v>1630</v>
      </c>
      <c r="B64" s="1080">
        <f>'Budget general'!B67</f>
        <v>0</v>
      </c>
      <c r="C64" s="1098"/>
      <c r="D64" s="1168">
        <f>SUMIFS('A3 Cash'!$N:$N,'A3 Cash'!$A:$A,Table!$A$5,'A3 Cash'!$C:$C,'BFU A3'!$A64,'A3 Cash'!$R:$R,"1")-SUMIFS('A3 Banque'!$N:$N,'A3 Banque'!$A:$A,Table!$A$5,'A3 Banque'!$C:$C,'BFU A3'!A64,'A3 Banque'!$R:$R,"1")</f>
        <v>0</v>
      </c>
      <c r="E64" s="1099">
        <f t="shared" si="0"/>
        <v>0</v>
      </c>
      <c r="F64" s="1098"/>
      <c r="G64" s="1168">
        <f>SUMIFS('A3 Cash'!$N:$N,'A3 Cash'!$A:$A,Table!$A$5,'A3 Cash'!$C:$C,'BFU A3'!$A64,'A3 Cash'!$R:$R,"2")-SUMIFS('A3 Banque'!$N:$N,'A3 Banque'!$A:$A,Table!$A$5,'A3 Banque'!$C:$C,'BFU A3'!$A64,'A3 Banque'!$R:$R,"2")</f>
        <v>0</v>
      </c>
      <c r="H64" s="1099">
        <f t="shared" si="5"/>
        <v>0</v>
      </c>
      <c r="I64" s="1098"/>
      <c r="J64" s="1168">
        <f>SUMIFS('A3 Cash'!$N:$N,'A3 Cash'!$A:$A,Table!$A$5,'A3 Cash'!$C:$C,'BFU A3'!$A64,'A3 Cash'!$R:$R,"3")-SUMIFS('A3 Banque'!$N:$N,'A3 Banque'!$A:$A,Table!$A$5,'A3 Banque'!$C:$C,'BFU A3'!$A64,'A3 Banque'!$R:$R,"3")</f>
        <v>0</v>
      </c>
      <c r="K64" s="1099">
        <f t="shared" si="6"/>
        <v>0</v>
      </c>
      <c r="L64" s="1098"/>
      <c r="M64" s="1168">
        <f>SUMIFS('A3 Cash'!$N:$N,'A3 Cash'!$A:$A,Table!$A$5,'A3 Cash'!$C:$C,'BFU A3'!$A64,'A3 Cash'!$R:$R,"4")-SUMIFS('A3 Banque'!$N:$N,'A3 Banque'!$A:$A,Table!$A$5,'A3 Banque'!$C:$C,'BFU A3'!$A64,'A3 Banque'!$R:$R,"4")</f>
        <v>0</v>
      </c>
      <c r="N64" s="1099">
        <f t="shared" si="7"/>
        <v>0</v>
      </c>
      <c r="P64" s="1098">
        <f t="shared" si="13"/>
        <v>0</v>
      </c>
      <c r="Q64" s="1117">
        <f t="shared" si="13"/>
        <v>0</v>
      </c>
      <c r="R64" s="1099">
        <f t="shared" si="14"/>
        <v>0</v>
      </c>
      <c r="S64" s="952"/>
      <c r="T64" s="1099"/>
      <c r="U64" s="1099">
        <f t="shared" si="15"/>
        <v>0</v>
      </c>
    </row>
    <row r="65" spans="1:21" ht="15.75">
      <c r="A65" s="979" t="s">
        <v>1631</v>
      </c>
      <c r="B65" s="1080">
        <f>'Budget general'!B68</f>
        <v>0</v>
      </c>
      <c r="C65" s="1098"/>
      <c r="D65" s="1168">
        <f>SUMIFS('A3 Cash'!$N:$N,'A3 Cash'!$A:$A,Table!$A$5,'A3 Cash'!$C:$C,'BFU A3'!$A65,'A3 Cash'!$R:$R,"1")-SUMIFS('A3 Banque'!$N:$N,'A3 Banque'!$A:$A,Table!$A$5,'A3 Banque'!$C:$C,'BFU A3'!A65,'A3 Banque'!$R:$R,"1")</f>
        <v>0</v>
      </c>
      <c r="E65" s="1099">
        <f t="shared" si="0"/>
        <v>0</v>
      </c>
      <c r="F65" s="1098"/>
      <c r="G65" s="1168">
        <f>SUMIFS('A3 Cash'!$N:$N,'A3 Cash'!$A:$A,Table!$A$5,'A3 Cash'!$C:$C,'BFU A3'!$A65,'A3 Cash'!$R:$R,"2")-SUMIFS('A3 Banque'!$N:$N,'A3 Banque'!$A:$A,Table!$A$5,'A3 Banque'!$C:$C,'BFU A3'!$A65,'A3 Banque'!$R:$R,"2")</f>
        <v>0</v>
      </c>
      <c r="H65" s="1099">
        <f t="shared" si="5"/>
        <v>0</v>
      </c>
      <c r="I65" s="1098"/>
      <c r="J65" s="1168">
        <f>SUMIFS('A3 Cash'!$N:$N,'A3 Cash'!$A:$A,Table!$A$5,'A3 Cash'!$C:$C,'BFU A3'!$A65,'A3 Cash'!$R:$R,"3")-SUMIFS('A3 Banque'!$N:$N,'A3 Banque'!$A:$A,Table!$A$5,'A3 Banque'!$C:$C,'BFU A3'!$A65,'A3 Banque'!$R:$R,"3")</f>
        <v>0</v>
      </c>
      <c r="K65" s="1099">
        <f t="shared" si="6"/>
        <v>0</v>
      </c>
      <c r="L65" s="1098"/>
      <c r="M65" s="1168">
        <f>SUMIFS('A3 Cash'!$N:$N,'A3 Cash'!$A:$A,Table!$A$5,'A3 Cash'!$C:$C,'BFU A3'!$A65,'A3 Cash'!$R:$R,"4")-SUMIFS('A3 Banque'!$N:$N,'A3 Banque'!$A:$A,Table!$A$5,'A3 Banque'!$C:$C,'BFU A3'!$A65,'A3 Banque'!$R:$R,"4")</f>
        <v>0</v>
      </c>
      <c r="N65" s="1099">
        <f t="shared" si="7"/>
        <v>0</v>
      </c>
      <c r="P65" s="1098">
        <f t="shared" si="13"/>
        <v>0</v>
      </c>
      <c r="Q65" s="1117">
        <f t="shared" si="13"/>
        <v>0</v>
      </c>
      <c r="R65" s="1099">
        <f t="shared" si="14"/>
        <v>0</v>
      </c>
      <c r="S65" s="952"/>
      <c r="T65" s="1099"/>
      <c r="U65" s="1099">
        <f t="shared" si="15"/>
        <v>0</v>
      </c>
    </row>
    <row r="66" spans="1:21" ht="15.75">
      <c r="A66" s="979" t="s">
        <v>1632</v>
      </c>
      <c r="B66" s="1080">
        <f>'Budget general'!B69</f>
        <v>0</v>
      </c>
      <c r="C66" s="1098"/>
      <c r="D66" s="1168">
        <f>SUMIFS('A3 Cash'!$N:$N,'A3 Cash'!$A:$A,Table!$A$5,'A3 Cash'!$C:$C,'BFU A3'!$A66,'A3 Cash'!$R:$R,"1")-SUMIFS('A3 Banque'!$N:$N,'A3 Banque'!$A:$A,Table!$A$5,'A3 Banque'!$C:$C,'BFU A3'!A66,'A3 Banque'!$R:$R,"1")</f>
        <v>0</v>
      </c>
      <c r="E66" s="1099">
        <f t="shared" si="0"/>
        <v>0</v>
      </c>
      <c r="F66" s="1098"/>
      <c r="G66" s="1168">
        <f>SUMIFS('A3 Cash'!$N:$N,'A3 Cash'!$A:$A,Table!$A$5,'A3 Cash'!$C:$C,'BFU A3'!$A66,'A3 Cash'!$R:$R,"2")-SUMIFS('A3 Banque'!$N:$N,'A3 Banque'!$A:$A,Table!$A$5,'A3 Banque'!$C:$C,'BFU A3'!$A66,'A3 Banque'!$R:$R,"2")</f>
        <v>0</v>
      </c>
      <c r="H66" s="1099">
        <f t="shared" si="5"/>
        <v>0</v>
      </c>
      <c r="I66" s="1098"/>
      <c r="J66" s="1168">
        <f>SUMIFS('A3 Cash'!$N:$N,'A3 Cash'!$A:$A,Table!$A$5,'A3 Cash'!$C:$C,'BFU A3'!$A66,'A3 Cash'!$R:$R,"3")-SUMIFS('A3 Banque'!$N:$N,'A3 Banque'!$A:$A,Table!$A$5,'A3 Banque'!$C:$C,'BFU A3'!$A66,'A3 Banque'!$R:$R,"3")</f>
        <v>0</v>
      </c>
      <c r="K66" s="1099">
        <f t="shared" si="6"/>
        <v>0</v>
      </c>
      <c r="L66" s="1098"/>
      <c r="M66" s="1168">
        <f>SUMIFS('A3 Cash'!$N:$N,'A3 Cash'!$A:$A,Table!$A$5,'A3 Cash'!$C:$C,'BFU A3'!$A66,'A3 Cash'!$R:$R,"4")-SUMIFS('A3 Banque'!$N:$N,'A3 Banque'!$A:$A,Table!$A$5,'A3 Banque'!$C:$C,'BFU A3'!$A66,'A3 Banque'!$R:$R,"4")</f>
        <v>0</v>
      </c>
      <c r="N66" s="1099">
        <f t="shared" si="7"/>
        <v>0</v>
      </c>
      <c r="P66" s="1098">
        <f t="shared" si="13"/>
        <v>0</v>
      </c>
      <c r="Q66" s="1117">
        <f t="shared" si="13"/>
        <v>0</v>
      </c>
      <c r="R66" s="1099">
        <f t="shared" si="14"/>
        <v>0</v>
      </c>
      <c r="S66" s="952"/>
      <c r="T66" s="1099"/>
      <c r="U66" s="1099">
        <f t="shared" si="15"/>
        <v>0</v>
      </c>
    </row>
    <row r="67" spans="1:21" ht="15.75">
      <c r="A67" s="979" t="s">
        <v>1633</v>
      </c>
      <c r="B67" s="1080">
        <f>'Budget general'!B70</f>
        <v>0</v>
      </c>
      <c r="C67" s="1098"/>
      <c r="D67" s="1168">
        <f>SUMIFS('A3 Cash'!$N:$N,'A3 Cash'!$A:$A,Table!$A$5,'A3 Cash'!$C:$C,'BFU A3'!$A67,'A3 Cash'!$R:$R,"1")-SUMIFS('A3 Banque'!$N:$N,'A3 Banque'!$A:$A,Table!$A$5,'A3 Banque'!$C:$C,'BFU A3'!A67,'A3 Banque'!$R:$R,"1")</f>
        <v>0</v>
      </c>
      <c r="E67" s="1099">
        <f t="shared" si="0"/>
        <v>0</v>
      </c>
      <c r="F67" s="1098"/>
      <c r="G67" s="1168">
        <f>SUMIFS('A3 Cash'!$N:$N,'A3 Cash'!$A:$A,Table!$A$5,'A3 Cash'!$C:$C,'BFU A3'!$A67,'A3 Cash'!$R:$R,"2")-SUMIFS('A3 Banque'!$N:$N,'A3 Banque'!$A:$A,Table!$A$5,'A3 Banque'!$C:$C,'BFU A3'!$A67,'A3 Banque'!$R:$R,"2")</f>
        <v>0</v>
      </c>
      <c r="H67" s="1099">
        <f t="shared" si="5"/>
        <v>0</v>
      </c>
      <c r="I67" s="1098"/>
      <c r="J67" s="1168">
        <f>SUMIFS('A3 Cash'!$N:$N,'A3 Cash'!$A:$A,Table!$A$5,'A3 Cash'!$C:$C,'BFU A3'!$A67,'A3 Cash'!$R:$R,"3")-SUMIFS('A3 Banque'!$N:$N,'A3 Banque'!$A:$A,Table!$A$5,'A3 Banque'!$C:$C,'BFU A3'!$A67,'A3 Banque'!$R:$R,"3")</f>
        <v>0</v>
      </c>
      <c r="K67" s="1099">
        <f t="shared" si="6"/>
        <v>0</v>
      </c>
      <c r="L67" s="1098"/>
      <c r="M67" s="1168">
        <f>SUMIFS('A3 Cash'!$N:$N,'A3 Cash'!$A:$A,Table!$A$5,'A3 Cash'!$C:$C,'BFU A3'!$A67,'A3 Cash'!$R:$R,"4")-SUMIFS('A3 Banque'!$N:$N,'A3 Banque'!$A:$A,Table!$A$5,'A3 Banque'!$C:$C,'BFU A3'!$A67,'A3 Banque'!$R:$R,"4")</f>
        <v>0</v>
      </c>
      <c r="N67" s="1099">
        <f t="shared" si="7"/>
        <v>0</v>
      </c>
      <c r="P67" s="1098">
        <f t="shared" si="13"/>
        <v>0</v>
      </c>
      <c r="Q67" s="1117">
        <f t="shared" si="13"/>
        <v>0</v>
      </c>
      <c r="R67" s="1099">
        <f t="shared" si="14"/>
        <v>0</v>
      </c>
      <c r="S67" s="952"/>
      <c r="T67" s="1099"/>
      <c r="U67" s="1099">
        <f t="shared" si="15"/>
        <v>0</v>
      </c>
    </row>
    <row r="68" spans="1:21" ht="15.75">
      <c r="A68" s="979" t="s">
        <v>1634</v>
      </c>
      <c r="B68" s="1081">
        <f>'Budget general'!B71</f>
        <v>0</v>
      </c>
      <c r="C68" s="1100"/>
      <c r="D68" s="1165">
        <f>SUMIFS('A3 Cash'!$N:$N,'A3 Cash'!$A:$A,Table!$A$5,'A3 Cash'!$C:$C,'BFU A3'!$A68,'A3 Cash'!$R:$R,"1")-SUMIFS('A3 Banque'!$N:$N,'A3 Banque'!$A:$A,Table!$A$5,'A3 Banque'!$C:$C,'BFU A3'!A68,'A3 Banque'!$R:$R,"1")</f>
        <v>0</v>
      </c>
      <c r="E68" s="1101">
        <f t="shared" si="0"/>
        <v>0</v>
      </c>
      <c r="F68" s="1100"/>
      <c r="G68" s="1165">
        <f>SUMIFS('A3 Cash'!$N:$N,'A3 Cash'!$A:$A,Table!$A$5,'A3 Cash'!$C:$C,'BFU A3'!$A68,'A3 Cash'!$R:$R,"2")-SUMIFS('A3 Banque'!$N:$N,'A3 Banque'!$A:$A,Table!$A$5,'A3 Banque'!$C:$C,'BFU A3'!$A68,'A3 Banque'!$R:$R,"2")</f>
        <v>0</v>
      </c>
      <c r="H68" s="1101">
        <f t="shared" si="5"/>
        <v>0</v>
      </c>
      <c r="I68" s="1100"/>
      <c r="J68" s="1165">
        <f>SUMIFS('A3 Cash'!$N:$N,'A3 Cash'!$A:$A,Table!$A$5,'A3 Cash'!$C:$C,'BFU A3'!$A68,'A3 Cash'!$R:$R,"3")-SUMIFS('A3 Banque'!$N:$N,'A3 Banque'!$A:$A,Table!$A$5,'A3 Banque'!$C:$C,'BFU A3'!$A68,'A3 Banque'!$R:$R,"3")</f>
        <v>0</v>
      </c>
      <c r="K68" s="1101">
        <f t="shared" si="6"/>
        <v>0</v>
      </c>
      <c r="L68" s="1100"/>
      <c r="M68" s="1165">
        <f>SUMIFS('A3 Cash'!$N:$N,'A3 Cash'!$A:$A,Table!$A$5,'A3 Cash'!$C:$C,'BFU A3'!$A68,'A3 Cash'!$R:$R,"4")-SUMIFS('A3 Banque'!$N:$N,'A3 Banque'!$A:$A,Table!$A$5,'A3 Banque'!$C:$C,'BFU A3'!$A68,'A3 Banque'!$R:$R,"4")</f>
        <v>0</v>
      </c>
      <c r="N68" s="1101">
        <f t="shared" si="7"/>
        <v>0</v>
      </c>
      <c r="P68" s="1100">
        <f t="shared" si="13"/>
        <v>0</v>
      </c>
      <c r="Q68" s="1005">
        <f t="shared" si="13"/>
        <v>0</v>
      </c>
      <c r="R68" s="1101">
        <f t="shared" si="14"/>
        <v>0</v>
      </c>
      <c r="S68" s="952"/>
      <c r="T68" s="1101"/>
      <c r="U68" s="1101">
        <f t="shared" si="15"/>
        <v>0</v>
      </c>
    </row>
    <row r="69" spans="1:21" ht="15.75">
      <c r="A69" s="979" t="s">
        <v>1635</v>
      </c>
      <c r="B69" s="1080">
        <f>'Budget general'!B72</f>
        <v>0</v>
      </c>
      <c r="C69" s="1098"/>
      <c r="D69" s="1168">
        <f>SUMIFS('A3 Cash'!$N:$N,'A3 Cash'!$A:$A,Table!$A$5,'A3 Cash'!$C:$C,'BFU A3'!$A69,'A3 Cash'!$R:$R,"1")-SUMIFS('A3 Banque'!$N:$N,'A3 Banque'!$A:$A,Table!$A$5,'A3 Banque'!$C:$C,'BFU A3'!A69,'A3 Banque'!$R:$R,"1")</f>
        <v>0</v>
      </c>
      <c r="E69" s="1099">
        <f t="shared" ref="E69:E128" si="16">C69-D69</f>
        <v>0</v>
      </c>
      <c r="F69" s="1098"/>
      <c r="G69" s="1168">
        <f>SUMIFS('A3 Cash'!$N:$N,'A3 Cash'!$A:$A,Table!$A$5,'A3 Cash'!$C:$C,'BFU A3'!$A69,'A3 Cash'!$R:$R,"2")-SUMIFS('A3 Banque'!$N:$N,'A3 Banque'!$A:$A,Table!$A$5,'A3 Banque'!$C:$C,'BFU A3'!$A69,'A3 Banque'!$R:$R,"2")</f>
        <v>0</v>
      </c>
      <c r="H69" s="1099">
        <f t="shared" si="5"/>
        <v>0</v>
      </c>
      <c r="I69" s="1098"/>
      <c r="J69" s="1168">
        <f>SUMIFS('A3 Cash'!$N:$N,'A3 Cash'!$A:$A,Table!$A$5,'A3 Cash'!$C:$C,'BFU A3'!$A69,'A3 Cash'!$R:$R,"3")-SUMIFS('A3 Banque'!$N:$N,'A3 Banque'!$A:$A,Table!$A$5,'A3 Banque'!$C:$C,'BFU A3'!$A69,'A3 Banque'!$R:$R,"3")</f>
        <v>0</v>
      </c>
      <c r="K69" s="1099">
        <f t="shared" si="6"/>
        <v>0</v>
      </c>
      <c r="L69" s="1098"/>
      <c r="M69" s="1168">
        <f>SUMIFS('A3 Cash'!$N:$N,'A3 Cash'!$A:$A,Table!$A$5,'A3 Cash'!$C:$C,'BFU A3'!$A69,'A3 Cash'!$R:$R,"4")-SUMIFS('A3 Banque'!$N:$N,'A3 Banque'!$A:$A,Table!$A$5,'A3 Banque'!$C:$C,'BFU A3'!$A69,'A3 Banque'!$R:$R,"4")</f>
        <v>0</v>
      </c>
      <c r="N69" s="1099">
        <f t="shared" si="7"/>
        <v>0</v>
      </c>
      <c r="P69" s="1098">
        <f t="shared" si="13"/>
        <v>0</v>
      </c>
      <c r="Q69" s="1117">
        <f t="shared" si="13"/>
        <v>0</v>
      </c>
      <c r="R69" s="1099">
        <f t="shared" si="14"/>
        <v>0</v>
      </c>
      <c r="T69" s="1099"/>
      <c r="U69" s="1099">
        <f t="shared" si="15"/>
        <v>0</v>
      </c>
    </row>
    <row r="70" spans="1:21" ht="15.75">
      <c r="A70" s="979" t="s">
        <v>1636</v>
      </c>
      <c r="B70" s="1080">
        <f>'Budget general'!B73</f>
        <v>0</v>
      </c>
      <c r="C70" s="1108"/>
      <c r="D70" s="1173">
        <f>SUMIFS('A3 Cash'!$N:$N,'A3 Cash'!$A:$A,Table!$A$5,'A3 Cash'!$C:$C,'BFU A3'!$A70,'A3 Cash'!$R:$R,"1")-SUMIFS('A3 Banque'!$N:$N,'A3 Banque'!$A:$A,Table!$A$5,'A3 Banque'!$C:$C,'BFU A3'!A70,'A3 Banque'!$R:$R,"1")</f>
        <v>0</v>
      </c>
      <c r="E70" s="1109">
        <f t="shared" si="16"/>
        <v>0</v>
      </c>
      <c r="F70" s="1108"/>
      <c r="G70" s="1173">
        <f>SUMIFS('A3 Cash'!$N:$N,'A3 Cash'!$A:$A,Table!$A$5,'A3 Cash'!$C:$C,'BFU A3'!$A70,'A3 Cash'!$R:$R,"2")-SUMIFS('A3 Banque'!$N:$N,'A3 Banque'!$A:$A,Table!$A$5,'A3 Banque'!$C:$C,'BFU A3'!$A70,'A3 Banque'!$R:$R,"2")</f>
        <v>0</v>
      </c>
      <c r="H70" s="1109">
        <f t="shared" si="5"/>
        <v>0</v>
      </c>
      <c r="I70" s="1108"/>
      <c r="J70" s="1173">
        <f>SUMIFS('A3 Cash'!$N:$N,'A3 Cash'!$A:$A,Table!$A$5,'A3 Cash'!$C:$C,'BFU A3'!$A70,'A3 Cash'!$R:$R,"3")-SUMIFS('A3 Banque'!$N:$N,'A3 Banque'!$A:$A,Table!$A$5,'A3 Banque'!$C:$C,'BFU A3'!$A70,'A3 Banque'!$R:$R,"3")</f>
        <v>0</v>
      </c>
      <c r="K70" s="1109">
        <f t="shared" si="6"/>
        <v>0</v>
      </c>
      <c r="L70" s="1108"/>
      <c r="M70" s="1173">
        <f>SUMIFS('A3 Cash'!$N:$N,'A3 Cash'!$A:$A,Table!$A$5,'A3 Cash'!$C:$C,'BFU A3'!$A70,'A3 Cash'!$R:$R,"4")-SUMIFS('A3 Banque'!$N:$N,'A3 Banque'!$A:$A,Table!$A$5,'A3 Banque'!$C:$C,'BFU A3'!$A70,'A3 Banque'!$R:$R,"4")</f>
        <v>0</v>
      </c>
      <c r="N70" s="1109">
        <f t="shared" si="7"/>
        <v>0</v>
      </c>
      <c r="P70" s="1098">
        <f t="shared" si="13"/>
        <v>0</v>
      </c>
      <c r="Q70" s="1117">
        <f t="shared" si="13"/>
        <v>0</v>
      </c>
      <c r="R70" s="1099">
        <f t="shared" si="14"/>
        <v>0</v>
      </c>
      <c r="T70" s="1109"/>
      <c r="U70" s="1109">
        <f t="shared" si="15"/>
        <v>0</v>
      </c>
    </row>
    <row r="71" spans="1:21" ht="15.75">
      <c r="A71" s="979" t="s">
        <v>1637</v>
      </c>
      <c r="B71" s="1080">
        <f>'Budget general'!B74</f>
        <v>0</v>
      </c>
      <c r="C71" s="1098"/>
      <c r="D71" s="1168">
        <f>SUMIFS('A3 Cash'!$N:$N,'A3 Cash'!$A:$A,Table!$A$5,'A3 Cash'!$C:$C,'BFU A3'!$A71,'A3 Cash'!$R:$R,"1")-SUMIFS('A3 Banque'!$N:$N,'A3 Banque'!$A:$A,Table!$A$5,'A3 Banque'!$C:$C,'BFU A3'!A71,'A3 Banque'!$R:$R,"1")</f>
        <v>0</v>
      </c>
      <c r="E71" s="1099">
        <f t="shared" si="16"/>
        <v>0</v>
      </c>
      <c r="F71" s="1098"/>
      <c r="G71" s="1168">
        <f>SUMIFS('A3 Cash'!$N:$N,'A3 Cash'!$A:$A,Table!$A$5,'A3 Cash'!$C:$C,'BFU A3'!$A71,'A3 Cash'!$R:$R,"2")-SUMIFS('A3 Banque'!$N:$N,'A3 Banque'!$A:$A,Table!$A$5,'A3 Banque'!$C:$C,'BFU A3'!$A71,'A3 Banque'!$R:$R,"2")</f>
        <v>0</v>
      </c>
      <c r="H71" s="1099">
        <f t="shared" ref="H71:H105" si="17">F71-G71</f>
        <v>0</v>
      </c>
      <c r="I71" s="1098"/>
      <c r="J71" s="1168">
        <f>SUMIFS('A3 Cash'!$N:$N,'A3 Cash'!$A:$A,Table!$A$5,'A3 Cash'!$C:$C,'BFU A3'!$A71,'A3 Cash'!$R:$R,"3")-SUMIFS('A3 Banque'!$N:$N,'A3 Banque'!$A:$A,Table!$A$5,'A3 Banque'!$C:$C,'BFU A3'!$A71,'A3 Banque'!$R:$R,"3")</f>
        <v>0</v>
      </c>
      <c r="K71" s="1099">
        <f t="shared" ref="K71:K105" si="18">I71-J71</f>
        <v>0</v>
      </c>
      <c r="L71" s="1098"/>
      <c r="M71" s="1168">
        <f>SUMIFS('A3 Cash'!$N:$N,'A3 Cash'!$A:$A,Table!$A$5,'A3 Cash'!$C:$C,'BFU A3'!$A71,'A3 Cash'!$R:$R,"4")-SUMIFS('A3 Banque'!$N:$N,'A3 Banque'!$A:$A,Table!$A$5,'A3 Banque'!$C:$C,'BFU A3'!$A71,'A3 Banque'!$R:$R,"4")</f>
        <v>0</v>
      </c>
      <c r="N71" s="1099">
        <f t="shared" ref="N71:N105" si="19">L71-M71</f>
        <v>0</v>
      </c>
      <c r="P71" s="1098">
        <f t="shared" si="13"/>
        <v>0</v>
      </c>
      <c r="Q71" s="1117">
        <f t="shared" si="13"/>
        <v>0</v>
      </c>
      <c r="R71" s="1099">
        <f t="shared" si="14"/>
        <v>0</v>
      </c>
      <c r="T71" s="1099"/>
      <c r="U71" s="1099">
        <f t="shared" si="15"/>
        <v>0</v>
      </c>
    </row>
    <row r="72" spans="1:21" ht="15.75">
      <c r="A72" s="979" t="s">
        <v>1638</v>
      </c>
      <c r="B72" s="1080">
        <f>'Budget general'!B75</f>
        <v>0</v>
      </c>
      <c r="C72" s="1098"/>
      <c r="D72" s="1168">
        <f>SUMIFS('A3 Cash'!$N:$N,'A3 Cash'!$A:$A,Table!$A$5,'A3 Cash'!$C:$C,'BFU A3'!$A72,'A3 Cash'!$R:$R,"1")-SUMIFS('A3 Banque'!$N:$N,'A3 Banque'!$A:$A,Table!$A$5,'A3 Banque'!$C:$C,'BFU A3'!A72,'A3 Banque'!$R:$R,"1")</f>
        <v>0</v>
      </c>
      <c r="E72" s="1099">
        <f t="shared" si="16"/>
        <v>0</v>
      </c>
      <c r="F72" s="1098"/>
      <c r="G72" s="1168">
        <f>SUMIFS('A3 Cash'!$N:$N,'A3 Cash'!$A:$A,Table!$A$5,'A3 Cash'!$C:$C,'BFU A3'!$A72,'A3 Cash'!$R:$R,"2")-SUMIFS('A3 Banque'!$N:$N,'A3 Banque'!$A:$A,Table!$A$5,'A3 Banque'!$C:$C,'BFU A3'!$A72,'A3 Banque'!$R:$R,"2")</f>
        <v>0</v>
      </c>
      <c r="H72" s="1099">
        <f t="shared" si="17"/>
        <v>0</v>
      </c>
      <c r="I72" s="1098"/>
      <c r="J72" s="1168">
        <f>SUMIFS('A3 Cash'!$N:$N,'A3 Cash'!$A:$A,Table!$A$5,'A3 Cash'!$C:$C,'BFU A3'!$A72,'A3 Cash'!$R:$R,"3")-SUMIFS('A3 Banque'!$N:$N,'A3 Banque'!$A:$A,Table!$A$5,'A3 Banque'!$C:$C,'BFU A3'!$A72,'A3 Banque'!$R:$R,"3")</f>
        <v>0</v>
      </c>
      <c r="K72" s="1099">
        <f t="shared" si="18"/>
        <v>0</v>
      </c>
      <c r="L72" s="1098"/>
      <c r="M72" s="1168">
        <f>SUMIFS('A3 Cash'!$N:$N,'A3 Cash'!$A:$A,Table!$A$5,'A3 Cash'!$C:$C,'BFU A3'!$A72,'A3 Cash'!$R:$R,"4")-SUMIFS('A3 Banque'!$N:$N,'A3 Banque'!$A:$A,Table!$A$5,'A3 Banque'!$C:$C,'BFU A3'!$A72,'A3 Banque'!$R:$R,"4")</f>
        <v>0</v>
      </c>
      <c r="N72" s="1099">
        <f t="shared" si="19"/>
        <v>0</v>
      </c>
      <c r="P72" s="1098">
        <f t="shared" si="13"/>
        <v>0</v>
      </c>
      <c r="Q72" s="1117">
        <f t="shared" si="13"/>
        <v>0</v>
      </c>
      <c r="R72" s="1099">
        <f t="shared" si="14"/>
        <v>0</v>
      </c>
      <c r="T72" s="1099"/>
      <c r="U72" s="1099">
        <f t="shared" si="15"/>
        <v>0</v>
      </c>
    </row>
    <row r="73" spans="1:21" ht="15.75">
      <c r="A73" s="979" t="s">
        <v>1639</v>
      </c>
      <c r="B73" s="1080">
        <f>'Budget general'!B76</f>
        <v>0</v>
      </c>
      <c r="C73" s="1098"/>
      <c r="D73" s="1168">
        <f>SUMIFS('A3 Cash'!$N:$N,'A3 Cash'!$A:$A,Table!$A$5,'A3 Cash'!$C:$C,'BFU A3'!$A73,'A3 Cash'!$R:$R,"1")-SUMIFS('A3 Banque'!$N:$N,'A3 Banque'!$A:$A,Table!$A$5,'A3 Banque'!$C:$C,'BFU A3'!A73,'A3 Banque'!$R:$R,"1")</f>
        <v>0</v>
      </c>
      <c r="E73" s="1099">
        <f t="shared" si="16"/>
        <v>0</v>
      </c>
      <c r="F73" s="1098"/>
      <c r="G73" s="1168">
        <f>SUMIFS('A3 Cash'!$N:$N,'A3 Cash'!$A:$A,Table!$A$5,'A3 Cash'!$C:$C,'BFU A3'!$A73,'A3 Cash'!$R:$R,"2")-SUMIFS('A3 Banque'!$N:$N,'A3 Banque'!$A:$A,Table!$A$5,'A3 Banque'!$C:$C,'BFU A3'!$A73,'A3 Banque'!$R:$R,"2")</f>
        <v>0</v>
      </c>
      <c r="H73" s="1099">
        <f t="shared" si="17"/>
        <v>0</v>
      </c>
      <c r="I73" s="1098"/>
      <c r="J73" s="1168">
        <f>SUMIFS('A3 Cash'!$N:$N,'A3 Cash'!$A:$A,Table!$A$5,'A3 Cash'!$C:$C,'BFU A3'!$A73,'A3 Cash'!$R:$R,"3")-SUMIFS('A3 Banque'!$N:$N,'A3 Banque'!$A:$A,Table!$A$5,'A3 Banque'!$C:$C,'BFU A3'!$A73,'A3 Banque'!$R:$R,"3")</f>
        <v>0</v>
      </c>
      <c r="K73" s="1099">
        <f t="shared" si="18"/>
        <v>0</v>
      </c>
      <c r="L73" s="1098"/>
      <c r="M73" s="1168">
        <f>SUMIFS('A3 Cash'!$N:$N,'A3 Cash'!$A:$A,Table!$A$5,'A3 Cash'!$C:$C,'BFU A3'!$A73,'A3 Cash'!$R:$R,"4")-SUMIFS('A3 Banque'!$N:$N,'A3 Banque'!$A:$A,Table!$A$5,'A3 Banque'!$C:$C,'BFU A3'!$A73,'A3 Banque'!$R:$R,"4")</f>
        <v>0</v>
      </c>
      <c r="N73" s="1099">
        <f t="shared" si="19"/>
        <v>0</v>
      </c>
      <c r="P73" s="1098">
        <f t="shared" si="13"/>
        <v>0</v>
      </c>
      <c r="Q73" s="1117">
        <f t="shared" si="13"/>
        <v>0</v>
      </c>
      <c r="R73" s="1099">
        <f t="shared" si="14"/>
        <v>0</v>
      </c>
      <c r="T73" s="1099"/>
      <c r="U73" s="1099">
        <f t="shared" si="15"/>
        <v>0</v>
      </c>
    </row>
    <row r="74" spans="1:21" ht="15.75">
      <c r="A74" s="979" t="s">
        <v>1640</v>
      </c>
      <c r="B74" s="1081">
        <f>'Budget general'!B77</f>
        <v>0</v>
      </c>
      <c r="C74" s="1102"/>
      <c r="D74" s="1170">
        <f>SUMIFS('A3 Cash'!$N:$N,'A3 Cash'!$A:$A,Table!$A$5,'A3 Cash'!$C:$C,'BFU A3'!$A74,'A3 Cash'!$R:$R,"1")-SUMIFS('A3 Banque'!$N:$N,'A3 Banque'!$A:$A,Table!$A$5,'A3 Banque'!$C:$C,'BFU A3'!A74,'A3 Banque'!$R:$R,"1")</f>
        <v>0</v>
      </c>
      <c r="E74" s="1103">
        <f t="shared" si="16"/>
        <v>0</v>
      </c>
      <c r="F74" s="1102"/>
      <c r="G74" s="1170">
        <f>SUMIFS('A3 Cash'!$N:$N,'A3 Cash'!$A:$A,Table!$A$5,'A3 Cash'!$C:$C,'BFU A3'!$A74,'A3 Cash'!$R:$R,"2")-SUMIFS('A3 Banque'!$N:$N,'A3 Banque'!$A:$A,Table!$A$5,'A3 Banque'!$C:$C,'BFU A3'!$A74,'A3 Banque'!$R:$R,"2")</f>
        <v>0</v>
      </c>
      <c r="H74" s="1103">
        <f t="shared" si="17"/>
        <v>0</v>
      </c>
      <c r="I74" s="1102"/>
      <c r="J74" s="1170">
        <f>SUMIFS('A3 Cash'!$N:$N,'A3 Cash'!$A:$A,Table!$A$5,'A3 Cash'!$C:$C,'BFU A3'!$A74,'A3 Cash'!$R:$R,"3")-SUMIFS('A3 Banque'!$N:$N,'A3 Banque'!$A:$A,Table!$A$5,'A3 Banque'!$C:$C,'BFU A3'!$A74,'A3 Banque'!$R:$R,"3")</f>
        <v>0</v>
      </c>
      <c r="K74" s="1103">
        <f t="shared" si="18"/>
        <v>0</v>
      </c>
      <c r="L74" s="1102"/>
      <c r="M74" s="1170">
        <f>SUMIFS('A3 Cash'!$N:$N,'A3 Cash'!$A:$A,Table!$A$5,'A3 Cash'!$C:$C,'BFU A3'!$A74,'A3 Cash'!$R:$R,"4")-SUMIFS('A3 Banque'!$N:$N,'A3 Banque'!$A:$A,Table!$A$5,'A3 Banque'!$C:$C,'BFU A3'!$A74,'A3 Banque'!$R:$R,"4")</f>
        <v>0</v>
      </c>
      <c r="N74" s="1103">
        <f t="shared" si="19"/>
        <v>0</v>
      </c>
      <c r="P74" s="1102">
        <f t="shared" si="13"/>
        <v>0</v>
      </c>
      <c r="Q74" s="1009">
        <f t="shared" si="13"/>
        <v>0</v>
      </c>
      <c r="R74" s="1103">
        <f t="shared" si="14"/>
        <v>0</v>
      </c>
      <c r="T74" s="1103"/>
      <c r="U74" s="1103">
        <f t="shared" si="15"/>
        <v>0</v>
      </c>
    </row>
    <row r="75" spans="1:21" ht="15.75">
      <c r="A75" s="979" t="s">
        <v>1641</v>
      </c>
      <c r="B75" s="1080">
        <f>'Budget general'!B78</f>
        <v>0</v>
      </c>
      <c r="C75" s="1110"/>
      <c r="D75" s="1171">
        <f>SUMIFS('A3 Cash'!$N:$N,'A3 Cash'!$A:$A,Table!$A$5,'A3 Cash'!$C:$C,'BFU A3'!$A75,'A3 Cash'!$R:$R,"1")-SUMIFS('A3 Banque'!$N:$N,'A3 Banque'!$A:$A,Table!$A$5,'A3 Banque'!$C:$C,'BFU A3'!A75,'A3 Banque'!$R:$R,"1")</f>
        <v>0</v>
      </c>
      <c r="E75" s="1111">
        <f t="shared" si="16"/>
        <v>0</v>
      </c>
      <c r="F75" s="1110"/>
      <c r="G75" s="1171">
        <f>SUMIFS('A3 Cash'!$N:$N,'A3 Cash'!$A:$A,Table!$A$5,'A3 Cash'!$C:$C,'BFU A3'!$A75,'A3 Cash'!$R:$R,"2")-SUMIFS('A3 Banque'!$N:$N,'A3 Banque'!$A:$A,Table!$A$5,'A3 Banque'!$C:$C,'BFU A3'!$A75,'A3 Banque'!$R:$R,"2")</f>
        <v>0</v>
      </c>
      <c r="H75" s="1111">
        <f t="shared" si="17"/>
        <v>0</v>
      </c>
      <c r="I75" s="1110"/>
      <c r="J75" s="1171">
        <f>SUMIFS('A3 Cash'!$N:$N,'A3 Cash'!$A:$A,Table!$A$5,'A3 Cash'!$C:$C,'BFU A3'!$A75,'A3 Cash'!$R:$R,"3")-SUMIFS('A3 Banque'!$N:$N,'A3 Banque'!$A:$A,Table!$A$5,'A3 Banque'!$C:$C,'BFU A3'!$A75,'A3 Banque'!$R:$R,"3")</f>
        <v>0</v>
      </c>
      <c r="K75" s="1111">
        <f t="shared" si="18"/>
        <v>0</v>
      </c>
      <c r="L75" s="1110"/>
      <c r="M75" s="1171">
        <f>SUMIFS('A3 Cash'!$N:$N,'A3 Cash'!$A:$A,Table!$A$5,'A3 Cash'!$C:$C,'BFU A3'!$A75,'A3 Cash'!$R:$R,"4")-SUMIFS('A3 Banque'!$N:$N,'A3 Banque'!$A:$A,Table!$A$5,'A3 Banque'!$C:$C,'BFU A3'!$A75,'A3 Banque'!$R:$R,"4")</f>
        <v>0</v>
      </c>
      <c r="N75" s="1111">
        <f t="shared" si="19"/>
        <v>0</v>
      </c>
      <c r="P75" s="1110">
        <f t="shared" si="13"/>
        <v>0</v>
      </c>
      <c r="Q75" s="1117">
        <f t="shared" si="13"/>
        <v>0</v>
      </c>
      <c r="R75" s="1111">
        <f t="shared" si="14"/>
        <v>0</v>
      </c>
      <c r="T75" s="1111"/>
      <c r="U75" s="1111">
        <f t="shared" si="15"/>
        <v>0</v>
      </c>
    </row>
    <row r="76" spans="1:21" ht="15.75">
      <c r="A76" s="979" t="s">
        <v>1642</v>
      </c>
      <c r="B76" s="1082">
        <f>'Budget general'!B79</f>
        <v>0</v>
      </c>
      <c r="C76" s="1112"/>
      <c r="D76" s="1174">
        <f>SUMIFS('A3 Cash'!$N:$N,'A3 Cash'!$A:$A,Table!$A$5,'A3 Cash'!$C:$C,'BFU A3'!$A76,'A3 Cash'!$R:$R,"1")-SUMIFS('A3 Banque'!$N:$N,'A3 Banque'!$A:$A,Table!$A$5,'A3 Banque'!$C:$C,'BFU A3'!A76,'A3 Banque'!$R:$R,"1")</f>
        <v>0</v>
      </c>
      <c r="E76" s="1113">
        <f t="shared" si="16"/>
        <v>0</v>
      </c>
      <c r="F76" s="1112"/>
      <c r="G76" s="1174">
        <f>SUMIFS('A3 Cash'!$N:$N,'A3 Cash'!$A:$A,Table!$A$5,'A3 Cash'!$C:$C,'BFU A3'!$A76,'A3 Cash'!$R:$R,"2")-SUMIFS('A3 Banque'!$N:$N,'A3 Banque'!$A:$A,Table!$A$5,'A3 Banque'!$C:$C,'BFU A3'!$A76,'A3 Banque'!$R:$R,"2")</f>
        <v>0</v>
      </c>
      <c r="H76" s="1113">
        <f t="shared" si="17"/>
        <v>0</v>
      </c>
      <c r="I76" s="1112"/>
      <c r="J76" s="1174">
        <f>SUMIFS('A3 Cash'!$N:$N,'A3 Cash'!$A:$A,Table!$A$5,'A3 Cash'!$C:$C,'BFU A3'!$A76,'A3 Cash'!$R:$R,"3")-SUMIFS('A3 Banque'!$N:$N,'A3 Banque'!$A:$A,Table!$A$5,'A3 Banque'!$C:$C,'BFU A3'!$A76,'A3 Banque'!$R:$R,"3")</f>
        <v>0</v>
      </c>
      <c r="K76" s="1113">
        <f t="shared" si="18"/>
        <v>0</v>
      </c>
      <c r="L76" s="1112"/>
      <c r="M76" s="1174">
        <f>SUMIFS('A3 Cash'!$N:$N,'A3 Cash'!$A:$A,Table!$A$5,'A3 Cash'!$C:$C,'BFU A3'!$A76,'A3 Cash'!$R:$R,"4")-SUMIFS('A3 Banque'!$N:$N,'A3 Banque'!$A:$A,Table!$A$5,'A3 Banque'!$C:$C,'BFU A3'!$A76,'A3 Banque'!$R:$R,"4")</f>
        <v>0</v>
      </c>
      <c r="N76" s="1113">
        <f t="shared" si="19"/>
        <v>0</v>
      </c>
      <c r="P76" s="1112">
        <f t="shared" si="13"/>
        <v>0</v>
      </c>
      <c r="Q76" s="1117">
        <f t="shared" si="13"/>
        <v>0</v>
      </c>
      <c r="R76" s="1113">
        <f t="shared" si="14"/>
        <v>0</v>
      </c>
      <c r="T76" s="1113"/>
      <c r="U76" s="1113">
        <f t="shared" si="15"/>
        <v>0</v>
      </c>
    </row>
    <row r="77" spans="1:21" ht="15.75">
      <c r="A77" s="979" t="s">
        <v>1643</v>
      </c>
      <c r="B77" s="1082">
        <f>'Budget general'!B80</f>
        <v>0</v>
      </c>
      <c r="C77" s="1098"/>
      <c r="D77" s="1168">
        <f>SUMIFS('A3 Cash'!$N:$N,'A3 Cash'!$A:$A,Table!$A$5,'A3 Cash'!$C:$C,'BFU A3'!$A77,'A3 Cash'!$R:$R,"1")-SUMIFS('A3 Banque'!$N:$N,'A3 Banque'!$A:$A,Table!$A$5,'A3 Banque'!$C:$C,'BFU A3'!A77,'A3 Banque'!$R:$R,"1")</f>
        <v>0</v>
      </c>
      <c r="E77" s="1099">
        <f t="shared" si="16"/>
        <v>0</v>
      </c>
      <c r="F77" s="1098"/>
      <c r="G77" s="1168">
        <f>SUMIFS('A3 Cash'!$N:$N,'A3 Cash'!$A:$A,Table!$A$5,'A3 Cash'!$C:$C,'BFU A3'!$A77,'A3 Cash'!$R:$R,"2")-SUMIFS('A3 Banque'!$N:$N,'A3 Banque'!$A:$A,Table!$A$5,'A3 Banque'!$C:$C,'BFU A3'!$A77,'A3 Banque'!$R:$R,"2")</f>
        <v>0</v>
      </c>
      <c r="H77" s="1099">
        <f t="shared" si="17"/>
        <v>0</v>
      </c>
      <c r="I77" s="1098"/>
      <c r="J77" s="1168">
        <f>SUMIFS('A3 Cash'!$N:$N,'A3 Cash'!$A:$A,Table!$A$5,'A3 Cash'!$C:$C,'BFU A3'!$A77,'A3 Cash'!$R:$R,"3")-SUMIFS('A3 Banque'!$N:$N,'A3 Banque'!$A:$A,Table!$A$5,'A3 Banque'!$C:$C,'BFU A3'!$A77,'A3 Banque'!$R:$R,"3")</f>
        <v>0</v>
      </c>
      <c r="K77" s="1099">
        <f t="shared" si="18"/>
        <v>0</v>
      </c>
      <c r="L77" s="1098"/>
      <c r="M77" s="1168">
        <f>SUMIFS('A3 Cash'!$N:$N,'A3 Cash'!$A:$A,Table!$A$5,'A3 Cash'!$C:$C,'BFU A3'!$A77,'A3 Cash'!$R:$R,"4")-SUMIFS('A3 Banque'!$N:$N,'A3 Banque'!$A:$A,Table!$A$5,'A3 Banque'!$C:$C,'BFU A3'!$A77,'A3 Banque'!$R:$R,"4")</f>
        <v>0</v>
      </c>
      <c r="N77" s="1099">
        <f t="shared" si="19"/>
        <v>0</v>
      </c>
      <c r="P77" s="1098">
        <f t="shared" si="13"/>
        <v>0</v>
      </c>
      <c r="Q77" s="1117">
        <f t="shared" si="13"/>
        <v>0</v>
      </c>
      <c r="R77" s="1099">
        <f t="shared" si="14"/>
        <v>0</v>
      </c>
      <c r="S77" s="952"/>
      <c r="T77" s="1099"/>
      <c r="U77" s="1099">
        <f t="shared" si="15"/>
        <v>0</v>
      </c>
    </row>
    <row r="78" spans="1:21" ht="15.75">
      <c r="A78" s="979" t="s">
        <v>1644</v>
      </c>
      <c r="B78" s="1082">
        <f>'Budget general'!B81</f>
        <v>0</v>
      </c>
      <c r="C78" s="1098"/>
      <c r="D78" s="1168">
        <f>SUMIFS('A3 Cash'!$N:$N,'A3 Cash'!$A:$A,Table!$A$5,'A3 Cash'!$C:$C,'BFU A3'!$A78,'A3 Cash'!$R:$R,"1")-SUMIFS('A3 Banque'!$N:$N,'A3 Banque'!$A:$A,Table!$A$5,'A3 Banque'!$C:$C,'BFU A3'!A78,'A3 Banque'!$R:$R,"1")</f>
        <v>0</v>
      </c>
      <c r="E78" s="1099">
        <f t="shared" si="16"/>
        <v>0</v>
      </c>
      <c r="F78" s="1098"/>
      <c r="G78" s="1168">
        <f>SUMIFS('A3 Cash'!$N:$N,'A3 Cash'!$A:$A,Table!$A$5,'A3 Cash'!$C:$C,'BFU A3'!$A78,'A3 Cash'!$R:$R,"2")-SUMIFS('A3 Banque'!$N:$N,'A3 Banque'!$A:$A,Table!$A$5,'A3 Banque'!$C:$C,'BFU A3'!$A78,'A3 Banque'!$R:$R,"2")</f>
        <v>0</v>
      </c>
      <c r="H78" s="1099">
        <f t="shared" si="17"/>
        <v>0</v>
      </c>
      <c r="I78" s="1098"/>
      <c r="J78" s="1168">
        <f>SUMIFS('A3 Cash'!$N:$N,'A3 Cash'!$A:$A,Table!$A$5,'A3 Cash'!$C:$C,'BFU A3'!$A78,'A3 Cash'!$R:$R,"3")-SUMIFS('A3 Banque'!$N:$N,'A3 Banque'!$A:$A,Table!$A$5,'A3 Banque'!$C:$C,'BFU A3'!$A78,'A3 Banque'!$R:$R,"3")</f>
        <v>0</v>
      </c>
      <c r="K78" s="1099">
        <f t="shared" si="18"/>
        <v>0</v>
      </c>
      <c r="L78" s="1098"/>
      <c r="M78" s="1168">
        <f>SUMIFS('A3 Cash'!$N:$N,'A3 Cash'!$A:$A,Table!$A$5,'A3 Cash'!$C:$C,'BFU A3'!$A78,'A3 Cash'!$R:$R,"4")-SUMIFS('A3 Banque'!$N:$N,'A3 Banque'!$A:$A,Table!$A$5,'A3 Banque'!$C:$C,'BFU A3'!$A78,'A3 Banque'!$R:$R,"4")</f>
        <v>0</v>
      </c>
      <c r="N78" s="1099">
        <f t="shared" si="19"/>
        <v>0</v>
      </c>
      <c r="P78" s="1098">
        <f t="shared" si="13"/>
        <v>0</v>
      </c>
      <c r="Q78" s="1117">
        <f t="shared" si="13"/>
        <v>0</v>
      </c>
      <c r="R78" s="1099">
        <f t="shared" si="14"/>
        <v>0</v>
      </c>
      <c r="T78" s="1099"/>
      <c r="U78" s="1099">
        <f t="shared" si="15"/>
        <v>0</v>
      </c>
    </row>
    <row r="79" spans="1:21" ht="14.45" customHeight="1" thickBot="1">
      <c r="A79" s="979" t="s">
        <v>1645</v>
      </c>
      <c r="B79" s="1082">
        <f>'Budget general'!B82</f>
        <v>0</v>
      </c>
      <c r="C79" s="1098"/>
      <c r="D79" s="1168">
        <f>SUMIFS('A3 Cash'!$N:$N,'A3 Cash'!$A:$A,Table!$A$5,'A3 Cash'!$C:$C,'BFU A3'!$A79,'A3 Cash'!$R:$R,"1")-SUMIFS('A3 Banque'!$N:$N,'A3 Banque'!$A:$A,Table!$A$5,'A3 Banque'!$C:$C,'BFU A3'!A79,'A3 Banque'!$R:$R,"1")</f>
        <v>0</v>
      </c>
      <c r="E79" s="1099">
        <f t="shared" si="16"/>
        <v>0</v>
      </c>
      <c r="F79" s="1098"/>
      <c r="G79" s="1168">
        <f>SUMIFS('A3 Cash'!$N:$N,'A3 Cash'!$A:$A,Table!$A$5,'A3 Cash'!$C:$C,'BFU A3'!$A79,'A3 Cash'!$R:$R,"2")-SUMIFS('A3 Banque'!$N:$N,'A3 Banque'!$A:$A,Table!$A$5,'A3 Banque'!$C:$C,'BFU A3'!$A79,'A3 Banque'!$R:$R,"2")</f>
        <v>0</v>
      </c>
      <c r="H79" s="1099">
        <f t="shared" si="17"/>
        <v>0</v>
      </c>
      <c r="I79" s="1098"/>
      <c r="J79" s="1168">
        <f>SUMIFS('A3 Cash'!$N:$N,'A3 Cash'!$A:$A,Table!$A$5,'A3 Cash'!$C:$C,'BFU A3'!$A79,'A3 Cash'!$R:$R,"3")-SUMIFS('A3 Banque'!$N:$N,'A3 Banque'!$A:$A,Table!$A$5,'A3 Banque'!$C:$C,'BFU A3'!$A79,'A3 Banque'!$R:$R,"3")</f>
        <v>0</v>
      </c>
      <c r="K79" s="1099">
        <f t="shared" si="18"/>
        <v>0</v>
      </c>
      <c r="L79" s="1098"/>
      <c r="M79" s="1168">
        <f>SUMIFS('A3 Cash'!$N:$N,'A3 Cash'!$A:$A,Table!$A$5,'A3 Cash'!$C:$C,'BFU A3'!$A79,'A3 Cash'!$R:$R,"4")-SUMIFS('A3 Banque'!$N:$N,'A3 Banque'!$A:$A,Table!$A$5,'A3 Banque'!$C:$C,'BFU A3'!$A79,'A3 Banque'!$R:$R,"4")</f>
        <v>0</v>
      </c>
      <c r="N79" s="1099">
        <f t="shared" si="19"/>
        <v>0</v>
      </c>
      <c r="P79" s="1098">
        <f t="shared" si="13"/>
        <v>0</v>
      </c>
      <c r="Q79" s="1117">
        <f t="shared" si="13"/>
        <v>0</v>
      </c>
      <c r="R79" s="1099">
        <f t="shared" si="14"/>
        <v>0</v>
      </c>
      <c r="T79" s="1099"/>
      <c r="U79" s="1099">
        <f t="shared" si="15"/>
        <v>0</v>
      </c>
    </row>
    <row r="80" spans="1:21" ht="14.45" customHeight="1" thickBot="1">
      <c r="A80" s="979" t="s">
        <v>1156</v>
      </c>
      <c r="B80" s="1070">
        <f>'Budget general'!B83</f>
        <v>0</v>
      </c>
      <c r="C80" s="1164">
        <f>C81+C87+C93+C99</f>
        <v>0</v>
      </c>
      <c r="D80" s="1164">
        <f>D81+D87+D93+D99</f>
        <v>0</v>
      </c>
      <c r="E80" s="1095">
        <f t="shared" si="16"/>
        <v>0</v>
      </c>
      <c r="F80" s="1164">
        <f>F81+F87+F93+F99</f>
        <v>0</v>
      </c>
      <c r="G80" s="1164">
        <f>G81+G87+G93+G99</f>
        <v>0</v>
      </c>
      <c r="H80" s="1095">
        <f t="shared" si="17"/>
        <v>0</v>
      </c>
      <c r="I80" s="1164">
        <f>I81+I87+I93+I99</f>
        <v>0</v>
      </c>
      <c r="J80" s="1164">
        <f>J81+J87+J93+J99</f>
        <v>0</v>
      </c>
      <c r="K80" s="1095">
        <f t="shared" si="18"/>
        <v>0</v>
      </c>
      <c r="L80" s="1164">
        <f>L81+L87+L93+L99</f>
        <v>0</v>
      </c>
      <c r="M80" s="1164">
        <f>M81+M87+M93+M99</f>
        <v>0</v>
      </c>
      <c r="N80" s="1095">
        <f t="shared" si="19"/>
        <v>0</v>
      </c>
      <c r="P80" s="1070">
        <f>P81+P87+P93+P99</f>
        <v>0</v>
      </c>
      <c r="Q80" s="1071">
        <f>E81+H81+K81+N81</f>
        <v>0</v>
      </c>
      <c r="R80" s="1095">
        <f t="shared" si="14"/>
        <v>0</v>
      </c>
      <c r="T80" s="1095"/>
      <c r="U80" s="1095">
        <f>U81+U87+U93+U99</f>
        <v>0</v>
      </c>
    </row>
    <row r="81" spans="1:21" ht="14.45" customHeight="1">
      <c r="A81" s="979" t="s">
        <v>1646</v>
      </c>
      <c r="B81" s="1079">
        <f>'Budget general'!B84</f>
        <v>0</v>
      </c>
      <c r="C81" s="1096"/>
      <c r="D81" s="1170">
        <f>SUMIFS('A3 Cash'!$N:$N,'A3 Cash'!$A:$A,Table!$A$5,'A3 Cash'!$C:$C,'BFU A3'!$A81,'A3 Cash'!$R:$R,"1")-SUMIFS('A3 Banque'!$N:$N,'A3 Banque'!$A:$A,Table!$A$5,'A3 Banque'!$C:$C,'BFU A3'!A81,'A3 Banque'!$R:$R,"1")</f>
        <v>0</v>
      </c>
      <c r="E81" s="1097">
        <f t="shared" si="16"/>
        <v>0</v>
      </c>
      <c r="F81" s="1096"/>
      <c r="G81" s="1170">
        <f>SUMIFS('A3 Cash'!$N:$N,'A3 Cash'!$A:$A,Table!$A$5,'A3 Cash'!$C:$C,'BFU A3'!$A81,'A3 Cash'!$R:$R,"2")-SUMIFS('A3 Banque'!$N:$N,'A3 Banque'!$A:$A,Table!$A$5,'A3 Banque'!$C:$C,'BFU A3'!$A81,'A3 Banque'!$R:$R,"2")</f>
        <v>0</v>
      </c>
      <c r="H81" s="1097">
        <f t="shared" si="17"/>
        <v>0</v>
      </c>
      <c r="I81" s="1096"/>
      <c r="J81" s="1170">
        <f>SUMIFS('A3 Cash'!$N:$N,'A3 Cash'!$A:$A,Table!$A$5,'A3 Cash'!$C:$C,'BFU A3'!$A81,'A3 Cash'!$R:$R,"3")-SUMIFS('A3 Banque'!$N:$N,'A3 Banque'!$A:$A,Table!$A$5,'A3 Banque'!$C:$C,'BFU A3'!$A81,'A3 Banque'!$R:$R,"3")</f>
        <v>0</v>
      </c>
      <c r="K81" s="1097">
        <f t="shared" si="18"/>
        <v>0</v>
      </c>
      <c r="L81" s="1096"/>
      <c r="M81" s="1170">
        <f>SUMIFS('A3 Cash'!$N:$N,'A3 Cash'!$A:$A,Table!$A$5,'A3 Cash'!$C:$C,'BFU A3'!$A81,'A3 Cash'!$R:$R,"4")-SUMIFS('A3 Banque'!$N:$N,'A3 Banque'!$A:$A,Table!$A$5,'A3 Banque'!$C:$C,'BFU A3'!$A81,'A3 Banque'!$R:$R,"4")</f>
        <v>0</v>
      </c>
      <c r="N81" s="1097">
        <f t="shared" si="19"/>
        <v>0</v>
      </c>
      <c r="P81" s="1096">
        <f>C81+F81+I81+L81</f>
        <v>0</v>
      </c>
      <c r="Q81" s="1096">
        <f>D81+G81+J81+M81</f>
        <v>0</v>
      </c>
      <c r="R81" s="1097">
        <f t="shared" si="14"/>
        <v>0</v>
      </c>
      <c r="T81" s="1097"/>
      <c r="U81" s="1097">
        <f>Q81-T81</f>
        <v>0</v>
      </c>
    </row>
    <row r="82" spans="1:21" ht="14.45" customHeight="1">
      <c r="A82" s="979" t="s">
        <v>1647</v>
      </c>
      <c r="B82" s="1080">
        <f>'Budget general'!B85</f>
        <v>0</v>
      </c>
      <c r="C82" s="1098"/>
      <c r="D82" s="1168">
        <f>SUMIFS('A3 Cash'!$N:$N,'A3 Cash'!$A:$A,Table!$A$5,'A3 Cash'!$C:$C,'BFU A3'!$A82,'A3 Cash'!$R:$R,"1")-SUMIFS('A3 Banque'!$N:$N,'A3 Banque'!$A:$A,Table!$A$5,'A3 Banque'!$C:$C,'BFU A3'!A82,'A3 Banque'!$R:$R,"1")</f>
        <v>0</v>
      </c>
      <c r="E82" s="1099">
        <f t="shared" si="16"/>
        <v>0</v>
      </c>
      <c r="F82" s="1098"/>
      <c r="G82" s="1168">
        <f>SUMIFS('A3 Cash'!$N:$N,'A3 Cash'!$A:$A,Table!$A$5,'A3 Cash'!$C:$C,'BFU A3'!$A82,'A3 Cash'!$R:$R,"2")-SUMIFS('A3 Banque'!$N:$N,'A3 Banque'!$A:$A,Table!$A$5,'A3 Banque'!$C:$C,'BFU A3'!$A82,'A3 Banque'!$R:$R,"2")</f>
        <v>0</v>
      </c>
      <c r="H82" s="1099">
        <f t="shared" si="17"/>
        <v>0</v>
      </c>
      <c r="I82" s="1098"/>
      <c r="J82" s="1168">
        <f>SUMIFS('A3 Cash'!$N:$N,'A3 Cash'!$A:$A,Table!$A$5,'A3 Cash'!$C:$C,'BFU A3'!$A82,'A3 Cash'!$R:$R,"3")-SUMIFS('A3 Banque'!$N:$N,'A3 Banque'!$A:$A,Table!$A$5,'A3 Banque'!$C:$C,'BFU A3'!$A82,'A3 Banque'!$R:$R,"3")</f>
        <v>0</v>
      </c>
      <c r="K82" s="1099">
        <f t="shared" si="18"/>
        <v>0</v>
      </c>
      <c r="L82" s="1098"/>
      <c r="M82" s="1168">
        <f>SUMIFS('A3 Cash'!$N:$N,'A3 Cash'!$A:$A,Table!$A$5,'A3 Cash'!$C:$C,'BFU A3'!$A82,'A3 Cash'!$R:$R,"4")-SUMIFS('A3 Banque'!$N:$N,'A3 Banque'!$A:$A,Table!$A$5,'A3 Banque'!$C:$C,'BFU A3'!$A82,'A3 Banque'!$R:$R,"4")</f>
        <v>0</v>
      </c>
      <c r="N82" s="1099">
        <f t="shared" si="19"/>
        <v>0</v>
      </c>
      <c r="P82" s="1098">
        <f t="shared" ref="P82:Q104" si="20">C82+F82+I82+L82</f>
        <v>0</v>
      </c>
      <c r="Q82" s="1117">
        <f t="shared" si="20"/>
        <v>0</v>
      </c>
      <c r="R82" s="1099">
        <f t="shared" si="14"/>
        <v>0</v>
      </c>
      <c r="T82" s="1099"/>
      <c r="U82" s="1099">
        <f t="shared" ref="U82:U104" si="21">Q82-T82</f>
        <v>0</v>
      </c>
    </row>
    <row r="83" spans="1:21" ht="14.45" customHeight="1">
      <c r="A83" s="979" t="s">
        <v>1648</v>
      </c>
      <c r="B83" s="1080">
        <f>'Budget general'!B86</f>
        <v>0</v>
      </c>
      <c r="C83" s="1098"/>
      <c r="D83" s="1168">
        <f>SUMIFS('A3 Cash'!$N:$N,'A3 Cash'!$A:$A,Table!$A$5,'A3 Cash'!$C:$C,'BFU A3'!$A83,'A3 Cash'!$R:$R,"1")-SUMIFS('A3 Banque'!$N:$N,'A3 Banque'!$A:$A,Table!$A$5,'A3 Banque'!$C:$C,'BFU A3'!A83,'A3 Banque'!$R:$R,"1")</f>
        <v>0</v>
      </c>
      <c r="E83" s="1099">
        <f t="shared" si="16"/>
        <v>0</v>
      </c>
      <c r="F83" s="1098"/>
      <c r="G83" s="1168">
        <f>SUMIFS('A3 Cash'!$N:$N,'A3 Cash'!$A:$A,Table!$A$5,'A3 Cash'!$C:$C,'BFU A3'!$A83,'A3 Cash'!$R:$R,"2")-SUMIFS('A3 Banque'!$N:$N,'A3 Banque'!$A:$A,Table!$A$5,'A3 Banque'!$C:$C,'BFU A3'!$A83,'A3 Banque'!$R:$R,"2")</f>
        <v>0</v>
      </c>
      <c r="H83" s="1099">
        <f t="shared" si="17"/>
        <v>0</v>
      </c>
      <c r="I83" s="1098"/>
      <c r="J83" s="1168">
        <f>SUMIFS('A3 Cash'!$N:$N,'A3 Cash'!$A:$A,Table!$A$5,'A3 Cash'!$C:$C,'BFU A3'!$A83,'A3 Cash'!$R:$R,"3")-SUMIFS('A3 Banque'!$N:$N,'A3 Banque'!$A:$A,Table!$A$5,'A3 Banque'!$C:$C,'BFU A3'!$A83,'A3 Banque'!$R:$R,"3")</f>
        <v>0</v>
      </c>
      <c r="K83" s="1099">
        <f t="shared" si="18"/>
        <v>0</v>
      </c>
      <c r="L83" s="1098"/>
      <c r="M83" s="1168">
        <f>SUMIFS('A3 Cash'!$N:$N,'A3 Cash'!$A:$A,Table!$A$5,'A3 Cash'!$C:$C,'BFU A3'!$A83,'A3 Cash'!$R:$R,"4")-SUMIFS('A3 Banque'!$N:$N,'A3 Banque'!$A:$A,Table!$A$5,'A3 Banque'!$C:$C,'BFU A3'!$A83,'A3 Banque'!$R:$R,"4")</f>
        <v>0</v>
      </c>
      <c r="N83" s="1099">
        <f t="shared" si="19"/>
        <v>0</v>
      </c>
      <c r="P83" s="1098">
        <f t="shared" si="20"/>
        <v>0</v>
      </c>
      <c r="Q83" s="1117">
        <f t="shared" si="20"/>
        <v>0</v>
      </c>
      <c r="R83" s="1099">
        <f t="shared" si="14"/>
        <v>0</v>
      </c>
      <c r="T83" s="1099"/>
      <c r="U83" s="1099">
        <f t="shared" si="21"/>
        <v>0</v>
      </c>
    </row>
    <row r="84" spans="1:21" ht="14.45" customHeight="1">
      <c r="A84" s="979" t="s">
        <v>1649</v>
      </c>
      <c r="B84" s="1080">
        <f>'Budget general'!B87</f>
        <v>0</v>
      </c>
      <c r="C84" s="1098"/>
      <c r="D84" s="1168">
        <f>SUMIFS('A3 Cash'!$N:$N,'A3 Cash'!$A:$A,Table!$A$5,'A3 Cash'!$C:$C,'BFU A3'!$A84,'A3 Cash'!$R:$R,"1")-SUMIFS('A3 Banque'!$N:$N,'A3 Banque'!$A:$A,Table!$A$5,'A3 Banque'!$C:$C,'BFU A3'!A84,'A3 Banque'!$R:$R,"1")</f>
        <v>0</v>
      </c>
      <c r="E84" s="1099">
        <f t="shared" si="16"/>
        <v>0</v>
      </c>
      <c r="F84" s="1098"/>
      <c r="G84" s="1168">
        <f>SUMIFS('A3 Cash'!$N:$N,'A3 Cash'!$A:$A,Table!$A$5,'A3 Cash'!$C:$C,'BFU A3'!$A84,'A3 Cash'!$R:$R,"2")-SUMIFS('A3 Banque'!$N:$N,'A3 Banque'!$A:$A,Table!$A$5,'A3 Banque'!$C:$C,'BFU A3'!$A84,'A3 Banque'!$R:$R,"2")</f>
        <v>0</v>
      </c>
      <c r="H84" s="1099">
        <f t="shared" si="17"/>
        <v>0</v>
      </c>
      <c r="I84" s="1098"/>
      <c r="J84" s="1168">
        <f>SUMIFS('A3 Cash'!$N:$N,'A3 Cash'!$A:$A,Table!$A$5,'A3 Cash'!$C:$C,'BFU A3'!$A84,'A3 Cash'!$R:$R,"3")-SUMIFS('A3 Banque'!$N:$N,'A3 Banque'!$A:$A,Table!$A$5,'A3 Banque'!$C:$C,'BFU A3'!$A84,'A3 Banque'!$R:$R,"3")</f>
        <v>0</v>
      </c>
      <c r="K84" s="1099">
        <f t="shared" si="18"/>
        <v>0</v>
      </c>
      <c r="L84" s="1098"/>
      <c r="M84" s="1168">
        <f>SUMIFS('A3 Cash'!$N:$N,'A3 Cash'!$A:$A,Table!$A$5,'A3 Cash'!$C:$C,'BFU A3'!$A84,'A3 Cash'!$R:$R,"4")-SUMIFS('A3 Banque'!$N:$N,'A3 Banque'!$A:$A,Table!$A$5,'A3 Banque'!$C:$C,'BFU A3'!$A84,'A3 Banque'!$R:$R,"4")</f>
        <v>0</v>
      </c>
      <c r="N84" s="1099">
        <f t="shared" si="19"/>
        <v>0</v>
      </c>
      <c r="P84" s="1098">
        <f t="shared" si="20"/>
        <v>0</v>
      </c>
      <c r="Q84" s="1117">
        <f t="shared" si="20"/>
        <v>0</v>
      </c>
      <c r="R84" s="1099">
        <f t="shared" si="14"/>
        <v>0</v>
      </c>
      <c r="T84" s="1099"/>
      <c r="U84" s="1099">
        <f t="shared" si="21"/>
        <v>0</v>
      </c>
    </row>
    <row r="85" spans="1:21" ht="14.45" customHeight="1">
      <c r="A85" s="979" t="s">
        <v>1650</v>
      </c>
      <c r="B85" s="1080">
        <f>'Budget general'!B88</f>
        <v>0</v>
      </c>
      <c r="C85" s="1098"/>
      <c r="D85" s="1168">
        <f>SUMIFS('A3 Cash'!$N:$N,'A3 Cash'!$A:$A,Table!$A$5,'A3 Cash'!$C:$C,'BFU A3'!$A85,'A3 Cash'!$R:$R,"1")-SUMIFS('A3 Banque'!$N:$N,'A3 Banque'!$A:$A,Table!$A$5,'A3 Banque'!$C:$C,'BFU A3'!A85,'A3 Banque'!$R:$R,"1")</f>
        <v>0</v>
      </c>
      <c r="E85" s="1099">
        <f t="shared" si="16"/>
        <v>0</v>
      </c>
      <c r="F85" s="1098"/>
      <c r="G85" s="1168">
        <f>SUMIFS('A3 Cash'!$N:$N,'A3 Cash'!$A:$A,Table!$A$5,'A3 Cash'!$C:$C,'BFU A3'!$A85,'A3 Cash'!$R:$R,"2")-SUMIFS('A3 Banque'!$N:$N,'A3 Banque'!$A:$A,Table!$A$5,'A3 Banque'!$C:$C,'BFU A3'!$A85,'A3 Banque'!$R:$R,"2")</f>
        <v>0</v>
      </c>
      <c r="H85" s="1099">
        <f t="shared" si="17"/>
        <v>0</v>
      </c>
      <c r="I85" s="1098"/>
      <c r="J85" s="1168">
        <f>SUMIFS('A3 Cash'!$N:$N,'A3 Cash'!$A:$A,Table!$A$5,'A3 Cash'!$C:$C,'BFU A3'!$A85,'A3 Cash'!$R:$R,"3")-SUMIFS('A3 Banque'!$N:$N,'A3 Banque'!$A:$A,Table!$A$5,'A3 Banque'!$C:$C,'BFU A3'!$A85,'A3 Banque'!$R:$R,"3")</f>
        <v>0</v>
      </c>
      <c r="K85" s="1099">
        <f t="shared" si="18"/>
        <v>0</v>
      </c>
      <c r="L85" s="1098"/>
      <c r="M85" s="1168">
        <f>SUMIFS('A3 Cash'!$N:$N,'A3 Cash'!$A:$A,Table!$A$5,'A3 Cash'!$C:$C,'BFU A3'!$A85,'A3 Cash'!$R:$R,"4")-SUMIFS('A3 Banque'!$N:$N,'A3 Banque'!$A:$A,Table!$A$5,'A3 Banque'!$C:$C,'BFU A3'!$A85,'A3 Banque'!$R:$R,"4")</f>
        <v>0</v>
      </c>
      <c r="N85" s="1099">
        <f t="shared" si="19"/>
        <v>0</v>
      </c>
      <c r="P85" s="1098">
        <f t="shared" si="20"/>
        <v>0</v>
      </c>
      <c r="Q85" s="1117">
        <f t="shared" si="20"/>
        <v>0</v>
      </c>
      <c r="R85" s="1099">
        <f t="shared" si="14"/>
        <v>0</v>
      </c>
      <c r="T85" s="1099"/>
      <c r="U85" s="1099">
        <f t="shared" si="21"/>
        <v>0</v>
      </c>
    </row>
    <row r="86" spans="1:21" ht="14.45" customHeight="1">
      <c r="A86" s="979" t="s">
        <v>1651</v>
      </c>
      <c r="B86" s="1080">
        <f>'Budget general'!B89</f>
        <v>0</v>
      </c>
      <c r="C86" s="1098"/>
      <c r="D86" s="1168">
        <f>SUMIFS('A3 Cash'!$N:$N,'A3 Cash'!$A:$A,Table!$A$5,'A3 Cash'!$C:$C,'BFU A3'!$A86,'A3 Cash'!$R:$R,"1")-SUMIFS('A3 Banque'!$N:$N,'A3 Banque'!$A:$A,Table!$A$5,'A3 Banque'!$C:$C,'BFU A3'!A86,'A3 Banque'!$R:$R,"1")</f>
        <v>0</v>
      </c>
      <c r="E86" s="1099">
        <f t="shared" si="16"/>
        <v>0</v>
      </c>
      <c r="F86" s="1098"/>
      <c r="G86" s="1168">
        <f>SUMIFS('A3 Cash'!$N:$N,'A3 Cash'!$A:$A,Table!$A$5,'A3 Cash'!$C:$C,'BFU A3'!$A86,'A3 Cash'!$R:$R,"2")-SUMIFS('A3 Banque'!$N:$N,'A3 Banque'!$A:$A,Table!$A$5,'A3 Banque'!$C:$C,'BFU A3'!$A86,'A3 Banque'!$R:$R,"2")</f>
        <v>0</v>
      </c>
      <c r="H86" s="1099">
        <f t="shared" si="17"/>
        <v>0</v>
      </c>
      <c r="I86" s="1098"/>
      <c r="J86" s="1168">
        <f>SUMIFS('A3 Cash'!$N:$N,'A3 Cash'!$A:$A,Table!$A$5,'A3 Cash'!$C:$C,'BFU A3'!$A86,'A3 Cash'!$R:$R,"3")-SUMIFS('A3 Banque'!$N:$N,'A3 Banque'!$A:$A,Table!$A$5,'A3 Banque'!$C:$C,'BFU A3'!$A86,'A3 Banque'!$R:$R,"3")</f>
        <v>0</v>
      </c>
      <c r="K86" s="1099">
        <f t="shared" si="18"/>
        <v>0</v>
      </c>
      <c r="L86" s="1098"/>
      <c r="M86" s="1168">
        <f>SUMIFS('A3 Cash'!$N:$N,'A3 Cash'!$A:$A,Table!$A$5,'A3 Cash'!$C:$C,'BFU A3'!$A86,'A3 Cash'!$R:$R,"4")-SUMIFS('A3 Banque'!$N:$N,'A3 Banque'!$A:$A,Table!$A$5,'A3 Banque'!$C:$C,'BFU A3'!$A86,'A3 Banque'!$R:$R,"4")</f>
        <v>0</v>
      </c>
      <c r="N86" s="1099">
        <f t="shared" si="19"/>
        <v>0</v>
      </c>
      <c r="P86" s="1098">
        <f t="shared" si="20"/>
        <v>0</v>
      </c>
      <c r="Q86" s="1117">
        <f t="shared" si="20"/>
        <v>0</v>
      </c>
      <c r="R86" s="1099">
        <f t="shared" si="14"/>
        <v>0</v>
      </c>
      <c r="T86" s="1099"/>
      <c r="U86" s="1099">
        <f t="shared" si="21"/>
        <v>0</v>
      </c>
    </row>
    <row r="87" spans="1:21" ht="14.45" customHeight="1">
      <c r="A87" s="979" t="s">
        <v>1653</v>
      </c>
      <c r="B87" s="1081">
        <f>'Budget general'!B90</f>
        <v>0</v>
      </c>
      <c r="C87" s="1100"/>
      <c r="D87" s="1165">
        <f>SUMIFS('A3 Cash'!$N:$N,'A3 Cash'!$A:$A,Table!$A$5,'A3 Cash'!$C:$C,'BFU A3'!$A87,'A3 Cash'!$R:$R,"1")-SUMIFS('A3 Banque'!$N:$N,'A3 Banque'!$A:$A,Table!$A$5,'A3 Banque'!$C:$C,'BFU A3'!A87,'A3 Banque'!$R:$R,"1")</f>
        <v>0</v>
      </c>
      <c r="E87" s="1101">
        <f t="shared" si="16"/>
        <v>0</v>
      </c>
      <c r="F87" s="1100"/>
      <c r="G87" s="1165">
        <f>SUMIFS('A3 Cash'!$N:$N,'A3 Cash'!$A:$A,Table!$A$5,'A3 Cash'!$C:$C,'BFU A3'!$A87,'A3 Cash'!$R:$R,"2")-SUMIFS('A3 Banque'!$N:$N,'A3 Banque'!$A:$A,Table!$A$5,'A3 Banque'!$C:$C,'BFU A3'!$A87,'A3 Banque'!$R:$R,"2")</f>
        <v>0</v>
      </c>
      <c r="H87" s="1101">
        <f t="shared" si="17"/>
        <v>0</v>
      </c>
      <c r="I87" s="1100"/>
      <c r="J87" s="1165">
        <f>SUMIFS('A3 Cash'!$N:$N,'A3 Cash'!$A:$A,Table!$A$5,'A3 Cash'!$C:$C,'BFU A3'!$A87,'A3 Cash'!$R:$R,"3")-SUMIFS('A3 Banque'!$N:$N,'A3 Banque'!$A:$A,Table!$A$5,'A3 Banque'!$C:$C,'BFU A3'!$A87,'A3 Banque'!$R:$R,"3")</f>
        <v>0</v>
      </c>
      <c r="K87" s="1101">
        <f t="shared" si="18"/>
        <v>0</v>
      </c>
      <c r="L87" s="1100"/>
      <c r="M87" s="1165">
        <f>SUMIFS('A3 Cash'!$N:$N,'A3 Cash'!$A:$A,Table!$A$5,'A3 Cash'!$C:$C,'BFU A3'!$A87,'A3 Cash'!$R:$R,"4")-SUMIFS('A3 Banque'!$N:$N,'A3 Banque'!$A:$A,Table!$A$5,'A3 Banque'!$C:$C,'BFU A3'!$A87,'A3 Banque'!$R:$R,"4")</f>
        <v>0</v>
      </c>
      <c r="N87" s="1101">
        <f t="shared" si="19"/>
        <v>0</v>
      </c>
      <c r="P87" s="1100">
        <f t="shared" si="20"/>
        <v>0</v>
      </c>
      <c r="Q87" s="1005">
        <f t="shared" si="20"/>
        <v>0</v>
      </c>
      <c r="R87" s="1101">
        <f t="shared" si="14"/>
        <v>0</v>
      </c>
      <c r="T87" s="1101"/>
      <c r="U87" s="1101">
        <f t="shared" si="21"/>
        <v>0</v>
      </c>
    </row>
    <row r="88" spans="1:21" ht="14.45" customHeight="1">
      <c r="A88" s="979" t="s">
        <v>1652</v>
      </c>
      <c r="B88" s="1080">
        <f>'Budget general'!B91</f>
        <v>0</v>
      </c>
      <c r="C88" s="1098"/>
      <c r="D88" s="1168">
        <f>SUMIFS('A3 Cash'!$N:$N,'A3 Cash'!$A:$A,Table!$A$5,'A3 Cash'!$C:$C,'BFU A3'!$A88,'A3 Cash'!$R:$R,"1")-SUMIFS('A3 Banque'!$N:$N,'A3 Banque'!$A:$A,Table!$A$5,'A3 Banque'!$C:$C,'BFU A3'!A88,'A3 Banque'!$R:$R,"1")</f>
        <v>0</v>
      </c>
      <c r="E88" s="1099">
        <f t="shared" si="16"/>
        <v>0</v>
      </c>
      <c r="F88" s="1098"/>
      <c r="G88" s="1168">
        <f>SUMIFS('A3 Cash'!$N:$N,'A3 Cash'!$A:$A,Table!$A$5,'A3 Cash'!$C:$C,'BFU A3'!$A88,'A3 Cash'!$R:$R,"2")-SUMIFS('A3 Banque'!$N:$N,'A3 Banque'!$A:$A,Table!$A$5,'A3 Banque'!$C:$C,'BFU A3'!$A88,'A3 Banque'!$R:$R,"2")</f>
        <v>0</v>
      </c>
      <c r="H88" s="1099">
        <f t="shared" si="17"/>
        <v>0</v>
      </c>
      <c r="I88" s="1098"/>
      <c r="J88" s="1168">
        <f>SUMIFS('A3 Cash'!$N:$N,'A3 Cash'!$A:$A,Table!$A$5,'A3 Cash'!$C:$C,'BFU A3'!$A88,'A3 Cash'!$R:$R,"3")-SUMIFS('A3 Banque'!$N:$N,'A3 Banque'!$A:$A,Table!$A$5,'A3 Banque'!$C:$C,'BFU A3'!$A88,'A3 Banque'!$R:$R,"3")</f>
        <v>0</v>
      </c>
      <c r="K88" s="1099">
        <f t="shared" si="18"/>
        <v>0</v>
      </c>
      <c r="L88" s="1098"/>
      <c r="M88" s="1168">
        <f>SUMIFS('A3 Cash'!$N:$N,'A3 Cash'!$A:$A,Table!$A$5,'A3 Cash'!$C:$C,'BFU A3'!$A88,'A3 Cash'!$R:$R,"4")-SUMIFS('A3 Banque'!$N:$N,'A3 Banque'!$A:$A,Table!$A$5,'A3 Banque'!$C:$C,'BFU A3'!$A88,'A3 Banque'!$R:$R,"4")</f>
        <v>0</v>
      </c>
      <c r="N88" s="1099">
        <f t="shared" si="19"/>
        <v>0</v>
      </c>
      <c r="P88" s="1098">
        <f t="shared" si="20"/>
        <v>0</v>
      </c>
      <c r="Q88" s="1117">
        <f t="shared" si="20"/>
        <v>0</v>
      </c>
      <c r="R88" s="1099">
        <f t="shared" si="14"/>
        <v>0</v>
      </c>
      <c r="T88" s="1099"/>
      <c r="U88" s="1099">
        <f t="shared" si="21"/>
        <v>0</v>
      </c>
    </row>
    <row r="89" spans="1:21" ht="14.45" customHeight="1">
      <c r="A89" s="979" t="s">
        <v>1654</v>
      </c>
      <c r="B89" s="1080">
        <f>'Budget general'!B92</f>
        <v>0</v>
      </c>
      <c r="C89" s="1098"/>
      <c r="D89" s="1168">
        <f>SUMIFS('A3 Cash'!$N:$N,'A3 Cash'!$A:$A,Table!$A$5,'A3 Cash'!$C:$C,'BFU A3'!$A89,'A3 Cash'!$R:$R,"1")-SUMIFS('A3 Banque'!$N:$N,'A3 Banque'!$A:$A,Table!$A$5,'A3 Banque'!$C:$C,'BFU A3'!A89,'A3 Banque'!$R:$R,"1")</f>
        <v>0</v>
      </c>
      <c r="E89" s="1099">
        <f t="shared" si="16"/>
        <v>0</v>
      </c>
      <c r="F89" s="1098"/>
      <c r="G89" s="1168">
        <f>SUMIFS('A3 Cash'!$N:$N,'A3 Cash'!$A:$A,Table!$A$5,'A3 Cash'!$C:$C,'BFU A3'!$A89,'A3 Cash'!$R:$R,"2")-SUMIFS('A3 Banque'!$N:$N,'A3 Banque'!$A:$A,Table!$A$5,'A3 Banque'!$C:$C,'BFU A3'!$A89,'A3 Banque'!$R:$R,"2")</f>
        <v>0</v>
      </c>
      <c r="H89" s="1099">
        <f t="shared" si="17"/>
        <v>0</v>
      </c>
      <c r="I89" s="1098"/>
      <c r="J89" s="1168">
        <f>SUMIFS('A3 Cash'!$N:$N,'A3 Cash'!$A:$A,Table!$A$5,'A3 Cash'!$C:$C,'BFU A3'!$A89,'A3 Cash'!$R:$R,"3")-SUMIFS('A3 Banque'!$N:$N,'A3 Banque'!$A:$A,Table!$A$5,'A3 Banque'!$C:$C,'BFU A3'!$A89,'A3 Banque'!$R:$R,"3")</f>
        <v>0</v>
      </c>
      <c r="K89" s="1099">
        <f t="shared" si="18"/>
        <v>0</v>
      </c>
      <c r="L89" s="1098"/>
      <c r="M89" s="1168">
        <f>SUMIFS('A3 Cash'!$N:$N,'A3 Cash'!$A:$A,Table!$A$5,'A3 Cash'!$C:$C,'BFU A3'!$A89,'A3 Cash'!$R:$R,"4")-SUMIFS('A3 Banque'!$N:$N,'A3 Banque'!$A:$A,Table!$A$5,'A3 Banque'!$C:$C,'BFU A3'!$A89,'A3 Banque'!$R:$R,"4")</f>
        <v>0</v>
      </c>
      <c r="N89" s="1099">
        <f t="shared" si="19"/>
        <v>0</v>
      </c>
      <c r="P89" s="1098">
        <f t="shared" si="20"/>
        <v>0</v>
      </c>
      <c r="Q89" s="1117">
        <f t="shared" si="20"/>
        <v>0</v>
      </c>
      <c r="R89" s="1099">
        <f t="shared" si="14"/>
        <v>0</v>
      </c>
      <c r="T89" s="1099"/>
      <c r="U89" s="1099">
        <f t="shared" si="21"/>
        <v>0</v>
      </c>
    </row>
    <row r="90" spans="1:21" ht="14.45" customHeight="1">
      <c r="A90" s="979" t="s">
        <v>1655</v>
      </c>
      <c r="B90" s="1080">
        <f>'Budget general'!B93</f>
        <v>0</v>
      </c>
      <c r="C90" s="1098"/>
      <c r="D90" s="1168">
        <f>SUMIFS('A3 Cash'!$N:$N,'A3 Cash'!$A:$A,Table!$A$5,'A3 Cash'!$C:$C,'BFU A3'!$A90,'A3 Cash'!$R:$R,"1")-SUMIFS('A3 Banque'!$N:$N,'A3 Banque'!$A:$A,Table!$A$5,'A3 Banque'!$C:$C,'BFU A3'!A90,'A3 Banque'!$R:$R,"1")</f>
        <v>0</v>
      </c>
      <c r="E90" s="1099">
        <f t="shared" si="16"/>
        <v>0</v>
      </c>
      <c r="F90" s="1098"/>
      <c r="G90" s="1168">
        <f>SUMIFS('A3 Cash'!$N:$N,'A3 Cash'!$A:$A,Table!$A$5,'A3 Cash'!$C:$C,'BFU A3'!$A90,'A3 Cash'!$R:$R,"2")-SUMIFS('A3 Banque'!$N:$N,'A3 Banque'!$A:$A,Table!$A$5,'A3 Banque'!$C:$C,'BFU A3'!$A90,'A3 Banque'!$R:$R,"2")</f>
        <v>0</v>
      </c>
      <c r="H90" s="1099">
        <f t="shared" si="17"/>
        <v>0</v>
      </c>
      <c r="I90" s="1098"/>
      <c r="J90" s="1168">
        <f>SUMIFS('A3 Cash'!$N:$N,'A3 Cash'!$A:$A,Table!$A$5,'A3 Cash'!$C:$C,'BFU A3'!$A90,'A3 Cash'!$R:$R,"3")-SUMIFS('A3 Banque'!$N:$N,'A3 Banque'!$A:$A,Table!$A$5,'A3 Banque'!$C:$C,'BFU A3'!$A90,'A3 Banque'!$R:$R,"3")</f>
        <v>0</v>
      </c>
      <c r="K90" s="1099">
        <f t="shared" si="18"/>
        <v>0</v>
      </c>
      <c r="L90" s="1098"/>
      <c r="M90" s="1168">
        <f>SUMIFS('A3 Cash'!$N:$N,'A3 Cash'!$A:$A,Table!$A$5,'A3 Cash'!$C:$C,'BFU A3'!$A90,'A3 Cash'!$R:$R,"4")-SUMIFS('A3 Banque'!$N:$N,'A3 Banque'!$A:$A,Table!$A$5,'A3 Banque'!$C:$C,'BFU A3'!$A90,'A3 Banque'!$R:$R,"4")</f>
        <v>0</v>
      </c>
      <c r="N90" s="1099">
        <f t="shared" si="19"/>
        <v>0</v>
      </c>
      <c r="P90" s="1098">
        <f t="shared" si="20"/>
        <v>0</v>
      </c>
      <c r="Q90" s="1117">
        <f t="shared" si="20"/>
        <v>0</v>
      </c>
      <c r="R90" s="1099">
        <f t="shared" si="14"/>
        <v>0</v>
      </c>
      <c r="T90" s="1099"/>
      <c r="U90" s="1099">
        <f t="shared" si="21"/>
        <v>0</v>
      </c>
    </row>
    <row r="91" spans="1:21" ht="14.45" customHeight="1">
      <c r="A91" s="979" t="s">
        <v>1656</v>
      </c>
      <c r="B91" s="1080">
        <f>'Budget general'!B94</f>
        <v>0</v>
      </c>
      <c r="C91" s="1098"/>
      <c r="D91" s="1168">
        <f>SUMIFS('A3 Cash'!$N:$N,'A3 Cash'!$A:$A,Table!$A$5,'A3 Cash'!$C:$C,'BFU A3'!$A91,'A3 Cash'!$R:$R,"1")-SUMIFS('A3 Banque'!$N:$N,'A3 Banque'!$A:$A,Table!$A$5,'A3 Banque'!$C:$C,'BFU A3'!A91,'A3 Banque'!$R:$R,"1")</f>
        <v>0</v>
      </c>
      <c r="E91" s="1099">
        <f t="shared" si="16"/>
        <v>0</v>
      </c>
      <c r="F91" s="1098"/>
      <c r="G91" s="1168">
        <f>SUMIFS('A3 Cash'!$N:$N,'A3 Cash'!$A:$A,Table!$A$5,'A3 Cash'!$C:$C,'BFU A3'!$A91,'A3 Cash'!$R:$R,"2")-SUMIFS('A3 Banque'!$N:$N,'A3 Banque'!$A:$A,Table!$A$5,'A3 Banque'!$C:$C,'BFU A3'!$A91,'A3 Banque'!$R:$R,"2")</f>
        <v>0</v>
      </c>
      <c r="H91" s="1099">
        <f t="shared" si="17"/>
        <v>0</v>
      </c>
      <c r="I91" s="1098"/>
      <c r="J91" s="1168">
        <f>SUMIFS('A3 Cash'!$N:$N,'A3 Cash'!$A:$A,Table!$A$5,'A3 Cash'!$C:$C,'BFU A3'!$A91,'A3 Cash'!$R:$R,"3")-SUMIFS('A3 Banque'!$N:$N,'A3 Banque'!$A:$A,Table!$A$5,'A3 Banque'!$C:$C,'BFU A3'!$A91,'A3 Banque'!$R:$R,"3")</f>
        <v>0</v>
      </c>
      <c r="K91" s="1099">
        <f t="shared" si="18"/>
        <v>0</v>
      </c>
      <c r="L91" s="1098"/>
      <c r="M91" s="1168">
        <f>SUMIFS('A3 Cash'!$N:$N,'A3 Cash'!$A:$A,Table!$A$5,'A3 Cash'!$C:$C,'BFU A3'!$A91,'A3 Cash'!$R:$R,"4")-SUMIFS('A3 Banque'!$N:$N,'A3 Banque'!$A:$A,Table!$A$5,'A3 Banque'!$C:$C,'BFU A3'!$A91,'A3 Banque'!$R:$R,"4")</f>
        <v>0</v>
      </c>
      <c r="N91" s="1099">
        <f t="shared" si="19"/>
        <v>0</v>
      </c>
      <c r="P91" s="1098">
        <f t="shared" si="20"/>
        <v>0</v>
      </c>
      <c r="Q91" s="1117">
        <f t="shared" si="20"/>
        <v>0</v>
      </c>
      <c r="R91" s="1099">
        <f t="shared" si="14"/>
        <v>0</v>
      </c>
      <c r="T91" s="1099"/>
      <c r="U91" s="1099">
        <f t="shared" si="21"/>
        <v>0</v>
      </c>
    </row>
    <row r="92" spans="1:21" ht="14.45" customHeight="1">
      <c r="A92" s="979" t="s">
        <v>1657</v>
      </c>
      <c r="B92" s="1080">
        <f>'Budget general'!B95</f>
        <v>0</v>
      </c>
      <c r="C92" s="1098"/>
      <c r="D92" s="1168">
        <f>SUMIFS('A3 Cash'!$N:$N,'A3 Cash'!$A:$A,Table!$A$5,'A3 Cash'!$C:$C,'BFU A3'!$A92,'A3 Cash'!$R:$R,"1")-SUMIFS('A3 Banque'!$N:$N,'A3 Banque'!$A:$A,Table!$A$5,'A3 Banque'!$C:$C,'BFU A3'!A92,'A3 Banque'!$R:$R,"1")</f>
        <v>0</v>
      </c>
      <c r="E92" s="1099">
        <f t="shared" si="16"/>
        <v>0</v>
      </c>
      <c r="F92" s="1098"/>
      <c r="G92" s="1168">
        <f>SUMIFS('A3 Cash'!$N:$N,'A3 Cash'!$A:$A,Table!$A$5,'A3 Cash'!$C:$C,'BFU A3'!$A92,'A3 Cash'!$R:$R,"2")-SUMIFS('A3 Banque'!$N:$N,'A3 Banque'!$A:$A,Table!$A$5,'A3 Banque'!$C:$C,'BFU A3'!$A92,'A3 Banque'!$R:$R,"2")</f>
        <v>0</v>
      </c>
      <c r="H92" s="1099">
        <f t="shared" si="17"/>
        <v>0</v>
      </c>
      <c r="I92" s="1098"/>
      <c r="J92" s="1168">
        <f>SUMIFS('A3 Cash'!$N:$N,'A3 Cash'!$A:$A,Table!$A$5,'A3 Cash'!$C:$C,'BFU A3'!$A92,'A3 Cash'!$R:$R,"3")-SUMIFS('A3 Banque'!$N:$N,'A3 Banque'!$A:$A,Table!$A$5,'A3 Banque'!$C:$C,'BFU A3'!$A92,'A3 Banque'!$R:$R,"3")</f>
        <v>0</v>
      </c>
      <c r="K92" s="1099">
        <f t="shared" si="18"/>
        <v>0</v>
      </c>
      <c r="L92" s="1098"/>
      <c r="M92" s="1168">
        <f>SUMIFS('A3 Cash'!$N:$N,'A3 Cash'!$A:$A,Table!$A$5,'A3 Cash'!$C:$C,'BFU A3'!$A92,'A3 Cash'!$R:$R,"4")-SUMIFS('A3 Banque'!$N:$N,'A3 Banque'!$A:$A,Table!$A$5,'A3 Banque'!$C:$C,'BFU A3'!$A92,'A3 Banque'!$R:$R,"4")</f>
        <v>0</v>
      </c>
      <c r="N92" s="1099">
        <f t="shared" si="19"/>
        <v>0</v>
      </c>
      <c r="P92" s="1098">
        <f t="shared" si="20"/>
        <v>0</v>
      </c>
      <c r="Q92" s="1117">
        <f t="shared" si="20"/>
        <v>0</v>
      </c>
      <c r="R92" s="1099">
        <f t="shared" si="14"/>
        <v>0</v>
      </c>
      <c r="T92" s="1099"/>
      <c r="U92" s="1099">
        <f t="shared" si="21"/>
        <v>0</v>
      </c>
    </row>
    <row r="93" spans="1:21" ht="14.45" customHeight="1">
      <c r="A93" s="979" t="s">
        <v>1658</v>
      </c>
      <c r="B93" s="1081">
        <f>'Budget general'!B96</f>
        <v>0</v>
      </c>
      <c r="C93" s="1100"/>
      <c r="D93" s="1165">
        <f>SUMIFS('A3 Cash'!$N:$N,'A3 Cash'!$A:$A,Table!$A$5,'A3 Cash'!$C:$C,'BFU A3'!$A93,'A3 Cash'!$R:$R,"1")-SUMIFS('A3 Banque'!$N:$N,'A3 Banque'!$A:$A,Table!$A$5,'A3 Banque'!$C:$C,'BFU A3'!A93,'A3 Banque'!$R:$R,"1")</f>
        <v>0</v>
      </c>
      <c r="E93" s="1101">
        <f t="shared" si="16"/>
        <v>0</v>
      </c>
      <c r="F93" s="1100"/>
      <c r="G93" s="1165">
        <f>SUMIFS('A3 Cash'!$N:$N,'A3 Cash'!$A:$A,Table!$A$5,'A3 Cash'!$C:$C,'BFU A3'!$A93,'A3 Cash'!$R:$R,"2")-SUMIFS('A3 Banque'!$N:$N,'A3 Banque'!$A:$A,Table!$A$5,'A3 Banque'!$C:$C,'BFU A3'!$A93,'A3 Banque'!$R:$R,"2")</f>
        <v>0</v>
      </c>
      <c r="H93" s="1101">
        <f t="shared" si="17"/>
        <v>0</v>
      </c>
      <c r="I93" s="1100"/>
      <c r="J93" s="1165">
        <f>SUMIFS('A3 Cash'!$N:$N,'A3 Cash'!$A:$A,Table!$A$5,'A3 Cash'!$C:$C,'BFU A3'!$A93,'A3 Cash'!$R:$R,"3")-SUMIFS('A3 Banque'!$N:$N,'A3 Banque'!$A:$A,Table!$A$5,'A3 Banque'!$C:$C,'BFU A3'!$A93,'A3 Banque'!$R:$R,"3")</f>
        <v>0</v>
      </c>
      <c r="K93" s="1101">
        <f t="shared" si="18"/>
        <v>0</v>
      </c>
      <c r="L93" s="1100"/>
      <c r="M93" s="1165">
        <f>SUMIFS('A3 Cash'!$N:$N,'A3 Cash'!$A:$A,Table!$A$5,'A3 Cash'!$C:$C,'BFU A3'!$A93,'A3 Cash'!$R:$R,"4")-SUMIFS('A3 Banque'!$N:$N,'A3 Banque'!$A:$A,Table!$A$5,'A3 Banque'!$C:$C,'BFU A3'!$A93,'A3 Banque'!$R:$R,"4")</f>
        <v>0</v>
      </c>
      <c r="N93" s="1101">
        <f t="shared" si="19"/>
        <v>0</v>
      </c>
      <c r="P93" s="1100">
        <f t="shared" si="20"/>
        <v>0</v>
      </c>
      <c r="Q93" s="1005">
        <f t="shared" si="20"/>
        <v>0</v>
      </c>
      <c r="R93" s="1101">
        <f t="shared" si="14"/>
        <v>0</v>
      </c>
      <c r="T93" s="1101"/>
      <c r="U93" s="1101">
        <f t="shared" si="21"/>
        <v>0</v>
      </c>
    </row>
    <row r="94" spans="1:21" ht="14.45" customHeight="1">
      <c r="A94" s="979" t="s">
        <v>1659</v>
      </c>
      <c r="B94" s="1080">
        <f>'Budget general'!B97</f>
        <v>0</v>
      </c>
      <c r="C94" s="1098"/>
      <c r="D94" s="1168">
        <f>SUMIFS('A3 Cash'!$N:$N,'A3 Cash'!$A:$A,Table!$A$5,'A3 Cash'!$C:$C,'BFU A3'!$A94,'A3 Cash'!$R:$R,"1")-SUMIFS('A3 Banque'!$N:$N,'A3 Banque'!$A:$A,Table!$A$5,'A3 Banque'!$C:$C,'BFU A3'!A94,'A3 Banque'!$R:$R,"1")</f>
        <v>0</v>
      </c>
      <c r="E94" s="1099">
        <f t="shared" si="16"/>
        <v>0</v>
      </c>
      <c r="F94" s="1098"/>
      <c r="G94" s="1168">
        <f>SUMIFS('A3 Cash'!$N:$N,'A3 Cash'!$A:$A,Table!$A$5,'A3 Cash'!$C:$C,'BFU A3'!$A94,'A3 Cash'!$R:$R,"2")-SUMIFS('A3 Banque'!$N:$N,'A3 Banque'!$A:$A,Table!$A$5,'A3 Banque'!$C:$C,'BFU A3'!$A94,'A3 Banque'!$R:$R,"2")</f>
        <v>0</v>
      </c>
      <c r="H94" s="1099">
        <f t="shared" si="17"/>
        <v>0</v>
      </c>
      <c r="I94" s="1098"/>
      <c r="J94" s="1168">
        <f>SUMIFS('A3 Cash'!$N:$N,'A3 Cash'!$A:$A,Table!$A$5,'A3 Cash'!$C:$C,'BFU A3'!$A94,'A3 Cash'!$R:$R,"3")-SUMIFS('A3 Banque'!$N:$N,'A3 Banque'!$A:$A,Table!$A$5,'A3 Banque'!$C:$C,'BFU A3'!$A94,'A3 Banque'!$R:$R,"3")</f>
        <v>0</v>
      </c>
      <c r="K94" s="1099">
        <f t="shared" si="18"/>
        <v>0</v>
      </c>
      <c r="L94" s="1098"/>
      <c r="M94" s="1168">
        <f>SUMIFS('A3 Cash'!$N:$N,'A3 Cash'!$A:$A,Table!$A$5,'A3 Cash'!$C:$C,'BFU A3'!$A94,'A3 Cash'!$R:$R,"4")-SUMIFS('A3 Banque'!$N:$N,'A3 Banque'!$A:$A,Table!$A$5,'A3 Banque'!$C:$C,'BFU A3'!$A94,'A3 Banque'!$R:$R,"4")</f>
        <v>0</v>
      </c>
      <c r="N94" s="1099">
        <f t="shared" si="19"/>
        <v>0</v>
      </c>
      <c r="P94" s="1098">
        <f t="shared" si="20"/>
        <v>0</v>
      </c>
      <c r="Q94" s="1117">
        <f t="shared" si="20"/>
        <v>0</v>
      </c>
      <c r="R94" s="1099">
        <f t="shared" si="14"/>
        <v>0</v>
      </c>
      <c r="T94" s="1099"/>
      <c r="U94" s="1099">
        <f t="shared" si="21"/>
        <v>0</v>
      </c>
    </row>
    <row r="95" spans="1:21" ht="14.45" customHeight="1">
      <c r="A95" s="979" t="s">
        <v>1660</v>
      </c>
      <c r="B95" s="1080">
        <f>'Budget general'!B98</f>
        <v>0</v>
      </c>
      <c r="C95" s="1098"/>
      <c r="D95" s="1168">
        <f>SUMIFS('A3 Cash'!$N:$N,'A3 Cash'!$A:$A,Table!$A$5,'A3 Cash'!$C:$C,'BFU A3'!$A95,'A3 Cash'!$R:$R,"1")-SUMIFS('A3 Banque'!$N:$N,'A3 Banque'!$A:$A,Table!$A$5,'A3 Banque'!$C:$C,'BFU A3'!A95,'A3 Banque'!$R:$R,"1")</f>
        <v>0</v>
      </c>
      <c r="E95" s="1099">
        <f t="shared" si="16"/>
        <v>0</v>
      </c>
      <c r="F95" s="1098"/>
      <c r="G95" s="1168">
        <f>SUMIFS('A3 Cash'!$N:$N,'A3 Cash'!$A:$A,Table!$A$5,'A3 Cash'!$C:$C,'BFU A3'!$A95,'A3 Cash'!$R:$R,"2")-SUMIFS('A3 Banque'!$N:$N,'A3 Banque'!$A:$A,Table!$A$5,'A3 Banque'!$C:$C,'BFU A3'!$A95,'A3 Banque'!$R:$R,"2")</f>
        <v>0</v>
      </c>
      <c r="H95" s="1099">
        <f t="shared" si="17"/>
        <v>0</v>
      </c>
      <c r="I95" s="1098"/>
      <c r="J95" s="1168">
        <f>SUMIFS('A3 Cash'!$N:$N,'A3 Cash'!$A:$A,Table!$A$5,'A3 Cash'!$C:$C,'BFU A3'!$A95,'A3 Cash'!$R:$R,"3")-SUMIFS('A3 Banque'!$N:$N,'A3 Banque'!$A:$A,Table!$A$5,'A3 Banque'!$C:$C,'BFU A3'!$A95,'A3 Banque'!$R:$R,"3")</f>
        <v>0</v>
      </c>
      <c r="K95" s="1099">
        <f t="shared" si="18"/>
        <v>0</v>
      </c>
      <c r="L95" s="1098"/>
      <c r="M95" s="1168">
        <f>SUMIFS('A3 Cash'!$N:$N,'A3 Cash'!$A:$A,Table!$A$5,'A3 Cash'!$C:$C,'BFU A3'!$A95,'A3 Cash'!$R:$R,"4")-SUMIFS('A3 Banque'!$N:$N,'A3 Banque'!$A:$A,Table!$A$5,'A3 Banque'!$C:$C,'BFU A3'!$A95,'A3 Banque'!$R:$R,"4")</f>
        <v>0</v>
      </c>
      <c r="N95" s="1099">
        <f t="shared" si="19"/>
        <v>0</v>
      </c>
      <c r="P95" s="1098">
        <f t="shared" si="20"/>
        <v>0</v>
      </c>
      <c r="Q95" s="1117">
        <f t="shared" si="20"/>
        <v>0</v>
      </c>
      <c r="R95" s="1099">
        <f t="shared" si="14"/>
        <v>0</v>
      </c>
      <c r="T95" s="1099"/>
      <c r="U95" s="1099">
        <f t="shared" si="21"/>
        <v>0</v>
      </c>
    </row>
    <row r="96" spans="1:21" ht="14.45" customHeight="1">
      <c r="A96" s="979" t="s">
        <v>1661</v>
      </c>
      <c r="B96" s="1080">
        <f>'Budget general'!B99</f>
        <v>0</v>
      </c>
      <c r="C96" s="1098"/>
      <c r="D96" s="1168">
        <f>SUMIFS('A3 Cash'!$N:$N,'A3 Cash'!$A:$A,Table!$A$5,'A3 Cash'!$C:$C,'BFU A3'!$A96,'A3 Cash'!$R:$R,"1")-SUMIFS('A3 Banque'!$N:$N,'A3 Banque'!$A:$A,Table!$A$5,'A3 Banque'!$C:$C,'BFU A3'!A96,'A3 Banque'!$R:$R,"1")</f>
        <v>0</v>
      </c>
      <c r="E96" s="1099">
        <f t="shared" si="16"/>
        <v>0</v>
      </c>
      <c r="F96" s="1098"/>
      <c r="G96" s="1168">
        <f>SUMIFS('A3 Cash'!$N:$N,'A3 Cash'!$A:$A,Table!$A$5,'A3 Cash'!$C:$C,'BFU A3'!$A96,'A3 Cash'!$R:$R,"2")-SUMIFS('A3 Banque'!$N:$N,'A3 Banque'!$A:$A,Table!$A$5,'A3 Banque'!$C:$C,'BFU A3'!$A96,'A3 Banque'!$R:$R,"2")</f>
        <v>0</v>
      </c>
      <c r="H96" s="1099">
        <f t="shared" si="17"/>
        <v>0</v>
      </c>
      <c r="I96" s="1098"/>
      <c r="J96" s="1168">
        <f>SUMIFS('A3 Cash'!$N:$N,'A3 Cash'!$A:$A,Table!$A$5,'A3 Cash'!$C:$C,'BFU A3'!$A96,'A3 Cash'!$R:$R,"3")-SUMIFS('A3 Banque'!$N:$N,'A3 Banque'!$A:$A,Table!$A$5,'A3 Banque'!$C:$C,'BFU A3'!$A96,'A3 Banque'!$R:$R,"3")</f>
        <v>0</v>
      </c>
      <c r="K96" s="1099">
        <f t="shared" si="18"/>
        <v>0</v>
      </c>
      <c r="L96" s="1098"/>
      <c r="M96" s="1168">
        <f>SUMIFS('A3 Cash'!$N:$N,'A3 Cash'!$A:$A,Table!$A$5,'A3 Cash'!$C:$C,'BFU A3'!$A96,'A3 Cash'!$R:$R,"4")-SUMIFS('A3 Banque'!$N:$N,'A3 Banque'!$A:$A,Table!$A$5,'A3 Banque'!$C:$C,'BFU A3'!$A96,'A3 Banque'!$R:$R,"4")</f>
        <v>0</v>
      </c>
      <c r="N96" s="1099">
        <f t="shared" si="19"/>
        <v>0</v>
      </c>
      <c r="P96" s="1098">
        <f t="shared" si="20"/>
        <v>0</v>
      </c>
      <c r="Q96" s="1117">
        <f t="shared" si="20"/>
        <v>0</v>
      </c>
      <c r="R96" s="1099">
        <f t="shared" si="14"/>
        <v>0</v>
      </c>
      <c r="T96" s="1099"/>
      <c r="U96" s="1099">
        <f t="shared" si="21"/>
        <v>0</v>
      </c>
    </row>
    <row r="97" spans="1:21" ht="14.45" customHeight="1">
      <c r="A97" s="979" t="s">
        <v>1662</v>
      </c>
      <c r="B97" s="1080">
        <f>'Budget general'!B100</f>
        <v>0</v>
      </c>
      <c r="C97" s="1098"/>
      <c r="D97" s="1168">
        <f>SUMIFS('A3 Cash'!$N:$N,'A3 Cash'!$A:$A,Table!$A$5,'A3 Cash'!$C:$C,'BFU A3'!$A97,'A3 Cash'!$R:$R,"1")-SUMIFS('A3 Banque'!$N:$N,'A3 Banque'!$A:$A,Table!$A$5,'A3 Banque'!$C:$C,'BFU A3'!A97,'A3 Banque'!$R:$R,"1")</f>
        <v>0</v>
      </c>
      <c r="E97" s="1099">
        <f t="shared" si="16"/>
        <v>0</v>
      </c>
      <c r="F97" s="1098"/>
      <c r="G97" s="1168">
        <f>SUMIFS('A3 Cash'!$N:$N,'A3 Cash'!$A:$A,Table!$A$5,'A3 Cash'!$C:$C,'BFU A3'!$A97,'A3 Cash'!$R:$R,"2")-SUMIFS('A3 Banque'!$N:$N,'A3 Banque'!$A:$A,Table!$A$5,'A3 Banque'!$C:$C,'BFU A3'!$A97,'A3 Banque'!$R:$R,"2")</f>
        <v>0</v>
      </c>
      <c r="H97" s="1099">
        <f t="shared" si="17"/>
        <v>0</v>
      </c>
      <c r="I97" s="1098"/>
      <c r="J97" s="1168">
        <f>SUMIFS('A3 Cash'!$N:$N,'A3 Cash'!$A:$A,Table!$A$5,'A3 Cash'!$C:$C,'BFU A3'!$A97,'A3 Cash'!$R:$R,"3")-SUMIFS('A3 Banque'!$N:$N,'A3 Banque'!$A:$A,Table!$A$5,'A3 Banque'!$C:$C,'BFU A3'!$A97,'A3 Banque'!$R:$R,"3")</f>
        <v>0</v>
      </c>
      <c r="K97" s="1099">
        <f t="shared" si="18"/>
        <v>0</v>
      </c>
      <c r="L97" s="1098"/>
      <c r="M97" s="1168">
        <f>SUMIFS('A3 Cash'!$N:$N,'A3 Cash'!$A:$A,Table!$A$5,'A3 Cash'!$C:$C,'BFU A3'!$A97,'A3 Cash'!$R:$R,"4")-SUMIFS('A3 Banque'!$N:$N,'A3 Banque'!$A:$A,Table!$A$5,'A3 Banque'!$C:$C,'BFU A3'!$A97,'A3 Banque'!$R:$R,"4")</f>
        <v>0</v>
      </c>
      <c r="N97" s="1099">
        <f t="shared" si="19"/>
        <v>0</v>
      </c>
      <c r="P97" s="1098">
        <f t="shared" si="20"/>
        <v>0</v>
      </c>
      <c r="Q97" s="1117">
        <f t="shared" si="20"/>
        <v>0</v>
      </c>
      <c r="R97" s="1099">
        <f t="shared" si="14"/>
        <v>0</v>
      </c>
      <c r="T97" s="1099"/>
      <c r="U97" s="1099">
        <f t="shared" si="21"/>
        <v>0</v>
      </c>
    </row>
    <row r="98" spans="1:21" ht="14.45" customHeight="1">
      <c r="A98" s="979" t="s">
        <v>1663</v>
      </c>
      <c r="B98" s="1080">
        <f>'Budget general'!B101</f>
        <v>0</v>
      </c>
      <c r="C98" s="1098"/>
      <c r="D98" s="1168">
        <f>SUMIFS('A3 Cash'!$N:$N,'A3 Cash'!$A:$A,Table!$A$5,'A3 Cash'!$C:$C,'BFU A3'!$A98,'A3 Cash'!$R:$R,"1")-SUMIFS('A3 Banque'!$N:$N,'A3 Banque'!$A:$A,Table!$A$5,'A3 Banque'!$C:$C,'BFU A3'!A98,'A3 Banque'!$R:$R,"1")</f>
        <v>0</v>
      </c>
      <c r="E98" s="1099">
        <f t="shared" si="16"/>
        <v>0</v>
      </c>
      <c r="F98" s="1098"/>
      <c r="G98" s="1168">
        <f>SUMIFS('A3 Cash'!$N:$N,'A3 Cash'!$A:$A,Table!$A$5,'A3 Cash'!$C:$C,'BFU A3'!$A98,'A3 Cash'!$R:$R,"2")-SUMIFS('A3 Banque'!$N:$N,'A3 Banque'!$A:$A,Table!$A$5,'A3 Banque'!$C:$C,'BFU A3'!$A98,'A3 Banque'!$R:$R,"2")</f>
        <v>0</v>
      </c>
      <c r="H98" s="1099">
        <f t="shared" si="17"/>
        <v>0</v>
      </c>
      <c r="I98" s="1098"/>
      <c r="J98" s="1168">
        <f>SUMIFS('A3 Cash'!$N:$N,'A3 Cash'!$A:$A,Table!$A$5,'A3 Cash'!$C:$C,'BFU A3'!$A98,'A3 Cash'!$R:$R,"3")-SUMIFS('A3 Banque'!$N:$N,'A3 Banque'!$A:$A,Table!$A$5,'A3 Banque'!$C:$C,'BFU A3'!$A98,'A3 Banque'!$R:$R,"3")</f>
        <v>0</v>
      </c>
      <c r="K98" s="1099">
        <f t="shared" si="18"/>
        <v>0</v>
      </c>
      <c r="L98" s="1098"/>
      <c r="M98" s="1168">
        <f>SUMIFS('A3 Cash'!$N:$N,'A3 Cash'!$A:$A,Table!$A$5,'A3 Cash'!$C:$C,'BFU A3'!$A98,'A3 Cash'!$R:$R,"4")-SUMIFS('A3 Banque'!$N:$N,'A3 Banque'!$A:$A,Table!$A$5,'A3 Banque'!$C:$C,'BFU A3'!$A98,'A3 Banque'!$R:$R,"4")</f>
        <v>0</v>
      </c>
      <c r="N98" s="1099">
        <f t="shared" si="19"/>
        <v>0</v>
      </c>
      <c r="P98" s="1098">
        <f t="shared" si="20"/>
        <v>0</v>
      </c>
      <c r="Q98" s="1117">
        <f t="shared" si="20"/>
        <v>0</v>
      </c>
      <c r="R98" s="1099">
        <f t="shared" si="14"/>
        <v>0</v>
      </c>
      <c r="T98" s="1099"/>
      <c r="U98" s="1099">
        <f t="shared" si="21"/>
        <v>0</v>
      </c>
    </row>
    <row r="99" spans="1:21" ht="14.45" customHeight="1">
      <c r="A99" s="979" t="s">
        <v>1664</v>
      </c>
      <c r="B99" s="1081">
        <f>'Budget general'!B102</f>
        <v>0</v>
      </c>
      <c r="C99" s="1102"/>
      <c r="D99" s="1170">
        <f>SUMIFS('A3 Cash'!$N:$N,'A3 Cash'!$A:$A,Table!$A$5,'A3 Cash'!$C:$C,'BFU A3'!$A99,'A3 Cash'!$R:$R,"1")-SUMIFS('A3 Banque'!$N:$N,'A3 Banque'!$A:$A,Table!$A$5,'A3 Banque'!$C:$C,'BFU A3'!A99,'A3 Banque'!$R:$R,"1")</f>
        <v>0</v>
      </c>
      <c r="E99" s="1103">
        <f t="shared" si="16"/>
        <v>0</v>
      </c>
      <c r="F99" s="1102"/>
      <c r="G99" s="1170">
        <f>SUMIFS('A3 Cash'!$N:$N,'A3 Cash'!$A:$A,Table!$A$5,'A3 Cash'!$C:$C,'BFU A3'!$A99,'A3 Cash'!$R:$R,"2")-SUMIFS('A3 Banque'!$N:$N,'A3 Banque'!$A:$A,Table!$A$5,'A3 Banque'!$C:$C,'BFU A3'!$A99,'A3 Banque'!$R:$R,"2")</f>
        <v>0</v>
      </c>
      <c r="H99" s="1103">
        <f t="shared" si="17"/>
        <v>0</v>
      </c>
      <c r="I99" s="1102"/>
      <c r="J99" s="1170">
        <f>SUMIFS('A3 Cash'!$N:$N,'A3 Cash'!$A:$A,Table!$A$5,'A3 Cash'!$C:$C,'BFU A3'!$A99,'A3 Cash'!$R:$R,"3")-SUMIFS('A3 Banque'!$N:$N,'A3 Banque'!$A:$A,Table!$A$5,'A3 Banque'!$C:$C,'BFU A3'!$A99,'A3 Banque'!$R:$R,"3")</f>
        <v>0</v>
      </c>
      <c r="K99" s="1103">
        <f t="shared" si="18"/>
        <v>0</v>
      </c>
      <c r="L99" s="1102"/>
      <c r="M99" s="1170">
        <f>SUMIFS('A3 Cash'!$N:$N,'A3 Cash'!$A:$A,Table!$A$5,'A3 Cash'!$C:$C,'BFU A3'!$A99,'A3 Cash'!$R:$R,"4")-SUMIFS('A3 Banque'!$N:$N,'A3 Banque'!$A:$A,Table!$A$5,'A3 Banque'!$C:$C,'BFU A3'!$A99,'A3 Banque'!$R:$R,"4")</f>
        <v>0</v>
      </c>
      <c r="N99" s="1103">
        <f t="shared" si="19"/>
        <v>0</v>
      </c>
      <c r="P99" s="1102">
        <f t="shared" si="20"/>
        <v>0</v>
      </c>
      <c r="Q99" s="1009">
        <f t="shared" si="20"/>
        <v>0</v>
      </c>
      <c r="R99" s="1103">
        <f t="shared" si="14"/>
        <v>0</v>
      </c>
      <c r="T99" s="1103"/>
      <c r="U99" s="1103">
        <f t="shared" si="21"/>
        <v>0</v>
      </c>
    </row>
    <row r="100" spans="1:21" ht="14.45" customHeight="1">
      <c r="A100" s="979" t="s">
        <v>1665</v>
      </c>
      <c r="B100" s="1080">
        <f>'Budget general'!B103</f>
        <v>0</v>
      </c>
      <c r="C100" s="1110"/>
      <c r="D100" s="1171">
        <f>SUMIFS('A3 Cash'!$N:$N,'A3 Cash'!$A:$A,Table!$A$5,'A3 Cash'!$C:$C,'BFU A3'!$A300,'A3 Cash'!$R:$R,"1")-SUMIFS('A3 Banque'!$N:$N,'A3 Banque'!$A:$A,Table!$A$5,'A3 Banque'!$C:$C,'BFU A3'!A300,'A3 Banque'!$R:$R,"1")</f>
        <v>0</v>
      </c>
      <c r="E100" s="1111">
        <f t="shared" si="16"/>
        <v>0</v>
      </c>
      <c r="F100" s="1110"/>
      <c r="G100" s="1171">
        <f>SUMIFS('A3 Cash'!$N:$N,'A3 Cash'!$A:$A,Table!$A$5,'A3 Cash'!$C:$C,'BFU A3'!$A300,'A3 Cash'!$R:$R,"2")-SUMIFS('A3 Banque'!$N:$N,'A3 Banque'!$A:$A,Table!$A$5,'A3 Banque'!$C:$C,'BFU A3'!$A300,'A3 Banque'!$R:$R,"2")</f>
        <v>0</v>
      </c>
      <c r="H100" s="1111">
        <f t="shared" si="17"/>
        <v>0</v>
      </c>
      <c r="I100" s="1110"/>
      <c r="J100" s="1171">
        <f>SUMIFS('A3 Cash'!$N:$N,'A3 Cash'!$A:$A,Table!$A$5,'A3 Cash'!$C:$C,'BFU A3'!$A300,'A3 Cash'!$R:$R,"3")-SUMIFS('A3 Banque'!$N:$N,'A3 Banque'!$A:$A,Table!$A$5,'A3 Banque'!$C:$C,'BFU A3'!$A300,'A3 Banque'!$R:$R,"3")</f>
        <v>0</v>
      </c>
      <c r="K100" s="1111">
        <f t="shared" si="18"/>
        <v>0</v>
      </c>
      <c r="L100" s="1110"/>
      <c r="M100" s="1171">
        <f>SUMIFS('A3 Cash'!$N:$N,'A3 Cash'!$A:$A,Table!$A$5,'A3 Cash'!$C:$C,'BFU A3'!$A300,'A3 Cash'!$R:$R,"4")-SUMIFS('A3 Banque'!$N:$N,'A3 Banque'!$A:$A,Table!$A$5,'A3 Banque'!$C:$C,'BFU A3'!$A300,'A3 Banque'!$R:$R,"4")</f>
        <v>0</v>
      </c>
      <c r="N100" s="1111">
        <f t="shared" si="19"/>
        <v>0</v>
      </c>
      <c r="P100" s="1110">
        <f t="shared" si="20"/>
        <v>0</v>
      </c>
      <c r="Q100" s="1117">
        <f t="shared" si="20"/>
        <v>0</v>
      </c>
      <c r="R100" s="1111">
        <f t="shared" si="14"/>
        <v>0</v>
      </c>
      <c r="T100" s="1111"/>
      <c r="U100" s="1111">
        <f t="shared" si="21"/>
        <v>0</v>
      </c>
    </row>
    <row r="101" spans="1:21" ht="14.45" customHeight="1">
      <c r="A101" s="979" t="s">
        <v>1666</v>
      </c>
      <c r="B101" s="1082">
        <f>'Budget general'!B104</f>
        <v>0</v>
      </c>
      <c r="C101" s="1114"/>
      <c r="D101" s="1172">
        <f>SUMIFS('A3 Cash'!$N:$N,'A3 Cash'!$A:$A,Table!$A$5,'A3 Cash'!$C:$C,'BFU A3'!$A301,'A3 Cash'!$R:$R,"1")-SUMIFS('A3 Banque'!$N:$N,'A3 Banque'!$A:$A,Table!$A$5,'A3 Banque'!$C:$C,'BFU A3'!A301,'A3 Banque'!$R:$R,"1")</f>
        <v>0</v>
      </c>
      <c r="E101" s="1113">
        <f t="shared" si="16"/>
        <v>0</v>
      </c>
      <c r="F101" s="1114"/>
      <c r="G101" s="1172">
        <f>SUMIFS('A3 Cash'!$N:$N,'A3 Cash'!$A:$A,Table!$A$5,'A3 Cash'!$C:$C,'BFU A3'!$A301,'A3 Cash'!$R:$R,"2")-SUMIFS('A3 Banque'!$N:$N,'A3 Banque'!$A:$A,Table!$A$5,'A3 Banque'!$C:$C,'BFU A3'!$A301,'A3 Banque'!$R:$R,"2")</f>
        <v>0</v>
      </c>
      <c r="H101" s="1113">
        <f t="shared" si="17"/>
        <v>0</v>
      </c>
      <c r="I101" s="1114"/>
      <c r="J101" s="1172">
        <f>SUMIFS('A3 Cash'!$N:$N,'A3 Cash'!$A:$A,Table!$A$5,'A3 Cash'!$C:$C,'BFU A3'!$A301,'A3 Cash'!$R:$R,"3")-SUMIFS('A3 Banque'!$N:$N,'A3 Banque'!$A:$A,Table!$A$5,'A3 Banque'!$C:$C,'BFU A3'!$A301,'A3 Banque'!$R:$R,"3")</f>
        <v>0</v>
      </c>
      <c r="K101" s="1113">
        <f t="shared" si="18"/>
        <v>0</v>
      </c>
      <c r="L101" s="1114"/>
      <c r="M101" s="1172">
        <f>SUMIFS('A3 Cash'!$N:$N,'A3 Cash'!$A:$A,Table!$A$5,'A3 Cash'!$C:$C,'BFU A3'!$A301,'A3 Cash'!$R:$R,"4")-SUMIFS('A3 Banque'!$N:$N,'A3 Banque'!$A:$A,Table!$A$5,'A3 Banque'!$C:$C,'BFU A3'!$A301,'A3 Banque'!$R:$R,"4")</f>
        <v>0</v>
      </c>
      <c r="N101" s="1113">
        <f t="shared" si="19"/>
        <v>0</v>
      </c>
      <c r="P101" s="1114">
        <f t="shared" si="20"/>
        <v>0</v>
      </c>
      <c r="Q101" s="1117">
        <f t="shared" si="20"/>
        <v>0</v>
      </c>
      <c r="R101" s="1113">
        <f t="shared" si="14"/>
        <v>0</v>
      </c>
      <c r="T101" s="1113"/>
      <c r="U101" s="1113">
        <f t="shared" si="21"/>
        <v>0</v>
      </c>
    </row>
    <row r="102" spans="1:21" ht="14.45" customHeight="1">
      <c r="A102" s="979" t="s">
        <v>1667</v>
      </c>
      <c r="B102" s="1082">
        <f>'Budget general'!B105</f>
        <v>0</v>
      </c>
      <c r="C102" s="1098"/>
      <c r="D102" s="1168">
        <f>SUMIFS('A3 Cash'!$N:$N,'A3 Cash'!$A:$A,Table!$A$5,'A3 Cash'!$C:$C,'BFU A3'!$A302,'A3 Cash'!$R:$R,"1")-SUMIFS('A3 Banque'!$N:$N,'A3 Banque'!$A:$A,Table!$A$5,'A3 Banque'!$C:$C,'BFU A3'!A302,'A3 Banque'!$R:$R,"1")</f>
        <v>0</v>
      </c>
      <c r="E102" s="1099">
        <f t="shared" si="16"/>
        <v>0</v>
      </c>
      <c r="F102" s="1098"/>
      <c r="G102" s="1168">
        <f>SUMIFS('A3 Cash'!$N:$N,'A3 Cash'!$A:$A,Table!$A$5,'A3 Cash'!$C:$C,'BFU A3'!$A302,'A3 Cash'!$R:$R,"2")-SUMIFS('A3 Banque'!$N:$N,'A3 Banque'!$A:$A,Table!$A$5,'A3 Banque'!$C:$C,'BFU A3'!$A302,'A3 Banque'!$R:$R,"2")</f>
        <v>0</v>
      </c>
      <c r="H102" s="1099">
        <f t="shared" si="17"/>
        <v>0</v>
      </c>
      <c r="I102" s="1098"/>
      <c r="J102" s="1168">
        <f>SUMIFS('A3 Cash'!$N:$N,'A3 Cash'!$A:$A,Table!$A$5,'A3 Cash'!$C:$C,'BFU A3'!$A302,'A3 Cash'!$R:$R,"3")-SUMIFS('A3 Banque'!$N:$N,'A3 Banque'!$A:$A,Table!$A$5,'A3 Banque'!$C:$C,'BFU A3'!$A302,'A3 Banque'!$R:$R,"3")</f>
        <v>0</v>
      </c>
      <c r="K102" s="1099">
        <f t="shared" si="18"/>
        <v>0</v>
      </c>
      <c r="L102" s="1098"/>
      <c r="M102" s="1168">
        <f>SUMIFS('A3 Cash'!$N:$N,'A3 Cash'!$A:$A,Table!$A$5,'A3 Cash'!$C:$C,'BFU A3'!$A302,'A3 Cash'!$R:$R,"4")-SUMIFS('A3 Banque'!$N:$N,'A3 Banque'!$A:$A,Table!$A$5,'A3 Banque'!$C:$C,'BFU A3'!$A302,'A3 Banque'!$R:$R,"4")</f>
        <v>0</v>
      </c>
      <c r="N102" s="1099">
        <f t="shared" si="19"/>
        <v>0</v>
      </c>
      <c r="P102" s="1098">
        <f t="shared" si="20"/>
        <v>0</v>
      </c>
      <c r="Q102" s="1117">
        <f t="shared" si="20"/>
        <v>0</v>
      </c>
      <c r="R102" s="1099">
        <f t="shared" si="14"/>
        <v>0</v>
      </c>
      <c r="T102" s="1099"/>
      <c r="U102" s="1099">
        <f t="shared" si="21"/>
        <v>0</v>
      </c>
    </row>
    <row r="103" spans="1:21" ht="14.45" customHeight="1">
      <c r="A103" s="979" t="s">
        <v>1668</v>
      </c>
      <c r="B103" s="1082">
        <f>'Budget general'!B106</f>
        <v>0</v>
      </c>
      <c r="C103" s="1098"/>
      <c r="D103" s="1168">
        <f>SUMIFS('A3 Cash'!$N:$N,'A3 Cash'!$A:$A,Table!$A$5,'A3 Cash'!$C:$C,'BFU A3'!$A303,'A3 Cash'!$R:$R,"1")-SUMIFS('A3 Banque'!$N:$N,'A3 Banque'!$A:$A,Table!$A$5,'A3 Banque'!$C:$C,'BFU A3'!A303,'A3 Banque'!$R:$R,"1")</f>
        <v>0</v>
      </c>
      <c r="E103" s="1099">
        <f t="shared" si="16"/>
        <v>0</v>
      </c>
      <c r="F103" s="1098"/>
      <c r="G103" s="1168">
        <f>SUMIFS('A3 Cash'!$N:$N,'A3 Cash'!$A:$A,Table!$A$5,'A3 Cash'!$C:$C,'BFU A3'!$A303,'A3 Cash'!$R:$R,"2")-SUMIFS('A3 Banque'!$N:$N,'A3 Banque'!$A:$A,Table!$A$5,'A3 Banque'!$C:$C,'BFU A3'!$A303,'A3 Banque'!$R:$R,"2")</f>
        <v>0</v>
      </c>
      <c r="H103" s="1099">
        <f t="shared" si="17"/>
        <v>0</v>
      </c>
      <c r="I103" s="1098"/>
      <c r="J103" s="1168">
        <f>SUMIFS('A3 Cash'!$N:$N,'A3 Cash'!$A:$A,Table!$A$5,'A3 Cash'!$C:$C,'BFU A3'!$A303,'A3 Cash'!$R:$R,"3")-SUMIFS('A3 Banque'!$N:$N,'A3 Banque'!$A:$A,Table!$A$5,'A3 Banque'!$C:$C,'BFU A3'!$A303,'A3 Banque'!$R:$R,"3")</f>
        <v>0</v>
      </c>
      <c r="K103" s="1099">
        <f t="shared" si="18"/>
        <v>0</v>
      </c>
      <c r="L103" s="1098"/>
      <c r="M103" s="1168">
        <f>SUMIFS('A3 Cash'!$N:$N,'A3 Cash'!$A:$A,Table!$A$5,'A3 Cash'!$C:$C,'BFU A3'!$A303,'A3 Cash'!$R:$R,"4")-SUMIFS('A3 Banque'!$N:$N,'A3 Banque'!$A:$A,Table!$A$5,'A3 Banque'!$C:$C,'BFU A3'!$A303,'A3 Banque'!$R:$R,"4")</f>
        <v>0</v>
      </c>
      <c r="N103" s="1099">
        <f t="shared" si="19"/>
        <v>0</v>
      </c>
      <c r="P103" s="1098">
        <f t="shared" si="20"/>
        <v>0</v>
      </c>
      <c r="Q103" s="1117">
        <f t="shared" si="20"/>
        <v>0</v>
      </c>
      <c r="R103" s="1099">
        <f t="shared" si="14"/>
        <v>0</v>
      </c>
      <c r="T103" s="1099"/>
      <c r="U103" s="1099">
        <f t="shared" si="21"/>
        <v>0</v>
      </c>
    </row>
    <row r="104" spans="1:21" ht="14.45" customHeight="1" thickBot="1">
      <c r="A104" s="979" t="s">
        <v>1669</v>
      </c>
      <c r="B104" s="1082">
        <f>'Budget general'!B107</f>
        <v>0</v>
      </c>
      <c r="C104" s="1098"/>
      <c r="D104" s="1168">
        <f>SUMIFS('A3 Cash'!$N:$N,'A3 Cash'!$A:$A,Table!$A$5,'A3 Cash'!$C:$C,'BFU A3'!$A304,'A3 Cash'!$R:$R,"1")-SUMIFS('A3 Banque'!$N:$N,'A3 Banque'!$A:$A,Table!$A$5,'A3 Banque'!$C:$C,'BFU A3'!A304,'A3 Banque'!$R:$R,"1")</f>
        <v>0</v>
      </c>
      <c r="E104" s="1099">
        <f t="shared" si="16"/>
        <v>0</v>
      </c>
      <c r="F104" s="1098"/>
      <c r="G104" s="1168">
        <f>SUMIFS('A3 Cash'!$N:$N,'A3 Cash'!$A:$A,Table!$A$5,'A3 Cash'!$C:$C,'BFU A3'!$A304,'A3 Cash'!$R:$R,"2")-SUMIFS('A3 Banque'!$N:$N,'A3 Banque'!$A:$A,Table!$A$5,'A3 Banque'!$C:$C,'BFU A3'!$A304,'A3 Banque'!$R:$R,"2")</f>
        <v>0</v>
      </c>
      <c r="H104" s="1099">
        <f t="shared" si="17"/>
        <v>0</v>
      </c>
      <c r="I104" s="1098"/>
      <c r="J104" s="1168">
        <f>SUMIFS('A3 Cash'!$N:$N,'A3 Cash'!$A:$A,Table!$A$5,'A3 Cash'!$C:$C,'BFU A3'!$A304,'A3 Cash'!$R:$R,"3")-SUMIFS('A3 Banque'!$N:$N,'A3 Banque'!$A:$A,Table!$A$5,'A3 Banque'!$C:$C,'BFU A3'!$A304,'A3 Banque'!$R:$R,"3")</f>
        <v>0</v>
      </c>
      <c r="K104" s="1099">
        <f t="shared" si="18"/>
        <v>0</v>
      </c>
      <c r="L104" s="1098"/>
      <c r="M104" s="1168">
        <f>SUMIFS('A3 Cash'!$N:$N,'A3 Cash'!$A:$A,Table!$A$5,'A3 Cash'!$C:$C,'BFU A3'!$A304,'A3 Cash'!$R:$R,"4")-SUMIFS('A3 Banque'!$N:$N,'A3 Banque'!$A:$A,Table!$A$5,'A3 Banque'!$C:$C,'BFU A3'!$A304,'A3 Banque'!$R:$R,"4")</f>
        <v>0</v>
      </c>
      <c r="N104" s="1099">
        <f t="shared" si="19"/>
        <v>0</v>
      </c>
      <c r="P104" s="1098">
        <f t="shared" si="20"/>
        <v>0</v>
      </c>
      <c r="Q104" s="1117">
        <f t="shared" si="20"/>
        <v>0</v>
      </c>
      <c r="R104" s="1099">
        <f t="shared" si="14"/>
        <v>0</v>
      </c>
      <c r="T104" s="1099"/>
      <c r="U104" s="1099">
        <f t="shared" si="21"/>
        <v>0</v>
      </c>
    </row>
    <row r="105" spans="1:21" ht="14.45" customHeight="1" thickBot="1">
      <c r="B105" s="1072" t="s">
        <v>1566</v>
      </c>
      <c r="C105" s="1166">
        <f>C80+C55+C30+C5</f>
        <v>0</v>
      </c>
      <c r="D105" s="1166">
        <f>D80+D55+D30+D5</f>
        <v>0</v>
      </c>
      <c r="E105" s="1115">
        <f t="shared" si="16"/>
        <v>0</v>
      </c>
      <c r="F105" s="1166">
        <f>F80+F55+F30+F5</f>
        <v>0</v>
      </c>
      <c r="G105" s="1166">
        <f>G80+G55+G30+G5</f>
        <v>0</v>
      </c>
      <c r="H105" s="1115">
        <f t="shared" si="17"/>
        <v>0</v>
      </c>
      <c r="I105" s="1166">
        <f>I80+I55+I30+I5</f>
        <v>0</v>
      </c>
      <c r="J105" s="1166">
        <f>J80+J55+J30+J5</f>
        <v>0</v>
      </c>
      <c r="K105" s="1115">
        <f t="shared" si="18"/>
        <v>0</v>
      </c>
      <c r="L105" s="1166">
        <f>L80+L55+L30+L5</f>
        <v>0</v>
      </c>
      <c r="M105" s="1166">
        <f>M80+M55+M30+M5</f>
        <v>0</v>
      </c>
      <c r="N105" s="1115">
        <f t="shared" si="19"/>
        <v>0</v>
      </c>
      <c r="P105" s="1072">
        <f>P80+P55+P30+P5</f>
        <v>0</v>
      </c>
      <c r="Q105" s="1072">
        <f>Q80+Q55+Q30+Q5</f>
        <v>0</v>
      </c>
      <c r="R105" s="1115">
        <f>P105-Q105</f>
        <v>0</v>
      </c>
      <c r="T105" s="1115"/>
      <c r="U105" s="1115">
        <f>U80+U55+U30+U5</f>
        <v>0</v>
      </c>
    </row>
    <row r="106" spans="1:21" ht="14.45" customHeight="1" thickBot="1">
      <c r="B106" s="1026"/>
      <c r="C106" s="1027"/>
      <c r="D106" s="1027"/>
      <c r="E106" s="1027"/>
      <c r="F106" s="1027"/>
      <c r="G106" s="1027"/>
      <c r="H106" s="1027"/>
      <c r="I106" s="1027"/>
      <c r="J106" s="1027"/>
      <c r="K106" s="1027"/>
      <c r="L106" s="1027"/>
      <c r="M106" s="1027"/>
      <c r="N106" s="1027"/>
    </row>
    <row r="107" spans="1:21" ht="14.45" customHeight="1" thickBot="1">
      <c r="B107" s="1074" t="s">
        <v>1567</v>
      </c>
      <c r="C107" s="1071">
        <f>SUM(C108:C114)</f>
        <v>0</v>
      </c>
      <c r="D107" s="1071">
        <f>SUM(D108:D114)</f>
        <v>0</v>
      </c>
      <c r="E107" s="1095">
        <f t="shared" ref="E107" si="22">C107-D107</f>
        <v>0</v>
      </c>
      <c r="F107" s="1071">
        <f>SUM(F108:F114)</f>
        <v>0</v>
      </c>
      <c r="G107" s="1071">
        <f>SUM(G108:G114)</f>
        <v>0</v>
      </c>
      <c r="H107" s="1095">
        <f t="shared" ref="H107:H126" si="23">F107-G107</f>
        <v>0</v>
      </c>
      <c r="I107" s="1071">
        <f>SUM(I108:I114)</f>
        <v>0</v>
      </c>
      <c r="J107" s="1071">
        <f>SUM(J108:J114)</f>
        <v>0</v>
      </c>
      <c r="K107" s="1095">
        <f t="shared" ref="K107:K126" si="24">I107-J107</f>
        <v>0</v>
      </c>
      <c r="L107" s="1071">
        <f>SUM(L108:L114)</f>
        <v>0</v>
      </c>
      <c r="M107" s="1071">
        <f>SUM(M108:M114)</f>
        <v>0</v>
      </c>
      <c r="N107" s="1095">
        <f t="shared" ref="N107:N126" si="25">L107-M107</f>
        <v>0</v>
      </c>
      <c r="P107" s="1074">
        <f>SUM(P108:P114)</f>
        <v>0</v>
      </c>
      <c r="Q107" s="1074">
        <f>SUM(Q108:Q114)</f>
        <v>0</v>
      </c>
      <c r="R107" s="1137">
        <f>P107-Q107</f>
        <v>0</v>
      </c>
      <c r="T107" s="1137"/>
      <c r="U107" s="1137">
        <f>SUM(U108:U114)</f>
        <v>0</v>
      </c>
    </row>
    <row r="108" spans="1:21" ht="14.45" customHeight="1">
      <c r="A108" s="979" t="s">
        <v>1670</v>
      </c>
      <c r="B108" s="1122">
        <f>'Budget general'!B111</f>
        <v>0</v>
      </c>
      <c r="C108" s="1138"/>
      <c r="D108" s="1168">
        <f>SUMIFS('A3 Cash'!$N:$N,'A3 Cash'!$A:$A,Table!$A$5,'A3 Cash'!$C:$C,'BFU A3'!$A308,'A3 Cash'!$R:$R,"1")-SUMIFS('A3 Banque'!$N:$N,'A3 Banque'!$A:$A,Table!$A$5,'A3 Banque'!$C:$C,'BFU A3'!A308,'A3 Banque'!$R:$R,"1")</f>
        <v>0</v>
      </c>
      <c r="E108" s="1139">
        <f t="shared" si="16"/>
        <v>0</v>
      </c>
      <c r="F108" s="1138"/>
      <c r="G108" s="1168">
        <f>SUMIFS('A3 Cash'!$N:$N,'A3 Cash'!$A:$A,Table!$A$5,'A3 Cash'!$C:$C,'BFU A3'!$A308,'A3 Cash'!$R:$R,"2")-SUMIFS('A3 Banque'!$N:$N,'A3 Banque'!$A:$A,Table!$A$5,'A3 Banque'!$C:$C,'BFU A3'!$A308,'A3 Banque'!$R:$R,"2")</f>
        <v>0</v>
      </c>
      <c r="H108" s="1139">
        <f t="shared" si="23"/>
        <v>0</v>
      </c>
      <c r="I108" s="1138"/>
      <c r="J108" s="1168">
        <f>SUMIFS('A3 Cash'!$N:$N,'A3 Cash'!$A:$A,Table!$A$5,'A3 Cash'!$C:$C,'BFU A3'!$A308,'A3 Cash'!$R:$R,"3")-SUMIFS('A3 Banque'!$N:$N,'A3 Banque'!$A:$A,Table!$A$5,'A3 Banque'!$C:$C,'BFU A3'!$A308,'A3 Banque'!$R:$R,"3")</f>
        <v>0</v>
      </c>
      <c r="K108" s="1139">
        <f t="shared" si="24"/>
        <v>0</v>
      </c>
      <c r="L108" s="1138"/>
      <c r="M108" s="1168">
        <f>SUMIFS('A3 Cash'!$N:$N,'A3 Cash'!$A:$A,Table!$A$5,'A3 Cash'!$C:$C,'BFU A3'!$A308,'A3 Cash'!$R:$R,"4")-SUMIFS('A3 Banque'!$N:$N,'A3 Banque'!$A:$A,Table!$A$5,'A3 Banque'!$C:$C,'BFU A3'!$A308,'A3 Banque'!$R:$R,"4")</f>
        <v>0</v>
      </c>
      <c r="N108" s="1139">
        <f t="shared" si="25"/>
        <v>0</v>
      </c>
      <c r="P108" s="1138">
        <f>C108+F108+I108+L108</f>
        <v>0</v>
      </c>
      <c r="Q108" s="1119">
        <f>D108+G108+J108+M108</f>
        <v>0</v>
      </c>
      <c r="R108" s="1139">
        <f>P108-Q108</f>
        <v>0</v>
      </c>
      <c r="T108" s="1139"/>
      <c r="U108" s="1113">
        <f t="shared" ref="U108:U125" si="26">Q108-T108</f>
        <v>0</v>
      </c>
    </row>
    <row r="109" spans="1:21" ht="14.45" customHeight="1">
      <c r="A109" s="979" t="s">
        <v>1671</v>
      </c>
      <c r="B109" s="1123">
        <f>'Budget general'!B112</f>
        <v>0</v>
      </c>
      <c r="C109" s="1140"/>
      <c r="D109" s="1168">
        <f>SUMIFS('A3 Cash'!$N:$N,'A3 Cash'!$A:$A,Table!$A$5,'A3 Cash'!$C:$C,'BFU A3'!$A309,'A3 Cash'!$R:$R,"1")-SUMIFS('A3 Banque'!$N:$N,'A3 Banque'!$A:$A,Table!$A$5,'A3 Banque'!$C:$C,'BFU A3'!A309,'A3 Banque'!$R:$R,"1")</f>
        <v>0</v>
      </c>
      <c r="E109" s="1038">
        <f t="shared" si="16"/>
        <v>0</v>
      </c>
      <c r="F109" s="1140"/>
      <c r="G109" s="1168">
        <f>SUMIFS('A3 Cash'!$N:$N,'A3 Cash'!$A:$A,Table!$A$5,'A3 Cash'!$C:$C,'BFU A3'!$A309,'A3 Cash'!$R:$R,"2")-SUMIFS('A3 Banque'!$N:$N,'A3 Banque'!$A:$A,Table!$A$5,'A3 Banque'!$C:$C,'BFU A3'!$A309,'A3 Banque'!$R:$R,"2")</f>
        <v>0</v>
      </c>
      <c r="H109" s="1038">
        <f t="shared" si="23"/>
        <v>0</v>
      </c>
      <c r="I109" s="1140"/>
      <c r="J109" s="1168">
        <f>SUMIFS('A3 Cash'!$N:$N,'A3 Cash'!$A:$A,Table!$A$5,'A3 Cash'!$C:$C,'BFU A3'!$A309,'A3 Cash'!$R:$R,"3")-SUMIFS('A3 Banque'!$N:$N,'A3 Banque'!$A:$A,Table!$A$5,'A3 Banque'!$C:$C,'BFU A3'!$A309,'A3 Banque'!$R:$R,"3")</f>
        <v>0</v>
      </c>
      <c r="K109" s="1038">
        <f t="shared" si="24"/>
        <v>0</v>
      </c>
      <c r="L109" s="1140"/>
      <c r="M109" s="1168">
        <f>SUMIFS('A3 Cash'!$N:$N,'A3 Cash'!$A:$A,Table!$A$5,'A3 Cash'!$C:$C,'BFU A3'!$A309,'A3 Cash'!$R:$R,"4")-SUMIFS('A3 Banque'!$N:$N,'A3 Banque'!$A:$A,Table!$A$5,'A3 Banque'!$C:$C,'BFU A3'!$A309,'A3 Banque'!$R:$R,"4")</f>
        <v>0</v>
      </c>
      <c r="N109" s="1038">
        <f t="shared" si="25"/>
        <v>0</v>
      </c>
      <c r="P109" s="1140">
        <f t="shared" ref="P109:Q114" si="27">C109+F109+I109+L109</f>
        <v>0</v>
      </c>
      <c r="Q109" s="1119">
        <f t="shared" si="27"/>
        <v>0</v>
      </c>
      <c r="R109" s="1038">
        <f t="shared" ref="R109:R114" si="28">P109-Q109</f>
        <v>0</v>
      </c>
      <c r="T109" s="1038"/>
      <c r="U109" s="1113">
        <f t="shared" si="26"/>
        <v>0</v>
      </c>
    </row>
    <row r="110" spans="1:21" ht="14.45" customHeight="1">
      <c r="A110" s="979" t="s">
        <v>1672</v>
      </c>
      <c r="B110" s="1123">
        <f>'Budget general'!B113</f>
        <v>0</v>
      </c>
      <c r="C110" s="1138"/>
      <c r="D110" s="1168">
        <f>SUMIFS('A3 Cash'!$N:$N,'A3 Cash'!$A:$A,Table!$A$5,'A3 Cash'!$C:$C,'BFU A3'!$A310,'A3 Cash'!$R:$R,"1")-SUMIFS('A3 Banque'!$N:$N,'A3 Banque'!$A:$A,Table!$A$5,'A3 Banque'!$C:$C,'BFU A3'!A310,'A3 Banque'!$R:$R,"1")</f>
        <v>0</v>
      </c>
      <c r="E110" s="1038">
        <f t="shared" si="16"/>
        <v>0</v>
      </c>
      <c r="F110" s="1138"/>
      <c r="G110" s="1168">
        <f>SUMIFS('A3 Cash'!$N:$N,'A3 Cash'!$A:$A,Table!$A$5,'A3 Cash'!$C:$C,'BFU A3'!$A310,'A3 Cash'!$R:$R,"2")-SUMIFS('A3 Banque'!$N:$N,'A3 Banque'!$A:$A,Table!$A$5,'A3 Banque'!$C:$C,'BFU A3'!$A310,'A3 Banque'!$R:$R,"2")</f>
        <v>0</v>
      </c>
      <c r="H110" s="1038">
        <f t="shared" si="23"/>
        <v>0</v>
      </c>
      <c r="I110" s="1138"/>
      <c r="J110" s="1168">
        <f>SUMIFS('A3 Cash'!$N:$N,'A3 Cash'!$A:$A,Table!$A$5,'A3 Cash'!$C:$C,'BFU A3'!$A310,'A3 Cash'!$R:$R,"3")-SUMIFS('A3 Banque'!$N:$N,'A3 Banque'!$A:$A,Table!$A$5,'A3 Banque'!$C:$C,'BFU A3'!$A310,'A3 Banque'!$R:$R,"3")</f>
        <v>0</v>
      </c>
      <c r="K110" s="1038">
        <f t="shared" si="24"/>
        <v>0</v>
      </c>
      <c r="L110" s="1138"/>
      <c r="M110" s="1168">
        <f>SUMIFS('A3 Cash'!$N:$N,'A3 Cash'!$A:$A,Table!$A$5,'A3 Cash'!$C:$C,'BFU A3'!$A310,'A3 Cash'!$R:$R,"4")-SUMIFS('A3 Banque'!$N:$N,'A3 Banque'!$A:$A,Table!$A$5,'A3 Banque'!$C:$C,'BFU A3'!$A310,'A3 Banque'!$R:$R,"4")</f>
        <v>0</v>
      </c>
      <c r="N110" s="1038">
        <f t="shared" si="25"/>
        <v>0</v>
      </c>
      <c r="P110" s="1138">
        <f t="shared" si="27"/>
        <v>0</v>
      </c>
      <c r="Q110" s="1119">
        <f t="shared" si="27"/>
        <v>0</v>
      </c>
      <c r="R110" s="1038">
        <f t="shared" si="28"/>
        <v>0</v>
      </c>
      <c r="T110" s="1038"/>
      <c r="U110" s="1113">
        <f t="shared" si="26"/>
        <v>0</v>
      </c>
    </row>
    <row r="111" spans="1:21" ht="14.45" customHeight="1">
      <c r="A111" s="979" t="s">
        <v>1673</v>
      </c>
      <c r="B111" s="1124">
        <f>'Budget general'!B114</f>
        <v>0</v>
      </c>
      <c r="C111" s="1140"/>
      <c r="D111" s="1168">
        <f>SUMIFS('A3 Cash'!$N:$N,'A3 Cash'!$A:$A,Table!$A$5,'A3 Cash'!$C:$C,'BFU A3'!$A311,'A3 Cash'!$R:$R,"1")-SUMIFS('A3 Banque'!$N:$N,'A3 Banque'!$A:$A,Table!$A$5,'A3 Banque'!$C:$C,'BFU A3'!A311,'A3 Banque'!$R:$R,"1")</f>
        <v>0</v>
      </c>
      <c r="E111" s="1141">
        <f t="shared" si="16"/>
        <v>0</v>
      </c>
      <c r="F111" s="1140"/>
      <c r="G111" s="1168">
        <f>SUMIFS('A3 Cash'!$N:$N,'A3 Cash'!$A:$A,Table!$A$5,'A3 Cash'!$C:$C,'BFU A3'!$A311,'A3 Cash'!$R:$R,"2")-SUMIFS('A3 Banque'!$N:$N,'A3 Banque'!$A:$A,Table!$A$5,'A3 Banque'!$C:$C,'BFU A3'!$A311,'A3 Banque'!$R:$R,"2")</f>
        <v>0</v>
      </c>
      <c r="H111" s="1141">
        <f t="shared" si="23"/>
        <v>0</v>
      </c>
      <c r="I111" s="1140"/>
      <c r="J111" s="1168">
        <f>SUMIFS('A3 Cash'!$N:$N,'A3 Cash'!$A:$A,Table!$A$5,'A3 Cash'!$C:$C,'BFU A3'!$A311,'A3 Cash'!$R:$R,"3")-SUMIFS('A3 Banque'!$N:$N,'A3 Banque'!$A:$A,Table!$A$5,'A3 Banque'!$C:$C,'BFU A3'!$A311,'A3 Banque'!$R:$R,"3")</f>
        <v>0</v>
      </c>
      <c r="K111" s="1141">
        <f t="shared" si="24"/>
        <v>0</v>
      </c>
      <c r="L111" s="1140"/>
      <c r="M111" s="1168">
        <f>SUMIFS('A3 Cash'!$N:$N,'A3 Cash'!$A:$A,Table!$A$5,'A3 Cash'!$C:$C,'BFU A3'!$A311,'A3 Cash'!$R:$R,"4")-SUMIFS('A3 Banque'!$N:$N,'A3 Banque'!$A:$A,Table!$A$5,'A3 Banque'!$C:$C,'BFU A3'!$A311,'A3 Banque'!$R:$R,"4")</f>
        <v>0</v>
      </c>
      <c r="N111" s="1141">
        <f t="shared" si="25"/>
        <v>0</v>
      </c>
      <c r="P111" s="1140">
        <f t="shared" si="27"/>
        <v>0</v>
      </c>
      <c r="Q111" s="1119">
        <f t="shared" si="27"/>
        <v>0</v>
      </c>
      <c r="R111" s="1141">
        <f t="shared" si="28"/>
        <v>0</v>
      </c>
      <c r="T111" s="1141"/>
      <c r="U111" s="1113">
        <f t="shared" si="26"/>
        <v>0</v>
      </c>
    </row>
    <row r="112" spans="1:21" ht="14.45" customHeight="1">
      <c r="A112" s="979" t="s">
        <v>1674</v>
      </c>
      <c r="B112" s="1123">
        <f>'Budget general'!B115</f>
        <v>0</v>
      </c>
      <c r="C112" s="1140"/>
      <c r="D112" s="1168">
        <f>SUMIFS('A3 Cash'!$N:$N,'A3 Cash'!$A:$A,Table!$A$5,'A3 Cash'!$C:$C,'BFU A3'!$A312,'A3 Cash'!$R:$R,"1")-SUMIFS('A3 Banque'!$N:$N,'A3 Banque'!$A:$A,Table!$A$5,'A3 Banque'!$C:$C,'BFU A3'!A312,'A3 Banque'!$R:$R,"1")</f>
        <v>0</v>
      </c>
      <c r="E112" s="1038">
        <f t="shared" si="16"/>
        <v>0</v>
      </c>
      <c r="F112" s="1140"/>
      <c r="G112" s="1168">
        <f>SUMIFS('A3 Cash'!$N:$N,'A3 Cash'!$A:$A,Table!$A$5,'A3 Cash'!$C:$C,'BFU A3'!$A312,'A3 Cash'!$R:$R,"2")-SUMIFS('A3 Banque'!$N:$N,'A3 Banque'!$A:$A,Table!$A$5,'A3 Banque'!$C:$C,'BFU A3'!$A312,'A3 Banque'!$R:$R,"2")</f>
        <v>0</v>
      </c>
      <c r="H112" s="1038">
        <f t="shared" si="23"/>
        <v>0</v>
      </c>
      <c r="I112" s="1140"/>
      <c r="J112" s="1168">
        <f>SUMIFS('A3 Cash'!$N:$N,'A3 Cash'!$A:$A,Table!$A$5,'A3 Cash'!$C:$C,'BFU A3'!$A312,'A3 Cash'!$R:$R,"3")-SUMIFS('A3 Banque'!$N:$N,'A3 Banque'!$A:$A,Table!$A$5,'A3 Banque'!$C:$C,'BFU A3'!$A312,'A3 Banque'!$R:$R,"3")</f>
        <v>0</v>
      </c>
      <c r="K112" s="1038">
        <f t="shared" si="24"/>
        <v>0</v>
      </c>
      <c r="L112" s="1140"/>
      <c r="M112" s="1168">
        <f>SUMIFS('A3 Cash'!$N:$N,'A3 Cash'!$A:$A,Table!$A$5,'A3 Cash'!$C:$C,'BFU A3'!$A312,'A3 Cash'!$R:$R,"4")-SUMIFS('A3 Banque'!$N:$N,'A3 Banque'!$A:$A,Table!$A$5,'A3 Banque'!$C:$C,'BFU A3'!$A312,'A3 Banque'!$R:$R,"4")</f>
        <v>0</v>
      </c>
      <c r="N112" s="1038">
        <f t="shared" si="25"/>
        <v>0</v>
      </c>
      <c r="P112" s="1140">
        <f t="shared" si="27"/>
        <v>0</v>
      </c>
      <c r="Q112" s="1119">
        <f t="shared" si="27"/>
        <v>0</v>
      </c>
      <c r="R112" s="1038">
        <f t="shared" si="28"/>
        <v>0</v>
      </c>
      <c r="T112" s="1038"/>
      <c r="U112" s="1113">
        <f t="shared" si="26"/>
        <v>0</v>
      </c>
    </row>
    <row r="113" spans="1:21" ht="14.45" customHeight="1">
      <c r="A113" s="979" t="s">
        <v>1675</v>
      </c>
      <c r="B113" s="1125" t="str">
        <f>'Budget general'!B116</f>
        <v xml:space="preserve">Frais d'évaluation </v>
      </c>
      <c r="C113" s="1142"/>
      <c r="D113" s="1168">
        <f>SUMIFS('A3 Cash'!$N:$N,'A3 Cash'!$A:$A,Table!$A$5,'A3 Cash'!$C:$C,'BFU A3'!$A313,'A3 Cash'!$R:$R,"1")-SUMIFS('A3 Banque'!$N:$N,'A3 Banque'!$A:$A,Table!$A$5,'A3 Banque'!$C:$C,'BFU A3'!A313,'A3 Banque'!$R:$R,"1")</f>
        <v>0</v>
      </c>
      <c r="E113" s="1143">
        <f t="shared" si="16"/>
        <v>0</v>
      </c>
      <c r="F113" s="1142"/>
      <c r="G113" s="1168">
        <f>SUMIFS('A3 Cash'!$N:$N,'A3 Cash'!$A:$A,Table!$A$5,'A3 Cash'!$C:$C,'BFU A3'!$A313,'A3 Cash'!$R:$R,"2")-SUMIFS('A3 Banque'!$N:$N,'A3 Banque'!$A:$A,Table!$A$5,'A3 Banque'!$C:$C,'BFU A3'!$A313,'A3 Banque'!$R:$R,"2")</f>
        <v>0</v>
      </c>
      <c r="H113" s="1143">
        <f t="shared" si="23"/>
        <v>0</v>
      </c>
      <c r="I113" s="1142"/>
      <c r="J113" s="1168">
        <f>SUMIFS('A3 Cash'!$N:$N,'A3 Cash'!$A:$A,Table!$A$5,'A3 Cash'!$C:$C,'BFU A3'!$A313,'A3 Cash'!$R:$R,"3")-SUMIFS('A3 Banque'!$N:$N,'A3 Banque'!$A:$A,Table!$A$5,'A3 Banque'!$C:$C,'BFU A3'!$A313,'A3 Banque'!$R:$R,"3")</f>
        <v>0</v>
      </c>
      <c r="K113" s="1143">
        <f t="shared" si="24"/>
        <v>0</v>
      </c>
      <c r="L113" s="1142"/>
      <c r="M113" s="1168">
        <f>SUMIFS('A3 Cash'!$N:$N,'A3 Cash'!$A:$A,Table!$A$5,'A3 Cash'!$C:$C,'BFU A3'!$A313,'A3 Cash'!$R:$R,"4")-SUMIFS('A3 Banque'!$N:$N,'A3 Banque'!$A:$A,Table!$A$5,'A3 Banque'!$C:$C,'BFU A3'!$A313,'A3 Banque'!$R:$R,"4")</f>
        <v>0</v>
      </c>
      <c r="N113" s="1143">
        <f t="shared" si="25"/>
        <v>0</v>
      </c>
      <c r="P113" s="1142">
        <f t="shared" si="27"/>
        <v>0</v>
      </c>
      <c r="Q113" s="1119">
        <f t="shared" si="27"/>
        <v>0</v>
      </c>
      <c r="R113" s="1143">
        <f t="shared" si="28"/>
        <v>0</v>
      </c>
      <c r="T113" s="1143"/>
      <c r="U113" s="1113">
        <f t="shared" si="26"/>
        <v>0</v>
      </c>
    </row>
    <row r="114" spans="1:21" ht="14.45" customHeight="1" thickBot="1">
      <c r="A114" s="979" t="s">
        <v>1676</v>
      </c>
      <c r="B114" s="1126" t="str">
        <f>'Budget general'!B117</f>
        <v xml:space="preserve">Frais d'audit </v>
      </c>
      <c r="C114" s="1144"/>
      <c r="D114" s="1168">
        <f>SUMIFS('A3 Cash'!$N:$N,'A3 Cash'!$A:$A,Table!$A$5,'A3 Cash'!$C:$C,'BFU A3'!$A314,'A3 Cash'!$R:$R,"1")-SUMIFS('A3 Banque'!$N:$N,'A3 Banque'!$A:$A,Table!$A$5,'A3 Banque'!$C:$C,'BFU A3'!A314,'A3 Banque'!$R:$R,"1")</f>
        <v>0</v>
      </c>
      <c r="E114" s="1145">
        <f t="shared" si="16"/>
        <v>0</v>
      </c>
      <c r="F114" s="1144"/>
      <c r="G114" s="1168">
        <f>SUMIFS('A3 Cash'!$N:$N,'A3 Cash'!$A:$A,Table!$A$5,'A3 Cash'!$C:$C,'BFU A3'!$A314,'A3 Cash'!$R:$R,"2")-SUMIFS('A3 Banque'!$N:$N,'A3 Banque'!$A:$A,Table!$A$5,'A3 Banque'!$C:$C,'BFU A3'!$A314,'A3 Banque'!$R:$R,"2")</f>
        <v>0</v>
      </c>
      <c r="H114" s="1145">
        <f t="shared" si="23"/>
        <v>0</v>
      </c>
      <c r="I114" s="1144"/>
      <c r="J114" s="1168">
        <f>SUMIFS('A3 Cash'!$N:$N,'A3 Cash'!$A:$A,Table!$A$5,'A3 Cash'!$C:$C,'BFU A3'!$A314,'A3 Cash'!$R:$R,"3")-SUMIFS('A3 Banque'!$N:$N,'A3 Banque'!$A:$A,Table!$A$5,'A3 Banque'!$C:$C,'BFU A3'!$A314,'A3 Banque'!$R:$R,"3")</f>
        <v>0</v>
      </c>
      <c r="K114" s="1145">
        <f t="shared" si="24"/>
        <v>0</v>
      </c>
      <c r="L114" s="1144"/>
      <c r="M114" s="1168">
        <f>SUMIFS('A3 Cash'!$N:$N,'A3 Cash'!$A:$A,Table!$A$5,'A3 Cash'!$C:$C,'BFU A3'!$A314,'A3 Cash'!$R:$R,"4")-SUMIFS('A3 Banque'!$N:$N,'A3 Banque'!$A:$A,Table!$A$5,'A3 Banque'!$C:$C,'BFU A3'!$A314,'A3 Banque'!$R:$R,"4")</f>
        <v>0</v>
      </c>
      <c r="N114" s="1145">
        <f t="shared" si="25"/>
        <v>0</v>
      </c>
      <c r="P114" s="1144">
        <f t="shared" si="27"/>
        <v>0</v>
      </c>
      <c r="Q114" s="1119">
        <f t="shared" si="27"/>
        <v>0</v>
      </c>
      <c r="R114" s="1145">
        <f t="shared" si="28"/>
        <v>0</v>
      </c>
      <c r="T114" s="1145"/>
      <c r="U114" s="1113">
        <f t="shared" si="26"/>
        <v>0</v>
      </c>
    </row>
    <row r="115" spans="1:21" ht="14.45" customHeight="1" thickBot="1">
      <c r="B115" s="1074" t="s">
        <v>1689</v>
      </c>
      <c r="C115" s="1074">
        <f>SUM(C116:C125)</f>
        <v>0</v>
      </c>
      <c r="D115" s="1075">
        <f>SUM(D116:D125)</f>
        <v>0</v>
      </c>
      <c r="E115" s="1137">
        <f t="shared" si="16"/>
        <v>0</v>
      </c>
      <c r="F115" s="1074">
        <f>SUM(F116:F125)</f>
        <v>0</v>
      </c>
      <c r="G115" s="1075">
        <f>SUM(G116:G125)</f>
        <v>0</v>
      </c>
      <c r="H115" s="1137">
        <f t="shared" si="23"/>
        <v>0</v>
      </c>
      <c r="I115" s="1074">
        <f>SUM(I116:I125)</f>
        <v>0</v>
      </c>
      <c r="J115" s="1075">
        <f>SUM(J116:J125)</f>
        <v>0</v>
      </c>
      <c r="K115" s="1137">
        <f t="shared" si="24"/>
        <v>0</v>
      </c>
      <c r="L115" s="1074">
        <f>SUM(L116:L125)</f>
        <v>0</v>
      </c>
      <c r="M115" s="1075">
        <f>SUM(M116:M125)</f>
        <v>0</v>
      </c>
      <c r="N115" s="1137">
        <f t="shared" si="25"/>
        <v>0</v>
      </c>
      <c r="P115" s="1074">
        <f>SUM(P116:P125)</f>
        <v>0</v>
      </c>
      <c r="Q115" s="1075">
        <f>SUM(Q116:Q125)</f>
        <v>0</v>
      </c>
      <c r="R115" s="1137">
        <f>P115-Q115</f>
        <v>0</v>
      </c>
      <c r="T115" s="1137"/>
      <c r="U115" s="1137">
        <f>SUM(U116:U125)</f>
        <v>0</v>
      </c>
    </row>
    <row r="116" spans="1:21" ht="14.45" customHeight="1">
      <c r="A116" s="979" t="s">
        <v>1677</v>
      </c>
      <c r="B116" s="1127">
        <f>'Budget general'!B119</f>
        <v>0</v>
      </c>
      <c r="C116" s="1146"/>
      <c r="D116" s="1168">
        <f>SUMIFS('A3 Cash'!$N:$N,'A3 Cash'!$A:$A,Table!$A$5,'A3 Cash'!$C:$C,'BFU A3'!$A316,'A3 Cash'!$R:$R,"1")-SUMIFS('A3 Banque'!$N:$N,'A3 Banque'!$A:$A,Table!$A$5,'A3 Banque'!$C:$C,'BFU A3'!A316,'A3 Banque'!$R:$R,"1")</f>
        <v>0</v>
      </c>
      <c r="E116" s="1147">
        <f t="shared" si="16"/>
        <v>0</v>
      </c>
      <c r="F116" s="1146"/>
      <c r="G116" s="1168">
        <f>SUMIFS('A3 Cash'!$N:$N,'A3 Cash'!$A:$A,Table!$A$5,'A3 Cash'!$C:$C,'BFU A3'!$A316,'A3 Cash'!$R:$R,"2")-SUMIFS('A3 Banque'!$N:$N,'A3 Banque'!$A:$A,Table!$A$5,'A3 Banque'!$C:$C,'BFU A3'!$A316,'A3 Banque'!$R:$R,"2")</f>
        <v>0</v>
      </c>
      <c r="H116" s="1147">
        <f t="shared" si="23"/>
        <v>0</v>
      </c>
      <c r="I116" s="1146"/>
      <c r="J116" s="1168">
        <f>SUMIFS('A3 Cash'!$N:$N,'A3 Cash'!$A:$A,Table!$A$5,'A3 Cash'!$C:$C,'BFU A3'!$A316,'A3 Cash'!$R:$R,"3")-SUMIFS('A3 Banque'!$N:$N,'A3 Banque'!$A:$A,Table!$A$5,'A3 Banque'!$C:$C,'BFU A3'!$A316,'A3 Banque'!$R:$R,"3")</f>
        <v>0</v>
      </c>
      <c r="K116" s="1147">
        <f t="shared" si="24"/>
        <v>0</v>
      </c>
      <c r="L116" s="1146"/>
      <c r="M116" s="1168">
        <f>SUMIFS('A3 Cash'!$N:$N,'A3 Cash'!$A:$A,Table!$A$5,'A3 Cash'!$C:$C,'BFU A3'!$A316,'A3 Cash'!$R:$R,"4")-SUMIFS('A3 Banque'!$N:$N,'A3 Banque'!$A:$A,Table!$A$5,'A3 Banque'!$C:$C,'BFU A3'!$A316,'A3 Banque'!$R:$R,"4")</f>
        <v>0</v>
      </c>
      <c r="N116" s="1147">
        <f t="shared" si="25"/>
        <v>0</v>
      </c>
      <c r="P116" s="1144">
        <f>C116+F116+I116+L116</f>
        <v>0</v>
      </c>
      <c r="Q116" s="1119">
        <f>D116+G116+J116+M116</f>
        <v>0</v>
      </c>
      <c r="R116" s="1145">
        <f t="shared" ref="R116:R125" si="29">P116-Q116</f>
        <v>0</v>
      </c>
      <c r="T116" s="1147"/>
      <c r="U116" s="1113">
        <f t="shared" si="26"/>
        <v>0</v>
      </c>
    </row>
    <row r="117" spans="1:21" ht="14.45" customHeight="1">
      <c r="A117" s="979" t="s">
        <v>214</v>
      </c>
      <c r="B117" s="1128">
        <f>'Budget general'!B120</f>
        <v>0</v>
      </c>
      <c r="C117" s="1148"/>
      <c r="D117" s="1168">
        <f>SUMIFS('A3 Cash'!$N:$N,'A3 Cash'!$A:$A,Table!$A$5,'A3 Cash'!$C:$C,'BFU A3'!$A317,'A3 Cash'!$R:$R,"1")-SUMIFS('A3 Banque'!$N:$N,'A3 Banque'!$A:$A,Table!$A$5,'A3 Banque'!$C:$C,'BFU A3'!A317,'A3 Banque'!$R:$R,"1")</f>
        <v>0</v>
      </c>
      <c r="E117" s="1149">
        <f t="shared" si="16"/>
        <v>0</v>
      </c>
      <c r="F117" s="1148"/>
      <c r="G117" s="1168">
        <f>SUMIFS('A3 Cash'!$N:$N,'A3 Cash'!$A:$A,Table!$A$5,'A3 Cash'!$C:$C,'BFU A3'!$A317,'A3 Cash'!$R:$R,"2")-SUMIFS('A3 Banque'!$N:$N,'A3 Banque'!$A:$A,Table!$A$5,'A3 Banque'!$C:$C,'BFU A3'!$A317,'A3 Banque'!$R:$R,"2")</f>
        <v>0</v>
      </c>
      <c r="H117" s="1149">
        <f t="shared" si="23"/>
        <v>0</v>
      </c>
      <c r="I117" s="1148"/>
      <c r="J117" s="1168">
        <f>SUMIFS('A3 Cash'!$N:$N,'A3 Cash'!$A:$A,Table!$A$5,'A3 Cash'!$C:$C,'BFU A3'!$A317,'A3 Cash'!$R:$R,"3")-SUMIFS('A3 Banque'!$N:$N,'A3 Banque'!$A:$A,Table!$A$5,'A3 Banque'!$C:$C,'BFU A3'!$A317,'A3 Banque'!$R:$R,"3")</f>
        <v>0</v>
      </c>
      <c r="K117" s="1149">
        <f t="shared" si="24"/>
        <v>0</v>
      </c>
      <c r="L117" s="1148"/>
      <c r="M117" s="1168">
        <f>SUMIFS('A3 Cash'!$N:$N,'A3 Cash'!$A:$A,Table!$A$5,'A3 Cash'!$C:$C,'BFU A3'!$A317,'A3 Cash'!$R:$R,"4")-SUMIFS('A3 Banque'!$N:$N,'A3 Banque'!$A:$A,Table!$A$5,'A3 Banque'!$C:$C,'BFU A3'!$A317,'A3 Banque'!$R:$R,"4")</f>
        <v>0</v>
      </c>
      <c r="N117" s="1149">
        <f t="shared" si="25"/>
        <v>0</v>
      </c>
      <c r="P117" s="1144">
        <f t="shared" ref="P117:Q125" si="30">C117+F117+I117+L117</f>
        <v>0</v>
      </c>
      <c r="Q117" s="1119">
        <f t="shared" si="30"/>
        <v>0</v>
      </c>
      <c r="R117" s="1149">
        <f t="shared" si="29"/>
        <v>0</v>
      </c>
      <c r="T117" s="1149"/>
      <c r="U117" s="1113">
        <f t="shared" si="26"/>
        <v>0</v>
      </c>
    </row>
    <row r="118" spans="1:21" ht="14.45" customHeight="1">
      <c r="A118" s="979" t="s">
        <v>1678</v>
      </c>
      <c r="B118" s="1128">
        <f>'Budget general'!B121</f>
        <v>0</v>
      </c>
      <c r="C118" s="1148"/>
      <c r="D118" s="1168">
        <f>SUMIFS('A3 Cash'!$N:$N,'A3 Cash'!$A:$A,Table!$A$5,'A3 Cash'!$C:$C,'BFU A3'!$A318,'A3 Cash'!$R:$R,"1")-SUMIFS('A3 Banque'!$N:$N,'A3 Banque'!$A:$A,Table!$A$5,'A3 Banque'!$C:$C,'BFU A3'!A318,'A3 Banque'!$R:$R,"1")</f>
        <v>0</v>
      </c>
      <c r="E118" s="1149">
        <f t="shared" si="16"/>
        <v>0</v>
      </c>
      <c r="F118" s="1148"/>
      <c r="G118" s="1168">
        <f>SUMIFS('A3 Cash'!$N:$N,'A3 Cash'!$A:$A,Table!$A$5,'A3 Cash'!$C:$C,'BFU A3'!$A318,'A3 Cash'!$R:$R,"2")-SUMIFS('A3 Banque'!$N:$N,'A3 Banque'!$A:$A,Table!$A$5,'A3 Banque'!$C:$C,'BFU A3'!$A318,'A3 Banque'!$R:$R,"2")</f>
        <v>0</v>
      </c>
      <c r="H118" s="1149">
        <f t="shared" si="23"/>
        <v>0</v>
      </c>
      <c r="I118" s="1148"/>
      <c r="J118" s="1168">
        <f>SUMIFS('A3 Cash'!$N:$N,'A3 Cash'!$A:$A,Table!$A$5,'A3 Cash'!$C:$C,'BFU A3'!$A318,'A3 Cash'!$R:$R,"3")-SUMIFS('A3 Banque'!$N:$N,'A3 Banque'!$A:$A,Table!$A$5,'A3 Banque'!$C:$C,'BFU A3'!$A318,'A3 Banque'!$R:$R,"3")</f>
        <v>0</v>
      </c>
      <c r="K118" s="1149">
        <f t="shared" si="24"/>
        <v>0</v>
      </c>
      <c r="L118" s="1148"/>
      <c r="M118" s="1168">
        <f>SUMIFS('A3 Cash'!$N:$N,'A3 Cash'!$A:$A,Table!$A$5,'A3 Cash'!$C:$C,'BFU A3'!$A318,'A3 Cash'!$R:$R,"4")-SUMIFS('A3 Banque'!$N:$N,'A3 Banque'!$A:$A,Table!$A$5,'A3 Banque'!$C:$C,'BFU A3'!$A318,'A3 Banque'!$R:$R,"4")</f>
        <v>0</v>
      </c>
      <c r="N118" s="1149">
        <f t="shared" si="25"/>
        <v>0</v>
      </c>
      <c r="P118" s="1144">
        <f t="shared" si="30"/>
        <v>0</v>
      </c>
      <c r="Q118" s="1119">
        <f t="shared" si="30"/>
        <v>0</v>
      </c>
      <c r="R118" s="1149">
        <f t="shared" si="29"/>
        <v>0</v>
      </c>
      <c r="T118" s="1149"/>
      <c r="U118" s="1113">
        <f t="shared" si="26"/>
        <v>0</v>
      </c>
    </row>
    <row r="119" spans="1:21" ht="14.45" customHeight="1">
      <c r="A119" s="979" t="s">
        <v>1679</v>
      </c>
      <c r="B119" s="1128">
        <f>'Budget general'!B122</f>
        <v>0</v>
      </c>
      <c r="C119" s="1148"/>
      <c r="D119" s="1168">
        <f>SUMIFS('A3 Cash'!$N:$N,'A3 Cash'!$A:$A,Table!$A$5,'A3 Cash'!$C:$C,'BFU A3'!$A319,'A3 Cash'!$R:$R,"1")-SUMIFS('A3 Banque'!$N:$N,'A3 Banque'!$A:$A,Table!$A$5,'A3 Banque'!$C:$C,'BFU A3'!A319,'A3 Banque'!$R:$R,"1")</f>
        <v>0</v>
      </c>
      <c r="E119" s="1149">
        <f t="shared" si="16"/>
        <v>0</v>
      </c>
      <c r="F119" s="1148"/>
      <c r="G119" s="1168">
        <f>SUMIFS('A3 Cash'!$N:$N,'A3 Cash'!$A:$A,Table!$A$5,'A3 Cash'!$C:$C,'BFU A3'!$A319,'A3 Cash'!$R:$R,"2")-SUMIFS('A3 Banque'!$N:$N,'A3 Banque'!$A:$A,Table!$A$5,'A3 Banque'!$C:$C,'BFU A3'!$A319,'A3 Banque'!$R:$R,"2")</f>
        <v>0</v>
      </c>
      <c r="H119" s="1149">
        <f t="shared" si="23"/>
        <v>0</v>
      </c>
      <c r="I119" s="1148"/>
      <c r="J119" s="1168">
        <f>SUMIFS('A3 Cash'!$N:$N,'A3 Cash'!$A:$A,Table!$A$5,'A3 Cash'!$C:$C,'BFU A3'!$A319,'A3 Cash'!$R:$R,"3")-SUMIFS('A3 Banque'!$N:$N,'A3 Banque'!$A:$A,Table!$A$5,'A3 Banque'!$C:$C,'BFU A3'!$A319,'A3 Banque'!$R:$R,"3")</f>
        <v>0</v>
      </c>
      <c r="K119" s="1149">
        <f t="shared" si="24"/>
        <v>0</v>
      </c>
      <c r="L119" s="1148"/>
      <c r="M119" s="1168">
        <f>SUMIFS('A3 Cash'!$N:$N,'A3 Cash'!$A:$A,Table!$A$5,'A3 Cash'!$C:$C,'BFU A3'!$A319,'A3 Cash'!$R:$R,"4")-SUMIFS('A3 Banque'!$N:$N,'A3 Banque'!$A:$A,Table!$A$5,'A3 Banque'!$C:$C,'BFU A3'!$A319,'A3 Banque'!$R:$R,"4")</f>
        <v>0</v>
      </c>
      <c r="N119" s="1149">
        <f t="shared" si="25"/>
        <v>0</v>
      </c>
      <c r="P119" s="1144">
        <f t="shared" si="30"/>
        <v>0</v>
      </c>
      <c r="Q119" s="1119">
        <f t="shared" si="30"/>
        <v>0</v>
      </c>
      <c r="R119" s="1149">
        <f t="shared" si="29"/>
        <v>0</v>
      </c>
      <c r="T119" s="1149"/>
      <c r="U119" s="1113">
        <f t="shared" si="26"/>
        <v>0</v>
      </c>
    </row>
    <row r="120" spans="1:21" ht="14.45" customHeight="1">
      <c r="A120" s="979" t="s">
        <v>1680</v>
      </c>
      <c r="B120" s="1129">
        <f>'Budget general'!B123</f>
        <v>0</v>
      </c>
      <c r="C120" s="1150"/>
      <c r="D120" s="1168">
        <f>SUMIFS('A3 Cash'!$N:$N,'A3 Cash'!$A:$A,Table!$A$5,'A3 Cash'!$C:$C,'BFU A3'!$A320,'A3 Cash'!$R:$R,"1")-SUMIFS('A3 Banque'!$N:$N,'A3 Banque'!$A:$A,Table!$A$5,'A3 Banque'!$C:$C,'BFU A3'!A320,'A3 Banque'!$R:$R,"1")</f>
        <v>0</v>
      </c>
      <c r="E120" s="1151">
        <f t="shared" si="16"/>
        <v>0</v>
      </c>
      <c r="F120" s="1150"/>
      <c r="G120" s="1168">
        <f>SUMIFS('A3 Cash'!$N:$N,'A3 Cash'!$A:$A,Table!$A$5,'A3 Cash'!$C:$C,'BFU A3'!$A320,'A3 Cash'!$R:$R,"2")-SUMIFS('A3 Banque'!$N:$N,'A3 Banque'!$A:$A,Table!$A$5,'A3 Banque'!$C:$C,'BFU A3'!$A320,'A3 Banque'!$R:$R,"2")</f>
        <v>0</v>
      </c>
      <c r="H120" s="1151">
        <f t="shared" si="23"/>
        <v>0</v>
      </c>
      <c r="I120" s="1150"/>
      <c r="J120" s="1168">
        <f>SUMIFS('A3 Cash'!$N:$N,'A3 Cash'!$A:$A,Table!$A$5,'A3 Cash'!$C:$C,'BFU A3'!$A320,'A3 Cash'!$R:$R,"3")-SUMIFS('A3 Banque'!$N:$N,'A3 Banque'!$A:$A,Table!$A$5,'A3 Banque'!$C:$C,'BFU A3'!$A320,'A3 Banque'!$R:$R,"3")</f>
        <v>0</v>
      </c>
      <c r="K120" s="1151">
        <f t="shared" si="24"/>
        <v>0</v>
      </c>
      <c r="L120" s="1150"/>
      <c r="M120" s="1168">
        <f>SUMIFS('A3 Cash'!$N:$N,'A3 Cash'!$A:$A,Table!$A$5,'A3 Cash'!$C:$C,'BFU A3'!$A320,'A3 Cash'!$R:$R,"4")-SUMIFS('A3 Banque'!$N:$N,'A3 Banque'!$A:$A,Table!$A$5,'A3 Banque'!$C:$C,'BFU A3'!$A320,'A3 Banque'!$R:$R,"4")</f>
        <v>0</v>
      </c>
      <c r="N120" s="1151">
        <f t="shared" si="25"/>
        <v>0</v>
      </c>
      <c r="P120" s="1144">
        <f t="shared" si="30"/>
        <v>0</v>
      </c>
      <c r="Q120" s="1119">
        <f t="shared" si="30"/>
        <v>0</v>
      </c>
      <c r="R120" s="1151">
        <f t="shared" si="29"/>
        <v>0</v>
      </c>
      <c r="T120" s="1151"/>
      <c r="U120" s="1113">
        <f t="shared" si="26"/>
        <v>0</v>
      </c>
    </row>
    <row r="121" spans="1:21" ht="14.45" customHeight="1">
      <c r="A121" s="979" t="s">
        <v>1681</v>
      </c>
      <c r="B121" s="1129">
        <f>'Budget general'!B124</f>
        <v>0</v>
      </c>
      <c r="C121" s="1150"/>
      <c r="D121" s="1168">
        <f>SUMIFS('A3 Cash'!$N:$N,'A3 Cash'!$A:$A,Table!$A$5,'A3 Cash'!$C:$C,'BFU A3'!$A321,'A3 Cash'!$R:$R,"1")-SUMIFS('A3 Banque'!$N:$N,'A3 Banque'!$A:$A,Table!$A$5,'A3 Banque'!$C:$C,'BFU A3'!A321,'A3 Banque'!$R:$R,"1")</f>
        <v>0</v>
      </c>
      <c r="E121" s="1151">
        <f t="shared" si="16"/>
        <v>0</v>
      </c>
      <c r="F121" s="1150"/>
      <c r="G121" s="1168">
        <f>SUMIFS('A3 Cash'!$N:$N,'A3 Cash'!$A:$A,Table!$A$5,'A3 Cash'!$C:$C,'BFU A3'!$A321,'A3 Cash'!$R:$R,"2")-SUMIFS('A3 Banque'!$N:$N,'A3 Banque'!$A:$A,Table!$A$5,'A3 Banque'!$C:$C,'BFU A3'!$A321,'A3 Banque'!$R:$R,"2")</f>
        <v>0</v>
      </c>
      <c r="H121" s="1151">
        <f t="shared" si="23"/>
        <v>0</v>
      </c>
      <c r="I121" s="1150"/>
      <c r="J121" s="1168">
        <f>SUMIFS('A3 Cash'!$N:$N,'A3 Cash'!$A:$A,Table!$A$5,'A3 Cash'!$C:$C,'BFU A3'!$A321,'A3 Cash'!$R:$R,"3")-SUMIFS('A3 Banque'!$N:$N,'A3 Banque'!$A:$A,Table!$A$5,'A3 Banque'!$C:$C,'BFU A3'!$A321,'A3 Banque'!$R:$R,"3")</f>
        <v>0</v>
      </c>
      <c r="K121" s="1151">
        <f t="shared" si="24"/>
        <v>0</v>
      </c>
      <c r="L121" s="1150"/>
      <c r="M121" s="1168">
        <f>SUMIFS('A3 Cash'!$N:$N,'A3 Cash'!$A:$A,Table!$A$5,'A3 Cash'!$C:$C,'BFU A3'!$A321,'A3 Cash'!$R:$R,"4")-SUMIFS('A3 Banque'!$N:$N,'A3 Banque'!$A:$A,Table!$A$5,'A3 Banque'!$C:$C,'BFU A3'!$A321,'A3 Banque'!$R:$R,"4")</f>
        <v>0</v>
      </c>
      <c r="N121" s="1151">
        <f t="shared" si="25"/>
        <v>0</v>
      </c>
      <c r="P121" s="1144">
        <f t="shared" si="30"/>
        <v>0</v>
      </c>
      <c r="Q121" s="1119">
        <f t="shared" si="30"/>
        <v>0</v>
      </c>
      <c r="R121" s="1151">
        <f t="shared" si="29"/>
        <v>0</v>
      </c>
      <c r="T121" s="1151"/>
      <c r="U121" s="1113">
        <f t="shared" si="26"/>
        <v>0</v>
      </c>
    </row>
    <row r="122" spans="1:21" ht="14.45" customHeight="1">
      <c r="A122" s="979" t="s">
        <v>1682</v>
      </c>
      <c r="B122" s="1129">
        <f>'Budget general'!B125</f>
        <v>0</v>
      </c>
      <c r="C122" s="1150"/>
      <c r="D122" s="1168">
        <f>SUMIFS('A3 Cash'!$N:$N,'A3 Cash'!$A:$A,Table!$A$5,'A3 Cash'!$C:$C,'BFU A3'!$A322,'A3 Cash'!$R:$R,"1")-SUMIFS('A3 Banque'!$N:$N,'A3 Banque'!$A:$A,Table!$A$5,'A3 Banque'!$C:$C,'BFU A3'!A322,'A3 Banque'!$R:$R,"1")</f>
        <v>0</v>
      </c>
      <c r="E122" s="1151">
        <f t="shared" si="16"/>
        <v>0</v>
      </c>
      <c r="F122" s="1150"/>
      <c r="G122" s="1168">
        <f>SUMIFS('A3 Cash'!$N:$N,'A3 Cash'!$A:$A,Table!$A$5,'A3 Cash'!$C:$C,'BFU A3'!$A322,'A3 Cash'!$R:$R,"2")-SUMIFS('A3 Banque'!$N:$N,'A3 Banque'!$A:$A,Table!$A$5,'A3 Banque'!$C:$C,'BFU A3'!$A322,'A3 Banque'!$R:$R,"2")</f>
        <v>0</v>
      </c>
      <c r="H122" s="1151">
        <f t="shared" si="23"/>
        <v>0</v>
      </c>
      <c r="I122" s="1150"/>
      <c r="J122" s="1168">
        <f>SUMIFS('A3 Cash'!$N:$N,'A3 Cash'!$A:$A,Table!$A$5,'A3 Cash'!$C:$C,'BFU A3'!$A322,'A3 Cash'!$R:$R,"3")-SUMIFS('A3 Banque'!$N:$N,'A3 Banque'!$A:$A,Table!$A$5,'A3 Banque'!$C:$C,'BFU A3'!$A322,'A3 Banque'!$R:$R,"3")</f>
        <v>0</v>
      </c>
      <c r="K122" s="1151">
        <f t="shared" si="24"/>
        <v>0</v>
      </c>
      <c r="L122" s="1150"/>
      <c r="M122" s="1168">
        <f>SUMIFS('A3 Cash'!$N:$N,'A3 Cash'!$A:$A,Table!$A$5,'A3 Cash'!$C:$C,'BFU A3'!$A322,'A3 Cash'!$R:$R,"4")-SUMIFS('A3 Banque'!$N:$N,'A3 Banque'!$A:$A,Table!$A$5,'A3 Banque'!$C:$C,'BFU A3'!$A322,'A3 Banque'!$R:$R,"4")</f>
        <v>0</v>
      </c>
      <c r="N122" s="1151">
        <f t="shared" si="25"/>
        <v>0</v>
      </c>
      <c r="P122" s="1144">
        <f t="shared" si="30"/>
        <v>0</v>
      </c>
      <c r="Q122" s="1119">
        <f t="shared" si="30"/>
        <v>0</v>
      </c>
      <c r="R122" s="1151">
        <f t="shared" si="29"/>
        <v>0</v>
      </c>
      <c r="T122" s="1151"/>
      <c r="U122" s="1113">
        <f t="shared" si="26"/>
        <v>0</v>
      </c>
    </row>
    <row r="123" spans="1:21" ht="14.45" customHeight="1">
      <c r="A123" s="979" t="s">
        <v>1683</v>
      </c>
      <c r="B123" s="1129">
        <f>'Budget general'!B126</f>
        <v>0</v>
      </c>
      <c r="C123" s="1098"/>
      <c r="D123" s="1168">
        <f>SUMIFS('A3 Cash'!$N:$N,'A3 Cash'!$A:$A,Table!$A$5,'A3 Cash'!$C:$C,'BFU A3'!$A323,'A3 Cash'!$R:$R,"1")-SUMIFS('A3 Banque'!$N:$N,'A3 Banque'!$A:$A,Table!$A$5,'A3 Banque'!$C:$C,'BFU A3'!A323,'A3 Banque'!$R:$R,"1")</f>
        <v>0</v>
      </c>
      <c r="E123" s="1099">
        <f t="shared" si="16"/>
        <v>0</v>
      </c>
      <c r="F123" s="1098"/>
      <c r="G123" s="1168">
        <f>SUMIFS('A3 Cash'!$N:$N,'A3 Cash'!$A:$A,Table!$A$5,'A3 Cash'!$C:$C,'BFU A3'!$A323,'A3 Cash'!$R:$R,"2")-SUMIFS('A3 Banque'!$N:$N,'A3 Banque'!$A:$A,Table!$A$5,'A3 Banque'!$C:$C,'BFU A3'!$A323,'A3 Banque'!$R:$R,"2")</f>
        <v>0</v>
      </c>
      <c r="H123" s="1099">
        <f t="shared" si="23"/>
        <v>0</v>
      </c>
      <c r="I123" s="1098"/>
      <c r="J123" s="1168">
        <f>SUMIFS('A3 Cash'!$N:$N,'A3 Cash'!$A:$A,Table!$A$5,'A3 Cash'!$C:$C,'BFU A3'!$A323,'A3 Cash'!$R:$R,"3")-SUMIFS('A3 Banque'!$N:$N,'A3 Banque'!$A:$A,Table!$A$5,'A3 Banque'!$C:$C,'BFU A3'!$A323,'A3 Banque'!$R:$R,"3")</f>
        <v>0</v>
      </c>
      <c r="K123" s="1099">
        <f t="shared" si="24"/>
        <v>0</v>
      </c>
      <c r="L123" s="1098"/>
      <c r="M123" s="1168">
        <f>SUMIFS('A3 Cash'!$N:$N,'A3 Cash'!$A:$A,Table!$A$5,'A3 Cash'!$C:$C,'BFU A3'!$A323,'A3 Cash'!$R:$R,"4")-SUMIFS('A3 Banque'!$N:$N,'A3 Banque'!$A:$A,Table!$A$5,'A3 Banque'!$C:$C,'BFU A3'!$A323,'A3 Banque'!$R:$R,"4")</f>
        <v>0</v>
      </c>
      <c r="N123" s="1099">
        <f t="shared" si="25"/>
        <v>0</v>
      </c>
      <c r="P123" s="1144">
        <f t="shared" si="30"/>
        <v>0</v>
      </c>
      <c r="Q123" s="1119">
        <f t="shared" si="30"/>
        <v>0</v>
      </c>
      <c r="R123" s="1099">
        <f t="shared" si="29"/>
        <v>0</v>
      </c>
      <c r="T123" s="1099"/>
      <c r="U123" s="1113">
        <f t="shared" si="26"/>
        <v>0</v>
      </c>
    </row>
    <row r="124" spans="1:21" ht="14.45" customHeight="1">
      <c r="A124" s="979" t="s">
        <v>1684</v>
      </c>
      <c r="B124" s="1129">
        <f>'Budget general'!B127</f>
        <v>0</v>
      </c>
      <c r="C124" s="1098"/>
      <c r="D124" s="1168">
        <f>SUMIFS('A3 Cash'!$N:$N,'A3 Cash'!$A:$A,Table!$A$5,'A3 Cash'!$C:$C,'BFU A3'!$A324,'A3 Cash'!$R:$R,"1")-SUMIFS('A3 Banque'!$N:$N,'A3 Banque'!$A:$A,Table!$A$5,'A3 Banque'!$C:$C,'BFU A3'!A324,'A3 Banque'!$R:$R,"1")</f>
        <v>0</v>
      </c>
      <c r="E124" s="1099">
        <f t="shared" si="16"/>
        <v>0</v>
      </c>
      <c r="F124" s="1098"/>
      <c r="G124" s="1168">
        <f>SUMIFS('A3 Cash'!$N:$N,'A3 Cash'!$A:$A,Table!$A$5,'A3 Cash'!$C:$C,'BFU A3'!$A324,'A3 Cash'!$R:$R,"2")-SUMIFS('A3 Banque'!$N:$N,'A3 Banque'!$A:$A,Table!$A$5,'A3 Banque'!$C:$C,'BFU A3'!$A324,'A3 Banque'!$R:$R,"2")</f>
        <v>0</v>
      </c>
      <c r="H124" s="1099">
        <f t="shared" si="23"/>
        <v>0</v>
      </c>
      <c r="I124" s="1098"/>
      <c r="J124" s="1168">
        <f>SUMIFS('A3 Cash'!$N:$N,'A3 Cash'!$A:$A,Table!$A$5,'A3 Cash'!$C:$C,'BFU A3'!$A324,'A3 Cash'!$R:$R,"3")-SUMIFS('A3 Banque'!$N:$N,'A3 Banque'!$A:$A,Table!$A$5,'A3 Banque'!$C:$C,'BFU A3'!$A324,'A3 Banque'!$R:$R,"3")</f>
        <v>0</v>
      </c>
      <c r="K124" s="1099">
        <f t="shared" si="24"/>
        <v>0</v>
      </c>
      <c r="L124" s="1098"/>
      <c r="M124" s="1168">
        <f>SUMIFS('A3 Cash'!$N:$N,'A3 Cash'!$A:$A,Table!$A$5,'A3 Cash'!$C:$C,'BFU A3'!$A324,'A3 Cash'!$R:$R,"4")-SUMIFS('A3 Banque'!$N:$N,'A3 Banque'!$A:$A,Table!$A$5,'A3 Banque'!$C:$C,'BFU A3'!$A324,'A3 Banque'!$R:$R,"4")</f>
        <v>0</v>
      </c>
      <c r="N124" s="1099">
        <f t="shared" si="25"/>
        <v>0</v>
      </c>
      <c r="P124" s="1144">
        <f t="shared" si="30"/>
        <v>0</v>
      </c>
      <c r="Q124" s="1119">
        <f t="shared" si="30"/>
        <v>0</v>
      </c>
      <c r="R124" s="1099">
        <f t="shared" si="29"/>
        <v>0</v>
      </c>
      <c r="T124" s="1099"/>
      <c r="U124" s="1113">
        <f t="shared" si="26"/>
        <v>0</v>
      </c>
    </row>
    <row r="125" spans="1:21" ht="14.45" customHeight="1" thickBot="1">
      <c r="A125" s="979" t="s">
        <v>1685</v>
      </c>
      <c r="B125" s="1129">
        <f>'Budget general'!B128</f>
        <v>0</v>
      </c>
      <c r="C125" s="1108"/>
      <c r="D125" s="1168">
        <f>SUMIFS('A3 Cash'!$N:$N,'A3 Cash'!$A:$A,Table!$A$5,'A3 Cash'!$C:$C,'BFU A3'!$A325,'A3 Cash'!$R:$R,"1")-SUMIFS('A3 Banque'!$N:$N,'A3 Banque'!$A:$A,Table!$A$5,'A3 Banque'!$C:$C,'BFU A3'!A325,'A3 Banque'!$R:$R,"1")</f>
        <v>0</v>
      </c>
      <c r="E125" s="1109">
        <f t="shared" si="16"/>
        <v>0</v>
      </c>
      <c r="F125" s="1108"/>
      <c r="G125" s="1168">
        <f>SUMIFS('A3 Cash'!$N:$N,'A3 Cash'!$A:$A,Table!$A$5,'A3 Cash'!$C:$C,'BFU A3'!$A325,'A3 Cash'!$R:$R,"2")-SUMIFS('A3 Banque'!$N:$N,'A3 Banque'!$A:$A,Table!$A$5,'A3 Banque'!$C:$C,'BFU A3'!$A325,'A3 Banque'!$R:$R,"2")</f>
        <v>0</v>
      </c>
      <c r="H125" s="1109">
        <f t="shared" si="23"/>
        <v>0</v>
      </c>
      <c r="I125" s="1108"/>
      <c r="J125" s="1168">
        <f>SUMIFS('A3 Cash'!$N:$N,'A3 Cash'!$A:$A,Table!$A$5,'A3 Cash'!$C:$C,'BFU A3'!$A325,'A3 Cash'!$R:$R,"3")-SUMIFS('A3 Banque'!$N:$N,'A3 Banque'!$A:$A,Table!$A$5,'A3 Banque'!$C:$C,'BFU A3'!$A325,'A3 Banque'!$R:$R,"3")</f>
        <v>0</v>
      </c>
      <c r="K125" s="1109">
        <f t="shared" si="24"/>
        <v>0</v>
      </c>
      <c r="L125" s="1108"/>
      <c r="M125" s="1168">
        <f>SUMIFS('A3 Cash'!$N:$N,'A3 Cash'!$A:$A,Table!$A$5,'A3 Cash'!$C:$C,'BFU A3'!$A325,'A3 Cash'!$R:$R,"4")-SUMIFS('A3 Banque'!$N:$N,'A3 Banque'!$A:$A,Table!$A$5,'A3 Banque'!$C:$C,'BFU A3'!$A325,'A3 Banque'!$R:$R,"4")</f>
        <v>0</v>
      </c>
      <c r="N125" s="1109">
        <f t="shared" si="25"/>
        <v>0</v>
      </c>
      <c r="P125" s="1144">
        <f t="shared" si="30"/>
        <v>0</v>
      </c>
      <c r="Q125" s="1119">
        <f t="shared" si="30"/>
        <v>0</v>
      </c>
      <c r="R125" s="1109">
        <f t="shared" si="29"/>
        <v>0</v>
      </c>
      <c r="T125" s="1109"/>
      <c r="U125" s="1113">
        <f t="shared" si="26"/>
        <v>0</v>
      </c>
    </row>
    <row r="126" spans="1:21" ht="14.45" customHeight="1" thickBot="1">
      <c r="B126" s="1072" t="s">
        <v>1570</v>
      </c>
      <c r="C126" s="1072">
        <f>C115+C107</f>
        <v>0</v>
      </c>
      <c r="D126" s="1073">
        <f>D115+D107</f>
        <v>0</v>
      </c>
      <c r="E126" s="1115">
        <f t="shared" si="16"/>
        <v>0</v>
      </c>
      <c r="F126" s="1072">
        <f>F115+F107</f>
        <v>0</v>
      </c>
      <c r="G126" s="1073">
        <f>G115+G107</f>
        <v>0</v>
      </c>
      <c r="H126" s="1115">
        <f t="shared" si="23"/>
        <v>0</v>
      </c>
      <c r="I126" s="1072">
        <f>I115+I107</f>
        <v>0</v>
      </c>
      <c r="J126" s="1073">
        <f>J115+J107</f>
        <v>0</v>
      </c>
      <c r="K126" s="1115">
        <f t="shared" si="24"/>
        <v>0</v>
      </c>
      <c r="L126" s="1072">
        <f>L115+L107</f>
        <v>0</v>
      </c>
      <c r="M126" s="1073">
        <f>M115+M107</f>
        <v>0</v>
      </c>
      <c r="N126" s="1115">
        <f t="shared" si="25"/>
        <v>0</v>
      </c>
      <c r="P126" s="1072">
        <f>P115+P107</f>
        <v>0</v>
      </c>
      <c r="Q126" s="1073">
        <f>Q115+Q107</f>
        <v>0</v>
      </c>
      <c r="R126" s="1115">
        <f>R115+R107</f>
        <v>0</v>
      </c>
      <c r="T126" s="1115"/>
      <c r="U126" s="1115">
        <f>U115+U107</f>
        <v>0</v>
      </c>
    </row>
    <row r="127" spans="1:21" ht="14.45" customHeight="1" thickBot="1">
      <c r="B127" s="1061"/>
      <c r="C127" s="1062"/>
      <c r="D127" s="1062"/>
      <c r="E127" s="1062"/>
      <c r="F127" s="1062"/>
      <c r="G127" s="1062"/>
      <c r="H127" s="1062"/>
      <c r="I127" s="1062"/>
      <c r="J127" s="1062"/>
      <c r="K127" s="1062"/>
      <c r="L127" s="1062"/>
      <c r="M127" s="1062"/>
      <c r="N127" s="1062"/>
      <c r="P127" s="1062"/>
      <c r="Q127" s="1062"/>
      <c r="R127" s="1062"/>
      <c r="T127" s="1062"/>
      <c r="U127" s="1062"/>
    </row>
    <row r="128" spans="1:21" ht="14.45" customHeight="1" thickBot="1">
      <c r="B128" s="1076" t="s">
        <v>1571</v>
      </c>
      <c r="C128" s="1167">
        <f>C126+C105</f>
        <v>0</v>
      </c>
      <c r="D128" s="1167">
        <f>D126+D105</f>
        <v>0</v>
      </c>
      <c r="E128" s="1077">
        <f t="shared" si="16"/>
        <v>0</v>
      </c>
      <c r="F128" s="1167">
        <f>F126+F105</f>
        <v>0</v>
      </c>
      <c r="G128" s="1167">
        <f>G126+G105</f>
        <v>0</v>
      </c>
      <c r="H128" s="1077">
        <f t="shared" ref="H128" si="31">F128-G128</f>
        <v>0</v>
      </c>
      <c r="I128" s="1167">
        <f>I126+I105</f>
        <v>0</v>
      </c>
      <c r="J128" s="1167">
        <f>J126+J105</f>
        <v>0</v>
      </c>
      <c r="K128" s="1077">
        <f t="shared" ref="K128" si="32">I128-J128</f>
        <v>0</v>
      </c>
      <c r="L128" s="1167">
        <f>L126+L105</f>
        <v>0</v>
      </c>
      <c r="M128" s="1167">
        <f>M126+M105</f>
        <v>0</v>
      </c>
      <c r="N128" s="1077">
        <f t="shared" ref="N128" si="33">L128-M128</f>
        <v>0</v>
      </c>
      <c r="P128" s="1077">
        <f>P126+P105</f>
        <v>0</v>
      </c>
      <c r="Q128" s="1077">
        <f>Q126+Q105</f>
        <v>0</v>
      </c>
      <c r="R128" s="1077">
        <f>P128-Q128</f>
        <v>0</v>
      </c>
      <c r="T128" s="1077"/>
      <c r="U128" s="1077">
        <f>U126+U105</f>
        <v>0</v>
      </c>
    </row>
    <row r="129" spans="1:18" ht="16.5" thickBot="1"/>
    <row r="130" spans="1:18" ht="28.5" thickTop="1" thickBot="1">
      <c r="A130" s="1153" t="s">
        <v>216</v>
      </c>
      <c r="B130" s="1154"/>
      <c r="C130" s="804"/>
      <c r="D130" s="805">
        <f>+D128-D132</f>
        <v>0</v>
      </c>
      <c r="E130" s="805">
        <f t="shared" ref="E130:R130" si="34">+E128-E132</f>
        <v>0</v>
      </c>
      <c r="F130" s="805">
        <f t="shared" si="34"/>
        <v>0</v>
      </c>
      <c r="G130" s="805">
        <f t="shared" si="34"/>
        <v>0</v>
      </c>
      <c r="H130" s="805">
        <f t="shared" si="34"/>
        <v>0</v>
      </c>
      <c r="I130" s="805">
        <f t="shared" si="34"/>
        <v>0</v>
      </c>
      <c r="J130" s="805">
        <f t="shared" si="34"/>
        <v>0</v>
      </c>
      <c r="K130" s="805">
        <f t="shared" si="34"/>
        <v>0</v>
      </c>
      <c r="L130" s="805">
        <f t="shared" si="34"/>
        <v>0</v>
      </c>
      <c r="M130" s="805">
        <f t="shared" si="34"/>
        <v>0</v>
      </c>
      <c r="N130" s="805">
        <f t="shared" si="34"/>
        <v>0</v>
      </c>
      <c r="O130" s="805">
        <f t="shared" si="34"/>
        <v>0</v>
      </c>
      <c r="P130" s="805">
        <f t="shared" si="34"/>
        <v>0</v>
      </c>
      <c r="Q130" s="805">
        <f t="shared" si="34"/>
        <v>0</v>
      </c>
      <c r="R130" s="805">
        <f t="shared" si="34"/>
        <v>0</v>
      </c>
    </row>
    <row r="131" spans="1:18" ht="16.5" thickTop="1" thickBot="1">
      <c r="A131" s="1152"/>
      <c r="B131" s="1152"/>
      <c r="C131" s="2"/>
      <c r="D131" s="2"/>
      <c r="E131" s="2"/>
      <c r="F131" s="2"/>
      <c r="G131" s="2"/>
      <c r="H131" s="2"/>
      <c r="I131" s="2"/>
      <c r="J131" s="2"/>
      <c r="K131" s="2"/>
      <c r="L131" s="2"/>
      <c r="M131" s="2"/>
      <c r="N131" s="2"/>
      <c r="O131" s="2"/>
      <c r="P131" s="2"/>
      <c r="Q131" s="2"/>
      <c r="R131" s="2"/>
    </row>
    <row r="132" spans="1:18" ht="28.5" thickTop="1" thickBot="1">
      <c r="A132" s="1155" t="s">
        <v>217</v>
      </c>
      <c r="B132" s="1156"/>
      <c r="C132" s="802"/>
      <c r="D132" s="803"/>
      <c r="E132" s="803"/>
      <c r="F132" s="803"/>
      <c r="G132" s="803"/>
      <c r="H132" s="803"/>
      <c r="I132" s="803"/>
      <c r="J132" s="803"/>
      <c r="K132" s="803"/>
      <c r="L132" s="803"/>
      <c r="M132" s="803"/>
      <c r="N132" s="803"/>
      <c r="O132" s="803"/>
      <c r="P132" s="803"/>
      <c r="Q132" s="803"/>
      <c r="R132" s="803"/>
    </row>
    <row r="133" spans="1:18" ht="15.75" thickTop="1">
      <c r="A133" s="1152"/>
      <c r="B133" s="1152"/>
      <c r="C133" s="2"/>
      <c r="D133" s="2"/>
      <c r="E133" s="2"/>
      <c r="F133" s="2"/>
      <c r="G133" s="2"/>
      <c r="H133" s="2"/>
      <c r="I133" s="2"/>
      <c r="J133" s="2"/>
      <c r="K133" s="2"/>
      <c r="L133" s="2"/>
      <c r="M133" s="2"/>
      <c r="N133" s="2"/>
      <c r="O133" s="2"/>
      <c r="P133" s="4"/>
      <c r="Q133" s="2"/>
      <c r="R133" s="2"/>
    </row>
    <row r="134" spans="1:18" ht="15">
      <c r="A134" s="1152"/>
      <c r="B134" s="1152"/>
      <c r="C134" s="2"/>
      <c r="D134" s="2"/>
      <c r="E134" s="2"/>
      <c r="F134" s="2"/>
      <c r="G134" s="2"/>
      <c r="H134" s="2"/>
      <c r="I134" s="2"/>
      <c r="J134" s="2"/>
      <c r="K134" s="2"/>
      <c r="L134" s="2"/>
      <c r="M134" s="2"/>
      <c r="N134" s="2"/>
      <c r="O134" s="2"/>
      <c r="P134" s="4"/>
      <c r="Q134" s="2"/>
      <c r="R134" s="2"/>
    </row>
  </sheetData>
  <mergeCells count="9">
    <mergeCell ref="T3:U3"/>
    <mergeCell ref="C1:R1"/>
    <mergeCell ref="B2:E2"/>
    <mergeCell ref="A3:A4"/>
    <mergeCell ref="C3:E3"/>
    <mergeCell ref="F3:H3"/>
    <mergeCell ref="I3:K3"/>
    <mergeCell ref="L3:N3"/>
    <mergeCell ref="P3:R3"/>
  </mergeCells>
  <conditionalFormatting sqref="R133:R134">
    <cfRule type="cellIs" dxfId="26" priority="1" stopIfTrue="1" operator="greaterThanOrEqual">
      <formula>0</formula>
    </cfRule>
  </conditionalFormatting>
  <pageMargins left="0" right="0" top="0.39370078740157483" bottom="0.39370078740157483" header="0" footer="0"/>
  <headerFooter>
    <oddHeader>&amp;C&amp;A</oddHeader>
    <oddFooter>&amp;CPage &amp;P</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39997558519241921"/>
  </sheetPr>
  <dimension ref="A1:Z703"/>
  <sheetViews>
    <sheetView topLeftCell="E1" workbookViewId="0">
      <selection activeCell="A10" sqref="A10:R10"/>
    </sheetView>
  </sheetViews>
  <sheetFormatPr baseColWidth="10" defaultColWidth="11.42578125" defaultRowHeight="14.45" customHeight="1"/>
  <cols>
    <col min="1" max="5" width="11" customWidth="1"/>
    <col min="6" max="6" width="38.7109375" customWidth="1"/>
    <col min="7" max="7" width="22.7109375" customWidth="1"/>
    <col min="8" max="9" width="17.5703125" customWidth="1"/>
    <col min="10" max="10" width="15.140625" customWidth="1"/>
    <col min="11" max="11" width="11.42578125" customWidth="1"/>
    <col min="12" max="12" width="15.7109375" customWidth="1"/>
    <col min="13" max="13" width="11" customWidth="1"/>
    <col min="14" max="14" width="12" customWidth="1"/>
    <col min="15" max="17" width="11" customWidth="1"/>
    <col min="18" max="18" width="11.42578125" customWidth="1"/>
    <col min="19" max="26" width="11" customWidth="1"/>
    <col min="27" max="16378" width="11.42578125" customWidth="1"/>
  </cols>
  <sheetData>
    <row r="1" spans="1:26" ht="15.75">
      <c r="A1" s="427"/>
      <c r="C1" s="428" t="s">
        <v>251</v>
      </c>
      <c r="D1" s="428"/>
      <c r="E1" s="429"/>
      <c r="F1" s="430">
        <f>+'INFO PROJET'!B5:B5</f>
        <v>0</v>
      </c>
      <c r="G1" s="431"/>
      <c r="H1" s="432"/>
      <c r="I1" s="432"/>
      <c r="J1" s="432"/>
      <c r="K1" s="432"/>
      <c r="L1" s="434"/>
      <c r="P1" s="535"/>
    </row>
    <row r="2" spans="1:26" ht="15.75" thickBot="1">
      <c r="A2" s="427"/>
      <c r="C2" s="437"/>
      <c r="D2" s="437"/>
      <c r="E2" s="438"/>
      <c r="F2" s="438"/>
      <c r="G2" s="438"/>
      <c r="H2" s="432"/>
      <c r="I2" s="432"/>
      <c r="J2" s="432"/>
      <c r="K2" s="432"/>
      <c r="L2" s="439"/>
      <c r="P2" s="535"/>
    </row>
    <row r="3" spans="1:26" ht="15">
      <c r="A3" s="427"/>
      <c r="C3" s="441" t="s">
        <v>1699</v>
      </c>
      <c r="D3" s="843"/>
      <c r="E3" s="442"/>
      <c r="F3" s="443">
        <v>2026</v>
      </c>
      <c r="G3" s="438"/>
      <c r="H3" s="444" t="s">
        <v>252</v>
      </c>
      <c r="I3" s="664"/>
      <c r="J3" s="666">
        <f>+'A2 Cash'!J8</f>
        <v>0</v>
      </c>
      <c r="K3" s="665"/>
      <c r="L3" s="666">
        <f>+'A2 Cash'!L8</f>
        <v>0</v>
      </c>
      <c r="N3" s="852" t="s">
        <v>253</v>
      </c>
      <c r="O3" s="853" t="s">
        <v>351</v>
      </c>
      <c r="P3" s="853" t="s">
        <v>352</v>
      </c>
      <c r="Q3" s="853" t="s">
        <v>353</v>
      </c>
      <c r="R3" s="853" t="s">
        <v>354</v>
      </c>
      <c r="S3" s="853" t="s">
        <v>355</v>
      </c>
      <c r="T3" s="853" t="s">
        <v>356</v>
      </c>
      <c r="U3" s="853" t="s">
        <v>357</v>
      </c>
      <c r="V3" s="853" t="s">
        <v>358</v>
      </c>
      <c r="W3" s="853" t="s">
        <v>359</v>
      </c>
      <c r="X3" s="853" t="s">
        <v>360</v>
      </c>
      <c r="Y3" s="853" t="s">
        <v>361</v>
      </c>
      <c r="Z3" s="854" t="s">
        <v>362</v>
      </c>
    </row>
    <row r="4" spans="1:26" ht="16.5" thickBot="1">
      <c r="A4" s="427"/>
      <c r="C4" s="448" t="s">
        <v>266</v>
      </c>
      <c r="D4" s="844"/>
      <c r="E4" s="449"/>
      <c r="F4" s="450"/>
      <c r="G4" s="438"/>
      <c r="H4" s="432"/>
      <c r="I4" s="432"/>
      <c r="J4" s="433"/>
      <c r="K4" s="432"/>
      <c r="L4" s="434"/>
      <c r="N4" s="855">
        <f>+F6</f>
        <v>0</v>
      </c>
      <c r="O4" s="928">
        <f>+'A3 Banque'!O4</f>
        <v>655.95699999999999</v>
      </c>
      <c r="P4" s="928">
        <f>+'A3 Banque'!P4</f>
        <v>655.95699999999999</v>
      </c>
      <c r="Q4" s="928">
        <f>+'A3 Banque'!Q4</f>
        <v>655.95699999999999</v>
      </c>
      <c r="R4" s="928">
        <f>+'A3 Banque'!R4</f>
        <v>655.95699999999999</v>
      </c>
      <c r="S4" s="928">
        <f>+'A3 Banque'!S4</f>
        <v>655.95699999999999</v>
      </c>
      <c r="T4" s="928">
        <f>+'A3 Banque'!T4</f>
        <v>655.95699999999999</v>
      </c>
      <c r="U4" s="928">
        <f>+'A3 Banque'!U4</f>
        <v>655.95699999999999</v>
      </c>
      <c r="V4" s="928">
        <f>+'A3 Banque'!V4</f>
        <v>655.95699999999999</v>
      </c>
      <c r="W4" s="928">
        <f>+'A3 Banque'!W4</f>
        <v>655.95699999999999</v>
      </c>
      <c r="X4" s="928">
        <f>+'A3 Banque'!X4</f>
        <v>655.95699999999999</v>
      </c>
      <c r="Y4" s="928">
        <f>+'A3 Banque'!Y4</f>
        <v>655.95699999999999</v>
      </c>
      <c r="Z4" s="929">
        <f>+'A3 Banque'!Z4</f>
        <v>655.95699999999999</v>
      </c>
    </row>
    <row r="5" spans="1:26" ht="15.75">
      <c r="A5" s="427"/>
      <c r="C5" s="448" t="s">
        <v>268</v>
      </c>
      <c r="D5" s="844"/>
      <c r="E5" s="449"/>
      <c r="F5" s="450" t="s">
        <v>269</v>
      </c>
      <c r="G5" s="438"/>
      <c r="H5" s="432"/>
      <c r="I5" s="432"/>
      <c r="J5" s="433"/>
      <c r="K5" s="432"/>
      <c r="L5" s="434"/>
      <c r="N5" s="850"/>
      <c r="O5" s="850"/>
      <c r="P5" s="851"/>
      <c r="Q5" s="850"/>
      <c r="R5" s="850"/>
      <c r="S5" s="850"/>
      <c r="T5" s="850"/>
      <c r="U5" s="850"/>
      <c r="V5" s="850"/>
      <c r="W5" s="850"/>
      <c r="X5" s="850"/>
      <c r="Y5" s="850"/>
      <c r="Z5" s="850"/>
    </row>
    <row r="6" spans="1:26" ht="15">
      <c r="A6" s="427"/>
      <c r="C6" s="448" t="s">
        <v>253</v>
      </c>
      <c r="D6" s="844"/>
      <c r="E6" s="449"/>
      <c r="F6" s="953">
        <f>+'INFO PROJET'!B12</f>
        <v>0</v>
      </c>
      <c r="G6" s="1214"/>
      <c r="H6" s="444" t="s">
        <v>270</v>
      </c>
      <c r="I6" s="444" t="s">
        <v>271</v>
      </c>
      <c r="J6" s="444" t="s">
        <v>210</v>
      </c>
      <c r="K6" s="446"/>
      <c r="L6" s="445" t="s">
        <v>272</v>
      </c>
      <c r="N6" s="850"/>
      <c r="O6" s="850"/>
      <c r="P6" s="851"/>
      <c r="Q6" s="850"/>
      <c r="R6" s="850"/>
      <c r="S6" s="850"/>
      <c r="T6" s="850"/>
      <c r="U6" s="850"/>
      <c r="V6" s="850"/>
      <c r="W6" s="850"/>
      <c r="X6" s="850"/>
      <c r="Y6" s="850"/>
      <c r="Z6" s="850"/>
    </row>
    <row r="7" spans="1:26" ht="15.75">
      <c r="A7" s="427"/>
      <c r="C7" s="452" t="s">
        <v>273</v>
      </c>
      <c r="D7" s="845"/>
      <c r="E7" s="453"/>
      <c r="F7" s="454"/>
      <c r="G7" s="1214"/>
      <c r="H7" s="455">
        <f>SUM(H11:H700)</f>
        <v>0</v>
      </c>
      <c r="I7" s="455">
        <f>SUM(I11:I700)</f>
        <v>0</v>
      </c>
      <c r="J7" s="456">
        <f>H7-I7</f>
        <v>0</v>
      </c>
      <c r="K7" s="446"/>
      <c r="L7" s="457">
        <f>SUM(L11:L700)</f>
        <v>0</v>
      </c>
      <c r="N7" s="850"/>
      <c r="O7" s="850"/>
      <c r="P7" s="851"/>
      <c r="Q7" s="850"/>
      <c r="R7" s="850"/>
      <c r="S7" s="850"/>
      <c r="T7" s="850"/>
      <c r="U7" s="850"/>
      <c r="V7" s="850"/>
      <c r="W7" s="850"/>
      <c r="X7" s="850"/>
      <c r="Y7" s="850"/>
      <c r="Z7" s="850"/>
    </row>
    <row r="8" spans="1:26" ht="15.75">
      <c r="A8" s="427"/>
      <c r="B8" s="458"/>
      <c r="C8" s="458"/>
      <c r="D8" s="458"/>
      <c r="E8" s="459"/>
      <c r="F8" s="460"/>
      <c r="G8" s="438"/>
      <c r="H8" s="461" t="s">
        <v>274</v>
      </c>
      <c r="I8" s="462"/>
      <c r="J8" s="456">
        <f>J3+J7</f>
        <v>0</v>
      </c>
      <c r="K8" s="446"/>
      <c r="L8" s="457">
        <f>L3+L7</f>
        <v>0</v>
      </c>
      <c r="P8" s="535"/>
    </row>
    <row r="9" spans="1:26" ht="18">
      <c r="A9" s="464">
        <v>1</v>
      </c>
      <c r="B9" s="464">
        <v>2</v>
      </c>
      <c r="C9" s="464">
        <v>3</v>
      </c>
      <c r="D9" s="464">
        <v>4</v>
      </c>
      <c r="E9" s="464">
        <v>5</v>
      </c>
      <c r="F9" s="464">
        <v>6</v>
      </c>
      <c r="G9" s="464">
        <v>7</v>
      </c>
      <c r="H9" s="464">
        <v>8</v>
      </c>
      <c r="I9" s="464">
        <v>9</v>
      </c>
      <c r="J9" s="464">
        <v>10</v>
      </c>
      <c r="K9" s="464">
        <v>11</v>
      </c>
      <c r="L9" s="464">
        <v>12</v>
      </c>
      <c r="M9" s="464">
        <v>13</v>
      </c>
      <c r="N9" s="464">
        <v>14</v>
      </c>
      <c r="O9" s="464">
        <v>15</v>
      </c>
      <c r="P9" s="464">
        <v>16</v>
      </c>
      <c r="Q9" s="464">
        <v>17</v>
      </c>
      <c r="R9" s="464">
        <v>18</v>
      </c>
      <c r="S9" s="464"/>
      <c r="T9" s="464"/>
    </row>
    <row r="10" spans="1:26" ht="22.5">
      <c r="A10" s="465" t="s">
        <v>275</v>
      </c>
      <c r="B10" s="465" t="s">
        <v>276</v>
      </c>
      <c r="C10" s="536" t="s">
        <v>277</v>
      </c>
      <c r="D10" s="846" t="s">
        <v>1700</v>
      </c>
      <c r="E10" s="847" t="s">
        <v>1701</v>
      </c>
      <c r="F10" s="465" t="s">
        <v>278</v>
      </c>
      <c r="G10" s="465" t="s">
        <v>279</v>
      </c>
      <c r="H10" s="465" t="s">
        <v>270</v>
      </c>
      <c r="I10" s="465" t="s">
        <v>271</v>
      </c>
      <c r="J10" s="465" t="s">
        <v>210</v>
      </c>
      <c r="K10" s="926" t="s">
        <v>206</v>
      </c>
      <c r="L10" s="467" t="s">
        <v>281</v>
      </c>
      <c r="M10" s="465" t="s">
        <v>282</v>
      </c>
      <c r="N10" s="465" t="s">
        <v>283</v>
      </c>
      <c r="O10" s="465" t="s">
        <v>284</v>
      </c>
      <c r="P10" s="465" t="s">
        <v>285</v>
      </c>
      <c r="Q10" s="465" t="s">
        <v>286</v>
      </c>
      <c r="R10" s="465" t="s">
        <v>287</v>
      </c>
    </row>
    <row r="11" spans="1:26" ht="15">
      <c r="A11" s="537"/>
      <c r="B11" s="669"/>
      <c r="C11" s="537"/>
      <c r="D11" s="848" t="str">
        <f>"Caisse-"&amp;Q11</f>
        <v>Caisse-01/1900</v>
      </c>
      <c r="E11" s="849"/>
      <c r="F11" s="671"/>
      <c r="G11" s="540"/>
      <c r="H11" s="930"/>
      <c r="I11" s="931"/>
      <c r="J11" s="930">
        <f>+H11-I11+J3</f>
        <v>0</v>
      </c>
      <c r="K11" s="930">
        <f t="shared" ref="K11:K74" si="0">+IFERROR((+INDEX($O$4:$Z$4,MATCH(Q11,$O$3:$Z$3,0))),0)</f>
        <v>0</v>
      </c>
      <c r="L11" s="705">
        <f t="shared" ref="L11:L74" si="1">IFERROR((H11/K11-I11/K11),0)</f>
        <v>0</v>
      </c>
      <c r="M11" s="537"/>
      <c r="N11" s="706">
        <f>+IF(A11="",0,IF(A11=Table!$A$5,L11,(IF(A11=Table!$A$3,0,IF(A11=Table!$A$4,L11,0)))))</f>
        <v>0</v>
      </c>
      <c r="O11" s="672"/>
      <c r="P11" s="707">
        <f>-IF(A11=Table!$A$5,I11,0)+IF(A11=Table!$A$5,H11,0)</f>
        <v>0</v>
      </c>
      <c r="Q11" s="539" t="str">
        <f t="shared" ref="Q11:Q74" si="2">+TEXT(B11,"mm/aaaa")</f>
        <v>01/1900</v>
      </c>
      <c r="R11" s="475">
        <f>ROUNDUP(MONTH(Q11)/3,0)</f>
        <v>1</v>
      </c>
      <c r="S11" s="691"/>
      <c r="T11" s="691"/>
      <c r="U11" s="691"/>
      <c r="V11" s="691"/>
      <c r="W11" s="818"/>
      <c r="X11" s="818"/>
      <c r="Y11" s="818"/>
      <c r="Z11" s="818"/>
    </row>
    <row r="12" spans="1:26" ht="15">
      <c r="A12" s="537"/>
      <c r="B12" s="669"/>
      <c r="C12" s="537"/>
      <c r="D12" s="848" t="str">
        <f t="shared" ref="D12:D75" si="3">"Caisse-"&amp;Q12</f>
        <v>Caisse-01/1900</v>
      </c>
      <c r="E12" s="541"/>
      <c r="F12" s="671"/>
      <c r="G12" s="673"/>
      <c r="H12" s="932"/>
      <c r="I12" s="933"/>
      <c r="J12" s="930">
        <f t="shared" ref="J12:J75" si="4">+J11+H12-I12</f>
        <v>0</v>
      </c>
      <c r="K12" s="930">
        <f t="shared" si="0"/>
        <v>0</v>
      </c>
      <c r="L12" s="705">
        <f t="shared" si="1"/>
        <v>0</v>
      </c>
      <c r="M12" s="537"/>
      <c r="N12" s="706">
        <f>+IF(A12="",0,IF(A12=Table!$A$5,L12,(IF(A12=Table!$A$3,0,IF(A12=Table!$A$4,L12,0)))))</f>
        <v>0</v>
      </c>
      <c r="O12" s="672"/>
      <c r="P12" s="707">
        <f>-IF(A12=Table!$A$5,I12,0)+IF(A12=Table!$A$5,H12,0)</f>
        <v>0</v>
      </c>
      <c r="Q12" s="539" t="str">
        <f t="shared" si="2"/>
        <v>01/1900</v>
      </c>
      <c r="R12" s="475">
        <f t="shared" ref="R12:R75" si="5">ROUNDUP(MONTH(Q12)/3,0)</f>
        <v>1</v>
      </c>
      <c r="S12" s="691"/>
      <c r="T12" s="691"/>
      <c r="U12" s="691"/>
      <c r="V12" s="691"/>
      <c r="W12" s="818"/>
      <c r="X12" s="818"/>
      <c r="Y12" s="818"/>
      <c r="Z12" s="818"/>
    </row>
    <row r="13" spans="1:26" ht="15">
      <c r="A13" s="537"/>
      <c r="B13" s="669"/>
      <c r="C13" s="537"/>
      <c r="D13" s="848" t="str">
        <f t="shared" si="3"/>
        <v>Caisse-01/1900</v>
      </c>
      <c r="E13" s="670"/>
      <c r="F13" s="671"/>
      <c r="G13" s="540"/>
      <c r="H13" s="930"/>
      <c r="I13" s="931"/>
      <c r="J13" s="930">
        <f t="shared" si="4"/>
        <v>0</v>
      </c>
      <c r="K13" s="930">
        <f t="shared" si="0"/>
        <v>0</v>
      </c>
      <c r="L13" s="705">
        <f t="shared" si="1"/>
        <v>0</v>
      </c>
      <c r="M13" s="537"/>
      <c r="N13" s="706">
        <f>+IF(A13="",0,IF(A13=Table!$A$5,L13,(IF(A13=Table!$A$3,0,IF(A13=Table!$A$4,L13,0)))))</f>
        <v>0</v>
      </c>
      <c r="O13" s="672"/>
      <c r="P13" s="707">
        <f>-IF(A13=Table!$A$5,I13,0)+IF(A13=Table!$A$5,H13,0)</f>
        <v>0</v>
      </c>
      <c r="Q13" s="539" t="str">
        <f t="shared" si="2"/>
        <v>01/1900</v>
      </c>
      <c r="R13" s="475">
        <f t="shared" si="5"/>
        <v>1</v>
      </c>
      <c r="S13" s="691"/>
      <c r="T13" s="691"/>
      <c r="U13" s="691"/>
      <c r="V13" s="691"/>
      <c r="W13" s="818"/>
      <c r="X13" s="818"/>
      <c r="Y13" s="818"/>
      <c r="Z13" s="818"/>
    </row>
    <row r="14" spans="1:26" ht="15">
      <c r="A14" s="537"/>
      <c r="B14" s="669"/>
      <c r="C14" s="537"/>
      <c r="D14" s="848" t="str">
        <f t="shared" si="3"/>
        <v>Caisse-01/1900</v>
      </c>
      <c r="E14" s="670"/>
      <c r="F14" s="671"/>
      <c r="G14" s="540"/>
      <c r="H14" s="930"/>
      <c r="I14" s="931"/>
      <c r="J14" s="930">
        <f t="shared" si="4"/>
        <v>0</v>
      </c>
      <c r="K14" s="930">
        <f t="shared" si="0"/>
        <v>0</v>
      </c>
      <c r="L14" s="705">
        <f t="shared" si="1"/>
        <v>0</v>
      </c>
      <c r="M14" s="537"/>
      <c r="N14" s="706">
        <f>+IF(A14="",0,IF(A14=Table!$A$5,L14,(IF(A14=Table!$A$3,0,IF(A14=Table!$A$4,L14,0)))))</f>
        <v>0</v>
      </c>
      <c r="O14" s="672"/>
      <c r="P14" s="707">
        <f>-IF(A14=Table!$A$5,I14,0)+IF(A14=Table!$A$5,H14,0)</f>
        <v>0</v>
      </c>
      <c r="Q14" s="539" t="str">
        <f t="shared" si="2"/>
        <v>01/1900</v>
      </c>
      <c r="R14" s="475">
        <f t="shared" si="5"/>
        <v>1</v>
      </c>
      <c r="S14" s="691"/>
      <c r="T14" s="691"/>
      <c r="U14" s="691"/>
      <c r="V14" s="691"/>
      <c r="W14" s="818"/>
      <c r="X14" s="818"/>
      <c r="Y14" s="818"/>
      <c r="Z14" s="818"/>
    </row>
    <row r="15" spans="1:26" ht="15">
      <c r="A15" s="537"/>
      <c r="B15" s="669"/>
      <c r="C15" s="537"/>
      <c r="D15" s="848" t="str">
        <f t="shared" si="3"/>
        <v>Caisse-01/1900</v>
      </c>
      <c r="E15" s="670"/>
      <c r="F15" s="681"/>
      <c r="G15" s="540"/>
      <c r="H15" s="930"/>
      <c r="I15" s="931"/>
      <c r="J15" s="930">
        <f t="shared" si="4"/>
        <v>0</v>
      </c>
      <c r="K15" s="930">
        <f t="shared" si="0"/>
        <v>0</v>
      </c>
      <c r="L15" s="705">
        <f t="shared" si="1"/>
        <v>0</v>
      </c>
      <c r="M15" s="537"/>
      <c r="N15" s="706">
        <f>+IF(A15="",0,IF(A15=Table!$A$5,L15,(IF(A15=Table!$A$3,0,IF(A15=Table!$A$4,L15,0)))))</f>
        <v>0</v>
      </c>
      <c r="O15" s="672"/>
      <c r="P15" s="707">
        <f>-IF(A15=Table!$A$5,I15,0)+IF(A15=Table!$A$5,H15,0)</f>
        <v>0</v>
      </c>
      <c r="Q15" s="539" t="str">
        <f t="shared" si="2"/>
        <v>01/1900</v>
      </c>
      <c r="R15" s="475">
        <f t="shared" si="5"/>
        <v>1</v>
      </c>
      <c r="S15" s="691"/>
      <c r="T15" s="691"/>
      <c r="U15" s="691"/>
      <c r="V15" s="691"/>
      <c r="W15" s="818"/>
      <c r="X15" s="818"/>
      <c r="Y15" s="818"/>
      <c r="Z15" s="818"/>
    </row>
    <row r="16" spans="1:26" ht="15">
      <c r="A16" s="537"/>
      <c r="B16" s="669"/>
      <c r="C16" s="537"/>
      <c r="D16" s="848" t="str">
        <f t="shared" si="3"/>
        <v>Caisse-01/1900</v>
      </c>
      <c r="E16" s="670"/>
      <c r="F16" s="681"/>
      <c r="G16" s="540"/>
      <c r="H16" s="930"/>
      <c r="I16" s="931"/>
      <c r="J16" s="930">
        <f t="shared" si="4"/>
        <v>0</v>
      </c>
      <c r="K16" s="930">
        <f t="shared" si="0"/>
        <v>0</v>
      </c>
      <c r="L16" s="705">
        <f t="shared" si="1"/>
        <v>0</v>
      </c>
      <c r="M16" s="537"/>
      <c r="N16" s="706">
        <f>+IF(A16="",0,IF(A16=Table!$A$5,L16,(IF(A16=Table!$A$3,0,IF(A16=Table!$A$4,L16,0)))))</f>
        <v>0</v>
      </c>
      <c r="O16" s="672"/>
      <c r="P16" s="707">
        <f>-IF(A16=Table!$A$5,I16,0)+IF(A16=Table!$A$5,H16,0)</f>
        <v>0</v>
      </c>
      <c r="Q16" s="539" t="str">
        <f t="shared" si="2"/>
        <v>01/1900</v>
      </c>
      <c r="R16" s="475">
        <f t="shared" si="5"/>
        <v>1</v>
      </c>
      <c r="S16" s="691"/>
      <c r="T16" s="691"/>
      <c r="U16" s="691"/>
      <c r="V16" s="691"/>
      <c r="W16" s="818"/>
      <c r="X16" s="818"/>
      <c r="Y16" s="818"/>
      <c r="Z16" s="818"/>
    </row>
    <row r="17" spans="1:26" ht="15">
      <c r="A17" s="537"/>
      <c r="B17" s="669"/>
      <c r="C17" s="537"/>
      <c r="D17" s="848" t="str">
        <f t="shared" si="3"/>
        <v>Caisse-01/1900</v>
      </c>
      <c r="E17" s="670"/>
      <c r="F17" s="671"/>
      <c r="G17" s="540"/>
      <c r="H17" s="930"/>
      <c r="I17" s="931"/>
      <c r="J17" s="930">
        <f t="shared" si="4"/>
        <v>0</v>
      </c>
      <c r="K17" s="930">
        <f t="shared" si="0"/>
        <v>0</v>
      </c>
      <c r="L17" s="705">
        <f t="shared" si="1"/>
        <v>0</v>
      </c>
      <c r="M17" s="537"/>
      <c r="N17" s="706">
        <f>+IF(A17="",0,IF(A17=Table!$A$5,L17,(IF(A17=Table!$A$3,0,IF(A17=Table!$A$4,L17,0)))))</f>
        <v>0</v>
      </c>
      <c r="O17" s="672"/>
      <c r="P17" s="707">
        <f>-IF(A17=Table!$A$5,I17,0)+IF(A17=Table!$A$5,H17,0)</f>
        <v>0</v>
      </c>
      <c r="Q17" s="539" t="str">
        <f t="shared" si="2"/>
        <v>01/1900</v>
      </c>
      <c r="R17" s="475">
        <f t="shared" si="5"/>
        <v>1</v>
      </c>
      <c r="S17" s="691"/>
      <c r="T17" s="691"/>
      <c r="U17" s="691"/>
      <c r="V17" s="691"/>
      <c r="W17" s="818"/>
      <c r="X17" s="818"/>
      <c r="Y17" s="818"/>
      <c r="Z17" s="818"/>
    </row>
    <row r="18" spans="1:26" ht="15">
      <c r="A18" s="537"/>
      <c r="B18" s="669"/>
      <c r="C18" s="537"/>
      <c r="D18" s="848" t="str">
        <f t="shared" si="3"/>
        <v>Caisse-01/1900</v>
      </c>
      <c r="E18" s="541"/>
      <c r="F18" s="671"/>
      <c r="G18" s="673"/>
      <c r="H18" s="931"/>
      <c r="I18" s="933"/>
      <c r="J18" s="930">
        <f t="shared" si="4"/>
        <v>0</v>
      </c>
      <c r="K18" s="930">
        <f t="shared" si="0"/>
        <v>0</v>
      </c>
      <c r="L18" s="705">
        <f t="shared" si="1"/>
        <v>0</v>
      </c>
      <c r="M18" s="537"/>
      <c r="N18" s="706">
        <f>+IF(A18="",0,IF(A18=Table!$A$5,L18,(IF(A18=Table!$A$3,0,IF(A18=Table!$A$4,L18,0)))))</f>
        <v>0</v>
      </c>
      <c r="O18" s="672"/>
      <c r="P18" s="707">
        <f>-IF(A18=Table!$A$5,I18,0)+IF(A18=Table!$A$5,H18,0)</f>
        <v>0</v>
      </c>
      <c r="Q18" s="539" t="str">
        <f t="shared" si="2"/>
        <v>01/1900</v>
      </c>
      <c r="R18" s="475">
        <f t="shared" si="5"/>
        <v>1</v>
      </c>
      <c r="S18" s="691"/>
      <c r="T18" s="691"/>
      <c r="U18" s="691"/>
      <c r="V18" s="691"/>
      <c r="W18" s="818"/>
      <c r="X18" s="818"/>
      <c r="Y18" s="818"/>
      <c r="Z18" s="818"/>
    </row>
    <row r="19" spans="1:26" ht="15">
      <c r="A19" s="537"/>
      <c r="B19" s="669"/>
      <c r="C19" s="537"/>
      <c r="D19" s="848" t="str">
        <f t="shared" si="3"/>
        <v>Caisse-01/1900</v>
      </c>
      <c r="E19" s="540"/>
      <c r="F19" s="684"/>
      <c r="G19" s="673"/>
      <c r="H19" s="932"/>
      <c r="I19" s="933"/>
      <c r="J19" s="930">
        <f t="shared" si="4"/>
        <v>0</v>
      </c>
      <c r="K19" s="930">
        <f t="shared" si="0"/>
        <v>0</v>
      </c>
      <c r="L19" s="705">
        <f t="shared" si="1"/>
        <v>0</v>
      </c>
      <c r="M19" s="537"/>
      <c r="N19" s="706">
        <f>+IF(A19="",0,IF(A19=Table!$A$5,L19,(IF(A19=Table!$A$3,0,IF(A19=Table!$A$4,L19,0)))))</f>
        <v>0</v>
      </c>
      <c r="O19" s="672"/>
      <c r="P19" s="707">
        <f>-IF(A19=Table!$A$5,I19,0)+IF(A19=Table!$A$5,H19,0)</f>
        <v>0</v>
      </c>
      <c r="Q19" s="539" t="str">
        <f t="shared" si="2"/>
        <v>01/1900</v>
      </c>
      <c r="R19" s="475">
        <f t="shared" si="5"/>
        <v>1</v>
      </c>
      <c r="S19" s="691"/>
      <c r="T19" s="691"/>
      <c r="U19" s="691"/>
      <c r="V19" s="691"/>
      <c r="W19" s="818"/>
      <c r="X19" s="818"/>
      <c r="Y19" s="818"/>
      <c r="Z19" s="818"/>
    </row>
    <row r="20" spans="1:26" ht="15">
      <c r="A20" s="537"/>
      <c r="B20" s="669"/>
      <c r="C20" s="537"/>
      <c r="D20" s="848" t="str">
        <f t="shared" si="3"/>
        <v>Caisse-01/1900</v>
      </c>
      <c r="E20" s="541"/>
      <c r="F20" s="671"/>
      <c r="G20" s="673"/>
      <c r="H20" s="932"/>
      <c r="I20" s="933"/>
      <c r="J20" s="930">
        <f t="shared" si="4"/>
        <v>0</v>
      </c>
      <c r="K20" s="930">
        <f t="shared" si="0"/>
        <v>0</v>
      </c>
      <c r="L20" s="705">
        <f t="shared" si="1"/>
        <v>0</v>
      </c>
      <c r="M20" s="537"/>
      <c r="N20" s="706">
        <f>+IF(A20="",0,IF(A20=Table!$A$5,L20,(IF(A20=Table!$A$3,0,IF(A20=Table!$A$4,L20,0)))))</f>
        <v>0</v>
      </c>
      <c r="O20" s="672"/>
      <c r="P20" s="707">
        <f>-IF(A20=Table!$A$5,I20,0)+IF(A20=Table!$A$5,H20,0)</f>
        <v>0</v>
      </c>
      <c r="Q20" s="539" t="str">
        <f t="shared" si="2"/>
        <v>01/1900</v>
      </c>
      <c r="R20" s="475">
        <f t="shared" si="5"/>
        <v>1</v>
      </c>
      <c r="S20" s="691"/>
      <c r="T20" s="691"/>
      <c r="U20" s="691"/>
      <c r="V20" s="691"/>
      <c r="W20" s="818"/>
      <c r="X20" s="818"/>
      <c r="Y20" s="818"/>
      <c r="Z20" s="818"/>
    </row>
    <row r="21" spans="1:26" ht="15">
      <c r="A21" s="537"/>
      <c r="B21" s="669"/>
      <c r="C21" s="537"/>
      <c r="D21" s="848" t="str">
        <f t="shared" si="3"/>
        <v>Caisse-01/1900</v>
      </c>
      <c r="E21" s="670"/>
      <c r="F21" s="671"/>
      <c r="G21" s="540"/>
      <c r="H21" s="930"/>
      <c r="I21" s="931"/>
      <c r="J21" s="930">
        <f t="shared" si="4"/>
        <v>0</v>
      </c>
      <c r="K21" s="930">
        <f t="shared" si="0"/>
        <v>0</v>
      </c>
      <c r="L21" s="705">
        <f t="shared" si="1"/>
        <v>0</v>
      </c>
      <c r="M21" s="537"/>
      <c r="N21" s="706">
        <f>+IF(A21="",0,IF(A21=Table!$A$5,L21,(IF(A21=Table!$A$3,0,IF(A21=Table!$A$4,L21,0)))))</f>
        <v>0</v>
      </c>
      <c r="O21" s="672"/>
      <c r="P21" s="707">
        <f>-IF(A21=Table!$A$5,I21,0)+IF(A21=Table!$A$5,H21,0)</f>
        <v>0</v>
      </c>
      <c r="Q21" s="539" t="str">
        <f t="shared" si="2"/>
        <v>01/1900</v>
      </c>
      <c r="R21" s="475">
        <f t="shared" si="5"/>
        <v>1</v>
      </c>
      <c r="S21" s="691"/>
      <c r="T21" s="691"/>
      <c r="U21" s="691"/>
      <c r="V21" s="691"/>
      <c r="W21" s="818"/>
      <c r="X21" s="818"/>
      <c r="Y21" s="818"/>
      <c r="Z21" s="818"/>
    </row>
    <row r="22" spans="1:26" ht="15">
      <c r="A22" s="537"/>
      <c r="B22" s="669"/>
      <c r="C22" s="537"/>
      <c r="D22" s="848" t="str">
        <f t="shared" si="3"/>
        <v>Caisse-01/1900</v>
      </c>
      <c r="E22" s="670"/>
      <c r="F22" s="671"/>
      <c r="G22" s="540"/>
      <c r="H22" s="930"/>
      <c r="I22" s="931"/>
      <c r="J22" s="930">
        <f t="shared" si="4"/>
        <v>0</v>
      </c>
      <c r="K22" s="930">
        <f t="shared" si="0"/>
        <v>0</v>
      </c>
      <c r="L22" s="705">
        <f t="shared" si="1"/>
        <v>0</v>
      </c>
      <c r="M22" s="537"/>
      <c r="N22" s="706">
        <f>+IF(A22="",0,IF(A22=Table!$A$5,L22,(IF(A22=Table!$A$3,0,IF(A22=Table!$A$4,L22,0)))))</f>
        <v>0</v>
      </c>
      <c r="O22" s="672"/>
      <c r="P22" s="707">
        <f>-IF(A22=Table!$A$5,I22,0)+IF(A22=Table!$A$5,H22,0)</f>
        <v>0</v>
      </c>
      <c r="Q22" s="539" t="str">
        <f t="shared" si="2"/>
        <v>01/1900</v>
      </c>
      <c r="R22" s="475">
        <f t="shared" si="5"/>
        <v>1</v>
      </c>
      <c r="S22" s="691"/>
      <c r="T22" s="691"/>
      <c r="U22" s="691"/>
      <c r="V22" s="691"/>
      <c r="W22" s="818"/>
      <c r="X22" s="818"/>
      <c r="Y22" s="818"/>
      <c r="Z22" s="818"/>
    </row>
    <row r="23" spans="1:26" ht="15">
      <c r="A23" s="537"/>
      <c r="B23" s="669"/>
      <c r="C23" s="537"/>
      <c r="D23" s="848" t="str">
        <f t="shared" si="3"/>
        <v>Caisse-01/1900</v>
      </c>
      <c r="E23" s="670"/>
      <c r="F23" s="671"/>
      <c r="G23" s="540"/>
      <c r="H23" s="930"/>
      <c r="I23" s="931"/>
      <c r="J23" s="930">
        <f t="shared" si="4"/>
        <v>0</v>
      </c>
      <c r="K23" s="930">
        <f t="shared" si="0"/>
        <v>0</v>
      </c>
      <c r="L23" s="705">
        <f t="shared" si="1"/>
        <v>0</v>
      </c>
      <c r="M23" s="537"/>
      <c r="N23" s="706">
        <f>+IF(A23="",0,IF(A23=Table!$A$5,L23,(IF(A23=Table!$A$3,0,IF(A23=Table!$A$4,L23,0)))))</f>
        <v>0</v>
      </c>
      <c r="O23" s="672"/>
      <c r="P23" s="707">
        <f>-IF(A23=Table!$A$5,I23,0)+IF(A23=Table!$A$5,H23,0)</f>
        <v>0</v>
      </c>
      <c r="Q23" s="539" t="str">
        <f t="shared" si="2"/>
        <v>01/1900</v>
      </c>
      <c r="R23" s="475">
        <f t="shared" si="5"/>
        <v>1</v>
      </c>
      <c r="S23" s="691"/>
      <c r="T23" s="691"/>
      <c r="U23" s="691"/>
      <c r="V23" s="691"/>
      <c r="W23" s="818"/>
      <c r="X23" s="818"/>
      <c r="Y23" s="818"/>
      <c r="Z23" s="818"/>
    </row>
    <row r="24" spans="1:26" ht="15">
      <c r="A24" s="537"/>
      <c r="B24" s="669"/>
      <c r="C24" s="537"/>
      <c r="D24" s="848" t="str">
        <f t="shared" si="3"/>
        <v>Caisse-01/1900</v>
      </c>
      <c r="E24" s="670"/>
      <c r="F24" s="671"/>
      <c r="G24" s="540"/>
      <c r="H24" s="930"/>
      <c r="I24" s="931"/>
      <c r="J24" s="930">
        <f t="shared" si="4"/>
        <v>0</v>
      </c>
      <c r="K24" s="930">
        <f t="shared" si="0"/>
        <v>0</v>
      </c>
      <c r="L24" s="705">
        <f t="shared" si="1"/>
        <v>0</v>
      </c>
      <c r="M24" s="537"/>
      <c r="N24" s="706">
        <f>+IF(A24="",0,IF(A24=Table!$A$5,L24,(IF(A24=Table!$A$3,0,IF(A24=Table!$A$4,L24,0)))))</f>
        <v>0</v>
      </c>
      <c r="O24" s="672"/>
      <c r="P24" s="707">
        <f>-IF(A24=Table!$A$5,I24,0)+IF(A24=Table!$A$5,H24,0)</f>
        <v>0</v>
      </c>
      <c r="Q24" s="539" t="str">
        <f t="shared" si="2"/>
        <v>01/1900</v>
      </c>
      <c r="R24" s="475">
        <f t="shared" si="5"/>
        <v>1</v>
      </c>
      <c r="S24" s="691"/>
      <c r="T24" s="691"/>
      <c r="U24" s="691"/>
      <c r="V24" s="691"/>
      <c r="W24" s="818"/>
      <c r="X24" s="818"/>
      <c r="Y24" s="818"/>
      <c r="Z24" s="818"/>
    </row>
    <row r="25" spans="1:26" ht="15">
      <c r="A25" s="537"/>
      <c r="B25" s="669"/>
      <c r="C25" s="537"/>
      <c r="D25" s="848" t="str">
        <f t="shared" si="3"/>
        <v>Caisse-01/1900</v>
      </c>
      <c r="E25" s="670"/>
      <c r="F25" s="671"/>
      <c r="G25" s="540"/>
      <c r="H25" s="930"/>
      <c r="I25" s="931"/>
      <c r="J25" s="930">
        <f t="shared" si="4"/>
        <v>0</v>
      </c>
      <c r="K25" s="930">
        <f t="shared" si="0"/>
        <v>0</v>
      </c>
      <c r="L25" s="705">
        <f t="shared" si="1"/>
        <v>0</v>
      </c>
      <c r="M25" s="537"/>
      <c r="N25" s="706">
        <f>+IF(A25="",0,IF(A25=Table!$A$5,L25,(IF(A25=Table!$A$3,0,IF(A25=Table!$A$4,L25,0)))))</f>
        <v>0</v>
      </c>
      <c r="O25" s="672"/>
      <c r="P25" s="707">
        <f>-IF(A25=Table!$A$5,I25,0)+IF(A25=Table!$A$5,H25,0)</f>
        <v>0</v>
      </c>
      <c r="Q25" s="539" t="str">
        <f t="shared" si="2"/>
        <v>01/1900</v>
      </c>
      <c r="R25" s="475">
        <f t="shared" si="5"/>
        <v>1</v>
      </c>
      <c r="S25" s="691"/>
      <c r="T25" s="691"/>
      <c r="U25" s="691"/>
      <c r="V25" s="691"/>
      <c r="W25" s="818"/>
      <c r="X25" s="818"/>
      <c r="Y25" s="818"/>
      <c r="Z25" s="818"/>
    </row>
    <row r="26" spans="1:26" ht="15">
      <c r="A26" s="537"/>
      <c r="B26" s="669"/>
      <c r="C26" s="537"/>
      <c r="D26" s="848" t="str">
        <f t="shared" si="3"/>
        <v>Caisse-01/1900</v>
      </c>
      <c r="E26" s="670"/>
      <c r="F26" s="671"/>
      <c r="G26" s="540"/>
      <c r="H26" s="930"/>
      <c r="I26" s="931"/>
      <c r="J26" s="930">
        <f t="shared" si="4"/>
        <v>0</v>
      </c>
      <c r="K26" s="930">
        <f t="shared" si="0"/>
        <v>0</v>
      </c>
      <c r="L26" s="705">
        <f t="shared" si="1"/>
        <v>0</v>
      </c>
      <c r="M26" s="537"/>
      <c r="N26" s="706">
        <f>+IF(A26="",0,IF(A26=Table!$A$5,L26,(IF(A26=Table!$A$3,0,IF(A26=Table!$A$4,L26,0)))))</f>
        <v>0</v>
      </c>
      <c r="O26" s="672"/>
      <c r="P26" s="707">
        <f>-IF(A26=Table!$A$5,I26,0)+IF(A26=Table!$A$5,H26,0)</f>
        <v>0</v>
      </c>
      <c r="Q26" s="539" t="str">
        <f t="shared" si="2"/>
        <v>01/1900</v>
      </c>
      <c r="R26" s="475">
        <f t="shared" si="5"/>
        <v>1</v>
      </c>
      <c r="S26" s="691"/>
      <c r="T26" s="691"/>
      <c r="U26" s="691"/>
      <c r="V26" s="691"/>
      <c r="W26" s="818"/>
      <c r="X26" s="818"/>
      <c r="Y26" s="818"/>
      <c r="Z26" s="818"/>
    </row>
    <row r="27" spans="1:26" ht="15">
      <c r="A27" s="537"/>
      <c r="B27" s="669"/>
      <c r="C27" s="537"/>
      <c r="D27" s="848" t="str">
        <f t="shared" si="3"/>
        <v>Caisse-01/1900</v>
      </c>
      <c r="E27" s="674"/>
      <c r="F27" s="675"/>
      <c r="G27" s="540"/>
      <c r="H27" s="930"/>
      <c r="I27" s="931"/>
      <c r="J27" s="930">
        <f t="shared" si="4"/>
        <v>0</v>
      </c>
      <c r="K27" s="930">
        <f t="shared" si="0"/>
        <v>0</v>
      </c>
      <c r="L27" s="705">
        <f t="shared" si="1"/>
        <v>0</v>
      </c>
      <c r="M27" s="537"/>
      <c r="N27" s="706">
        <f>+IF(A27="",0,IF(A27=Table!$A$5,L27,(IF(A27=Table!$A$3,0,IF(A27=Table!$A$4,L27,0)))))</f>
        <v>0</v>
      </c>
      <c r="O27" s="672"/>
      <c r="P27" s="707">
        <f>-IF(A27=Table!$A$5,I27,0)+IF(A27=Table!$A$5,H27,0)</f>
        <v>0</v>
      </c>
      <c r="Q27" s="539" t="str">
        <f t="shared" si="2"/>
        <v>01/1900</v>
      </c>
      <c r="R27" s="475">
        <f t="shared" si="5"/>
        <v>1</v>
      </c>
      <c r="S27" s="691"/>
      <c r="T27" s="691"/>
      <c r="U27" s="691"/>
      <c r="V27" s="691"/>
      <c r="W27" s="818"/>
      <c r="X27" s="818"/>
      <c r="Y27" s="818"/>
      <c r="Z27" s="818"/>
    </row>
    <row r="28" spans="1:26" ht="15">
      <c r="A28" s="537"/>
      <c r="B28" s="669"/>
      <c r="C28" s="537"/>
      <c r="D28" s="848" t="str">
        <f t="shared" si="3"/>
        <v>Caisse-01/1900</v>
      </c>
      <c r="E28" s="541"/>
      <c r="F28" s="671"/>
      <c r="G28" s="673"/>
      <c r="H28" s="931"/>
      <c r="I28" s="933"/>
      <c r="J28" s="930">
        <f t="shared" si="4"/>
        <v>0</v>
      </c>
      <c r="K28" s="930">
        <f t="shared" si="0"/>
        <v>0</v>
      </c>
      <c r="L28" s="705">
        <f t="shared" si="1"/>
        <v>0</v>
      </c>
      <c r="M28" s="537"/>
      <c r="N28" s="706">
        <f>+IF(A28="",0,IF(A28=Table!$A$5,L28,(IF(A28=Table!$A$3,0,IF(A28=Table!$A$4,L28,0)))))</f>
        <v>0</v>
      </c>
      <c r="O28" s="672"/>
      <c r="P28" s="707">
        <f>-IF(A28=Table!$A$5,I28,0)+IF(A28=Table!$A$5,H28,0)</f>
        <v>0</v>
      </c>
      <c r="Q28" s="539" t="str">
        <f t="shared" si="2"/>
        <v>01/1900</v>
      </c>
      <c r="R28" s="475">
        <f t="shared" si="5"/>
        <v>1</v>
      </c>
      <c r="S28" s="691"/>
      <c r="T28" s="691"/>
      <c r="U28" s="691"/>
      <c r="V28" s="691"/>
      <c r="W28" s="818"/>
      <c r="X28" s="818"/>
      <c r="Y28" s="818"/>
      <c r="Z28" s="818"/>
    </row>
    <row r="29" spans="1:26" ht="15">
      <c r="A29" s="537"/>
      <c r="B29" s="669"/>
      <c r="C29" s="537"/>
      <c r="D29" s="848" t="str">
        <f t="shared" si="3"/>
        <v>Caisse-01/1900</v>
      </c>
      <c r="E29" s="670"/>
      <c r="F29" s="671"/>
      <c r="G29" s="540"/>
      <c r="H29" s="930"/>
      <c r="I29" s="931"/>
      <c r="J29" s="930">
        <f t="shared" si="4"/>
        <v>0</v>
      </c>
      <c r="K29" s="930">
        <f t="shared" si="0"/>
        <v>0</v>
      </c>
      <c r="L29" s="705">
        <f t="shared" si="1"/>
        <v>0</v>
      </c>
      <c r="M29" s="537"/>
      <c r="N29" s="706">
        <f>+IF(A29="",0,IF(A29=Table!$A$5,L29,(IF(A29=Table!$A$3,0,IF(A29=Table!$A$4,L29,0)))))</f>
        <v>0</v>
      </c>
      <c r="O29" s="672"/>
      <c r="P29" s="707">
        <f>-IF(A29=Table!$A$5,I29,0)+IF(A29=Table!$A$5,H29,0)</f>
        <v>0</v>
      </c>
      <c r="Q29" s="539" t="str">
        <f t="shared" si="2"/>
        <v>01/1900</v>
      </c>
      <c r="R29" s="475">
        <f t="shared" si="5"/>
        <v>1</v>
      </c>
      <c r="S29" s="691"/>
      <c r="T29" s="691"/>
      <c r="U29" s="691"/>
      <c r="V29" s="691"/>
      <c r="W29" s="818"/>
      <c r="X29" s="818"/>
      <c r="Y29" s="818"/>
      <c r="Z29" s="818"/>
    </row>
    <row r="30" spans="1:26" ht="15">
      <c r="A30" s="537"/>
      <c r="B30" s="669"/>
      <c r="C30" s="537"/>
      <c r="D30" s="848" t="str">
        <f t="shared" si="3"/>
        <v>Caisse-01/1900</v>
      </c>
      <c r="E30" s="670"/>
      <c r="F30" s="671"/>
      <c r="G30" s="540"/>
      <c r="H30" s="930"/>
      <c r="I30" s="931"/>
      <c r="J30" s="930">
        <f t="shared" si="4"/>
        <v>0</v>
      </c>
      <c r="K30" s="930">
        <f t="shared" si="0"/>
        <v>0</v>
      </c>
      <c r="L30" s="705">
        <f t="shared" si="1"/>
        <v>0</v>
      </c>
      <c r="M30" s="537"/>
      <c r="N30" s="706">
        <f>+IF(A30="",0,IF(A30=Table!$A$5,L30,(IF(A30=Table!$A$3,0,IF(A30=Table!$A$4,L30,0)))))</f>
        <v>0</v>
      </c>
      <c r="O30" s="672"/>
      <c r="P30" s="707">
        <f>-IF(A30=Table!$A$5,I30,0)+IF(A30=Table!$A$5,H30,0)</f>
        <v>0</v>
      </c>
      <c r="Q30" s="539" t="str">
        <f t="shared" si="2"/>
        <v>01/1900</v>
      </c>
      <c r="R30" s="475">
        <f t="shared" si="5"/>
        <v>1</v>
      </c>
      <c r="S30" s="691"/>
      <c r="T30" s="691"/>
      <c r="U30" s="691"/>
      <c r="V30" s="691"/>
      <c r="W30" s="818"/>
      <c r="X30" s="818"/>
      <c r="Y30" s="818"/>
      <c r="Z30" s="818"/>
    </row>
    <row r="31" spans="1:26" ht="15">
      <c r="A31" s="537"/>
      <c r="B31" s="669"/>
      <c r="C31" s="537"/>
      <c r="D31" s="848" t="str">
        <f t="shared" si="3"/>
        <v>Caisse-01/1900</v>
      </c>
      <c r="E31" s="670"/>
      <c r="F31" s="671"/>
      <c r="G31" s="540"/>
      <c r="H31" s="930"/>
      <c r="I31" s="931"/>
      <c r="J31" s="930">
        <f t="shared" si="4"/>
        <v>0</v>
      </c>
      <c r="K31" s="930">
        <f t="shared" si="0"/>
        <v>0</v>
      </c>
      <c r="L31" s="705">
        <f t="shared" si="1"/>
        <v>0</v>
      </c>
      <c r="M31" s="537"/>
      <c r="N31" s="706">
        <f>+IF(A31="",0,IF(A31=Table!$A$5,L31,(IF(A31=Table!$A$3,0,IF(A31=Table!$A$4,L31,0)))))</f>
        <v>0</v>
      </c>
      <c r="O31" s="672"/>
      <c r="P31" s="707">
        <f>-IF(A31=Table!$A$5,I31,0)+IF(A31=Table!$A$5,H31,0)</f>
        <v>0</v>
      </c>
      <c r="Q31" s="539" t="str">
        <f t="shared" si="2"/>
        <v>01/1900</v>
      </c>
      <c r="R31" s="475">
        <f t="shared" si="5"/>
        <v>1</v>
      </c>
      <c r="S31" s="691"/>
      <c r="T31" s="691"/>
      <c r="U31" s="691"/>
      <c r="V31" s="691"/>
      <c r="W31" s="818"/>
      <c r="X31" s="818"/>
      <c r="Y31" s="818"/>
      <c r="Z31" s="818"/>
    </row>
    <row r="32" spans="1:26" ht="15">
      <c r="A32" s="537"/>
      <c r="B32" s="669"/>
      <c r="C32" s="537"/>
      <c r="D32" s="848" t="str">
        <f t="shared" si="3"/>
        <v>Caisse-01/1900</v>
      </c>
      <c r="E32" s="670"/>
      <c r="F32" s="671"/>
      <c r="G32" s="540"/>
      <c r="H32" s="930"/>
      <c r="I32" s="931"/>
      <c r="J32" s="930">
        <f t="shared" si="4"/>
        <v>0</v>
      </c>
      <c r="K32" s="930">
        <f t="shared" si="0"/>
        <v>0</v>
      </c>
      <c r="L32" s="705">
        <f t="shared" si="1"/>
        <v>0</v>
      </c>
      <c r="M32" s="537"/>
      <c r="N32" s="706">
        <f>+IF(A32="",0,IF(A32=Table!$A$5,L32,(IF(A32=Table!$A$3,0,IF(A32=Table!$A$4,L32,0)))))</f>
        <v>0</v>
      </c>
      <c r="O32" s="672"/>
      <c r="P32" s="707">
        <f>-IF(A32=Table!$A$5,I32,0)+IF(A32=Table!$A$5,H32,0)</f>
        <v>0</v>
      </c>
      <c r="Q32" s="539" t="str">
        <f t="shared" si="2"/>
        <v>01/1900</v>
      </c>
      <c r="R32" s="475">
        <f t="shared" si="5"/>
        <v>1</v>
      </c>
      <c r="S32" s="691"/>
      <c r="T32" s="691"/>
      <c r="U32" s="691"/>
      <c r="V32" s="691"/>
      <c r="W32" s="818"/>
      <c r="X32" s="818"/>
      <c r="Y32" s="818"/>
      <c r="Z32" s="818"/>
    </row>
    <row r="33" spans="1:26" ht="15">
      <c r="A33" s="537"/>
      <c r="B33" s="669"/>
      <c r="C33" s="537"/>
      <c r="D33" s="848" t="str">
        <f t="shared" si="3"/>
        <v>Caisse-01/1900</v>
      </c>
      <c r="E33" s="670"/>
      <c r="F33" s="671"/>
      <c r="G33" s="540"/>
      <c r="H33" s="930"/>
      <c r="I33" s="931"/>
      <c r="J33" s="930">
        <f t="shared" si="4"/>
        <v>0</v>
      </c>
      <c r="K33" s="930">
        <f t="shared" si="0"/>
        <v>0</v>
      </c>
      <c r="L33" s="705">
        <f t="shared" si="1"/>
        <v>0</v>
      </c>
      <c r="M33" s="537"/>
      <c r="N33" s="706">
        <f>+IF(A33="",0,IF(A33=Table!$A$5,L33,(IF(A33=Table!$A$3,0,IF(A33=Table!$A$4,L33,0)))))</f>
        <v>0</v>
      </c>
      <c r="O33" s="672"/>
      <c r="P33" s="707">
        <f>-IF(A33=Table!$A$5,I33,0)+IF(A33=Table!$A$5,H33,0)</f>
        <v>0</v>
      </c>
      <c r="Q33" s="539" t="str">
        <f t="shared" si="2"/>
        <v>01/1900</v>
      </c>
      <c r="R33" s="475">
        <f t="shared" si="5"/>
        <v>1</v>
      </c>
      <c r="S33" s="691"/>
      <c r="T33" s="691"/>
      <c r="U33" s="691"/>
      <c r="V33" s="691"/>
      <c r="W33" s="818"/>
      <c r="X33" s="818"/>
      <c r="Y33" s="818"/>
      <c r="Z33" s="818"/>
    </row>
    <row r="34" spans="1:26" ht="15">
      <c r="A34" s="537"/>
      <c r="B34" s="669"/>
      <c r="C34" s="537"/>
      <c r="D34" s="848" t="str">
        <f t="shared" si="3"/>
        <v>Caisse-01/1900</v>
      </c>
      <c r="E34" s="670"/>
      <c r="F34" s="671"/>
      <c r="G34" s="540"/>
      <c r="H34" s="930"/>
      <c r="I34" s="931"/>
      <c r="J34" s="930">
        <f t="shared" si="4"/>
        <v>0</v>
      </c>
      <c r="K34" s="930">
        <f t="shared" si="0"/>
        <v>0</v>
      </c>
      <c r="L34" s="705">
        <f t="shared" si="1"/>
        <v>0</v>
      </c>
      <c r="M34" s="537"/>
      <c r="N34" s="706">
        <f>+IF(A34="",0,IF(A34=Table!$A$5,L34,(IF(A34=Table!$A$3,0,IF(A34=Table!$A$4,L34,0)))))</f>
        <v>0</v>
      </c>
      <c r="O34" s="672"/>
      <c r="P34" s="707">
        <f>-IF(A34=Table!$A$5,I34,0)+IF(A34=Table!$A$5,H34,0)</f>
        <v>0</v>
      </c>
      <c r="Q34" s="539" t="str">
        <f t="shared" si="2"/>
        <v>01/1900</v>
      </c>
      <c r="R34" s="475">
        <f t="shared" si="5"/>
        <v>1</v>
      </c>
      <c r="S34" s="691"/>
      <c r="T34" s="691"/>
      <c r="U34" s="691"/>
      <c r="V34" s="691"/>
      <c r="W34" s="818"/>
      <c r="X34" s="818"/>
      <c r="Y34" s="818"/>
      <c r="Z34" s="818"/>
    </row>
    <row r="35" spans="1:26" ht="15">
      <c r="A35" s="537"/>
      <c r="B35" s="669"/>
      <c r="C35" s="537"/>
      <c r="D35" s="848" t="str">
        <f t="shared" si="3"/>
        <v>Caisse-01/1900</v>
      </c>
      <c r="E35" s="674"/>
      <c r="F35" s="675"/>
      <c r="G35" s="540"/>
      <c r="H35" s="930"/>
      <c r="I35" s="931"/>
      <c r="J35" s="930">
        <f t="shared" si="4"/>
        <v>0</v>
      </c>
      <c r="K35" s="930">
        <f t="shared" si="0"/>
        <v>0</v>
      </c>
      <c r="L35" s="705">
        <f t="shared" si="1"/>
        <v>0</v>
      </c>
      <c r="M35" s="537"/>
      <c r="N35" s="706">
        <f>+IF(A35="",0,IF(A35=Table!$A$5,L35,(IF(A35=Table!$A$3,0,IF(A35=Table!$A$4,L35,0)))))</f>
        <v>0</v>
      </c>
      <c r="O35" s="672"/>
      <c r="P35" s="707">
        <f>-IF(A35=Table!$A$5,I35,0)+IF(A35=Table!$A$5,H35,0)</f>
        <v>0</v>
      </c>
      <c r="Q35" s="539" t="str">
        <f t="shared" si="2"/>
        <v>01/1900</v>
      </c>
      <c r="R35" s="475">
        <f t="shared" si="5"/>
        <v>1</v>
      </c>
      <c r="S35" s="691"/>
      <c r="T35" s="691"/>
      <c r="U35" s="691"/>
      <c r="V35" s="691"/>
      <c r="W35" s="818"/>
      <c r="X35" s="818"/>
      <c r="Y35" s="818"/>
      <c r="Z35" s="818"/>
    </row>
    <row r="36" spans="1:26" ht="15">
      <c r="A36" s="537"/>
      <c r="B36" s="669"/>
      <c r="C36" s="537"/>
      <c r="D36" s="848" t="str">
        <f t="shared" si="3"/>
        <v>Caisse-01/1900</v>
      </c>
      <c r="E36" s="541"/>
      <c r="F36" s="671"/>
      <c r="G36" s="673"/>
      <c r="H36" s="931"/>
      <c r="I36" s="933"/>
      <c r="J36" s="930">
        <f t="shared" si="4"/>
        <v>0</v>
      </c>
      <c r="K36" s="930">
        <f t="shared" si="0"/>
        <v>0</v>
      </c>
      <c r="L36" s="705">
        <f t="shared" si="1"/>
        <v>0</v>
      </c>
      <c r="M36" s="537"/>
      <c r="N36" s="706">
        <f>+IF(A36="",0,IF(A36=Table!$A$5,L36,(IF(A36=Table!$A$3,0,IF(A36=Table!$A$4,L36,0)))))</f>
        <v>0</v>
      </c>
      <c r="O36" s="672"/>
      <c r="P36" s="707">
        <f>-IF(A36=Table!$A$5,I36,0)+IF(A36=Table!$A$5,H36,0)</f>
        <v>0</v>
      </c>
      <c r="Q36" s="539" t="str">
        <f t="shared" si="2"/>
        <v>01/1900</v>
      </c>
      <c r="R36" s="475">
        <f t="shared" si="5"/>
        <v>1</v>
      </c>
      <c r="S36" s="691"/>
      <c r="T36" s="691"/>
      <c r="U36" s="691"/>
      <c r="V36" s="691"/>
      <c r="W36" s="818"/>
      <c r="X36" s="818"/>
      <c r="Y36" s="818"/>
      <c r="Z36" s="818"/>
    </row>
    <row r="37" spans="1:26" ht="15">
      <c r="A37" s="537"/>
      <c r="B37" s="669"/>
      <c r="C37" s="537"/>
      <c r="D37" s="848" t="str">
        <f t="shared" si="3"/>
        <v>Caisse-01/1900</v>
      </c>
      <c r="E37" s="670"/>
      <c r="F37" s="671"/>
      <c r="G37" s="540"/>
      <c r="H37" s="930"/>
      <c r="I37" s="931"/>
      <c r="J37" s="930">
        <f t="shared" si="4"/>
        <v>0</v>
      </c>
      <c r="K37" s="930">
        <f t="shared" si="0"/>
        <v>0</v>
      </c>
      <c r="L37" s="705">
        <f t="shared" si="1"/>
        <v>0</v>
      </c>
      <c r="M37" s="537"/>
      <c r="N37" s="706">
        <f>+IF(A37="",0,IF(A37=Table!$A$5,L37,(IF(A37=Table!$A$3,0,IF(A37=Table!$A$4,L37,0)))))</f>
        <v>0</v>
      </c>
      <c r="O37" s="672"/>
      <c r="P37" s="707">
        <f>-IF(A37=Table!$A$5,I37,0)+IF(A37=Table!$A$5,H37,0)</f>
        <v>0</v>
      </c>
      <c r="Q37" s="539" t="str">
        <f t="shared" si="2"/>
        <v>01/1900</v>
      </c>
      <c r="R37" s="475">
        <f t="shared" si="5"/>
        <v>1</v>
      </c>
      <c r="S37" s="691"/>
      <c r="T37" s="691"/>
      <c r="U37" s="691"/>
      <c r="V37" s="691"/>
      <c r="W37" s="818"/>
      <c r="X37" s="818"/>
      <c r="Y37" s="818"/>
      <c r="Z37" s="818"/>
    </row>
    <row r="38" spans="1:26" ht="15">
      <c r="A38" s="537"/>
      <c r="B38" s="669"/>
      <c r="C38" s="537"/>
      <c r="D38" s="848" t="str">
        <f t="shared" si="3"/>
        <v>Caisse-01/1900</v>
      </c>
      <c r="E38" s="670"/>
      <c r="F38" s="671"/>
      <c r="G38" s="540"/>
      <c r="H38" s="930"/>
      <c r="I38" s="931"/>
      <c r="J38" s="930">
        <f t="shared" si="4"/>
        <v>0</v>
      </c>
      <c r="K38" s="930">
        <f t="shared" si="0"/>
        <v>0</v>
      </c>
      <c r="L38" s="705">
        <f t="shared" si="1"/>
        <v>0</v>
      </c>
      <c r="M38" s="537"/>
      <c r="N38" s="706">
        <f>+IF(A38="",0,IF(A38=Table!$A$5,L38,(IF(A38=Table!$A$3,0,IF(A38=Table!$A$4,L38,0)))))</f>
        <v>0</v>
      </c>
      <c r="O38" s="672"/>
      <c r="P38" s="707">
        <f>-IF(A38=Table!$A$5,I38,0)+IF(A38=Table!$A$5,H38,0)</f>
        <v>0</v>
      </c>
      <c r="Q38" s="539" t="str">
        <f t="shared" si="2"/>
        <v>01/1900</v>
      </c>
      <c r="R38" s="475">
        <f t="shared" si="5"/>
        <v>1</v>
      </c>
      <c r="S38" s="691"/>
      <c r="T38" s="691"/>
      <c r="U38" s="691"/>
      <c r="V38" s="691"/>
      <c r="W38" s="818"/>
      <c r="X38" s="818"/>
      <c r="Y38" s="818"/>
      <c r="Z38" s="818"/>
    </row>
    <row r="39" spans="1:26" ht="15">
      <c r="A39" s="537"/>
      <c r="B39" s="669"/>
      <c r="C39" s="537"/>
      <c r="D39" s="848" t="str">
        <f t="shared" si="3"/>
        <v>Caisse-01/1900</v>
      </c>
      <c r="E39" s="670"/>
      <c r="F39" s="671"/>
      <c r="G39" s="540"/>
      <c r="H39" s="930"/>
      <c r="I39" s="931"/>
      <c r="J39" s="930">
        <f t="shared" si="4"/>
        <v>0</v>
      </c>
      <c r="K39" s="930">
        <f t="shared" si="0"/>
        <v>0</v>
      </c>
      <c r="L39" s="705">
        <f t="shared" si="1"/>
        <v>0</v>
      </c>
      <c r="M39" s="537"/>
      <c r="N39" s="706">
        <f>+IF(A39="",0,IF(A39=Table!$A$5,L39,(IF(A39=Table!$A$3,0,IF(A39=Table!$A$4,L39,0)))))</f>
        <v>0</v>
      </c>
      <c r="O39" s="672"/>
      <c r="P39" s="707">
        <f>-IF(A39=Table!$A$5,I39,0)+IF(A39=Table!$A$5,H39,0)</f>
        <v>0</v>
      </c>
      <c r="Q39" s="539" t="str">
        <f t="shared" si="2"/>
        <v>01/1900</v>
      </c>
      <c r="R39" s="475">
        <f t="shared" si="5"/>
        <v>1</v>
      </c>
      <c r="S39" s="691"/>
      <c r="T39" s="691"/>
      <c r="U39" s="691"/>
      <c r="V39" s="691"/>
      <c r="W39" s="818"/>
      <c r="X39" s="818"/>
      <c r="Y39" s="818"/>
      <c r="Z39" s="818"/>
    </row>
    <row r="40" spans="1:26" ht="15">
      <c r="A40" s="537"/>
      <c r="B40" s="669"/>
      <c r="C40" s="537"/>
      <c r="D40" s="848" t="str">
        <f t="shared" si="3"/>
        <v>Caisse-01/1900</v>
      </c>
      <c r="E40" s="670"/>
      <c r="F40" s="676"/>
      <c r="G40" s="540"/>
      <c r="H40" s="930"/>
      <c r="I40" s="931"/>
      <c r="J40" s="930">
        <f t="shared" si="4"/>
        <v>0</v>
      </c>
      <c r="K40" s="930">
        <f t="shared" si="0"/>
        <v>0</v>
      </c>
      <c r="L40" s="705">
        <f t="shared" si="1"/>
        <v>0</v>
      </c>
      <c r="M40" s="537"/>
      <c r="N40" s="706">
        <f>+IF(A40="",0,IF(A40=Table!$A$5,L40,(IF(A40=Table!$A$3,0,IF(A40=Table!$A$4,L40,0)))))</f>
        <v>0</v>
      </c>
      <c r="O40" s="672"/>
      <c r="P40" s="707">
        <f>-IF(A40=Table!$A$5,I40,0)+IF(A40=Table!$A$5,H40,0)</f>
        <v>0</v>
      </c>
      <c r="Q40" s="539" t="str">
        <f t="shared" si="2"/>
        <v>01/1900</v>
      </c>
      <c r="R40" s="475">
        <f t="shared" si="5"/>
        <v>1</v>
      </c>
      <c r="S40" s="691"/>
      <c r="T40" s="691"/>
      <c r="U40" s="691"/>
      <c r="V40" s="691"/>
      <c r="W40" s="818"/>
      <c r="X40" s="818"/>
      <c r="Y40" s="818"/>
      <c r="Z40" s="818"/>
    </row>
    <row r="41" spans="1:26" ht="15">
      <c r="A41" s="537"/>
      <c r="B41" s="669"/>
      <c r="C41" s="537"/>
      <c r="D41" s="848" t="str">
        <f t="shared" si="3"/>
        <v>Caisse-01/1900</v>
      </c>
      <c r="E41" s="670"/>
      <c r="F41" s="671"/>
      <c r="G41" s="540"/>
      <c r="H41" s="930"/>
      <c r="I41" s="931"/>
      <c r="J41" s="930">
        <f t="shared" si="4"/>
        <v>0</v>
      </c>
      <c r="K41" s="930">
        <f t="shared" si="0"/>
        <v>0</v>
      </c>
      <c r="L41" s="705">
        <f t="shared" si="1"/>
        <v>0</v>
      </c>
      <c r="M41" s="537"/>
      <c r="N41" s="706">
        <f>+IF(A41="",0,IF(A41=Table!$A$5,L41,(IF(A41=Table!$A$3,0,IF(A41=Table!$A$4,L41,0)))))</f>
        <v>0</v>
      </c>
      <c r="O41" s="672"/>
      <c r="P41" s="707">
        <f>-IF(A41=Table!$A$5,I41,0)+IF(A41=Table!$A$5,H41,0)</f>
        <v>0</v>
      </c>
      <c r="Q41" s="539" t="str">
        <f t="shared" si="2"/>
        <v>01/1900</v>
      </c>
      <c r="R41" s="475">
        <f t="shared" si="5"/>
        <v>1</v>
      </c>
      <c r="S41" s="691"/>
      <c r="T41" s="691"/>
      <c r="U41" s="691"/>
      <c r="V41" s="691"/>
      <c r="W41" s="818"/>
      <c r="X41" s="818"/>
      <c r="Y41" s="818"/>
      <c r="Z41" s="818"/>
    </row>
    <row r="42" spans="1:26" ht="15">
      <c r="A42" s="537"/>
      <c r="B42" s="669"/>
      <c r="C42" s="537"/>
      <c r="D42" s="848" t="str">
        <f t="shared" si="3"/>
        <v>Caisse-01/1900</v>
      </c>
      <c r="E42" s="674"/>
      <c r="F42" s="675"/>
      <c r="G42" s="540"/>
      <c r="H42" s="930"/>
      <c r="I42" s="931"/>
      <c r="J42" s="930">
        <f t="shared" si="4"/>
        <v>0</v>
      </c>
      <c r="K42" s="930">
        <f t="shared" si="0"/>
        <v>0</v>
      </c>
      <c r="L42" s="705">
        <f t="shared" si="1"/>
        <v>0</v>
      </c>
      <c r="M42" s="537"/>
      <c r="N42" s="706">
        <f>+IF(A42="",0,IF(A42=Table!$A$5,L42,(IF(A42=Table!$A$3,0,IF(A42=Table!$A$4,L42,0)))))</f>
        <v>0</v>
      </c>
      <c r="O42" s="672"/>
      <c r="P42" s="707">
        <f>-IF(A42=Table!$A$5,I42,0)+IF(A42=Table!$A$5,H42,0)</f>
        <v>0</v>
      </c>
      <c r="Q42" s="539" t="str">
        <f t="shared" si="2"/>
        <v>01/1900</v>
      </c>
      <c r="R42" s="475">
        <f t="shared" si="5"/>
        <v>1</v>
      </c>
      <c r="S42" s="691"/>
      <c r="T42" s="691"/>
      <c r="U42" s="691"/>
      <c r="V42" s="691"/>
      <c r="W42" s="818"/>
      <c r="X42" s="818"/>
      <c r="Y42" s="818"/>
      <c r="Z42" s="818"/>
    </row>
    <row r="43" spans="1:26" ht="15">
      <c r="A43" s="537"/>
      <c r="B43" s="669"/>
      <c r="C43" s="537"/>
      <c r="D43" s="848" t="str">
        <f t="shared" si="3"/>
        <v>Caisse-01/1900</v>
      </c>
      <c r="E43" s="541"/>
      <c r="F43" s="671"/>
      <c r="G43" s="673"/>
      <c r="H43" s="931"/>
      <c r="I43" s="933"/>
      <c r="J43" s="930">
        <f t="shared" si="4"/>
        <v>0</v>
      </c>
      <c r="K43" s="930">
        <f t="shared" si="0"/>
        <v>0</v>
      </c>
      <c r="L43" s="705">
        <f t="shared" si="1"/>
        <v>0</v>
      </c>
      <c r="M43" s="537"/>
      <c r="N43" s="706">
        <f>+IF(A43="",0,IF(A43=Table!$A$5,L43,(IF(A43=Table!$A$3,0,IF(A43=Table!$A$4,L43,0)))))</f>
        <v>0</v>
      </c>
      <c r="O43" s="672"/>
      <c r="P43" s="707">
        <f>-IF(A43=Table!$A$5,I43,0)+IF(A43=Table!$A$5,H43,0)</f>
        <v>0</v>
      </c>
      <c r="Q43" s="539" t="str">
        <f t="shared" si="2"/>
        <v>01/1900</v>
      </c>
      <c r="R43" s="475">
        <f t="shared" si="5"/>
        <v>1</v>
      </c>
      <c r="S43" s="691"/>
      <c r="T43" s="691"/>
      <c r="U43" s="691"/>
      <c r="V43" s="691"/>
      <c r="W43" s="818"/>
      <c r="X43" s="818"/>
      <c r="Y43" s="818"/>
      <c r="Z43" s="818"/>
    </row>
    <row r="44" spans="1:26" ht="15">
      <c r="A44" s="537"/>
      <c r="B44" s="669"/>
      <c r="C44" s="537"/>
      <c r="D44" s="848" t="str">
        <f t="shared" si="3"/>
        <v>Caisse-01/1900</v>
      </c>
      <c r="E44" s="670"/>
      <c r="F44" s="676"/>
      <c r="G44" s="540"/>
      <c r="H44" s="930"/>
      <c r="I44" s="931"/>
      <c r="J44" s="930">
        <f t="shared" si="4"/>
        <v>0</v>
      </c>
      <c r="K44" s="930">
        <f t="shared" si="0"/>
        <v>0</v>
      </c>
      <c r="L44" s="705">
        <f t="shared" si="1"/>
        <v>0</v>
      </c>
      <c r="M44" s="537"/>
      <c r="N44" s="706">
        <f>+IF(A44="",0,IF(A44=Table!$A$5,L44,(IF(A44=Table!$A$3,0,IF(A44=Table!$A$4,L44,0)))))</f>
        <v>0</v>
      </c>
      <c r="O44" s="672"/>
      <c r="P44" s="707">
        <f>-IF(A44=Table!$A$5,I44,0)+IF(A44=Table!$A$5,H44,0)</f>
        <v>0</v>
      </c>
      <c r="Q44" s="539" t="str">
        <f t="shared" si="2"/>
        <v>01/1900</v>
      </c>
      <c r="R44" s="475">
        <f t="shared" si="5"/>
        <v>1</v>
      </c>
      <c r="S44" s="691"/>
      <c r="T44" s="691"/>
      <c r="U44" s="691"/>
      <c r="V44" s="691"/>
      <c r="W44" s="818"/>
      <c r="X44" s="818"/>
      <c r="Y44" s="818"/>
      <c r="Z44" s="818"/>
    </row>
    <row r="45" spans="1:26" ht="15">
      <c r="A45" s="537"/>
      <c r="B45" s="669"/>
      <c r="C45" s="537"/>
      <c r="D45" s="848" t="str">
        <f t="shared" si="3"/>
        <v>Caisse-01/1900</v>
      </c>
      <c r="E45" s="670"/>
      <c r="F45" s="671"/>
      <c r="G45" s="540"/>
      <c r="H45" s="930"/>
      <c r="I45" s="931"/>
      <c r="J45" s="930">
        <f t="shared" si="4"/>
        <v>0</v>
      </c>
      <c r="K45" s="930">
        <f t="shared" si="0"/>
        <v>0</v>
      </c>
      <c r="L45" s="705">
        <f t="shared" si="1"/>
        <v>0</v>
      </c>
      <c r="M45" s="537"/>
      <c r="N45" s="706">
        <f>+IF(A45="",0,IF(A45=Table!$A$5,L45,(IF(A45=Table!$A$3,0,IF(A45=Table!$A$4,L45,0)))))</f>
        <v>0</v>
      </c>
      <c r="O45" s="672"/>
      <c r="P45" s="707">
        <f>-IF(A45=Table!$A$5,I45,0)+IF(A45=Table!$A$5,H45,0)</f>
        <v>0</v>
      </c>
      <c r="Q45" s="539" t="str">
        <f t="shared" si="2"/>
        <v>01/1900</v>
      </c>
      <c r="R45" s="475">
        <f t="shared" si="5"/>
        <v>1</v>
      </c>
      <c r="S45" s="691"/>
      <c r="T45" s="691"/>
      <c r="U45" s="691"/>
      <c r="V45" s="691"/>
      <c r="W45" s="818"/>
      <c r="X45" s="818"/>
      <c r="Y45" s="818"/>
      <c r="Z45" s="818"/>
    </row>
    <row r="46" spans="1:26" ht="15">
      <c r="A46" s="537"/>
      <c r="B46" s="669"/>
      <c r="C46" s="537"/>
      <c r="D46" s="848" t="str">
        <f t="shared" si="3"/>
        <v>Caisse-01/1900</v>
      </c>
      <c r="E46" s="670"/>
      <c r="F46" s="671"/>
      <c r="G46" s="540"/>
      <c r="H46" s="930"/>
      <c r="I46" s="931"/>
      <c r="J46" s="930">
        <f t="shared" si="4"/>
        <v>0</v>
      </c>
      <c r="K46" s="930">
        <f t="shared" si="0"/>
        <v>0</v>
      </c>
      <c r="L46" s="705">
        <f t="shared" si="1"/>
        <v>0</v>
      </c>
      <c r="M46" s="537"/>
      <c r="N46" s="706">
        <f>+IF(A46="",0,IF(A46=Table!$A$5,L46,(IF(A46=Table!$A$3,0,IF(A46=Table!$A$4,L46,0)))))</f>
        <v>0</v>
      </c>
      <c r="O46" s="672"/>
      <c r="P46" s="707">
        <f>-IF(A46=Table!$A$5,I46,0)+IF(A46=Table!$A$5,H46,0)</f>
        <v>0</v>
      </c>
      <c r="Q46" s="539" t="str">
        <f t="shared" si="2"/>
        <v>01/1900</v>
      </c>
      <c r="R46" s="475">
        <f t="shared" si="5"/>
        <v>1</v>
      </c>
      <c r="S46" s="691"/>
      <c r="T46" s="691"/>
      <c r="U46" s="691"/>
      <c r="V46" s="691"/>
      <c r="W46" s="818"/>
      <c r="X46" s="818"/>
      <c r="Y46" s="818"/>
      <c r="Z46" s="818"/>
    </row>
    <row r="47" spans="1:26" ht="15">
      <c r="A47" s="537"/>
      <c r="B47" s="669"/>
      <c r="C47" s="537"/>
      <c r="D47" s="848" t="str">
        <f t="shared" si="3"/>
        <v>Caisse-01/1900</v>
      </c>
      <c r="E47" s="670"/>
      <c r="F47" s="675"/>
      <c r="G47" s="540"/>
      <c r="H47" s="930"/>
      <c r="I47" s="931"/>
      <c r="J47" s="930">
        <f t="shared" si="4"/>
        <v>0</v>
      </c>
      <c r="K47" s="930">
        <f t="shared" si="0"/>
        <v>0</v>
      </c>
      <c r="L47" s="705">
        <f t="shared" si="1"/>
        <v>0</v>
      </c>
      <c r="M47" s="537"/>
      <c r="N47" s="706">
        <f>+IF(A47="",0,IF(A47=Table!$A$5,L47,(IF(A47=Table!$A$3,0,IF(A47=Table!$A$4,L47,0)))))</f>
        <v>0</v>
      </c>
      <c r="O47" s="672"/>
      <c r="P47" s="707">
        <f>-IF(A47=Table!$A$5,I47,0)+IF(A47=Table!$A$5,H47,0)</f>
        <v>0</v>
      </c>
      <c r="Q47" s="539" t="str">
        <f t="shared" si="2"/>
        <v>01/1900</v>
      </c>
      <c r="R47" s="475">
        <f t="shared" si="5"/>
        <v>1</v>
      </c>
      <c r="S47" s="691"/>
      <c r="T47" s="691"/>
      <c r="U47" s="691"/>
      <c r="V47" s="691"/>
      <c r="W47" s="818"/>
      <c r="X47" s="818"/>
      <c r="Y47" s="818"/>
      <c r="Z47" s="818"/>
    </row>
    <row r="48" spans="1:26" ht="15">
      <c r="A48" s="537"/>
      <c r="B48" s="669"/>
      <c r="C48" s="537"/>
      <c r="D48" s="848" t="str">
        <f t="shared" si="3"/>
        <v>Caisse-01/1900</v>
      </c>
      <c r="E48" s="674"/>
      <c r="F48" s="676"/>
      <c r="G48" s="540"/>
      <c r="H48" s="930"/>
      <c r="I48" s="931"/>
      <c r="J48" s="930">
        <f t="shared" si="4"/>
        <v>0</v>
      </c>
      <c r="K48" s="930">
        <f t="shared" si="0"/>
        <v>0</v>
      </c>
      <c r="L48" s="705">
        <f t="shared" si="1"/>
        <v>0</v>
      </c>
      <c r="M48" s="537"/>
      <c r="N48" s="706">
        <f>+IF(A48="",0,IF(A48=Table!$A$5,L48,(IF(A48=Table!$A$3,0,IF(A48=Table!$A$4,L48,0)))))</f>
        <v>0</v>
      </c>
      <c r="O48" s="672"/>
      <c r="P48" s="707">
        <f>-IF(A48=Table!$A$5,I48,0)+IF(A48=Table!$A$5,H48,0)</f>
        <v>0</v>
      </c>
      <c r="Q48" s="539" t="str">
        <f t="shared" si="2"/>
        <v>01/1900</v>
      </c>
      <c r="R48" s="475">
        <f t="shared" si="5"/>
        <v>1</v>
      </c>
      <c r="S48" s="691"/>
      <c r="T48" s="691"/>
      <c r="U48" s="691"/>
      <c r="V48" s="691"/>
      <c r="W48" s="818"/>
      <c r="X48" s="818"/>
      <c r="Y48" s="818"/>
      <c r="Z48" s="818"/>
    </row>
    <row r="49" spans="1:26" ht="15">
      <c r="A49" s="537"/>
      <c r="B49" s="669"/>
      <c r="C49" s="537"/>
      <c r="D49" s="848" t="str">
        <f t="shared" si="3"/>
        <v>Caisse-01/1900</v>
      </c>
      <c r="E49" s="541"/>
      <c r="F49" s="677"/>
      <c r="G49" s="673"/>
      <c r="H49" s="931"/>
      <c r="I49" s="933"/>
      <c r="J49" s="930">
        <f t="shared" si="4"/>
        <v>0</v>
      </c>
      <c r="K49" s="930">
        <f t="shared" si="0"/>
        <v>0</v>
      </c>
      <c r="L49" s="705">
        <f t="shared" si="1"/>
        <v>0</v>
      </c>
      <c r="M49" s="537"/>
      <c r="N49" s="706">
        <f>+IF(A49="",0,IF(A49=Table!$A$5,L49,(IF(A49=Table!$A$3,0,IF(A49=Table!$A$4,L49,0)))))</f>
        <v>0</v>
      </c>
      <c r="O49" s="672"/>
      <c r="P49" s="707">
        <f>-IF(A49=Table!$A$5,I49,0)+IF(A49=Table!$A$5,H49,0)</f>
        <v>0</v>
      </c>
      <c r="Q49" s="539" t="str">
        <f t="shared" si="2"/>
        <v>01/1900</v>
      </c>
      <c r="R49" s="475">
        <f t="shared" si="5"/>
        <v>1</v>
      </c>
      <c r="S49" s="691"/>
      <c r="T49" s="691"/>
      <c r="U49" s="691"/>
      <c r="V49" s="691"/>
      <c r="W49" s="818"/>
      <c r="X49" s="818"/>
      <c r="Y49" s="818"/>
      <c r="Z49" s="818"/>
    </row>
    <row r="50" spans="1:26" ht="15">
      <c r="A50" s="537"/>
      <c r="B50" s="669"/>
      <c r="C50" s="537"/>
      <c r="D50" s="848" t="str">
        <f t="shared" si="3"/>
        <v>Caisse-01/1900</v>
      </c>
      <c r="E50" s="670"/>
      <c r="F50" s="671"/>
      <c r="G50" s="540"/>
      <c r="H50" s="930"/>
      <c r="I50" s="931"/>
      <c r="J50" s="930">
        <f t="shared" si="4"/>
        <v>0</v>
      </c>
      <c r="K50" s="930">
        <f t="shared" si="0"/>
        <v>0</v>
      </c>
      <c r="L50" s="705">
        <f t="shared" si="1"/>
        <v>0</v>
      </c>
      <c r="M50" s="537"/>
      <c r="N50" s="706">
        <f>+IF(A50="",0,IF(A50=Table!$A$5,L50,(IF(A50=Table!$A$3,0,IF(A50=Table!$A$4,L50,0)))))</f>
        <v>0</v>
      </c>
      <c r="O50" s="672"/>
      <c r="P50" s="707">
        <f>-IF(A50=Table!$A$5,I50,0)+IF(A50=Table!$A$5,H50,0)</f>
        <v>0</v>
      </c>
      <c r="Q50" s="539" t="str">
        <f t="shared" si="2"/>
        <v>01/1900</v>
      </c>
      <c r="R50" s="475">
        <f t="shared" si="5"/>
        <v>1</v>
      </c>
      <c r="S50" s="691"/>
      <c r="T50" s="691"/>
      <c r="U50" s="691"/>
      <c r="V50" s="691"/>
      <c r="W50" s="818"/>
      <c r="X50" s="818"/>
      <c r="Y50" s="818"/>
      <c r="Z50" s="818"/>
    </row>
    <row r="51" spans="1:26" ht="15">
      <c r="A51" s="537"/>
      <c r="B51" s="669"/>
      <c r="C51" s="537"/>
      <c r="D51" s="848" t="str">
        <f t="shared" si="3"/>
        <v>Caisse-01/1900</v>
      </c>
      <c r="E51" s="670"/>
      <c r="F51" s="676"/>
      <c r="G51" s="540"/>
      <c r="H51" s="930"/>
      <c r="I51" s="931"/>
      <c r="J51" s="930">
        <f t="shared" si="4"/>
        <v>0</v>
      </c>
      <c r="K51" s="930">
        <f t="shared" si="0"/>
        <v>0</v>
      </c>
      <c r="L51" s="705">
        <f t="shared" si="1"/>
        <v>0</v>
      </c>
      <c r="M51" s="537"/>
      <c r="N51" s="706">
        <f>+IF(A51="",0,IF(A51=Table!$A$5,L51,(IF(A51=Table!$A$3,0,IF(A51=Table!$A$4,L51,0)))))</f>
        <v>0</v>
      </c>
      <c r="O51" s="672"/>
      <c r="P51" s="707">
        <f>-IF(A51=Table!$A$5,I51,0)+IF(A51=Table!$A$5,H51,0)</f>
        <v>0</v>
      </c>
      <c r="Q51" s="539" t="str">
        <f t="shared" si="2"/>
        <v>01/1900</v>
      </c>
      <c r="R51" s="475">
        <f t="shared" si="5"/>
        <v>1</v>
      </c>
      <c r="S51" s="691"/>
      <c r="T51" s="691"/>
      <c r="U51" s="691"/>
      <c r="V51" s="691"/>
      <c r="W51" s="818"/>
      <c r="X51" s="818"/>
      <c r="Y51" s="818"/>
      <c r="Z51" s="818"/>
    </row>
    <row r="52" spans="1:26" ht="15">
      <c r="A52" s="537"/>
      <c r="B52" s="669"/>
      <c r="C52" s="537"/>
      <c r="D52" s="848" t="str">
        <f t="shared" si="3"/>
        <v>Caisse-01/1900</v>
      </c>
      <c r="E52" s="670"/>
      <c r="F52" s="671"/>
      <c r="G52" s="540"/>
      <c r="H52" s="930"/>
      <c r="I52" s="931"/>
      <c r="J52" s="930">
        <f t="shared" si="4"/>
        <v>0</v>
      </c>
      <c r="K52" s="930">
        <f t="shared" si="0"/>
        <v>0</v>
      </c>
      <c r="L52" s="705">
        <f t="shared" si="1"/>
        <v>0</v>
      </c>
      <c r="M52" s="537"/>
      <c r="N52" s="706">
        <f>+IF(A52="",0,IF(A52=Table!$A$5,L52,(IF(A52=Table!$A$3,0,IF(A52=Table!$A$4,L52,0)))))</f>
        <v>0</v>
      </c>
      <c r="O52" s="672"/>
      <c r="P52" s="707">
        <f>-IF(A52=Table!$A$5,I52,0)+IF(A52=Table!$A$5,H52,0)</f>
        <v>0</v>
      </c>
      <c r="Q52" s="539" t="str">
        <f t="shared" si="2"/>
        <v>01/1900</v>
      </c>
      <c r="R52" s="475">
        <f t="shared" si="5"/>
        <v>1</v>
      </c>
      <c r="S52" s="691"/>
      <c r="T52" s="691"/>
      <c r="U52" s="691"/>
      <c r="V52" s="691"/>
      <c r="W52" s="818"/>
      <c r="X52" s="818"/>
      <c r="Y52" s="818"/>
      <c r="Z52" s="818"/>
    </row>
    <row r="53" spans="1:26" ht="15">
      <c r="A53" s="537"/>
      <c r="B53" s="669"/>
      <c r="C53" s="537"/>
      <c r="D53" s="848" t="str">
        <f t="shared" si="3"/>
        <v>Caisse-01/1900</v>
      </c>
      <c r="E53" s="670"/>
      <c r="F53" s="671"/>
      <c r="G53" s="540"/>
      <c r="H53" s="930"/>
      <c r="I53" s="931"/>
      <c r="J53" s="930">
        <f t="shared" si="4"/>
        <v>0</v>
      </c>
      <c r="K53" s="930">
        <f t="shared" si="0"/>
        <v>0</v>
      </c>
      <c r="L53" s="705">
        <f t="shared" si="1"/>
        <v>0</v>
      </c>
      <c r="M53" s="537"/>
      <c r="N53" s="706">
        <f>+IF(A53="",0,IF(A53=Table!$A$5,L53,(IF(A53=Table!$A$3,0,IF(A53=Table!$A$4,L53,0)))))</f>
        <v>0</v>
      </c>
      <c r="O53" s="672"/>
      <c r="P53" s="707">
        <f>-IF(A53=Table!$A$5,I53,0)+IF(A53=Table!$A$5,H53,0)</f>
        <v>0</v>
      </c>
      <c r="Q53" s="539" t="str">
        <f t="shared" si="2"/>
        <v>01/1900</v>
      </c>
      <c r="R53" s="475">
        <f t="shared" si="5"/>
        <v>1</v>
      </c>
      <c r="S53" s="691"/>
      <c r="T53" s="691"/>
      <c r="U53" s="691"/>
      <c r="V53" s="691"/>
      <c r="W53" s="818"/>
      <c r="X53" s="818"/>
      <c r="Y53" s="818"/>
      <c r="Z53" s="818"/>
    </row>
    <row r="54" spans="1:26" ht="15">
      <c r="A54" s="537"/>
      <c r="B54" s="669"/>
      <c r="C54" s="537"/>
      <c r="D54" s="848" t="str">
        <f t="shared" si="3"/>
        <v>Caisse-01/1900</v>
      </c>
      <c r="E54" s="670"/>
      <c r="F54" s="671"/>
      <c r="G54" s="540"/>
      <c r="H54" s="930"/>
      <c r="I54" s="931"/>
      <c r="J54" s="930">
        <f t="shared" si="4"/>
        <v>0</v>
      </c>
      <c r="K54" s="930">
        <f t="shared" si="0"/>
        <v>0</v>
      </c>
      <c r="L54" s="705">
        <f t="shared" si="1"/>
        <v>0</v>
      </c>
      <c r="M54" s="537"/>
      <c r="N54" s="706">
        <f>+IF(A54="",0,IF(A54=Table!$A$5,L54,(IF(A54=Table!$A$3,0,IF(A54=Table!$A$4,L54,0)))))</f>
        <v>0</v>
      </c>
      <c r="O54" s="672"/>
      <c r="P54" s="707">
        <f>-IF(A54=Table!$A$5,I54,0)+IF(A54=Table!$A$5,H54,0)</f>
        <v>0</v>
      </c>
      <c r="Q54" s="539" t="str">
        <f t="shared" si="2"/>
        <v>01/1900</v>
      </c>
      <c r="R54" s="475">
        <f t="shared" si="5"/>
        <v>1</v>
      </c>
      <c r="S54" s="691"/>
      <c r="T54" s="691"/>
      <c r="U54" s="691"/>
      <c r="V54" s="691"/>
      <c r="W54" s="818"/>
      <c r="X54" s="818"/>
      <c r="Y54" s="818"/>
      <c r="Z54" s="818"/>
    </row>
    <row r="55" spans="1:26" ht="15">
      <c r="A55" s="537"/>
      <c r="B55" s="669"/>
      <c r="C55" s="537"/>
      <c r="D55" s="848" t="str">
        <f t="shared" si="3"/>
        <v>Caisse-01/1900</v>
      </c>
      <c r="E55" s="670"/>
      <c r="F55" s="671"/>
      <c r="G55" s="540"/>
      <c r="H55" s="930"/>
      <c r="I55" s="931"/>
      <c r="J55" s="930">
        <f t="shared" si="4"/>
        <v>0</v>
      </c>
      <c r="K55" s="930">
        <f t="shared" si="0"/>
        <v>0</v>
      </c>
      <c r="L55" s="705">
        <f t="shared" si="1"/>
        <v>0</v>
      </c>
      <c r="M55" s="537"/>
      <c r="N55" s="706">
        <f>+IF(A55="",0,IF(A55=Table!$A$5,L55,(IF(A55=Table!$A$3,0,IF(A55=Table!$A$4,L55,0)))))</f>
        <v>0</v>
      </c>
      <c r="O55" s="672"/>
      <c r="P55" s="707">
        <f>-IF(A55=Table!$A$5,I55,0)+IF(A55=Table!$A$5,H55,0)</f>
        <v>0</v>
      </c>
      <c r="Q55" s="539" t="str">
        <f t="shared" si="2"/>
        <v>01/1900</v>
      </c>
      <c r="R55" s="475">
        <f t="shared" si="5"/>
        <v>1</v>
      </c>
      <c r="S55" s="691"/>
      <c r="T55" s="691"/>
      <c r="U55" s="691"/>
      <c r="V55" s="691"/>
      <c r="W55" s="818"/>
      <c r="X55" s="818"/>
      <c r="Y55" s="818"/>
      <c r="Z55" s="818"/>
    </row>
    <row r="56" spans="1:26" ht="15">
      <c r="A56" s="537"/>
      <c r="B56" s="669"/>
      <c r="C56" s="537"/>
      <c r="D56" s="848" t="str">
        <f t="shared" si="3"/>
        <v>Caisse-01/1900</v>
      </c>
      <c r="E56" s="670"/>
      <c r="F56" s="671"/>
      <c r="G56" s="540"/>
      <c r="H56" s="930"/>
      <c r="I56" s="931"/>
      <c r="J56" s="930">
        <f t="shared" si="4"/>
        <v>0</v>
      </c>
      <c r="K56" s="930">
        <f t="shared" si="0"/>
        <v>0</v>
      </c>
      <c r="L56" s="705">
        <f t="shared" si="1"/>
        <v>0</v>
      </c>
      <c r="M56" s="537"/>
      <c r="N56" s="706">
        <f>+IF(A56="",0,IF(A56=Table!$A$5,L56,(IF(A56=Table!$A$3,0,IF(A56=Table!$A$4,L56,0)))))</f>
        <v>0</v>
      </c>
      <c r="O56" s="672"/>
      <c r="P56" s="707">
        <f>-IF(A56=Table!$A$5,I56,0)+IF(A56=Table!$A$5,H56,0)</f>
        <v>0</v>
      </c>
      <c r="Q56" s="539" t="str">
        <f t="shared" si="2"/>
        <v>01/1900</v>
      </c>
      <c r="R56" s="475">
        <f t="shared" si="5"/>
        <v>1</v>
      </c>
      <c r="S56" s="691"/>
      <c r="T56" s="691"/>
      <c r="U56" s="691"/>
      <c r="V56" s="691"/>
      <c r="W56" s="818"/>
      <c r="X56" s="818"/>
      <c r="Y56" s="818"/>
      <c r="Z56" s="818"/>
    </row>
    <row r="57" spans="1:26" ht="15">
      <c r="A57" s="537"/>
      <c r="B57" s="669"/>
      <c r="C57" s="537"/>
      <c r="D57" s="848" t="str">
        <f t="shared" si="3"/>
        <v>Caisse-01/1900</v>
      </c>
      <c r="E57" s="670"/>
      <c r="F57" s="671"/>
      <c r="G57" s="540"/>
      <c r="H57" s="930"/>
      <c r="I57" s="931"/>
      <c r="J57" s="930">
        <f t="shared" si="4"/>
        <v>0</v>
      </c>
      <c r="K57" s="930">
        <f t="shared" si="0"/>
        <v>0</v>
      </c>
      <c r="L57" s="705">
        <f t="shared" si="1"/>
        <v>0</v>
      </c>
      <c r="M57" s="537"/>
      <c r="N57" s="706">
        <f>+IF(A57="",0,IF(A57=Table!$A$5,L57,(IF(A57=Table!$A$3,0,IF(A57=Table!$A$4,L57,0)))))</f>
        <v>0</v>
      </c>
      <c r="O57" s="672"/>
      <c r="P57" s="707">
        <f>-IF(A57=Table!$A$5,I57,0)+IF(A57=Table!$A$5,H57,0)</f>
        <v>0</v>
      </c>
      <c r="Q57" s="539" t="str">
        <f t="shared" si="2"/>
        <v>01/1900</v>
      </c>
      <c r="R57" s="475">
        <f t="shared" si="5"/>
        <v>1</v>
      </c>
      <c r="S57" s="691"/>
      <c r="T57" s="691"/>
      <c r="U57" s="691"/>
      <c r="V57" s="691"/>
      <c r="W57" s="818"/>
      <c r="X57" s="818"/>
      <c r="Y57" s="818"/>
      <c r="Z57" s="818"/>
    </row>
    <row r="58" spans="1:26" ht="15">
      <c r="A58" s="537"/>
      <c r="B58" s="669"/>
      <c r="C58" s="537"/>
      <c r="D58" s="848" t="str">
        <f t="shared" si="3"/>
        <v>Caisse-01/1900</v>
      </c>
      <c r="E58" s="670"/>
      <c r="F58" s="671"/>
      <c r="G58" s="540"/>
      <c r="H58" s="930"/>
      <c r="I58" s="931"/>
      <c r="J58" s="930">
        <f t="shared" si="4"/>
        <v>0</v>
      </c>
      <c r="K58" s="930">
        <f t="shared" si="0"/>
        <v>0</v>
      </c>
      <c r="L58" s="705">
        <f t="shared" si="1"/>
        <v>0</v>
      </c>
      <c r="M58" s="537"/>
      <c r="N58" s="706">
        <f>+IF(A58="",0,IF(A58=Table!$A$5,L58,(IF(A58=Table!$A$3,0,IF(A58=Table!$A$4,L58,0)))))</f>
        <v>0</v>
      </c>
      <c r="O58" s="672"/>
      <c r="P58" s="707">
        <f>-IF(A58=Table!$A$5,I58,0)+IF(A58=Table!$A$5,H58,0)</f>
        <v>0</v>
      </c>
      <c r="Q58" s="539" t="str">
        <f t="shared" si="2"/>
        <v>01/1900</v>
      </c>
      <c r="R58" s="475">
        <f t="shared" si="5"/>
        <v>1</v>
      </c>
      <c r="S58" s="691"/>
      <c r="T58" s="691"/>
      <c r="U58" s="691"/>
      <c r="V58" s="691"/>
      <c r="W58" s="818"/>
      <c r="X58" s="818"/>
      <c r="Y58" s="818"/>
      <c r="Z58" s="818"/>
    </row>
    <row r="59" spans="1:26" ht="15">
      <c r="A59" s="537"/>
      <c r="B59" s="669"/>
      <c r="C59" s="537"/>
      <c r="D59" s="848" t="str">
        <f t="shared" si="3"/>
        <v>Caisse-01/1900</v>
      </c>
      <c r="E59" s="670"/>
      <c r="F59" s="671"/>
      <c r="G59" s="540"/>
      <c r="H59" s="930"/>
      <c r="I59" s="931"/>
      <c r="J59" s="930">
        <f t="shared" si="4"/>
        <v>0</v>
      </c>
      <c r="K59" s="930">
        <f t="shared" si="0"/>
        <v>0</v>
      </c>
      <c r="L59" s="705">
        <f t="shared" si="1"/>
        <v>0</v>
      </c>
      <c r="M59" s="537"/>
      <c r="N59" s="706">
        <f>+IF(A59="",0,IF(A59=Table!$A$5,L59,(IF(A59=Table!$A$3,0,IF(A59=Table!$A$4,L59,0)))))</f>
        <v>0</v>
      </c>
      <c r="O59" s="672"/>
      <c r="P59" s="707">
        <f>-IF(A59=Table!$A$5,I59,0)+IF(A59=Table!$A$5,H59,0)</f>
        <v>0</v>
      </c>
      <c r="Q59" s="539" t="str">
        <f t="shared" si="2"/>
        <v>01/1900</v>
      </c>
      <c r="R59" s="475">
        <f t="shared" si="5"/>
        <v>1</v>
      </c>
      <c r="S59" s="691"/>
      <c r="T59" s="691"/>
      <c r="U59" s="691"/>
      <c r="V59" s="691"/>
      <c r="W59" s="818"/>
      <c r="X59" s="818"/>
      <c r="Y59" s="818"/>
      <c r="Z59" s="818"/>
    </row>
    <row r="60" spans="1:26" ht="15">
      <c r="A60" s="537"/>
      <c r="B60" s="669"/>
      <c r="C60" s="537"/>
      <c r="D60" s="848" t="str">
        <f t="shared" si="3"/>
        <v>Caisse-01/1900</v>
      </c>
      <c r="E60" s="670"/>
      <c r="F60" s="671"/>
      <c r="G60" s="540"/>
      <c r="H60" s="930"/>
      <c r="I60" s="931"/>
      <c r="J60" s="930">
        <f t="shared" si="4"/>
        <v>0</v>
      </c>
      <c r="K60" s="930">
        <f t="shared" si="0"/>
        <v>0</v>
      </c>
      <c r="L60" s="705">
        <f t="shared" si="1"/>
        <v>0</v>
      </c>
      <c r="M60" s="537"/>
      <c r="N60" s="706">
        <f>+IF(A60="",0,IF(A60=Table!$A$5,L60,(IF(A60=Table!$A$3,0,IF(A60=Table!$A$4,L60,0)))))</f>
        <v>0</v>
      </c>
      <c r="O60" s="672"/>
      <c r="P60" s="707">
        <f>-IF(A60=Table!$A$5,I60,0)+IF(A60=Table!$A$5,H60,0)</f>
        <v>0</v>
      </c>
      <c r="Q60" s="539" t="str">
        <f t="shared" si="2"/>
        <v>01/1900</v>
      </c>
      <c r="R60" s="475">
        <f t="shared" si="5"/>
        <v>1</v>
      </c>
      <c r="S60" s="691"/>
      <c r="T60" s="691"/>
      <c r="U60" s="691"/>
      <c r="V60" s="691"/>
      <c r="W60" s="818"/>
      <c r="X60" s="818"/>
      <c r="Y60" s="818"/>
      <c r="Z60" s="818"/>
    </row>
    <row r="61" spans="1:26" ht="15">
      <c r="A61" s="537"/>
      <c r="B61" s="669"/>
      <c r="C61" s="537"/>
      <c r="D61" s="848" t="str">
        <f t="shared" si="3"/>
        <v>Caisse-01/1900</v>
      </c>
      <c r="E61" s="670"/>
      <c r="F61" s="677"/>
      <c r="G61" s="540"/>
      <c r="H61" s="930"/>
      <c r="I61" s="931"/>
      <c r="J61" s="930">
        <f t="shared" si="4"/>
        <v>0</v>
      </c>
      <c r="K61" s="930">
        <f t="shared" si="0"/>
        <v>0</v>
      </c>
      <c r="L61" s="705">
        <f t="shared" si="1"/>
        <v>0</v>
      </c>
      <c r="M61" s="537"/>
      <c r="N61" s="706">
        <f>+IF(A61="",0,IF(A61=Table!$A$5,L61,(IF(A61=Table!$A$3,0,IF(A61=Table!$A$4,L61,0)))))</f>
        <v>0</v>
      </c>
      <c r="O61" s="672"/>
      <c r="P61" s="707">
        <f>-IF(A61=Table!$A$5,I61,0)+IF(A61=Table!$A$5,H61,0)</f>
        <v>0</v>
      </c>
      <c r="Q61" s="539" t="str">
        <f t="shared" si="2"/>
        <v>01/1900</v>
      </c>
      <c r="R61" s="475">
        <f t="shared" si="5"/>
        <v>1</v>
      </c>
      <c r="S61" s="691"/>
      <c r="T61" s="691"/>
      <c r="U61" s="691"/>
      <c r="V61" s="691"/>
      <c r="W61" s="818"/>
      <c r="X61" s="818"/>
      <c r="Y61" s="818"/>
      <c r="Z61" s="818"/>
    </row>
    <row r="62" spans="1:26" ht="15">
      <c r="A62" s="537"/>
      <c r="B62" s="669"/>
      <c r="C62" s="537"/>
      <c r="D62" s="848" t="str">
        <f t="shared" si="3"/>
        <v>Caisse-01/1900</v>
      </c>
      <c r="E62" s="670"/>
      <c r="F62" s="677"/>
      <c r="G62" s="540"/>
      <c r="H62" s="930"/>
      <c r="I62" s="931"/>
      <c r="J62" s="930">
        <f t="shared" si="4"/>
        <v>0</v>
      </c>
      <c r="K62" s="930">
        <f t="shared" si="0"/>
        <v>0</v>
      </c>
      <c r="L62" s="705">
        <f t="shared" si="1"/>
        <v>0</v>
      </c>
      <c r="M62" s="537"/>
      <c r="N62" s="706">
        <f>+IF(A62="",0,IF(A62=Table!$A$5,L62,(IF(A62=Table!$A$3,0,IF(A62=Table!$A$4,L62,0)))))</f>
        <v>0</v>
      </c>
      <c r="O62" s="672"/>
      <c r="P62" s="707">
        <f>-IF(A62=Table!$A$5,I62,0)+IF(A62=Table!$A$5,H62,0)</f>
        <v>0</v>
      </c>
      <c r="Q62" s="539" t="str">
        <f t="shared" si="2"/>
        <v>01/1900</v>
      </c>
      <c r="R62" s="475">
        <f t="shared" si="5"/>
        <v>1</v>
      </c>
      <c r="S62" s="691"/>
      <c r="T62" s="691"/>
      <c r="U62" s="691"/>
      <c r="V62" s="691"/>
      <c r="W62" s="818"/>
      <c r="X62" s="818"/>
      <c r="Y62" s="818"/>
      <c r="Z62" s="818"/>
    </row>
    <row r="63" spans="1:26" ht="15">
      <c r="A63" s="537"/>
      <c r="B63" s="669"/>
      <c r="C63" s="537"/>
      <c r="D63" s="848" t="str">
        <f t="shared" si="3"/>
        <v>Caisse-01/1900</v>
      </c>
      <c r="E63" s="670"/>
      <c r="F63" s="677"/>
      <c r="G63" s="540"/>
      <c r="H63" s="930"/>
      <c r="I63" s="931"/>
      <c r="J63" s="930">
        <f t="shared" si="4"/>
        <v>0</v>
      </c>
      <c r="K63" s="930">
        <f t="shared" si="0"/>
        <v>0</v>
      </c>
      <c r="L63" s="705">
        <f t="shared" si="1"/>
        <v>0</v>
      </c>
      <c r="M63" s="537"/>
      <c r="N63" s="706">
        <f>+IF(A63="",0,IF(A63=Table!$A$5,L63,(IF(A63=Table!$A$3,0,IF(A63=Table!$A$4,L63,0)))))</f>
        <v>0</v>
      </c>
      <c r="O63" s="672"/>
      <c r="P63" s="707">
        <f>-IF(A63=Table!$A$5,I63,0)+IF(A63=Table!$A$5,H63,0)</f>
        <v>0</v>
      </c>
      <c r="Q63" s="539" t="str">
        <f t="shared" si="2"/>
        <v>01/1900</v>
      </c>
      <c r="R63" s="475">
        <f t="shared" si="5"/>
        <v>1</v>
      </c>
      <c r="S63" s="691"/>
      <c r="T63" s="691"/>
      <c r="U63" s="691"/>
      <c r="V63" s="691"/>
      <c r="W63" s="818"/>
      <c r="X63" s="818"/>
      <c r="Y63" s="818"/>
      <c r="Z63" s="818"/>
    </row>
    <row r="64" spans="1:26" ht="15">
      <c r="A64" s="537"/>
      <c r="B64" s="669"/>
      <c r="C64" s="537"/>
      <c r="D64" s="848" t="str">
        <f t="shared" si="3"/>
        <v>Caisse-01/1900</v>
      </c>
      <c r="E64" s="670"/>
      <c r="F64" s="671"/>
      <c r="G64" s="540"/>
      <c r="H64" s="930"/>
      <c r="I64" s="931"/>
      <c r="J64" s="930">
        <f t="shared" si="4"/>
        <v>0</v>
      </c>
      <c r="K64" s="930">
        <f t="shared" si="0"/>
        <v>0</v>
      </c>
      <c r="L64" s="705">
        <f t="shared" si="1"/>
        <v>0</v>
      </c>
      <c r="M64" s="537"/>
      <c r="N64" s="706">
        <f>+IF(A64="",0,IF(A64=Table!$A$5,L64,(IF(A64=Table!$A$3,0,IF(A64=Table!$A$4,L64,0)))))</f>
        <v>0</v>
      </c>
      <c r="O64" s="672"/>
      <c r="P64" s="707">
        <f>-IF(A64=Table!$A$5,I64,0)+IF(A64=Table!$A$5,H64,0)</f>
        <v>0</v>
      </c>
      <c r="Q64" s="539" t="str">
        <f t="shared" si="2"/>
        <v>01/1900</v>
      </c>
      <c r="R64" s="475">
        <f t="shared" si="5"/>
        <v>1</v>
      </c>
      <c r="S64" s="691"/>
      <c r="T64" s="691"/>
      <c r="U64" s="691"/>
      <c r="V64" s="691"/>
      <c r="W64" s="818"/>
      <c r="X64" s="818"/>
      <c r="Y64" s="818"/>
      <c r="Z64" s="818"/>
    </row>
    <row r="65" spans="1:26" ht="15">
      <c r="A65" s="537"/>
      <c r="B65" s="669"/>
      <c r="C65" s="537"/>
      <c r="D65" s="848" t="str">
        <f t="shared" si="3"/>
        <v>Caisse-01/1900</v>
      </c>
      <c r="E65" s="670"/>
      <c r="F65" s="671"/>
      <c r="G65" s="540"/>
      <c r="H65" s="930"/>
      <c r="I65" s="931"/>
      <c r="J65" s="930">
        <f t="shared" si="4"/>
        <v>0</v>
      </c>
      <c r="K65" s="930">
        <f t="shared" si="0"/>
        <v>0</v>
      </c>
      <c r="L65" s="705">
        <f t="shared" si="1"/>
        <v>0</v>
      </c>
      <c r="M65" s="537"/>
      <c r="N65" s="706">
        <f>+IF(A65="",0,IF(A65=Table!$A$5,L65,(IF(A65=Table!$A$3,0,IF(A65=Table!$A$4,L65,0)))))</f>
        <v>0</v>
      </c>
      <c r="O65" s="672"/>
      <c r="P65" s="707">
        <f>-IF(A65=Table!$A$5,I65,0)+IF(A65=Table!$A$5,H65,0)</f>
        <v>0</v>
      </c>
      <c r="Q65" s="539" t="str">
        <f t="shared" si="2"/>
        <v>01/1900</v>
      </c>
      <c r="R65" s="475">
        <f t="shared" si="5"/>
        <v>1</v>
      </c>
      <c r="S65" s="691"/>
      <c r="T65" s="691"/>
      <c r="U65" s="691"/>
      <c r="V65" s="691"/>
      <c r="W65" s="818"/>
      <c r="X65" s="818"/>
      <c r="Y65" s="818"/>
      <c r="Z65" s="818"/>
    </row>
    <row r="66" spans="1:26" ht="15">
      <c r="A66" s="537"/>
      <c r="B66" s="669"/>
      <c r="C66" s="537"/>
      <c r="D66" s="848" t="str">
        <f t="shared" si="3"/>
        <v>Caisse-01/1900</v>
      </c>
      <c r="E66" s="678"/>
      <c r="F66" s="677"/>
      <c r="G66" s="540"/>
      <c r="H66" s="930"/>
      <c r="I66" s="931"/>
      <c r="J66" s="930">
        <f t="shared" si="4"/>
        <v>0</v>
      </c>
      <c r="K66" s="930">
        <f t="shared" si="0"/>
        <v>0</v>
      </c>
      <c r="L66" s="705">
        <f t="shared" si="1"/>
        <v>0</v>
      </c>
      <c r="M66" s="537"/>
      <c r="N66" s="706">
        <f>+IF(A66="",0,IF(A66=Table!$A$5,L66,(IF(A66=Table!$A$3,0,IF(A66=Table!$A$4,L66,0)))))</f>
        <v>0</v>
      </c>
      <c r="O66" s="672"/>
      <c r="P66" s="707">
        <f>-IF(A66=Table!$A$5,I66,0)+IF(A66=Table!$A$5,H66,0)</f>
        <v>0</v>
      </c>
      <c r="Q66" s="539" t="str">
        <f t="shared" si="2"/>
        <v>01/1900</v>
      </c>
      <c r="R66" s="475">
        <f t="shared" si="5"/>
        <v>1</v>
      </c>
      <c r="S66" s="691"/>
      <c r="T66" s="691"/>
      <c r="U66" s="691"/>
      <c r="V66" s="691"/>
      <c r="W66" s="818"/>
      <c r="X66" s="818"/>
      <c r="Y66" s="818"/>
      <c r="Z66" s="818"/>
    </row>
    <row r="67" spans="1:26" ht="15">
      <c r="A67" s="537"/>
      <c r="B67" s="669"/>
      <c r="C67" s="537"/>
      <c r="D67" s="848" t="str">
        <f t="shared" si="3"/>
        <v>Caisse-01/1900</v>
      </c>
      <c r="E67" s="670"/>
      <c r="F67" s="676"/>
      <c r="G67" s="540"/>
      <c r="H67" s="930"/>
      <c r="I67" s="931"/>
      <c r="J67" s="930">
        <f t="shared" si="4"/>
        <v>0</v>
      </c>
      <c r="K67" s="930">
        <f t="shared" si="0"/>
        <v>0</v>
      </c>
      <c r="L67" s="705">
        <f t="shared" si="1"/>
        <v>0</v>
      </c>
      <c r="M67" s="537"/>
      <c r="N67" s="706">
        <f>+IF(A67="",0,IF(A67=Table!$A$5,L67,(IF(A67=Table!$A$3,0,IF(A67=Table!$A$4,L67,0)))))</f>
        <v>0</v>
      </c>
      <c r="O67" s="672"/>
      <c r="P67" s="707">
        <f>-IF(A67=Table!$A$5,I67,0)+IF(A67=Table!$A$5,H67,0)</f>
        <v>0</v>
      </c>
      <c r="Q67" s="539" t="str">
        <f t="shared" si="2"/>
        <v>01/1900</v>
      </c>
      <c r="R67" s="475">
        <f t="shared" si="5"/>
        <v>1</v>
      </c>
      <c r="S67" s="691"/>
      <c r="T67" s="691"/>
      <c r="U67" s="691"/>
      <c r="V67" s="691"/>
      <c r="W67" s="818"/>
      <c r="X67" s="818"/>
      <c r="Y67" s="818"/>
      <c r="Z67" s="818"/>
    </row>
    <row r="68" spans="1:26" ht="15">
      <c r="A68" s="537"/>
      <c r="B68" s="669"/>
      <c r="C68" s="537"/>
      <c r="D68" s="848" t="str">
        <f t="shared" si="3"/>
        <v>Caisse-01/1900</v>
      </c>
      <c r="E68" s="540"/>
      <c r="F68" s="677"/>
      <c r="G68" s="673"/>
      <c r="H68" s="932"/>
      <c r="I68" s="933"/>
      <c r="J68" s="930">
        <f t="shared" si="4"/>
        <v>0</v>
      </c>
      <c r="K68" s="930">
        <f t="shared" si="0"/>
        <v>0</v>
      </c>
      <c r="L68" s="705">
        <f t="shared" si="1"/>
        <v>0</v>
      </c>
      <c r="M68" s="537"/>
      <c r="N68" s="706">
        <f>+IF(A68="",0,IF(A68=Table!$A$5,L68,(IF(A68=Table!$A$3,0,IF(A68=Table!$A$4,L68,0)))))</f>
        <v>0</v>
      </c>
      <c r="O68" s="672"/>
      <c r="P68" s="707">
        <f>-IF(A68=Table!$A$5,I68,0)+IF(A68=Table!$A$5,H68,0)</f>
        <v>0</v>
      </c>
      <c r="Q68" s="539" t="str">
        <f t="shared" si="2"/>
        <v>01/1900</v>
      </c>
      <c r="R68" s="475">
        <f t="shared" si="5"/>
        <v>1</v>
      </c>
      <c r="S68" s="691"/>
      <c r="T68" s="691"/>
      <c r="U68" s="691"/>
      <c r="V68" s="691"/>
      <c r="W68" s="818"/>
      <c r="X68" s="818"/>
      <c r="Y68" s="818"/>
      <c r="Z68" s="818"/>
    </row>
    <row r="69" spans="1:26" ht="15">
      <c r="A69" s="537"/>
      <c r="B69" s="669"/>
      <c r="C69" s="537"/>
      <c r="D69" s="848" t="str">
        <f t="shared" si="3"/>
        <v>Caisse-01/1900</v>
      </c>
      <c r="E69" s="678"/>
      <c r="F69" s="677"/>
      <c r="G69" s="540"/>
      <c r="H69" s="930"/>
      <c r="I69" s="931"/>
      <c r="J69" s="930">
        <f t="shared" si="4"/>
        <v>0</v>
      </c>
      <c r="K69" s="930">
        <f t="shared" si="0"/>
        <v>0</v>
      </c>
      <c r="L69" s="705">
        <f t="shared" si="1"/>
        <v>0</v>
      </c>
      <c r="M69" s="537"/>
      <c r="N69" s="706">
        <f>+IF(A69="",0,IF(A69=Table!$A$5,L69,(IF(A69=Table!$A$3,0,IF(A69=Table!$A$4,L69,0)))))</f>
        <v>0</v>
      </c>
      <c r="O69" s="672"/>
      <c r="P69" s="707">
        <f>-IF(A69=Table!$A$5,I69,0)+IF(A69=Table!$A$5,H69,0)</f>
        <v>0</v>
      </c>
      <c r="Q69" s="539" t="str">
        <f t="shared" si="2"/>
        <v>01/1900</v>
      </c>
      <c r="R69" s="475">
        <f t="shared" si="5"/>
        <v>1</v>
      </c>
      <c r="S69" s="691"/>
      <c r="T69" s="691"/>
      <c r="U69" s="691"/>
      <c r="V69" s="691"/>
      <c r="W69" s="818"/>
      <c r="X69" s="818"/>
      <c r="Y69" s="818"/>
      <c r="Z69" s="818"/>
    </row>
    <row r="70" spans="1:26" ht="15">
      <c r="A70" s="537"/>
      <c r="B70" s="669"/>
      <c r="C70" s="537"/>
      <c r="D70" s="848" t="str">
        <f t="shared" si="3"/>
        <v>Caisse-01/1900</v>
      </c>
      <c r="E70" s="670"/>
      <c r="F70" s="677"/>
      <c r="G70" s="540"/>
      <c r="H70" s="930"/>
      <c r="I70" s="931"/>
      <c r="J70" s="930">
        <f t="shared" si="4"/>
        <v>0</v>
      </c>
      <c r="K70" s="930">
        <f t="shared" si="0"/>
        <v>0</v>
      </c>
      <c r="L70" s="705">
        <f t="shared" si="1"/>
        <v>0</v>
      </c>
      <c r="M70" s="537"/>
      <c r="N70" s="706">
        <f>+IF(A70="",0,IF(A70=Table!$A$5,L70,(IF(A70=Table!$A$3,0,IF(A70=Table!$A$4,L70,0)))))</f>
        <v>0</v>
      </c>
      <c r="O70" s="672"/>
      <c r="P70" s="707">
        <f>-IF(A70=Table!$A$5,I70,0)+IF(A70=Table!$A$5,H70,0)</f>
        <v>0</v>
      </c>
      <c r="Q70" s="539" t="str">
        <f t="shared" si="2"/>
        <v>01/1900</v>
      </c>
      <c r="R70" s="475">
        <f t="shared" si="5"/>
        <v>1</v>
      </c>
      <c r="S70" s="691"/>
      <c r="T70" s="691"/>
      <c r="U70" s="691"/>
      <c r="V70" s="691"/>
      <c r="W70" s="818"/>
      <c r="X70" s="818"/>
      <c r="Y70" s="818"/>
      <c r="Z70" s="818"/>
    </row>
    <row r="71" spans="1:26" ht="15">
      <c r="A71" s="537"/>
      <c r="B71" s="669"/>
      <c r="C71" s="537"/>
      <c r="D71" s="848" t="str">
        <f t="shared" si="3"/>
        <v>Caisse-01/1900</v>
      </c>
      <c r="E71" s="670"/>
      <c r="F71" s="677"/>
      <c r="G71" s="540"/>
      <c r="H71" s="930"/>
      <c r="I71" s="931"/>
      <c r="J71" s="930">
        <f t="shared" si="4"/>
        <v>0</v>
      </c>
      <c r="K71" s="930">
        <f t="shared" si="0"/>
        <v>0</v>
      </c>
      <c r="L71" s="705">
        <f t="shared" si="1"/>
        <v>0</v>
      </c>
      <c r="M71" s="537"/>
      <c r="N71" s="706">
        <f>+IF(A71="",0,IF(A71=Table!$A$5,L71,(IF(A71=Table!$A$3,0,IF(A71=Table!$A$4,L71,0)))))</f>
        <v>0</v>
      </c>
      <c r="O71" s="672"/>
      <c r="P71" s="707">
        <f>-IF(A71=Table!$A$5,I71,0)+IF(A71=Table!$A$5,H71,0)</f>
        <v>0</v>
      </c>
      <c r="Q71" s="539" t="str">
        <f t="shared" si="2"/>
        <v>01/1900</v>
      </c>
      <c r="R71" s="475">
        <f t="shared" si="5"/>
        <v>1</v>
      </c>
      <c r="S71" s="691"/>
      <c r="T71" s="691"/>
      <c r="U71" s="691"/>
      <c r="V71" s="691"/>
      <c r="W71" s="818"/>
      <c r="X71" s="818"/>
      <c r="Y71" s="818"/>
      <c r="Z71" s="818"/>
    </row>
    <row r="72" spans="1:26" ht="15">
      <c r="A72" s="537"/>
      <c r="B72" s="669"/>
      <c r="C72" s="537"/>
      <c r="D72" s="848" t="str">
        <f t="shared" si="3"/>
        <v>Caisse-01/1900</v>
      </c>
      <c r="E72" s="674"/>
      <c r="F72" s="676"/>
      <c r="G72" s="673"/>
      <c r="H72" s="933"/>
      <c r="I72" s="931"/>
      <c r="J72" s="930">
        <f t="shared" si="4"/>
        <v>0</v>
      </c>
      <c r="K72" s="930">
        <f t="shared" si="0"/>
        <v>0</v>
      </c>
      <c r="L72" s="705">
        <f t="shared" si="1"/>
        <v>0</v>
      </c>
      <c r="M72" s="537"/>
      <c r="N72" s="706">
        <f>+IF(A72="",0,IF(A72=Table!$A$5,L72,(IF(A72=Table!$A$3,0,IF(A72=Table!$A$4,L72,0)))))</f>
        <v>0</v>
      </c>
      <c r="O72" s="672"/>
      <c r="P72" s="707">
        <f>-IF(A72=Table!$A$5,I72,0)+IF(A72=Table!$A$5,H72,0)</f>
        <v>0</v>
      </c>
      <c r="Q72" s="539" t="str">
        <f t="shared" si="2"/>
        <v>01/1900</v>
      </c>
      <c r="R72" s="475">
        <f t="shared" si="5"/>
        <v>1</v>
      </c>
      <c r="S72" s="691"/>
      <c r="T72" s="691"/>
      <c r="U72" s="691"/>
      <c r="V72" s="691"/>
      <c r="W72" s="818"/>
      <c r="X72" s="818"/>
      <c r="Y72" s="818"/>
      <c r="Z72" s="818"/>
    </row>
    <row r="73" spans="1:26" ht="15">
      <c r="A73" s="537"/>
      <c r="B73" s="669"/>
      <c r="C73" s="537"/>
      <c r="D73" s="848" t="str">
        <f t="shared" si="3"/>
        <v>Caisse-01/1900</v>
      </c>
      <c r="E73" s="541"/>
      <c r="F73" s="677"/>
      <c r="G73" s="673"/>
      <c r="H73" s="931"/>
      <c r="I73" s="933"/>
      <c r="J73" s="930">
        <f t="shared" si="4"/>
        <v>0</v>
      </c>
      <c r="K73" s="930">
        <f t="shared" si="0"/>
        <v>0</v>
      </c>
      <c r="L73" s="705">
        <f t="shared" si="1"/>
        <v>0</v>
      </c>
      <c r="M73" s="537"/>
      <c r="N73" s="706">
        <f>+IF(A73="",0,IF(A73=Table!$A$5,L73,(IF(A73=Table!$A$3,0,IF(A73=Table!$A$4,L73,0)))))</f>
        <v>0</v>
      </c>
      <c r="O73" s="672"/>
      <c r="P73" s="707">
        <f>-IF(A73=Table!$A$5,I73,0)+IF(A73=Table!$A$5,H73,0)</f>
        <v>0</v>
      </c>
      <c r="Q73" s="539" t="str">
        <f t="shared" si="2"/>
        <v>01/1900</v>
      </c>
      <c r="R73" s="475">
        <f t="shared" si="5"/>
        <v>1</v>
      </c>
      <c r="S73" s="691"/>
      <c r="T73" s="691"/>
      <c r="U73" s="691"/>
      <c r="V73" s="691"/>
      <c r="W73" s="818"/>
      <c r="X73" s="818"/>
      <c r="Y73" s="818"/>
      <c r="Z73" s="818"/>
    </row>
    <row r="74" spans="1:26" ht="15">
      <c r="A74" s="537"/>
      <c r="B74" s="669"/>
      <c r="C74" s="537"/>
      <c r="D74" s="848" t="str">
        <f t="shared" si="3"/>
        <v>Caisse-01/1900</v>
      </c>
      <c r="E74" s="670"/>
      <c r="F74" s="671"/>
      <c r="G74" s="540"/>
      <c r="H74" s="930"/>
      <c r="I74" s="931"/>
      <c r="J74" s="930">
        <f t="shared" si="4"/>
        <v>0</v>
      </c>
      <c r="K74" s="930">
        <f t="shared" si="0"/>
        <v>0</v>
      </c>
      <c r="L74" s="705">
        <f t="shared" si="1"/>
        <v>0</v>
      </c>
      <c r="M74" s="537"/>
      <c r="N74" s="706">
        <f>+IF(A74="",0,IF(A74=Table!$A$5,L74,(IF(A74=Table!$A$3,0,IF(A74=Table!$A$4,L74,0)))))</f>
        <v>0</v>
      </c>
      <c r="O74" s="672"/>
      <c r="P74" s="707">
        <f>-IF(A74=Table!$A$5,I74,0)+IF(A74=Table!$A$5,H74,0)</f>
        <v>0</v>
      </c>
      <c r="Q74" s="539" t="str">
        <f t="shared" si="2"/>
        <v>01/1900</v>
      </c>
      <c r="R74" s="475">
        <f t="shared" si="5"/>
        <v>1</v>
      </c>
      <c r="S74" s="691"/>
      <c r="T74" s="691"/>
      <c r="U74" s="691"/>
      <c r="V74" s="691"/>
      <c r="W74" s="818"/>
      <c r="X74" s="818"/>
      <c r="Y74" s="818"/>
      <c r="Z74" s="818"/>
    </row>
    <row r="75" spans="1:26" ht="15">
      <c r="A75" s="537"/>
      <c r="B75" s="669"/>
      <c r="C75" s="537"/>
      <c r="D75" s="848" t="str">
        <f t="shared" si="3"/>
        <v>Caisse-01/1900</v>
      </c>
      <c r="E75" s="670"/>
      <c r="F75" s="671"/>
      <c r="G75" s="540"/>
      <c r="H75" s="930"/>
      <c r="I75" s="931"/>
      <c r="J75" s="930">
        <f t="shared" si="4"/>
        <v>0</v>
      </c>
      <c r="K75" s="930">
        <f t="shared" ref="K75:K138" si="6">+IFERROR((+INDEX($O$4:$Z$4,MATCH(Q75,$O$3:$Z$3,0))),0)</f>
        <v>0</v>
      </c>
      <c r="L75" s="705">
        <f t="shared" ref="L75:L138" si="7">IFERROR((H75/K75-I75/K75),0)</f>
        <v>0</v>
      </c>
      <c r="M75" s="537"/>
      <c r="N75" s="706">
        <f>+IF(A75="",0,IF(A75=Table!$A$5,L75,(IF(A75=Table!$A$3,0,IF(A75=Table!$A$4,L75,0)))))</f>
        <v>0</v>
      </c>
      <c r="O75" s="672"/>
      <c r="P75" s="707">
        <f>-IF(A75=Table!$A$5,I75,0)+IF(A75=Table!$A$5,H75,0)</f>
        <v>0</v>
      </c>
      <c r="Q75" s="539" t="str">
        <f t="shared" ref="Q75:Q138" si="8">+TEXT(B75,"mm/aaaa")</f>
        <v>01/1900</v>
      </c>
      <c r="R75" s="475">
        <f t="shared" si="5"/>
        <v>1</v>
      </c>
      <c r="S75" s="691"/>
      <c r="T75" s="691"/>
      <c r="U75" s="691"/>
      <c r="V75" s="691"/>
      <c r="W75" s="818"/>
      <c r="X75" s="818"/>
      <c r="Y75" s="818"/>
      <c r="Z75" s="818"/>
    </row>
    <row r="76" spans="1:26" ht="15">
      <c r="A76" s="537"/>
      <c r="B76" s="669"/>
      <c r="C76" s="537"/>
      <c r="D76" s="848" t="str">
        <f t="shared" ref="D76:D139" si="9">"Caisse-"&amp;Q76</f>
        <v>Caisse-01/1900</v>
      </c>
      <c r="E76" s="670"/>
      <c r="F76" s="671"/>
      <c r="G76" s="540"/>
      <c r="H76" s="930"/>
      <c r="I76" s="931"/>
      <c r="J76" s="930">
        <f t="shared" ref="J76:J139" si="10">+J75+H76-I76</f>
        <v>0</v>
      </c>
      <c r="K76" s="930">
        <f t="shared" si="6"/>
        <v>0</v>
      </c>
      <c r="L76" s="705">
        <f t="shared" si="7"/>
        <v>0</v>
      </c>
      <c r="M76" s="537"/>
      <c r="N76" s="706">
        <f>+IF(A76="",0,IF(A76=Table!$A$5,L76,(IF(A76=Table!$A$3,0,IF(A76=Table!$A$4,L76,0)))))</f>
        <v>0</v>
      </c>
      <c r="O76" s="672"/>
      <c r="P76" s="707">
        <f>-IF(A76=Table!$A$5,I76,0)+IF(A76=Table!$A$5,H76,0)</f>
        <v>0</v>
      </c>
      <c r="Q76" s="539" t="str">
        <f t="shared" si="8"/>
        <v>01/1900</v>
      </c>
      <c r="R76" s="475">
        <f t="shared" ref="R76:R139" si="11">ROUNDUP(MONTH(Q76)/3,0)</f>
        <v>1</v>
      </c>
      <c r="S76" s="691"/>
      <c r="T76" s="691"/>
      <c r="U76" s="691"/>
      <c r="V76" s="691"/>
      <c r="W76" s="818"/>
      <c r="X76" s="818"/>
      <c r="Y76" s="818"/>
      <c r="Z76" s="818"/>
    </row>
    <row r="77" spans="1:26" ht="15">
      <c r="A77" s="537"/>
      <c r="B77" s="669"/>
      <c r="C77" s="537"/>
      <c r="D77" s="848" t="str">
        <f t="shared" si="9"/>
        <v>Caisse-01/1900</v>
      </c>
      <c r="E77" s="670"/>
      <c r="F77" s="676"/>
      <c r="G77" s="540"/>
      <c r="H77" s="930"/>
      <c r="I77" s="931"/>
      <c r="J77" s="930">
        <f t="shared" si="10"/>
        <v>0</v>
      </c>
      <c r="K77" s="930">
        <f t="shared" si="6"/>
        <v>0</v>
      </c>
      <c r="L77" s="705">
        <f t="shared" si="7"/>
        <v>0</v>
      </c>
      <c r="M77" s="537"/>
      <c r="N77" s="706">
        <f>+IF(A77="",0,IF(A77=Table!$A$5,L77,(IF(A77=Table!$A$3,0,IF(A77=Table!$A$4,L77,0)))))</f>
        <v>0</v>
      </c>
      <c r="O77" s="672"/>
      <c r="P77" s="707">
        <f>-IF(A77=Table!$A$5,I77,0)+IF(A77=Table!$A$5,H77,0)</f>
        <v>0</v>
      </c>
      <c r="Q77" s="539" t="str">
        <f t="shared" si="8"/>
        <v>01/1900</v>
      </c>
      <c r="R77" s="475">
        <f t="shared" si="11"/>
        <v>1</v>
      </c>
      <c r="S77" s="691"/>
      <c r="T77" s="691"/>
      <c r="U77" s="691"/>
      <c r="V77" s="691"/>
      <c r="W77" s="818"/>
      <c r="X77" s="818"/>
      <c r="Y77" s="818"/>
      <c r="Z77" s="818"/>
    </row>
    <row r="78" spans="1:26" ht="15">
      <c r="A78" s="537"/>
      <c r="B78" s="669"/>
      <c r="C78" s="537"/>
      <c r="D78" s="848" t="str">
        <f t="shared" si="9"/>
        <v>Caisse-01/1900</v>
      </c>
      <c r="E78" s="670"/>
      <c r="F78" s="677"/>
      <c r="G78" s="540"/>
      <c r="H78" s="930"/>
      <c r="I78" s="931"/>
      <c r="J78" s="930">
        <f t="shared" si="10"/>
        <v>0</v>
      </c>
      <c r="K78" s="930">
        <f t="shared" si="6"/>
        <v>0</v>
      </c>
      <c r="L78" s="705">
        <f t="shared" si="7"/>
        <v>0</v>
      </c>
      <c r="M78" s="537"/>
      <c r="N78" s="706">
        <f>+IF(A78="",0,IF(A78=Table!$A$5,L78,(IF(A78=Table!$A$3,0,IF(A78=Table!$A$4,L78,0)))))</f>
        <v>0</v>
      </c>
      <c r="O78" s="672"/>
      <c r="P78" s="707">
        <f>-IF(A78=Table!$A$5,I78,0)+IF(A78=Table!$A$5,H78,0)</f>
        <v>0</v>
      </c>
      <c r="Q78" s="539" t="str">
        <f t="shared" si="8"/>
        <v>01/1900</v>
      </c>
      <c r="R78" s="475">
        <f t="shared" si="11"/>
        <v>1</v>
      </c>
      <c r="S78" s="691"/>
      <c r="T78" s="691"/>
      <c r="U78" s="691"/>
      <c r="V78" s="691"/>
      <c r="W78" s="818"/>
      <c r="X78" s="818"/>
      <c r="Y78" s="818"/>
      <c r="Z78" s="818"/>
    </row>
    <row r="79" spans="1:26" ht="15">
      <c r="A79" s="537"/>
      <c r="B79" s="669"/>
      <c r="C79" s="537"/>
      <c r="D79" s="848" t="str">
        <f t="shared" si="9"/>
        <v>Caisse-01/1900</v>
      </c>
      <c r="E79" s="670"/>
      <c r="F79" s="671"/>
      <c r="G79" s="540"/>
      <c r="H79" s="930"/>
      <c r="I79" s="931"/>
      <c r="J79" s="930">
        <f t="shared" si="10"/>
        <v>0</v>
      </c>
      <c r="K79" s="930">
        <f t="shared" si="6"/>
        <v>0</v>
      </c>
      <c r="L79" s="705">
        <f t="shared" si="7"/>
        <v>0</v>
      </c>
      <c r="M79" s="537"/>
      <c r="N79" s="706">
        <f>+IF(A79="",0,IF(A79=Table!$A$5,L79,(IF(A79=Table!$A$3,0,IF(A79=Table!$A$4,L79,0)))))</f>
        <v>0</v>
      </c>
      <c r="O79" s="672"/>
      <c r="P79" s="707">
        <f>-IF(A79=Table!$A$5,I79,0)+IF(A79=Table!$A$5,H79,0)</f>
        <v>0</v>
      </c>
      <c r="Q79" s="539" t="str">
        <f t="shared" si="8"/>
        <v>01/1900</v>
      </c>
      <c r="R79" s="475">
        <f t="shared" si="11"/>
        <v>1</v>
      </c>
      <c r="S79" s="691"/>
      <c r="T79" s="691"/>
      <c r="U79" s="691"/>
      <c r="V79" s="691"/>
      <c r="W79" s="818"/>
      <c r="X79" s="818"/>
      <c r="Y79" s="818"/>
      <c r="Z79" s="818"/>
    </row>
    <row r="80" spans="1:26" ht="15">
      <c r="A80" s="537"/>
      <c r="B80" s="669"/>
      <c r="C80" s="537"/>
      <c r="D80" s="848" t="str">
        <f t="shared" si="9"/>
        <v>Caisse-01/1900</v>
      </c>
      <c r="E80" s="670"/>
      <c r="F80" s="671"/>
      <c r="G80" s="540"/>
      <c r="H80" s="930"/>
      <c r="I80" s="931"/>
      <c r="J80" s="930">
        <f t="shared" si="10"/>
        <v>0</v>
      </c>
      <c r="K80" s="930">
        <f t="shared" si="6"/>
        <v>0</v>
      </c>
      <c r="L80" s="705">
        <f t="shared" si="7"/>
        <v>0</v>
      </c>
      <c r="M80" s="537"/>
      <c r="N80" s="706">
        <f>+IF(A80="",0,IF(A80=Table!$A$5,L80,(IF(A80=Table!$A$3,0,IF(A80=Table!$A$4,L80,0)))))</f>
        <v>0</v>
      </c>
      <c r="O80" s="672"/>
      <c r="P80" s="707">
        <f>-IF(A80=Table!$A$5,I80,0)+IF(A80=Table!$A$5,H80,0)</f>
        <v>0</v>
      </c>
      <c r="Q80" s="539" t="str">
        <f t="shared" si="8"/>
        <v>01/1900</v>
      </c>
      <c r="R80" s="475">
        <f t="shared" si="11"/>
        <v>1</v>
      </c>
      <c r="S80" s="691"/>
      <c r="T80" s="691"/>
      <c r="U80" s="691"/>
      <c r="V80" s="691"/>
      <c r="W80" s="818"/>
      <c r="X80" s="818"/>
      <c r="Y80" s="818"/>
      <c r="Z80" s="818"/>
    </row>
    <row r="81" spans="1:26" ht="15">
      <c r="A81" s="537"/>
      <c r="B81" s="669"/>
      <c r="C81" s="537"/>
      <c r="D81" s="848" t="str">
        <f t="shared" si="9"/>
        <v>Caisse-01/1900</v>
      </c>
      <c r="E81" s="541"/>
      <c r="F81" s="677"/>
      <c r="G81" s="673"/>
      <c r="H81" s="932"/>
      <c r="I81" s="933"/>
      <c r="J81" s="930">
        <f t="shared" si="10"/>
        <v>0</v>
      </c>
      <c r="K81" s="930">
        <f t="shared" si="6"/>
        <v>0</v>
      </c>
      <c r="L81" s="705">
        <f t="shared" si="7"/>
        <v>0</v>
      </c>
      <c r="M81" s="537"/>
      <c r="N81" s="706">
        <f>+IF(A81="",0,IF(A81=Table!$A$5,L81,(IF(A81=Table!$A$3,0,IF(A81=Table!$A$4,L81,0)))))</f>
        <v>0</v>
      </c>
      <c r="O81" s="672"/>
      <c r="P81" s="707">
        <f>-IF(A81=Table!$A$5,I81,0)+IF(A81=Table!$A$5,H81,0)</f>
        <v>0</v>
      </c>
      <c r="Q81" s="539" t="str">
        <f t="shared" si="8"/>
        <v>01/1900</v>
      </c>
      <c r="R81" s="475">
        <f t="shared" si="11"/>
        <v>1</v>
      </c>
      <c r="S81" s="691"/>
      <c r="T81" s="691"/>
      <c r="U81" s="691"/>
      <c r="V81" s="691"/>
      <c r="W81" s="818"/>
      <c r="X81" s="818"/>
      <c r="Y81" s="818"/>
      <c r="Z81" s="818"/>
    </row>
    <row r="82" spans="1:26" ht="15">
      <c r="A82" s="537"/>
      <c r="B82" s="669"/>
      <c r="C82" s="537"/>
      <c r="D82" s="848" t="str">
        <f t="shared" si="9"/>
        <v>Caisse-01/1900</v>
      </c>
      <c r="E82" s="670"/>
      <c r="F82" s="671"/>
      <c r="G82" s="540"/>
      <c r="H82" s="930"/>
      <c r="I82" s="931"/>
      <c r="J82" s="930">
        <f t="shared" si="10"/>
        <v>0</v>
      </c>
      <c r="K82" s="930">
        <f t="shared" si="6"/>
        <v>0</v>
      </c>
      <c r="L82" s="705">
        <f t="shared" si="7"/>
        <v>0</v>
      </c>
      <c r="M82" s="537"/>
      <c r="N82" s="706">
        <f>+IF(A82="",0,IF(A82=Table!$A$5,L82,(IF(A82=Table!$A$3,0,IF(A82=Table!$A$4,L82,0)))))</f>
        <v>0</v>
      </c>
      <c r="O82" s="672"/>
      <c r="P82" s="707">
        <f>-IF(A82=Table!$A$5,I82,0)+IF(A82=Table!$A$5,H82,0)</f>
        <v>0</v>
      </c>
      <c r="Q82" s="539" t="str">
        <f t="shared" si="8"/>
        <v>01/1900</v>
      </c>
      <c r="R82" s="475">
        <f t="shared" si="11"/>
        <v>1</v>
      </c>
      <c r="S82" s="691"/>
      <c r="T82" s="691"/>
      <c r="U82" s="691"/>
      <c r="V82" s="691"/>
      <c r="W82" s="818"/>
      <c r="X82" s="818"/>
      <c r="Y82" s="818"/>
      <c r="Z82" s="818"/>
    </row>
    <row r="83" spans="1:26" ht="15">
      <c r="A83" s="537"/>
      <c r="B83" s="669"/>
      <c r="C83" s="537"/>
      <c r="D83" s="848" t="str">
        <f t="shared" si="9"/>
        <v>Caisse-01/1900</v>
      </c>
      <c r="E83" s="670"/>
      <c r="F83" s="671"/>
      <c r="G83" s="540"/>
      <c r="H83" s="930"/>
      <c r="I83" s="931"/>
      <c r="J83" s="930">
        <f t="shared" si="10"/>
        <v>0</v>
      </c>
      <c r="K83" s="930">
        <f t="shared" si="6"/>
        <v>0</v>
      </c>
      <c r="L83" s="705">
        <f t="shared" si="7"/>
        <v>0</v>
      </c>
      <c r="M83" s="537"/>
      <c r="N83" s="706">
        <f>+IF(A83="",0,IF(A83=Table!$A$5,L83,(IF(A83=Table!$A$3,0,IF(A83=Table!$A$4,L83,0)))))</f>
        <v>0</v>
      </c>
      <c r="O83" s="672"/>
      <c r="P83" s="707">
        <f>-IF(A83=Table!$A$5,I83,0)+IF(A83=Table!$A$5,H83,0)</f>
        <v>0</v>
      </c>
      <c r="Q83" s="539" t="str">
        <f t="shared" si="8"/>
        <v>01/1900</v>
      </c>
      <c r="R83" s="475">
        <f t="shared" si="11"/>
        <v>1</v>
      </c>
      <c r="S83" s="691"/>
      <c r="T83" s="691"/>
      <c r="U83" s="691"/>
      <c r="V83" s="691"/>
      <c r="W83" s="818"/>
      <c r="X83" s="818"/>
      <c r="Y83" s="818"/>
      <c r="Z83" s="818"/>
    </row>
    <row r="84" spans="1:26" ht="15">
      <c r="A84" s="537"/>
      <c r="B84" s="669"/>
      <c r="C84" s="537"/>
      <c r="D84" s="848" t="str">
        <f t="shared" si="9"/>
        <v>Caisse-01/1900</v>
      </c>
      <c r="E84" s="670"/>
      <c r="F84" s="675"/>
      <c r="G84" s="540"/>
      <c r="H84" s="930"/>
      <c r="I84" s="931"/>
      <c r="J84" s="930">
        <f t="shared" si="10"/>
        <v>0</v>
      </c>
      <c r="K84" s="930">
        <f t="shared" si="6"/>
        <v>0</v>
      </c>
      <c r="L84" s="705">
        <f t="shared" si="7"/>
        <v>0</v>
      </c>
      <c r="M84" s="537"/>
      <c r="N84" s="706">
        <f>+IF(A84="",0,IF(A84=Table!$A$5,L84,(IF(A84=Table!$A$3,0,IF(A84=Table!$A$4,L84,0)))))</f>
        <v>0</v>
      </c>
      <c r="O84" s="672"/>
      <c r="P84" s="707">
        <f>-IF(A84=Table!$A$5,I84,0)+IF(A84=Table!$A$5,H84,0)</f>
        <v>0</v>
      </c>
      <c r="Q84" s="539" t="str">
        <f t="shared" si="8"/>
        <v>01/1900</v>
      </c>
      <c r="R84" s="475">
        <f t="shared" si="11"/>
        <v>1</v>
      </c>
      <c r="S84" s="691"/>
      <c r="T84" s="691"/>
      <c r="U84" s="691"/>
      <c r="V84" s="691"/>
      <c r="W84" s="818"/>
      <c r="X84" s="818"/>
      <c r="Y84" s="818"/>
      <c r="Z84" s="818"/>
    </row>
    <row r="85" spans="1:26" ht="15">
      <c r="A85" s="537"/>
      <c r="B85" s="669"/>
      <c r="C85" s="537"/>
      <c r="D85" s="848" t="str">
        <f t="shared" si="9"/>
        <v>Caisse-01/1900</v>
      </c>
      <c r="E85" s="670"/>
      <c r="F85" s="671"/>
      <c r="G85" s="540"/>
      <c r="H85" s="930"/>
      <c r="I85" s="931"/>
      <c r="J85" s="930">
        <f t="shared" si="10"/>
        <v>0</v>
      </c>
      <c r="K85" s="930">
        <f t="shared" si="6"/>
        <v>0</v>
      </c>
      <c r="L85" s="705">
        <f t="shared" si="7"/>
        <v>0</v>
      </c>
      <c r="M85" s="537"/>
      <c r="N85" s="706">
        <f>+IF(A85="",0,IF(A85=Table!$A$5,L85,(IF(A85=Table!$A$3,0,IF(A85=Table!$A$4,L85,0)))))</f>
        <v>0</v>
      </c>
      <c r="O85" s="672"/>
      <c r="P85" s="707">
        <f>-IF(A85=Table!$A$5,I85,0)+IF(A85=Table!$A$5,H85,0)</f>
        <v>0</v>
      </c>
      <c r="Q85" s="539" t="str">
        <f t="shared" si="8"/>
        <v>01/1900</v>
      </c>
      <c r="R85" s="475">
        <f t="shared" si="11"/>
        <v>1</v>
      </c>
      <c r="S85" s="691"/>
      <c r="T85" s="691"/>
      <c r="U85" s="691"/>
      <c r="V85" s="691"/>
      <c r="W85" s="818"/>
      <c r="X85" s="818"/>
      <c r="Y85" s="818"/>
      <c r="Z85" s="818"/>
    </row>
    <row r="86" spans="1:26" ht="15">
      <c r="A86" s="537"/>
      <c r="B86" s="669"/>
      <c r="C86" s="537"/>
      <c r="D86" s="848" t="str">
        <f t="shared" si="9"/>
        <v>Caisse-01/1900</v>
      </c>
      <c r="E86" s="670"/>
      <c r="F86" s="671"/>
      <c r="G86" s="540"/>
      <c r="H86" s="930"/>
      <c r="I86" s="931"/>
      <c r="J86" s="930">
        <f t="shared" si="10"/>
        <v>0</v>
      </c>
      <c r="K86" s="930">
        <f t="shared" si="6"/>
        <v>0</v>
      </c>
      <c r="L86" s="705">
        <f t="shared" si="7"/>
        <v>0</v>
      </c>
      <c r="M86" s="537"/>
      <c r="N86" s="706">
        <f>+IF(A86="",0,IF(A86=Table!$A$5,L86,(IF(A86=Table!$A$3,0,IF(A86=Table!$A$4,L86,0)))))</f>
        <v>0</v>
      </c>
      <c r="O86" s="672"/>
      <c r="P86" s="707">
        <f>-IF(A86=Table!$A$5,I86,0)+IF(A86=Table!$A$5,H86,0)</f>
        <v>0</v>
      </c>
      <c r="Q86" s="539" t="str">
        <f t="shared" si="8"/>
        <v>01/1900</v>
      </c>
      <c r="R86" s="475">
        <f t="shared" si="11"/>
        <v>1</v>
      </c>
      <c r="S86" s="691"/>
      <c r="T86" s="691"/>
      <c r="U86" s="691"/>
      <c r="V86" s="691"/>
      <c r="W86" s="818"/>
      <c r="X86" s="818"/>
      <c r="Y86" s="818"/>
      <c r="Z86" s="818"/>
    </row>
    <row r="87" spans="1:26" ht="15">
      <c r="A87" s="537"/>
      <c r="B87" s="669"/>
      <c r="C87" s="537"/>
      <c r="D87" s="848" t="str">
        <f t="shared" si="9"/>
        <v>Caisse-01/1900</v>
      </c>
      <c r="E87" s="670"/>
      <c r="F87" s="671"/>
      <c r="G87" s="540"/>
      <c r="H87" s="930"/>
      <c r="I87" s="931"/>
      <c r="J87" s="930">
        <f t="shared" si="10"/>
        <v>0</v>
      </c>
      <c r="K87" s="930">
        <f t="shared" si="6"/>
        <v>0</v>
      </c>
      <c r="L87" s="705">
        <f t="shared" si="7"/>
        <v>0</v>
      </c>
      <c r="M87" s="537"/>
      <c r="N87" s="706">
        <f>+IF(A87="",0,IF(A87=Table!$A$5,L87,(IF(A87=Table!$A$3,0,IF(A87=Table!$A$4,L87,0)))))</f>
        <v>0</v>
      </c>
      <c r="O87" s="672"/>
      <c r="P87" s="707">
        <f>-IF(A87=Table!$A$5,I87,0)+IF(A87=Table!$A$5,H87,0)</f>
        <v>0</v>
      </c>
      <c r="Q87" s="539" t="str">
        <f t="shared" si="8"/>
        <v>01/1900</v>
      </c>
      <c r="R87" s="475">
        <f t="shared" si="11"/>
        <v>1</v>
      </c>
      <c r="S87" s="691"/>
      <c r="T87" s="691"/>
      <c r="U87" s="691"/>
      <c r="V87" s="691"/>
      <c r="W87" s="818"/>
      <c r="X87" s="818"/>
      <c r="Y87" s="818"/>
      <c r="Z87" s="818"/>
    </row>
    <row r="88" spans="1:26" ht="15">
      <c r="A88" s="537"/>
      <c r="B88" s="669"/>
      <c r="C88" s="537"/>
      <c r="D88" s="848" t="str">
        <f t="shared" si="9"/>
        <v>Caisse-01/1900</v>
      </c>
      <c r="E88" s="674"/>
      <c r="F88" s="676"/>
      <c r="G88" s="673"/>
      <c r="H88" s="933"/>
      <c r="I88" s="931"/>
      <c r="J88" s="930">
        <f t="shared" si="10"/>
        <v>0</v>
      </c>
      <c r="K88" s="930">
        <f t="shared" si="6"/>
        <v>0</v>
      </c>
      <c r="L88" s="705">
        <f t="shared" si="7"/>
        <v>0</v>
      </c>
      <c r="M88" s="537"/>
      <c r="N88" s="706">
        <f>+IF(A88="",0,IF(A88=Table!$A$5,L88,(IF(A88=Table!$A$3,0,IF(A88=Table!$A$4,L88,0)))))</f>
        <v>0</v>
      </c>
      <c r="O88" s="672"/>
      <c r="P88" s="707">
        <f>-IF(A88=Table!$A$5,I88,0)+IF(A88=Table!$A$5,H88,0)</f>
        <v>0</v>
      </c>
      <c r="Q88" s="539" t="str">
        <f t="shared" si="8"/>
        <v>01/1900</v>
      </c>
      <c r="R88" s="475">
        <f t="shared" si="11"/>
        <v>1</v>
      </c>
      <c r="S88" s="691"/>
      <c r="T88" s="691"/>
      <c r="U88" s="691"/>
      <c r="V88" s="691"/>
      <c r="W88" s="818"/>
      <c r="X88" s="818"/>
      <c r="Y88" s="818"/>
      <c r="Z88" s="818"/>
    </row>
    <row r="89" spans="1:26" ht="15">
      <c r="A89" s="537"/>
      <c r="B89" s="669"/>
      <c r="C89" s="537"/>
      <c r="D89" s="848" t="str">
        <f t="shared" si="9"/>
        <v>Caisse-01/1900</v>
      </c>
      <c r="E89" s="541"/>
      <c r="F89" s="677"/>
      <c r="G89" s="673"/>
      <c r="H89" s="931"/>
      <c r="I89" s="933"/>
      <c r="J89" s="930">
        <f t="shared" si="10"/>
        <v>0</v>
      </c>
      <c r="K89" s="930">
        <f t="shared" si="6"/>
        <v>0</v>
      </c>
      <c r="L89" s="705">
        <f t="shared" si="7"/>
        <v>0</v>
      </c>
      <c r="M89" s="537"/>
      <c r="N89" s="706">
        <f>+IF(A89="",0,IF(A89=Table!$A$5,L89,(IF(A89=Table!$A$3,0,IF(A89=Table!$A$4,L89,0)))))</f>
        <v>0</v>
      </c>
      <c r="O89" s="672"/>
      <c r="P89" s="707">
        <f>-IF(A89=Table!$A$5,I89,0)+IF(A89=Table!$A$5,H89,0)</f>
        <v>0</v>
      </c>
      <c r="Q89" s="539" t="str">
        <f t="shared" si="8"/>
        <v>01/1900</v>
      </c>
      <c r="R89" s="475">
        <f t="shared" si="11"/>
        <v>1</v>
      </c>
      <c r="S89" s="691"/>
      <c r="T89" s="691"/>
      <c r="U89" s="691"/>
      <c r="V89" s="691"/>
      <c r="W89" s="818"/>
      <c r="X89" s="818"/>
      <c r="Y89" s="818"/>
      <c r="Z89" s="818"/>
    </row>
    <row r="90" spans="1:26" ht="15">
      <c r="A90" s="537"/>
      <c r="B90" s="669"/>
      <c r="C90" s="537"/>
      <c r="D90" s="848" t="str">
        <f t="shared" si="9"/>
        <v>Caisse-01/1900</v>
      </c>
      <c r="E90" s="670"/>
      <c r="F90" s="675"/>
      <c r="G90" s="540"/>
      <c r="H90" s="930"/>
      <c r="I90" s="931"/>
      <c r="J90" s="930">
        <f t="shared" si="10"/>
        <v>0</v>
      </c>
      <c r="K90" s="930">
        <f t="shared" si="6"/>
        <v>0</v>
      </c>
      <c r="L90" s="705">
        <f t="shared" si="7"/>
        <v>0</v>
      </c>
      <c r="M90" s="537"/>
      <c r="N90" s="706">
        <f>+IF(A90="",0,IF(A90=Table!$A$5,L90,(IF(A90=Table!$A$3,0,IF(A90=Table!$A$4,L90,0)))))</f>
        <v>0</v>
      </c>
      <c r="O90" s="672"/>
      <c r="P90" s="707">
        <f>-IF(A90=Table!$A$5,I90,0)+IF(A90=Table!$A$5,H90,0)</f>
        <v>0</v>
      </c>
      <c r="Q90" s="539" t="str">
        <f t="shared" si="8"/>
        <v>01/1900</v>
      </c>
      <c r="R90" s="475">
        <f t="shared" si="11"/>
        <v>1</v>
      </c>
      <c r="S90" s="691"/>
      <c r="T90" s="691"/>
      <c r="U90" s="691"/>
      <c r="V90" s="691"/>
      <c r="W90" s="818"/>
      <c r="X90" s="818"/>
      <c r="Y90" s="818"/>
      <c r="Z90" s="818"/>
    </row>
    <row r="91" spans="1:26" ht="15">
      <c r="A91" s="537"/>
      <c r="B91" s="669"/>
      <c r="C91" s="537"/>
      <c r="D91" s="848" t="str">
        <f t="shared" si="9"/>
        <v>Caisse-01/1900</v>
      </c>
      <c r="E91" s="670"/>
      <c r="F91" s="675"/>
      <c r="G91" s="540"/>
      <c r="H91" s="930"/>
      <c r="I91" s="931"/>
      <c r="J91" s="930">
        <f t="shared" si="10"/>
        <v>0</v>
      </c>
      <c r="K91" s="930">
        <f t="shared" si="6"/>
        <v>0</v>
      </c>
      <c r="L91" s="705">
        <f t="shared" si="7"/>
        <v>0</v>
      </c>
      <c r="M91" s="537"/>
      <c r="N91" s="706">
        <f>+IF(A91="",0,IF(A91=Table!$A$5,L91,(IF(A91=Table!$A$3,0,IF(A91=Table!$A$4,L91,0)))))</f>
        <v>0</v>
      </c>
      <c r="O91" s="672"/>
      <c r="P91" s="707">
        <f>-IF(A91=Table!$A$5,I91,0)+IF(A91=Table!$A$5,H91,0)</f>
        <v>0</v>
      </c>
      <c r="Q91" s="539" t="str">
        <f t="shared" si="8"/>
        <v>01/1900</v>
      </c>
      <c r="R91" s="475">
        <f t="shared" si="11"/>
        <v>1</v>
      </c>
      <c r="S91" s="691"/>
      <c r="T91" s="691"/>
      <c r="U91" s="691"/>
      <c r="V91" s="691"/>
      <c r="W91" s="818"/>
      <c r="X91" s="818"/>
      <c r="Y91" s="818"/>
      <c r="Z91" s="818"/>
    </row>
    <row r="92" spans="1:26" ht="15">
      <c r="A92" s="537"/>
      <c r="B92" s="669"/>
      <c r="C92" s="537"/>
      <c r="D92" s="848" t="str">
        <f t="shared" si="9"/>
        <v>Caisse-01/1900</v>
      </c>
      <c r="E92" s="670"/>
      <c r="F92" s="675"/>
      <c r="G92" s="540"/>
      <c r="H92" s="930"/>
      <c r="I92" s="931"/>
      <c r="J92" s="930">
        <f t="shared" si="10"/>
        <v>0</v>
      </c>
      <c r="K92" s="930">
        <f t="shared" si="6"/>
        <v>0</v>
      </c>
      <c r="L92" s="705">
        <f t="shared" si="7"/>
        <v>0</v>
      </c>
      <c r="M92" s="537"/>
      <c r="N92" s="706">
        <f>+IF(A92="",0,IF(A92=Table!$A$5,L92,(IF(A92=Table!$A$3,0,IF(A92=Table!$A$4,L92,0)))))</f>
        <v>0</v>
      </c>
      <c r="O92" s="672"/>
      <c r="P92" s="707">
        <f>-IF(A92=Table!$A$5,I92,0)+IF(A92=Table!$A$5,H92,0)</f>
        <v>0</v>
      </c>
      <c r="Q92" s="539" t="str">
        <f t="shared" si="8"/>
        <v>01/1900</v>
      </c>
      <c r="R92" s="475">
        <f t="shared" si="11"/>
        <v>1</v>
      </c>
      <c r="S92" s="691"/>
      <c r="T92" s="691"/>
      <c r="U92" s="691"/>
      <c r="V92" s="691"/>
      <c r="W92" s="818"/>
      <c r="X92" s="818"/>
      <c r="Y92" s="818"/>
      <c r="Z92" s="818"/>
    </row>
    <row r="93" spans="1:26" ht="15">
      <c r="A93" s="537"/>
      <c r="B93" s="669"/>
      <c r="C93" s="537"/>
      <c r="D93" s="848" t="str">
        <f t="shared" si="9"/>
        <v>Caisse-01/1900</v>
      </c>
      <c r="E93" s="670"/>
      <c r="F93" s="671"/>
      <c r="G93" s="540"/>
      <c r="H93" s="930"/>
      <c r="I93" s="931"/>
      <c r="J93" s="930">
        <f t="shared" si="10"/>
        <v>0</v>
      </c>
      <c r="K93" s="930">
        <f t="shared" si="6"/>
        <v>0</v>
      </c>
      <c r="L93" s="705">
        <f t="shared" si="7"/>
        <v>0</v>
      </c>
      <c r="M93" s="537"/>
      <c r="N93" s="706">
        <f>+IF(A93="",0,IF(A93=Table!$A$5,L93,(IF(A93=Table!$A$3,0,IF(A93=Table!$A$4,L93,0)))))</f>
        <v>0</v>
      </c>
      <c r="O93" s="672"/>
      <c r="P93" s="707">
        <f>-IF(A93=Table!$A$5,I93,0)+IF(A93=Table!$A$5,H93,0)</f>
        <v>0</v>
      </c>
      <c r="Q93" s="539" t="str">
        <f t="shared" si="8"/>
        <v>01/1900</v>
      </c>
      <c r="R93" s="475">
        <f t="shared" si="11"/>
        <v>1</v>
      </c>
      <c r="S93" s="691"/>
      <c r="T93" s="691"/>
      <c r="U93" s="691"/>
      <c r="V93" s="691"/>
      <c r="W93" s="818"/>
      <c r="X93" s="818"/>
      <c r="Y93" s="818"/>
      <c r="Z93" s="818"/>
    </row>
    <row r="94" spans="1:26" ht="15">
      <c r="A94" s="537"/>
      <c r="B94" s="669"/>
      <c r="C94" s="537"/>
      <c r="D94" s="848" t="str">
        <f t="shared" si="9"/>
        <v>Caisse-01/1900</v>
      </c>
      <c r="E94" s="670"/>
      <c r="F94" s="675"/>
      <c r="G94" s="540"/>
      <c r="H94" s="930"/>
      <c r="I94" s="931"/>
      <c r="J94" s="930">
        <f t="shared" si="10"/>
        <v>0</v>
      </c>
      <c r="K94" s="930">
        <f t="shared" si="6"/>
        <v>0</v>
      </c>
      <c r="L94" s="705">
        <f t="shared" si="7"/>
        <v>0</v>
      </c>
      <c r="M94" s="537"/>
      <c r="N94" s="706">
        <f>+IF(A94="",0,IF(A94=Table!$A$5,L94,(IF(A94=Table!$A$3,0,IF(A94=Table!$A$4,L94,0)))))</f>
        <v>0</v>
      </c>
      <c r="O94" s="672"/>
      <c r="P94" s="707">
        <f>-IF(A94=Table!$A$5,I94,0)+IF(A94=Table!$A$5,H94,0)</f>
        <v>0</v>
      </c>
      <c r="Q94" s="539" t="str">
        <f t="shared" si="8"/>
        <v>01/1900</v>
      </c>
      <c r="R94" s="475">
        <f t="shared" si="11"/>
        <v>1</v>
      </c>
      <c r="S94" s="691"/>
      <c r="T94" s="691"/>
      <c r="U94" s="691"/>
      <c r="V94" s="691"/>
      <c r="W94" s="818"/>
      <c r="X94" s="818"/>
      <c r="Y94" s="818"/>
      <c r="Z94" s="818"/>
    </row>
    <row r="95" spans="1:26" ht="15">
      <c r="A95" s="537"/>
      <c r="B95" s="669"/>
      <c r="C95" s="537"/>
      <c r="D95" s="848" t="str">
        <f t="shared" si="9"/>
        <v>Caisse-01/1900</v>
      </c>
      <c r="E95" s="670"/>
      <c r="F95" s="675"/>
      <c r="G95" s="540"/>
      <c r="H95" s="930"/>
      <c r="I95" s="931"/>
      <c r="J95" s="930">
        <f t="shared" si="10"/>
        <v>0</v>
      </c>
      <c r="K95" s="930">
        <f t="shared" si="6"/>
        <v>0</v>
      </c>
      <c r="L95" s="705">
        <f t="shared" si="7"/>
        <v>0</v>
      </c>
      <c r="M95" s="537"/>
      <c r="N95" s="706">
        <f>+IF(A95="",0,IF(A95=Table!$A$5,L95,(IF(A95=Table!$A$3,0,IF(A95=Table!$A$4,L95,0)))))</f>
        <v>0</v>
      </c>
      <c r="O95" s="672"/>
      <c r="P95" s="707">
        <f>-IF(A95=Table!$A$5,I95,0)+IF(A95=Table!$A$5,H95,0)</f>
        <v>0</v>
      </c>
      <c r="Q95" s="539" t="str">
        <f t="shared" si="8"/>
        <v>01/1900</v>
      </c>
      <c r="R95" s="475">
        <f t="shared" si="11"/>
        <v>1</v>
      </c>
      <c r="S95" s="691"/>
      <c r="T95" s="691"/>
      <c r="U95" s="691"/>
      <c r="V95" s="691"/>
      <c r="W95" s="818"/>
      <c r="X95" s="818"/>
      <c r="Y95" s="818"/>
      <c r="Z95" s="818"/>
    </row>
    <row r="96" spans="1:26" ht="15">
      <c r="A96" s="537"/>
      <c r="B96" s="669"/>
      <c r="C96" s="537"/>
      <c r="D96" s="848" t="str">
        <f t="shared" si="9"/>
        <v>Caisse-01/1900</v>
      </c>
      <c r="E96" s="670"/>
      <c r="F96" s="671"/>
      <c r="G96" s="540"/>
      <c r="H96" s="930"/>
      <c r="I96" s="931"/>
      <c r="J96" s="930">
        <f t="shared" si="10"/>
        <v>0</v>
      </c>
      <c r="K96" s="930">
        <f t="shared" si="6"/>
        <v>0</v>
      </c>
      <c r="L96" s="705">
        <f t="shared" si="7"/>
        <v>0</v>
      </c>
      <c r="M96" s="537"/>
      <c r="N96" s="706">
        <f>+IF(A96="",0,IF(A96=Table!$A$5,L96,(IF(A96=Table!$A$3,0,IF(A96=Table!$A$4,L96,0)))))</f>
        <v>0</v>
      </c>
      <c r="O96" s="672"/>
      <c r="P96" s="707">
        <f>-IF(A96=Table!$A$5,I96,0)+IF(A96=Table!$A$5,H96,0)</f>
        <v>0</v>
      </c>
      <c r="Q96" s="539" t="str">
        <f t="shared" si="8"/>
        <v>01/1900</v>
      </c>
      <c r="R96" s="475">
        <f t="shared" si="11"/>
        <v>1</v>
      </c>
      <c r="S96" s="691"/>
      <c r="T96" s="691"/>
      <c r="U96" s="691"/>
      <c r="V96" s="691"/>
      <c r="W96" s="818"/>
      <c r="X96" s="818"/>
      <c r="Y96" s="818"/>
      <c r="Z96" s="818"/>
    </row>
    <row r="97" spans="1:26" ht="15">
      <c r="A97" s="537"/>
      <c r="B97" s="669"/>
      <c r="C97" s="537"/>
      <c r="D97" s="848" t="str">
        <f t="shared" si="9"/>
        <v>Caisse-01/1900</v>
      </c>
      <c r="E97" s="670"/>
      <c r="F97" s="675"/>
      <c r="G97" s="540"/>
      <c r="H97" s="930"/>
      <c r="I97" s="931"/>
      <c r="J97" s="930">
        <f t="shared" si="10"/>
        <v>0</v>
      </c>
      <c r="K97" s="930">
        <f t="shared" si="6"/>
        <v>0</v>
      </c>
      <c r="L97" s="705">
        <f t="shared" si="7"/>
        <v>0</v>
      </c>
      <c r="M97" s="537"/>
      <c r="N97" s="706">
        <f>+IF(A97="",0,IF(A97=Table!$A$5,L97,(IF(A97=Table!$A$3,0,IF(A97=Table!$A$4,L97,0)))))</f>
        <v>0</v>
      </c>
      <c r="O97" s="672"/>
      <c r="P97" s="707">
        <f>-IF(A97=Table!$A$5,I97,0)+IF(A97=Table!$A$5,H97,0)</f>
        <v>0</v>
      </c>
      <c r="Q97" s="539" t="str">
        <f t="shared" si="8"/>
        <v>01/1900</v>
      </c>
      <c r="R97" s="475">
        <f t="shared" si="11"/>
        <v>1</v>
      </c>
      <c r="S97" s="691"/>
      <c r="T97" s="691"/>
      <c r="U97" s="691"/>
      <c r="V97" s="691"/>
      <c r="W97" s="818"/>
      <c r="X97" s="818"/>
      <c r="Y97" s="818"/>
      <c r="Z97" s="818"/>
    </row>
    <row r="98" spans="1:26" ht="15">
      <c r="A98" s="537"/>
      <c r="B98" s="669"/>
      <c r="C98" s="537"/>
      <c r="D98" s="848" t="str">
        <f t="shared" si="9"/>
        <v>Caisse-01/1900</v>
      </c>
      <c r="E98" s="670"/>
      <c r="F98" s="675"/>
      <c r="G98" s="540"/>
      <c r="H98" s="930"/>
      <c r="I98" s="931"/>
      <c r="J98" s="930">
        <f t="shared" si="10"/>
        <v>0</v>
      </c>
      <c r="K98" s="930">
        <f t="shared" si="6"/>
        <v>0</v>
      </c>
      <c r="L98" s="705">
        <f t="shared" si="7"/>
        <v>0</v>
      </c>
      <c r="M98" s="537"/>
      <c r="N98" s="706">
        <f>+IF(A98="",0,IF(A98=Table!$A$5,L98,(IF(A98=Table!$A$3,0,IF(A98=Table!$A$4,L98,0)))))</f>
        <v>0</v>
      </c>
      <c r="O98" s="672"/>
      <c r="P98" s="707">
        <f>-IF(A98=Table!$A$5,I98,0)+IF(A98=Table!$A$5,H98,0)</f>
        <v>0</v>
      </c>
      <c r="Q98" s="539" t="str">
        <f t="shared" si="8"/>
        <v>01/1900</v>
      </c>
      <c r="R98" s="475">
        <f t="shared" si="11"/>
        <v>1</v>
      </c>
      <c r="S98" s="691"/>
      <c r="T98" s="691"/>
      <c r="U98" s="691"/>
      <c r="V98" s="691"/>
      <c r="W98" s="818"/>
      <c r="X98" s="818"/>
      <c r="Y98" s="818"/>
      <c r="Z98" s="818"/>
    </row>
    <row r="99" spans="1:26" ht="15">
      <c r="A99" s="537"/>
      <c r="B99" s="669"/>
      <c r="C99" s="537"/>
      <c r="D99" s="848" t="str">
        <f t="shared" si="9"/>
        <v>Caisse-01/1900</v>
      </c>
      <c r="E99" s="670"/>
      <c r="F99" s="671"/>
      <c r="G99" s="540"/>
      <c r="H99" s="930"/>
      <c r="I99" s="931"/>
      <c r="J99" s="930">
        <f t="shared" si="10"/>
        <v>0</v>
      </c>
      <c r="K99" s="930">
        <f t="shared" si="6"/>
        <v>0</v>
      </c>
      <c r="L99" s="705">
        <f t="shared" si="7"/>
        <v>0</v>
      </c>
      <c r="M99" s="537"/>
      <c r="N99" s="706">
        <f>+IF(A99="",0,IF(A99=Table!$A$5,L99,(IF(A99=Table!$A$3,0,IF(A99=Table!$A$4,L99,0)))))</f>
        <v>0</v>
      </c>
      <c r="O99" s="672"/>
      <c r="P99" s="707">
        <f>-IF(A99=Table!$A$5,I99,0)+IF(A99=Table!$A$5,H99,0)</f>
        <v>0</v>
      </c>
      <c r="Q99" s="539" t="str">
        <f t="shared" si="8"/>
        <v>01/1900</v>
      </c>
      <c r="R99" s="475">
        <f t="shared" si="11"/>
        <v>1</v>
      </c>
      <c r="S99" s="691"/>
      <c r="T99" s="691"/>
      <c r="U99" s="691"/>
      <c r="V99" s="691"/>
      <c r="W99" s="818"/>
      <c r="X99" s="818"/>
      <c r="Y99" s="818"/>
      <c r="Z99" s="818"/>
    </row>
    <row r="100" spans="1:26" ht="15">
      <c r="A100" s="537"/>
      <c r="B100" s="669"/>
      <c r="C100" s="537"/>
      <c r="D100" s="848" t="str">
        <f t="shared" si="9"/>
        <v>Caisse-01/1900</v>
      </c>
      <c r="E100" s="670"/>
      <c r="F100" s="671"/>
      <c r="G100" s="540"/>
      <c r="H100" s="930"/>
      <c r="I100" s="931"/>
      <c r="J100" s="930">
        <f t="shared" si="10"/>
        <v>0</v>
      </c>
      <c r="K100" s="930">
        <f t="shared" si="6"/>
        <v>0</v>
      </c>
      <c r="L100" s="705">
        <f t="shared" si="7"/>
        <v>0</v>
      </c>
      <c r="M100" s="537"/>
      <c r="N100" s="706">
        <f>+IF(A100="",0,IF(A100=Table!$A$5,L100,(IF(A100=Table!$A$3,0,IF(A100=Table!$A$4,L100,0)))))</f>
        <v>0</v>
      </c>
      <c r="O100" s="672"/>
      <c r="P100" s="707">
        <f>-IF(A100=Table!$A$5,I100,0)+IF(A100=Table!$A$5,H100,0)</f>
        <v>0</v>
      </c>
      <c r="Q100" s="539" t="str">
        <f t="shared" si="8"/>
        <v>01/1900</v>
      </c>
      <c r="R100" s="475">
        <f t="shared" si="11"/>
        <v>1</v>
      </c>
      <c r="S100" s="691"/>
      <c r="T100" s="691"/>
      <c r="U100" s="691"/>
      <c r="V100" s="691"/>
      <c r="W100" s="818"/>
      <c r="X100" s="818"/>
      <c r="Y100" s="818"/>
      <c r="Z100" s="818"/>
    </row>
    <row r="101" spans="1:26" ht="15">
      <c r="A101" s="537"/>
      <c r="B101" s="669"/>
      <c r="C101" s="537"/>
      <c r="D101" s="848" t="str">
        <f t="shared" si="9"/>
        <v>Caisse-01/1900</v>
      </c>
      <c r="E101" s="670"/>
      <c r="F101" s="671"/>
      <c r="G101" s="540"/>
      <c r="H101" s="930"/>
      <c r="I101" s="931"/>
      <c r="J101" s="930">
        <f t="shared" si="10"/>
        <v>0</v>
      </c>
      <c r="K101" s="930">
        <f t="shared" si="6"/>
        <v>0</v>
      </c>
      <c r="L101" s="705">
        <f t="shared" si="7"/>
        <v>0</v>
      </c>
      <c r="M101" s="537"/>
      <c r="N101" s="706">
        <f>+IF(A101="",0,IF(A101=Table!$A$5,L101,(IF(A101=Table!$A$3,0,IF(A101=Table!$A$4,L101,0)))))</f>
        <v>0</v>
      </c>
      <c r="O101" s="672"/>
      <c r="P101" s="707">
        <f>-IF(A101=Table!$A$5,I101,0)+IF(A101=Table!$A$5,H101,0)</f>
        <v>0</v>
      </c>
      <c r="Q101" s="539" t="str">
        <f t="shared" si="8"/>
        <v>01/1900</v>
      </c>
      <c r="R101" s="475">
        <f t="shared" si="11"/>
        <v>1</v>
      </c>
      <c r="S101" s="691"/>
      <c r="T101" s="691"/>
      <c r="U101" s="691"/>
      <c r="V101" s="691"/>
      <c r="W101" s="818"/>
      <c r="X101" s="818"/>
      <c r="Y101" s="818"/>
      <c r="Z101" s="818"/>
    </row>
    <row r="102" spans="1:26" ht="15">
      <c r="A102" s="537"/>
      <c r="B102" s="669"/>
      <c r="C102" s="537"/>
      <c r="D102" s="848" t="str">
        <f t="shared" si="9"/>
        <v>Caisse-01/1900</v>
      </c>
      <c r="E102" s="670"/>
      <c r="F102" s="671"/>
      <c r="G102" s="540"/>
      <c r="H102" s="930"/>
      <c r="I102" s="931"/>
      <c r="J102" s="930">
        <f t="shared" si="10"/>
        <v>0</v>
      </c>
      <c r="K102" s="930">
        <f t="shared" si="6"/>
        <v>0</v>
      </c>
      <c r="L102" s="705">
        <f t="shared" si="7"/>
        <v>0</v>
      </c>
      <c r="M102" s="537"/>
      <c r="N102" s="706">
        <f>+IF(A102="",0,IF(A102=Table!$A$5,L102,(IF(A102=Table!$A$3,0,IF(A102=Table!$A$4,L102,0)))))</f>
        <v>0</v>
      </c>
      <c r="O102" s="672"/>
      <c r="P102" s="707">
        <f>-IF(A102=Table!$A$5,I102,0)+IF(A102=Table!$A$5,H102,0)</f>
        <v>0</v>
      </c>
      <c r="Q102" s="539" t="str">
        <f t="shared" si="8"/>
        <v>01/1900</v>
      </c>
      <c r="R102" s="475">
        <f t="shared" si="11"/>
        <v>1</v>
      </c>
      <c r="S102" s="691"/>
      <c r="T102" s="691"/>
      <c r="U102" s="691"/>
      <c r="V102" s="691"/>
      <c r="W102" s="818"/>
      <c r="X102" s="818"/>
      <c r="Y102" s="818"/>
      <c r="Z102" s="818"/>
    </row>
    <row r="103" spans="1:26" ht="15">
      <c r="A103" s="537"/>
      <c r="B103" s="669"/>
      <c r="C103" s="537"/>
      <c r="D103" s="848" t="str">
        <f t="shared" si="9"/>
        <v>Caisse-01/1900</v>
      </c>
      <c r="E103" s="670"/>
      <c r="F103" s="671"/>
      <c r="G103" s="540"/>
      <c r="H103" s="930"/>
      <c r="I103" s="931"/>
      <c r="J103" s="930">
        <f t="shared" si="10"/>
        <v>0</v>
      </c>
      <c r="K103" s="930">
        <f t="shared" si="6"/>
        <v>0</v>
      </c>
      <c r="L103" s="705">
        <f t="shared" si="7"/>
        <v>0</v>
      </c>
      <c r="M103" s="537"/>
      <c r="N103" s="706">
        <f>+IF(A103="",0,IF(A103=Table!$A$5,L103,(IF(A103=Table!$A$3,0,IF(A103=Table!$A$4,L103,0)))))</f>
        <v>0</v>
      </c>
      <c r="O103" s="672"/>
      <c r="P103" s="707">
        <f>-IF(A103=Table!$A$5,I103,0)+IF(A103=Table!$A$5,H103,0)</f>
        <v>0</v>
      </c>
      <c r="Q103" s="539" t="str">
        <f t="shared" si="8"/>
        <v>01/1900</v>
      </c>
      <c r="R103" s="475">
        <f t="shared" si="11"/>
        <v>1</v>
      </c>
      <c r="S103" s="691"/>
      <c r="T103" s="691"/>
      <c r="U103" s="691"/>
      <c r="V103" s="691"/>
      <c r="W103" s="818"/>
      <c r="X103" s="818"/>
      <c r="Y103" s="818"/>
      <c r="Z103" s="818"/>
    </row>
    <row r="104" spans="1:26" ht="15">
      <c r="A104" s="537"/>
      <c r="B104" s="669"/>
      <c r="C104" s="537"/>
      <c r="D104" s="848" t="str">
        <f t="shared" si="9"/>
        <v>Caisse-01/1900</v>
      </c>
      <c r="E104" s="670"/>
      <c r="F104" s="671"/>
      <c r="G104" s="540"/>
      <c r="H104" s="930"/>
      <c r="I104" s="931"/>
      <c r="J104" s="930">
        <f t="shared" si="10"/>
        <v>0</v>
      </c>
      <c r="K104" s="930">
        <f t="shared" si="6"/>
        <v>0</v>
      </c>
      <c r="L104" s="705">
        <f t="shared" si="7"/>
        <v>0</v>
      </c>
      <c r="M104" s="537"/>
      <c r="N104" s="706">
        <f>+IF(A104="",0,IF(A104=Table!$A$5,L104,(IF(A104=Table!$A$3,0,IF(A104=Table!$A$4,L104,0)))))</f>
        <v>0</v>
      </c>
      <c r="O104" s="672"/>
      <c r="P104" s="707">
        <f>-IF(A104=Table!$A$5,I104,0)+IF(A104=Table!$A$5,H104,0)</f>
        <v>0</v>
      </c>
      <c r="Q104" s="539" t="str">
        <f t="shared" si="8"/>
        <v>01/1900</v>
      </c>
      <c r="R104" s="475">
        <f t="shared" si="11"/>
        <v>1</v>
      </c>
      <c r="S104" s="691"/>
      <c r="T104" s="691"/>
      <c r="U104" s="691"/>
      <c r="V104" s="691"/>
      <c r="W104" s="818"/>
      <c r="X104" s="818"/>
      <c r="Y104" s="818"/>
      <c r="Z104" s="818"/>
    </row>
    <row r="105" spans="1:26" ht="15">
      <c r="A105" s="537"/>
      <c r="B105" s="669"/>
      <c r="C105" s="537"/>
      <c r="D105" s="848" t="str">
        <f t="shared" si="9"/>
        <v>Caisse-01/1900</v>
      </c>
      <c r="E105" s="670"/>
      <c r="F105" s="671"/>
      <c r="G105" s="540"/>
      <c r="H105" s="931"/>
      <c r="I105" s="931"/>
      <c r="J105" s="930">
        <f t="shared" si="10"/>
        <v>0</v>
      </c>
      <c r="K105" s="930">
        <f t="shared" si="6"/>
        <v>0</v>
      </c>
      <c r="L105" s="705">
        <f t="shared" si="7"/>
        <v>0</v>
      </c>
      <c r="M105" s="537"/>
      <c r="N105" s="706">
        <f>+IF(A105="",0,IF(A105=Table!$A$5,L105,(IF(A105=Table!$A$3,0,IF(A105=Table!$A$4,L105,0)))))</f>
        <v>0</v>
      </c>
      <c r="O105" s="672"/>
      <c r="P105" s="707">
        <f>-IF(A105=Table!$A$5,I105,0)+IF(A105=Table!$A$5,H105,0)</f>
        <v>0</v>
      </c>
      <c r="Q105" s="539" t="str">
        <f t="shared" si="8"/>
        <v>01/1900</v>
      </c>
      <c r="R105" s="475">
        <f t="shared" si="11"/>
        <v>1</v>
      </c>
      <c r="S105" s="691"/>
      <c r="T105" s="691"/>
      <c r="U105" s="691"/>
      <c r="V105" s="691"/>
      <c r="W105" s="818"/>
      <c r="X105" s="818"/>
      <c r="Y105" s="818"/>
      <c r="Z105" s="818"/>
    </row>
    <row r="106" spans="1:26" ht="15">
      <c r="A106" s="537"/>
      <c r="B106" s="669"/>
      <c r="C106" s="537"/>
      <c r="D106" s="848" t="str">
        <f t="shared" si="9"/>
        <v>Caisse-01/1900</v>
      </c>
      <c r="E106" s="670"/>
      <c r="F106" s="671"/>
      <c r="G106" s="540"/>
      <c r="H106" s="931"/>
      <c r="I106" s="931"/>
      <c r="J106" s="930">
        <f t="shared" si="10"/>
        <v>0</v>
      </c>
      <c r="K106" s="930">
        <f t="shared" si="6"/>
        <v>0</v>
      </c>
      <c r="L106" s="705">
        <f t="shared" si="7"/>
        <v>0</v>
      </c>
      <c r="M106" s="537"/>
      <c r="N106" s="706">
        <f>+IF(A106="",0,IF(A106=Table!$A$5,L106,(IF(A106=Table!$A$3,0,IF(A106=Table!$A$4,L106,0)))))</f>
        <v>0</v>
      </c>
      <c r="O106" s="672"/>
      <c r="P106" s="707">
        <f>-IF(A106=Table!$A$5,I106,0)+IF(A106=Table!$A$5,H106,0)</f>
        <v>0</v>
      </c>
      <c r="Q106" s="539" t="str">
        <f t="shared" si="8"/>
        <v>01/1900</v>
      </c>
      <c r="R106" s="475">
        <f t="shared" si="11"/>
        <v>1</v>
      </c>
      <c r="S106" s="691"/>
      <c r="T106" s="691"/>
      <c r="U106" s="691"/>
      <c r="V106" s="691"/>
      <c r="W106" s="818"/>
      <c r="X106" s="818"/>
      <c r="Y106" s="818"/>
      <c r="Z106" s="818"/>
    </row>
    <row r="107" spans="1:26" ht="15">
      <c r="A107" s="537"/>
      <c r="B107" s="669"/>
      <c r="C107" s="537"/>
      <c r="D107" s="848" t="str">
        <f t="shared" si="9"/>
        <v>Caisse-01/1900</v>
      </c>
      <c r="E107" s="670"/>
      <c r="F107" s="671"/>
      <c r="G107" s="673"/>
      <c r="H107" s="933"/>
      <c r="I107" s="931"/>
      <c r="J107" s="930">
        <f t="shared" si="10"/>
        <v>0</v>
      </c>
      <c r="K107" s="930">
        <f t="shared" si="6"/>
        <v>0</v>
      </c>
      <c r="L107" s="705">
        <f t="shared" si="7"/>
        <v>0</v>
      </c>
      <c r="M107" s="537"/>
      <c r="N107" s="706">
        <f>+IF(A107="",0,IF(A107=Table!$A$5,L107,(IF(A107=Table!$A$3,0,IF(A107=Table!$A$4,L107,0)))))</f>
        <v>0</v>
      </c>
      <c r="O107" s="672"/>
      <c r="P107" s="707">
        <f>-IF(A107=Table!$A$5,I107,0)+IF(A107=Table!$A$5,H107,0)</f>
        <v>0</v>
      </c>
      <c r="Q107" s="539" t="str">
        <f t="shared" si="8"/>
        <v>01/1900</v>
      </c>
      <c r="R107" s="475">
        <f t="shared" si="11"/>
        <v>1</v>
      </c>
      <c r="S107" s="691"/>
      <c r="T107" s="691"/>
      <c r="U107" s="691"/>
      <c r="V107" s="691"/>
      <c r="W107" s="818"/>
      <c r="X107" s="818"/>
      <c r="Y107" s="818"/>
      <c r="Z107" s="818"/>
    </row>
    <row r="108" spans="1:26" ht="15">
      <c r="A108" s="537"/>
      <c r="B108" s="669"/>
      <c r="C108" s="537"/>
      <c r="D108" s="848" t="str">
        <f t="shared" si="9"/>
        <v>Caisse-01/1900</v>
      </c>
      <c r="E108" s="670"/>
      <c r="F108" s="671"/>
      <c r="G108" s="673"/>
      <c r="H108" s="933"/>
      <c r="I108" s="931"/>
      <c r="J108" s="930">
        <f t="shared" si="10"/>
        <v>0</v>
      </c>
      <c r="K108" s="930">
        <f t="shared" si="6"/>
        <v>0</v>
      </c>
      <c r="L108" s="705">
        <f t="shared" si="7"/>
        <v>0</v>
      </c>
      <c r="M108" s="537"/>
      <c r="N108" s="706">
        <f>+IF(A108="",0,IF(A108=Table!$A$5,L108,(IF(A108=Table!$A$3,0,IF(A108=Table!$A$4,L108,0)))))</f>
        <v>0</v>
      </c>
      <c r="O108" s="672"/>
      <c r="P108" s="707">
        <f>-IF(A108=Table!$A$5,I108,0)+IF(A108=Table!$A$5,H108,0)</f>
        <v>0</v>
      </c>
      <c r="Q108" s="539" t="str">
        <f t="shared" si="8"/>
        <v>01/1900</v>
      </c>
      <c r="R108" s="475">
        <f t="shared" si="11"/>
        <v>1</v>
      </c>
      <c r="S108" s="691"/>
      <c r="T108" s="691"/>
      <c r="U108" s="691"/>
      <c r="V108" s="691"/>
      <c r="W108" s="818"/>
      <c r="X108" s="818"/>
      <c r="Y108" s="818"/>
      <c r="Z108" s="818"/>
    </row>
    <row r="109" spans="1:26" ht="15">
      <c r="A109" s="537"/>
      <c r="B109" s="669"/>
      <c r="C109" s="537"/>
      <c r="D109" s="848" t="str">
        <f t="shared" si="9"/>
        <v>Caisse-01/1900</v>
      </c>
      <c r="E109" s="670"/>
      <c r="F109" s="671"/>
      <c r="G109" s="673"/>
      <c r="H109" s="933"/>
      <c r="I109" s="931"/>
      <c r="J109" s="930">
        <f t="shared" si="10"/>
        <v>0</v>
      </c>
      <c r="K109" s="930">
        <f t="shared" si="6"/>
        <v>0</v>
      </c>
      <c r="L109" s="705">
        <f t="shared" si="7"/>
        <v>0</v>
      </c>
      <c r="M109" s="537"/>
      <c r="N109" s="706">
        <f>+IF(A109="",0,IF(A109=Table!$A$5,L109,(IF(A109=Table!$A$3,0,IF(A109=Table!$A$4,L109,0)))))</f>
        <v>0</v>
      </c>
      <c r="O109" s="672"/>
      <c r="P109" s="707">
        <f>-IF(A109=Table!$A$5,I109,0)+IF(A109=Table!$A$5,H109,0)</f>
        <v>0</v>
      </c>
      <c r="Q109" s="539" t="str">
        <f t="shared" si="8"/>
        <v>01/1900</v>
      </c>
      <c r="R109" s="475">
        <f t="shared" si="11"/>
        <v>1</v>
      </c>
      <c r="S109" s="691"/>
      <c r="T109" s="691"/>
      <c r="U109" s="691"/>
      <c r="V109" s="691"/>
      <c r="W109" s="818"/>
      <c r="X109" s="818"/>
      <c r="Y109" s="818"/>
      <c r="Z109" s="818"/>
    </row>
    <row r="110" spans="1:26" ht="15">
      <c r="A110" s="537"/>
      <c r="B110" s="669"/>
      <c r="C110" s="537"/>
      <c r="D110" s="848" t="str">
        <f t="shared" si="9"/>
        <v>Caisse-01/1900</v>
      </c>
      <c r="E110" s="670"/>
      <c r="F110" s="671"/>
      <c r="G110" s="673"/>
      <c r="H110" s="933"/>
      <c r="I110" s="931"/>
      <c r="J110" s="930">
        <f t="shared" si="10"/>
        <v>0</v>
      </c>
      <c r="K110" s="930">
        <f t="shared" si="6"/>
        <v>0</v>
      </c>
      <c r="L110" s="705">
        <f t="shared" si="7"/>
        <v>0</v>
      </c>
      <c r="M110" s="537"/>
      <c r="N110" s="706">
        <f>+IF(A110="",0,IF(A110=Table!$A$5,L110,(IF(A110=Table!$A$3,0,IF(A110=Table!$A$4,L110,0)))))</f>
        <v>0</v>
      </c>
      <c r="O110" s="672"/>
      <c r="P110" s="707">
        <f>-IF(A110=Table!$A$5,I110,0)+IF(A110=Table!$A$5,H110,0)</f>
        <v>0</v>
      </c>
      <c r="Q110" s="539" t="str">
        <f t="shared" si="8"/>
        <v>01/1900</v>
      </c>
      <c r="R110" s="475">
        <f t="shared" si="11"/>
        <v>1</v>
      </c>
      <c r="S110" s="691"/>
      <c r="T110" s="691"/>
      <c r="U110" s="691"/>
      <c r="V110" s="691"/>
      <c r="W110" s="818"/>
      <c r="X110" s="818"/>
      <c r="Y110" s="818"/>
      <c r="Z110" s="818"/>
    </row>
    <row r="111" spans="1:26" ht="15">
      <c r="A111" s="537"/>
      <c r="B111" s="669"/>
      <c r="C111" s="537"/>
      <c r="D111" s="848" t="str">
        <f t="shared" si="9"/>
        <v>Caisse-01/1900</v>
      </c>
      <c r="E111" s="670"/>
      <c r="F111" s="671"/>
      <c r="G111" s="673"/>
      <c r="H111" s="933"/>
      <c r="I111" s="931"/>
      <c r="J111" s="930">
        <f t="shared" si="10"/>
        <v>0</v>
      </c>
      <c r="K111" s="930">
        <f t="shared" si="6"/>
        <v>0</v>
      </c>
      <c r="L111" s="705">
        <f t="shared" si="7"/>
        <v>0</v>
      </c>
      <c r="M111" s="537"/>
      <c r="N111" s="706">
        <f>+IF(A111="",0,IF(A111=Table!$A$5,L111,(IF(A111=Table!$A$3,0,IF(A111=Table!$A$4,L111,0)))))</f>
        <v>0</v>
      </c>
      <c r="O111" s="672"/>
      <c r="P111" s="707">
        <f>-IF(A111=Table!$A$5,I111,0)+IF(A111=Table!$A$5,H111,0)</f>
        <v>0</v>
      </c>
      <c r="Q111" s="539" t="str">
        <f t="shared" si="8"/>
        <v>01/1900</v>
      </c>
      <c r="R111" s="475">
        <f t="shared" si="11"/>
        <v>1</v>
      </c>
      <c r="S111" s="691"/>
      <c r="T111" s="691"/>
      <c r="U111" s="691"/>
      <c r="V111" s="691"/>
      <c r="W111" s="818"/>
      <c r="X111" s="818"/>
      <c r="Y111" s="818"/>
      <c r="Z111" s="818"/>
    </row>
    <row r="112" spans="1:26" ht="15">
      <c r="A112" s="537"/>
      <c r="B112" s="669"/>
      <c r="C112" s="537"/>
      <c r="D112" s="848" t="str">
        <f t="shared" si="9"/>
        <v>Caisse-01/1900</v>
      </c>
      <c r="E112" s="670"/>
      <c r="F112" s="675"/>
      <c r="G112" s="673"/>
      <c r="H112" s="933"/>
      <c r="I112" s="931"/>
      <c r="J112" s="930">
        <f t="shared" si="10"/>
        <v>0</v>
      </c>
      <c r="K112" s="930">
        <f t="shared" si="6"/>
        <v>0</v>
      </c>
      <c r="L112" s="705">
        <f t="shared" si="7"/>
        <v>0</v>
      </c>
      <c r="M112" s="537"/>
      <c r="N112" s="706">
        <f>+IF(A112="",0,IF(A112=Table!$A$5,L112,(IF(A112=Table!$A$3,0,IF(A112=Table!$A$4,L112,0)))))</f>
        <v>0</v>
      </c>
      <c r="O112" s="672"/>
      <c r="P112" s="707">
        <f>-IF(A112=Table!$A$5,I112,0)+IF(A112=Table!$A$5,H112,0)</f>
        <v>0</v>
      </c>
      <c r="Q112" s="539" t="str">
        <f t="shared" si="8"/>
        <v>01/1900</v>
      </c>
      <c r="R112" s="475">
        <f t="shared" si="11"/>
        <v>1</v>
      </c>
      <c r="S112" s="691"/>
      <c r="T112" s="691"/>
      <c r="U112" s="691"/>
      <c r="V112" s="691"/>
      <c r="W112" s="818"/>
      <c r="X112" s="818"/>
      <c r="Y112" s="818"/>
      <c r="Z112" s="818"/>
    </row>
    <row r="113" spans="1:26" ht="15">
      <c r="A113" s="537"/>
      <c r="B113" s="669"/>
      <c r="C113" s="537"/>
      <c r="D113" s="848" t="str">
        <f t="shared" si="9"/>
        <v>Caisse-01/1900</v>
      </c>
      <c r="E113" s="541"/>
      <c r="F113" s="671"/>
      <c r="G113" s="673"/>
      <c r="H113" s="933"/>
      <c r="I113" s="931"/>
      <c r="J113" s="930">
        <f t="shared" si="10"/>
        <v>0</v>
      </c>
      <c r="K113" s="930">
        <f t="shared" si="6"/>
        <v>0</v>
      </c>
      <c r="L113" s="705">
        <f t="shared" si="7"/>
        <v>0</v>
      </c>
      <c r="M113" s="537"/>
      <c r="N113" s="706">
        <f>+IF(A113="",0,IF(A113=Table!$A$5,L113,(IF(A113=Table!$A$3,0,IF(A113=Table!$A$4,L113,0)))))</f>
        <v>0</v>
      </c>
      <c r="O113" s="672"/>
      <c r="P113" s="707">
        <f>-IF(A113=Table!$A$5,I113,0)+IF(A113=Table!$A$5,H113,0)</f>
        <v>0</v>
      </c>
      <c r="Q113" s="539" t="str">
        <f t="shared" si="8"/>
        <v>01/1900</v>
      </c>
      <c r="R113" s="475">
        <f t="shared" si="11"/>
        <v>1</v>
      </c>
      <c r="S113" s="691"/>
      <c r="T113" s="691"/>
      <c r="U113" s="691"/>
      <c r="V113" s="691"/>
      <c r="W113" s="818"/>
      <c r="X113" s="818"/>
      <c r="Y113" s="818"/>
      <c r="Z113" s="818"/>
    </row>
    <row r="114" spans="1:26" ht="15">
      <c r="A114" s="537"/>
      <c r="B114" s="669"/>
      <c r="C114" s="537"/>
      <c r="D114" s="848" t="str">
        <f t="shared" si="9"/>
        <v>Caisse-01/1900</v>
      </c>
      <c r="E114" s="674"/>
      <c r="F114" s="671"/>
      <c r="G114" s="673"/>
      <c r="H114" s="933"/>
      <c r="I114" s="931"/>
      <c r="J114" s="930">
        <f t="shared" si="10"/>
        <v>0</v>
      </c>
      <c r="K114" s="930">
        <f t="shared" si="6"/>
        <v>0</v>
      </c>
      <c r="L114" s="705">
        <f t="shared" si="7"/>
        <v>0</v>
      </c>
      <c r="M114" s="537"/>
      <c r="N114" s="706">
        <f>+IF(A114="",0,IF(A114=Table!$A$5,L114,(IF(A114=Table!$A$3,0,IF(A114=Table!$A$4,L114,0)))))</f>
        <v>0</v>
      </c>
      <c r="O114" s="672"/>
      <c r="P114" s="707">
        <f>-IF(A114=Table!$A$5,I114,0)+IF(A114=Table!$A$5,H114,0)</f>
        <v>0</v>
      </c>
      <c r="Q114" s="539" t="str">
        <f t="shared" si="8"/>
        <v>01/1900</v>
      </c>
      <c r="R114" s="475">
        <f t="shared" si="11"/>
        <v>1</v>
      </c>
      <c r="S114" s="691"/>
      <c r="T114" s="691"/>
      <c r="U114" s="691"/>
      <c r="V114" s="691"/>
      <c r="W114" s="818"/>
      <c r="X114" s="818"/>
      <c r="Y114" s="818"/>
      <c r="Z114" s="818"/>
    </row>
    <row r="115" spans="1:26" ht="15">
      <c r="A115" s="537"/>
      <c r="B115" s="669"/>
      <c r="C115" s="537"/>
      <c r="D115" s="848" t="str">
        <f t="shared" si="9"/>
        <v>Caisse-01/1900</v>
      </c>
      <c r="E115" s="540"/>
      <c r="F115" s="671"/>
      <c r="G115" s="673"/>
      <c r="H115" s="931"/>
      <c r="I115" s="933"/>
      <c r="J115" s="930">
        <f t="shared" si="10"/>
        <v>0</v>
      </c>
      <c r="K115" s="930">
        <f t="shared" si="6"/>
        <v>0</v>
      </c>
      <c r="L115" s="705">
        <f t="shared" si="7"/>
        <v>0</v>
      </c>
      <c r="M115" s="537"/>
      <c r="N115" s="706">
        <f>+IF(A115="",0,IF(A115=Table!$A$5,L115,(IF(A115=Table!$A$3,0,IF(A115=Table!$A$4,L115,0)))))</f>
        <v>0</v>
      </c>
      <c r="O115" s="672"/>
      <c r="P115" s="707">
        <f>-IF(A115=Table!$A$5,I115,0)+IF(A115=Table!$A$5,H115,0)</f>
        <v>0</v>
      </c>
      <c r="Q115" s="539" t="str">
        <f t="shared" si="8"/>
        <v>01/1900</v>
      </c>
      <c r="R115" s="475">
        <f t="shared" si="11"/>
        <v>1</v>
      </c>
      <c r="S115" s="691"/>
      <c r="T115" s="691"/>
      <c r="U115" s="691"/>
      <c r="V115" s="691"/>
      <c r="W115" s="818"/>
      <c r="X115" s="818"/>
      <c r="Y115" s="818"/>
      <c r="Z115" s="818"/>
    </row>
    <row r="116" spans="1:26" ht="15">
      <c r="A116" s="537"/>
      <c r="B116" s="669"/>
      <c r="C116" s="537"/>
      <c r="D116" s="848" t="str">
        <f t="shared" si="9"/>
        <v>Caisse-01/1900</v>
      </c>
      <c r="E116" s="670"/>
      <c r="F116" s="675"/>
      <c r="G116" s="673"/>
      <c r="H116" s="933"/>
      <c r="I116" s="931"/>
      <c r="J116" s="930">
        <f t="shared" si="10"/>
        <v>0</v>
      </c>
      <c r="K116" s="930">
        <f t="shared" si="6"/>
        <v>0</v>
      </c>
      <c r="L116" s="705">
        <f t="shared" si="7"/>
        <v>0</v>
      </c>
      <c r="M116" s="537"/>
      <c r="N116" s="706">
        <f>+IF(A116="",0,IF(A116=Table!$A$5,L116,(IF(A116=Table!$A$3,0,IF(A116=Table!$A$4,L116,0)))))</f>
        <v>0</v>
      </c>
      <c r="O116" s="672"/>
      <c r="P116" s="707">
        <f>-IF(A116=Table!$A$5,I116,0)+IF(A116=Table!$A$5,H116,0)</f>
        <v>0</v>
      </c>
      <c r="Q116" s="539" t="str">
        <f t="shared" si="8"/>
        <v>01/1900</v>
      </c>
      <c r="R116" s="475">
        <f t="shared" si="11"/>
        <v>1</v>
      </c>
      <c r="S116" s="691"/>
      <c r="T116" s="691"/>
      <c r="U116" s="691"/>
      <c r="V116" s="691"/>
      <c r="W116" s="818"/>
      <c r="X116" s="818"/>
      <c r="Y116" s="818"/>
      <c r="Z116" s="818"/>
    </row>
    <row r="117" spans="1:26" ht="15">
      <c r="A117" s="537"/>
      <c r="B117" s="669"/>
      <c r="C117" s="537"/>
      <c r="D117" s="848" t="str">
        <f t="shared" si="9"/>
        <v>Caisse-01/1900</v>
      </c>
      <c r="E117" s="670"/>
      <c r="F117" s="671"/>
      <c r="G117" s="673"/>
      <c r="H117" s="933"/>
      <c r="I117" s="931"/>
      <c r="J117" s="930">
        <f t="shared" si="10"/>
        <v>0</v>
      </c>
      <c r="K117" s="930">
        <f t="shared" si="6"/>
        <v>0</v>
      </c>
      <c r="L117" s="705">
        <f t="shared" si="7"/>
        <v>0</v>
      </c>
      <c r="M117" s="537"/>
      <c r="N117" s="706">
        <f>+IF(A117="",0,IF(A117=Table!$A$5,L117,(IF(A117=Table!$A$3,0,IF(A117=Table!$A$4,L117,0)))))</f>
        <v>0</v>
      </c>
      <c r="O117" s="672"/>
      <c r="P117" s="707">
        <f>-IF(A117=Table!$A$5,I117,0)+IF(A117=Table!$A$5,H117,0)</f>
        <v>0</v>
      </c>
      <c r="Q117" s="539" t="str">
        <f t="shared" si="8"/>
        <v>01/1900</v>
      </c>
      <c r="R117" s="475">
        <f t="shared" si="11"/>
        <v>1</v>
      </c>
      <c r="S117" s="691"/>
      <c r="T117" s="691"/>
      <c r="U117" s="691"/>
      <c r="V117" s="691"/>
      <c r="W117" s="818"/>
      <c r="X117" s="818"/>
      <c r="Y117" s="818"/>
      <c r="Z117" s="818"/>
    </row>
    <row r="118" spans="1:26" ht="15">
      <c r="A118" s="537"/>
      <c r="B118" s="669"/>
      <c r="C118" s="537"/>
      <c r="D118" s="848" t="str">
        <f t="shared" si="9"/>
        <v>Caisse-01/1900</v>
      </c>
      <c r="E118" s="670"/>
      <c r="F118" s="671"/>
      <c r="G118" s="673"/>
      <c r="H118" s="933"/>
      <c r="I118" s="931"/>
      <c r="J118" s="930">
        <f t="shared" si="10"/>
        <v>0</v>
      </c>
      <c r="K118" s="930">
        <f t="shared" si="6"/>
        <v>0</v>
      </c>
      <c r="L118" s="705">
        <f t="shared" si="7"/>
        <v>0</v>
      </c>
      <c r="M118" s="537"/>
      <c r="N118" s="706">
        <f>+IF(A118="",0,IF(A118=Table!$A$5,L118,(IF(A118=Table!$A$3,0,IF(A118=Table!$A$4,L118,0)))))</f>
        <v>0</v>
      </c>
      <c r="O118" s="672"/>
      <c r="P118" s="707">
        <f>-IF(A118=Table!$A$5,I118,0)+IF(A118=Table!$A$5,H118,0)</f>
        <v>0</v>
      </c>
      <c r="Q118" s="539" t="str">
        <f t="shared" si="8"/>
        <v>01/1900</v>
      </c>
      <c r="R118" s="475">
        <f t="shared" si="11"/>
        <v>1</v>
      </c>
      <c r="S118" s="691"/>
      <c r="T118" s="691"/>
      <c r="U118" s="691"/>
      <c r="V118" s="691"/>
      <c r="W118" s="818"/>
      <c r="X118" s="818"/>
      <c r="Y118" s="818"/>
      <c r="Z118" s="818"/>
    </row>
    <row r="119" spans="1:26" ht="15">
      <c r="A119" s="537"/>
      <c r="B119" s="669"/>
      <c r="C119" s="537"/>
      <c r="D119" s="848" t="str">
        <f t="shared" si="9"/>
        <v>Caisse-01/1900</v>
      </c>
      <c r="E119" s="670"/>
      <c r="F119" s="671"/>
      <c r="G119" s="673"/>
      <c r="H119" s="933"/>
      <c r="I119" s="931"/>
      <c r="J119" s="930">
        <f t="shared" si="10"/>
        <v>0</v>
      </c>
      <c r="K119" s="930">
        <f t="shared" si="6"/>
        <v>0</v>
      </c>
      <c r="L119" s="705">
        <f t="shared" si="7"/>
        <v>0</v>
      </c>
      <c r="M119" s="537"/>
      <c r="N119" s="706">
        <f>+IF(A119="",0,IF(A119=Table!$A$5,L119,(IF(A119=Table!$A$3,0,IF(A119=Table!$A$4,L119,0)))))</f>
        <v>0</v>
      </c>
      <c r="O119" s="672"/>
      <c r="P119" s="707">
        <f>-IF(A119=Table!$A$5,I119,0)+IF(A119=Table!$A$5,H119,0)</f>
        <v>0</v>
      </c>
      <c r="Q119" s="539" t="str">
        <f t="shared" si="8"/>
        <v>01/1900</v>
      </c>
      <c r="R119" s="475">
        <f t="shared" si="11"/>
        <v>1</v>
      </c>
      <c r="S119" s="691"/>
      <c r="T119" s="691"/>
      <c r="U119" s="691"/>
      <c r="V119" s="691"/>
      <c r="W119" s="818"/>
      <c r="X119" s="818"/>
      <c r="Y119" s="818"/>
      <c r="Z119" s="818"/>
    </row>
    <row r="120" spans="1:26" ht="15">
      <c r="A120" s="537"/>
      <c r="B120" s="669"/>
      <c r="C120" s="537"/>
      <c r="D120" s="848" t="str">
        <f t="shared" si="9"/>
        <v>Caisse-01/1900</v>
      </c>
      <c r="E120" s="670"/>
      <c r="F120" s="671"/>
      <c r="G120" s="673"/>
      <c r="H120" s="933"/>
      <c r="I120" s="931"/>
      <c r="J120" s="930">
        <f t="shared" si="10"/>
        <v>0</v>
      </c>
      <c r="K120" s="930">
        <f t="shared" si="6"/>
        <v>0</v>
      </c>
      <c r="L120" s="705">
        <f t="shared" si="7"/>
        <v>0</v>
      </c>
      <c r="M120" s="537"/>
      <c r="N120" s="706">
        <f>+IF(A120="",0,IF(A120=Table!$A$5,L120,(IF(A120=Table!$A$3,0,IF(A120=Table!$A$4,L120,0)))))</f>
        <v>0</v>
      </c>
      <c r="O120" s="672"/>
      <c r="P120" s="707">
        <f>-IF(A120=Table!$A$5,I120,0)+IF(A120=Table!$A$5,H120,0)</f>
        <v>0</v>
      </c>
      <c r="Q120" s="539" t="str">
        <f t="shared" si="8"/>
        <v>01/1900</v>
      </c>
      <c r="R120" s="475">
        <f t="shared" si="11"/>
        <v>1</v>
      </c>
      <c r="S120" s="691"/>
      <c r="T120" s="691"/>
      <c r="U120" s="691"/>
      <c r="V120" s="691"/>
      <c r="W120" s="818"/>
      <c r="X120" s="818"/>
      <c r="Y120" s="818"/>
      <c r="Z120" s="818"/>
    </row>
    <row r="121" spans="1:26" ht="15">
      <c r="A121" s="537"/>
      <c r="B121" s="669"/>
      <c r="C121" s="537"/>
      <c r="D121" s="848" t="str">
        <f t="shared" si="9"/>
        <v>Caisse-01/1900</v>
      </c>
      <c r="E121" s="670"/>
      <c r="F121" s="671"/>
      <c r="G121" s="673"/>
      <c r="H121" s="933"/>
      <c r="I121" s="931"/>
      <c r="J121" s="930">
        <f t="shared" si="10"/>
        <v>0</v>
      </c>
      <c r="K121" s="930">
        <f t="shared" si="6"/>
        <v>0</v>
      </c>
      <c r="L121" s="705">
        <f t="shared" si="7"/>
        <v>0</v>
      </c>
      <c r="M121" s="537"/>
      <c r="N121" s="706">
        <f>+IF(A121="",0,IF(A121=Table!$A$5,L121,(IF(A121=Table!$A$3,0,IF(A121=Table!$A$4,L121,0)))))</f>
        <v>0</v>
      </c>
      <c r="O121" s="672"/>
      <c r="P121" s="707">
        <f>-IF(A121=Table!$A$5,I121,0)+IF(A121=Table!$A$5,H121,0)</f>
        <v>0</v>
      </c>
      <c r="Q121" s="539" t="str">
        <f t="shared" si="8"/>
        <v>01/1900</v>
      </c>
      <c r="R121" s="475">
        <f t="shared" si="11"/>
        <v>1</v>
      </c>
      <c r="S121" s="691"/>
      <c r="T121" s="691"/>
      <c r="U121" s="691"/>
      <c r="V121" s="691"/>
      <c r="W121" s="818"/>
      <c r="X121" s="818"/>
      <c r="Y121" s="818"/>
      <c r="Z121" s="818"/>
    </row>
    <row r="122" spans="1:26" ht="15">
      <c r="A122" s="537"/>
      <c r="B122" s="669"/>
      <c r="C122" s="537"/>
      <c r="D122" s="848" t="str">
        <f t="shared" si="9"/>
        <v>Caisse-01/1900</v>
      </c>
      <c r="E122" s="674"/>
      <c r="F122" s="676"/>
      <c r="G122" s="673"/>
      <c r="H122" s="933"/>
      <c r="I122" s="931"/>
      <c r="J122" s="930">
        <f t="shared" si="10"/>
        <v>0</v>
      </c>
      <c r="K122" s="930">
        <f t="shared" si="6"/>
        <v>0</v>
      </c>
      <c r="L122" s="705">
        <f t="shared" si="7"/>
        <v>0</v>
      </c>
      <c r="M122" s="537"/>
      <c r="N122" s="706">
        <f>+IF(A122="",0,IF(A122=Table!$A$5,L122,(IF(A122=Table!$A$3,0,IF(A122=Table!$A$4,L122,0)))))</f>
        <v>0</v>
      </c>
      <c r="O122" s="672"/>
      <c r="P122" s="707">
        <f>-IF(A122=Table!$A$5,I122,0)+IF(A122=Table!$A$5,H122,0)</f>
        <v>0</v>
      </c>
      <c r="Q122" s="539" t="str">
        <f t="shared" si="8"/>
        <v>01/1900</v>
      </c>
      <c r="R122" s="475">
        <f t="shared" si="11"/>
        <v>1</v>
      </c>
      <c r="S122" s="691"/>
      <c r="T122" s="691"/>
      <c r="U122" s="691"/>
      <c r="V122" s="691"/>
      <c r="W122" s="818"/>
      <c r="X122" s="818"/>
      <c r="Y122" s="818"/>
      <c r="Z122" s="818"/>
    </row>
    <row r="123" spans="1:26" ht="15">
      <c r="A123" s="537"/>
      <c r="B123" s="669"/>
      <c r="C123" s="537"/>
      <c r="D123" s="848" t="str">
        <f t="shared" si="9"/>
        <v>Caisse-01/1900</v>
      </c>
      <c r="E123" s="674"/>
      <c r="F123" s="676"/>
      <c r="G123" s="673"/>
      <c r="H123" s="933"/>
      <c r="I123" s="931"/>
      <c r="J123" s="930">
        <f t="shared" si="10"/>
        <v>0</v>
      </c>
      <c r="K123" s="930">
        <f t="shared" si="6"/>
        <v>0</v>
      </c>
      <c r="L123" s="705">
        <f t="shared" si="7"/>
        <v>0</v>
      </c>
      <c r="M123" s="537"/>
      <c r="N123" s="706">
        <f>+IF(A123="",0,IF(A123=Table!$A$5,L123,(IF(A123=Table!$A$3,0,IF(A123=Table!$A$4,L123,0)))))</f>
        <v>0</v>
      </c>
      <c r="O123" s="672"/>
      <c r="P123" s="707">
        <f>-IF(A123=Table!$A$5,I123,0)+IF(A123=Table!$A$5,H123,0)</f>
        <v>0</v>
      </c>
      <c r="Q123" s="539" t="str">
        <f t="shared" si="8"/>
        <v>01/1900</v>
      </c>
      <c r="R123" s="475">
        <f t="shared" si="11"/>
        <v>1</v>
      </c>
      <c r="S123" s="691"/>
      <c r="T123" s="691"/>
      <c r="U123" s="691"/>
      <c r="V123" s="691"/>
      <c r="W123" s="818"/>
      <c r="X123" s="818"/>
      <c r="Y123" s="818"/>
      <c r="Z123" s="818"/>
    </row>
    <row r="124" spans="1:26" ht="15">
      <c r="A124" s="537"/>
      <c r="B124" s="669"/>
      <c r="C124" s="537"/>
      <c r="D124" s="848" t="str">
        <f t="shared" si="9"/>
        <v>Caisse-01/1900</v>
      </c>
      <c r="E124" s="541"/>
      <c r="F124" s="677"/>
      <c r="G124" s="673"/>
      <c r="H124" s="932"/>
      <c r="I124" s="933"/>
      <c r="J124" s="930">
        <f t="shared" si="10"/>
        <v>0</v>
      </c>
      <c r="K124" s="930">
        <f t="shared" si="6"/>
        <v>0</v>
      </c>
      <c r="L124" s="705">
        <f t="shared" si="7"/>
        <v>0</v>
      </c>
      <c r="M124" s="537"/>
      <c r="N124" s="706">
        <f>+IF(A124="",0,IF(A124=Table!$A$5,L124,(IF(A124=Table!$A$3,0,IF(A124=Table!$A$4,L124,0)))))</f>
        <v>0</v>
      </c>
      <c r="O124" s="672"/>
      <c r="P124" s="707">
        <f>-IF(A124=Table!$A$5,I124,0)+IF(A124=Table!$A$5,H124,0)</f>
        <v>0</v>
      </c>
      <c r="Q124" s="539" t="str">
        <f t="shared" si="8"/>
        <v>01/1900</v>
      </c>
      <c r="R124" s="475">
        <f t="shared" si="11"/>
        <v>1</v>
      </c>
      <c r="S124" s="691"/>
      <c r="T124" s="691"/>
      <c r="U124" s="691"/>
      <c r="V124" s="691"/>
      <c r="W124" s="818"/>
      <c r="X124" s="818"/>
      <c r="Y124" s="818"/>
      <c r="Z124" s="818"/>
    </row>
    <row r="125" spans="1:26" ht="15">
      <c r="A125" s="537"/>
      <c r="B125" s="669"/>
      <c r="C125" s="537"/>
      <c r="D125" s="848" t="str">
        <f t="shared" si="9"/>
        <v>Caisse-01/1900</v>
      </c>
      <c r="E125" s="540"/>
      <c r="F125" s="677"/>
      <c r="G125" s="673"/>
      <c r="H125" s="931"/>
      <c r="I125" s="933"/>
      <c r="J125" s="930">
        <f t="shared" si="10"/>
        <v>0</v>
      </c>
      <c r="K125" s="930">
        <f t="shared" si="6"/>
        <v>0</v>
      </c>
      <c r="L125" s="705">
        <f t="shared" si="7"/>
        <v>0</v>
      </c>
      <c r="M125" s="537"/>
      <c r="N125" s="706">
        <f>+IF(A125="",0,IF(A125=Table!$A$5,L125,(IF(A125=Table!$A$3,0,IF(A125=Table!$A$4,L125,0)))))</f>
        <v>0</v>
      </c>
      <c r="O125" s="672"/>
      <c r="P125" s="707">
        <f>-IF(A125=Table!$A$5,I125,0)+IF(A125=Table!$A$5,H125,0)</f>
        <v>0</v>
      </c>
      <c r="Q125" s="539" t="str">
        <f t="shared" si="8"/>
        <v>01/1900</v>
      </c>
      <c r="R125" s="475">
        <f t="shared" si="11"/>
        <v>1</v>
      </c>
      <c r="S125" s="691"/>
      <c r="T125" s="691"/>
      <c r="U125" s="691"/>
      <c r="V125" s="691"/>
      <c r="W125" s="818"/>
      <c r="X125" s="818"/>
      <c r="Y125" s="818"/>
      <c r="Z125" s="818"/>
    </row>
    <row r="126" spans="1:26" ht="15">
      <c r="A126" s="537"/>
      <c r="B126" s="669"/>
      <c r="C126" s="537"/>
      <c r="D126" s="848" t="str">
        <f t="shared" si="9"/>
        <v>Caisse-01/1900</v>
      </c>
      <c r="E126" s="540"/>
      <c r="F126" s="677"/>
      <c r="G126" s="673"/>
      <c r="H126" s="931"/>
      <c r="I126" s="933"/>
      <c r="J126" s="930">
        <f t="shared" si="10"/>
        <v>0</v>
      </c>
      <c r="K126" s="930">
        <f t="shared" si="6"/>
        <v>0</v>
      </c>
      <c r="L126" s="705">
        <f t="shared" si="7"/>
        <v>0</v>
      </c>
      <c r="M126" s="537"/>
      <c r="N126" s="706">
        <f>+IF(A126="",0,IF(A126=Table!$A$5,L126,(IF(A126=Table!$A$3,0,IF(A126=Table!$A$4,L126,0)))))</f>
        <v>0</v>
      </c>
      <c r="O126" s="672"/>
      <c r="P126" s="707">
        <f>-IF(A126=Table!$A$5,I126,0)+IF(A126=Table!$A$5,H126,0)</f>
        <v>0</v>
      </c>
      <c r="Q126" s="539" t="str">
        <f t="shared" si="8"/>
        <v>01/1900</v>
      </c>
      <c r="R126" s="475">
        <f t="shared" si="11"/>
        <v>1</v>
      </c>
      <c r="S126" s="691"/>
      <c r="T126" s="691"/>
      <c r="U126" s="691"/>
      <c r="V126" s="691"/>
      <c r="W126" s="818"/>
      <c r="X126" s="818"/>
      <c r="Y126" s="818"/>
      <c r="Z126" s="818"/>
    </row>
    <row r="127" spans="1:26" ht="15">
      <c r="A127" s="537"/>
      <c r="B127" s="669"/>
      <c r="C127" s="537"/>
      <c r="D127" s="848" t="str">
        <f t="shared" si="9"/>
        <v>Caisse-01/1900</v>
      </c>
      <c r="E127" s="670"/>
      <c r="F127" s="540"/>
      <c r="G127" s="540"/>
      <c r="H127" s="930"/>
      <c r="I127" s="930"/>
      <c r="J127" s="930">
        <f t="shared" si="10"/>
        <v>0</v>
      </c>
      <c r="K127" s="930">
        <f t="shared" si="6"/>
        <v>0</v>
      </c>
      <c r="L127" s="705">
        <f t="shared" si="7"/>
        <v>0</v>
      </c>
      <c r="M127" s="537"/>
      <c r="N127" s="706">
        <f>+IF(A127="",0,IF(A127=Table!$A$5,L127,(IF(A127=Table!$A$3,0,IF(A127=Table!$A$4,L127,0)))))</f>
        <v>0</v>
      </c>
      <c r="O127" s="672"/>
      <c r="P127" s="707">
        <f>-IF(A127=Table!$A$5,I127,0)+IF(A127=Table!$A$5,H127,0)</f>
        <v>0</v>
      </c>
      <c r="Q127" s="539" t="str">
        <f t="shared" si="8"/>
        <v>01/1900</v>
      </c>
      <c r="R127" s="475">
        <f t="shared" si="11"/>
        <v>1</v>
      </c>
      <c r="S127" s="691"/>
      <c r="T127" s="691"/>
      <c r="U127" s="691"/>
      <c r="V127" s="691"/>
      <c r="W127" s="818"/>
      <c r="X127" s="818"/>
      <c r="Y127" s="818"/>
      <c r="Z127" s="818"/>
    </row>
    <row r="128" spans="1:26" ht="15">
      <c r="A128" s="537"/>
      <c r="B128" s="669"/>
      <c r="C128" s="537"/>
      <c r="D128" s="848" t="str">
        <f t="shared" si="9"/>
        <v>Caisse-01/1900</v>
      </c>
      <c r="E128" s="679"/>
      <c r="F128" s="680"/>
      <c r="G128" s="673"/>
      <c r="H128" s="933"/>
      <c r="I128" s="931"/>
      <c r="J128" s="930">
        <f t="shared" si="10"/>
        <v>0</v>
      </c>
      <c r="K128" s="930">
        <f t="shared" si="6"/>
        <v>0</v>
      </c>
      <c r="L128" s="705">
        <f t="shared" si="7"/>
        <v>0</v>
      </c>
      <c r="M128" s="537"/>
      <c r="N128" s="706">
        <f>+IF(A128="",0,IF(A128=Table!$A$5,L128,(IF(A128=Table!$A$3,0,IF(A128=Table!$A$4,L128,0)))))</f>
        <v>0</v>
      </c>
      <c r="O128" s="672"/>
      <c r="P128" s="707">
        <f>-IF(A128=Table!$A$5,I128,0)+IF(A128=Table!$A$5,H128,0)</f>
        <v>0</v>
      </c>
      <c r="Q128" s="539" t="str">
        <f t="shared" si="8"/>
        <v>01/1900</v>
      </c>
      <c r="R128" s="475">
        <f t="shared" si="11"/>
        <v>1</v>
      </c>
      <c r="S128" s="691"/>
      <c r="T128" s="691"/>
      <c r="U128" s="691"/>
      <c r="V128" s="691"/>
      <c r="W128" s="818"/>
      <c r="X128" s="818"/>
      <c r="Y128" s="818"/>
      <c r="Z128" s="818"/>
    </row>
    <row r="129" spans="1:26" ht="15">
      <c r="A129" s="537"/>
      <c r="B129" s="669"/>
      <c r="C129" s="537"/>
      <c r="D129" s="848" t="str">
        <f t="shared" si="9"/>
        <v>Caisse-01/1900</v>
      </c>
      <c r="E129" s="679"/>
      <c r="F129" s="680"/>
      <c r="G129" s="673"/>
      <c r="H129" s="933"/>
      <c r="I129" s="930"/>
      <c r="J129" s="930">
        <f t="shared" si="10"/>
        <v>0</v>
      </c>
      <c r="K129" s="930">
        <f t="shared" si="6"/>
        <v>0</v>
      </c>
      <c r="L129" s="705">
        <f t="shared" si="7"/>
        <v>0</v>
      </c>
      <c r="M129" s="537"/>
      <c r="N129" s="706">
        <f>+IF(A129="",0,IF(A129=Table!$A$5,L129,(IF(A129=Table!$A$3,0,IF(A129=Table!$A$4,L129,0)))))</f>
        <v>0</v>
      </c>
      <c r="O129" s="672"/>
      <c r="P129" s="707">
        <f>-IF(A129=Table!$A$5,I129,0)+IF(A129=Table!$A$5,H129,0)</f>
        <v>0</v>
      </c>
      <c r="Q129" s="539" t="str">
        <f t="shared" si="8"/>
        <v>01/1900</v>
      </c>
      <c r="R129" s="475">
        <f t="shared" si="11"/>
        <v>1</v>
      </c>
      <c r="S129" s="691"/>
      <c r="T129" s="691"/>
      <c r="U129" s="691"/>
      <c r="V129" s="691"/>
      <c r="W129" s="818"/>
      <c r="X129" s="818"/>
      <c r="Y129" s="818"/>
      <c r="Z129" s="818"/>
    </row>
    <row r="130" spans="1:26" ht="15">
      <c r="A130" s="537"/>
      <c r="B130" s="669"/>
      <c r="C130" s="537"/>
      <c r="D130" s="848" t="str">
        <f t="shared" si="9"/>
        <v>Caisse-01/1900</v>
      </c>
      <c r="E130" s="679"/>
      <c r="F130" s="680"/>
      <c r="G130" s="673"/>
      <c r="H130" s="933"/>
      <c r="I130" s="930"/>
      <c r="J130" s="930">
        <f t="shared" si="10"/>
        <v>0</v>
      </c>
      <c r="K130" s="930">
        <f t="shared" si="6"/>
        <v>0</v>
      </c>
      <c r="L130" s="705">
        <f t="shared" si="7"/>
        <v>0</v>
      </c>
      <c r="M130" s="537"/>
      <c r="N130" s="706">
        <f>+IF(A130="",0,IF(A130=Table!$A$5,L130,(IF(A130=Table!$A$3,0,IF(A130=Table!$A$4,L130,0)))))</f>
        <v>0</v>
      </c>
      <c r="O130" s="672"/>
      <c r="P130" s="707">
        <f>-IF(A130=Table!$A$5,I130,0)+IF(A130=Table!$A$5,H130,0)</f>
        <v>0</v>
      </c>
      <c r="Q130" s="539" t="str">
        <f t="shared" si="8"/>
        <v>01/1900</v>
      </c>
      <c r="R130" s="475">
        <f t="shared" si="11"/>
        <v>1</v>
      </c>
      <c r="S130" s="691"/>
      <c r="T130" s="691"/>
      <c r="U130" s="691"/>
      <c r="V130" s="691"/>
      <c r="W130" s="818"/>
      <c r="X130" s="818"/>
      <c r="Y130" s="818"/>
      <c r="Z130" s="818"/>
    </row>
    <row r="131" spans="1:26" ht="15">
      <c r="A131" s="537"/>
      <c r="B131" s="669"/>
      <c r="C131" s="537"/>
      <c r="D131" s="848" t="str">
        <f t="shared" si="9"/>
        <v>Caisse-01/1900</v>
      </c>
      <c r="E131" s="679"/>
      <c r="F131" s="680"/>
      <c r="G131" s="681"/>
      <c r="H131" s="933"/>
      <c r="I131" s="930"/>
      <c r="J131" s="930">
        <f t="shared" si="10"/>
        <v>0</v>
      </c>
      <c r="K131" s="930">
        <f t="shared" si="6"/>
        <v>0</v>
      </c>
      <c r="L131" s="705">
        <f t="shared" si="7"/>
        <v>0</v>
      </c>
      <c r="M131" s="537"/>
      <c r="N131" s="706">
        <f>+IF(A131="",0,IF(A131=Table!$A$5,L131,(IF(A131=Table!$A$3,0,IF(A131=Table!$A$4,L131,0)))))</f>
        <v>0</v>
      </c>
      <c r="O131" s="672"/>
      <c r="P131" s="707">
        <f>-IF(A131=Table!$A$5,I131,0)+IF(A131=Table!$A$5,H131,0)</f>
        <v>0</v>
      </c>
      <c r="Q131" s="539" t="str">
        <f t="shared" si="8"/>
        <v>01/1900</v>
      </c>
      <c r="R131" s="475">
        <f t="shared" si="11"/>
        <v>1</v>
      </c>
      <c r="S131" s="691"/>
      <c r="T131" s="691"/>
      <c r="U131" s="691"/>
      <c r="V131" s="691"/>
      <c r="W131" s="818"/>
      <c r="X131" s="818"/>
      <c r="Y131" s="818"/>
      <c r="Z131" s="818"/>
    </row>
    <row r="132" spans="1:26" ht="15">
      <c r="A132" s="537"/>
      <c r="B132" s="669"/>
      <c r="C132" s="537"/>
      <c r="D132" s="848" t="str">
        <f t="shared" si="9"/>
        <v>Caisse-01/1900</v>
      </c>
      <c r="E132" s="679"/>
      <c r="F132" s="680"/>
      <c r="G132" s="681"/>
      <c r="H132" s="933"/>
      <c r="I132" s="931"/>
      <c r="J132" s="930">
        <f t="shared" si="10"/>
        <v>0</v>
      </c>
      <c r="K132" s="930">
        <f t="shared" si="6"/>
        <v>0</v>
      </c>
      <c r="L132" s="705">
        <f t="shared" si="7"/>
        <v>0</v>
      </c>
      <c r="M132" s="537"/>
      <c r="N132" s="706">
        <f>+IF(A132="",0,IF(A132=Table!$A$5,L132,(IF(A132=Table!$A$3,0,IF(A132=Table!$A$4,L132,0)))))</f>
        <v>0</v>
      </c>
      <c r="O132" s="672"/>
      <c r="P132" s="707">
        <f>-IF(A132=Table!$A$5,I132,0)+IF(A132=Table!$A$5,H132,0)</f>
        <v>0</v>
      </c>
      <c r="Q132" s="539" t="str">
        <f t="shared" si="8"/>
        <v>01/1900</v>
      </c>
      <c r="R132" s="475">
        <f t="shared" si="11"/>
        <v>1</v>
      </c>
      <c r="S132" s="691"/>
      <c r="T132" s="691"/>
      <c r="U132" s="691"/>
      <c r="V132" s="691"/>
      <c r="W132" s="818"/>
      <c r="X132" s="818"/>
      <c r="Y132" s="818"/>
      <c r="Z132" s="818"/>
    </row>
    <row r="133" spans="1:26" ht="15">
      <c r="A133" s="537"/>
      <c r="B133" s="669"/>
      <c r="C133" s="537"/>
      <c r="D133" s="848" t="str">
        <f t="shared" si="9"/>
        <v>Caisse-01/1900</v>
      </c>
      <c r="E133" s="679"/>
      <c r="F133" s="680"/>
      <c r="G133" s="681"/>
      <c r="H133" s="933"/>
      <c r="I133" s="930"/>
      <c r="J133" s="930">
        <f t="shared" si="10"/>
        <v>0</v>
      </c>
      <c r="K133" s="930">
        <f t="shared" si="6"/>
        <v>0</v>
      </c>
      <c r="L133" s="705">
        <f t="shared" si="7"/>
        <v>0</v>
      </c>
      <c r="M133" s="537"/>
      <c r="N133" s="706">
        <f>+IF(A133="",0,IF(A133=Table!$A$5,L133,(IF(A133=Table!$A$3,0,IF(A133=Table!$A$4,L133,0)))))</f>
        <v>0</v>
      </c>
      <c r="O133" s="672"/>
      <c r="P133" s="707">
        <f>-IF(A133=Table!$A$5,I133,0)+IF(A133=Table!$A$5,H133,0)</f>
        <v>0</v>
      </c>
      <c r="Q133" s="539" t="str">
        <f t="shared" si="8"/>
        <v>01/1900</v>
      </c>
      <c r="R133" s="475">
        <f t="shared" si="11"/>
        <v>1</v>
      </c>
      <c r="S133" s="691"/>
      <c r="T133" s="691"/>
      <c r="U133" s="691"/>
      <c r="V133" s="691"/>
      <c r="W133" s="818"/>
      <c r="X133" s="818"/>
      <c r="Y133" s="818"/>
      <c r="Z133" s="818"/>
    </row>
    <row r="134" spans="1:26" ht="15">
      <c r="A134" s="537"/>
      <c r="B134" s="669"/>
      <c r="C134" s="537"/>
      <c r="D134" s="848" t="str">
        <f t="shared" si="9"/>
        <v>Caisse-01/1900</v>
      </c>
      <c r="E134" s="679"/>
      <c r="F134" s="680"/>
      <c r="G134" s="681"/>
      <c r="H134" s="933"/>
      <c r="I134" s="931"/>
      <c r="J134" s="930">
        <f t="shared" si="10"/>
        <v>0</v>
      </c>
      <c r="K134" s="930">
        <f t="shared" si="6"/>
        <v>0</v>
      </c>
      <c r="L134" s="705">
        <f t="shared" si="7"/>
        <v>0</v>
      </c>
      <c r="M134" s="537"/>
      <c r="N134" s="706">
        <f>+IF(A134="",0,IF(A134=Table!$A$5,L134,(IF(A134=Table!$A$3,0,IF(A134=Table!$A$4,L134,0)))))</f>
        <v>0</v>
      </c>
      <c r="O134" s="672"/>
      <c r="P134" s="707">
        <f>-IF(A134=Table!$A$5,I134,0)+IF(A134=Table!$A$5,H134,0)</f>
        <v>0</v>
      </c>
      <c r="Q134" s="539" t="str">
        <f t="shared" si="8"/>
        <v>01/1900</v>
      </c>
      <c r="R134" s="475">
        <f t="shared" si="11"/>
        <v>1</v>
      </c>
      <c r="S134" s="691"/>
      <c r="T134" s="691"/>
      <c r="U134" s="691"/>
      <c r="V134" s="691"/>
      <c r="W134" s="818"/>
      <c r="X134" s="818"/>
      <c r="Y134" s="818"/>
      <c r="Z134" s="818"/>
    </row>
    <row r="135" spans="1:26" ht="15">
      <c r="A135" s="537"/>
      <c r="B135" s="669"/>
      <c r="C135" s="537"/>
      <c r="D135" s="848" t="str">
        <f t="shared" si="9"/>
        <v>Caisse-01/1900</v>
      </c>
      <c r="E135" s="679"/>
      <c r="F135" s="680"/>
      <c r="G135" s="681"/>
      <c r="H135" s="933"/>
      <c r="I135" s="930"/>
      <c r="J135" s="930">
        <f t="shared" si="10"/>
        <v>0</v>
      </c>
      <c r="K135" s="930">
        <f t="shared" si="6"/>
        <v>0</v>
      </c>
      <c r="L135" s="705">
        <f t="shared" si="7"/>
        <v>0</v>
      </c>
      <c r="M135" s="537"/>
      <c r="N135" s="706">
        <f>+IF(A135="",0,IF(A135=Table!$A$5,L135,(IF(A135=Table!$A$3,0,IF(A135=Table!$A$4,L135,0)))))</f>
        <v>0</v>
      </c>
      <c r="O135" s="672"/>
      <c r="P135" s="707">
        <f>-IF(A135=Table!$A$5,I135,0)+IF(A135=Table!$A$5,H135,0)</f>
        <v>0</v>
      </c>
      <c r="Q135" s="539" t="str">
        <f t="shared" si="8"/>
        <v>01/1900</v>
      </c>
      <c r="R135" s="475">
        <f t="shared" si="11"/>
        <v>1</v>
      </c>
      <c r="S135" s="691"/>
      <c r="T135" s="691"/>
      <c r="U135" s="691"/>
      <c r="V135" s="691"/>
      <c r="W135" s="818"/>
      <c r="X135" s="818"/>
      <c r="Y135" s="818"/>
      <c r="Z135" s="818"/>
    </row>
    <row r="136" spans="1:26" ht="15">
      <c r="A136" s="537"/>
      <c r="B136" s="669"/>
      <c r="C136" s="537"/>
      <c r="D136" s="848" t="str">
        <f t="shared" si="9"/>
        <v>Caisse-01/1900</v>
      </c>
      <c r="E136" s="679"/>
      <c r="F136" s="680"/>
      <c r="G136" s="681"/>
      <c r="H136" s="933"/>
      <c r="I136" s="930"/>
      <c r="J136" s="930">
        <f t="shared" si="10"/>
        <v>0</v>
      </c>
      <c r="K136" s="930">
        <f t="shared" si="6"/>
        <v>0</v>
      </c>
      <c r="L136" s="705">
        <f t="shared" si="7"/>
        <v>0</v>
      </c>
      <c r="M136" s="537"/>
      <c r="N136" s="706">
        <f>+IF(A136="",0,IF(A136=Table!$A$5,L136,(IF(A136=Table!$A$3,0,IF(A136=Table!$A$4,L136,0)))))</f>
        <v>0</v>
      </c>
      <c r="O136" s="672"/>
      <c r="P136" s="707">
        <f>-IF(A136=Table!$A$5,I136,0)+IF(A136=Table!$A$5,H136,0)</f>
        <v>0</v>
      </c>
      <c r="Q136" s="539" t="str">
        <f t="shared" si="8"/>
        <v>01/1900</v>
      </c>
      <c r="R136" s="475">
        <f t="shared" si="11"/>
        <v>1</v>
      </c>
      <c r="S136" s="691"/>
      <c r="T136" s="691"/>
      <c r="U136" s="691"/>
      <c r="V136" s="691"/>
      <c r="W136" s="818"/>
      <c r="X136" s="818"/>
      <c r="Y136" s="818"/>
      <c r="Z136" s="818"/>
    </row>
    <row r="137" spans="1:26" ht="15">
      <c r="A137" s="537"/>
      <c r="B137" s="669"/>
      <c r="C137" s="537"/>
      <c r="D137" s="848" t="str">
        <f t="shared" si="9"/>
        <v>Caisse-01/1900</v>
      </c>
      <c r="E137" s="679"/>
      <c r="F137" s="673"/>
      <c r="G137" s="540"/>
      <c r="H137" s="930"/>
      <c r="I137" s="930"/>
      <c r="J137" s="930">
        <f t="shared" si="10"/>
        <v>0</v>
      </c>
      <c r="K137" s="930">
        <f t="shared" si="6"/>
        <v>0</v>
      </c>
      <c r="L137" s="705">
        <f t="shared" si="7"/>
        <v>0</v>
      </c>
      <c r="M137" s="537"/>
      <c r="N137" s="706">
        <f>+IF(A137="",0,IF(A137=Table!$A$5,L137,(IF(A137=Table!$A$3,0,IF(A137=Table!$A$4,L137,0)))))</f>
        <v>0</v>
      </c>
      <c r="O137" s="672"/>
      <c r="P137" s="707">
        <f>-IF(A137=Table!$A$5,I137,0)+IF(A137=Table!$A$5,H137,0)</f>
        <v>0</v>
      </c>
      <c r="Q137" s="539" t="str">
        <f t="shared" si="8"/>
        <v>01/1900</v>
      </c>
      <c r="R137" s="475">
        <f t="shared" si="11"/>
        <v>1</v>
      </c>
      <c r="S137" s="691"/>
      <c r="T137" s="691"/>
      <c r="U137" s="691"/>
      <c r="V137" s="691"/>
      <c r="W137" s="818"/>
      <c r="X137" s="818"/>
      <c r="Y137" s="818"/>
      <c r="Z137" s="818"/>
    </row>
    <row r="138" spans="1:26" ht="15">
      <c r="A138" s="537"/>
      <c r="B138" s="669"/>
      <c r="C138" s="537"/>
      <c r="D138" s="848" t="str">
        <f t="shared" si="9"/>
        <v>Caisse-01/1900</v>
      </c>
      <c r="E138" s="673"/>
      <c r="F138" s="673"/>
      <c r="G138" s="540"/>
      <c r="H138" s="932"/>
      <c r="I138" s="930"/>
      <c r="J138" s="930">
        <f t="shared" si="10"/>
        <v>0</v>
      </c>
      <c r="K138" s="930">
        <f t="shared" si="6"/>
        <v>0</v>
      </c>
      <c r="L138" s="705">
        <f t="shared" si="7"/>
        <v>0</v>
      </c>
      <c r="M138" s="537"/>
      <c r="N138" s="706">
        <f>+IF(A138="",0,IF(A138=Table!$A$5,L138,(IF(A138=Table!$A$3,0,IF(A138=Table!$A$4,L138,0)))))</f>
        <v>0</v>
      </c>
      <c r="O138" s="672"/>
      <c r="P138" s="707">
        <f>-IF(A138=Table!$A$5,I138,0)+IF(A138=Table!$A$5,H138,0)</f>
        <v>0</v>
      </c>
      <c r="Q138" s="539" t="str">
        <f t="shared" si="8"/>
        <v>01/1900</v>
      </c>
      <c r="R138" s="475">
        <f t="shared" si="11"/>
        <v>1</v>
      </c>
      <c r="S138" s="691"/>
      <c r="T138" s="691"/>
      <c r="U138" s="691"/>
      <c r="V138" s="691"/>
      <c r="W138" s="818"/>
      <c r="X138" s="818"/>
      <c r="Y138" s="818"/>
      <c r="Z138" s="818"/>
    </row>
    <row r="139" spans="1:26" ht="15">
      <c r="A139" s="537"/>
      <c r="B139" s="669"/>
      <c r="C139" s="537"/>
      <c r="D139" s="848" t="str">
        <f t="shared" si="9"/>
        <v>Caisse-01/1900</v>
      </c>
      <c r="E139" s="679"/>
      <c r="F139" s="680"/>
      <c r="G139" s="681"/>
      <c r="H139" s="933"/>
      <c r="I139" s="930"/>
      <c r="J139" s="930">
        <f t="shared" si="10"/>
        <v>0</v>
      </c>
      <c r="K139" s="930">
        <f t="shared" ref="K139:K202" si="12">+IFERROR((+INDEX($O$4:$Z$4,MATCH(Q139,$O$3:$Z$3,0))),0)</f>
        <v>0</v>
      </c>
      <c r="L139" s="705">
        <f t="shared" ref="L139:L202" si="13">IFERROR((H139/K139-I139/K139),0)</f>
        <v>0</v>
      </c>
      <c r="M139" s="537"/>
      <c r="N139" s="706">
        <f>+IF(A139="",0,IF(A139=Table!$A$5,L139,(IF(A139=Table!$A$3,0,IF(A139=Table!$A$4,L139,0)))))</f>
        <v>0</v>
      </c>
      <c r="O139" s="672"/>
      <c r="P139" s="707">
        <f>-IF(A139=Table!$A$5,I139,0)+IF(A139=Table!$A$5,H139,0)</f>
        <v>0</v>
      </c>
      <c r="Q139" s="539" t="str">
        <f t="shared" ref="Q139:Q202" si="14">+TEXT(B139,"mm/aaaa")</f>
        <v>01/1900</v>
      </c>
      <c r="R139" s="475">
        <f t="shared" si="11"/>
        <v>1</v>
      </c>
      <c r="S139" s="691"/>
      <c r="T139" s="691"/>
      <c r="U139" s="691"/>
      <c r="V139" s="691"/>
      <c r="W139" s="818"/>
      <c r="X139" s="818"/>
      <c r="Y139" s="818"/>
      <c r="Z139" s="818"/>
    </row>
    <row r="140" spans="1:26" ht="15">
      <c r="A140" s="537"/>
      <c r="B140" s="669"/>
      <c r="C140" s="537"/>
      <c r="D140" s="848" t="str">
        <f t="shared" ref="D140:D203" si="15">"Caisse-"&amp;Q140</f>
        <v>Caisse-01/1900</v>
      </c>
      <c r="E140" s="670"/>
      <c r="F140" s="680"/>
      <c r="G140" s="673"/>
      <c r="H140" s="933"/>
      <c r="I140" s="931"/>
      <c r="J140" s="930">
        <f t="shared" ref="J140:J203" si="16">+J139+H140-I140</f>
        <v>0</v>
      </c>
      <c r="K140" s="930">
        <f t="shared" si="12"/>
        <v>0</v>
      </c>
      <c r="L140" s="705">
        <f t="shared" si="13"/>
        <v>0</v>
      </c>
      <c r="M140" s="537"/>
      <c r="N140" s="706">
        <f>+IF(A140="",0,IF(A140=Table!$A$5,L140,(IF(A140=Table!$A$3,0,IF(A140=Table!$A$4,L140,0)))))</f>
        <v>0</v>
      </c>
      <c r="O140" s="672"/>
      <c r="P140" s="707">
        <f>-IF(A140=Table!$A$5,I140,0)+IF(A140=Table!$A$5,H140,0)</f>
        <v>0</v>
      </c>
      <c r="Q140" s="539" t="str">
        <f t="shared" si="14"/>
        <v>01/1900</v>
      </c>
      <c r="R140" s="475">
        <f t="shared" ref="R140:R203" si="17">ROUNDUP(MONTH(Q140)/3,0)</f>
        <v>1</v>
      </c>
      <c r="S140" s="691"/>
      <c r="T140" s="691"/>
      <c r="U140" s="691"/>
      <c r="V140" s="691"/>
      <c r="W140" s="818"/>
      <c r="X140" s="818"/>
      <c r="Y140" s="818"/>
      <c r="Z140" s="818"/>
    </row>
    <row r="141" spans="1:26" ht="15">
      <c r="A141" s="537"/>
      <c r="B141" s="669"/>
      <c r="C141" s="537"/>
      <c r="D141" s="848" t="str">
        <f t="shared" si="15"/>
        <v>Caisse-01/1900</v>
      </c>
      <c r="E141" s="679"/>
      <c r="F141" s="680"/>
      <c r="G141" s="681"/>
      <c r="H141" s="933"/>
      <c r="I141" s="930"/>
      <c r="J141" s="930">
        <f t="shared" si="16"/>
        <v>0</v>
      </c>
      <c r="K141" s="930">
        <f t="shared" si="12"/>
        <v>0</v>
      </c>
      <c r="L141" s="705">
        <f t="shared" si="13"/>
        <v>0</v>
      </c>
      <c r="M141" s="537"/>
      <c r="N141" s="706">
        <f>+IF(A141="",0,IF(A141=Table!$A$5,L141,(IF(A141=Table!$A$3,0,IF(A141=Table!$A$4,L141,0)))))</f>
        <v>0</v>
      </c>
      <c r="O141" s="672"/>
      <c r="P141" s="707">
        <f>-IF(A141=Table!$A$5,I141,0)+IF(A141=Table!$A$5,H141,0)</f>
        <v>0</v>
      </c>
      <c r="Q141" s="539" t="str">
        <f t="shared" si="14"/>
        <v>01/1900</v>
      </c>
      <c r="R141" s="475">
        <f t="shared" si="17"/>
        <v>1</v>
      </c>
      <c r="S141" s="691"/>
      <c r="T141" s="691"/>
      <c r="U141" s="691"/>
      <c r="V141" s="691"/>
      <c r="W141" s="818"/>
      <c r="X141" s="818"/>
      <c r="Y141" s="818"/>
      <c r="Z141" s="818"/>
    </row>
    <row r="142" spans="1:26" ht="15">
      <c r="A142" s="537"/>
      <c r="B142" s="669"/>
      <c r="C142" s="537"/>
      <c r="D142" s="848" t="str">
        <f t="shared" si="15"/>
        <v>Caisse-01/1900</v>
      </c>
      <c r="E142" s="679"/>
      <c r="F142" s="680"/>
      <c r="G142" s="681"/>
      <c r="H142" s="933"/>
      <c r="I142" s="930"/>
      <c r="J142" s="930">
        <f t="shared" si="16"/>
        <v>0</v>
      </c>
      <c r="K142" s="930">
        <f t="shared" si="12"/>
        <v>0</v>
      </c>
      <c r="L142" s="705">
        <f t="shared" si="13"/>
        <v>0</v>
      </c>
      <c r="M142" s="537"/>
      <c r="N142" s="706">
        <f>+IF(A142="",0,IF(A142=Table!$A$5,L142,(IF(A142=Table!$A$3,0,IF(A142=Table!$A$4,L142,0)))))</f>
        <v>0</v>
      </c>
      <c r="O142" s="672"/>
      <c r="P142" s="707">
        <f>-IF(A142=Table!$A$5,I142,0)+IF(A142=Table!$A$5,H142,0)</f>
        <v>0</v>
      </c>
      <c r="Q142" s="539" t="str">
        <f t="shared" si="14"/>
        <v>01/1900</v>
      </c>
      <c r="R142" s="475">
        <f t="shared" si="17"/>
        <v>1</v>
      </c>
      <c r="S142" s="691"/>
      <c r="T142" s="691"/>
      <c r="U142" s="691"/>
      <c r="V142" s="691"/>
      <c r="W142" s="818"/>
      <c r="X142" s="818"/>
      <c r="Y142" s="818"/>
      <c r="Z142" s="818"/>
    </row>
    <row r="143" spans="1:26" ht="15">
      <c r="A143" s="537"/>
      <c r="B143" s="669"/>
      <c r="C143" s="537"/>
      <c r="D143" s="848" t="str">
        <f t="shared" si="15"/>
        <v>Caisse-01/1900</v>
      </c>
      <c r="E143" s="670"/>
      <c r="F143" s="680"/>
      <c r="G143" s="540"/>
      <c r="H143" s="930"/>
      <c r="I143" s="930"/>
      <c r="J143" s="930">
        <f t="shared" si="16"/>
        <v>0</v>
      </c>
      <c r="K143" s="930">
        <f t="shared" si="12"/>
        <v>0</v>
      </c>
      <c r="L143" s="705">
        <f t="shared" si="13"/>
        <v>0</v>
      </c>
      <c r="M143" s="537"/>
      <c r="N143" s="706">
        <f>+IF(A143="",0,IF(A143=Table!$A$5,L143,(IF(A143=Table!$A$3,0,IF(A143=Table!$A$4,L143,0)))))</f>
        <v>0</v>
      </c>
      <c r="O143" s="672"/>
      <c r="P143" s="707">
        <f>-IF(A143=Table!$A$5,I143,0)+IF(A143=Table!$A$5,H143,0)</f>
        <v>0</v>
      </c>
      <c r="Q143" s="539" t="str">
        <f t="shared" si="14"/>
        <v>01/1900</v>
      </c>
      <c r="R143" s="475">
        <f t="shared" si="17"/>
        <v>1</v>
      </c>
      <c r="S143" s="691"/>
      <c r="T143" s="691"/>
      <c r="U143" s="691"/>
      <c r="V143" s="691"/>
      <c r="W143" s="818"/>
      <c r="X143" s="818"/>
      <c r="Y143" s="818"/>
      <c r="Z143" s="818"/>
    </row>
    <row r="144" spans="1:26" ht="15">
      <c r="A144" s="537"/>
      <c r="B144" s="669"/>
      <c r="C144" s="537"/>
      <c r="D144" s="848" t="str">
        <f t="shared" si="15"/>
        <v>Caisse-01/1900</v>
      </c>
      <c r="E144" s="679"/>
      <c r="F144" s="680"/>
      <c r="G144" s="681"/>
      <c r="H144" s="933"/>
      <c r="I144" s="930"/>
      <c r="J144" s="930">
        <f t="shared" si="16"/>
        <v>0</v>
      </c>
      <c r="K144" s="930">
        <f t="shared" si="12"/>
        <v>0</v>
      </c>
      <c r="L144" s="705">
        <f t="shared" si="13"/>
        <v>0</v>
      </c>
      <c r="M144" s="537"/>
      <c r="N144" s="706">
        <f>+IF(A144="",0,IF(A144=Table!$A$5,L144,(IF(A144=Table!$A$3,0,IF(A144=Table!$A$4,L144,0)))))</f>
        <v>0</v>
      </c>
      <c r="O144" s="672"/>
      <c r="P144" s="707">
        <f>-IF(A144=Table!$A$5,I144,0)+IF(A144=Table!$A$5,H144,0)</f>
        <v>0</v>
      </c>
      <c r="Q144" s="539" t="str">
        <f t="shared" si="14"/>
        <v>01/1900</v>
      </c>
      <c r="R144" s="475">
        <f t="shared" si="17"/>
        <v>1</v>
      </c>
      <c r="S144" s="691"/>
      <c r="T144" s="691"/>
      <c r="U144" s="691"/>
      <c r="V144" s="691"/>
      <c r="W144" s="818"/>
      <c r="X144" s="818"/>
      <c r="Y144" s="818"/>
      <c r="Z144" s="818"/>
    </row>
    <row r="145" spans="1:26" ht="15">
      <c r="A145" s="537"/>
      <c r="B145" s="669"/>
      <c r="C145" s="537"/>
      <c r="D145" s="848" t="str">
        <f t="shared" si="15"/>
        <v>Caisse-01/1900</v>
      </c>
      <c r="E145" s="670"/>
      <c r="F145" s="680"/>
      <c r="G145" s="673"/>
      <c r="H145" s="933"/>
      <c r="I145" s="931"/>
      <c r="J145" s="930">
        <f t="shared" si="16"/>
        <v>0</v>
      </c>
      <c r="K145" s="930">
        <f t="shared" si="12"/>
        <v>0</v>
      </c>
      <c r="L145" s="705">
        <f t="shared" si="13"/>
        <v>0</v>
      </c>
      <c r="M145" s="537"/>
      <c r="N145" s="706">
        <f>+IF(A145="",0,IF(A145=Table!$A$5,L145,(IF(A145=Table!$A$3,0,IF(A145=Table!$A$4,L145,0)))))</f>
        <v>0</v>
      </c>
      <c r="O145" s="672"/>
      <c r="P145" s="707">
        <f>-IF(A145=Table!$A$5,I145,0)+IF(A145=Table!$A$5,H145,0)</f>
        <v>0</v>
      </c>
      <c r="Q145" s="539" t="str">
        <f t="shared" si="14"/>
        <v>01/1900</v>
      </c>
      <c r="R145" s="475">
        <f t="shared" si="17"/>
        <v>1</v>
      </c>
      <c r="S145" s="691"/>
      <c r="T145" s="691"/>
      <c r="U145" s="691"/>
      <c r="V145" s="691"/>
      <c r="W145" s="818"/>
      <c r="X145" s="818"/>
      <c r="Y145" s="818"/>
      <c r="Z145" s="818"/>
    </row>
    <row r="146" spans="1:26" ht="15">
      <c r="A146" s="537"/>
      <c r="B146" s="669"/>
      <c r="C146" s="537"/>
      <c r="D146" s="848" t="str">
        <f t="shared" si="15"/>
        <v>Caisse-01/1900</v>
      </c>
      <c r="E146" s="670"/>
      <c r="F146" s="680"/>
      <c r="G146" s="673"/>
      <c r="H146" s="933"/>
      <c r="I146" s="931"/>
      <c r="J146" s="930">
        <f t="shared" si="16"/>
        <v>0</v>
      </c>
      <c r="K146" s="930">
        <f t="shared" si="12"/>
        <v>0</v>
      </c>
      <c r="L146" s="705">
        <f t="shared" si="13"/>
        <v>0</v>
      </c>
      <c r="M146" s="537"/>
      <c r="N146" s="706">
        <f>+IF(A146="",0,IF(A146=Table!$A$5,L146,(IF(A146=Table!$A$3,0,IF(A146=Table!$A$4,L146,0)))))</f>
        <v>0</v>
      </c>
      <c r="O146" s="672"/>
      <c r="P146" s="707">
        <f>-IF(A146=Table!$A$5,I146,0)+IF(A146=Table!$A$5,H146,0)</f>
        <v>0</v>
      </c>
      <c r="Q146" s="539" t="str">
        <f t="shared" si="14"/>
        <v>01/1900</v>
      </c>
      <c r="R146" s="475">
        <f t="shared" si="17"/>
        <v>1</v>
      </c>
      <c r="S146" s="691"/>
      <c r="T146" s="691"/>
      <c r="U146" s="691"/>
      <c r="V146" s="691"/>
      <c r="W146" s="818"/>
      <c r="X146" s="818"/>
      <c r="Y146" s="818"/>
      <c r="Z146" s="818"/>
    </row>
    <row r="147" spans="1:26" ht="15">
      <c r="A147" s="537"/>
      <c r="B147" s="669"/>
      <c r="C147" s="537"/>
      <c r="D147" s="848" t="str">
        <f t="shared" si="15"/>
        <v>Caisse-01/1900</v>
      </c>
      <c r="E147" s="679"/>
      <c r="F147" s="680"/>
      <c r="G147" s="673"/>
      <c r="H147" s="933"/>
      <c r="I147" s="931"/>
      <c r="J147" s="930">
        <f t="shared" si="16"/>
        <v>0</v>
      </c>
      <c r="K147" s="930">
        <f t="shared" si="12"/>
        <v>0</v>
      </c>
      <c r="L147" s="705">
        <f t="shared" si="13"/>
        <v>0</v>
      </c>
      <c r="M147" s="537"/>
      <c r="N147" s="706">
        <f>+IF(A147="",0,IF(A147=Table!$A$5,L147,(IF(A147=Table!$A$3,0,IF(A147=Table!$A$4,L147,0)))))</f>
        <v>0</v>
      </c>
      <c r="O147" s="672"/>
      <c r="P147" s="707">
        <f>-IF(A147=Table!$A$5,I147,0)+IF(A147=Table!$A$5,H147,0)</f>
        <v>0</v>
      </c>
      <c r="Q147" s="539" t="str">
        <f t="shared" si="14"/>
        <v>01/1900</v>
      </c>
      <c r="R147" s="475">
        <f t="shared" si="17"/>
        <v>1</v>
      </c>
      <c r="S147" s="691"/>
      <c r="T147" s="691"/>
      <c r="U147" s="691"/>
      <c r="V147" s="691"/>
      <c r="W147" s="818"/>
      <c r="X147" s="818"/>
      <c r="Y147" s="818"/>
      <c r="Z147" s="818"/>
    </row>
    <row r="148" spans="1:26" ht="15">
      <c r="A148" s="537"/>
      <c r="B148" s="669"/>
      <c r="C148" s="537"/>
      <c r="D148" s="848" t="str">
        <f t="shared" si="15"/>
        <v>Caisse-01/1900</v>
      </c>
      <c r="E148" s="679"/>
      <c r="F148" s="680"/>
      <c r="G148" s="673"/>
      <c r="H148" s="933"/>
      <c r="I148" s="931"/>
      <c r="J148" s="930">
        <f t="shared" si="16"/>
        <v>0</v>
      </c>
      <c r="K148" s="930">
        <f t="shared" si="12"/>
        <v>0</v>
      </c>
      <c r="L148" s="705">
        <f t="shared" si="13"/>
        <v>0</v>
      </c>
      <c r="M148" s="537"/>
      <c r="N148" s="706">
        <f>+IF(A148="",0,IF(A148=Table!$A$5,L148,(IF(A148=Table!$A$3,0,IF(A148=Table!$A$4,L148,0)))))</f>
        <v>0</v>
      </c>
      <c r="O148" s="672"/>
      <c r="P148" s="707">
        <f>-IF(A148=Table!$A$5,I148,0)+IF(A148=Table!$A$5,H148,0)</f>
        <v>0</v>
      </c>
      <c r="Q148" s="539" t="str">
        <f t="shared" si="14"/>
        <v>01/1900</v>
      </c>
      <c r="R148" s="475">
        <f t="shared" si="17"/>
        <v>1</v>
      </c>
      <c r="S148" s="691"/>
      <c r="T148" s="691"/>
      <c r="U148" s="691"/>
      <c r="V148" s="691"/>
      <c r="W148" s="818"/>
      <c r="X148" s="818"/>
      <c r="Y148" s="818"/>
      <c r="Z148" s="818"/>
    </row>
    <row r="149" spans="1:26" ht="15">
      <c r="A149" s="537"/>
      <c r="B149" s="669"/>
      <c r="C149" s="537"/>
      <c r="D149" s="848" t="str">
        <f t="shared" si="15"/>
        <v>Caisse-01/1900</v>
      </c>
      <c r="E149" s="679"/>
      <c r="F149" s="680"/>
      <c r="G149" s="681"/>
      <c r="H149" s="933"/>
      <c r="I149" s="931"/>
      <c r="J149" s="930">
        <f t="shared" si="16"/>
        <v>0</v>
      </c>
      <c r="K149" s="930">
        <f t="shared" si="12"/>
        <v>0</v>
      </c>
      <c r="L149" s="705">
        <f t="shared" si="13"/>
        <v>0</v>
      </c>
      <c r="M149" s="537"/>
      <c r="N149" s="706">
        <f>+IF(A149="",0,IF(A149=Table!$A$5,L149,(IF(A149=Table!$A$3,0,IF(A149=Table!$A$4,L149,0)))))</f>
        <v>0</v>
      </c>
      <c r="O149" s="672"/>
      <c r="P149" s="707">
        <f>-IF(A149=Table!$A$5,I149,0)+IF(A149=Table!$A$5,H149,0)</f>
        <v>0</v>
      </c>
      <c r="Q149" s="539" t="str">
        <f t="shared" si="14"/>
        <v>01/1900</v>
      </c>
      <c r="R149" s="475">
        <f t="shared" si="17"/>
        <v>1</v>
      </c>
      <c r="S149" s="691"/>
      <c r="T149" s="691"/>
      <c r="U149" s="691"/>
      <c r="V149" s="691"/>
      <c r="W149" s="818"/>
      <c r="X149" s="818"/>
      <c r="Y149" s="818"/>
      <c r="Z149" s="818"/>
    </row>
    <row r="150" spans="1:26" ht="15">
      <c r="A150" s="537"/>
      <c r="B150" s="669"/>
      <c r="C150" s="537"/>
      <c r="D150" s="848" t="str">
        <f t="shared" si="15"/>
        <v>Caisse-01/1900</v>
      </c>
      <c r="E150" s="678"/>
      <c r="F150" s="671"/>
      <c r="G150" s="540"/>
      <c r="H150" s="932"/>
      <c r="I150" s="930"/>
      <c r="J150" s="930">
        <f t="shared" si="16"/>
        <v>0</v>
      </c>
      <c r="K150" s="930">
        <f t="shared" si="12"/>
        <v>0</v>
      </c>
      <c r="L150" s="705">
        <f t="shared" si="13"/>
        <v>0</v>
      </c>
      <c r="M150" s="537"/>
      <c r="N150" s="706">
        <f>+IF(A150="",0,IF(A150=Table!$A$5,L150,(IF(A150=Table!$A$3,0,IF(A150=Table!$A$4,L150,0)))))</f>
        <v>0</v>
      </c>
      <c r="O150" s="672"/>
      <c r="P150" s="707">
        <f>-IF(A150=Table!$A$5,I150,0)+IF(A150=Table!$A$5,H150,0)</f>
        <v>0</v>
      </c>
      <c r="Q150" s="539" t="str">
        <f t="shared" si="14"/>
        <v>01/1900</v>
      </c>
      <c r="R150" s="475">
        <f t="shared" si="17"/>
        <v>1</v>
      </c>
      <c r="S150" s="691"/>
      <c r="T150" s="691"/>
      <c r="U150" s="691"/>
      <c r="V150" s="691"/>
      <c r="W150" s="818"/>
      <c r="X150" s="818"/>
      <c r="Y150" s="818"/>
      <c r="Z150" s="818"/>
    </row>
    <row r="151" spans="1:26" ht="15">
      <c r="A151" s="537"/>
      <c r="B151" s="669"/>
      <c r="C151" s="537"/>
      <c r="D151" s="848" t="str">
        <f t="shared" si="15"/>
        <v>Caisse-01/1900</v>
      </c>
      <c r="E151" s="670"/>
      <c r="F151" s="673"/>
      <c r="G151" s="673"/>
      <c r="H151" s="933"/>
      <c r="I151" s="933"/>
      <c r="J151" s="930">
        <f t="shared" si="16"/>
        <v>0</v>
      </c>
      <c r="K151" s="930">
        <f t="shared" si="12"/>
        <v>0</v>
      </c>
      <c r="L151" s="705">
        <f t="shared" si="13"/>
        <v>0</v>
      </c>
      <c r="M151" s="537"/>
      <c r="N151" s="706">
        <f>+IF(A151="",0,IF(A151=Table!$A$5,L151,(IF(A151=Table!$A$3,0,IF(A151=Table!$A$4,L151,0)))))</f>
        <v>0</v>
      </c>
      <c r="O151" s="672"/>
      <c r="P151" s="707">
        <f>-IF(A151=Table!$A$5,I151,0)+IF(A151=Table!$A$5,H151,0)</f>
        <v>0</v>
      </c>
      <c r="Q151" s="539" t="str">
        <f t="shared" si="14"/>
        <v>01/1900</v>
      </c>
      <c r="R151" s="475">
        <f t="shared" si="17"/>
        <v>1</v>
      </c>
      <c r="S151" s="691"/>
      <c r="T151" s="691"/>
      <c r="U151" s="691"/>
      <c r="V151" s="691"/>
      <c r="W151" s="818"/>
      <c r="X151" s="818"/>
      <c r="Y151" s="818"/>
      <c r="Z151" s="818"/>
    </row>
    <row r="152" spans="1:26" ht="15">
      <c r="A152" s="537"/>
      <c r="B152" s="669"/>
      <c r="C152" s="537"/>
      <c r="D152" s="848" t="str">
        <f t="shared" si="15"/>
        <v>Caisse-01/1900</v>
      </c>
      <c r="E152" s="679"/>
      <c r="F152" s="680"/>
      <c r="G152" s="681"/>
      <c r="H152" s="933"/>
      <c r="I152" s="930"/>
      <c r="J152" s="930">
        <f t="shared" si="16"/>
        <v>0</v>
      </c>
      <c r="K152" s="930">
        <f t="shared" si="12"/>
        <v>0</v>
      </c>
      <c r="L152" s="705">
        <f t="shared" si="13"/>
        <v>0</v>
      </c>
      <c r="M152" s="537"/>
      <c r="N152" s="706">
        <f>+IF(A152="",0,IF(A152=Table!$A$5,L152,(IF(A152=Table!$A$3,0,IF(A152=Table!$A$4,L152,0)))))</f>
        <v>0</v>
      </c>
      <c r="O152" s="672"/>
      <c r="P152" s="707">
        <f>-IF(A152=Table!$A$5,I152,0)+IF(A152=Table!$A$5,H152,0)</f>
        <v>0</v>
      </c>
      <c r="Q152" s="539" t="str">
        <f t="shared" si="14"/>
        <v>01/1900</v>
      </c>
      <c r="R152" s="475">
        <f t="shared" si="17"/>
        <v>1</v>
      </c>
      <c r="S152" s="691"/>
      <c r="T152" s="691"/>
      <c r="U152" s="691"/>
      <c r="V152" s="691"/>
      <c r="W152" s="818"/>
      <c r="X152" s="818"/>
      <c r="Y152" s="818"/>
      <c r="Z152" s="818"/>
    </row>
    <row r="153" spans="1:26" ht="15">
      <c r="A153" s="537"/>
      <c r="B153" s="669"/>
      <c r="C153" s="537"/>
      <c r="D153" s="848" t="str">
        <f t="shared" si="15"/>
        <v>Caisse-01/1900</v>
      </c>
      <c r="E153" s="679"/>
      <c r="F153" s="680"/>
      <c r="G153" s="682"/>
      <c r="H153" s="933"/>
      <c r="I153" s="930"/>
      <c r="J153" s="930">
        <f t="shared" si="16"/>
        <v>0</v>
      </c>
      <c r="K153" s="930">
        <f t="shared" si="12"/>
        <v>0</v>
      </c>
      <c r="L153" s="705">
        <f t="shared" si="13"/>
        <v>0</v>
      </c>
      <c r="M153" s="537"/>
      <c r="N153" s="706">
        <f>+IF(A153="",0,IF(A153=Table!$A$5,L153,(IF(A153=Table!$A$3,0,IF(A153=Table!$A$4,L153,0)))))</f>
        <v>0</v>
      </c>
      <c r="O153" s="672"/>
      <c r="P153" s="707">
        <f>-IF(A153=Table!$A$5,I153,0)+IF(A153=Table!$A$5,H153,0)</f>
        <v>0</v>
      </c>
      <c r="Q153" s="539" t="str">
        <f t="shared" si="14"/>
        <v>01/1900</v>
      </c>
      <c r="R153" s="475">
        <f t="shared" si="17"/>
        <v>1</v>
      </c>
      <c r="S153" s="691"/>
      <c r="T153" s="691"/>
      <c r="U153" s="691"/>
      <c r="V153" s="691"/>
      <c r="W153" s="818"/>
      <c r="X153" s="818"/>
      <c r="Y153" s="818"/>
      <c r="Z153" s="818"/>
    </row>
    <row r="154" spans="1:26" ht="15">
      <c r="A154" s="537"/>
      <c r="B154" s="669"/>
      <c r="C154" s="537"/>
      <c r="D154" s="848" t="str">
        <f t="shared" si="15"/>
        <v>Caisse-01/1900</v>
      </c>
      <c r="E154" s="679"/>
      <c r="F154" s="673"/>
      <c r="G154" s="540"/>
      <c r="H154" s="930"/>
      <c r="I154" s="930"/>
      <c r="J154" s="930">
        <f t="shared" si="16"/>
        <v>0</v>
      </c>
      <c r="K154" s="930">
        <f t="shared" si="12"/>
        <v>0</v>
      </c>
      <c r="L154" s="705">
        <f t="shared" si="13"/>
        <v>0</v>
      </c>
      <c r="M154" s="537"/>
      <c r="N154" s="706">
        <f>+IF(A154="",0,IF(A154=Table!$A$5,L154,(IF(A154=Table!$A$3,0,IF(A154=Table!$A$4,L154,0)))))</f>
        <v>0</v>
      </c>
      <c r="O154" s="672"/>
      <c r="P154" s="707">
        <f>-IF(A154=Table!$A$5,I154,0)+IF(A154=Table!$A$5,H154,0)</f>
        <v>0</v>
      </c>
      <c r="Q154" s="539" t="str">
        <f t="shared" si="14"/>
        <v>01/1900</v>
      </c>
      <c r="R154" s="475">
        <f t="shared" si="17"/>
        <v>1</v>
      </c>
      <c r="S154" s="691"/>
      <c r="T154" s="691"/>
      <c r="U154" s="691"/>
      <c r="V154" s="691"/>
      <c r="W154" s="818"/>
      <c r="X154" s="818"/>
      <c r="Y154" s="818"/>
      <c r="Z154" s="818"/>
    </row>
    <row r="155" spans="1:26" ht="15">
      <c r="A155" s="537"/>
      <c r="B155" s="669"/>
      <c r="C155" s="537"/>
      <c r="D155" s="848" t="str">
        <f t="shared" si="15"/>
        <v>Caisse-01/1900</v>
      </c>
      <c r="E155" s="673"/>
      <c r="F155" s="673"/>
      <c r="G155" s="540"/>
      <c r="H155" s="932"/>
      <c r="I155" s="930"/>
      <c r="J155" s="930">
        <f t="shared" si="16"/>
        <v>0</v>
      </c>
      <c r="K155" s="930">
        <f t="shared" si="12"/>
        <v>0</v>
      </c>
      <c r="L155" s="705">
        <f t="shared" si="13"/>
        <v>0</v>
      </c>
      <c r="M155" s="537"/>
      <c r="N155" s="706">
        <f>+IF(A155="",0,IF(A155=Table!$A$5,L155,(IF(A155=Table!$A$3,0,IF(A155=Table!$A$4,L155,0)))))</f>
        <v>0</v>
      </c>
      <c r="O155" s="672"/>
      <c r="P155" s="707">
        <f>-IF(A155=Table!$A$5,I155,0)+IF(A155=Table!$A$5,H155,0)</f>
        <v>0</v>
      </c>
      <c r="Q155" s="539" t="str">
        <f t="shared" si="14"/>
        <v>01/1900</v>
      </c>
      <c r="R155" s="475">
        <f t="shared" si="17"/>
        <v>1</v>
      </c>
      <c r="S155" s="691"/>
      <c r="T155" s="691"/>
      <c r="U155" s="691"/>
      <c r="V155" s="691"/>
      <c r="W155" s="818"/>
      <c r="X155" s="818"/>
      <c r="Y155" s="818"/>
      <c r="Z155" s="818"/>
    </row>
    <row r="156" spans="1:26" ht="15">
      <c r="A156" s="537"/>
      <c r="B156" s="669"/>
      <c r="C156" s="537"/>
      <c r="D156" s="848" t="str">
        <f t="shared" si="15"/>
        <v>Caisse-01/1900</v>
      </c>
      <c r="E156" s="678"/>
      <c r="F156" s="673"/>
      <c r="G156" s="540"/>
      <c r="H156" s="932"/>
      <c r="I156" s="930"/>
      <c r="J156" s="930">
        <f t="shared" si="16"/>
        <v>0</v>
      </c>
      <c r="K156" s="930">
        <f t="shared" si="12"/>
        <v>0</v>
      </c>
      <c r="L156" s="705">
        <f t="shared" si="13"/>
        <v>0</v>
      </c>
      <c r="M156" s="537"/>
      <c r="N156" s="706">
        <f>+IF(A156="",0,IF(A156=Table!$A$5,L156,(IF(A156=Table!$A$3,0,IF(A156=Table!$A$4,L156,0)))))</f>
        <v>0</v>
      </c>
      <c r="O156" s="672"/>
      <c r="P156" s="707">
        <f>-IF(A156=Table!$A$5,I156,0)+IF(A156=Table!$A$5,H156,0)</f>
        <v>0</v>
      </c>
      <c r="Q156" s="539" t="str">
        <f t="shared" si="14"/>
        <v>01/1900</v>
      </c>
      <c r="R156" s="475">
        <f t="shared" si="17"/>
        <v>1</v>
      </c>
      <c r="S156" s="691"/>
      <c r="T156" s="691"/>
      <c r="U156" s="691"/>
      <c r="V156" s="691"/>
      <c r="W156" s="818"/>
      <c r="X156" s="818"/>
      <c r="Y156" s="818"/>
      <c r="Z156" s="818"/>
    </row>
    <row r="157" spans="1:26" ht="15">
      <c r="A157" s="537"/>
      <c r="B157" s="669"/>
      <c r="C157" s="537"/>
      <c r="D157" s="848" t="str">
        <f t="shared" si="15"/>
        <v>Caisse-01/1900</v>
      </c>
      <c r="E157" s="670"/>
      <c r="F157" s="680"/>
      <c r="G157" s="673"/>
      <c r="H157" s="933"/>
      <c r="I157" s="931"/>
      <c r="J157" s="930">
        <f t="shared" si="16"/>
        <v>0</v>
      </c>
      <c r="K157" s="930">
        <f t="shared" si="12"/>
        <v>0</v>
      </c>
      <c r="L157" s="705">
        <f t="shared" si="13"/>
        <v>0</v>
      </c>
      <c r="M157" s="537"/>
      <c r="N157" s="706">
        <f>+IF(A157="",0,IF(A157=Table!$A$5,L157,(IF(A157=Table!$A$3,0,IF(A157=Table!$A$4,L157,0)))))</f>
        <v>0</v>
      </c>
      <c r="O157" s="672"/>
      <c r="P157" s="707">
        <f>-IF(A157=Table!$A$5,I157,0)+IF(A157=Table!$A$5,H157,0)</f>
        <v>0</v>
      </c>
      <c r="Q157" s="539" t="str">
        <f t="shared" si="14"/>
        <v>01/1900</v>
      </c>
      <c r="R157" s="475">
        <f t="shared" si="17"/>
        <v>1</v>
      </c>
      <c r="S157" s="691"/>
      <c r="T157" s="691"/>
      <c r="U157" s="691"/>
      <c r="V157" s="691"/>
      <c r="W157" s="818"/>
      <c r="X157" s="818"/>
      <c r="Y157" s="818"/>
      <c r="Z157" s="818"/>
    </row>
    <row r="158" spans="1:26" ht="15">
      <c r="A158" s="537"/>
      <c r="B158" s="669"/>
      <c r="C158" s="537"/>
      <c r="D158" s="848" t="str">
        <f t="shared" si="15"/>
        <v>Caisse-01/1900</v>
      </c>
      <c r="E158" s="670"/>
      <c r="F158" s="680"/>
      <c r="G158" s="673"/>
      <c r="H158" s="933"/>
      <c r="I158" s="931"/>
      <c r="J158" s="930">
        <f t="shared" si="16"/>
        <v>0</v>
      </c>
      <c r="K158" s="930">
        <f t="shared" si="12"/>
        <v>0</v>
      </c>
      <c r="L158" s="705">
        <f t="shared" si="13"/>
        <v>0</v>
      </c>
      <c r="M158" s="537"/>
      <c r="N158" s="706">
        <f>+IF(A158="",0,IF(A158=Table!$A$5,L158,(IF(A158=Table!$A$3,0,IF(A158=Table!$A$4,L158,0)))))</f>
        <v>0</v>
      </c>
      <c r="O158" s="672"/>
      <c r="P158" s="707">
        <f>-IF(A158=Table!$A$5,I158,0)+IF(A158=Table!$A$5,H158,0)</f>
        <v>0</v>
      </c>
      <c r="Q158" s="539" t="str">
        <f t="shared" si="14"/>
        <v>01/1900</v>
      </c>
      <c r="R158" s="475">
        <f t="shared" si="17"/>
        <v>1</v>
      </c>
      <c r="S158" s="691"/>
      <c r="T158" s="691"/>
      <c r="U158" s="691"/>
      <c r="V158" s="691"/>
      <c r="W158" s="818"/>
      <c r="X158" s="818"/>
      <c r="Y158" s="818"/>
      <c r="Z158" s="818"/>
    </row>
    <row r="159" spans="1:26" ht="15">
      <c r="A159" s="537"/>
      <c r="B159" s="669"/>
      <c r="C159" s="537"/>
      <c r="D159" s="848" t="str">
        <f t="shared" si="15"/>
        <v>Caisse-01/1900</v>
      </c>
      <c r="E159" s="679"/>
      <c r="F159" s="680"/>
      <c r="G159" s="681"/>
      <c r="H159" s="933"/>
      <c r="I159" s="931"/>
      <c r="J159" s="930">
        <f t="shared" si="16"/>
        <v>0</v>
      </c>
      <c r="K159" s="930">
        <f t="shared" si="12"/>
        <v>0</v>
      </c>
      <c r="L159" s="705">
        <f t="shared" si="13"/>
        <v>0</v>
      </c>
      <c r="M159" s="537"/>
      <c r="N159" s="706">
        <f>+IF(A159="",0,IF(A159=Table!$A$5,L159,(IF(A159=Table!$A$3,0,IF(A159=Table!$A$4,L159,0)))))</f>
        <v>0</v>
      </c>
      <c r="O159" s="672"/>
      <c r="P159" s="707">
        <f>-IF(A159=Table!$A$5,I159,0)+IF(A159=Table!$A$5,H159,0)</f>
        <v>0</v>
      </c>
      <c r="Q159" s="539" t="str">
        <f t="shared" si="14"/>
        <v>01/1900</v>
      </c>
      <c r="R159" s="475">
        <f t="shared" si="17"/>
        <v>1</v>
      </c>
      <c r="S159" s="691"/>
      <c r="T159" s="691"/>
      <c r="U159" s="691"/>
      <c r="V159" s="691"/>
      <c r="W159" s="818"/>
      <c r="X159" s="818"/>
      <c r="Y159" s="818"/>
      <c r="Z159" s="818"/>
    </row>
    <row r="160" spans="1:26" ht="15">
      <c r="A160" s="537"/>
      <c r="B160" s="669"/>
      <c r="C160" s="537"/>
      <c r="D160" s="848" t="str">
        <f t="shared" si="15"/>
        <v>Caisse-01/1900</v>
      </c>
      <c r="E160" s="679"/>
      <c r="F160" s="680"/>
      <c r="G160" s="681"/>
      <c r="H160" s="933"/>
      <c r="I160" s="930"/>
      <c r="J160" s="930">
        <f t="shared" si="16"/>
        <v>0</v>
      </c>
      <c r="K160" s="930">
        <f t="shared" si="12"/>
        <v>0</v>
      </c>
      <c r="L160" s="705">
        <f t="shared" si="13"/>
        <v>0</v>
      </c>
      <c r="M160" s="537"/>
      <c r="N160" s="706">
        <f>+IF(A160="",0,IF(A160=Table!$A$5,L160,(IF(A160=Table!$A$3,0,IF(A160=Table!$A$4,L160,0)))))</f>
        <v>0</v>
      </c>
      <c r="O160" s="672"/>
      <c r="P160" s="707">
        <f>-IF(A160=Table!$A$5,I160,0)+IF(A160=Table!$A$5,H160,0)</f>
        <v>0</v>
      </c>
      <c r="Q160" s="539" t="str">
        <f t="shared" si="14"/>
        <v>01/1900</v>
      </c>
      <c r="R160" s="475">
        <f t="shared" si="17"/>
        <v>1</v>
      </c>
      <c r="S160" s="691"/>
      <c r="T160" s="691"/>
      <c r="U160" s="691"/>
      <c r="V160" s="691"/>
      <c r="W160" s="818"/>
      <c r="X160" s="818"/>
      <c r="Y160" s="818"/>
      <c r="Z160" s="818"/>
    </row>
    <row r="161" spans="1:26" ht="15">
      <c r="A161" s="537"/>
      <c r="B161" s="669"/>
      <c r="C161" s="537"/>
      <c r="D161" s="848" t="str">
        <f t="shared" si="15"/>
        <v>Caisse-01/1900</v>
      </c>
      <c r="E161" s="679"/>
      <c r="F161" s="680"/>
      <c r="G161" s="681"/>
      <c r="H161" s="933"/>
      <c r="I161" s="930"/>
      <c r="J161" s="930">
        <f t="shared" si="16"/>
        <v>0</v>
      </c>
      <c r="K161" s="930">
        <f t="shared" si="12"/>
        <v>0</v>
      </c>
      <c r="L161" s="705">
        <f t="shared" si="13"/>
        <v>0</v>
      </c>
      <c r="M161" s="537"/>
      <c r="N161" s="706">
        <f>+IF(A161="",0,IF(A161=Table!$A$5,L161,(IF(A161=Table!$A$3,0,IF(A161=Table!$A$4,L161,0)))))</f>
        <v>0</v>
      </c>
      <c r="O161" s="672"/>
      <c r="P161" s="707">
        <f>-IF(A161=Table!$A$5,I161,0)+IF(A161=Table!$A$5,H161,0)</f>
        <v>0</v>
      </c>
      <c r="Q161" s="539" t="str">
        <f t="shared" si="14"/>
        <v>01/1900</v>
      </c>
      <c r="R161" s="475">
        <f t="shared" si="17"/>
        <v>1</v>
      </c>
      <c r="S161" s="691"/>
      <c r="T161" s="691"/>
      <c r="U161" s="691"/>
      <c r="V161" s="691"/>
      <c r="W161" s="818"/>
      <c r="X161" s="818"/>
      <c r="Y161" s="818"/>
      <c r="Z161" s="818"/>
    </row>
    <row r="162" spans="1:26" ht="15">
      <c r="A162" s="537"/>
      <c r="B162" s="669"/>
      <c r="C162" s="537"/>
      <c r="D162" s="848" t="str">
        <f t="shared" si="15"/>
        <v>Caisse-01/1900</v>
      </c>
      <c r="E162" s="679"/>
      <c r="F162" s="680"/>
      <c r="G162" s="681"/>
      <c r="H162" s="933"/>
      <c r="I162" s="930"/>
      <c r="J162" s="930">
        <f t="shared" si="16"/>
        <v>0</v>
      </c>
      <c r="K162" s="930">
        <f t="shared" si="12"/>
        <v>0</v>
      </c>
      <c r="L162" s="705">
        <f t="shared" si="13"/>
        <v>0</v>
      </c>
      <c r="M162" s="537"/>
      <c r="N162" s="706">
        <f>+IF(A162="",0,IF(A162=Table!$A$5,L162,(IF(A162=Table!$A$3,0,IF(A162=Table!$A$4,L162,0)))))</f>
        <v>0</v>
      </c>
      <c r="O162" s="672"/>
      <c r="P162" s="707">
        <f>-IF(A162=Table!$A$5,I162,0)+IF(A162=Table!$A$5,H162,0)</f>
        <v>0</v>
      </c>
      <c r="Q162" s="539" t="str">
        <f t="shared" si="14"/>
        <v>01/1900</v>
      </c>
      <c r="R162" s="475">
        <f t="shared" si="17"/>
        <v>1</v>
      </c>
      <c r="S162" s="691"/>
      <c r="T162" s="691"/>
      <c r="U162" s="691"/>
      <c r="V162" s="691"/>
      <c r="W162" s="818"/>
      <c r="X162" s="818"/>
      <c r="Y162" s="818"/>
      <c r="Z162" s="818"/>
    </row>
    <row r="163" spans="1:26" ht="15">
      <c r="A163" s="537"/>
      <c r="B163" s="669"/>
      <c r="C163" s="537"/>
      <c r="D163" s="848" t="str">
        <f t="shared" si="15"/>
        <v>Caisse-01/1900</v>
      </c>
      <c r="E163" s="679"/>
      <c r="F163" s="680"/>
      <c r="G163" s="681"/>
      <c r="H163" s="933"/>
      <c r="I163" s="930"/>
      <c r="J163" s="930">
        <f t="shared" si="16"/>
        <v>0</v>
      </c>
      <c r="K163" s="930">
        <f t="shared" si="12"/>
        <v>0</v>
      </c>
      <c r="L163" s="705">
        <f t="shared" si="13"/>
        <v>0</v>
      </c>
      <c r="M163" s="537"/>
      <c r="N163" s="706">
        <f>+IF(A163="",0,IF(A163=Table!$A$5,L163,(IF(A163=Table!$A$3,0,IF(A163=Table!$A$4,L163,0)))))</f>
        <v>0</v>
      </c>
      <c r="O163" s="672"/>
      <c r="P163" s="707">
        <f>-IF(A163=Table!$A$5,I163,0)+IF(A163=Table!$A$5,H163,0)</f>
        <v>0</v>
      </c>
      <c r="Q163" s="539" t="str">
        <f t="shared" si="14"/>
        <v>01/1900</v>
      </c>
      <c r="R163" s="475">
        <f t="shared" si="17"/>
        <v>1</v>
      </c>
      <c r="S163" s="691"/>
      <c r="T163" s="691"/>
      <c r="U163" s="691"/>
      <c r="V163" s="691"/>
      <c r="W163" s="818"/>
      <c r="X163" s="818"/>
      <c r="Y163" s="818"/>
      <c r="Z163" s="818"/>
    </row>
    <row r="164" spans="1:26" ht="15">
      <c r="A164" s="537"/>
      <c r="B164" s="669"/>
      <c r="C164" s="537"/>
      <c r="D164" s="848" t="str">
        <f t="shared" si="15"/>
        <v>Caisse-01/1900</v>
      </c>
      <c r="E164" s="679"/>
      <c r="F164" s="680"/>
      <c r="G164" s="681"/>
      <c r="H164" s="933"/>
      <c r="I164" s="930"/>
      <c r="J164" s="930">
        <f t="shared" si="16"/>
        <v>0</v>
      </c>
      <c r="K164" s="930">
        <f t="shared" si="12"/>
        <v>0</v>
      </c>
      <c r="L164" s="705">
        <f t="shared" si="13"/>
        <v>0</v>
      </c>
      <c r="M164" s="537"/>
      <c r="N164" s="706">
        <f>+IF(A164="",0,IF(A164=Table!$A$5,L164,(IF(A164=Table!$A$3,0,IF(A164=Table!$A$4,L164,0)))))</f>
        <v>0</v>
      </c>
      <c r="O164" s="672"/>
      <c r="P164" s="707">
        <f>-IF(A164=Table!$A$5,I164,0)+IF(A164=Table!$A$5,H164,0)</f>
        <v>0</v>
      </c>
      <c r="Q164" s="539" t="str">
        <f t="shared" si="14"/>
        <v>01/1900</v>
      </c>
      <c r="R164" s="475">
        <f t="shared" si="17"/>
        <v>1</v>
      </c>
      <c r="S164" s="691"/>
      <c r="T164" s="691"/>
      <c r="U164" s="691"/>
      <c r="V164" s="691"/>
      <c r="W164" s="818"/>
      <c r="X164" s="818"/>
      <c r="Y164" s="818"/>
      <c r="Z164" s="818"/>
    </row>
    <row r="165" spans="1:26" ht="15">
      <c r="A165" s="537"/>
      <c r="B165" s="669"/>
      <c r="C165" s="537"/>
      <c r="D165" s="848" t="str">
        <f t="shared" si="15"/>
        <v>Caisse-01/1900</v>
      </c>
      <c r="E165" s="679"/>
      <c r="F165" s="680"/>
      <c r="G165" s="681"/>
      <c r="H165" s="933"/>
      <c r="I165" s="930"/>
      <c r="J165" s="930">
        <f t="shared" si="16"/>
        <v>0</v>
      </c>
      <c r="K165" s="930">
        <f t="shared" si="12"/>
        <v>0</v>
      </c>
      <c r="L165" s="705">
        <f t="shared" si="13"/>
        <v>0</v>
      </c>
      <c r="M165" s="537"/>
      <c r="N165" s="706">
        <f>+IF(A165="",0,IF(A165=Table!$A$5,L165,(IF(A165=Table!$A$3,0,IF(A165=Table!$A$4,L165,0)))))</f>
        <v>0</v>
      </c>
      <c r="O165" s="672"/>
      <c r="P165" s="707">
        <f>-IF(A165=Table!$A$5,I165,0)+IF(A165=Table!$A$5,H165,0)</f>
        <v>0</v>
      </c>
      <c r="Q165" s="539" t="str">
        <f t="shared" si="14"/>
        <v>01/1900</v>
      </c>
      <c r="R165" s="475">
        <f t="shared" si="17"/>
        <v>1</v>
      </c>
      <c r="S165" s="691"/>
      <c r="T165" s="691"/>
      <c r="U165" s="691"/>
      <c r="V165" s="691"/>
      <c r="W165" s="818"/>
      <c r="X165" s="818"/>
      <c r="Y165" s="818"/>
      <c r="Z165" s="818"/>
    </row>
    <row r="166" spans="1:26" ht="15">
      <c r="A166" s="537"/>
      <c r="B166" s="669"/>
      <c r="C166" s="537"/>
      <c r="D166" s="848" t="str">
        <f t="shared" si="15"/>
        <v>Caisse-01/1900</v>
      </c>
      <c r="E166" s="679"/>
      <c r="F166" s="680"/>
      <c r="G166" s="682"/>
      <c r="H166" s="933"/>
      <c r="I166" s="930"/>
      <c r="J166" s="930">
        <f t="shared" si="16"/>
        <v>0</v>
      </c>
      <c r="K166" s="930">
        <f t="shared" si="12"/>
        <v>0</v>
      </c>
      <c r="L166" s="705">
        <f t="shared" si="13"/>
        <v>0</v>
      </c>
      <c r="M166" s="537"/>
      <c r="N166" s="706">
        <f>+IF(A166="",0,IF(A166=Table!$A$5,L166,(IF(A166=Table!$A$3,0,IF(A166=Table!$A$4,L166,0)))))</f>
        <v>0</v>
      </c>
      <c r="O166" s="672"/>
      <c r="P166" s="707">
        <f>-IF(A166=Table!$A$5,I166,0)+IF(A166=Table!$A$5,H166,0)</f>
        <v>0</v>
      </c>
      <c r="Q166" s="539" t="str">
        <f t="shared" si="14"/>
        <v>01/1900</v>
      </c>
      <c r="R166" s="475">
        <f t="shared" si="17"/>
        <v>1</v>
      </c>
      <c r="S166" s="691"/>
      <c r="T166" s="691"/>
      <c r="U166" s="691"/>
      <c r="V166" s="691"/>
      <c r="W166" s="818"/>
      <c r="X166" s="818"/>
      <c r="Y166" s="818"/>
      <c r="Z166" s="818"/>
    </row>
    <row r="167" spans="1:26" ht="15">
      <c r="A167" s="537"/>
      <c r="B167" s="669"/>
      <c r="C167" s="537"/>
      <c r="D167" s="848" t="str">
        <f t="shared" si="15"/>
        <v>Caisse-01/1900</v>
      </c>
      <c r="E167" s="679"/>
      <c r="F167" s="680"/>
      <c r="G167" s="682"/>
      <c r="H167" s="933"/>
      <c r="I167" s="930"/>
      <c r="J167" s="930">
        <f t="shared" si="16"/>
        <v>0</v>
      </c>
      <c r="K167" s="930">
        <f t="shared" si="12"/>
        <v>0</v>
      </c>
      <c r="L167" s="705">
        <f t="shared" si="13"/>
        <v>0</v>
      </c>
      <c r="M167" s="537"/>
      <c r="N167" s="706">
        <f>+IF(A167="",0,IF(A167=Table!$A$5,L167,(IF(A167=Table!$A$3,0,IF(A167=Table!$A$4,L167,0)))))</f>
        <v>0</v>
      </c>
      <c r="O167" s="672"/>
      <c r="P167" s="707">
        <f>-IF(A167=Table!$A$5,I167,0)+IF(A167=Table!$A$5,H167,0)</f>
        <v>0</v>
      </c>
      <c r="Q167" s="539" t="str">
        <f t="shared" si="14"/>
        <v>01/1900</v>
      </c>
      <c r="R167" s="475">
        <f t="shared" si="17"/>
        <v>1</v>
      </c>
      <c r="S167" s="691"/>
      <c r="T167" s="691"/>
      <c r="U167" s="691"/>
      <c r="V167" s="691"/>
      <c r="W167" s="818"/>
      <c r="X167" s="818"/>
      <c r="Y167" s="818"/>
      <c r="Z167" s="818"/>
    </row>
    <row r="168" spans="1:26" ht="15">
      <c r="A168" s="537"/>
      <c r="B168" s="669"/>
      <c r="C168" s="537"/>
      <c r="D168" s="848" t="str">
        <f t="shared" si="15"/>
        <v>Caisse-01/1900</v>
      </c>
      <c r="E168" s="679"/>
      <c r="F168" s="673"/>
      <c r="G168" s="540"/>
      <c r="H168" s="930"/>
      <c r="I168" s="930"/>
      <c r="J168" s="930">
        <f t="shared" si="16"/>
        <v>0</v>
      </c>
      <c r="K168" s="930">
        <f t="shared" si="12"/>
        <v>0</v>
      </c>
      <c r="L168" s="705">
        <f t="shared" si="13"/>
        <v>0</v>
      </c>
      <c r="M168" s="537"/>
      <c r="N168" s="706">
        <f>+IF(A168="",0,IF(A168=Table!$A$5,L168,(IF(A168=Table!$A$3,0,IF(A168=Table!$A$4,L168,0)))))</f>
        <v>0</v>
      </c>
      <c r="O168" s="672"/>
      <c r="P168" s="707">
        <f>-IF(A168=Table!$A$5,I168,0)+IF(A168=Table!$A$5,H168,0)</f>
        <v>0</v>
      </c>
      <c r="Q168" s="539" t="str">
        <f t="shared" si="14"/>
        <v>01/1900</v>
      </c>
      <c r="R168" s="475">
        <f t="shared" si="17"/>
        <v>1</v>
      </c>
      <c r="S168" s="691"/>
      <c r="T168" s="691"/>
      <c r="U168" s="691"/>
      <c r="V168" s="691"/>
      <c r="W168" s="818"/>
      <c r="X168" s="818"/>
      <c r="Y168" s="818"/>
      <c r="Z168" s="818"/>
    </row>
    <row r="169" spans="1:26" ht="15">
      <c r="A169" s="537"/>
      <c r="B169" s="669"/>
      <c r="C169" s="537"/>
      <c r="D169" s="848" t="str">
        <f t="shared" si="15"/>
        <v>Caisse-01/1900</v>
      </c>
      <c r="E169" s="673"/>
      <c r="F169" s="673"/>
      <c r="G169" s="540"/>
      <c r="H169" s="932"/>
      <c r="I169" s="930"/>
      <c r="J169" s="930">
        <f t="shared" si="16"/>
        <v>0</v>
      </c>
      <c r="K169" s="930">
        <f t="shared" si="12"/>
        <v>0</v>
      </c>
      <c r="L169" s="705">
        <f t="shared" si="13"/>
        <v>0</v>
      </c>
      <c r="M169" s="537"/>
      <c r="N169" s="706">
        <f>+IF(A169="",0,IF(A169=Table!$A$5,L169,(IF(A169=Table!$A$3,0,IF(A169=Table!$A$4,L169,0)))))</f>
        <v>0</v>
      </c>
      <c r="O169" s="672"/>
      <c r="P169" s="707">
        <f>-IF(A169=Table!$A$5,I169,0)+IF(A169=Table!$A$5,H169,0)</f>
        <v>0</v>
      </c>
      <c r="Q169" s="539" t="str">
        <f t="shared" si="14"/>
        <v>01/1900</v>
      </c>
      <c r="R169" s="475">
        <f t="shared" si="17"/>
        <v>1</v>
      </c>
      <c r="S169" s="691"/>
      <c r="T169" s="691"/>
      <c r="U169" s="691"/>
      <c r="V169" s="691"/>
      <c r="W169" s="818"/>
      <c r="X169" s="818"/>
      <c r="Y169" s="818"/>
      <c r="Z169" s="818"/>
    </row>
    <row r="170" spans="1:26" ht="15">
      <c r="A170" s="537"/>
      <c r="B170" s="669"/>
      <c r="C170" s="537"/>
      <c r="D170" s="848" t="str">
        <f t="shared" si="15"/>
        <v>Caisse-01/1900</v>
      </c>
      <c r="E170" s="679"/>
      <c r="F170" s="680"/>
      <c r="G170" s="681"/>
      <c r="H170" s="933"/>
      <c r="I170" s="930"/>
      <c r="J170" s="930">
        <f t="shared" si="16"/>
        <v>0</v>
      </c>
      <c r="K170" s="930">
        <f t="shared" si="12"/>
        <v>0</v>
      </c>
      <c r="L170" s="705">
        <f t="shared" si="13"/>
        <v>0</v>
      </c>
      <c r="M170" s="537"/>
      <c r="N170" s="706">
        <f>+IF(A170="",0,IF(A170=Table!$A$5,L170,(IF(A170=Table!$A$3,0,IF(A170=Table!$A$4,L170,0)))))</f>
        <v>0</v>
      </c>
      <c r="O170" s="672"/>
      <c r="P170" s="707">
        <f>-IF(A170=Table!$A$5,I170,0)+IF(A170=Table!$A$5,H170,0)</f>
        <v>0</v>
      </c>
      <c r="Q170" s="539" t="str">
        <f t="shared" si="14"/>
        <v>01/1900</v>
      </c>
      <c r="R170" s="475">
        <f t="shared" si="17"/>
        <v>1</v>
      </c>
      <c r="S170" s="691"/>
      <c r="T170" s="691"/>
      <c r="U170" s="691"/>
      <c r="V170" s="691"/>
      <c r="W170" s="818"/>
      <c r="X170" s="818"/>
      <c r="Y170" s="818"/>
      <c r="Z170" s="818"/>
    </row>
    <row r="171" spans="1:26" ht="15">
      <c r="A171" s="537"/>
      <c r="B171" s="669"/>
      <c r="C171" s="537"/>
      <c r="D171" s="848" t="str">
        <f t="shared" si="15"/>
        <v>Caisse-01/1900</v>
      </c>
      <c r="E171" s="670"/>
      <c r="F171" s="680"/>
      <c r="G171" s="673"/>
      <c r="H171" s="933"/>
      <c r="I171" s="931"/>
      <c r="J171" s="930">
        <f t="shared" si="16"/>
        <v>0</v>
      </c>
      <c r="K171" s="930">
        <f t="shared" si="12"/>
        <v>0</v>
      </c>
      <c r="L171" s="705">
        <f t="shared" si="13"/>
        <v>0</v>
      </c>
      <c r="M171" s="537"/>
      <c r="N171" s="706">
        <f>+IF(A171="",0,IF(A171=Table!$A$5,L171,(IF(A171=Table!$A$3,0,IF(A171=Table!$A$4,L171,0)))))</f>
        <v>0</v>
      </c>
      <c r="O171" s="672"/>
      <c r="P171" s="707">
        <f>-IF(A171=Table!$A$5,I171,0)+IF(A171=Table!$A$5,H171,0)</f>
        <v>0</v>
      </c>
      <c r="Q171" s="539" t="str">
        <f t="shared" si="14"/>
        <v>01/1900</v>
      </c>
      <c r="R171" s="475">
        <f t="shared" si="17"/>
        <v>1</v>
      </c>
      <c r="S171" s="691"/>
      <c r="T171" s="691"/>
      <c r="U171" s="691"/>
      <c r="V171" s="691"/>
      <c r="W171" s="818"/>
      <c r="X171" s="818"/>
      <c r="Y171" s="818"/>
      <c r="Z171" s="818"/>
    </row>
    <row r="172" spans="1:26" ht="15">
      <c r="A172" s="537"/>
      <c r="B172" s="669"/>
      <c r="C172" s="537"/>
      <c r="D172" s="848" t="str">
        <f t="shared" si="15"/>
        <v>Caisse-01/1900</v>
      </c>
      <c r="E172" s="670"/>
      <c r="F172" s="680"/>
      <c r="G172" s="673"/>
      <c r="H172" s="933"/>
      <c r="I172" s="931"/>
      <c r="J172" s="930">
        <f t="shared" si="16"/>
        <v>0</v>
      </c>
      <c r="K172" s="930">
        <f t="shared" si="12"/>
        <v>0</v>
      </c>
      <c r="L172" s="705">
        <f t="shared" si="13"/>
        <v>0</v>
      </c>
      <c r="M172" s="537"/>
      <c r="N172" s="706">
        <f>+IF(A172="",0,IF(A172=Table!$A$5,L172,(IF(A172=Table!$A$3,0,IF(A172=Table!$A$4,L172,0)))))</f>
        <v>0</v>
      </c>
      <c r="O172" s="672"/>
      <c r="P172" s="707">
        <f>-IF(A172=Table!$A$5,I172,0)+IF(A172=Table!$A$5,H172,0)</f>
        <v>0</v>
      </c>
      <c r="Q172" s="539" t="str">
        <f t="shared" si="14"/>
        <v>01/1900</v>
      </c>
      <c r="R172" s="475">
        <f t="shared" si="17"/>
        <v>1</v>
      </c>
      <c r="S172" s="691"/>
      <c r="T172" s="691"/>
      <c r="U172" s="691"/>
      <c r="V172" s="691"/>
      <c r="W172" s="818"/>
      <c r="X172" s="818"/>
      <c r="Y172" s="818"/>
      <c r="Z172" s="818"/>
    </row>
    <row r="173" spans="1:26" ht="15">
      <c r="A173" s="537"/>
      <c r="B173" s="669"/>
      <c r="C173" s="537"/>
      <c r="D173" s="848" t="str">
        <f t="shared" si="15"/>
        <v>Caisse-01/1900</v>
      </c>
      <c r="E173" s="670"/>
      <c r="F173" s="680"/>
      <c r="G173" s="673"/>
      <c r="H173" s="933"/>
      <c r="I173" s="931"/>
      <c r="J173" s="930">
        <f t="shared" si="16"/>
        <v>0</v>
      </c>
      <c r="K173" s="930">
        <f t="shared" si="12"/>
        <v>0</v>
      </c>
      <c r="L173" s="705">
        <f t="shared" si="13"/>
        <v>0</v>
      </c>
      <c r="M173" s="537"/>
      <c r="N173" s="706">
        <f>+IF(A173="",0,IF(A173=Table!$A$5,L173,(IF(A173=Table!$A$3,0,IF(A173=Table!$A$4,L173,0)))))</f>
        <v>0</v>
      </c>
      <c r="O173" s="672"/>
      <c r="P173" s="707">
        <f>-IF(A173=Table!$A$5,I173,0)+IF(A173=Table!$A$5,H173,0)</f>
        <v>0</v>
      </c>
      <c r="Q173" s="539" t="str">
        <f t="shared" si="14"/>
        <v>01/1900</v>
      </c>
      <c r="R173" s="475">
        <f t="shared" si="17"/>
        <v>1</v>
      </c>
      <c r="S173" s="691"/>
      <c r="T173" s="691"/>
      <c r="U173" s="691"/>
      <c r="V173" s="691"/>
      <c r="W173" s="818"/>
      <c r="X173" s="818"/>
      <c r="Y173" s="818"/>
      <c r="Z173" s="818"/>
    </row>
    <row r="174" spans="1:26" ht="15">
      <c r="A174" s="537"/>
      <c r="B174" s="669"/>
      <c r="C174" s="537"/>
      <c r="D174" s="848" t="str">
        <f t="shared" si="15"/>
        <v>Caisse-01/1900</v>
      </c>
      <c r="E174" s="670"/>
      <c r="F174" s="680"/>
      <c r="G174" s="673"/>
      <c r="H174" s="933"/>
      <c r="I174" s="931"/>
      <c r="J174" s="930">
        <f t="shared" si="16"/>
        <v>0</v>
      </c>
      <c r="K174" s="930">
        <f t="shared" si="12"/>
        <v>0</v>
      </c>
      <c r="L174" s="705">
        <f t="shared" si="13"/>
        <v>0</v>
      </c>
      <c r="M174" s="537"/>
      <c r="N174" s="706">
        <f>+IF(A174="",0,IF(A174=Table!$A$5,L174,(IF(A174=Table!$A$3,0,IF(A174=Table!$A$4,L174,0)))))</f>
        <v>0</v>
      </c>
      <c r="O174" s="672"/>
      <c r="P174" s="707">
        <f>-IF(A174=Table!$A$5,I174,0)+IF(A174=Table!$A$5,H174,0)</f>
        <v>0</v>
      </c>
      <c r="Q174" s="539" t="str">
        <f t="shared" si="14"/>
        <v>01/1900</v>
      </c>
      <c r="R174" s="475">
        <f t="shared" si="17"/>
        <v>1</v>
      </c>
      <c r="S174" s="691"/>
      <c r="T174" s="691"/>
      <c r="U174" s="691"/>
      <c r="V174" s="691"/>
      <c r="W174" s="818"/>
      <c r="X174" s="818"/>
      <c r="Y174" s="818"/>
      <c r="Z174" s="818"/>
    </row>
    <row r="175" spans="1:26" ht="15">
      <c r="A175" s="537"/>
      <c r="B175" s="669"/>
      <c r="C175" s="537"/>
      <c r="D175" s="848" t="str">
        <f t="shared" si="15"/>
        <v>Caisse-01/1900</v>
      </c>
      <c r="E175" s="679"/>
      <c r="F175" s="680"/>
      <c r="G175" s="681"/>
      <c r="H175" s="933"/>
      <c r="I175" s="930"/>
      <c r="J175" s="930">
        <f t="shared" si="16"/>
        <v>0</v>
      </c>
      <c r="K175" s="930">
        <f t="shared" si="12"/>
        <v>0</v>
      </c>
      <c r="L175" s="705">
        <f t="shared" si="13"/>
        <v>0</v>
      </c>
      <c r="M175" s="537"/>
      <c r="N175" s="706">
        <f>+IF(A175="",0,IF(A175=Table!$A$5,L175,(IF(A175=Table!$A$3,0,IF(A175=Table!$A$4,L175,0)))))</f>
        <v>0</v>
      </c>
      <c r="O175" s="672"/>
      <c r="P175" s="707">
        <f>-IF(A175=Table!$A$5,I175,0)+IF(A175=Table!$A$5,H175,0)</f>
        <v>0</v>
      </c>
      <c r="Q175" s="539" t="str">
        <f t="shared" si="14"/>
        <v>01/1900</v>
      </c>
      <c r="R175" s="475">
        <f t="shared" si="17"/>
        <v>1</v>
      </c>
      <c r="S175" s="691"/>
      <c r="T175" s="691"/>
      <c r="U175" s="691"/>
      <c r="V175" s="691"/>
      <c r="W175" s="818"/>
      <c r="X175" s="818"/>
      <c r="Y175" s="818"/>
      <c r="Z175" s="818"/>
    </row>
    <row r="176" spans="1:26" ht="15">
      <c r="A176" s="537"/>
      <c r="B176" s="669"/>
      <c r="C176" s="537"/>
      <c r="D176" s="848" t="str">
        <f t="shared" si="15"/>
        <v>Caisse-01/1900</v>
      </c>
      <c r="E176" s="679"/>
      <c r="F176" s="680"/>
      <c r="G176" s="681"/>
      <c r="H176" s="933"/>
      <c r="I176" s="930"/>
      <c r="J176" s="930">
        <f t="shared" si="16"/>
        <v>0</v>
      </c>
      <c r="K176" s="930">
        <f t="shared" si="12"/>
        <v>0</v>
      </c>
      <c r="L176" s="705">
        <f t="shared" si="13"/>
        <v>0</v>
      </c>
      <c r="M176" s="537"/>
      <c r="N176" s="706">
        <f>+IF(A176="",0,IF(A176=Table!$A$5,L176,(IF(A176=Table!$A$3,0,IF(A176=Table!$A$4,L176,0)))))</f>
        <v>0</v>
      </c>
      <c r="O176" s="672"/>
      <c r="P176" s="707">
        <f>-IF(A176=Table!$A$5,I176,0)+IF(A176=Table!$A$5,H176,0)</f>
        <v>0</v>
      </c>
      <c r="Q176" s="539" t="str">
        <f t="shared" si="14"/>
        <v>01/1900</v>
      </c>
      <c r="R176" s="475">
        <f t="shared" si="17"/>
        <v>1</v>
      </c>
      <c r="S176" s="691"/>
      <c r="T176" s="691"/>
      <c r="U176" s="691"/>
      <c r="V176" s="691"/>
      <c r="W176" s="818"/>
      <c r="X176" s="818"/>
      <c r="Y176" s="818"/>
      <c r="Z176" s="818"/>
    </row>
    <row r="177" spans="1:26" ht="15">
      <c r="A177" s="537"/>
      <c r="B177" s="669"/>
      <c r="C177" s="537"/>
      <c r="D177" s="848" t="str">
        <f t="shared" si="15"/>
        <v>Caisse-01/1900</v>
      </c>
      <c r="E177" s="679"/>
      <c r="F177" s="680"/>
      <c r="G177" s="682"/>
      <c r="H177" s="933"/>
      <c r="I177" s="930"/>
      <c r="J177" s="930">
        <f t="shared" si="16"/>
        <v>0</v>
      </c>
      <c r="K177" s="930">
        <f t="shared" si="12"/>
        <v>0</v>
      </c>
      <c r="L177" s="705">
        <f t="shared" si="13"/>
        <v>0</v>
      </c>
      <c r="M177" s="537"/>
      <c r="N177" s="706">
        <f>+IF(A177="",0,IF(A177=Table!$A$5,L177,(IF(A177=Table!$A$3,0,IF(A177=Table!$A$4,L177,0)))))</f>
        <v>0</v>
      </c>
      <c r="O177" s="672"/>
      <c r="P177" s="707">
        <f>-IF(A177=Table!$A$5,I177,0)+IF(A177=Table!$A$5,H177,0)</f>
        <v>0</v>
      </c>
      <c r="Q177" s="539" t="str">
        <f t="shared" si="14"/>
        <v>01/1900</v>
      </c>
      <c r="R177" s="475">
        <f t="shared" si="17"/>
        <v>1</v>
      </c>
      <c r="S177" s="691"/>
      <c r="T177" s="691"/>
      <c r="U177" s="691"/>
      <c r="V177" s="691"/>
      <c r="W177" s="818"/>
      <c r="X177" s="818"/>
      <c r="Y177" s="818"/>
      <c r="Z177" s="818"/>
    </row>
    <row r="178" spans="1:26" ht="15">
      <c r="A178" s="537"/>
      <c r="B178" s="669"/>
      <c r="C178" s="537"/>
      <c r="D178" s="848" t="str">
        <f t="shared" si="15"/>
        <v>Caisse-01/1900</v>
      </c>
      <c r="E178" s="670"/>
      <c r="F178" s="680"/>
      <c r="G178" s="673"/>
      <c r="H178" s="933"/>
      <c r="I178" s="931"/>
      <c r="J178" s="930">
        <f t="shared" si="16"/>
        <v>0</v>
      </c>
      <c r="K178" s="930">
        <f t="shared" si="12"/>
        <v>0</v>
      </c>
      <c r="L178" s="705">
        <f t="shared" si="13"/>
        <v>0</v>
      </c>
      <c r="M178" s="537"/>
      <c r="N178" s="706">
        <f>+IF(A178="",0,IF(A178=Table!$A$5,L178,(IF(A178=Table!$A$3,0,IF(A178=Table!$A$4,L178,0)))))</f>
        <v>0</v>
      </c>
      <c r="O178" s="672"/>
      <c r="P178" s="707">
        <f>-IF(A178=Table!$A$5,I178,0)+IF(A178=Table!$A$5,H178,0)</f>
        <v>0</v>
      </c>
      <c r="Q178" s="539" t="str">
        <f t="shared" si="14"/>
        <v>01/1900</v>
      </c>
      <c r="R178" s="475">
        <f t="shared" si="17"/>
        <v>1</v>
      </c>
      <c r="S178" s="691"/>
      <c r="T178" s="691"/>
      <c r="U178" s="691"/>
      <c r="V178" s="691"/>
      <c r="W178" s="818"/>
      <c r="X178" s="818"/>
      <c r="Y178" s="818"/>
      <c r="Z178" s="818"/>
    </row>
    <row r="179" spans="1:26" ht="15">
      <c r="A179" s="537"/>
      <c r="B179" s="669"/>
      <c r="C179" s="537"/>
      <c r="D179" s="848" t="str">
        <f t="shared" si="15"/>
        <v>Caisse-01/1900</v>
      </c>
      <c r="E179" s="670"/>
      <c r="F179" s="680"/>
      <c r="G179" s="673"/>
      <c r="H179" s="933"/>
      <c r="I179" s="931"/>
      <c r="J179" s="930">
        <f t="shared" si="16"/>
        <v>0</v>
      </c>
      <c r="K179" s="930">
        <f t="shared" si="12"/>
        <v>0</v>
      </c>
      <c r="L179" s="705">
        <f t="shared" si="13"/>
        <v>0</v>
      </c>
      <c r="M179" s="537"/>
      <c r="N179" s="706">
        <f>+IF(A179="",0,IF(A179=Table!$A$5,L179,(IF(A179=Table!$A$3,0,IF(A179=Table!$A$4,L179,0)))))</f>
        <v>0</v>
      </c>
      <c r="O179" s="672"/>
      <c r="P179" s="707">
        <f>-IF(A179=Table!$A$5,I179,0)+IF(A179=Table!$A$5,H179,0)</f>
        <v>0</v>
      </c>
      <c r="Q179" s="539" t="str">
        <f t="shared" si="14"/>
        <v>01/1900</v>
      </c>
      <c r="R179" s="475">
        <f t="shared" si="17"/>
        <v>1</v>
      </c>
      <c r="S179" s="691"/>
      <c r="T179" s="691"/>
      <c r="U179" s="691"/>
      <c r="V179" s="691"/>
      <c r="W179" s="818"/>
      <c r="X179" s="818"/>
      <c r="Y179" s="818"/>
      <c r="Z179" s="818"/>
    </row>
    <row r="180" spans="1:26" ht="15">
      <c r="A180" s="537"/>
      <c r="B180" s="669"/>
      <c r="C180" s="537"/>
      <c r="D180" s="848" t="str">
        <f t="shared" si="15"/>
        <v>Caisse-01/1900</v>
      </c>
      <c r="E180" s="670"/>
      <c r="F180" s="680"/>
      <c r="G180" s="673"/>
      <c r="H180" s="933"/>
      <c r="I180" s="931"/>
      <c r="J180" s="930">
        <f t="shared" si="16"/>
        <v>0</v>
      </c>
      <c r="K180" s="930">
        <f t="shared" si="12"/>
        <v>0</v>
      </c>
      <c r="L180" s="705">
        <f t="shared" si="13"/>
        <v>0</v>
      </c>
      <c r="M180" s="537"/>
      <c r="N180" s="706">
        <f>+IF(A180="",0,IF(A180=Table!$A$5,L180,(IF(A180=Table!$A$3,0,IF(A180=Table!$A$4,L180,0)))))</f>
        <v>0</v>
      </c>
      <c r="O180" s="672"/>
      <c r="P180" s="707">
        <f>-IF(A180=Table!$A$5,I180,0)+IF(A180=Table!$A$5,H180,0)</f>
        <v>0</v>
      </c>
      <c r="Q180" s="539" t="str">
        <f t="shared" si="14"/>
        <v>01/1900</v>
      </c>
      <c r="R180" s="475">
        <f t="shared" si="17"/>
        <v>1</v>
      </c>
      <c r="S180" s="691"/>
      <c r="T180" s="691"/>
      <c r="U180" s="691"/>
      <c r="V180" s="691"/>
      <c r="W180" s="818"/>
      <c r="X180" s="818"/>
      <c r="Y180" s="818"/>
      <c r="Z180" s="818"/>
    </row>
    <row r="181" spans="1:26" ht="15">
      <c r="A181" s="537"/>
      <c r="B181" s="669"/>
      <c r="C181" s="537"/>
      <c r="D181" s="848" t="str">
        <f t="shared" si="15"/>
        <v>Caisse-01/1900</v>
      </c>
      <c r="E181" s="670"/>
      <c r="F181" s="680"/>
      <c r="G181" s="673"/>
      <c r="H181" s="933"/>
      <c r="I181" s="931"/>
      <c r="J181" s="930">
        <f t="shared" si="16"/>
        <v>0</v>
      </c>
      <c r="K181" s="930">
        <f t="shared" si="12"/>
        <v>0</v>
      </c>
      <c r="L181" s="705">
        <f t="shared" si="13"/>
        <v>0</v>
      </c>
      <c r="M181" s="537"/>
      <c r="N181" s="706">
        <f>+IF(A181="",0,IF(A181=Table!$A$5,L181,(IF(A181=Table!$A$3,0,IF(A181=Table!$A$4,L181,0)))))</f>
        <v>0</v>
      </c>
      <c r="O181" s="672"/>
      <c r="P181" s="707">
        <f>-IF(A181=Table!$A$5,I181,0)+IF(A181=Table!$A$5,H181,0)</f>
        <v>0</v>
      </c>
      <c r="Q181" s="539" t="str">
        <f t="shared" si="14"/>
        <v>01/1900</v>
      </c>
      <c r="R181" s="475">
        <f t="shared" si="17"/>
        <v>1</v>
      </c>
      <c r="S181" s="691"/>
      <c r="T181" s="691"/>
      <c r="U181" s="691"/>
      <c r="V181" s="691"/>
      <c r="W181" s="818"/>
      <c r="X181" s="818"/>
      <c r="Y181" s="818"/>
      <c r="Z181" s="818"/>
    </row>
    <row r="182" spans="1:26" ht="15">
      <c r="A182" s="537"/>
      <c r="B182" s="669"/>
      <c r="C182" s="537"/>
      <c r="D182" s="848" t="str">
        <f t="shared" si="15"/>
        <v>Caisse-01/1900</v>
      </c>
      <c r="E182" s="670"/>
      <c r="F182" s="680"/>
      <c r="G182" s="673"/>
      <c r="H182" s="933"/>
      <c r="I182" s="931"/>
      <c r="J182" s="930">
        <f t="shared" si="16"/>
        <v>0</v>
      </c>
      <c r="K182" s="930">
        <f t="shared" si="12"/>
        <v>0</v>
      </c>
      <c r="L182" s="705">
        <f t="shared" si="13"/>
        <v>0</v>
      </c>
      <c r="M182" s="537"/>
      <c r="N182" s="706">
        <f>+IF(A182="",0,IF(A182=Table!$A$5,L182,(IF(A182=Table!$A$3,0,IF(A182=Table!$A$4,L182,0)))))</f>
        <v>0</v>
      </c>
      <c r="O182" s="672"/>
      <c r="P182" s="707">
        <f>-IF(A182=Table!$A$5,I182,0)+IF(A182=Table!$A$5,H182,0)</f>
        <v>0</v>
      </c>
      <c r="Q182" s="539" t="str">
        <f t="shared" si="14"/>
        <v>01/1900</v>
      </c>
      <c r="R182" s="475">
        <f t="shared" si="17"/>
        <v>1</v>
      </c>
      <c r="S182" s="691"/>
      <c r="T182" s="691"/>
      <c r="U182" s="691"/>
      <c r="V182" s="691"/>
      <c r="W182" s="818"/>
      <c r="X182" s="818"/>
      <c r="Y182" s="818"/>
      <c r="Z182" s="818"/>
    </row>
    <row r="183" spans="1:26" ht="15">
      <c r="A183" s="537"/>
      <c r="B183" s="669"/>
      <c r="C183" s="537"/>
      <c r="D183" s="848" t="str">
        <f t="shared" si="15"/>
        <v>Caisse-01/1900</v>
      </c>
      <c r="E183" s="670"/>
      <c r="F183" s="680"/>
      <c r="G183" s="673"/>
      <c r="H183" s="933"/>
      <c r="I183" s="931"/>
      <c r="J183" s="930">
        <f t="shared" si="16"/>
        <v>0</v>
      </c>
      <c r="K183" s="930">
        <f t="shared" si="12"/>
        <v>0</v>
      </c>
      <c r="L183" s="705">
        <f t="shared" si="13"/>
        <v>0</v>
      </c>
      <c r="M183" s="537"/>
      <c r="N183" s="706">
        <f>+IF(A183="",0,IF(A183=Table!$A$5,L183,(IF(A183=Table!$A$3,0,IF(A183=Table!$A$4,L183,0)))))</f>
        <v>0</v>
      </c>
      <c r="O183" s="672"/>
      <c r="P183" s="707">
        <f>-IF(A183=Table!$A$5,I183,0)+IF(A183=Table!$A$5,H183,0)</f>
        <v>0</v>
      </c>
      <c r="Q183" s="539" t="str">
        <f t="shared" si="14"/>
        <v>01/1900</v>
      </c>
      <c r="R183" s="475">
        <f t="shared" si="17"/>
        <v>1</v>
      </c>
      <c r="S183" s="691"/>
      <c r="T183" s="691"/>
      <c r="U183" s="691"/>
      <c r="V183" s="691"/>
      <c r="W183" s="818"/>
      <c r="X183" s="818"/>
      <c r="Y183" s="818"/>
      <c r="Z183" s="818"/>
    </row>
    <row r="184" spans="1:26" ht="15">
      <c r="A184" s="537"/>
      <c r="B184" s="669"/>
      <c r="C184" s="537"/>
      <c r="D184" s="848" t="str">
        <f t="shared" si="15"/>
        <v>Caisse-01/1900</v>
      </c>
      <c r="E184" s="670"/>
      <c r="F184" s="680"/>
      <c r="G184" s="673"/>
      <c r="H184" s="933"/>
      <c r="I184" s="931"/>
      <c r="J184" s="930">
        <f t="shared" si="16"/>
        <v>0</v>
      </c>
      <c r="K184" s="930">
        <f t="shared" si="12"/>
        <v>0</v>
      </c>
      <c r="L184" s="705">
        <f t="shared" si="13"/>
        <v>0</v>
      </c>
      <c r="M184" s="537"/>
      <c r="N184" s="706">
        <f>+IF(A184="",0,IF(A184=Table!$A$5,L184,(IF(A184=Table!$A$3,0,IF(A184=Table!$A$4,L184,0)))))</f>
        <v>0</v>
      </c>
      <c r="O184" s="672"/>
      <c r="P184" s="707">
        <f>-IF(A184=Table!$A$5,I184,0)+IF(A184=Table!$A$5,H184,0)</f>
        <v>0</v>
      </c>
      <c r="Q184" s="539" t="str">
        <f t="shared" si="14"/>
        <v>01/1900</v>
      </c>
      <c r="R184" s="475">
        <f t="shared" si="17"/>
        <v>1</v>
      </c>
      <c r="S184" s="691"/>
      <c r="T184" s="691"/>
      <c r="U184" s="691"/>
      <c r="V184" s="691"/>
      <c r="W184" s="818"/>
      <c r="X184" s="818"/>
      <c r="Y184" s="818"/>
      <c r="Z184" s="818"/>
    </row>
    <row r="185" spans="1:26" ht="15">
      <c r="A185" s="537"/>
      <c r="B185" s="669"/>
      <c r="C185" s="537"/>
      <c r="D185" s="848" t="str">
        <f t="shared" si="15"/>
        <v>Caisse-01/1900</v>
      </c>
      <c r="E185" s="670"/>
      <c r="F185" s="680"/>
      <c r="G185" s="673"/>
      <c r="H185" s="933"/>
      <c r="I185" s="931"/>
      <c r="J185" s="930">
        <f t="shared" si="16"/>
        <v>0</v>
      </c>
      <c r="K185" s="930">
        <f t="shared" si="12"/>
        <v>0</v>
      </c>
      <c r="L185" s="705">
        <f t="shared" si="13"/>
        <v>0</v>
      </c>
      <c r="M185" s="537"/>
      <c r="N185" s="706">
        <f>+IF(A185="",0,IF(A185=Table!$A$5,L185,(IF(A185=Table!$A$3,0,IF(A185=Table!$A$4,L185,0)))))</f>
        <v>0</v>
      </c>
      <c r="O185" s="672"/>
      <c r="P185" s="707">
        <f>-IF(A185=Table!$A$5,I185,0)+IF(A185=Table!$A$5,H185,0)</f>
        <v>0</v>
      </c>
      <c r="Q185" s="539" t="str">
        <f t="shared" si="14"/>
        <v>01/1900</v>
      </c>
      <c r="R185" s="475">
        <f t="shared" si="17"/>
        <v>1</v>
      </c>
      <c r="S185" s="691"/>
      <c r="T185" s="691"/>
      <c r="U185" s="691"/>
      <c r="V185" s="691"/>
      <c r="W185" s="818"/>
      <c r="X185" s="818"/>
      <c r="Y185" s="818"/>
      <c r="Z185" s="818"/>
    </row>
    <row r="186" spans="1:26" ht="15">
      <c r="A186" s="537"/>
      <c r="B186" s="669"/>
      <c r="C186" s="537"/>
      <c r="D186" s="848" t="str">
        <f t="shared" si="15"/>
        <v>Caisse-01/1900</v>
      </c>
      <c r="E186" s="679"/>
      <c r="F186" s="680"/>
      <c r="G186" s="681"/>
      <c r="H186" s="933"/>
      <c r="I186" s="930"/>
      <c r="J186" s="930">
        <f t="shared" si="16"/>
        <v>0</v>
      </c>
      <c r="K186" s="930">
        <f t="shared" si="12"/>
        <v>0</v>
      </c>
      <c r="L186" s="705">
        <f t="shared" si="13"/>
        <v>0</v>
      </c>
      <c r="M186" s="537"/>
      <c r="N186" s="706">
        <f>+IF(A186="",0,IF(A186=Table!$A$5,L186,(IF(A186=Table!$A$3,0,IF(A186=Table!$A$4,L186,0)))))</f>
        <v>0</v>
      </c>
      <c r="O186" s="672"/>
      <c r="P186" s="707">
        <f>-IF(A186=Table!$A$5,I186,0)+IF(A186=Table!$A$5,H186,0)</f>
        <v>0</v>
      </c>
      <c r="Q186" s="539" t="str">
        <f t="shared" si="14"/>
        <v>01/1900</v>
      </c>
      <c r="R186" s="475">
        <f t="shared" si="17"/>
        <v>1</v>
      </c>
      <c r="S186" s="691"/>
      <c r="T186" s="691"/>
      <c r="U186" s="691"/>
      <c r="V186" s="691"/>
      <c r="W186" s="818"/>
      <c r="X186" s="818"/>
      <c r="Y186" s="818"/>
      <c r="Z186" s="818"/>
    </row>
    <row r="187" spans="1:26" ht="15">
      <c r="A187" s="537"/>
      <c r="B187" s="669"/>
      <c r="C187" s="537"/>
      <c r="D187" s="848" t="str">
        <f t="shared" si="15"/>
        <v>Caisse-01/1900</v>
      </c>
      <c r="E187" s="679"/>
      <c r="F187" s="673"/>
      <c r="G187" s="681"/>
      <c r="H187" s="933"/>
      <c r="I187" s="930"/>
      <c r="J187" s="930">
        <f t="shared" si="16"/>
        <v>0</v>
      </c>
      <c r="K187" s="930">
        <f t="shared" si="12"/>
        <v>0</v>
      </c>
      <c r="L187" s="705">
        <f t="shared" si="13"/>
        <v>0</v>
      </c>
      <c r="M187" s="537"/>
      <c r="N187" s="706">
        <f>+IF(A187="",0,IF(A187=Table!$A$5,L187,(IF(A187=Table!$A$3,0,IF(A187=Table!$A$4,L187,0)))))</f>
        <v>0</v>
      </c>
      <c r="O187" s="672"/>
      <c r="P187" s="707">
        <f>-IF(A187=Table!$A$5,I187,0)+IF(A187=Table!$A$5,H187,0)</f>
        <v>0</v>
      </c>
      <c r="Q187" s="539" t="str">
        <f t="shared" si="14"/>
        <v>01/1900</v>
      </c>
      <c r="R187" s="475">
        <f t="shared" si="17"/>
        <v>1</v>
      </c>
      <c r="S187" s="691"/>
      <c r="T187" s="691"/>
      <c r="U187" s="691"/>
      <c r="V187" s="691"/>
      <c r="W187" s="818"/>
      <c r="X187" s="818"/>
      <c r="Y187" s="818"/>
      <c r="Z187" s="818"/>
    </row>
    <row r="188" spans="1:26" ht="15">
      <c r="A188" s="537"/>
      <c r="B188" s="669"/>
      <c r="C188" s="537"/>
      <c r="D188" s="848" t="str">
        <f t="shared" si="15"/>
        <v>Caisse-01/1900</v>
      </c>
      <c r="E188" s="679"/>
      <c r="F188" s="680"/>
      <c r="G188" s="681"/>
      <c r="H188" s="933"/>
      <c r="I188" s="930"/>
      <c r="J188" s="930">
        <f t="shared" si="16"/>
        <v>0</v>
      </c>
      <c r="K188" s="930">
        <f t="shared" si="12"/>
        <v>0</v>
      </c>
      <c r="L188" s="705">
        <f t="shared" si="13"/>
        <v>0</v>
      </c>
      <c r="M188" s="537"/>
      <c r="N188" s="706">
        <f>+IF(A188="",0,IF(A188=Table!$A$5,L188,(IF(A188=Table!$A$3,0,IF(A188=Table!$A$4,L188,0)))))</f>
        <v>0</v>
      </c>
      <c r="O188" s="672"/>
      <c r="P188" s="707">
        <f>-IF(A188=Table!$A$5,I188,0)+IF(A188=Table!$A$5,H188,0)</f>
        <v>0</v>
      </c>
      <c r="Q188" s="539" t="str">
        <f t="shared" si="14"/>
        <v>01/1900</v>
      </c>
      <c r="R188" s="475">
        <f t="shared" si="17"/>
        <v>1</v>
      </c>
      <c r="S188" s="691"/>
      <c r="T188" s="691"/>
      <c r="U188" s="691"/>
      <c r="V188" s="691"/>
      <c r="W188" s="818"/>
      <c r="X188" s="818"/>
      <c r="Y188" s="818"/>
      <c r="Z188" s="818"/>
    </row>
    <row r="189" spans="1:26" ht="15">
      <c r="A189" s="537"/>
      <c r="B189" s="669"/>
      <c r="C189" s="537"/>
      <c r="D189" s="848" t="str">
        <f t="shared" si="15"/>
        <v>Caisse-01/1900</v>
      </c>
      <c r="E189" s="679"/>
      <c r="F189" s="680"/>
      <c r="G189" s="681"/>
      <c r="H189" s="933"/>
      <c r="I189" s="930"/>
      <c r="J189" s="930">
        <f t="shared" si="16"/>
        <v>0</v>
      </c>
      <c r="K189" s="930">
        <f t="shared" si="12"/>
        <v>0</v>
      </c>
      <c r="L189" s="705">
        <f t="shared" si="13"/>
        <v>0</v>
      </c>
      <c r="M189" s="537"/>
      <c r="N189" s="706">
        <f>+IF(A189="",0,IF(A189=Table!$A$5,L189,(IF(A189=Table!$A$3,0,IF(A189=Table!$A$4,L189,0)))))</f>
        <v>0</v>
      </c>
      <c r="O189" s="672"/>
      <c r="P189" s="707">
        <f>-IF(A189=Table!$A$5,I189,0)+IF(A189=Table!$A$5,H189,0)</f>
        <v>0</v>
      </c>
      <c r="Q189" s="539" t="str">
        <f t="shared" si="14"/>
        <v>01/1900</v>
      </c>
      <c r="R189" s="475">
        <f t="shared" si="17"/>
        <v>1</v>
      </c>
      <c r="S189" s="691"/>
      <c r="T189" s="691"/>
      <c r="U189" s="691"/>
      <c r="V189" s="691"/>
      <c r="W189" s="818"/>
      <c r="X189" s="818"/>
      <c r="Y189" s="818"/>
      <c r="Z189" s="818"/>
    </row>
    <row r="190" spans="1:26" ht="15">
      <c r="A190" s="537"/>
      <c r="B190" s="669"/>
      <c r="C190" s="537"/>
      <c r="D190" s="848" t="str">
        <f t="shared" si="15"/>
        <v>Caisse-01/1900</v>
      </c>
      <c r="E190" s="679"/>
      <c r="F190" s="680"/>
      <c r="G190" s="681"/>
      <c r="H190" s="933"/>
      <c r="I190" s="930"/>
      <c r="J190" s="930">
        <f t="shared" si="16"/>
        <v>0</v>
      </c>
      <c r="K190" s="930">
        <f t="shared" si="12"/>
        <v>0</v>
      </c>
      <c r="L190" s="705">
        <f t="shared" si="13"/>
        <v>0</v>
      </c>
      <c r="M190" s="537"/>
      <c r="N190" s="706">
        <f>+IF(A190="",0,IF(A190=Table!$A$5,L190,(IF(A190=Table!$A$3,0,IF(A190=Table!$A$4,L190,0)))))</f>
        <v>0</v>
      </c>
      <c r="O190" s="672"/>
      <c r="P190" s="707">
        <f>-IF(A190=Table!$A$5,I190,0)+IF(A190=Table!$A$5,H190,0)</f>
        <v>0</v>
      </c>
      <c r="Q190" s="539" t="str">
        <f t="shared" si="14"/>
        <v>01/1900</v>
      </c>
      <c r="R190" s="475">
        <f t="shared" si="17"/>
        <v>1</v>
      </c>
      <c r="S190" s="691"/>
      <c r="T190" s="691"/>
      <c r="U190" s="691"/>
      <c r="V190" s="691"/>
      <c r="W190" s="818"/>
      <c r="X190" s="818"/>
      <c r="Y190" s="818"/>
      <c r="Z190" s="818"/>
    </row>
    <row r="191" spans="1:26" ht="15">
      <c r="A191" s="537"/>
      <c r="B191" s="669"/>
      <c r="C191" s="537"/>
      <c r="D191" s="848" t="str">
        <f t="shared" si="15"/>
        <v>Caisse-01/1900</v>
      </c>
      <c r="E191" s="670"/>
      <c r="F191" s="680"/>
      <c r="G191" s="673"/>
      <c r="H191" s="933"/>
      <c r="I191" s="931"/>
      <c r="J191" s="930">
        <f t="shared" si="16"/>
        <v>0</v>
      </c>
      <c r="K191" s="930">
        <f t="shared" si="12"/>
        <v>0</v>
      </c>
      <c r="L191" s="705">
        <f t="shared" si="13"/>
        <v>0</v>
      </c>
      <c r="M191" s="537"/>
      <c r="N191" s="706">
        <f>+IF(A191="",0,IF(A191=Table!$A$5,L191,(IF(A191=Table!$A$3,0,IF(A191=Table!$A$4,L191,0)))))</f>
        <v>0</v>
      </c>
      <c r="O191" s="672"/>
      <c r="P191" s="707">
        <f>-IF(A191=Table!$A$5,I191,0)+IF(A191=Table!$A$5,H191,0)</f>
        <v>0</v>
      </c>
      <c r="Q191" s="539" t="str">
        <f t="shared" si="14"/>
        <v>01/1900</v>
      </c>
      <c r="R191" s="475">
        <f t="shared" si="17"/>
        <v>1</v>
      </c>
      <c r="S191" s="691"/>
      <c r="T191" s="691"/>
      <c r="U191" s="691"/>
      <c r="V191" s="691"/>
      <c r="W191" s="818"/>
      <c r="X191" s="818"/>
      <c r="Y191" s="818"/>
      <c r="Z191" s="818"/>
    </row>
    <row r="192" spans="1:26" ht="15">
      <c r="A192" s="537"/>
      <c r="B192" s="669"/>
      <c r="C192" s="537"/>
      <c r="D192" s="848" t="str">
        <f t="shared" si="15"/>
        <v>Caisse-01/1900</v>
      </c>
      <c r="E192" s="670"/>
      <c r="F192" s="680"/>
      <c r="G192" s="673"/>
      <c r="H192" s="933"/>
      <c r="I192" s="931"/>
      <c r="J192" s="930">
        <f t="shared" si="16"/>
        <v>0</v>
      </c>
      <c r="K192" s="930">
        <f t="shared" si="12"/>
        <v>0</v>
      </c>
      <c r="L192" s="705">
        <f t="shared" si="13"/>
        <v>0</v>
      </c>
      <c r="M192" s="537"/>
      <c r="N192" s="706">
        <f>+IF(A192="",0,IF(A192=Table!$A$5,L192,(IF(A192=Table!$A$3,0,IF(A192=Table!$A$4,L192,0)))))</f>
        <v>0</v>
      </c>
      <c r="O192" s="672"/>
      <c r="P192" s="707">
        <f>-IF(A192=Table!$A$5,I192,0)+IF(A192=Table!$A$5,H192,0)</f>
        <v>0</v>
      </c>
      <c r="Q192" s="539" t="str">
        <f t="shared" si="14"/>
        <v>01/1900</v>
      </c>
      <c r="R192" s="475">
        <f t="shared" si="17"/>
        <v>1</v>
      </c>
      <c r="S192" s="691"/>
      <c r="T192" s="691"/>
      <c r="U192" s="691"/>
      <c r="V192" s="691"/>
      <c r="W192" s="818"/>
      <c r="X192" s="818"/>
      <c r="Y192" s="818"/>
      <c r="Z192" s="818"/>
    </row>
    <row r="193" spans="1:26" ht="15">
      <c r="A193" s="537"/>
      <c r="B193" s="669"/>
      <c r="C193" s="537"/>
      <c r="D193" s="848" t="str">
        <f t="shared" si="15"/>
        <v>Caisse-01/1900</v>
      </c>
      <c r="E193" s="670"/>
      <c r="F193" s="680"/>
      <c r="G193" s="673"/>
      <c r="H193" s="933"/>
      <c r="I193" s="931"/>
      <c r="J193" s="930">
        <f t="shared" si="16"/>
        <v>0</v>
      </c>
      <c r="K193" s="930">
        <f t="shared" si="12"/>
        <v>0</v>
      </c>
      <c r="L193" s="705">
        <f t="shared" si="13"/>
        <v>0</v>
      </c>
      <c r="M193" s="537"/>
      <c r="N193" s="706">
        <f>+IF(A193="",0,IF(A193=Table!$A$5,L193,(IF(A193=Table!$A$3,0,IF(A193=Table!$A$4,L193,0)))))</f>
        <v>0</v>
      </c>
      <c r="O193" s="672"/>
      <c r="P193" s="707">
        <f>-IF(A193=Table!$A$5,I193,0)+IF(A193=Table!$A$5,H193,0)</f>
        <v>0</v>
      </c>
      <c r="Q193" s="539" t="str">
        <f t="shared" si="14"/>
        <v>01/1900</v>
      </c>
      <c r="R193" s="475">
        <f t="shared" si="17"/>
        <v>1</v>
      </c>
      <c r="S193" s="691"/>
      <c r="T193" s="691"/>
      <c r="U193" s="691"/>
      <c r="V193" s="691"/>
      <c r="W193" s="818"/>
      <c r="X193" s="818"/>
      <c r="Y193" s="818"/>
      <c r="Z193" s="818"/>
    </row>
    <row r="194" spans="1:26" ht="15">
      <c r="A194" s="537"/>
      <c r="B194" s="669"/>
      <c r="C194" s="537"/>
      <c r="D194" s="848" t="str">
        <f t="shared" si="15"/>
        <v>Caisse-01/1900</v>
      </c>
      <c r="E194" s="670"/>
      <c r="F194" s="680"/>
      <c r="G194" s="673"/>
      <c r="H194" s="933"/>
      <c r="I194" s="931"/>
      <c r="J194" s="930">
        <f t="shared" si="16"/>
        <v>0</v>
      </c>
      <c r="K194" s="930">
        <f t="shared" si="12"/>
        <v>0</v>
      </c>
      <c r="L194" s="705">
        <f t="shared" si="13"/>
        <v>0</v>
      </c>
      <c r="M194" s="537"/>
      <c r="N194" s="706">
        <f>+IF(A194="",0,IF(A194=Table!$A$5,L194,(IF(A194=Table!$A$3,0,IF(A194=Table!$A$4,L194,0)))))</f>
        <v>0</v>
      </c>
      <c r="O194" s="672"/>
      <c r="P194" s="707">
        <f>-IF(A194=Table!$A$5,I194,0)+IF(A194=Table!$A$5,H194,0)</f>
        <v>0</v>
      </c>
      <c r="Q194" s="539" t="str">
        <f t="shared" si="14"/>
        <v>01/1900</v>
      </c>
      <c r="R194" s="475">
        <f t="shared" si="17"/>
        <v>1</v>
      </c>
      <c r="S194" s="691"/>
      <c r="T194" s="691"/>
      <c r="U194" s="691"/>
      <c r="V194" s="691"/>
      <c r="W194" s="818"/>
      <c r="X194" s="818"/>
      <c r="Y194" s="818"/>
      <c r="Z194" s="818"/>
    </row>
    <row r="195" spans="1:26" ht="15">
      <c r="A195" s="537"/>
      <c r="B195" s="669"/>
      <c r="C195" s="537"/>
      <c r="D195" s="848" t="str">
        <f t="shared" si="15"/>
        <v>Caisse-01/1900</v>
      </c>
      <c r="E195" s="679"/>
      <c r="F195" s="680"/>
      <c r="G195" s="682"/>
      <c r="H195" s="933"/>
      <c r="I195" s="930"/>
      <c r="J195" s="930">
        <f t="shared" si="16"/>
        <v>0</v>
      </c>
      <c r="K195" s="930">
        <f t="shared" si="12"/>
        <v>0</v>
      </c>
      <c r="L195" s="705">
        <f t="shared" si="13"/>
        <v>0</v>
      </c>
      <c r="M195" s="537"/>
      <c r="N195" s="706">
        <f>+IF(A195="",0,IF(A195=Table!$A$5,L195,(IF(A195=Table!$A$3,0,IF(A195=Table!$A$4,L195,0)))))</f>
        <v>0</v>
      </c>
      <c r="O195" s="672"/>
      <c r="P195" s="707">
        <f>-IF(A195=Table!$A$5,I195,0)+IF(A195=Table!$A$5,H195,0)</f>
        <v>0</v>
      </c>
      <c r="Q195" s="539" t="str">
        <f t="shared" si="14"/>
        <v>01/1900</v>
      </c>
      <c r="R195" s="475">
        <f t="shared" si="17"/>
        <v>1</v>
      </c>
      <c r="S195" s="691"/>
      <c r="T195" s="691"/>
      <c r="U195" s="691"/>
      <c r="V195" s="691"/>
      <c r="W195" s="818"/>
      <c r="X195" s="818"/>
      <c r="Y195" s="818"/>
      <c r="Z195" s="818"/>
    </row>
    <row r="196" spans="1:26" ht="15">
      <c r="A196" s="537"/>
      <c r="B196" s="669"/>
      <c r="C196" s="537"/>
      <c r="D196" s="848" t="str">
        <f t="shared" si="15"/>
        <v>Caisse-01/1900</v>
      </c>
      <c r="E196" s="679"/>
      <c r="F196" s="680"/>
      <c r="G196" s="682"/>
      <c r="H196" s="933"/>
      <c r="I196" s="930"/>
      <c r="J196" s="930">
        <f t="shared" si="16"/>
        <v>0</v>
      </c>
      <c r="K196" s="930">
        <f t="shared" si="12"/>
        <v>0</v>
      </c>
      <c r="L196" s="705">
        <f t="shared" si="13"/>
        <v>0</v>
      </c>
      <c r="M196" s="537"/>
      <c r="N196" s="706">
        <f>+IF(A196="",0,IF(A196=Table!$A$5,L196,(IF(A196=Table!$A$3,0,IF(A196=Table!$A$4,L196,0)))))</f>
        <v>0</v>
      </c>
      <c r="O196" s="672"/>
      <c r="P196" s="707">
        <f>-IF(A196=Table!$A$5,I196,0)+IF(A196=Table!$A$5,H196,0)</f>
        <v>0</v>
      </c>
      <c r="Q196" s="539" t="str">
        <f t="shared" si="14"/>
        <v>01/1900</v>
      </c>
      <c r="R196" s="475">
        <f t="shared" si="17"/>
        <v>1</v>
      </c>
      <c r="S196" s="691"/>
      <c r="T196" s="691"/>
      <c r="U196" s="691"/>
      <c r="V196" s="691"/>
      <c r="W196" s="818"/>
      <c r="X196" s="818"/>
      <c r="Y196" s="818"/>
      <c r="Z196" s="818"/>
    </row>
    <row r="197" spans="1:26" ht="15">
      <c r="A197" s="537"/>
      <c r="B197" s="669"/>
      <c r="C197" s="537"/>
      <c r="D197" s="848" t="str">
        <f t="shared" si="15"/>
        <v>Caisse-01/1900</v>
      </c>
      <c r="E197" s="678"/>
      <c r="F197" s="673"/>
      <c r="G197" s="540"/>
      <c r="H197" s="932"/>
      <c r="I197" s="930"/>
      <c r="J197" s="930">
        <f t="shared" si="16"/>
        <v>0</v>
      </c>
      <c r="K197" s="930">
        <f t="shared" si="12"/>
        <v>0</v>
      </c>
      <c r="L197" s="705">
        <f t="shared" si="13"/>
        <v>0</v>
      </c>
      <c r="M197" s="537"/>
      <c r="N197" s="706">
        <f>+IF(A197="",0,IF(A197=Table!$A$5,L197,(IF(A197=Table!$A$3,0,IF(A197=Table!$A$4,L197,0)))))</f>
        <v>0</v>
      </c>
      <c r="O197" s="672"/>
      <c r="P197" s="707">
        <f>-IF(A197=Table!$A$5,I197,0)+IF(A197=Table!$A$5,H197,0)</f>
        <v>0</v>
      </c>
      <c r="Q197" s="539" t="str">
        <f t="shared" si="14"/>
        <v>01/1900</v>
      </c>
      <c r="R197" s="475">
        <f t="shared" si="17"/>
        <v>1</v>
      </c>
      <c r="S197" s="691"/>
      <c r="T197" s="691"/>
      <c r="U197" s="691"/>
      <c r="V197" s="691"/>
      <c r="W197" s="818"/>
      <c r="X197" s="818"/>
      <c r="Y197" s="818"/>
      <c r="Z197" s="818"/>
    </row>
    <row r="198" spans="1:26" ht="15">
      <c r="A198" s="537"/>
      <c r="B198" s="669"/>
      <c r="C198" s="537"/>
      <c r="D198" s="848" t="str">
        <f t="shared" si="15"/>
        <v>Caisse-01/1900</v>
      </c>
      <c r="E198" s="679"/>
      <c r="F198" s="680"/>
      <c r="G198" s="681"/>
      <c r="H198" s="933"/>
      <c r="I198" s="930"/>
      <c r="J198" s="930">
        <f t="shared" si="16"/>
        <v>0</v>
      </c>
      <c r="K198" s="930">
        <f t="shared" si="12"/>
        <v>0</v>
      </c>
      <c r="L198" s="705">
        <f t="shared" si="13"/>
        <v>0</v>
      </c>
      <c r="M198" s="537"/>
      <c r="N198" s="706">
        <f>+IF(A198="",0,IF(A198=Table!$A$5,L198,(IF(A198=Table!$A$3,0,IF(A198=Table!$A$4,L198,0)))))</f>
        <v>0</v>
      </c>
      <c r="O198" s="672"/>
      <c r="P198" s="707">
        <f>-IF(A198=Table!$A$5,I198,0)+IF(A198=Table!$A$5,H198,0)</f>
        <v>0</v>
      </c>
      <c r="Q198" s="539" t="str">
        <f t="shared" si="14"/>
        <v>01/1900</v>
      </c>
      <c r="R198" s="475">
        <f t="shared" si="17"/>
        <v>1</v>
      </c>
      <c r="S198" s="691"/>
      <c r="T198" s="691"/>
      <c r="U198" s="691"/>
      <c r="V198" s="691"/>
      <c r="W198" s="818"/>
      <c r="X198" s="818"/>
      <c r="Y198" s="818"/>
      <c r="Z198" s="818"/>
    </row>
    <row r="199" spans="1:26" ht="15">
      <c r="A199" s="537"/>
      <c r="B199" s="669"/>
      <c r="C199" s="537"/>
      <c r="D199" s="848" t="str">
        <f t="shared" si="15"/>
        <v>Caisse-01/1900</v>
      </c>
      <c r="E199" s="679"/>
      <c r="F199" s="680"/>
      <c r="G199" s="682"/>
      <c r="H199" s="933"/>
      <c r="I199" s="930"/>
      <c r="J199" s="930">
        <f t="shared" si="16"/>
        <v>0</v>
      </c>
      <c r="K199" s="930">
        <f t="shared" si="12"/>
        <v>0</v>
      </c>
      <c r="L199" s="705">
        <f t="shared" si="13"/>
        <v>0</v>
      </c>
      <c r="M199" s="537"/>
      <c r="N199" s="706">
        <f>+IF(A199="",0,IF(A199=Table!$A$5,L199,(IF(A199=Table!$A$3,0,IF(A199=Table!$A$4,L199,0)))))</f>
        <v>0</v>
      </c>
      <c r="O199" s="672"/>
      <c r="P199" s="707">
        <f>-IF(A199=Table!$A$5,I199,0)+IF(A199=Table!$A$5,H199,0)</f>
        <v>0</v>
      </c>
      <c r="Q199" s="539" t="str">
        <f t="shared" si="14"/>
        <v>01/1900</v>
      </c>
      <c r="R199" s="475">
        <f t="shared" si="17"/>
        <v>1</v>
      </c>
      <c r="S199" s="691"/>
      <c r="T199" s="691"/>
      <c r="U199" s="691"/>
      <c r="V199" s="691"/>
      <c r="W199" s="818"/>
      <c r="X199" s="818"/>
      <c r="Y199" s="818"/>
      <c r="Z199" s="818"/>
    </row>
    <row r="200" spans="1:26" ht="15">
      <c r="A200" s="537"/>
      <c r="B200" s="669"/>
      <c r="C200" s="537"/>
      <c r="D200" s="848" t="str">
        <f t="shared" si="15"/>
        <v>Caisse-01/1900</v>
      </c>
      <c r="E200" s="670"/>
      <c r="F200" s="680"/>
      <c r="G200" s="673"/>
      <c r="H200" s="933"/>
      <c r="I200" s="931"/>
      <c r="J200" s="930">
        <f t="shared" si="16"/>
        <v>0</v>
      </c>
      <c r="K200" s="930">
        <f t="shared" si="12"/>
        <v>0</v>
      </c>
      <c r="L200" s="705">
        <f t="shared" si="13"/>
        <v>0</v>
      </c>
      <c r="M200" s="537"/>
      <c r="N200" s="706">
        <f>+IF(A200="",0,IF(A200=Table!$A$5,L200,(IF(A200=Table!$A$3,0,IF(A200=Table!$A$4,L200,0)))))</f>
        <v>0</v>
      </c>
      <c r="O200" s="672"/>
      <c r="P200" s="707">
        <f>-IF(A200=Table!$A$5,I200,0)+IF(A200=Table!$A$5,H200,0)</f>
        <v>0</v>
      </c>
      <c r="Q200" s="539" t="str">
        <f t="shared" si="14"/>
        <v>01/1900</v>
      </c>
      <c r="R200" s="475">
        <f t="shared" si="17"/>
        <v>1</v>
      </c>
      <c r="S200" s="691"/>
      <c r="T200" s="691"/>
      <c r="U200" s="691"/>
      <c r="V200" s="691"/>
      <c r="W200" s="818"/>
      <c r="X200" s="818"/>
      <c r="Y200" s="818"/>
      <c r="Z200" s="818"/>
    </row>
    <row r="201" spans="1:26" ht="15">
      <c r="A201" s="537"/>
      <c r="B201" s="669"/>
      <c r="C201" s="537"/>
      <c r="D201" s="848" t="str">
        <f t="shared" si="15"/>
        <v>Caisse-01/1900</v>
      </c>
      <c r="E201" s="670"/>
      <c r="F201" s="680"/>
      <c r="G201" s="673"/>
      <c r="H201" s="933"/>
      <c r="I201" s="931"/>
      <c r="J201" s="930">
        <f t="shared" si="16"/>
        <v>0</v>
      </c>
      <c r="K201" s="930">
        <f t="shared" si="12"/>
        <v>0</v>
      </c>
      <c r="L201" s="705">
        <f t="shared" si="13"/>
        <v>0</v>
      </c>
      <c r="M201" s="537"/>
      <c r="N201" s="706">
        <f>+IF(A201="",0,IF(A201=Table!$A$5,L201,(IF(A201=Table!$A$3,0,IF(A201=Table!$A$4,L201,0)))))</f>
        <v>0</v>
      </c>
      <c r="O201" s="672"/>
      <c r="P201" s="707">
        <f>-IF(A201=Table!$A$5,I201,0)+IF(A201=Table!$A$5,H201,0)</f>
        <v>0</v>
      </c>
      <c r="Q201" s="539" t="str">
        <f t="shared" si="14"/>
        <v>01/1900</v>
      </c>
      <c r="R201" s="475">
        <f t="shared" si="17"/>
        <v>1</v>
      </c>
      <c r="S201" s="691"/>
      <c r="T201" s="691"/>
      <c r="U201" s="691"/>
      <c r="V201" s="691"/>
      <c r="W201" s="818"/>
      <c r="X201" s="818"/>
      <c r="Y201" s="818"/>
      <c r="Z201" s="818"/>
    </row>
    <row r="202" spans="1:26" ht="15">
      <c r="A202" s="537"/>
      <c r="B202" s="669"/>
      <c r="C202" s="537"/>
      <c r="D202" s="848" t="str">
        <f t="shared" si="15"/>
        <v>Caisse-01/1900</v>
      </c>
      <c r="E202" s="670"/>
      <c r="F202" s="680"/>
      <c r="G202" s="673"/>
      <c r="H202" s="933"/>
      <c r="I202" s="931"/>
      <c r="J202" s="930">
        <f t="shared" si="16"/>
        <v>0</v>
      </c>
      <c r="K202" s="930">
        <f t="shared" si="12"/>
        <v>0</v>
      </c>
      <c r="L202" s="705">
        <f t="shared" si="13"/>
        <v>0</v>
      </c>
      <c r="M202" s="537"/>
      <c r="N202" s="706">
        <f>+IF(A202="",0,IF(A202=Table!$A$5,L202,(IF(A202=Table!$A$3,0,IF(A202=Table!$A$4,L202,0)))))</f>
        <v>0</v>
      </c>
      <c r="O202" s="672"/>
      <c r="P202" s="707">
        <f>-IF(A202=Table!$A$5,I202,0)+IF(A202=Table!$A$5,H202,0)</f>
        <v>0</v>
      </c>
      <c r="Q202" s="539" t="str">
        <f t="shared" si="14"/>
        <v>01/1900</v>
      </c>
      <c r="R202" s="475">
        <f t="shared" si="17"/>
        <v>1</v>
      </c>
      <c r="S202" s="691"/>
      <c r="T202" s="691"/>
      <c r="U202" s="691"/>
      <c r="V202" s="691"/>
      <c r="W202" s="818"/>
      <c r="X202" s="818"/>
      <c r="Y202" s="818"/>
      <c r="Z202" s="818"/>
    </row>
    <row r="203" spans="1:26" ht="15">
      <c r="A203" s="537"/>
      <c r="B203" s="669"/>
      <c r="C203" s="537"/>
      <c r="D203" s="848" t="str">
        <f t="shared" si="15"/>
        <v>Caisse-01/1900</v>
      </c>
      <c r="E203" s="670"/>
      <c r="F203" s="680"/>
      <c r="G203" s="673"/>
      <c r="H203" s="933"/>
      <c r="I203" s="931"/>
      <c r="J203" s="930">
        <f t="shared" si="16"/>
        <v>0</v>
      </c>
      <c r="K203" s="930">
        <f t="shared" ref="K203:K266" si="18">+IFERROR((+INDEX($O$4:$Z$4,MATCH(Q203,$O$3:$Z$3,0))),0)</f>
        <v>0</v>
      </c>
      <c r="L203" s="705">
        <f t="shared" ref="L203:L266" si="19">IFERROR((H203/K203-I203/K203),0)</f>
        <v>0</v>
      </c>
      <c r="M203" s="537"/>
      <c r="N203" s="706">
        <f>+IF(A203="",0,IF(A203=Table!$A$5,L203,(IF(A203=Table!$A$3,0,IF(A203=Table!$A$4,L203,0)))))</f>
        <v>0</v>
      </c>
      <c r="O203" s="672"/>
      <c r="P203" s="707">
        <f>-IF(A203=Table!$A$5,I203,0)+IF(A203=Table!$A$5,H203,0)</f>
        <v>0</v>
      </c>
      <c r="Q203" s="539" t="str">
        <f t="shared" ref="Q203:Q266" si="20">+TEXT(B203,"mm/aaaa")</f>
        <v>01/1900</v>
      </c>
      <c r="R203" s="475">
        <f t="shared" si="17"/>
        <v>1</v>
      </c>
      <c r="S203" s="691"/>
      <c r="T203" s="691"/>
      <c r="U203" s="691"/>
      <c r="V203" s="691"/>
      <c r="W203" s="818"/>
      <c r="X203" s="818"/>
      <c r="Y203" s="818"/>
      <c r="Z203" s="818"/>
    </row>
    <row r="204" spans="1:26" ht="15">
      <c r="A204" s="537"/>
      <c r="B204" s="669"/>
      <c r="C204" s="537"/>
      <c r="D204" s="848" t="str">
        <f t="shared" ref="D204:D267" si="21">"Caisse-"&amp;Q204</f>
        <v>Caisse-01/1900</v>
      </c>
      <c r="E204" s="670"/>
      <c r="F204" s="680"/>
      <c r="G204" s="673"/>
      <c r="H204" s="933"/>
      <c r="I204" s="931"/>
      <c r="J204" s="930">
        <f t="shared" ref="J204:J267" si="22">+J203+H204-I204</f>
        <v>0</v>
      </c>
      <c r="K204" s="930">
        <f t="shared" si="18"/>
        <v>0</v>
      </c>
      <c r="L204" s="705">
        <f t="shared" si="19"/>
        <v>0</v>
      </c>
      <c r="M204" s="537"/>
      <c r="N204" s="706">
        <f>+IF(A204="",0,IF(A204=Table!$A$5,L204,(IF(A204=Table!$A$3,0,IF(A204=Table!$A$4,L204,0)))))</f>
        <v>0</v>
      </c>
      <c r="O204" s="672"/>
      <c r="P204" s="707">
        <f>-IF(A204=Table!$A$5,I204,0)+IF(A204=Table!$A$5,H204,0)</f>
        <v>0</v>
      </c>
      <c r="Q204" s="539" t="str">
        <f t="shared" si="20"/>
        <v>01/1900</v>
      </c>
      <c r="R204" s="475">
        <f t="shared" ref="R204:R267" si="23">ROUNDUP(MONTH(Q204)/3,0)</f>
        <v>1</v>
      </c>
      <c r="S204" s="691"/>
      <c r="T204" s="691"/>
      <c r="U204" s="691"/>
      <c r="V204" s="691"/>
      <c r="W204" s="818"/>
      <c r="X204" s="818"/>
      <c r="Y204" s="818"/>
      <c r="Z204" s="818"/>
    </row>
    <row r="205" spans="1:26" ht="15">
      <c r="A205" s="537"/>
      <c r="B205" s="669"/>
      <c r="C205" s="537"/>
      <c r="D205" s="848" t="str">
        <f t="shared" si="21"/>
        <v>Caisse-01/1900</v>
      </c>
      <c r="E205" s="670"/>
      <c r="F205" s="680"/>
      <c r="G205" s="673"/>
      <c r="H205" s="933"/>
      <c r="I205" s="931"/>
      <c r="J205" s="930">
        <f t="shared" si="22"/>
        <v>0</v>
      </c>
      <c r="K205" s="930">
        <f t="shared" si="18"/>
        <v>0</v>
      </c>
      <c r="L205" s="705">
        <f t="shared" si="19"/>
        <v>0</v>
      </c>
      <c r="M205" s="537"/>
      <c r="N205" s="706">
        <f>+IF(A205="",0,IF(A205=Table!$A$5,L205,(IF(A205=Table!$A$3,0,IF(A205=Table!$A$4,L205,0)))))</f>
        <v>0</v>
      </c>
      <c r="O205" s="672"/>
      <c r="P205" s="707">
        <f>-IF(A205=Table!$A$5,I205,0)+IF(A205=Table!$A$5,H205,0)</f>
        <v>0</v>
      </c>
      <c r="Q205" s="539" t="str">
        <f t="shared" si="20"/>
        <v>01/1900</v>
      </c>
      <c r="R205" s="475">
        <f t="shared" si="23"/>
        <v>1</v>
      </c>
      <c r="S205" s="691"/>
      <c r="T205" s="691"/>
      <c r="U205" s="691"/>
      <c r="V205" s="691"/>
      <c r="W205" s="818"/>
      <c r="X205" s="818"/>
      <c r="Y205" s="818"/>
      <c r="Z205" s="818"/>
    </row>
    <row r="206" spans="1:26" ht="15">
      <c r="A206" s="537"/>
      <c r="B206" s="669"/>
      <c r="C206" s="537"/>
      <c r="D206" s="848" t="str">
        <f t="shared" si="21"/>
        <v>Caisse-01/1900</v>
      </c>
      <c r="E206" s="679"/>
      <c r="F206" s="680"/>
      <c r="G206" s="681"/>
      <c r="H206" s="933"/>
      <c r="I206" s="930"/>
      <c r="J206" s="930">
        <f t="shared" si="22"/>
        <v>0</v>
      </c>
      <c r="K206" s="930">
        <f t="shared" si="18"/>
        <v>0</v>
      </c>
      <c r="L206" s="705">
        <f t="shared" si="19"/>
        <v>0</v>
      </c>
      <c r="M206" s="537"/>
      <c r="N206" s="706">
        <f>+IF(A206="",0,IF(A206=Table!$A$5,L206,(IF(A206=Table!$A$3,0,IF(A206=Table!$A$4,L206,0)))))</f>
        <v>0</v>
      </c>
      <c r="O206" s="672"/>
      <c r="P206" s="707">
        <f>-IF(A206=Table!$A$5,I206,0)+IF(A206=Table!$A$5,H206,0)</f>
        <v>0</v>
      </c>
      <c r="Q206" s="539" t="str">
        <f t="shared" si="20"/>
        <v>01/1900</v>
      </c>
      <c r="R206" s="475">
        <f t="shared" si="23"/>
        <v>1</v>
      </c>
      <c r="S206" s="691"/>
      <c r="T206" s="691"/>
      <c r="U206" s="691"/>
      <c r="V206" s="691"/>
      <c r="W206" s="818"/>
      <c r="X206" s="818"/>
      <c r="Y206" s="818"/>
      <c r="Z206" s="818"/>
    </row>
    <row r="207" spans="1:26" ht="15">
      <c r="A207" s="537"/>
      <c r="B207" s="669"/>
      <c r="C207" s="537"/>
      <c r="D207" s="848" t="str">
        <f t="shared" si="21"/>
        <v>Caisse-01/1900</v>
      </c>
      <c r="E207" s="679"/>
      <c r="F207" s="680"/>
      <c r="G207" s="681"/>
      <c r="H207" s="933"/>
      <c r="I207" s="930"/>
      <c r="J207" s="930">
        <f t="shared" si="22"/>
        <v>0</v>
      </c>
      <c r="K207" s="930">
        <f t="shared" si="18"/>
        <v>0</v>
      </c>
      <c r="L207" s="705">
        <f t="shared" si="19"/>
        <v>0</v>
      </c>
      <c r="M207" s="537"/>
      <c r="N207" s="706">
        <f>+IF(A207="",0,IF(A207=Table!$A$5,L207,(IF(A207=Table!$A$3,0,IF(A207=Table!$A$4,L207,0)))))</f>
        <v>0</v>
      </c>
      <c r="O207" s="672"/>
      <c r="P207" s="707">
        <f>-IF(A207=Table!$A$5,I207,0)+IF(A207=Table!$A$5,H207,0)</f>
        <v>0</v>
      </c>
      <c r="Q207" s="539" t="str">
        <f t="shared" si="20"/>
        <v>01/1900</v>
      </c>
      <c r="R207" s="475">
        <f t="shared" si="23"/>
        <v>1</v>
      </c>
      <c r="S207" s="691"/>
      <c r="T207" s="691"/>
      <c r="U207" s="691"/>
      <c r="V207" s="691"/>
      <c r="W207" s="818"/>
      <c r="X207" s="818"/>
      <c r="Y207" s="818"/>
      <c r="Z207" s="818"/>
    </row>
    <row r="208" spans="1:26" ht="15">
      <c r="A208" s="537"/>
      <c r="B208" s="669"/>
      <c r="C208" s="537"/>
      <c r="D208" s="848" t="str">
        <f t="shared" si="21"/>
        <v>Caisse-01/1900</v>
      </c>
      <c r="E208" s="679"/>
      <c r="F208" s="680"/>
      <c r="G208" s="682"/>
      <c r="H208" s="933"/>
      <c r="I208" s="930"/>
      <c r="J208" s="930">
        <f t="shared" si="22"/>
        <v>0</v>
      </c>
      <c r="K208" s="930">
        <f t="shared" si="18"/>
        <v>0</v>
      </c>
      <c r="L208" s="705">
        <f t="shared" si="19"/>
        <v>0</v>
      </c>
      <c r="M208" s="537"/>
      <c r="N208" s="706">
        <f>+IF(A208="",0,IF(A208=Table!$A$5,L208,(IF(A208=Table!$A$3,0,IF(A208=Table!$A$4,L208,0)))))</f>
        <v>0</v>
      </c>
      <c r="O208" s="672"/>
      <c r="P208" s="707">
        <f>-IF(A208=Table!$A$5,I208,0)+IF(A208=Table!$A$5,H208,0)</f>
        <v>0</v>
      </c>
      <c r="Q208" s="539" t="str">
        <f t="shared" si="20"/>
        <v>01/1900</v>
      </c>
      <c r="R208" s="475">
        <f t="shared" si="23"/>
        <v>1</v>
      </c>
      <c r="S208" s="691"/>
      <c r="T208" s="691"/>
      <c r="U208" s="691"/>
      <c r="V208" s="691"/>
      <c r="W208" s="818"/>
      <c r="X208" s="818"/>
      <c r="Y208" s="818"/>
      <c r="Z208" s="818"/>
    </row>
    <row r="209" spans="1:26" ht="15">
      <c r="A209" s="537"/>
      <c r="B209" s="669"/>
      <c r="C209" s="537"/>
      <c r="D209" s="848" t="str">
        <f t="shared" si="21"/>
        <v>Caisse-01/1900</v>
      </c>
      <c r="E209" s="679"/>
      <c r="F209" s="680"/>
      <c r="G209" s="682"/>
      <c r="H209" s="933"/>
      <c r="I209" s="930"/>
      <c r="J209" s="930">
        <f t="shared" si="22"/>
        <v>0</v>
      </c>
      <c r="K209" s="930">
        <f t="shared" si="18"/>
        <v>0</v>
      </c>
      <c r="L209" s="705">
        <f t="shared" si="19"/>
        <v>0</v>
      </c>
      <c r="M209" s="537"/>
      <c r="N209" s="706">
        <f>+IF(A209="",0,IF(A209=Table!$A$5,L209,(IF(A209=Table!$A$3,0,IF(A209=Table!$A$4,L209,0)))))</f>
        <v>0</v>
      </c>
      <c r="O209" s="672"/>
      <c r="P209" s="707">
        <f>-IF(A209=Table!$A$5,I209,0)+IF(A209=Table!$A$5,H209,0)</f>
        <v>0</v>
      </c>
      <c r="Q209" s="539" t="str">
        <f t="shared" si="20"/>
        <v>01/1900</v>
      </c>
      <c r="R209" s="475">
        <f t="shared" si="23"/>
        <v>1</v>
      </c>
      <c r="S209" s="691"/>
      <c r="T209" s="691"/>
      <c r="U209" s="691"/>
      <c r="V209" s="691"/>
      <c r="W209" s="818"/>
      <c r="X209" s="818"/>
      <c r="Y209" s="818"/>
      <c r="Z209" s="818"/>
    </row>
    <row r="210" spans="1:26" ht="15">
      <c r="A210" s="537"/>
      <c r="B210" s="669"/>
      <c r="C210" s="537"/>
      <c r="D210" s="848" t="str">
        <f t="shared" si="21"/>
        <v>Caisse-01/1900</v>
      </c>
      <c r="E210" s="679"/>
      <c r="F210" s="680"/>
      <c r="G210" s="682"/>
      <c r="H210" s="933"/>
      <c r="I210" s="930"/>
      <c r="J210" s="930">
        <f t="shared" si="22"/>
        <v>0</v>
      </c>
      <c r="K210" s="930">
        <f t="shared" si="18"/>
        <v>0</v>
      </c>
      <c r="L210" s="705">
        <f t="shared" si="19"/>
        <v>0</v>
      </c>
      <c r="M210" s="537"/>
      <c r="N210" s="706">
        <f>+IF(A210="",0,IF(A210=Table!$A$5,L210,(IF(A210=Table!$A$3,0,IF(A210=Table!$A$4,L210,0)))))</f>
        <v>0</v>
      </c>
      <c r="O210" s="672"/>
      <c r="P210" s="707">
        <f>-IF(A210=Table!$A$5,I210,0)+IF(A210=Table!$A$5,H210,0)</f>
        <v>0</v>
      </c>
      <c r="Q210" s="539" t="str">
        <f t="shared" si="20"/>
        <v>01/1900</v>
      </c>
      <c r="R210" s="475">
        <f t="shared" si="23"/>
        <v>1</v>
      </c>
      <c r="S210" s="691"/>
      <c r="T210" s="691"/>
      <c r="U210" s="691"/>
      <c r="V210" s="691"/>
      <c r="W210" s="818"/>
      <c r="X210" s="818"/>
      <c r="Y210" s="818"/>
      <c r="Z210" s="818"/>
    </row>
    <row r="211" spans="1:26" ht="15">
      <c r="A211" s="537"/>
      <c r="B211" s="669"/>
      <c r="C211" s="537"/>
      <c r="D211" s="848" t="str">
        <f t="shared" si="21"/>
        <v>Caisse-01/1900</v>
      </c>
      <c r="E211" s="679"/>
      <c r="F211" s="680"/>
      <c r="G211" s="682"/>
      <c r="H211" s="933"/>
      <c r="I211" s="930"/>
      <c r="J211" s="930">
        <f t="shared" si="22"/>
        <v>0</v>
      </c>
      <c r="K211" s="930">
        <f t="shared" si="18"/>
        <v>0</v>
      </c>
      <c r="L211" s="705">
        <f t="shared" si="19"/>
        <v>0</v>
      </c>
      <c r="M211" s="537"/>
      <c r="N211" s="706">
        <f>+IF(A211="",0,IF(A211=Table!$A$5,L211,(IF(A211=Table!$A$3,0,IF(A211=Table!$A$4,L211,0)))))</f>
        <v>0</v>
      </c>
      <c r="O211" s="672"/>
      <c r="P211" s="707">
        <f>-IF(A211=Table!$A$5,I211,0)+IF(A211=Table!$A$5,H211,0)</f>
        <v>0</v>
      </c>
      <c r="Q211" s="539" t="str">
        <f t="shared" si="20"/>
        <v>01/1900</v>
      </c>
      <c r="R211" s="475">
        <f t="shared" si="23"/>
        <v>1</v>
      </c>
      <c r="S211" s="691"/>
      <c r="T211" s="691"/>
      <c r="U211" s="691"/>
      <c r="V211" s="691"/>
      <c r="W211" s="818"/>
      <c r="X211" s="818"/>
      <c r="Y211" s="818"/>
      <c r="Z211" s="818"/>
    </row>
    <row r="212" spans="1:26" ht="15">
      <c r="A212" s="537"/>
      <c r="B212" s="669"/>
      <c r="C212" s="537"/>
      <c r="D212" s="848" t="str">
        <f t="shared" si="21"/>
        <v>Caisse-01/1900</v>
      </c>
      <c r="E212" s="679"/>
      <c r="F212" s="673"/>
      <c r="G212" s="540"/>
      <c r="H212" s="930"/>
      <c r="I212" s="930"/>
      <c r="J212" s="930">
        <f t="shared" si="22"/>
        <v>0</v>
      </c>
      <c r="K212" s="930">
        <f t="shared" si="18"/>
        <v>0</v>
      </c>
      <c r="L212" s="705">
        <f t="shared" si="19"/>
        <v>0</v>
      </c>
      <c r="M212" s="537"/>
      <c r="N212" s="706">
        <f>+IF(A212="",0,IF(A212=Table!$A$5,L212,(IF(A212=Table!$A$3,0,IF(A212=Table!$A$4,L212,0)))))</f>
        <v>0</v>
      </c>
      <c r="O212" s="672"/>
      <c r="P212" s="707">
        <f>-IF(A212=Table!$A$5,I212,0)+IF(A212=Table!$A$5,H212,0)</f>
        <v>0</v>
      </c>
      <c r="Q212" s="539" t="str">
        <f t="shared" si="20"/>
        <v>01/1900</v>
      </c>
      <c r="R212" s="475">
        <f t="shared" si="23"/>
        <v>1</v>
      </c>
      <c r="S212" s="691"/>
      <c r="T212" s="691"/>
      <c r="U212" s="691"/>
      <c r="V212" s="691"/>
      <c r="W212" s="818"/>
      <c r="X212" s="818"/>
      <c r="Y212" s="818"/>
      <c r="Z212" s="818"/>
    </row>
    <row r="213" spans="1:26" ht="15">
      <c r="A213" s="537"/>
      <c r="B213" s="669"/>
      <c r="C213" s="537"/>
      <c r="D213" s="848" t="str">
        <f t="shared" si="21"/>
        <v>Caisse-01/1900</v>
      </c>
      <c r="E213" s="679"/>
      <c r="F213" s="673"/>
      <c r="G213" s="540"/>
      <c r="H213" s="930"/>
      <c r="I213" s="930"/>
      <c r="J213" s="930">
        <f t="shared" si="22"/>
        <v>0</v>
      </c>
      <c r="K213" s="930">
        <f t="shared" si="18"/>
        <v>0</v>
      </c>
      <c r="L213" s="705">
        <f t="shared" si="19"/>
        <v>0</v>
      </c>
      <c r="M213" s="537"/>
      <c r="N213" s="706">
        <f>+IF(A213="",0,IF(A213=Table!$A$5,L213,(IF(A213=Table!$A$3,0,IF(A213=Table!$A$4,L213,0)))))</f>
        <v>0</v>
      </c>
      <c r="O213" s="672"/>
      <c r="P213" s="707">
        <f>-IF(A213=Table!$A$5,I213,0)+IF(A213=Table!$A$5,H213,0)</f>
        <v>0</v>
      </c>
      <c r="Q213" s="539" t="str">
        <f t="shared" si="20"/>
        <v>01/1900</v>
      </c>
      <c r="R213" s="475">
        <f t="shared" si="23"/>
        <v>1</v>
      </c>
      <c r="S213" s="691"/>
      <c r="T213" s="691"/>
      <c r="U213" s="691"/>
      <c r="V213" s="691"/>
      <c r="W213" s="818"/>
      <c r="X213" s="818"/>
      <c r="Y213" s="818"/>
      <c r="Z213" s="818"/>
    </row>
    <row r="214" spans="1:26" ht="15">
      <c r="A214" s="537"/>
      <c r="B214" s="669"/>
      <c r="C214" s="537"/>
      <c r="D214" s="848" t="str">
        <f t="shared" si="21"/>
        <v>Caisse-01/1900</v>
      </c>
      <c r="E214" s="679"/>
      <c r="F214" s="673"/>
      <c r="G214" s="540"/>
      <c r="H214" s="930"/>
      <c r="I214" s="930"/>
      <c r="J214" s="930">
        <f t="shared" si="22"/>
        <v>0</v>
      </c>
      <c r="K214" s="930">
        <f t="shared" si="18"/>
        <v>0</v>
      </c>
      <c r="L214" s="705">
        <f t="shared" si="19"/>
        <v>0</v>
      </c>
      <c r="M214" s="537"/>
      <c r="N214" s="706">
        <f>+IF(A214="",0,IF(A214=Table!$A$5,L214,(IF(A214=Table!$A$3,0,IF(A214=Table!$A$4,L214,0)))))</f>
        <v>0</v>
      </c>
      <c r="O214" s="672"/>
      <c r="P214" s="707">
        <f>-IF(A214=Table!$A$5,I214,0)+IF(A214=Table!$A$5,H214,0)</f>
        <v>0</v>
      </c>
      <c r="Q214" s="539" t="str">
        <f t="shared" si="20"/>
        <v>01/1900</v>
      </c>
      <c r="R214" s="475">
        <f t="shared" si="23"/>
        <v>1</v>
      </c>
      <c r="S214" s="691"/>
      <c r="T214" s="691"/>
      <c r="U214" s="691"/>
      <c r="V214" s="691"/>
      <c r="W214" s="818"/>
      <c r="X214" s="818"/>
      <c r="Y214" s="818"/>
      <c r="Z214" s="818"/>
    </row>
    <row r="215" spans="1:26" ht="15">
      <c r="A215" s="537"/>
      <c r="B215" s="669"/>
      <c r="C215" s="537"/>
      <c r="D215" s="848" t="str">
        <f t="shared" si="21"/>
        <v>Caisse-01/1900</v>
      </c>
      <c r="E215" s="673"/>
      <c r="F215" s="673"/>
      <c r="G215" s="540"/>
      <c r="H215" s="932"/>
      <c r="I215" s="930"/>
      <c r="J215" s="930">
        <f t="shared" si="22"/>
        <v>0</v>
      </c>
      <c r="K215" s="930">
        <f t="shared" si="18"/>
        <v>0</v>
      </c>
      <c r="L215" s="705">
        <f t="shared" si="19"/>
        <v>0</v>
      </c>
      <c r="M215" s="537"/>
      <c r="N215" s="706">
        <f>+IF(A215="",0,IF(A215=Table!$A$5,L215,(IF(A215=Table!$A$3,0,IF(A215=Table!$A$4,L215,0)))))</f>
        <v>0</v>
      </c>
      <c r="O215" s="672"/>
      <c r="P215" s="707">
        <f>-IF(A215=Table!$A$5,I215,0)+IF(A215=Table!$A$5,H215,0)</f>
        <v>0</v>
      </c>
      <c r="Q215" s="539" t="str">
        <f t="shared" si="20"/>
        <v>01/1900</v>
      </c>
      <c r="R215" s="475">
        <f t="shared" si="23"/>
        <v>1</v>
      </c>
      <c r="S215" s="691"/>
      <c r="T215" s="691"/>
      <c r="U215" s="691"/>
      <c r="V215" s="691"/>
      <c r="W215" s="818"/>
      <c r="X215" s="818"/>
      <c r="Y215" s="818"/>
      <c r="Z215" s="818"/>
    </row>
    <row r="216" spans="1:26" ht="15">
      <c r="A216" s="537"/>
      <c r="B216" s="669"/>
      <c r="C216" s="537"/>
      <c r="D216" s="848" t="str">
        <f t="shared" si="21"/>
        <v>Caisse-01/1900</v>
      </c>
      <c r="E216" s="673"/>
      <c r="F216" s="673"/>
      <c r="G216" s="540"/>
      <c r="H216" s="932"/>
      <c r="I216" s="930"/>
      <c r="J216" s="930">
        <f t="shared" si="22"/>
        <v>0</v>
      </c>
      <c r="K216" s="930">
        <f t="shared" si="18"/>
        <v>0</v>
      </c>
      <c r="L216" s="705">
        <f t="shared" si="19"/>
        <v>0</v>
      </c>
      <c r="M216" s="537"/>
      <c r="N216" s="706">
        <f>+IF(A216="",0,IF(A216=Table!$A$5,L216,(IF(A216=Table!$A$3,0,IF(A216=Table!$A$4,L216,0)))))</f>
        <v>0</v>
      </c>
      <c r="O216" s="672"/>
      <c r="P216" s="707">
        <f>-IF(A216=Table!$A$5,I216,0)+IF(A216=Table!$A$5,H216,0)</f>
        <v>0</v>
      </c>
      <c r="Q216" s="539" t="str">
        <f t="shared" si="20"/>
        <v>01/1900</v>
      </c>
      <c r="R216" s="475">
        <f t="shared" si="23"/>
        <v>1</v>
      </c>
      <c r="S216" s="691"/>
      <c r="T216" s="691"/>
      <c r="U216" s="691"/>
      <c r="V216" s="691"/>
      <c r="W216" s="818"/>
      <c r="X216" s="818"/>
      <c r="Y216" s="818"/>
      <c r="Z216" s="818"/>
    </row>
    <row r="217" spans="1:26" ht="15">
      <c r="A217" s="537"/>
      <c r="B217" s="669"/>
      <c r="C217" s="537"/>
      <c r="D217" s="848" t="str">
        <f t="shared" si="21"/>
        <v>Caisse-01/1900</v>
      </c>
      <c r="E217" s="673"/>
      <c r="F217" s="673"/>
      <c r="G217" s="540"/>
      <c r="H217" s="932"/>
      <c r="I217" s="930"/>
      <c r="J217" s="930">
        <f t="shared" si="22"/>
        <v>0</v>
      </c>
      <c r="K217" s="930">
        <f t="shared" si="18"/>
        <v>0</v>
      </c>
      <c r="L217" s="705">
        <f t="shared" si="19"/>
        <v>0</v>
      </c>
      <c r="M217" s="537"/>
      <c r="N217" s="706">
        <f>+IF(A217="",0,IF(A217=Table!$A$5,L217,(IF(A217=Table!$A$3,0,IF(A217=Table!$A$4,L217,0)))))</f>
        <v>0</v>
      </c>
      <c r="O217" s="672"/>
      <c r="P217" s="707">
        <f>-IF(A217=Table!$A$5,I217,0)+IF(A217=Table!$A$5,H217,0)</f>
        <v>0</v>
      </c>
      <c r="Q217" s="539" t="str">
        <f t="shared" si="20"/>
        <v>01/1900</v>
      </c>
      <c r="R217" s="475">
        <f t="shared" si="23"/>
        <v>1</v>
      </c>
      <c r="S217" s="691"/>
      <c r="T217" s="691"/>
      <c r="U217" s="691"/>
      <c r="V217" s="691"/>
      <c r="W217" s="818"/>
      <c r="X217" s="818"/>
      <c r="Y217" s="818"/>
      <c r="Z217" s="818"/>
    </row>
    <row r="218" spans="1:26" ht="15">
      <c r="A218" s="537"/>
      <c r="B218" s="669"/>
      <c r="C218" s="537"/>
      <c r="D218" s="848" t="str">
        <f t="shared" si="21"/>
        <v>Caisse-01/1900</v>
      </c>
      <c r="E218" s="692"/>
      <c r="F218" s="671"/>
      <c r="G218" s="540"/>
      <c r="H218" s="933"/>
      <c r="I218" s="930"/>
      <c r="J218" s="930">
        <f t="shared" si="22"/>
        <v>0</v>
      </c>
      <c r="K218" s="930">
        <f t="shared" si="18"/>
        <v>0</v>
      </c>
      <c r="L218" s="705">
        <f t="shared" si="19"/>
        <v>0</v>
      </c>
      <c r="M218" s="537"/>
      <c r="N218" s="706">
        <f>+IF(A218="",0,IF(A218=Table!$A$5,L218,(IF(A218=Table!$A$3,0,IF(A218=Table!$A$4,L218,0)))))</f>
        <v>0</v>
      </c>
      <c r="O218" s="672"/>
      <c r="P218" s="707">
        <f>-IF(A218=Table!$A$5,I218,0)+IF(A218=Table!$A$5,H218,0)</f>
        <v>0</v>
      </c>
      <c r="Q218" s="539" t="str">
        <f t="shared" si="20"/>
        <v>01/1900</v>
      </c>
      <c r="R218" s="475">
        <f t="shared" si="23"/>
        <v>1</v>
      </c>
      <c r="S218" s="691"/>
      <c r="T218" s="691"/>
      <c r="U218" s="691"/>
      <c r="V218" s="691"/>
      <c r="W218" s="818"/>
      <c r="X218" s="818"/>
      <c r="Y218" s="818"/>
      <c r="Z218" s="818"/>
    </row>
    <row r="219" spans="1:26" ht="15">
      <c r="A219" s="537"/>
      <c r="B219" s="669"/>
      <c r="C219" s="537"/>
      <c r="D219" s="848" t="str">
        <f t="shared" si="21"/>
        <v>Caisse-01/1900</v>
      </c>
      <c r="E219" s="541"/>
      <c r="F219" s="680"/>
      <c r="G219" s="540"/>
      <c r="H219" s="930"/>
      <c r="I219" s="930"/>
      <c r="J219" s="930">
        <f t="shared" si="22"/>
        <v>0</v>
      </c>
      <c r="K219" s="930">
        <f t="shared" si="18"/>
        <v>0</v>
      </c>
      <c r="L219" s="705">
        <f t="shared" si="19"/>
        <v>0</v>
      </c>
      <c r="M219" s="537"/>
      <c r="N219" s="706">
        <f>+IF(A219="",0,IF(A219=Table!$A$5,L219,(IF(A219=Table!$A$3,0,IF(A219=Table!$A$4,L219,0)))))</f>
        <v>0</v>
      </c>
      <c r="O219" s="672"/>
      <c r="P219" s="707">
        <f>-IF(A219=Table!$A$5,I219,0)+IF(A219=Table!$A$5,H219,0)</f>
        <v>0</v>
      </c>
      <c r="Q219" s="539" t="str">
        <f t="shared" si="20"/>
        <v>01/1900</v>
      </c>
      <c r="R219" s="475">
        <f t="shared" si="23"/>
        <v>1</v>
      </c>
      <c r="S219" s="691"/>
      <c r="T219" s="691"/>
      <c r="U219" s="691"/>
      <c r="V219" s="691"/>
      <c r="W219" s="818"/>
      <c r="X219" s="818"/>
      <c r="Y219" s="818"/>
      <c r="Z219" s="818"/>
    </row>
    <row r="220" spans="1:26" ht="15">
      <c r="A220" s="537"/>
      <c r="B220" s="669"/>
      <c r="C220" s="537"/>
      <c r="D220" s="848" t="str">
        <f t="shared" si="21"/>
        <v>Caisse-01/1900</v>
      </c>
      <c r="E220" s="541"/>
      <c r="F220" s="680"/>
      <c r="G220" s="540"/>
      <c r="H220" s="930"/>
      <c r="I220" s="930"/>
      <c r="J220" s="930">
        <f t="shared" si="22"/>
        <v>0</v>
      </c>
      <c r="K220" s="930">
        <f t="shared" si="18"/>
        <v>0</v>
      </c>
      <c r="L220" s="705">
        <f t="shared" si="19"/>
        <v>0</v>
      </c>
      <c r="M220" s="537"/>
      <c r="N220" s="706">
        <f>+IF(A220="",0,IF(A220=Table!$A$5,L220,(IF(A220=Table!$A$3,0,IF(A220=Table!$A$4,L220,0)))))</f>
        <v>0</v>
      </c>
      <c r="O220" s="672"/>
      <c r="P220" s="707">
        <f>-IF(A220=Table!$A$5,I220,0)+IF(A220=Table!$A$5,H220,0)</f>
        <v>0</v>
      </c>
      <c r="Q220" s="539" t="str">
        <f t="shared" si="20"/>
        <v>01/1900</v>
      </c>
      <c r="R220" s="475">
        <f t="shared" si="23"/>
        <v>1</v>
      </c>
      <c r="S220" s="691"/>
      <c r="T220" s="691"/>
      <c r="U220" s="691"/>
      <c r="V220" s="691"/>
      <c r="W220" s="818"/>
      <c r="X220" s="818"/>
      <c r="Y220" s="818"/>
      <c r="Z220" s="818"/>
    </row>
    <row r="221" spans="1:26" ht="15">
      <c r="A221" s="537"/>
      <c r="B221" s="669"/>
      <c r="C221" s="537"/>
      <c r="D221" s="848" t="str">
        <f t="shared" si="21"/>
        <v>Caisse-01/1900</v>
      </c>
      <c r="E221" s="541"/>
      <c r="F221" s="680"/>
      <c r="G221" s="540"/>
      <c r="H221" s="930"/>
      <c r="I221" s="930"/>
      <c r="J221" s="930">
        <f t="shared" si="22"/>
        <v>0</v>
      </c>
      <c r="K221" s="930">
        <f t="shared" si="18"/>
        <v>0</v>
      </c>
      <c r="L221" s="705">
        <f t="shared" si="19"/>
        <v>0</v>
      </c>
      <c r="M221" s="537"/>
      <c r="N221" s="706">
        <f>+IF(A221="",0,IF(A221=Table!$A$5,L221,(IF(A221=Table!$A$3,0,IF(A221=Table!$A$4,L221,0)))))</f>
        <v>0</v>
      </c>
      <c r="O221" s="672"/>
      <c r="P221" s="707">
        <f>-IF(A221=Table!$A$5,I221,0)+IF(A221=Table!$A$5,H221,0)</f>
        <v>0</v>
      </c>
      <c r="Q221" s="539" t="str">
        <f t="shared" si="20"/>
        <v>01/1900</v>
      </c>
      <c r="R221" s="475">
        <f t="shared" si="23"/>
        <v>1</v>
      </c>
      <c r="S221" s="691"/>
      <c r="T221" s="691"/>
      <c r="U221" s="691"/>
      <c r="V221" s="691"/>
      <c r="W221" s="818"/>
      <c r="X221" s="818"/>
      <c r="Y221" s="818"/>
      <c r="Z221" s="818"/>
    </row>
    <row r="222" spans="1:26" ht="15">
      <c r="A222" s="537"/>
      <c r="B222" s="669"/>
      <c r="C222" s="537"/>
      <c r="D222" s="848" t="str">
        <f t="shared" si="21"/>
        <v>Caisse-01/1900</v>
      </c>
      <c r="E222" s="541"/>
      <c r="F222" s="680"/>
      <c r="G222" s="540"/>
      <c r="H222" s="930"/>
      <c r="I222" s="930"/>
      <c r="J222" s="930">
        <f t="shared" si="22"/>
        <v>0</v>
      </c>
      <c r="K222" s="930">
        <f t="shared" si="18"/>
        <v>0</v>
      </c>
      <c r="L222" s="705">
        <f t="shared" si="19"/>
        <v>0</v>
      </c>
      <c r="M222" s="537"/>
      <c r="N222" s="706">
        <f>+IF(A222="",0,IF(A222=Table!$A$5,L222,(IF(A222=Table!$A$3,0,IF(A222=Table!$A$4,L222,0)))))</f>
        <v>0</v>
      </c>
      <c r="O222" s="672"/>
      <c r="P222" s="707">
        <f>-IF(A222=Table!$A$5,I222,0)+IF(A222=Table!$A$5,H222,0)</f>
        <v>0</v>
      </c>
      <c r="Q222" s="539" t="str">
        <f t="shared" si="20"/>
        <v>01/1900</v>
      </c>
      <c r="R222" s="475">
        <f t="shared" si="23"/>
        <v>1</v>
      </c>
      <c r="S222" s="691"/>
      <c r="T222" s="691"/>
      <c r="U222" s="691"/>
      <c r="V222" s="691"/>
      <c r="W222" s="818"/>
      <c r="X222" s="818"/>
      <c r="Y222" s="818"/>
      <c r="Z222" s="818"/>
    </row>
    <row r="223" spans="1:26" ht="15">
      <c r="A223" s="537"/>
      <c r="B223" s="669"/>
      <c r="C223" s="537"/>
      <c r="D223" s="848" t="str">
        <f t="shared" si="21"/>
        <v>Caisse-01/1900</v>
      </c>
      <c r="E223" s="679"/>
      <c r="F223" s="677"/>
      <c r="G223" s="540"/>
      <c r="H223" s="930"/>
      <c r="I223" s="932"/>
      <c r="J223" s="930">
        <f t="shared" si="22"/>
        <v>0</v>
      </c>
      <c r="K223" s="930">
        <f t="shared" si="18"/>
        <v>0</v>
      </c>
      <c r="L223" s="705">
        <f t="shared" si="19"/>
        <v>0</v>
      </c>
      <c r="M223" s="537"/>
      <c r="N223" s="706">
        <f>+IF(A223="",0,IF(A223=Table!$A$5,L223,(IF(A223=Table!$A$3,0,IF(A223=Table!$A$4,L223,0)))))</f>
        <v>0</v>
      </c>
      <c r="O223" s="672"/>
      <c r="P223" s="707">
        <f>-IF(A223=Table!$A$5,I223,0)+IF(A223=Table!$A$5,H223,0)</f>
        <v>0</v>
      </c>
      <c r="Q223" s="539" t="str">
        <f t="shared" si="20"/>
        <v>01/1900</v>
      </c>
      <c r="R223" s="475">
        <f t="shared" si="23"/>
        <v>1</v>
      </c>
      <c r="S223" s="691"/>
      <c r="T223" s="691"/>
      <c r="U223" s="691"/>
      <c r="V223" s="691"/>
      <c r="W223" s="818"/>
      <c r="X223" s="818"/>
      <c r="Y223" s="818"/>
      <c r="Z223" s="818"/>
    </row>
    <row r="224" spans="1:26" ht="15">
      <c r="A224" s="537"/>
      <c r="B224" s="669"/>
      <c r="C224" s="537"/>
      <c r="D224" s="848" t="str">
        <f t="shared" si="21"/>
        <v>Caisse-01/1900</v>
      </c>
      <c r="E224" s="678"/>
      <c r="F224" s="671"/>
      <c r="G224" s="540"/>
      <c r="H224" s="932"/>
      <c r="I224" s="930"/>
      <c r="J224" s="930">
        <f t="shared" si="22"/>
        <v>0</v>
      </c>
      <c r="K224" s="930">
        <f t="shared" si="18"/>
        <v>0</v>
      </c>
      <c r="L224" s="705">
        <f t="shared" si="19"/>
        <v>0</v>
      </c>
      <c r="M224" s="537"/>
      <c r="N224" s="706">
        <f>+IF(A224="",0,IF(A224=Table!$A$5,L224,(IF(A224=Table!$A$3,0,IF(A224=Table!$A$4,L224,0)))))</f>
        <v>0</v>
      </c>
      <c r="O224" s="672"/>
      <c r="P224" s="707">
        <f>-IF(A224=Table!$A$5,I224,0)+IF(A224=Table!$A$5,H224,0)</f>
        <v>0</v>
      </c>
      <c r="Q224" s="539" t="str">
        <f t="shared" si="20"/>
        <v>01/1900</v>
      </c>
      <c r="R224" s="475">
        <f t="shared" si="23"/>
        <v>1</v>
      </c>
      <c r="S224" s="691"/>
      <c r="T224" s="691"/>
      <c r="U224" s="691"/>
      <c r="V224" s="691"/>
      <c r="W224" s="818"/>
      <c r="X224" s="818"/>
      <c r="Y224" s="818"/>
      <c r="Z224" s="818"/>
    </row>
    <row r="225" spans="1:26" ht="15">
      <c r="A225" s="537"/>
      <c r="B225" s="669"/>
      <c r="C225" s="537"/>
      <c r="D225" s="848" t="str">
        <f t="shared" si="21"/>
        <v>Caisse-01/1900</v>
      </c>
      <c r="E225" s="677"/>
      <c r="F225" s="677"/>
      <c r="G225" s="540"/>
      <c r="H225" s="932"/>
      <c r="I225" s="930"/>
      <c r="J225" s="930">
        <f t="shared" si="22"/>
        <v>0</v>
      </c>
      <c r="K225" s="930">
        <f t="shared" si="18"/>
        <v>0</v>
      </c>
      <c r="L225" s="705">
        <f t="shared" si="19"/>
        <v>0</v>
      </c>
      <c r="M225" s="537"/>
      <c r="N225" s="706">
        <f>+IF(A225="",0,IF(A225=Table!$A$5,L225,(IF(A225=Table!$A$3,0,IF(A225=Table!$A$4,L225,0)))))</f>
        <v>0</v>
      </c>
      <c r="O225" s="672"/>
      <c r="P225" s="707">
        <f>-IF(A225=Table!$A$5,I225,0)+IF(A225=Table!$A$5,H225,0)</f>
        <v>0</v>
      </c>
      <c r="Q225" s="539" t="str">
        <f t="shared" si="20"/>
        <v>01/1900</v>
      </c>
      <c r="R225" s="475">
        <f t="shared" si="23"/>
        <v>1</v>
      </c>
      <c r="S225" s="691"/>
      <c r="T225" s="691"/>
      <c r="U225" s="691"/>
      <c r="V225" s="691"/>
      <c r="W225" s="818"/>
      <c r="X225" s="818"/>
      <c r="Y225" s="818"/>
      <c r="Z225" s="818"/>
    </row>
    <row r="226" spans="1:26" ht="15">
      <c r="A226" s="537"/>
      <c r="B226" s="669"/>
      <c r="C226" s="537"/>
      <c r="D226" s="848" t="str">
        <f t="shared" si="21"/>
        <v>Caisse-01/1900</v>
      </c>
      <c r="E226" s="541"/>
      <c r="F226" s="680"/>
      <c r="G226" s="540"/>
      <c r="H226" s="930"/>
      <c r="I226" s="930"/>
      <c r="J226" s="930">
        <f t="shared" si="22"/>
        <v>0</v>
      </c>
      <c r="K226" s="930">
        <f t="shared" si="18"/>
        <v>0</v>
      </c>
      <c r="L226" s="705">
        <f t="shared" si="19"/>
        <v>0</v>
      </c>
      <c r="M226" s="537"/>
      <c r="N226" s="706">
        <f>+IF(A226="",0,IF(A226=Table!$A$5,L226,(IF(A226=Table!$A$3,0,IF(A226=Table!$A$4,L226,0)))))</f>
        <v>0</v>
      </c>
      <c r="O226" s="672"/>
      <c r="P226" s="707">
        <f>-IF(A226=Table!$A$5,I226,0)+IF(A226=Table!$A$5,H226,0)</f>
        <v>0</v>
      </c>
      <c r="Q226" s="539" t="str">
        <f t="shared" si="20"/>
        <v>01/1900</v>
      </c>
      <c r="R226" s="475">
        <f t="shared" si="23"/>
        <v>1</v>
      </c>
      <c r="S226" s="691"/>
      <c r="T226" s="691"/>
      <c r="U226" s="691"/>
      <c r="V226" s="691"/>
      <c r="W226" s="818"/>
      <c r="X226" s="818"/>
      <c r="Y226" s="818"/>
      <c r="Z226" s="818"/>
    </row>
    <row r="227" spans="1:26" ht="15">
      <c r="A227" s="537"/>
      <c r="B227" s="669"/>
      <c r="C227" s="537"/>
      <c r="D227" s="848" t="str">
        <f t="shared" si="21"/>
        <v>Caisse-01/1900</v>
      </c>
      <c r="E227" s="541"/>
      <c r="F227" s="680"/>
      <c r="G227" s="540"/>
      <c r="H227" s="930"/>
      <c r="I227" s="930"/>
      <c r="J227" s="930">
        <f t="shared" si="22"/>
        <v>0</v>
      </c>
      <c r="K227" s="930">
        <f t="shared" si="18"/>
        <v>0</v>
      </c>
      <c r="L227" s="705">
        <f t="shared" si="19"/>
        <v>0</v>
      </c>
      <c r="M227" s="537"/>
      <c r="N227" s="706">
        <f>+IF(A227="",0,IF(A227=Table!$A$5,L227,(IF(A227=Table!$A$3,0,IF(A227=Table!$A$4,L227,0)))))</f>
        <v>0</v>
      </c>
      <c r="O227" s="672"/>
      <c r="P227" s="707">
        <f>-IF(A227=Table!$A$5,I227,0)+IF(A227=Table!$A$5,H227,0)</f>
        <v>0</v>
      </c>
      <c r="Q227" s="539" t="str">
        <f t="shared" si="20"/>
        <v>01/1900</v>
      </c>
      <c r="R227" s="475">
        <f t="shared" si="23"/>
        <v>1</v>
      </c>
      <c r="S227" s="691"/>
      <c r="T227" s="691"/>
      <c r="U227" s="691"/>
      <c r="V227" s="691"/>
      <c r="W227" s="818"/>
      <c r="X227" s="818"/>
      <c r="Y227" s="818"/>
      <c r="Z227" s="818"/>
    </row>
    <row r="228" spans="1:26" ht="15">
      <c r="A228" s="537"/>
      <c r="B228" s="669"/>
      <c r="C228" s="537"/>
      <c r="D228" s="848" t="str">
        <f t="shared" si="21"/>
        <v>Caisse-01/1900</v>
      </c>
      <c r="E228" s="541"/>
      <c r="F228" s="680"/>
      <c r="G228" s="540"/>
      <c r="H228" s="930"/>
      <c r="I228" s="930"/>
      <c r="J228" s="930">
        <f t="shared" si="22"/>
        <v>0</v>
      </c>
      <c r="K228" s="930">
        <f t="shared" si="18"/>
        <v>0</v>
      </c>
      <c r="L228" s="705">
        <f t="shared" si="19"/>
        <v>0</v>
      </c>
      <c r="M228" s="537"/>
      <c r="N228" s="706">
        <f>+IF(A228="",0,IF(A228=Table!$A$5,L228,(IF(A228=Table!$A$3,0,IF(A228=Table!$A$4,L228,0)))))</f>
        <v>0</v>
      </c>
      <c r="O228" s="672"/>
      <c r="P228" s="707">
        <f>-IF(A228=Table!$A$5,I228,0)+IF(A228=Table!$A$5,H228,0)</f>
        <v>0</v>
      </c>
      <c r="Q228" s="539" t="str">
        <f t="shared" si="20"/>
        <v>01/1900</v>
      </c>
      <c r="R228" s="475">
        <f t="shared" si="23"/>
        <v>1</v>
      </c>
      <c r="S228" s="691"/>
      <c r="T228" s="691"/>
      <c r="U228" s="691"/>
      <c r="V228" s="691"/>
      <c r="W228" s="818"/>
      <c r="X228" s="818"/>
      <c r="Y228" s="818"/>
      <c r="Z228" s="818"/>
    </row>
    <row r="229" spans="1:26" ht="15">
      <c r="A229" s="537"/>
      <c r="B229" s="669"/>
      <c r="C229" s="537"/>
      <c r="D229" s="848" t="str">
        <f t="shared" si="21"/>
        <v>Caisse-01/1900</v>
      </c>
      <c r="E229" s="541"/>
      <c r="F229" s="680"/>
      <c r="G229" s="540"/>
      <c r="H229" s="930"/>
      <c r="I229" s="930"/>
      <c r="J229" s="930">
        <f t="shared" si="22"/>
        <v>0</v>
      </c>
      <c r="K229" s="930">
        <f t="shared" si="18"/>
        <v>0</v>
      </c>
      <c r="L229" s="705">
        <f t="shared" si="19"/>
        <v>0</v>
      </c>
      <c r="M229" s="537"/>
      <c r="N229" s="706">
        <f>+IF(A229="",0,IF(A229=Table!$A$5,L229,(IF(A229=Table!$A$3,0,IF(A229=Table!$A$4,L229,0)))))</f>
        <v>0</v>
      </c>
      <c r="O229" s="672"/>
      <c r="P229" s="707">
        <f>-IF(A229=Table!$A$5,I229,0)+IF(A229=Table!$A$5,H229,0)</f>
        <v>0</v>
      </c>
      <c r="Q229" s="539" t="str">
        <f t="shared" si="20"/>
        <v>01/1900</v>
      </c>
      <c r="R229" s="475">
        <f t="shared" si="23"/>
        <v>1</v>
      </c>
      <c r="S229" s="691"/>
      <c r="T229" s="691"/>
      <c r="U229" s="691"/>
      <c r="V229" s="691"/>
      <c r="W229" s="818"/>
      <c r="X229" s="818"/>
      <c r="Y229" s="818"/>
      <c r="Z229" s="818"/>
    </row>
    <row r="230" spans="1:26" ht="15">
      <c r="A230" s="537"/>
      <c r="B230" s="669"/>
      <c r="C230" s="537"/>
      <c r="D230" s="848" t="str">
        <f t="shared" si="21"/>
        <v>Caisse-01/1900</v>
      </c>
      <c r="E230" s="541"/>
      <c r="F230" s="680"/>
      <c r="G230" s="540"/>
      <c r="H230" s="930"/>
      <c r="I230" s="930"/>
      <c r="J230" s="930">
        <f t="shared" si="22"/>
        <v>0</v>
      </c>
      <c r="K230" s="930">
        <f t="shared" si="18"/>
        <v>0</v>
      </c>
      <c r="L230" s="705">
        <f t="shared" si="19"/>
        <v>0</v>
      </c>
      <c r="M230" s="537"/>
      <c r="N230" s="706">
        <f>+IF(A230="",0,IF(A230=Table!$A$5,L230,(IF(A230=Table!$A$3,0,IF(A230=Table!$A$4,L230,0)))))</f>
        <v>0</v>
      </c>
      <c r="O230" s="672"/>
      <c r="P230" s="707">
        <f>-IF(A230=Table!$A$5,I230,0)+IF(A230=Table!$A$5,H230,0)</f>
        <v>0</v>
      </c>
      <c r="Q230" s="539" t="str">
        <f t="shared" si="20"/>
        <v>01/1900</v>
      </c>
      <c r="R230" s="475">
        <f t="shared" si="23"/>
        <v>1</v>
      </c>
      <c r="S230" s="691"/>
      <c r="T230" s="691"/>
      <c r="U230" s="691"/>
      <c r="V230" s="691"/>
      <c r="W230" s="818"/>
      <c r="X230" s="818"/>
      <c r="Y230" s="818"/>
      <c r="Z230" s="818"/>
    </row>
    <row r="231" spans="1:26" ht="15">
      <c r="A231" s="537"/>
      <c r="B231" s="669"/>
      <c r="C231" s="537"/>
      <c r="D231" s="848" t="str">
        <f t="shared" si="21"/>
        <v>Caisse-01/1900</v>
      </c>
      <c r="E231" s="541"/>
      <c r="F231" s="680"/>
      <c r="G231" s="540"/>
      <c r="H231" s="930"/>
      <c r="I231" s="930"/>
      <c r="J231" s="930">
        <f t="shared" si="22"/>
        <v>0</v>
      </c>
      <c r="K231" s="930">
        <f t="shared" si="18"/>
        <v>0</v>
      </c>
      <c r="L231" s="705">
        <f t="shared" si="19"/>
        <v>0</v>
      </c>
      <c r="M231" s="537"/>
      <c r="N231" s="706">
        <f>+IF(A231="",0,IF(A231=Table!$A$5,L231,(IF(A231=Table!$A$3,0,IF(A231=Table!$A$4,L231,0)))))</f>
        <v>0</v>
      </c>
      <c r="O231" s="672"/>
      <c r="P231" s="707">
        <f>-IF(A231=Table!$A$5,I231,0)+IF(A231=Table!$A$5,H231,0)</f>
        <v>0</v>
      </c>
      <c r="Q231" s="539" t="str">
        <f t="shared" si="20"/>
        <v>01/1900</v>
      </c>
      <c r="R231" s="475">
        <f t="shared" si="23"/>
        <v>1</v>
      </c>
      <c r="S231" s="691"/>
      <c r="T231" s="691"/>
      <c r="U231" s="691"/>
      <c r="V231" s="691"/>
      <c r="W231" s="818"/>
      <c r="X231" s="818"/>
      <c r="Y231" s="818"/>
      <c r="Z231" s="818"/>
    </row>
    <row r="232" spans="1:26" ht="15">
      <c r="A232" s="537"/>
      <c r="B232" s="669"/>
      <c r="C232" s="537"/>
      <c r="D232" s="848" t="str">
        <f t="shared" si="21"/>
        <v>Caisse-01/1900</v>
      </c>
      <c r="E232" s="541"/>
      <c r="F232" s="680"/>
      <c r="G232" s="540"/>
      <c r="H232" s="930"/>
      <c r="I232" s="930"/>
      <c r="J232" s="930">
        <f t="shared" si="22"/>
        <v>0</v>
      </c>
      <c r="K232" s="930">
        <f t="shared" si="18"/>
        <v>0</v>
      </c>
      <c r="L232" s="705">
        <f t="shared" si="19"/>
        <v>0</v>
      </c>
      <c r="M232" s="537"/>
      <c r="N232" s="706">
        <f>+IF(A232="",0,IF(A232=Table!$A$5,L232,(IF(A232=Table!$A$3,0,IF(A232=Table!$A$4,L232,0)))))</f>
        <v>0</v>
      </c>
      <c r="O232" s="672"/>
      <c r="P232" s="707">
        <f>-IF(A232=Table!$A$5,I232,0)+IF(A232=Table!$A$5,H232,0)</f>
        <v>0</v>
      </c>
      <c r="Q232" s="539" t="str">
        <f t="shared" si="20"/>
        <v>01/1900</v>
      </c>
      <c r="R232" s="475">
        <f t="shared" si="23"/>
        <v>1</v>
      </c>
      <c r="S232" s="691"/>
      <c r="T232" s="691"/>
      <c r="U232" s="691"/>
      <c r="V232" s="691"/>
      <c r="W232" s="818"/>
      <c r="X232" s="818"/>
      <c r="Y232" s="818"/>
      <c r="Z232" s="818"/>
    </row>
    <row r="233" spans="1:26" ht="15">
      <c r="A233" s="537"/>
      <c r="B233" s="669"/>
      <c r="C233" s="537"/>
      <c r="D233" s="848" t="str">
        <f t="shared" si="21"/>
        <v>Caisse-01/1900</v>
      </c>
      <c r="E233" s="541"/>
      <c r="F233" s="680"/>
      <c r="G233" s="540"/>
      <c r="H233" s="930"/>
      <c r="I233" s="930"/>
      <c r="J233" s="930">
        <f t="shared" si="22"/>
        <v>0</v>
      </c>
      <c r="K233" s="930">
        <f t="shared" si="18"/>
        <v>0</v>
      </c>
      <c r="L233" s="705">
        <f t="shared" si="19"/>
        <v>0</v>
      </c>
      <c r="M233" s="537"/>
      <c r="N233" s="706">
        <f>+IF(A233="",0,IF(A233=Table!$A$5,L233,(IF(A233=Table!$A$3,0,IF(A233=Table!$A$4,L233,0)))))</f>
        <v>0</v>
      </c>
      <c r="O233" s="672"/>
      <c r="P233" s="707">
        <f>-IF(A233=Table!$A$5,I233,0)+IF(A233=Table!$A$5,H233,0)</f>
        <v>0</v>
      </c>
      <c r="Q233" s="539" t="str">
        <f t="shared" si="20"/>
        <v>01/1900</v>
      </c>
      <c r="R233" s="475">
        <f t="shared" si="23"/>
        <v>1</v>
      </c>
      <c r="S233" s="691"/>
      <c r="T233" s="691"/>
      <c r="U233" s="691"/>
      <c r="V233" s="691"/>
      <c r="W233" s="818"/>
      <c r="X233" s="818"/>
      <c r="Y233" s="818"/>
      <c r="Z233" s="818"/>
    </row>
    <row r="234" spans="1:26" ht="15">
      <c r="A234" s="537"/>
      <c r="B234" s="669"/>
      <c r="C234" s="537"/>
      <c r="D234" s="848" t="str">
        <f t="shared" si="21"/>
        <v>Caisse-01/1900</v>
      </c>
      <c r="E234" s="541"/>
      <c r="F234" s="680"/>
      <c r="G234" s="540"/>
      <c r="H234" s="930"/>
      <c r="I234" s="930"/>
      <c r="J234" s="930">
        <f t="shared" si="22"/>
        <v>0</v>
      </c>
      <c r="K234" s="930">
        <f t="shared" si="18"/>
        <v>0</v>
      </c>
      <c r="L234" s="705">
        <f t="shared" si="19"/>
        <v>0</v>
      </c>
      <c r="M234" s="537"/>
      <c r="N234" s="706">
        <f>+IF(A234="",0,IF(A234=Table!$A$5,L234,(IF(A234=Table!$A$3,0,IF(A234=Table!$A$4,L234,0)))))</f>
        <v>0</v>
      </c>
      <c r="O234" s="672"/>
      <c r="P234" s="707">
        <f>-IF(A234=Table!$A$5,I234,0)+IF(A234=Table!$A$5,H234,0)</f>
        <v>0</v>
      </c>
      <c r="Q234" s="539" t="str">
        <f t="shared" si="20"/>
        <v>01/1900</v>
      </c>
      <c r="R234" s="475">
        <f t="shared" si="23"/>
        <v>1</v>
      </c>
      <c r="S234" s="691"/>
      <c r="T234" s="691"/>
      <c r="U234" s="691"/>
      <c r="V234" s="691"/>
      <c r="W234" s="818"/>
      <c r="X234" s="818"/>
      <c r="Y234" s="818"/>
      <c r="Z234" s="818"/>
    </row>
    <row r="235" spans="1:26" ht="15">
      <c r="A235" s="537"/>
      <c r="B235" s="669"/>
      <c r="C235" s="537"/>
      <c r="D235" s="848" t="str">
        <f t="shared" si="21"/>
        <v>Caisse-01/1900</v>
      </c>
      <c r="E235" s="683"/>
      <c r="F235" s="680"/>
      <c r="G235" s="540"/>
      <c r="H235" s="930"/>
      <c r="I235" s="930"/>
      <c r="J235" s="930">
        <f t="shared" si="22"/>
        <v>0</v>
      </c>
      <c r="K235" s="930">
        <f t="shared" si="18"/>
        <v>0</v>
      </c>
      <c r="L235" s="705">
        <f t="shared" si="19"/>
        <v>0</v>
      </c>
      <c r="M235" s="537"/>
      <c r="N235" s="706">
        <f>+IF(A235="",0,IF(A235=Table!$A$5,L235,(IF(A235=Table!$A$3,0,IF(A235=Table!$A$4,L235,0)))))</f>
        <v>0</v>
      </c>
      <c r="O235" s="672"/>
      <c r="P235" s="707">
        <f>-IF(A235=Table!$A$5,I235,0)+IF(A235=Table!$A$5,H235,0)</f>
        <v>0</v>
      </c>
      <c r="Q235" s="539" t="str">
        <f t="shared" si="20"/>
        <v>01/1900</v>
      </c>
      <c r="R235" s="475">
        <f t="shared" si="23"/>
        <v>1</v>
      </c>
      <c r="S235" s="691"/>
      <c r="T235" s="691"/>
      <c r="U235" s="691"/>
      <c r="V235" s="691"/>
      <c r="W235" s="818"/>
      <c r="X235" s="818"/>
      <c r="Y235" s="818"/>
      <c r="Z235" s="818"/>
    </row>
    <row r="236" spans="1:26" ht="15">
      <c r="A236" s="537"/>
      <c r="B236" s="669"/>
      <c r="C236" s="537"/>
      <c r="D236" s="848" t="str">
        <f t="shared" si="21"/>
        <v>Caisse-01/1900</v>
      </c>
      <c r="E236" s="683"/>
      <c r="F236" s="680"/>
      <c r="G236" s="540"/>
      <c r="H236" s="930"/>
      <c r="I236" s="930"/>
      <c r="J236" s="930">
        <f t="shared" si="22"/>
        <v>0</v>
      </c>
      <c r="K236" s="930">
        <f t="shared" si="18"/>
        <v>0</v>
      </c>
      <c r="L236" s="705">
        <f t="shared" si="19"/>
        <v>0</v>
      </c>
      <c r="M236" s="537"/>
      <c r="N236" s="706">
        <f>+IF(A236="",0,IF(A236=Table!$A$5,L236,(IF(A236=Table!$A$3,0,IF(A236=Table!$A$4,L236,0)))))</f>
        <v>0</v>
      </c>
      <c r="O236" s="672"/>
      <c r="P236" s="707">
        <f>-IF(A236=Table!$A$5,I236,0)+IF(A236=Table!$A$5,H236,0)</f>
        <v>0</v>
      </c>
      <c r="Q236" s="539" t="str">
        <f t="shared" si="20"/>
        <v>01/1900</v>
      </c>
      <c r="R236" s="475">
        <f t="shared" si="23"/>
        <v>1</v>
      </c>
      <c r="S236" s="691"/>
      <c r="T236" s="691"/>
      <c r="U236" s="691"/>
      <c r="V236" s="691"/>
      <c r="W236" s="818"/>
      <c r="X236" s="818"/>
      <c r="Y236" s="818"/>
      <c r="Z236" s="818"/>
    </row>
    <row r="237" spans="1:26" ht="15">
      <c r="A237" s="537"/>
      <c r="B237" s="669"/>
      <c r="C237" s="537"/>
      <c r="D237" s="848" t="str">
        <f t="shared" si="21"/>
        <v>Caisse-01/1900</v>
      </c>
      <c r="E237" s="541"/>
      <c r="F237" s="680"/>
      <c r="G237" s="540"/>
      <c r="H237" s="930"/>
      <c r="I237" s="930"/>
      <c r="J237" s="930">
        <f t="shared" si="22"/>
        <v>0</v>
      </c>
      <c r="K237" s="930">
        <f t="shared" si="18"/>
        <v>0</v>
      </c>
      <c r="L237" s="705">
        <f t="shared" si="19"/>
        <v>0</v>
      </c>
      <c r="M237" s="537"/>
      <c r="N237" s="706">
        <f>+IF(A237="",0,IF(A237=Table!$A$5,L237,(IF(A237=Table!$A$3,0,IF(A237=Table!$A$4,L237,0)))))</f>
        <v>0</v>
      </c>
      <c r="O237" s="672"/>
      <c r="P237" s="707">
        <f>-IF(A237=Table!$A$5,I237,0)+IF(A237=Table!$A$5,H237,0)</f>
        <v>0</v>
      </c>
      <c r="Q237" s="539" t="str">
        <f t="shared" si="20"/>
        <v>01/1900</v>
      </c>
      <c r="R237" s="475">
        <f t="shared" si="23"/>
        <v>1</v>
      </c>
      <c r="S237" s="691"/>
      <c r="T237" s="691"/>
      <c r="U237" s="691"/>
      <c r="V237" s="691"/>
      <c r="W237" s="818"/>
      <c r="X237" s="818"/>
      <c r="Y237" s="818"/>
      <c r="Z237" s="818"/>
    </row>
    <row r="238" spans="1:26" ht="15">
      <c r="A238" s="537"/>
      <c r="B238" s="669"/>
      <c r="C238" s="537"/>
      <c r="D238" s="848" t="str">
        <f t="shared" si="21"/>
        <v>Caisse-01/1900</v>
      </c>
      <c r="E238" s="541"/>
      <c r="F238" s="680"/>
      <c r="G238" s="540"/>
      <c r="H238" s="930"/>
      <c r="I238" s="930"/>
      <c r="J238" s="930">
        <f t="shared" si="22"/>
        <v>0</v>
      </c>
      <c r="K238" s="930">
        <f t="shared" si="18"/>
        <v>0</v>
      </c>
      <c r="L238" s="705">
        <f t="shared" si="19"/>
        <v>0</v>
      </c>
      <c r="M238" s="537"/>
      <c r="N238" s="706">
        <f>+IF(A238="",0,IF(A238=Table!$A$5,L238,(IF(A238=Table!$A$3,0,IF(A238=Table!$A$4,L238,0)))))</f>
        <v>0</v>
      </c>
      <c r="O238" s="672"/>
      <c r="P238" s="707">
        <f>-IF(A238=Table!$A$5,I238,0)+IF(A238=Table!$A$5,H238,0)</f>
        <v>0</v>
      </c>
      <c r="Q238" s="539" t="str">
        <f t="shared" si="20"/>
        <v>01/1900</v>
      </c>
      <c r="R238" s="475">
        <f t="shared" si="23"/>
        <v>1</v>
      </c>
      <c r="S238" s="691"/>
      <c r="T238" s="691"/>
      <c r="U238" s="691"/>
      <c r="V238" s="691"/>
      <c r="W238" s="818"/>
      <c r="X238" s="818"/>
      <c r="Y238" s="818"/>
      <c r="Z238" s="818"/>
    </row>
    <row r="239" spans="1:26" ht="15">
      <c r="A239" s="537"/>
      <c r="B239" s="669"/>
      <c r="C239" s="537"/>
      <c r="D239" s="848" t="str">
        <f t="shared" si="21"/>
        <v>Caisse-01/1900</v>
      </c>
      <c r="E239" s="541"/>
      <c r="F239" s="680"/>
      <c r="G239" s="540"/>
      <c r="H239" s="930"/>
      <c r="I239" s="930"/>
      <c r="J239" s="930">
        <f t="shared" si="22"/>
        <v>0</v>
      </c>
      <c r="K239" s="930">
        <f t="shared" si="18"/>
        <v>0</v>
      </c>
      <c r="L239" s="705">
        <f t="shared" si="19"/>
        <v>0</v>
      </c>
      <c r="M239" s="537"/>
      <c r="N239" s="706">
        <f>+IF(A239="",0,IF(A239=Table!$A$5,L239,(IF(A239=Table!$A$3,0,IF(A239=Table!$A$4,L239,0)))))</f>
        <v>0</v>
      </c>
      <c r="O239" s="672"/>
      <c r="P239" s="707">
        <f>-IF(A239=Table!$A$5,I239,0)+IF(A239=Table!$A$5,H239,0)</f>
        <v>0</v>
      </c>
      <c r="Q239" s="539" t="str">
        <f t="shared" si="20"/>
        <v>01/1900</v>
      </c>
      <c r="R239" s="475">
        <f t="shared" si="23"/>
        <v>1</v>
      </c>
      <c r="S239" s="691"/>
      <c r="T239" s="691"/>
      <c r="U239" s="691"/>
      <c r="V239" s="691"/>
      <c r="W239" s="818"/>
      <c r="X239" s="818"/>
      <c r="Y239" s="818"/>
      <c r="Z239" s="818"/>
    </row>
    <row r="240" spans="1:26" ht="15">
      <c r="A240" s="537"/>
      <c r="B240" s="669"/>
      <c r="C240" s="537"/>
      <c r="D240" s="848" t="str">
        <f t="shared" si="21"/>
        <v>Caisse-01/1900</v>
      </c>
      <c r="E240" s="683"/>
      <c r="F240" s="680"/>
      <c r="G240" s="540"/>
      <c r="H240" s="930"/>
      <c r="I240" s="930"/>
      <c r="J240" s="930">
        <f t="shared" si="22"/>
        <v>0</v>
      </c>
      <c r="K240" s="930">
        <f t="shared" si="18"/>
        <v>0</v>
      </c>
      <c r="L240" s="705">
        <f t="shared" si="19"/>
        <v>0</v>
      </c>
      <c r="M240" s="537"/>
      <c r="N240" s="706">
        <f>+IF(A240="",0,IF(A240=Table!$A$5,L240,(IF(A240=Table!$A$3,0,IF(A240=Table!$A$4,L240,0)))))</f>
        <v>0</v>
      </c>
      <c r="O240" s="672"/>
      <c r="P240" s="707">
        <f>-IF(A240=Table!$A$5,I240,0)+IF(A240=Table!$A$5,H240,0)</f>
        <v>0</v>
      </c>
      <c r="Q240" s="539" t="str">
        <f t="shared" si="20"/>
        <v>01/1900</v>
      </c>
      <c r="R240" s="475">
        <f t="shared" si="23"/>
        <v>1</v>
      </c>
      <c r="S240" s="691"/>
      <c r="T240" s="691"/>
      <c r="U240" s="691"/>
      <c r="V240" s="691"/>
      <c r="W240" s="818"/>
      <c r="X240" s="818"/>
      <c r="Y240" s="818"/>
      <c r="Z240" s="818"/>
    </row>
    <row r="241" spans="1:26" ht="15">
      <c r="A241" s="537"/>
      <c r="B241" s="669"/>
      <c r="C241" s="537"/>
      <c r="D241" s="848" t="str">
        <f t="shared" si="21"/>
        <v>Caisse-01/1900</v>
      </c>
      <c r="E241" s="541"/>
      <c r="F241" s="680"/>
      <c r="G241" s="540"/>
      <c r="H241" s="930"/>
      <c r="I241" s="930"/>
      <c r="J241" s="930">
        <f t="shared" si="22"/>
        <v>0</v>
      </c>
      <c r="K241" s="930">
        <f t="shared" si="18"/>
        <v>0</v>
      </c>
      <c r="L241" s="705">
        <f t="shared" si="19"/>
        <v>0</v>
      </c>
      <c r="M241" s="537"/>
      <c r="N241" s="706">
        <f>+IF(A241="",0,IF(A241=Table!$A$5,L241,(IF(A241=Table!$A$3,0,IF(A241=Table!$A$4,L241,0)))))</f>
        <v>0</v>
      </c>
      <c r="O241" s="672"/>
      <c r="P241" s="707">
        <f>-IF(A241=Table!$A$5,I241,0)+IF(A241=Table!$A$5,H241,0)</f>
        <v>0</v>
      </c>
      <c r="Q241" s="539" t="str">
        <f t="shared" si="20"/>
        <v>01/1900</v>
      </c>
      <c r="R241" s="475">
        <f t="shared" si="23"/>
        <v>1</v>
      </c>
      <c r="S241" s="691"/>
      <c r="T241" s="691"/>
      <c r="U241" s="691"/>
      <c r="V241" s="691"/>
      <c r="W241" s="818"/>
      <c r="X241" s="818"/>
      <c r="Y241" s="818"/>
      <c r="Z241" s="818"/>
    </row>
    <row r="242" spans="1:26" ht="15">
      <c r="A242" s="537"/>
      <c r="B242" s="669"/>
      <c r="C242" s="537"/>
      <c r="D242" s="848" t="str">
        <f t="shared" si="21"/>
        <v>Caisse-01/1900</v>
      </c>
      <c r="E242" s="683"/>
      <c r="F242" s="680"/>
      <c r="G242" s="540"/>
      <c r="H242" s="930"/>
      <c r="I242" s="930"/>
      <c r="J242" s="930">
        <f t="shared" si="22"/>
        <v>0</v>
      </c>
      <c r="K242" s="930">
        <f t="shared" si="18"/>
        <v>0</v>
      </c>
      <c r="L242" s="705">
        <f t="shared" si="19"/>
        <v>0</v>
      </c>
      <c r="M242" s="537"/>
      <c r="N242" s="706">
        <f>+IF(A242="",0,IF(A242=Table!$A$5,L242,(IF(A242=Table!$A$3,0,IF(A242=Table!$A$4,L242,0)))))</f>
        <v>0</v>
      </c>
      <c r="O242" s="672"/>
      <c r="P242" s="707">
        <f>-IF(A242=Table!$A$5,I242,0)+IF(A242=Table!$A$5,H242,0)</f>
        <v>0</v>
      </c>
      <c r="Q242" s="539" t="str">
        <f t="shared" si="20"/>
        <v>01/1900</v>
      </c>
      <c r="R242" s="475">
        <f t="shared" si="23"/>
        <v>1</v>
      </c>
      <c r="S242" s="691"/>
      <c r="T242" s="691"/>
      <c r="U242" s="691"/>
      <c r="V242" s="691"/>
      <c r="W242" s="818"/>
      <c r="X242" s="818"/>
      <c r="Y242" s="818"/>
      <c r="Z242" s="818"/>
    </row>
    <row r="243" spans="1:26" ht="15">
      <c r="A243" s="537"/>
      <c r="B243" s="669"/>
      <c r="C243" s="537"/>
      <c r="D243" s="848" t="str">
        <f t="shared" si="21"/>
        <v>Caisse-01/1900</v>
      </c>
      <c r="E243" s="541"/>
      <c r="F243" s="680"/>
      <c r="G243" s="540"/>
      <c r="H243" s="930"/>
      <c r="I243" s="930"/>
      <c r="J243" s="930">
        <f t="shared" si="22"/>
        <v>0</v>
      </c>
      <c r="K243" s="930">
        <f t="shared" si="18"/>
        <v>0</v>
      </c>
      <c r="L243" s="705">
        <f t="shared" si="19"/>
        <v>0</v>
      </c>
      <c r="M243" s="537"/>
      <c r="N243" s="706">
        <f>+IF(A243="",0,IF(A243=Table!$A$5,L243,(IF(A243=Table!$A$3,0,IF(A243=Table!$A$4,L243,0)))))</f>
        <v>0</v>
      </c>
      <c r="O243" s="672"/>
      <c r="P243" s="707">
        <f>-IF(A243=Table!$A$5,I243,0)+IF(A243=Table!$A$5,H243,0)</f>
        <v>0</v>
      </c>
      <c r="Q243" s="539" t="str">
        <f t="shared" si="20"/>
        <v>01/1900</v>
      </c>
      <c r="R243" s="475">
        <f t="shared" si="23"/>
        <v>1</v>
      </c>
      <c r="S243" s="691"/>
      <c r="T243" s="691"/>
      <c r="U243" s="691"/>
      <c r="V243" s="691"/>
      <c r="W243" s="818"/>
      <c r="X243" s="818"/>
      <c r="Y243" s="818"/>
      <c r="Z243" s="818"/>
    </row>
    <row r="244" spans="1:26" ht="15">
      <c r="A244" s="537"/>
      <c r="B244" s="669"/>
      <c r="C244" s="537"/>
      <c r="D244" s="848" t="str">
        <f t="shared" si="21"/>
        <v>Caisse-01/1900</v>
      </c>
      <c r="E244" s="541"/>
      <c r="F244" s="680"/>
      <c r="G244" s="540"/>
      <c r="H244" s="930"/>
      <c r="I244" s="930"/>
      <c r="J244" s="930">
        <f t="shared" si="22"/>
        <v>0</v>
      </c>
      <c r="K244" s="930">
        <f t="shared" si="18"/>
        <v>0</v>
      </c>
      <c r="L244" s="705">
        <f t="shared" si="19"/>
        <v>0</v>
      </c>
      <c r="M244" s="537"/>
      <c r="N244" s="706">
        <f>+IF(A244="",0,IF(A244=Table!$A$5,L244,(IF(A244=Table!$A$3,0,IF(A244=Table!$A$4,L244,0)))))</f>
        <v>0</v>
      </c>
      <c r="O244" s="672"/>
      <c r="P244" s="707">
        <f>-IF(A244=Table!$A$5,I244,0)+IF(A244=Table!$A$5,H244,0)</f>
        <v>0</v>
      </c>
      <c r="Q244" s="539" t="str">
        <f t="shared" si="20"/>
        <v>01/1900</v>
      </c>
      <c r="R244" s="475">
        <f t="shared" si="23"/>
        <v>1</v>
      </c>
      <c r="S244" s="691"/>
      <c r="T244" s="691"/>
      <c r="U244" s="691"/>
      <c r="V244" s="691"/>
      <c r="W244" s="818"/>
      <c r="X244" s="818"/>
      <c r="Y244" s="818"/>
      <c r="Z244" s="818"/>
    </row>
    <row r="245" spans="1:26" ht="15">
      <c r="A245" s="537"/>
      <c r="B245" s="669"/>
      <c r="C245" s="537"/>
      <c r="D245" s="848" t="str">
        <f t="shared" si="21"/>
        <v>Caisse-01/1900</v>
      </c>
      <c r="E245" s="683"/>
      <c r="F245" s="680"/>
      <c r="G245" s="540"/>
      <c r="H245" s="930"/>
      <c r="I245" s="930"/>
      <c r="J245" s="930">
        <f t="shared" si="22"/>
        <v>0</v>
      </c>
      <c r="K245" s="930">
        <f t="shared" si="18"/>
        <v>0</v>
      </c>
      <c r="L245" s="705">
        <f t="shared" si="19"/>
        <v>0</v>
      </c>
      <c r="M245" s="537"/>
      <c r="N245" s="706">
        <f>+IF(A245="",0,IF(A245=Table!$A$5,L245,(IF(A245=Table!$A$3,0,IF(A245=Table!$A$4,L245,0)))))</f>
        <v>0</v>
      </c>
      <c r="O245" s="672"/>
      <c r="P245" s="707">
        <f>-IF(A245=Table!$A$5,I245,0)+IF(A245=Table!$A$5,H245,0)</f>
        <v>0</v>
      </c>
      <c r="Q245" s="539" t="str">
        <f t="shared" si="20"/>
        <v>01/1900</v>
      </c>
      <c r="R245" s="475">
        <f t="shared" si="23"/>
        <v>1</v>
      </c>
      <c r="S245" s="691"/>
      <c r="T245" s="691"/>
      <c r="U245" s="691"/>
      <c r="V245" s="691"/>
      <c r="W245" s="818"/>
      <c r="X245" s="818"/>
      <c r="Y245" s="818"/>
      <c r="Z245" s="818"/>
    </row>
    <row r="246" spans="1:26" ht="15">
      <c r="A246" s="537"/>
      <c r="B246" s="669"/>
      <c r="C246" s="537"/>
      <c r="D246" s="848" t="str">
        <f t="shared" si="21"/>
        <v>Caisse-01/1900</v>
      </c>
      <c r="E246" s="541"/>
      <c r="F246" s="680"/>
      <c r="G246" s="540"/>
      <c r="H246" s="930"/>
      <c r="I246" s="930"/>
      <c r="J246" s="930">
        <f t="shared" si="22"/>
        <v>0</v>
      </c>
      <c r="K246" s="930">
        <f t="shared" si="18"/>
        <v>0</v>
      </c>
      <c r="L246" s="705">
        <f t="shared" si="19"/>
        <v>0</v>
      </c>
      <c r="M246" s="537"/>
      <c r="N246" s="706">
        <f>+IF(A246="",0,IF(A246=Table!$A$5,L246,(IF(A246=Table!$A$3,0,IF(A246=Table!$A$4,L246,0)))))</f>
        <v>0</v>
      </c>
      <c r="O246" s="672"/>
      <c r="P246" s="707">
        <f>-IF(A246=Table!$A$5,I246,0)+IF(A246=Table!$A$5,H246,0)</f>
        <v>0</v>
      </c>
      <c r="Q246" s="539" t="str">
        <f t="shared" si="20"/>
        <v>01/1900</v>
      </c>
      <c r="R246" s="475">
        <f t="shared" si="23"/>
        <v>1</v>
      </c>
      <c r="S246" s="691"/>
      <c r="T246" s="691"/>
      <c r="U246" s="691"/>
      <c r="V246" s="691"/>
      <c r="W246" s="818"/>
      <c r="X246" s="818"/>
      <c r="Y246" s="818"/>
      <c r="Z246" s="818"/>
    </row>
    <row r="247" spans="1:26" ht="15">
      <c r="A247" s="537"/>
      <c r="B247" s="669"/>
      <c r="C247" s="537"/>
      <c r="D247" s="848" t="str">
        <f t="shared" si="21"/>
        <v>Caisse-01/1900</v>
      </c>
      <c r="E247" s="541"/>
      <c r="F247" s="680"/>
      <c r="G247" s="540"/>
      <c r="H247" s="930"/>
      <c r="I247" s="930"/>
      <c r="J247" s="930">
        <f t="shared" si="22"/>
        <v>0</v>
      </c>
      <c r="K247" s="930">
        <f t="shared" si="18"/>
        <v>0</v>
      </c>
      <c r="L247" s="705">
        <f t="shared" si="19"/>
        <v>0</v>
      </c>
      <c r="M247" s="537"/>
      <c r="N247" s="706">
        <f>+IF(A247="",0,IF(A247=Table!$A$5,L247,(IF(A247=Table!$A$3,0,IF(A247=Table!$A$4,L247,0)))))</f>
        <v>0</v>
      </c>
      <c r="O247" s="672"/>
      <c r="P247" s="707">
        <f>-IF(A247=Table!$A$5,I247,0)+IF(A247=Table!$A$5,H247,0)</f>
        <v>0</v>
      </c>
      <c r="Q247" s="539" t="str">
        <f t="shared" si="20"/>
        <v>01/1900</v>
      </c>
      <c r="R247" s="475">
        <f t="shared" si="23"/>
        <v>1</v>
      </c>
      <c r="S247" s="691"/>
      <c r="T247" s="691"/>
      <c r="U247" s="691"/>
      <c r="V247" s="691"/>
      <c r="W247" s="818"/>
      <c r="X247" s="818"/>
      <c r="Y247" s="818"/>
      <c r="Z247" s="818"/>
    </row>
    <row r="248" spans="1:26" ht="15">
      <c r="A248" s="537"/>
      <c r="B248" s="669"/>
      <c r="C248" s="537"/>
      <c r="D248" s="848" t="str">
        <f t="shared" si="21"/>
        <v>Caisse-01/1900</v>
      </c>
      <c r="E248" s="541"/>
      <c r="F248" s="680"/>
      <c r="G248" s="540"/>
      <c r="H248" s="930"/>
      <c r="I248" s="930"/>
      <c r="J248" s="930">
        <f t="shared" si="22"/>
        <v>0</v>
      </c>
      <c r="K248" s="930">
        <f t="shared" si="18"/>
        <v>0</v>
      </c>
      <c r="L248" s="705">
        <f t="shared" si="19"/>
        <v>0</v>
      </c>
      <c r="M248" s="537"/>
      <c r="N248" s="706">
        <f>+IF(A248="",0,IF(A248=Table!$A$5,L248,(IF(A248=Table!$A$3,0,IF(A248=Table!$A$4,L248,0)))))</f>
        <v>0</v>
      </c>
      <c r="O248" s="672"/>
      <c r="P248" s="707">
        <f>-IF(A248=Table!$A$5,I248,0)+IF(A248=Table!$A$5,H248,0)</f>
        <v>0</v>
      </c>
      <c r="Q248" s="539" t="str">
        <f t="shared" si="20"/>
        <v>01/1900</v>
      </c>
      <c r="R248" s="475">
        <f t="shared" si="23"/>
        <v>1</v>
      </c>
      <c r="S248" s="691"/>
      <c r="T248" s="691"/>
      <c r="U248" s="691"/>
      <c r="V248" s="691"/>
      <c r="W248" s="818"/>
      <c r="X248" s="818"/>
      <c r="Y248" s="818"/>
      <c r="Z248" s="818"/>
    </row>
    <row r="249" spans="1:26" ht="15">
      <c r="A249" s="537"/>
      <c r="B249" s="669"/>
      <c r="C249" s="537"/>
      <c r="D249" s="848" t="str">
        <f t="shared" si="21"/>
        <v>Caisse-01/1900</v>
      </c>
      <c r="E249" s="683"/>
      <c r="F249" s="680"/>
      <c r="G249" s="540"/>
      <c r="H249" s="930"/>
      <c r="I249" s="930"/>
      <c r="J249" s="930">
        <f t="shared" si="22"/>
        <v>0</v>
      </c>
      <c r="K249" s="930">
        <f t="shared" si="18"/>
        <v>0</v>
      </c>
      <c r="L249" s="705">
        <f t="shared" si="19"/>
        <v>0</v>
      </c>
      <c r="M249" s="537"/>
      <c r="N249" s="706">
        <f>+IF(A249="",0,IF(A249=Table!$A$5,L249,(IF(A249=Table!$A$3,0,IF(A249=Table!$A$4,L249,0)))))</f>
        <v>0</v>
      </c>
      <c r="O249" s="672"/>
      <c r="P249" s="707">
        <f>-IF(A249=Table!$A$5,I249,0)+IF(A249=Table!$A$5,H249,0)</f>
        <v>0</v>
      </c>
      <c r="Q249" s="539" t="str">
        <f t="shared" si="20"/>
        <v>01/1900</v>
      </c>
      <c r="R249" s="475">
        <f t="shared" si="23"/>
        <v>1</v>
      </c>
      <c r="S249" s="691"/>
      <c r="T249" s="691"/>
      <c r="U249" s="691"/>
      <c r="V249" s="691"/>
      <c r="W249" s="818"/>
      <c r="X249" s="818"/>
      <c r="Y249" s="818"/>
      <c r="Z249" s="818"/>
    </row>
    <row r="250" spans="1:26" ht="15">
      <c r="A250" s="537"/>
      <c r="B250" s="669"/>
      <c r="C250" s="537"/>
      <c r="D250" s="848" t="str">
        <f t="shared" si="21"/>
        <v>Caisse-01/1900</v>
      </c>
      <c r="E250" s="541"/>
      <c r="F250" s="680"/>
      <c r="G250" s="540"/>
      <c r="H250" s="930"/>
      <c r="I250" s="930"/>
      <c r="J250" s="930">
        <f t="shared" si="22"/>
        <v>0</v>
      </c>
      <c r="K250" s="930">
        <f t="shared" si="18"/>
        <v>0</v>
      </c>
      <c r="L250" s="705">
        <f t="shared" si="19"/>
        <v>0</v>
      </c>
      <c r="M250" s="537"/>
      <c r="N250" s="706">
        <f>+IF(A250="",0,IF(A250=Table!$A$5,L250,(IF(A250=Table!$A$3,0,IF(A250=Table!$A$4,L250,0)))))</f>
        <v>0</v>
      </c>
      <c r="O250" s="672"/>
      <c r="P250" s="707">
        <f>-IF(A250=Table!$A$5,I250,0)+IF(A250=Table!$A$5,H250,0)</f>
        <v>0</v>
      </c>
      <c r="Q250" s="539" t="str">
        <f t="shared" si="20"/>
        <v>01/1900</v>
      </c>
      <c r="R250" s="475">
        <f t="shared" si="23"/>
        <v>1</v>
      </c>
      <c r="S250" s="691"/>
      <c r="T250" s="691"/>
      <c r="U250" s="691"/>
      <c r="V250" s="691"/>
      <c r="W250" s="818"/>
      <c r="X250" s="818"/>
      <c r="Y250" s="818"/>
      <c r="Z250" s="818"/>
    </row>
    <row r="251" spans="1:26" ht="15">
      <c r="A251" s="537"/>
      <c r="B251" s="669"/>
      <c r="C251" s="537"/>
      <c r="D251" s="848" t="str">
        <f t="shared" si="21"/>
        <v>Caisse-01/1900</v>
      </c>
      <c r="E251" s="541"/>
      <c r="F251" s="680"/>
      <c r="G251" s="540"/>
      <c r="H251" s="930"/>
      <c r="I251" s="930"/>
      <c r="J251" s="930">
        <f t="shared" si="22"/>
        <v>0</v>
      </c>
      <c r="K251" s="930">
        <f t="shared" si="18"/>
        <v>0</v>
      </c>
      <c r="L251" s="705">
        <f t="shared" si="19"/>
        <v>0</v>
      </c>
      <c r="M251" s="537"/>
      <c r="N251" s="706">
        <f>+IF(A251="",0,IF(A251=Table!$A$5,L251,(IF(A251=Table!$A$3,0,IF(A251=Table!$A$4,L251,0)))))</f>
        <v>0</v>
      </c>
      <c r="O251" s="672"/>
      <c r="P251" s="707">
        <f>-IF(A251=Table!$A$5,I251,0)+IF(A251=Table!$A$5,H251,0)</f>
        <v>0</v>
      </c>
      <c r="Q251" s="539" t="str">
        <f t="shared" si="20"/>
        <v>01/1900</v>
      </c>
      <c r="R251" s="475">
        <f t="shared" si="23"/>
        <v>1</v>
      </c>
      <c r="S251" s="691"/>
      <c r="T251" s="691"/>
      <c r="U251" s="691"/>
      <c r="V251" s="691"/>
      <c r="W251" s="818"/>
      <c r="X251" s="818"/>
      <c r="Y251" s="818"/>
      <c r="Z251" s="818"/>
    </row>
    <row r="252" spans="1:26" ht="15">
      <c r="A252" s="537"/>
      <c r="B252" s="669"/>
      <c r="C252" s="537"/>
      <c r="D252" s="848" t="str">
        <f t="shared" si="21"/>
        <v>Caisse-01/1900</v>
      </c>
      <c r="E252" s="541"/>
      <c r="F252" s="680"/>
      <c r="G252" s="540"/>
      <c r="H252" s="930"/>
      <c r="I252" s="930"/>
      <c r="J252" s="930">
        <f t="shared" si="22"/>
        <v>0</v>
      </c>
      <c r="K252" s="930">
        <f t="shared" si="18"/>
        <v>0</v>
      </c>
      <c r="L252" s="705">
        <f t="shared" si="19"/>
        <v>0</v>
      </c>
      <c r="M252" s="537"/>
      <c r="N252" s="706">
        <f>+IF(A252="",0,IF(A252=Table!$A$5,L252,(IF(A252=Table!$A$3,0,IF(A252=Table!$A$4,L252,0)))))</f>
        <v>0</v>
      </c>
      <c r="O252" s="672"/>
      <c r="P252" s="707">
        <f>-IF(A252=Table!$A$5,I252,0)+IF(A252=Table!$A$5,H252,0)</f>
        <v>0</v>
      </c>
      <c r="Q252" s="539" t="str">
        <f t="shared" si="20"/>
        <v>01/1900</v>
      </c>
      <c r="R252" s="475">
        <f t="shared" si="23"/>
        <v>1</v>
      </c>
      <c r="S252" s="691"/>
      <c r="T252" s="691"/>
      <c r="U252" s="691"/>
      <c r="V252" s="691"/>
      <c r="W252" s="818"/>
      <c r="X252" s="818"/>
      <c r="Y252" s="818"/>
      <c r="Z252" s="818"/>
    </row>
    <row r="253" spans="1:26" ht="15">
      <c r="A253" s="537"/>
      <c r="B253" s="669"/>
      <c r="C253" s="537"/>
      <c r="D253" s="848" t="str">
        <f t="shared" si="21"/>
        <v>Caisse-01/1900</v>
      </c>
      <c r="E253" s="541"/>
      <c r="F253" s="680"/>
      <c r="G253" s="540"/>
      <c r="H253" s="930"/>
      <c r="I253" s="930"/>
      <c r="J253" s="930">
        <f t="shared" si="22"/>
        <v>0</v>
      </c>
      <c r="K253" s="930">
        <f t="shared" si="18"/>
        <v>0</v>
      </c>
      <c r="L253" s="705">
        <f t="shared" si="19"/>
        <v>0</v>
      </c>
      <c r="M253" s="537"/>
      <c r="N253" s="706">
        <f>+IF(A253="",0,IF(A253=Table!$A$5,L253,(IF(A253=Table!$A$3,0,IF(A253=Table!$A$4,L253,0)))))</f>
        <v>0</v>
      </c>
      <c r="O253" s="672"/>
      <c r="P253" s="707">
        <f>-IF(A253=Table!$A$5,I253,0)+IF(A253=Table!$A$5,H253,0)</f>
        <v>0</v>
      </c>
      <c r="Q253" s="539" t="str">
        <f t="shared" si="20"/>
        <v>01/1900</v>
      </c>
      <c r="R253" s="475">
        <f t="shared" si="23"/>
        <v>1</v>
      </c>
      <c r="S253" s="691"/>
      <c r="T253" s="691"/>
      <c r="U253" s="691"/>
      <c r="V253" s="691"/>
      <c r="W253" s="818"/>
      <c r="X253" s="818"/>
      <c r="Y253" s="818"/>
      <c r="Z253" s="818"/>
    </row>
    <row r="254" spans="1:26" ht="15">
      <c r="A254" s="537"/>
      <c r="B254" s="669"/>
      <c r="C254" s="537"/>
      <c r="D254" s="848" t="str">
        <f t="shared" si="21"/>
        <v>Caisse-01/1900</v>
      </c>
      <c r="E254" s="541"/>
      <c r="F254" s="680"/>
      <c r="G254" s="540"/>
      <c r="H254" s="930"/>
      <c r="I254" s="930"/>
      <c r="J254" s="930">
        <f t="shared" si="22"/>
        <v>0</v>
      </c>
      <c r="K254" s="930">
        <f t="shared" si="18"/>
        <v>0</v>
      </c>
      <c r="L254" s="705">
        <f t="shared" si="19"/>
        <v>0</v>
      </c>
      <c r="M254" s="537"/>
      <c r="N254" s="706">
        <f>+IF(A254="",0,IF(A254=Table!$A$5,L254,(IF(A254=Table!$A$3,0,IF(A254=Table!$A$4,L254,0)))))</f>
        <v>0</v>
      </c>
      <c r="O254" s="672"/>
      <c r="P254" s="707">
        <f>-IF(A254=Table!$A$5,I254,0)+IF(A254=Table!$A$5,H254,0)</f>
        <v>0</v>
      </c>
      <c r="Q254" s="539" t="str">
        <f t="shared" si="20"/>
        <v>01/1900</v>
      </c>
      <c r="R254" s="475">
        <f t="shared" si="23"/>
        <v>1</v>
      </c>
      <c r="S254" s="691"/>
      <c r="T254" s="691"/>
      <c r="U254" s="691"/>
      <c r="V254" s="691"/>
      <c r="W254" s="818"/>
      <c r="X254" s="818"/>
      <c r="Y254" s="818"/>
      <c r="Z254" s="818"/>
    </row>
    <row r="255" spans="1:26" ht="15">
      <c r="A255" s="537"/>
      <c r="B255" s="669"/>
      <c r="C255" s="537"/>
      <c r="D255" s="848" t="str">
        <f t="shared" si="21"/>
        <v>Caisse-01/1900</v>
      </c>
      <c r="E255" s="541"/>
      <c r="F255" s="680"/>
      <c r="G255" s="540"/>
      <c r="H255" s="930"/>
      <c r="I255" s="930"/>
      <c r="J255" s="930">
        <f t="shared" si="22"/>
        <v>0</v>
      </c>
      <c r="K255" s="930">
        <f t="shared" si="18"/>
        <v>0</v>
      </c>
      <c r="L255" s="705">
        <f t="shared" si="19"/>
        <v>0</v>
      </c>
      <c r="M255" s="537"/>
      <c r="N255" s="706">
        <f>+IF(A255="",0,IF(A255=Table!$A$5,L255,(IF(A255=Table!$A$3,0,IF(A255=Table!$A$4,L255,0)))))</f>
        <v>0</v>
      </c>
      <c r="O255" s="672"/>
      <c r="P255" s="707">
        <f>-IF(A255=Table!$A$5,I255,0)+IF(A255=Table!$A$5,H255,0)</f>
        <v>0</v>
      </c>
      <c r="Q255" s="539" t="str">
        <f t="shared" si="20"/>
        <v>01/1900</v>
      </c>
      <c r="R255" s="475">
        <f t="shared" si="23"/>
        <v>1</v>
      </c>
      <c r="S255" s="691"/>
      <c r="T255" s="691"/>
      <c r="U255" s="691"/>
      <c r="V255" s="691"/>
      <c r="W255" s="818"/>
      <c r="X255" s="818"/>
      <c r="Y255" s="818"/>
      <c r="Z255" s="818"/>
    </row>
    <row r="256" spans="1:26" ht="15">
      <c r="A256" s="537"/>
      <c r="B256" s="669"/>
      <c r="C256" s="537"/>
      <c r="D256" s="848" t="str">
        <f t="shared" si="21"/>
        <v>Caisse-01/1900</v>
      </c>
      <c r="E256" s="679"/>
      <c r="F256" s="677"/>
      <c r="G256" s="540"/>
      <c r="H256" s="930"/>
      <c r="I256" s="932"/>
      <c r="J256" s="930">
        <f t="shared" si="22"/>
        <v>0</v>
      </c>
      <c r="K256" s="930">
        <f t="shared" si="18"/>
        <v>0</v>
      </c>
      <c r="L256" s="705">
        <f t="shared" si="19"/>
        <v>0</v>
      </c>
      <c r="M256" s="537"/>
      <c r="N256" s="706">
        <f>+IF(A256="",0,IF(A256=Table!$A$5,L256,(IF(A256=Table!$A$3,0,IF(A256=Table!$A$4,L256,0)))))</f>
        <v>0</v>
      </c>
      <c r="O256" s="672"/>
      <c r="P256" s="707">
        <f>-IF(A256=Table!$A$5,I256,0)+IF(A256=Table!$A$5,H256,0)</f>
        <v>0</v>
      </c>
      <c r="Q256" s="539" t="str">
        <f t="shared" si="20"/>
        <v>01/1900</v>
      </c>
      <c r="R256" s="475">
        <f t="shared" si="23"/>
        <v>1</v>
      </c>
      <c r="S256" s="691"/>
      <c r="T256" s="691"/>
      <c r="U256" s="691"/>
      <c r="V256" s="691"/>
      <c r="W256" s="818"/>
      <c r="X256" s="818"/>
      <c r="Y256" s="818"/>
      <c r="Z256" s="818"/>
    </row>
    <row r="257" spans="1:26" ht="15">
      <c r="A257" s="537"/>
      <c r="B257" s="669"/>
      <c r="C257" s="537"/>
      <c r="D257" s="848" t="str">
        <f t="shared" si="21"/>
        <v>Caisse-01/1900</v>
      </c>
      <c r="E257" s="677"/>
      <c r="F257" s="677"/>
      <c r="G257" s="540"/>
      <c r="H257" s="932"/>
      <c r="I257" s="930"/>
      <c r="J257" s="930">
        <f t="shared" si="22"/>
        <v>0</v>
      </c>
      <c r="K257" s="930">
        <f t="shared" si="18"/>
        <v>0</v>
      </c>
      <c r="L257" s="705">
        <f t="shared" si="19"/>
        <v>0</v>
      </c>
      <c r="M257" s="537"/>
      <c r="N257" s="706">
        <f>+IF(A257="",0,IF(A257=Table!$A$5,L257,(IF(A257=Table!$A$3,0,IF(A257=Table!$A$4,L257,0)))))</f>
        <v>0</v>
      </c>
      <c r="O257" s="672"/>
      <c r="P257" s="707">
        <f>-IF(A257=Table!$A$5,I257,0)+IF(A257=Table!$A$5,H257,0)</f>
        <v>0</v>
      </c>
      <c r="Q257" s="539" t="str">
        <f t="shared" si="20"/>
        <v>01/1900</v>
      </c>
      <c r="R257" s="475">
        <f t="shared" si="23"/>
        <v>1</v>
      </c>
      <c r="S257" s="691"/>
      <c r="T257" s="691"/>
      <c r="U257" s="691"/>
      <c r="V257" s="691"/>
      <c r="W257" s="818"/>
      <c r="X257" s="818"/>
      <c r="Y257" s="818"/>
      <c r="Z257" s="818"/>
    </row>
    <row r="258" spans="1:26" ht="15">
      <c r="A258" s="537"/>
      <c r="B258" s="669"/>
      <c r="C258" s="537"/>
      <c r="D258" s="848" t="str">
        <f t="shared" si="21"/>
        <v>Caisse-01/1900</v>
      </c>
      <c r="E258" s="541"/>
      <c r="F258" s="680"/>
      <c r="G258" s="540"/>
      <c r="H258" s="930"/>
      <c r="I258" s="930"/>
      <c r="J258" s="930">
        <f t="shared" si="22"/>
        <v>0</v>
      </c>
      <c r="K258" s="930">
        <f t="shared" si="18"/>
        <v>0</v>
      </c>
      <c r="L258" s="705">
        <f t="shared" si="19"/>
        <v>0</v>
      </c>
      <c r="M258" s="537"/>
      <c r="N258" s="706">
        <f>+IF(A258="",0,IF(A258=Table!$A$5,L258,(IF(A258=Table!$A$3,0,IF(A258=Table!$A$4,L258,0)))))</f>
        <v>0</v>
      </c>
      <c r="O258" s="672"/>
      <c r="P258" s="707">
        <f>-IF(A258=Table!$A$5,I258,0)+IF(A258=Table!$A$5,H258,0)</f>
        <v>0</v>
      </c>
      <c r="Q258" s="539" t="str">
        <f t="shared" si="20"/>
        <v>01/1900</v>
      </c>
      <c r="R258" s="475">
        <f t="shared" si="23"/>
        <v>1</v>
      </c>
      <c r="S258" s="691"/>
      <c r="T258" s="691"/>
      <c r="U258" s="691"/>
      <c r="V258" s="691"/>
      <c r="W258" s="818"/>
      <c r="X258" s="818"/>
      <c r="Y258" s="818"/>
      <c r="Z258" s="818"/>
    </row>
    <row r="259" spans="1:26" ht="15">
      <c r="A259" s="537"/>
      <c r="B259" s="669"/>
      <c r="C259" s="537"/>
      <c r="D259" s="848" t="str">
        <f t="shared" si="21"/>
        <v>Caisse-01/1900</v>
      </c>
      <c r="E259" s="541"/>
      <c r="F259" s="680"/>
      <c r="G259" s="540"/>
      <c r="H259" s="930"/>
      <c r="I259" s="930"/>
      <c r="J259" s="930">
        <f t="shared" si="22"/>
        <v>0</v>
      </c>
      <c r="K259" s="930">
        <f t="shared" si="18"/>
        <v>0</v>
      </c>
      <c r="L259" s="705">
        <f t="shared" si="19"/>
        <v>0</v>
      </c>
      <c r="M259" s="537"/>
      <c r="N259" s="706">
        <f>+IF(A259="",0,IF(A259=Table!$A$5,L259,(IF(A259=Table!$A$3,0,IF(A259=Table!$A$4,L259,0)))))</f>
        <v>0</v>
      </c>
      <c r="O259" s="672"/>
      <c r="P259" s="707">
        <f>-IF(A259=Table!$A$5,I259,0)+IF(A259=Table!$A$5,H259,0)</f>
        <v>0</v>
      </c>
      <c r="Q259" s="539" t="str">
        <f t="shared" si="20"/>
        <v>01/1900</v>
      </c>
      <c r="R259" s="475">
        <f t="shared" si="23"/>
        <v>1</v>
      </c>
      <c r="S259" s="691"/>
      <c r="T259" s="691"/>
      <c r="U259" s="691"/>
      <c r="V259" s="691"/>
      <c r="W259" s="818"/>
      <c r="X259" s="818"/>
      <c r="Y259" s="818"/>
      <c r="Z259" s="818"/>
    </row>
    <row r="260" spans="1:26" ht="15">
      <c r="A260" s="537"/>
      <c r="B260" s="669"/>
      <c r="C260" s="537"/>
      <c r="D260" s="848" t="str">
        <f t="shared" si="21"/>
        <v>Caisse-01/1900</v>
      </c>
      <c r="E260" s="679"/>
      <c r="F260" s="677"/>
      <c r="G260" s="540"/>
      <c r="H260" s="930"/>
      <c r="I260" s="932"/>
      <c r="J260" s="930">
        <f t="shared" si="22"/>
        <v>0</v>
      </c>
      <c r="K260" s="930">
        <f t="shared" si="18"/>
        <v>0</v>
      </c>
      <c r="L260" s="705">
        <f t="shared" si="19"/>
        <v>0</v>
      </c>
      <c r="M260" s="537"/>
      <c r="N260" s="706">
        <f>+IF(A260="",0,IF(A260=Table!$A$5,L260,(IF(A260=Table!$A$3,0,IF(A260=Table!$A$4,L260,0)))))</f>
        <v>0</v>
      </c>
      <c r="O260" s="672"/>
      <c r="P260" s="707">
        <f>-IF(A260=Table!$A$5,I260,0)+IF(A260=Table!$A$5,H260,0)</f>
        <v>0</v>
      </c>
      <c r="Q260" s="539" t="str">
        <f t="shared" si="20"/>
        <v>01/1900</v>
      </c>
      <c r="R260" s="475">
        <f t="shared" si="23"/>
        <v>1</v>
      </c>
      <c r="S260" s="691"/>
      <c r="T260" s="691"/>
      <c r="U260" s="691"/>
      <c r="V260" s="691"/>
      <c r="W260" s="818"/>
      <c r="X260" s="818"/>
      <c r="Y260" s="818"/>
      <c r="Z260" s="818"/>
    </row>
    <row r="261" spans="1:26" ht="15">
      <c r="A261" s="537"/>
      <c r="B261" s="669"/>
      <c r="C261" s="537"/>
      <c r="D261" s="848" t="str">
        <f t="shared" si="21"/>
        <v>Caisse-01/1900</v>
      </c>
      <c r="E261" s="677"/>
      <c r="F261" s="677"/>
      <c r="G261" s="540"/>
      <c r="H261" s="932"/>
      <c r="I261" s="930"/>
      <c r="J261" s="930">
        <f t="shared" si="22"/>
        <v>0</v>
      </c>
      <c r="K261" s="930">
        <f t="shared" si="18"/>
        <v>0</v>
      </c>
      <c r="L261" s="705">
        <f t="shared" si="19"/>
        <v>0</v>
      </c>
      <c r="M261" s="537"/>
      <c r="N261" s="706">
        <f>+IF(A261="",0,IF(A261=Table!$A$5,L261,(IF(A261=Table!$A$3,0,IF(A261=Table!$A$4,L261,0)))))</f>
        <v>0</v>
      </c>
      <c r="O261" s="672"/>
      <c r="P261" s="707">
        <f>-IF(A261=Table!$A$5,I261,0)+IF(A261=Table!$A$5,H261,0)</f>
        <v>0</v>
      </c>
      <c r="Q261" s="539" t="str">
        <f t="shared" si="20"/>
        <v>01/1900</v>
      </c>
      <c r="R261" s="475">
        <f t="shared" si="23"/>
        <v>1</v>
      </c>
      <c r="S261" s="691"/>
      <c r="T261" s="691"/>
      <c r="U261" s="691"/>
      <c r="V261" s="691"/>
      <c r="W261" s="818"/>
      <c r="X261" s="818"/>
      <c r="Y261" s="818"/>
      <c r="Z261" s="818"/>
    </row>
    <row r="262" spans="1:26" ht="15">
      <c r="A262" s="537"/>
      <c r="B262" s="669"/>
      <c r="C262" s="537"/>
      <c r="D262" s="848" t="str">
        <f t="shared" si="21"/>
        <v>Caisse-01/1900</v>
      </c>
      <c r="E262" s="541"/>
      <c r="F262" s="680"/>
      <c r="G262" s="540"/>
      <c r="H262" s="930"/>
      <c r="I262" s="930"/>
      <c r="J262" s="930">
        <f t="shared" si="22"/>
        <v>0</v>
      </c>
      <c r="K262" s="930">
        <f t="shared" si="18"/>
        <v>0</v>
      </c>
      <c r="L262" s="705">
        <f t="shared" si="19"/>
        <v>0</v>
      </c>
      <c r="M262" s="537"/>
      <c r="N262" s="706">
        <f>+IF(A262="",0,IF(A262=Table!$A$5,L262,(IF(A262=Table!$A$3,0,IF(A262=Table!$A$4,L262,0)))))</f>
        <v>0</v>
      </c>
      <c r="O262" s="672"/>
      <c r="P262" s="707">
        <f>-IF(A262=Table!$A$5,I262,0)+IF(A262=Table!$A$5,H262,0)</f>
        <v>0</v>
      </c>
      <c r="Q262" s="539" t="str">
        <f t="shared" si="20"/>
        <v>01/1900</v>
      </c>
      <c r="R262" s="475">
        <f t="shared" si="23"/>
        <v>1</v>
      </c>
      <c r="S262" s="691"/>
      <c r="T262" s="691"/>
      <c r="U262" s="691"/>
      <c r="V262" s="691"/>
      <c r="W262" s="818"/>
      <c r="X262" s="818"/>
      <c r="Y262" s="818"/>
      <c r="Z262" s="818"/>
    </row>
    <row r="263" spans="1:26" ht="15">
      <c r="A263" s="537"/>
      <c r="B263" s="669"/>
      <c r="C263" s="537"/>
      <c r="D263" s="848" t="str">
        <f t="shared" si="21"/>
        <v>Caisse-01/1900</v>
      </c>
      <c r="E263" s="541"/>
      <c r="F263" s="680"/>
      <c r="G263" s="540"/>
      <c r="H263" s="930"/>
      <c r="I263" s="930"/>
      <c r="J263" s="930">
        <f t="shared" si="22"/>
        <v>0</v>
      </c>
      <c r="K263" s="930">
        <f t="shared" si="18"/>
        <v>0</v>
      </c>
      <c r="L263" s="705">
        <f t="shared" si="19"/>
        <v>0</v>
      </c>
      <c r="M263" s="537"/>
      <c r="N263" s="706">
        <f>+IF(A263="",0,IF(A263=Table!$A$5,L263,(IF(A263=Table!$A$3,0,IF(A263=Table!$A$4,L263,0)))))</f>
        <v>0</v>
      </c>
      <c r="O263" s="672"/>
      <c r="P263" s="707">
        <f>-IF(A263=Table!$A$5,I263,0)+IF(A263=Table!$A$5,H263,0)</f>
        <v>0</v>
      </c>
      <c r="Q263" s="539" t="str">
        <f t="shared" si="20"/>
        <v>01/1900</v>
      </c>
      <c r="R263" s="475">
        <f t="shared" si="23"/>
        <v>1</v>
      </c>
      <c r="S263" s="691"/>
      <c r="T263" s="691"/>
      <c r="U263" s="691"/>
      <c r="V263" s="691"/>
      <c r="W263" s="818"/>
      <c r="X263" s="818"/>
      <c r="Y263" s="818"/>
      <c r="Z263" s="818"/>
    </row>
    <row r="264" spans="1:26" ht="15">
      <c r="A264" s="537"/>
      <c r="B264" s="669"/>
      <c r="C264" s="537"/>
      <c r="D264" s="848" t="str">
        <f t="shared" si="21"/>
        <v>Caisse-01/1900</v>
      </c>
      <c r="E264" s="541"/>
      <c r="F264" s="680"/>
      <c r="G264" s="540"/>
      <c r="H264" s="930"/>
      <c r="I264" s="930"/>
      <c r="J264" s="930">
        <f t="shared" si="22"/>
        <v>0</v>
      </c>
      <c r="K264" s="930">
        <f t="shared" si="18"/>
        <v>0</v>
      </c>
      <c r="L264" s="705">
        <f t="shared" si="19"/>
        <v>0</v>
      </c>
      <c r="M264" s="537"/>
      <c r="N264" s="706">
        <f>+IF(A264="",0,IF(A264=Table!$A$5,L264,(IF(A264=Table!$A$3,0,IF(A264=Table!$A$4,L264,0)))))</f>
        <v>0</v>
      </c>
      <c r="O264" s="672"/>
      <c r="P264" s="707">
        <f>-IF(A264=Table!$A$5,I264,0)+IF(A264=Table!$A$5,H264,0)</f>
        <v>0</v>
      </c>
      <c r="Q264" s="539" t="str">
        <f t="shared" si="20"/>
        <v>01/1900</v>
      </c>
      <c r="R264" s="475">
        <f t="shared" si="23"/>
        <v>1</v>
      </c>
      <c r="S264" s="691"/>
      <c r="T264" s="691"/>
      <c r="U264" s="691"/>
      <c r="V264" s="691"/>
      <c r="W264" s="818"/>
      <c r="X264" s="818"/>
      <c r="Y264" s="818"/>
      <c r="Z264" s="818"/>
    </row>
    <row r="265" spans="1:26" ht="15">
      <c r="A265" s="537"/>
      <c r="B265" s="669"/>
      <c r="C265" s="537"/>
      <c r="D265" s="848" t="str">
        <f t="shared" si="21"/>
        <v>Caisse-01/1900</v>
      </c>
      <c r="E265" s="541"/>
      <c r="F265" s="680"/>
      <c r="G265" s="540"/>
      <c r="H265" s="930"/>
      <c r="I265" s="930"/>
      <c r="J265" s="930">
        <f t="shared" si="22"/>
        <v>0</v>
      </c>
      <c r="K265" s="930">
        <f t="shared" si="18"/>
        <v>0</v>
      </c>
      <c r="L265" s="705">
        <f t="shared" si="19"/>
        <v>0</v>
      </c>
      <c r="M265" s="537"/>
      <c r="N265" s="706">
        <f>+IF(A265="",0,IF(A265=Table!$A$5,L265,(IF(A265=Table!$A$3,0,IF(A265=Table!$A$4,L265,0)))))</f>
        <v>0</v>
      </c>
      <c r="O265" s="672"/>
      <c r="P265" s="707">
        <f>-IF(A265=Table!$A$5,I265,0)+IF(A265=Table!$A$5,H265,0)</f>
        <v>0</v>
      </c>
      <c r="Q265" s="539" t="str">
        <f t="shared" si="20"/>
        <v>01/1900</v>
      </c>
      <c r="R265" s="475">
        <f t="shared" si="23"/>
        <v>1</v>
      </c>
      <c r="S265" s="691"/>
      <c r="T265" s="691"/>
      <c r="U265" s="691"/>
      <c r="V265" s="691"/>
      <c r="W265" s="818"/>
      <c r="X265" s="818"/>
      <c r="Y265" s="818"/>
      <c r="Z265" s="818"/>
    </row>
    <row r="266" spans="1:26" ht="15">
      <c r="A266" s="537"/>
      <c r="B266" s="669"/>
      <c r="C266" s="537"/>
      <c r="D266" s="848" t="str">
        <f t="shared" si="21"/>
        <v>Caisse-01/1900</v>
      </c>
      <c r="E266" s="541"/>
      <c r="F266" s="680"/>
      <c r="G266" s="540"/>
      <c r="H266" s="930"/>
      <c r="I266" s="930"/>
      <c r="J266" s="930">
        <f t="shared" si="22"/>
        <v>0</v>
      </c>
      <c r="K266" s="930">
        <f t="shared" si="18"/>
        <v>0</v>
      </c>
      <c r="L266" s="705">
        <f t="shared" si="19"/>
        <v>0</v>
      </c>
      <c r="M266" s="537"/>
      <c r="N266" s="706">
        <f>+IF(A266="",0,IF(A266=Table!$A$5,L266,(IF(A266=Table!$A$3,0,IF(A266=Table!$A$4,L266,0)))))</f>
        <v>0</v>
      </c>
      <c r="O266" s="672"/>
      <c r="P266" s="707">
        <f>-IF(A266=Table!$A$5,I266,0)+IF(A266=Table!$A$5,H266,0)</f>
        <v>0</v>
      </c>
      <c r="Q266" s="539" t="str">
        <f t="shared" si="20"/>
        <v>01/1900</v>
      </c>
      <c r="R266" s="475">
        <f t="shared" si="23"/>
        <v>1</v>
      </c>
      <c r="S266" s="691"/>
      <c r="T266" s="691"/>
      <c r="U266" s="691"/>
      <c r="V266" s="691"/>
      <c r="W266" s="818"/>
      <c r="X266" s="818"/>
      <c r="Y266" s="818"/>
      <c r="Z266" s="818"/>
    </row>
    <row r="267" spans="1:26" ht="15">
      <c r="A267" s="537"/>
      <c r="B267" s="669"/>
      <c r="C267" s="537"/>
      <c r="D267" s="848" t="str">
        <f t="shared" si="21"/>
        <v>Caisse-01/1900</v>
      </c>
      <c r="E267" s="541"/>
      <c r="F267" s="680"/>
      <c r="G267" s="540"/>
      <c r="H267" s="930"/>
      <c r="I267" s="930"/>
      <c r="J267" s="930">
        <f t="shared" si="22"/>
        <v>0</v>
      </c>
      <c r="K267" s="930">
        <f t="shared" ref="K267:K330" si="24">+IFERROR((+INDEX($O$4:$Z$4,MATCH(Q267,$O$3:$Z$3,0))),0)</f>
        <v>0</v>
      </c>
      <c r="L267" s="705">
        <f t="shared" ref="L267:L330" si="25">IFERROR((H267/K267-I267/K267),0)</f>
        <v>0</v>
      </c>
      <c r="M267" s="537"/>
      <c r="N267" s="706">
        <f>+IF(A267="",0,IF(A267=Table!$A$5,L267,(IF(A267=Table!$A$3,0,IF(A267=Table!$A$4,L267,0)))))</f>
        <v>0</v>
      </c>
      <c r="O267" s="672"/>
      <c r="P267" s="707">
        <f>-IF(A267=Table!$A$5,I267,0)+IF(A267=Table!$A$5,H267,0)</f>
        <v>0</v>
      </c>
      <c r="Q267" s="539" t="str">
        <f t="shared" ref="Q267:Q330" si="26">+TEXT(B267,"mm/aaaa")</f>
        <v>01/1900</v>
      </c>
      <c r="R267" s="475">
        <f t="shared" si="23"/>
        <v>1</v>
      </c>
      <c r="S267" s="691"/>
      <c r="T267" s="691"/>
      <c r="U267" s="691"/>
      <c r="V267" s="691"/>
      <c r="W267" s="818"/>
      <c r="X267" s="818"/>
      <c r="Y267" s="818"/>
      <c r="Z267" s="818"/>
    </row>
    <row r="268" spans="1:26" ht="15">
      <c r="A268" s="537"/>
      <c r="B268" s="669"/>
      <c r="C268" s="537"/>
      <c r="D268" s="848" t="str">
        <f t="shared" ref="D268:D331" si="27">"Caisse-"&amp;Q268</f>
        <v>Caisse-01/1900</v>
      </c>
      <c r="E268" s="541"/>
      <c r="F268" s="680"/>
      <c r="G268" s="540"/>
      <c r="H268" s="930"/>
      <c r="I268" s="930"/>
      <c r="J268" s="930">
        <f t="shared" ref="J268:J331" si="28">+J267+H268-I268</f>
        <v>0</v>
      </c>
      <c r="K268" s="930">
        <f t="shared" si="24"/>
        <v>0</v>
      </c>
      <c r="L268" s="705">
        <f t="shared" si="25"/>
        <v>0</v>
      </c>
      <c r="M268" s="537"/>
      <c r="N268" s="706">
        <f>+IF(A268="",0,IF(A268=Table!$A$5,L268,(IF(A268=Table!$A$3,0,IF(A268=Table!$A$4,L268,0)))))</f>
        <v>0</v>
      </c>
      <c r="O268" s="672"/>
      <c r="P268" s="707">
        <f>-IF(A268=Table!$A$5,I268,0)+IF(A268=Table!$A$5,H268,0)</f>
        <v>0</v>
      </c>
      <c r="Q268" s="539" t="str">
        <f t="shared" si="26"/>
        <v>01/1900</v>
      </c>
      <c r="R268" s="475">
        <f t="shared" ref="R268:R331" si="29">ROUNDUP(MONTH(Q268)/3,0)</f>
        <v>1</v>
      </c>
      <c r="S268" s="691"/>
      <c r="T268" s="691"/>
      <c r="U268" s="691"/>
      <c r="V268" s="691"/>
      <c r="W268" s="818"/>
      <c r="X268" s="818"/>
      <c r="Y268" s="818"/>
      <c r="Z268" s="818"/>
    </row>
    <row r="269" spans="1:26" ht="15">
      <c r="A269" s="537"/>
      <c r="B269" s="669"/>
      <c r="C269" s="537"/>
      <c r="D269" s="848" t="str">
        <f t="shared" si="27"/>
        <v>Caisse-01/1900</v>
      </c>
      <c r="E269" s="541"/>
      <c r="F269" s="684"/>
      <c r="G269" s="540"/>
      <c r="H269" s="930"/>
      <c r="I269" s="930"/>
      <c r="J269" s="930">
        <f t="shared" si="28"/>
        <v>0</v>
      </c>
      <c r="K269" s="930">
        <f t="shared" si="24"/>
        <v>0</v>
      </c>
      <c r="L269" s="705">
        <f t="shared" si="25"/>
        <v>0</v>
      </c>
      <c r="M269" s="537"/>
      <c r="N269" s="706">
        <f>+IF(A269="",0,IF(A269=Table!$A$5,L269,(IF(A269=Table!$A$3,0,IF(A269=Table!$A$4,L269,0)))))</f>
        <v>0</v>
      </c>
      <c r="O269" s="672"/>
      <c r="P269" s="707">
        <f>-IF(A269=Table!$A$5,I269,0)+IF(A269=Table!$A$5,H269,0)</f>
        <v>0</v>
      </c>
      <c r="Q269" s="539" t="str">
        <f t="shared" si="26"/>
        <v>01/1900</v>
      </c>
      <c r="R269" s="475">
        <f t="shared" si="29"/>
        <v>1</v>
      </c>
      <c r="S269" s="691"/>
      <c r="T269" s="691"/>
      <c r="U269" s="691"/>
      <c r="V269" s="691"/>
      <c r="W269" s="818"/>
      <c r="X269" s="818"/>
      <c r="Y269" s="818"/>
      <c r="Z269" s="818"/>
    </row>
    <row r="270" spans="1:26" ht="15">
      <c r="A270" s="537"/>
      <c r="B270" s="669"/>
      <c r="C270" s="537"/>
      <c r="D270" s="848" t="str">
        <f t="shared" si="27"/>
        <v>Caisse-01/1900</v>
      </c>
      <c r="E270" s="541"/>
      <c r="F270" s="680"/>
      <c r="G270" s="540"/>
      <c r="H270" s="930"/>
      <c r="I270" s="930"/>
      <c r="J270" s="930">
        <f t="shared" si="28"/>
        <v>0</v>
      </c>
      <c r="K270" s="930">
        <f t="shared" si="24"/>
        <v>0</v>
      </c>
      <c r="L270" s="705">
        <f t="shared" si="25"/>
        <v>0</v>
      </c>
      <c r="M270" s="537"/>
      <c r="N270" s="706">
        <f>+IF(A270="",0,IF(A270=Table!$A$5,L270,(IF(A270=Table!$A$3,0,IF(A270=Table!$A$4,L270,0)))))</f>
        <v>0</v>
      </c>
      <c r="O270" s="672"/>
      <c r="P270" s="707">
        <f>-IF(A270=Table!$A$5,I270,0)+IF(A270=Table!$A$5,H270,0)</f>
        <v>0</v>
      </c>
      <c r="Q270" s="539" t="str">
        <f t="shared" si="26"/>
        <v>01/1900</v>
      </c>
      <c r="R270" s="475">
        <f t="shared" si="29"/>
        <v>1</v>
      </c>
      <c r="S270" s="691"/>
      <c r="T270" s="691"/>
      <c r="U270" s="691"/>
      <c r="V270" s="691"/>
      <c r="W270" s="818"/>
      <c r="X270" s="818"/>
      <c r="Y270" s="818"/>
      <c r="Z270" s="818"/>
    </row>
    <row r="271" spans="1:26" ht="15">
      <c r="A271" s="537"/>
      <c r="B271" s="669"/>
      <c r="C271" s="537"/>
      <c r="D271" s="848" t="str">
        <f t="shared" si="27"/>
        <v>Caisse-01/1900</v>
      </c>
      <c r="E271" s="541"/>
      <c r="F271" s="680"/>
      <c r="G271" s="540"/>
      <c r="H271" s="930"/>
      <c r="I271" s="930"/>
      <c r="J271" s="930">
        <f t="shared" si="28"/>
        <v>0</v>
      </c>
      <c r="K271" s="930">
        <f t="shared" si="24"/>
        <v>0</v>
      </c>
      <c r="L271" s="705">
        <f t="shared" si="25"/>
        <v>0</v>
      </c>
      <c r="M271" s="537"/>
      <c r="N271" s="706">
        <f>+IF(A271="",0,IF(A271=Table!$A$5,L271,(IF(A271=Table!$A$3,0,IF(A271=Table!$A$4,L271,0)))))</f>
        <v>0</v>
      </c>
      <c r="O271" s="672"/>
      <c r="P271" s="707">
        <f>-IF(A271=Table!$A$5,I271,0)+IF(A271=Table!$A$5,H271,0)</f>
        <v>0</v>
      </c>
      <c r="Q271" s="539" t="str">
        <f t="shared" si="26"/>
        <v>01/1900</v>
      </c>
      <c r="R271" s="475">
        <f t="shared" si="29"/>
        <v>1</v>
      </c>
      <c r="S271" s="691"/>
      <c r="T271" s="691"/>
      <c r="U271" s="691"/>
      <c r="V271" s="691"/>
      <c r="W271" s="818"/>
      <c r="X271" s="818"/>
      <c r="Y271" s="818"/>
      <c r="Z271" s="818"/>
    </row>
    <row r="272" spans="1:26" ht="15">
      <c r="A272" s="537"/>
      <c r="B272" s="669"/>
      <c r="C272" s="537"/>
      <c r="D272" s="848" t="str">
        <f t="shared" si="27"/>
        <v>Caisse-01/1900</v>
      </c>
      <c r="E272" s="541"/>
      <c r="F272" s="680"/>
      <c r="G272" s="540"/>
      <c r="H272" s="930"/>
      <c r="I272" s="930"/>
      <c r="J272" s="930">
        <f t="shared" si="28"/>
        <v>0</v>
      </c>
      <c r="K272" s="930">
        <f t="shared" si="24"/>
        <v>0</v>
      </c>
      <c r="L272" s="705">
        <f t="shared" si="25"/>
        <v>0</v>
      </c>
      <c r="M272" s="537"/>
      <c r="N272" s="706">
        <f>+IF(A272="",0,IF(A272=Table!$A$5,L272,(IF(A272=Table!$A$3,0,IF(A272=Table!$A$4,L272,0)))))</f>
        <v>0</v>
      </c>
      <c r="O272" s="672"/>
      <c r="P272" s="707">
        <f>-IF(A272=Table!$A$5,I272,0)+IF(A272=Table!$A$5,H272,0)</f>
        <v>0</v>
      </c>
      <c r="Q272" s="539" t="str">
        <f t="shared" si="26"/>
        <v>01/1900</v>
      </c>
      <c r="R272" s="475">
        <f t="shared" si="29"/>
        <v>1</v>
      </c>
      <c r="S272" s="691"/>
      <c r="T272" s="691"/>
      <c r="U272" s="691"/>
      <c r="V272" s="691"/>
      <c r="W272" s="818"/>
      <c r="X272" s="818"/>
      <c r="Y272" s="818"/>
      <c r="Z272" s="818"/>
    </row>
    <row r="273" spans="1:26" ht="15">
      <c r="A273" s="537"/>
      <c r="B273" s="669"/>
      <c r="C273" s="537"/>
      <c r="D273" s="848" t="str">
        <f t="shared" si="27"/>
        <v>Caisse-01/1900</v>
      </c>
      <c r="E273" s="541"/>
      <c r="F273" s="680"/>
      <c r="G273" s="540"/>
      <c r="H273" s="930"/>
      <c r="I273" s="930"/>
      <c r="J273" s="930">
        <f t="shared" si="28"/>
        <v>0</v>
      </c>
      <c r="K273" s="930">
        <f t="shared" si="24"/>
        <v>0</v>
      </c>
      <c r="L273" s="705">
        <f t="shared" si="25"/>
        <v>0</v>
      </c>
      <c r="M273" s="537"/>
      <c r="N273" s="706">
        <f>+IF(A273="",0,IF(A273=Table!$A$5,L273,(IF(A273=Table!$A$3,0,IF(A273=Table!$A$4,L273,0)))))</f>
        <v>0</v>
      </c>
      <c r="O273" s="672"/>
      <c r="P273" s="707">
        <f>-IF(A273=Table!$A$5,I273,0)+IF(A273=Table!$A$5,H273,0)</f>
        <v>0</v>
      </c>
      <c r="Q273" s="539" t="str">
        <f t="shared" si="26"/>
        <v>01/1900</v>
      </c>
      <c r="R273" s="475">
        <f t="shared" si="29"/>
        <v>1</v>
      </c>
      <c r="S273" s="691"/>
      <c r="T273" s="691"/>
      <c r="U273" s="691"/>
      <c r="V273" s="691"/>
      <c r="W273" s="818"/>
      <c r="X273" s="818"/>
      <c r="Y273" s="818"/>
      <c r="Z273" s="818"/>
    </row>
    <row r="274" spans="1:26" ht="15">
      <c r="A274" s="537"/>
      <c r="B274" s="669"/>
      <c r="C274" s="537"/>
      <c r="D274" s="848" t="str">
        <f t="shared" si="27"/>
        <v>Caisse-01/1900</v>
      </c>
      <c r="E274" s="541"/>
      <c r="F274" s="680"/>
      <c r="G274" s="540"/>
      <c r="H274" s="930"/>
      <c r="I274" s="930"/>
      <c r="J274" s="930">
        <f t="shared" si="28"/>
        <v>0</v>
      </c>
      <c r="K274" s="930">
        <f t="shared" si="24"/>
        <v>0</v>
      </c>
      <c r="L274" s="705">
        <f t="shared" si="25"/>
        <v>0</v>
      </c>
      <c r="M274" s="537"/>
      <c r="N274" s="706">
        <f>+IF(A274="",0,IF(A274=Table!$A$5,L274,(IF(A274=Table!$A$3,0,IF(A274=Table!$A$4,L274,0)))))</f>
        <v>0</v>
      </c>
      <c r="O274" s="672"/>
      <c r="P274" s="707">
        <f>-IF(A274=Table!$A$5,I274,0)+IF(A274=Table!$A$5,H274,0)</f>
        <v>0</v>
      </c>
      <c r="Q274" s="539" t="str">
        <f t="shared" si="26"/>
        <v>01/1900</v>
      </c>
      <c r="R274" s="475">
        <f t="shared" si="29"/>
        <v>1</v>
      </c>
      <c r="S274" s="691"/>
      <c r="T274" s="691"/>
      <c r="U274" s="691"/>
      <c r="V274" s="691"/>
      <c r="W274" s="818"/>
      <c r="X274" s="818"/>
      <c r="Y274" s="818"/>
      <c r="Z274" s="818"/>
    </row>
    <row r="275" spans="1:26" ht="15">
      <c r="A275" s="537"/>
      <c r="B275" s="669"/>
      <c r="C275" s="537"/>
      <c r="D275" s="848" t="str">
        <f t="shared" si="27"/>
        <v>Caisse-01/1900</v>
      </c>
      <c r="E275" s="541"/>
      <c r="F275" s="680"/>
      <c r="G275" s="540"/>
      <c r="H275" s="930"/>
      <c r="I275" s="930"/>
      <c r="J275" s="930">
        <f t="shared" si="28"/>
        <v>0</v>
      </c>
      <c r="K275" s="930">
        <f t="shared" si="24"/>
        <v>0</v>
      </c>
      <c r="L275" s="705">
        <f t="shared" si="25"/>
        <v>0</v>
      </c>
      <c r="M275" s="537"/>
      <c r="N275" s="706">
        <f>+IF(A275="",0,IF(A275=Table!$A$5,L275,(IF(A275=Table!$A$3,0,IF(A275=Table!$A$4,L275,0)))))</f>
        <v>0</v>
      </c>
      <c r="O275" s="672"/>
      <c r="P275" s="707">
        <f>-IF(A275=Table!$A$5,I275,0)+IF(A275=Table!$A$5,H275,0)</f>
        <v>0</v>
      </c>
      <c r="Q275" s="539" t="str">
        <f t="shared" si="26"/>
        <v>01/1900</v>
      </c>
      <c r="R275" s="475">
        <f t="shared" si="29"/>
        <v>1</v>
      </c>
      <c r="S275" s="691"/>
      <c r="T275" s="691"/>
      <c r="U275" s="691"/>
      <c r="V275" s="691"/>
      <c r="W275" s="818"/>
      <c r="X275" s="818"/>
      <c r="Y275" s="818"/>
      <c r="Z275" s="818"/>
    </row>
    <row r="276" spans="1:26" ht="15">
      <c r="A276" s="537"/>
      <c r="B276" s="669"/>
      <c r="C276" s="537"/>
      <c r="D276" s="848" t="str">
        <f t="shared" si="27"/>
        <v>Caisse-01/1900</v>
      </c>
      <c r="E276" s="541"/>
      <c r="F276" s="680"/>
      <c r="G276" s="540"/>
      <c r="H276" s="930"/>
      <c r="I276" s="930"/>
      <c r="J276" s="930">
        <f t="shared" si="28"/>
        <v>0</v>
      </c>
      <c r="K276" s="930">
        <f t="shared" si="24"/>
        <v>0</v>
      </c>
      <c r="L276" s="705">
        <f t="shared" si="25"/>
        <v>0</v>
      </c>
      <c r="M276" s="537"/>
      <c r="N276" s="706">
        <f>+IF(A276="",0,IF(A276=Table!$A$5,L276,(IF(A276=Table!$A$3,0,IF(A276=Table!$A$4,L276,0)))))</f>
        <v>0</v>
      </c>
      <c r="O276" s="672"/>
      <c r="P276" s="707">
        <f>-IF(A276=Table!$A$5,I276,0)+IF(A276=Table!$A$5,H276,0)</f>
        <v>0</v>
      </c>
      <c r="Q276" s="539" t="str">
        <f t="shared" si="26"/>
        <v>01/1900</v>
      </c>
      <c r="R276" s="475">
        <f t="shared" si="29"/>
        <v>1</v>
      </c>
      <c r="S276" s="691"/>
      <c r="T276" s="691"/>
      <c r="U276" s="691"/>
      <c r="V276" s="691"/>
      <c r="W276" s="818"/>
      <c r="X276" s="818"/>
      <c r="Y276" s="818"/>
      <c r="Z276" s="818"/>
    </row>
    <row r="277" spans="1:26" ht="15">
      <c r="A277" s="537"/>
      <c r="B277" s="669"/>
      <c r="C277" s="537"/>
      <c r="D277" s="848" t="str">
        <f t="shared" si="27"/>
        <v>Caisse-01/1900</v>
      </c>
      <c r="E277" s="541"/>
      <c r="F277" s="680"/>
      <c r="G277" s="540"/>
      <c r="H277" s="930"/>
      <c r="I277" s="930"/>
      <c r="J277" s="930">
        <f t="shared" si="28"/>
        <v>0</v>
      </c>
      <c r="K277" s="930">
        <f t="shared" si="24"/>
        <v>0</v>
      </c>
      <c r="L277" s="705">
        <f t="shared" si="25"/>
        <v>0</v>
      </c>
      <c r="M277" s="537"/>
      <c r="N277" s="706">
        <f>+IF(A277="",0,IF(A277=Table!$A$5,L277,(IF(A277=Table!$A$3,0,IF(A277=Table!$A$4,L277,0)))))</f>
        <v>0</v>
      </c>
      <c r="O277" s="672"/>
      <c r="P277" s="707">
        <f>-IF(A277=Table!$A$5,I277,0)+IF(A277=Table!$A$5,H277,0)</f>
        <v>0</v>
      </c>
      <c r="Q277" s="539" t="str">
        <f t="shared" si="26"/>
        <v>01/1900</v>
      </c>
      <c r="R277" s="475">
        <f t="shared" si="29"/>
        <v>1</v>
      </c>
      <c r="S277" s="691"/>
      <c r="T277" s="691"/>
      <c r="U277" s="691"/>
      <c r="V277" s="691"/>
      <c r="W277" s="818"/>
      <c r="X277" s="818"/>
      <c r="Y277" s="818"/>
      <c r="Z277" s="818"/>
    </row>
    <row r="278" spans="1:26" ht="15">
      <c r="A278" s="537"/>
      <c r="B278" s="669"/>
      <c r="C278" s="537"/>
      <c r="D278" s="848" t="str">
        <f t="shared" si="27"/>
        <v>Caisse-01/1900</v>
      </c>
      <c r="E278" s="541"/>
      <c r="F278" s="680"/>
      <c r="G278" s="540"/>
      <c r="H278" s="930"/>
      <c r="I278" s="930"/>
      <c r="J278" s="930">
        <f t="shared" si="28"/>
        <v>0</v>
      </c>
      <c r="K278" s="930">
        <f t="shared" si="24"/>
        <v>0</v>
      </c>
      <c r="L278" s="705">
        <f t="shared" si="25"/>
        <v>0</v>
      </c>
      <c r="M278" s="537"/>
      <c r="N278" s="706">
        <f>+IF(A278="",0,IF(A278=Table!$A$5,L278,(IF(A278=Table!$A$3,0,IF(A278=Table!$A$4,L278,0)))))</f>
        <v>0</v>
      </c>
      <c r="O278" s="672"/>
      <c r="P278" s="707">
        <f>-IF(A278=Table!$A$5,I278,0)+IF(A278=Table!$A$5,H278,0)</f>
        <v>0</v>
      </c>
      <c r="Q278" s="539" t="str">
        <f t="shared" si="26"/>
        <v>01/1900</v>
      </c>
      <c r="R278" s="475">
        <f t="shared" si="29"/>
        <v>1</v>
      </c>
      <c r="S278" s="691"/>
      <c r="T278" s="691"/>
      <c r="U278" s="691"/>
      <c r="V278" s="691"/>
      <c r="W278" s="818"/>
      <c r="X278" s="818"/>
      <c r="Y278" s="818"/>
      <c r="Z278" s="818"/>
    </row>
    <row r="279" spans="1:26" ht="15">
      <c r="A279" s="537"/>
      <c r="B279" s="669"/>
      <c r="C279" s="537"/>
      <c r="D279" s="848" t="str">
        <f t="shared" si="27"/>
        <v>Caisse-01/1900</v>
      </c>
      <c r="E279" s="541"/>
      <c r="F279" s="680"/>
      <c r="G279" s="540"/>
      <c r="H279" s="930"/>
      <c r="I279" s="930"/>
      <c r="J279" s="930">
        <f t="shared" si="28"/>
        <v>0</v>
      </c>
      <c r="K279" s="930">
        <f t="shared" si="24"/>
        <v>0</v>
      </c>
      <c r="L279" s="705">
        <f t="shared" si="25"/>
        <v>0</v>
      </c>
      <c r="M279" s="537"/>
      <c r="N279" s="706">
        <f>+IF(A279="",0,IF(A279=Table!$A$5,L279,(IF(A279=Table!$A$3,0,IF(A279=Table!$A$4,L279,0)))))</f>
        <v>0</v>
      </c>
      <c r="O279" s="672"/>
      <c r="P279" s="707">
        <f>-IF(A279=Table!$A$5,I279,0)+IF(A279=Table!$A$5,H279,0)</f>
        <v>0</v>
      </c>
      <c r="Q279" s="539" t="str">
        <f t="shared" si="26"/>
        <v>01/1900</v>
      </c>
      <c r="R279" s="475">
        <f t="shared" si="29"/>
        <v>1</v>
      </c>
      <c r="S279" s="691"/>
      <c r="T279" s="691"/>
      <c r="U279" s="691"/>
      <c r="V279" s="691"/>
      <c r="W279" s="818"/>
      <c r="X279" s="818"/>
      <c r="Y279" s="818"/>
      <c r="Z279" s="818"/>
    </row>
    <row r="280" spans="1:26" ht="15">
      <c r="A280" s="537"/>
      <c r="B280" s="669"/>
      <c r="C280" s="537"/>
      <c r="D280" s="848" t="str">
        <f t="shared" si="27"/>
        <v>Caisse-01/1900</v>
      </c>
      <c r="E280" s="541"/>
      <c r="F280" s="680"/>
      <c r="G280" s="540"/>
      <c r="H280" s="930"/>
      <c r="I280" s="930"/>
      <c r="J280" s="930">
        <f t="shared" si="28"/>
        <v>0</v>
      </c>
      <c r="K280" s="930">
        <f t="shared" si="24"/>
        <v>0</v>
      </c>
      <c r="L280" s="705">
        <f t="shared" si="25"/>
        <v>0</v>
      </c>
      <c r="M280" s="537"/>
      <c r="N280" s="706">
        <f>+IF(A280="",0,IF(A280=Table!$A$5,L280,(IF(A280=Table!$A$3,0,IF(A280=Table!$A$4,L280,0)))))</f>
        <v>0</v>
      </c>
      <c r="O280" s="672"/>
      <c r="P280" s="707">
        <f>-IF(A280=Table!$A$5,I280,0)+IF(A280=Table!$A$5,H280,0)</f>
        <v>0</v>
      </c>
      <c r="Q280" s="539" t="str">
        <f t="shared" si="26"/>
        <v>01/1900</v>
      </c>
      <c r="R280" s="475">
        <f t="shared" si="29"/>
        <v>1</v>
      </c>
      <c r="S280" s="691"/>
      <c r="T280" s="691"/>
      <c r="U280" s="691"/>
      <c r="V280" s="691"/>
      <c r="W280" s="818"/>
      <c r="X280" s="818"/>
      <c r="Y280" s="818"/>
      <c r="Z280" s="818"/>
    </row>
    <row r="281" spans="1:26" ht="15">
      <c r="A281" s="537"/>
      <c r="B281" s="669"/>
      <c r="C281" s="537"/>
      <c r="D281" s="848" t="str">
        <f t="shared" si="27"/>
        <v>Caisse-01/1900</v>
      </c>
      <c r="E281" s="541"/>
      <c r="F281" s="680"/>
      <c r="G281" s="540"/>
      <c r="H281" s="930"/>
      <c r="I281" s="930"/>
      <c r="J281" s="930">
        <f t="shared" si="28"/>
        <v>0</v>
      </c>
      <c r="K281" s="930">
        <f t="shared" si="24"/>
        <v>0</v>
      </c>
      <c r="L281" s="705">
        <f t="shared" si="25"/>
        <v>0</v>
      </c>
      <c r="M281" s="537"/>
      <c r="N281" s="706">
        <f>+IF(A281="",0,IF(A281=Table!$A$5,L281,(IF(A281=Table!$A$3,0,IF(A281=Table!$A$4,L281,0)))))</f>
        <v>0</v>
      </c>
      <c r="O281" s="672"/>
      <c r="P281" s="707">
        <f>-IF(A281=Table!$A$5,I281,0)+IF(A281=Table!$A$5,H281,0)</f>
        <v>0</v>
      </c>
      <c r="Q281" s="539" t="str">
        <f t="shared" si="26"/>
        <v>01/1900</v>
      </c>
      <c r="R281" s="475">
        <f t="shared" si="29"/>
        <v>1</v>
      </c>
      <c r="S281" s="691"/>
      <c r="T281" s="691"/>
      <c r="U281" s="691"/>
      <c r="V281" s="691"/>
      <c r="W281" s="818"/>
      <c r="X281" s="818"/>
      <c r="Y281" s="818"/>
      <c r="Z281" s="818"/>
    </row>
    <row r="282" spans="1:26" ht="15">
      <c r="A282" s="537"/>
      <c r="B282" s="669"/>
      <c r="C282" s="537"/>
      <c r="D282" s="848" t="str">
        <f t="shared" si="27"/>
        <v>Caisse-01/1900</v>
      </c>
      <c r="E282" s="678"/>
      <c r="F282" s="671"/>
      <c r="G282" s="540"/>
      <c r="H282" s="932"/>
      <c r="I282" s="930"/>
      <c r="J282" s="930">
        <f t="shared" si="28"/>
        <v>0</v>
      </c>
      <c r="K282" s="930">
        <f t="shared" si="24"/>
        <v>0</v>
      </c>
      <c r="L282" s="705">
        <f t="shared" si="25"/>
        <v>0</v>
      </c>
      <c r="M282" s="537"/>
      <c r="N282" s="706">
        <f>+IF(A282="",0,IF(A282=Table!$A$5,L282,(IF(A282=Table!$A$3,0,IF(A282=Table!$A$4,L282,0)))))</f>
        <v>0</v>
      </c>
      <c r="O282" s="672"/>
      <c r="P282" s="707">
        <f>-IF(A282=Table!$A$5,I282,0)+IF(A282=Table!$A$5,H282,0)</f>
        <v>0</v>
      </c>
      <c r="Q282" s="539" t="str">
        <f t="shared" si="26"/>
        <v>01/1900</v>
      </c>
      <c r="R282" s="475">
        <f t="shared" si="29"/>
        <v>1</v>
      </c>
      <c r="S282" s="691"/>
      <c r="T282" s="691"/>
      <c r="U282" s="691"/>
      <c r="V282" s="691"/>
      <c r="W282" s="818"/>
      <c r="X282" s="818"/>
      <c r="Y282" s="818"/>
      <c r="Z282" s="818"/>
    </row>
    <row r="283" spans="1:26" ht="15">
      <c r="A283" s="537"/>
      <c r="B283" s="669"/>
      <c r="C283" s="537"/>
      <c r="D283" s="848" t="str">
        <f t="shared" si="27"/>
        <v>Caisse-01/1900</v>
      </c>
      <c r="E283" s="541"/>
      <c r="F283" s="680"/>
      <c r="G283" s="540"/>
      <c r="H283" s="930"/>
      <c r="I283" s="930"/>
      <c r="J283" s="930">
        <f t="shared" si="28"/>
        <v>0</v>
      </c>
      <c r="K283" s="930">
        <f t="shared" si="24"/>
        <v>0</v>
      </c>
      <c r="L283" s="705">
        <f t="shared" si="25"/>
        <v>0</v>
      </c>
      <c r="M283" s="537"/>
      <c r="N283" s="706">
        <f>+IF(A283="",0,IF(A283=Table!$A$5,L283,(IF(A283=Table!$A$3,0,IF(A283=Table!$A$4,L283,0)))))</f>
        <v>0</v>
      </c>
      <c r="O283" s="672"/>
      <c r="P283" s="707">
        <f>-IF(A283=Table!$A$5,I283,0)+IF(A283=Table!$A$5,H283,0)</f>
        <v>0</v>
      </c>
      <c r="Q283" s="539" t="str">
        <f t="shared" si="26"/>
        <v>01/1900</v>
      </c>
      <c r="R283" s="475">
        <f t="shared" si="29"/>
        <v>1</v>
      </c>
      <c r="S283" s="691"/>
      <c r="T283" s="691"/>
      <c r="U283" s="691"/>
      <c r="V283" s="691"/>
      <c r="W283" s="818"/>
      <c r="X283" s="818"/>
      <c r="Y283" s="818"/>
      <c r="Z283" s="818"/>
    </row>
    <row r="284" spans="1:26" ht="15">
      <c r="A284" s="537"/>
      <c r="B284" s="669"/>
      <c r="C284" s="537"/>
      <c r="D284" s="848" t="str">
        <f t="shared" si="27"/>
        <v>Caisse-01/1900</v>
      </c>
      <c r="E284" s="541"/>
      <c r="F284" s="680"/>
      <c r="G284" s="540"/>
      <c r="H284" s="930"/>
      <c r="I284" s="930"/>
      <c r="J284" s="930">
        <f t="shared" si="28"/>
        <v>0</v>
      </c>
      <c r="K284" s="930">
        <f t="shared" si="24"/>
        <v>0</v>
      </c>
      <c r="L284" s="705">
        <f t="shared" si="25"/>
        <v>0</v>
      </c>
      <c r="M284" s="537"/>
      <c r="N284" s="706">
        <f>+IF(A284="",0,IF(A284=Table!$A$5,L284,(IF(A284=Table!$A$3,0,IF(A284=Table!$A$4,L284,0)))))</f>
        <v>0</v>
      </c>
      <c r="O284" s="672"/>
      <c r="P284" s="707">
        <f>-IF(A284=Table!$A$5,I284,0)+IF(A284=Table!$A$5,H284,0)</f>
        <v>0</v>
      </c>
      <c r="Q284" s="539" t="str">
        <f t="shared" si="26"/>
        <v>01/1900</v>
      </c>
      <c r="R284" s="475">
        <f t="shared" si="29"/>
        <v>1</v>
      </c>
      <c r="S284" s="691"/>
      <c r="T284" s="691"/>
      <c r="U284" s="691"/>
      <c r="V284" s="691"/>
      <c r="W284" s="818"/>
      <c r="X284" s="818"/>
      <c r="Y284" s="818"/>
      <c r="Z284" s="818"/>
    </row>
    <row r="285" spans="1:26" ht="15">
      <c r="A285" s="537"/>
      <c r="B285" s="669"/>
      <c r="C285" s="537"/>
      <c r="D285" s="848" t="str">
        <f t="shared" si="27"/>
        <v>Caisse-01/1900</v>
      </c>
      <c r="E285" s="541"/>
      <c r="F285" s="680"/>
      <c r="G285" s="540"/>
      <c r="H285" s="930"/>
      <c r="I285" s="930"/>
      <c r="J285" s="930">
        <f t="shared" si="28"/>
        <v>0</v>
      </c>
      <c r="K285" s="930">
        <f t="shared" si="24"/>
        <v>0</v>
      </c>
      <c r="L285" s="705">
        <f t="shared" si="25"/>
        <v>0</v>
      </c>
      <c r="M285" s="537"/>
      <c r="N285" s="706">
        <f>+IF(A285="",0,IF(A285=Table!$A$5,L285,(IF(A285=Table!$A$3,0,IF(A285=Table!$A$4,L285,0)))))</f>
        <v>0</v>
      </c>
      <c r="O285" s="672"/>
      <c r="P285" s="707">
        <f>-IF(A285=Table!$A$5,I285,0)+IF(A285=Table!$A$5,H285,0)</f>
        <v>0</v>
      </c>
      <c r="Q285" s="539" t="str">
        <f t="shared" si="26"/>
        <v>01/1900</v>
      </c>
      <c r="R285" s="475">
        <f t="shared" si="29"/>
        <v>1</v>
      </c>
      <c r="S285" s="691"/>
      <c r="T285" s="691"/>
      <c r="U285" s="691"/>
      <c r="V285" s="691"/>
      <c r="W285" s="818"/>
      <c r="X285" s="818"/>
      <c r="Y285" s="818"/>
      <c r="Z285" s="818"/>
    </row>
    <row r="286" spans="1:26" ht="15">
      <c r="A286" s="537"/>
      <c r="B286" s="669"/>
      <c r="C286" s="537"/>
      <c r="D286" s="848" t="str">
        <f t="shared" si="27"/>
        <v>Caisse-01/1900</v>
      </c>
      <c r="E286" s="541"/>
      <c r="F286" s="680"/>
      <c r="G286" s="540"/>
      <c r="H286" s="930"/>
      <c r="I286" s="930"/>
      <c r="J286" s="930">
        <f t="shared" si="28"/>
        <v>0</v>
      </c>
      <c r="K286" s="930">
        <f t="shared" si="24"/>
        <v>0</v>
      </c>
      <c r="L286" s="705">
        <f t="shared" si="25"/>
        <v>0</v>
      </c>
      <c r="M286" s="537"/>
      <c r="N286" s="706">
        <f>+IF(A286="",0,IF(A286=Table!$A$5,L286,(IF(A286=Table!$A$3,0,IF(A286=Table!$A$4,L286,0)))))</f>
        <v>0</v>
      </c>
      <c r="O286" s="672"/>
      <c r="P286" s="707">
        <f>-IF(A286=Table!$A$5,I286,0)+IF(A286=Table!$A$5,H286,0)</f>
        <v>0</v>
      </c>
      <c r="Q286" s="539" t="str">
        <f t="shared" si="26"/>
        <v>01/1900</v>
      </c>
      <c r="R286" s="475">
        <f t="shared" si="29"/>
        <v>1</v>
      </c>
      <c r="S286" s="691"/>
      <c r="T286" s="691"/>
      <c r="U286" s="691"/>
      <c r="V286" s="691"/>
      <c r="W286" s="818"/>
      <c r="X286" s="818"/>
      <c r="Y286" s="818"/>
      <c r="Z286" s="818"/>
    </row>
    <row r="287" spans="1:26" ht="15">
      <c r="A287" s="537"/>
      <c r="B287" s="669"/>
      <c r="C287" s="537"/>
      <c r="D287" s="848" t="str">
        <f t="shared" si="27"/>
        <v>Caisse-01/1900</v>
      </c>
      <c r="E287" s="541"/>
      <c r="F287" s="680"/>
      <c r="G287" s="540"/>
      <c r="H287" s="930"/>
      <c r="I287" s="930"/>
      <c r="J287" s="930">
        <f t="shared" si="28"/>
        <v>0</v>
      </c>
      <c r="K287" s="930">
        <f t="shared" si="24"/>
        <v>0</v>
      </c>
      <c r="L287" s="705">
        <f t="shared" si="25"/>
        <v>0</v>
      </c>
      <c r="M287" s="537"/>
      <c r="N287" s="706">
        <f>+IF(A287="",0,IF(A287=Table!$A$5,L287,(IF(A287=Table!$A$3,0,IF(A287=Table!$A$4,L287,0)))))</f>
        <v>0</v>
      </c>
      <c r="O287" s="672"/>
      <c r="P287" s="707">
        <f>-IF(A287=Table!$A$5,I287,0)+IF(A287=Table!$A$5,H287,0)</f>
        <v>0</v>
      </c>
      <c r="Q287" s="539" t="str">
        <f t="shared" si="26"/>
        <v>01/1900</v>
      </c>
      <c r="R287" s="475">
        <f t="shared" si="29"/>
        <v>1</v>
      </c>
      <c r="S287" s="691"/>
      <c r="T287" s="691"/>
      <c r="U287" s="691"/>
      <c r="V287" s="691"/>
      <c r="W287" s="818"/>
      <c r="X287" s="818"/>
      <c r="Y287" s="818"/>
      <c r="Z287" s="818"/>
    </row>
    <row r="288" spans="1:26" ht="15">
      <c r="A288" s="537"/>
      <c r="B288" s="669"/>
      <c r="C288" s="537"/>
      <c r="D288" s="848" t="str">
        <f t="shared" si="27"/>
        <v>Caisse-01/1900</v>
      </c>
      <c r="E288" s="541"/>
      <c r="F288" s="680"/>
      <c r="G288" s="540"/>
      <c r="H288" s="930"/>
      <c r="I288" s="930"/>
      <c r="J288" s="930">
        <f t="shared" si="28"/>
        <v>0</v>
      </c>
      <c r="K288" s="930">
        <f t="shared" si="24"/>
        <v>0</v>
      </c>
      <c r="L288" s="705">
        <f t="shared" si="25"/>
        <v>0</v>
      </c>
      <c r="M288" s="537"/>
      <c r="N288" s="706">
        <f>+IF(A288="",0,IF(A288=Table!$A$5,L288,(IF(A288=Table!$A$3,0,IF(A288=Table!$A$4,L288,0)))))</f>
        <v>0</v>
      </c>
      <c r="O288" s="672"/>
      <c r="P288" s="707">
        <f>-IF(A288=Table!$A$5,I288,0)+IF(A288=Table!$A$5,H288,0)</f>
        <v>0</v>
      </c>
      <c r="Q288" s="539" t="str">
        <f t="shared" si="26"/>
        <v>01/1900</v>
      </c>
      <c r="R288" s="475">
        <f t="shared" si="29"/>
        <v>1</v>
      </c>
      <c r="S288" s="691"/>
      <c r="T288" s="691"/>
      <c r="U288" s="691"/>
      <c r="V288" s="691"/>
      <c r="W288" s="818"/>
      <c r="X288" s="818"/>
      <c r="Y288" s="818"/>
      <c r="Z288" s="818"/>
    </row>
    <row r="289" spans="1:26" ht="15">
      <c r="A289" s="537"/>
      <c r="B289" s="669"/>
      <c r="C289" s="537"/>
      <c r="D289" s="848" t="str">
        <f t="shared" si="27"/>
        <v>Caisse-01/1900</v>
      </c>
      <c r="E289" s="541"/>
      <c r="F289" s="680"/>
      <c r="G289" s="540"/>
      <c r="H289" s="930"/>
      <c r="I289" s="930"/>
      <c r="J289" s="930">
        <f t="shared" si="28"/>
        <v>0</v>
      </c>
      <c r="K289" s="930">
        <f t="shared" si="24"/>
        <v>0</v>
      </c>
      <c r="L289" s="705">
        <f t="shared" si="25"/>
        <v>0</v>
      </c>
      <c r="M289" s="537"/>
      <c r="N289" s="706">
        <f>+IF(A289="",0,IF(A289=Table!$A$5,L289,(IF(A289=Table!$A$3,0,IF(A289=Table!$A$4,L289,0)))))</f>
        <v>0</v>
      </c>
      <c r="O289" s="672"/>
      <c r="P289" s="707">
        <f>-IF(A289=Table!$A$5,I289,0)+IF(A289=Table!$A$5,H289,0)</f>
        <v>0</v>
      </c>
      <c r="Q289" s="539" t="str">
        <f t="shared" si="26"/>
        <v>01/1900</v>
      </c>
      <c r="R289" s="475">
        <f t="shared" si="29"/>
        <v>1</v>
      </c>
      <c r="S289" s="691"/>
      <c r="T289" s="691"/>
      <c r="U289" s="691"/>
      <c r="V289" s="691"/>
      <c r="W289" s="818"/>
      <c r="X289" s="818"/>
      <c r="Y289" s="818"/>
      <c r="Z289" s="818"/>
    </row>
    <row r="290" spans="1:26" ht="15">
      <c r="A290" s="537"/>
      <c r="B290" s="669"/>
      <c r="C290" s="537"/>
      <c r="D290" s="848" t="str">
        <f t="shared" si="27"/>
        <v>Caisse-01/1900</v>
      </c>
      <c r="E290" s="541"/>
      <c r="F290" s="680"/>
      <c r="G290" s="540"/>
      <c r="H290" s="930"/>
      <c r="I290" s="930"/>
      <c r="J290" s="930">
        <f t="shared" si="28"/>
        <v>0</v>
      </c>
      <c r="K290" s="930">
        <f t="shared" si="24"/>
        <v>0</v>
      </c>
      <c r="L290" s="705">
        <f t="shared" si="25"/>
        <v>0</v>
      </c>
      <c r="M290" s="537"/>
      <c r="N290" s="706">
        <f>+IF(A290="",0,IF(A290=Table!$A$5,L290,(IF(A290=Table!$A$3,0,IF(A290=Table!$A$4,L290,0)))))</f>
        <v>0</v>
      </c>
      <c r="O290" s="672"/>
      <c r="P290" s="707">
        <f>-IF(A290=Table!$A$5,I290,0)+IF(A290=Table!$A$5,H290,0)</f>
        <v>0</v>
      </c>
      <c r="Q290" s="539" t="str">
        <f t="shared" si="26"/>
        <v>01/1900</v>
      </c>
      <c r="R290" s="475">
        <f t="shared" si="29"/>
        <v>1</v>
      </c>
      <c r="S290" s="691"/>
      <c r="T290" s="691"/>
      <c r="U290" s="691"/>
      <c r="V290" s="691"/>
      <c r="W290" s="818"/>
      <c r="X290" s="818"/>
      <c r="Y290" s="818"/>
      <c r="Z290" s="818"/>
    </row>
    <row r="291" spans="1:26" ht="15">
      <c r="A291" s="537"/>
      <c r="B291" s="669"/>
      <c r="C291" s="537"/>
      <c r="D291" s="848" t="str">
        <f t="shared" si="27"/>
        <v>Caisse-01/1900</v>
      </c>
      <c r="E291" s="541"/>
      <c r="F291" s="680"/>
      <c r="G291" s="540"/>
      <c r="H291" s="930"/>
      <c r="I291" s="930"/>
      <c r="J291" s="930">
        <f t="shared" si="28"/>
        <v>0</v>
      </c>
      <c r="K291" s="930">
        <f t="shared" si="24"/>
        <v>0</v>
      </c>
      <c r="L291" s="705">
        <f t="shared" si="25"/>
        <v>0</v>
      </c>
      <c r="M291" s="537"/>
      <c r="N291" s="706">
        <f>+IF(A291="",0,IF(A291=Table!$A$5,L291,(IF(A291=Table!$A$3,0,IF(A291=Table!$A$4,L291,0)))))</f>
        <v>0</v>
      </c>
      <c r="O291" s="672"/>
      <c r="P291" s="707">
        <f>-IF(A291=Table!$A$5,I291,0)+IF(A291=Table!$A$5,H291,0)</f>
        <v>0</v>
      </c>
      <c r="Q291" s="539" t="str">
        <f t="shared" si="26"/>
        <v>01/1900</v>
      </c>
      <c r="R291" s="475">
        <f t="shared" si="29"/>
        <v>1</v>
      </c>
      <c r="S291" s="691"/>
      <c r="T291" s="691"/>
      <c r="U291" s="691"/>
      <c r="V291" s="691"/>
      <c r="W291" s="818"/>
      <c r="X291" s="818"/>
      <c r="Y291" s="818"/>
      <c r="Z291" s="818"/>
    </row>
    <row r="292" spans="1:26" ht="15">
      <c r="A292" s="537"/>
      <c r="B292" s="669"/>
      <c r="C292" s="537"/>
      <c r="D292" s="848" t="str">
        <f t="shared" si="27"/>
        <v>Caisse-01/1900</v>
      </c>
      <c r="E292" s="541"/>
      <c r="F292" s="680"/>
      <c r="G292" s="540"/>
      <c r="H292" s="930"/>
      <c r="I292" s="930"/>
      <c r="J292" s="930">
        <f t="shared" si="28"/>
        <v>0</v>
      </c>
      <c r="K292" s="930">
        <f t="shared" si="24"/>
        <v>0</v>
      </c>
      <c r="L292" s="705">
        <f t="shared" si="25"/>
        <v>0</v>
      </c>
      <c r="M292" s="537"/>
      <c r="N292" s="706">
        <f>+IF(A292="",0,IF(A292=Table!$A$5,L292,(IF(A292=Table!$A$3,0,IF(A292=Table!$A$4,L292,0)))))</f>
        <v>0</v>
      </c>
      <c r="O292" s="672"/>
      <c r="P292" s="707">
        <f>-IF(A292=Table!$A$5,I292,0)+IF(A292=Table!$A$5,H292,0)</f>
        <v>0</v>
      </c>
      <c r="Q292" s="539" t="str">
        <f t="shared" si="26"/>
        <v>01/1900</v>
      </c>
      <c r="R292" s="475">
        <f t="shared" si="29"/>
        <v>1</v>
      </c>
      <c r="S292" s="691"/>
      <c r="T292" s="691"/>
      <c r="U292" s="691"/>
      <c r="V292" s="691"/>
      <c r="W292" s="818"/>
      <c r="X292" s="818"/>
      <c r="Y292" s="818"/>
      <c r="Z292" s="818"/>
    </row>
    <row r="293" spans="1:26" ht="15">
      <c r="A293" s="537"/>
      <c r="B293" s="669"/>
      <c r="C293" s="537"/>
      <c r="D293" s="848" t="str">
        <f t="shared" si="27"/>
        <v>Caisse-01/1900</v>
      </c>
      <c r="E293" s="541"/>
      <c r="F293" s="680"/>
      <c r="G293" s="540"/>
      <c r="H293" s="930"/>
      <c r="I293" s="930"/>
      <c r="J293" s="930">
        <f t="shared" si="28"/>
        <v>0</v>
      </c>
      <c r="K293" s="930">
        <f t="shared" si="24"/>
        <v>0</v>
      </c>
      <c r="L293" s="705">
        <f t="shared" si="25"/>
        <v>0</v>
      </c>
      <c r="M293" s="537"/>
      <c r="N293" s="706">
        <f>+IF(A293="",0,IF(A293=Table!$A$5,L293,(IF(A293=Table!$A$3,0,IF(A293=Table!$A$4,L293,0)))))</f>
        <v>0</v>
      </c>
      <c r="O293" s="672"/>
      <c r="P293" s="707">
        <f>-IF(A293=Table!$A$5,I293,0)+IF(A293=Table!$A$5,H293,0)</f>
        <v>0</v>
      </c>
      <c r="Q293" s="539" t="str">
        <f t="shared" si="26"/>
        <v>01/1900</v>
      </c>
      <c r="R293" s="475">
        <f t="shared" si="29"/>
        <v>1</v>
      </c>
      <c r="S293" s="691"/>
      <c r="T293" s="691"/>
      <c r="U293" s="691"/>
      <c r="V293" s="691"/>
      <c r="W293" s="818"/>
      <c r="X293" s="818"/>
      <c r="Y293" s="818"/>
      <c r="Z293" s="818"/>
    </row>
    <row r="294" spans="1:26" ht="15">
      <c r="A294" s="537"/>
      <c r="B294" s="669"/>
      <c r="C294" s="537"/>
      <c r="D294" s="848" t="str">
        <f t="shared" si="27"/>
        <v>Caisse-01/1900</v>
      </c>
      <c r="E294" s="541"/>
      <c r="F294" s="680"/>
      <c r="G294" s="540"/>
      <c r="H294" s="930"/>
      <c r="I294" s="930"/>
      <c r="J294" s="930">
        <f t="shared" si="28"/>
        <v>0</v>
      </c>
      <c r="K294" s="930">
        <f t="shared" si="24"/>
        <v>0</v>
      </c>
      <c r="L294" s="705">
        <f t="shared" si="25"/>
        <v>0</v>
      </c>
      <c r="M294" s="537"/>
      <c r="N294" s="706">
        <f>+IF(A294="",0,IF(A294=Table!$A$5,L294,(IF(A294=Table!$A$3,0,IF(A294=Table!$A$4,L294,0)))))</f>
        <v>0</v>
      </c>
      <c r="O294" s="672"/>
      <c r="P294" s="707">
        <f>-IF(A294=Table!$A$5,I294,0)+IF(A294=Table!$A$5,H294,0)</f>
        <v>0</v>
      </c>
      <c r="Q294" s="539" t="str">
        <f t="shared" si="26"/>
        <v>01/1900</v>
      </c>
      <c r="R294" s="475">
        <f t="shared" si="29"/>
        <v>1</v>
      </c>
      <c r="S294" s="691"/>
      <c r="T294" s="691"/>
      <c r="U294" s="691"/>
      <c r="V294" s="691"/>
      <c r="W294" s="818"/>
      <c r="X294" s="818"/>
      <c r="Y294" s="818"/>
      <c r="Z294" s="818"/>
    </row>
    <row r="295" spans="1:26" ht="15">
      <c r="A295" s="537"/>
      <c r="B295" s="669"/>
      <c r="C295" s="537"/>
      <c r="D295" s="848" t="str">
        <f t="shared" si="27"/>
        <v>Caisse-01/1900</v>
      </c>
      <c r="E295" s="541"/>
      <c r="F295" s="680"/>
      <c r="G295" s="540"/>
      <c r="H295" s="930"/>
      <c r="I295" s="930"/>
      <c r="J295" s="930">
        <f t="shared" si="28"/>
        <v>0</v>
      </c>
      <c r="K295" s="930">
        <f t="shared" si="24"/>
        <v>0</v>
      </c>
      <c r="L295" s="705">
        <f t="shared" si="25"/>
        <v>0</v>
      </c>
      <c r="M295" s="537"/>
      <c r="N295" s="706">
        <f>+IF(A295="",0,IF(A295=Table!$A$5,L295,(IF(A295=Table!$A$3,0,IF(A295=Table!$A$4,L295,0)))))</f>
        <v>0</v>
      </c>
      <c r="O295" s="672"/>
      <c r="P295" s="707">
        <f>-IF(A295=Table!$A$5,I295,0)+IF(A295=Table!$A$5,H295,0)</f>
        <v>0</v>
      </c>
      <c r="Q295" s="539" t="str">
        <f t="shared" si="26"/>
        <v>01/1900</v>
      </c>
      <c r="R295" s="475">
        <f t="shared" si="29"/>
        <v>1</v>
      </c>
      <c r="S295" s="691"/>
      <c r="T295" s="691"/>
      <c r="U295" s="691"/>
      <c r="V295" s="691"/>
      <c r="W295" s="818"/>
      <c r="X295" s="818"/>
      <c r="Y295" s="818"/>
      <c r="Z295" s="818"/>
    </row>
    <row r="296" spans="1:26" ht="15">
      <c r="A296" s="537"/>
      <c r="B296" s="669"/>
      <c r="C296" s="537"/>
      <c r="D296" s="848" t="str">
        <f t="shared" si="27"/>
        <v>Caisse-01/1900</v>
      </c>
      <c r="E296" s="541"/>
      <c r="F296" s="680"/>
      <c r="G296" s="540"/>
      <c r="H296" s="930"/>
      <c r="I296" s="930"/>
      <c r="J296" s="930">
        <f t="shared" si="28"/>
        <v>0</v>
      </c>
      <c r="K296" s="930">
        <f t="shared" si="24"/>
        <v>0</v>
      </c>
      <c r="L296" s="705">
        <f t="shared" si="25"/>
        <v>0</v>
      </c>
      <c r="M296" s="537"/>
      <c r="N296" s="706">
        <f>+IF(A296="",0,IF(A296=Table!$A$5,L296,(IF(A296=Table!$A$3,0,IF(A296=Table!$A$4,L296,0)))))</f>
        <v>0</v>
      </c>
      <c r="O296" s="672"/>
      <c r="P296" s="707">
        <f>-IF(A296=Table!$A$5,I296,0)+IF(A296=Table!$A$5,H296,0)</f>
        <v>0</v>
      </c>
      <c r="Q296" s="539" t="str">
        <f t="shared" si="26"/>
        <v>01/1900</v>
      </c>
      <c r="R296" s="475">
        <f t="shared" si="29"/>
        <v>1</v>
      </c>
      <c r="S296" s="691"/>
      <c r="T296" s="691"/>
      <c r="U296" s="691"/>
      <c r="V296" s="691"/>
      <c r="W296" s="818"/>
      <c r="X296" s="818"/>
      <c r="Y296" s="818"/>
      <c r="Z296" s="818"/>
    </row>
    <row r="297" spans="1:26" ht="15">
      <c r="A297" s="537"/>
      <c r="B297" s="669"/>
      <c r="C297" s="537"/>
      <c r="D297" s="848" t="str">
        <f t="shared" si="27"/>
        <v>Caisse-01/1900</v>
      </c>
      <c r="E297" s="541"/>
      <c r="F297" s="680"/>
      <c r="G297" s="540"/>
      <c r="H297" s="930"/>
      <c r="I297" s="930"/>
      <c r="J297" s="930">
        <f t="shared" si="28"/>
        <v>0</v>
      </c>
      <c r="K297" s="930">
        <f t="shared" si="24"/>
        <v>0</v>
      </c>
      <c r="L297" s="705">
        <f t="shared" si="25"/>
        <v>0</v>
      </c>
      <c r="M297" s="537"/>
      <c r="N297" s="706">
        <f>+IF(A297="",0,IF(A297=Table!$A$5,L297,(IF(A297=Table!$A$3,0,IF(A297=Table!$A$4,L297,0)))))</f>
        <v>0</v>
      </c>
      <c r="O297" s="672"/>
      <c r="P297" s="707">
        <f>-IF(A297=Table!$A$5,I297,0)+IF(A297=Table!$A$5,H297,0)</f>
        <v>0</v>
      </c>
      <c r="Q297" s="539" t="str">
        <f t="shared" si="26"/>
        <v>01/1900</v>
      </c>
      <c r="R297" s="475">
        <f t="shared" si="29"/>
        <v>1</v>
      </c>
      <c r="S297" s="691"/>
      <c r="T297" s="691"/>
      <c r="U297" s="691"/>
      <c r="V297" s="691"/>
      <c r="W297" s="818"/>
      <c r="X297" s="818"/>
      <c r="Y297" s="818"/>
      <c r="Z297" s="818"/>
    </row>
    <row r="298" spans="1:26" ht="15">
      <c r="A298" s="537"/>
      <c r="B298" s="669"/>
      <c r="C298" s="537"/>
      <c r="D298" s="848" t="str">
        <f t="shared" si="27"/>
        <v>Caisse-01/1900</v>
      </c>
      <c r="E298" s="541"/>
      <c r="F298" s="680"/>
      <c r="G298" s="540"/>
      <c r="H298" s="930"/>
      <c r="I298" s="930"/>
      <c r="J298" s="930">
        <f t="shared" si="28"/>
        <v>0</v>
      </c>
      <c r="K298" s="930">
        <f t="shared" si="24"/>
        <v>0</v>
      </c>
      <c r="L298" s="705">
        <f t="shared" si="25"/>
        <v>0</v>
      </c>
      <c r="M298" s="537"/>
      <c r="N298" s="706">
        <f>+IF(A298="",0,IF(A298=Table!$A$5,L298,(IF(A298=Table!$A$3,0,IF(A298=Table!$A$4,L298,0)))))</f>
        <v>0</v>
      </c>
      <c r="O298" s="672"/>
      <c r="P298" s="707">
        <f>-IF(A298=Table!$A$5,I298,0)+IF(A298=Table!$A$5,H298,0)</f>
        <v>0</v>
      </c>
      <c r="Q298" s="539" t="str">
        <f t="shared" si="26"/>
        <v>01/1900</v>
      </c>
      <c r="R298" s="475">
        <f t="shared" si="29"/>
        <v>1</v>
      </c>
      <c r="S298" s="691"/>
      <c r="T298" s="691"/>
      <c r="U298" s="691"/>
      <c r="V298" s="691"/>
      <c r="W298" s="818"/>
      <c r="X298" s="818"/>
      <c r="Y298" s="818"/>
      <c r="Z298" s="818"/>
    </row>
    <row r="299" spans="1:26" ht="15">
      <c r="A299" s="537"/>
      <c r="B299" s="669"/>
      <c r="C299" s="537"/>
      <c r="D299" s="848" t="str">
        <f t="shared" si="27"/>
        <v>Caisse-01/1900</v>
      </c>
      <c r="E299" s="541"/>
      <c r="F299" s="680"/>
      <c r="G299" s="540"/>
      <c r="H299" s="930"/>
      <c r="I299" s="930"/>
      <c r="J299" s="930">
        <f t="shared" si="28"/>
        <v>0</v>
      </c>
      <c r="K299" s="930">
        <f t="shared" si="24"/>
        <v>0</v>
      </c>
      <c r="L299" s="705">
        <f t="shared" si="25"/>
        <v>0</v>
      </c>
      <c r="M299" s="537"/>
      <c r="N299" s="706">
        <f>+IF(A299="",0,IF(A299=Table!$A$5,L299,(IF(A299=Table!$A$3,0,IF(A299=Table!$A$4,L299,0)))))</f>
        <v>0</v>
      </c>
      <c r="O299" s="672"/>
      <c r="P299" s="707">
        <f>-IF(A299=Table!$A$5,I299,0)+IF(A299=Table!$A$5,H299,0)</f>
        <v>0</v>
      </c>
      <c r="Q299" s="539" t="str">
        <f t="shared" si="26"/>
        <v>01/1900</v>
      </c>
      <c r="R299" s="475">
        <f t="shared" si="29"/>
        <v>1</v>
      </c>
      <c r="S299" s="691"/>
      <c r="T299" s="691"/>
      <c r="U299" s="691"/>
      <c r="V299" s="691"/>
      <c r="W299" s="818"/>
      <c r="X299" s="818"/>
      <c r="Y299" s="818"/>
      <c r="Z299" s="818"/>
    </row>
    <row r="300" spans="1:26" ht="15">
      <c r="A300" s="537"/>
      <c r="B300" s="669"/>
      <c r="C300" s="537"/>
      <c r="D300" s="848" t="str">
        <f t="shared" si="27"/>
        <v>Caisse-01/1900</v>
      </c>
      <c r="E300" s="541"/>
      <c r="F300" s="680"/>
      <c r="G300" s="540"/>
      <c r="H300" s="930"/>
      <c r="I300" s="930"/>
      <c r="J300" s="930">
        <f t="shared" si="28"/>
        <v>0</v>
      </c>
      <c r="K300" s="930">
        <f t="shared" si="24"/>
        <v>0</v>
      </c>
      <c r="L300" s="705">
        <f t="shared" si="25"/>
        <v>0</v>
      </c>
      <c r="M300" s="537"/>
      <c r="N300" s="706">
        <f>+IF(A300="",0,IF(A300=Table!$A$5,L300,(IF(A300=Table!$A$3,0,IF(A300=Table!$A$4,L300,0)))))</f>
        <v>0</v>
      </c>
      <c r="O300" s="672"/>
      <c r="P300" s="707">
        <f>-IF(A300=Table!$A$5,I300,0)+IF(A300=Table!$A$5,H300,0)</f>
        <v>0</v>
      </c>
      <c r="Q300" s="539" t="str">
        <f t="shared" si="26"/>
        <v>01/1900</v>
      </c>
      <c r="R300" s="475">
        <f t="shared" si="29"/>
        <v>1</v>
      </c>
      <c r="S300" s="691"/>
      <c r="T300" s="691"/>
      <c r="U300" s="691"/>
      <c r="V300" s="691"/>
      <c r="W300" s="818"/>
      <c r="X300" s="818"/>
      <c r="Y300" s="818"/>
      <c r="Z300" s="818"/>
    </row>
    <row r="301" spans="1:26" ht="15">
      <c r="A301" s="537"/>
      <c r="B301" s="669"/>
      <c r="C301" s="537"/>
      <c r="D301" s="848" t="str">
        <f t="shared" si="27"/>
        <v>Caisse-01/1900</v>
      </c>
      <c r="E301" s="541"/>
      <c r="F301" s="680"/>
      <c r="G301" s="540"/>
      <c r="H301" s="930"/>
      <c r="I301" s="930"/>
      <c r="J301" s="930">
        <f t="shared" si="28"/>
        <v>0</v>
      </c>
      <c r="K301" s="930">
        <f t="shared" si="24"/>
        <v>0</v>
      </c>
      <c r="L301" s="705">
        <f t="shared" si="25"/>
        <v>0</v>
      </c>
      <c r="M301" s="537"/>
      <c r="N301" s="706">
        <f>+IF(A301="",0,IF(A301=Table!$A$5,L301,(IF(A301=Table!$A$3,0,IF(A301=Table!$A$4,L301,0)))))</f>
        <v>0</v>
      </c>
      <c r="O301" s="672"/>
      <c r="P301" s="707">
        <f>-IF(A301=Table!$A$5,I301,0)+IF(A301=Table!$A$5,H301,0)</f>
        <v>0</v>
      </c>
      <c r="Q301" s="539" t="str">
        <f t="shared" si="26"/>
        <v>01/1900</v>
      </c>
      <c r="R301" s="475">
        <f t="shared" si="29"/>
        <v>1</v>
      </c>
      <c r="S301" s="691"/>
      <c r="T301" s="691"/>
      <c r="U301" s="691"/>
      <c r="V301" s="691"/>
      <c r="W301" s="818"/>
      <c r="X301" s="818"/>
      <c r="Y301" s="818"/>
      <c r="Z301" s="818"/>
    </row>
    <row r="302" spans="1:26" ht="15">
      <c r="A302" s="537"/>
      <c r="B302" s="669"/>
      <c r="C302" s="537"/>
      <c r="D302" s="848" t="str">
        <f t="shared" si="27"/>
        <v>Caisse-01/1900</v>
      </c>
      <c r="E302" s="679"/>
      <c r="F302" s="677"/>
      <c r="G302" s="540"/>
      <c r="H302" s="930"/>
      <c r="I302" s="932"/>
      <c r="J302" s="930">
        <f t="shared" si="28"/>
        <v>0</v>
      </c>
      <c r="K302" s="930">
        <f t="shared" si="24"/>
        <v>0</v>
      </c>
      <c r="L302" s="705">
        <f t="shared" si="25"/>
        <v>0</v>
      </c>
      <c r="M302" s="537"/>
      <c r="N302" s="706">
        <f>+IF(A302="",0,IF(A302=Table!$A$5,L302,(IF(A302=Table!$A$3,0,IF(A302=Table!$A$4,L302,0)))))</f>
        <v>0</v>
      </c>
      <c r="O302" s="672"/>
      <c r="P302" s="707">
        <f>-IF(A302=Table!$A$5,I302,0)+IF(A302=Table!$A$5,H302,0)</f>
        <v>0</v>
      </c>
      <c r="Q302" s="539" t="str">
        <f t="shared" si="26"/>
        <v>01/1900</v>
      </c>
      <c r="R302" s="475">
        <f t="shared" si="29"/>
        <v>1</v>
      </c>
      <c r="S302" s="691"/>
      <c r="T302" s="691"/>
      <c r="U302" s="691"/>
      <c r="V302" s="691"/>
      <c r="W302" s="818"/>
      <c r="X302" s="818"/>
      <c r="Y302" s="818"/>
      <c r="Z302" s="818"/>
    </row>
    <row r="303" spans="1:26" ht="15">
      <c r="A303" s="537"/>
      <c r="B303" s="669"/>
      <c r="C303" s="537"/>
      <c r="D303" s="848" t="str">
        <f t="shared" si="27"/>
        <v>Caisse-01/1900</v>
      </c>
      <c r="E303" s="679"/>
      <c r="F303" s="677"/>
      <c r="G303" s="540"/>
      <c r="H303" s="930"/>
      <c r="I303" s="932"/>
      <c r="J303" s="930">
        <f t="shared" si="28"/>
        <v>0</v>
      </c>
      <c r="K303" s="930">
        <f t="shared" si="24"/>
        <v>0</v>
      </c>
      <c r="L303" s="705">
        <f t="shared" si="25"/>
        <v>0</v>
      </c>
      <c r="M303" s="537"/>
      <c r="N303" s="706">
        <f>+IF(A303="",0,IF(A303=Table!$A$5,L303,(IF(A303=Table!$A$3,0,IF(A303=Table!$A$4,L303,0)))))</f>
        <v>0</v>
      </c>
      <c r="O303" s="672"/>
      <c r="P303" s="707">
        <f>-IF(A303=Table!$A$5,I303,0)+IF(A303=Table!$A$5,H303,0)</f>
        <v>0</v>
      </c>
      <c r="Q303" s="539" t="str">
        <f t="shared" si="26"/>
        <v>01/1900</v>
      </c>
      <c r="R303" s="475">
        <f t="shared" si="29"/>
        <v>1</v>
      </c>
      <c r="S303" s="691"/>
      <c r="T303" s="691"/>
      <c r="U303" s="691"/>
      <c r="V303" s="691"/>
      <c r="W303" s="818"/>
      <c r="X303" s="818"/>
      <c r="Y303" s="818"/>
      <c r="Z303" s="818"/>
    </row>
    <row r="304" spans="1:26" ht="15">
      <c r="A304" s="537"/>
      <c r="B304" s="669"/>
      <c r="C304" s="537"/>
      <c r="D304" s="848" t="str">
        <f t="shared" si="27"/>
        <v>Caisse-01/1900</v>
      </c>
      <c r="E304" s="677"/>
      <c r="F304" s="677"/>
      <c r="G304" s="540"/>
      <c r="H304" s="932"/>
      <c r="I304" s="930"/>
      <c r="J304" s="930">
        <f t="shared" si="28"/>
        <v>0</v>
      </c>
      <c r="K304" s="930">
        <f t="shared" si="24"/>
        <v>0</v>
      </c>
      <c r="L304" s="705">
        <f t="shared" si="25"/>
        <v>0</v>
      </c>
      <c r="M304" s="537"/>
      <c r="N304" s="706">
        <f>+IF(A304="",0,IF(A304=Table!$A$5,L304,(IF(A304=Table!$A$3,0,IF(A304=Table!$A$4,L304,0)))))</f>
        <v>0</v>
      </c>
      <c r="O304" s="672"/>
      <c r="P304" s="707">
        <f>-IF(A304=Table!$A$5,I304,0)+IF(A304=Table!$A$5,H304,0)</f>
        <v>0</v>
      </c>
      <c r="Q304" s="539" t="str">
        <f t="shared" si="26"/>
        <v>01/1900</v>
      </c>
      <c r="R304" s="475">
        <f t="shared" si="29"/>
        <v>1</v>
      </c>
      <c r="S304" s="691"/>
      <c r="T304" s="691"/>
      <c r="U304" s="691"/>
      <c r="V304" s="691"/>
      <c r="W304" s="818"/>
      <c r="X304" s="818"/>
      <c r="Y304" s="818"/>
      <c r="Z304" s="818"/>
    </row>
    <row r="305" spans="1:26" ht="15">
      <c r="A305" s="537"/>
      <c r="B305" s="669"/>
      <c r="C305" s="537"/>
      <c r="D305" s="848" t="str">
        <f t="shared" si="27"/>
        <v>Caisse-01/1900</v>
      </c>
      <c r="E305" s="677"/>
      <c r="F305" s="677"/>
      <c r="G305" s="540"/>
      <c r="H305" s="932"/>
      <c r="I305" s="930"/>
      <c r="J305" s="930">
        <f t="shared" si="28"/>
        <v>0</v>
      </c>
      <c r="K305" s="930">
        <f t="shared" si="24"/>
        <v>0</v>
      </c>
      <c r="L305" s="705">
        <f t="shared" si="25"/>
        <v>0</v>
      </c>
      <c r="M305" s="537"/>
      <c r="N305" s="706">
        <f>+IF(A305="",0,IF(A305=Table!$A$5,L305,(IF(A305=Table!$A$3,0,IF(A305=Table!$A$4,L305,0)))))</f>
        <v>0</v>
      </c>
      <c r="O305" s="672"/>
      <c r="P305" s="707">
        <f>-IF(A305=Table!$A$5,I305,0)+IF(A305=Table!$A$5,H305,0)</f>
        <v>0</v>
      </c>
      <c r="Q305" s="539" t="str">
        <f t="shared" si="26"/>
        <v>01/1900</v>
      </c>
      <c r="R305" s="475">
        <f t="shared" si="29"/>
        <v>1</v>
      </c>
      <c r="S305" s="691"/>
      <c r="T305" s="691"/>
      <c r="U305" s="691"/>
      <c r="V305" s="691"/>
      <c r="W305" s="818"/>
      <c r="X305" s="818"/>
      <c r="Y305" s="818"/>
      <c r="Z305" s="818"/>
    </row>
    <row r="306" spans="1:26" ht="15">
      <c r="A306" s="537"/>
      <c r="B306" s="669"/>
      <c r="C306" s="537"/>
      <c r="D306" s="848" t="str">
        <f t="shared" si="27"/>
        <v>Caisse-01/1900</v>
      </c>
      <c r="E306" s="541"/>
      <c r="F306" s="673"/>
      <c r="G306" s="540"/>
      <c r="H306" s="930"/>
      <c r="I306" s="932"/>
      <c r="J306" s="930">
        <f t="shared" si="28"/>
        <v>0</v>
      </c>
      <c r="K306" s="930">
        <f t="shared" si="24"/>
        <v>0</v>
      </c>
      <c r="L306" s="705">
        <f t="shared" si="25"/>
        <v>0</v>
      </c>
      <c r="M306" s="537"/>
      <c r="N306" s="706">
        <f>+IF(A306="",0,IF(A306=Table!$A$5,L306,(IF(A306=Table!$A$3,0,IF(A306=Table!$A$4,L306,0)))))</f>
        <v>0</v>
      </c>
      <c r="O306" s="672"/>
      <c r="P306" s="707">
        <f>-IF(A306=Table!$A$5,I306,0)+IF(A306=Table!$A$5,H306,0)</f>
        <v>0</v>
      </c>
      <c r="Q306" s="539" t="str">
        <f t="shared" si="26"/>
        <v>01/1900</v>
      </c>
      <c r="R306" s="475">
        <f t="shared" si="29"/>
        <v>1</v>
      </c>
      <c r="S306" s="691"/>
      <c r="T306" s="691"/>
      <c r="U306" s="691"/>
      <c r="V306" s="691"/>
      <c r="W306" s="818"/>
      <c r="X306" s="818"/>
      <c r="Y306" s="818"/>
      <c r="Z306" s="818"/>
    </row>
    <row r="307" spans="1:26" ht="15">
      <c r="A307" s="537"/>
      <c r="B307" s="669"/>
      <c r="C307" s="537"/>
      <c r="D307" s="848" t="str">
        <f t="shared" si="27"/>
        <v>Caisse-01/1900</v>
      </c>
      <c r="E307" s="678"/>
      <c r="F307" s="685"/>
      <c r="G307" s="540"/>
      <c r="H307" s="930"/>
      <c r="I307" s="960"/>
      <c r="J307" s="930">
        <f t="shared" si="28"/>
        <v>0</v>
      </c>
      <c r="K307" s="930">
        <f t="shared" si="24"/>
        <v>0</v>
      </c>
      <c r="L307" s="705">
        <f t="shared" si="25"/>
        <v>0</v>
      </c>
      <c r="M307" s="537"/>
      <c r="N307" s="706">
        <f>+IF(A307="",0,IF(A307=Table!$A$5,L307,(IF(A307=Table!$A$3,0,IF(A307=Table!$A$4,L307,0)))))</f>
        <v>0</v>
      </c>
      <c r="O307" s="672"/>
      <c r="P307" s="707">
        <f>-IF(A307=Table!$A$5,I307,0)+IF(A307=Table!$A$5,H307,0)</f>
        <v>0</v>
      </c>
      <c r="Q307" s="539" t="str">
        <f t="shared" si="26"/>
        <v>01/1900</v>
      </c>
      <c r="R307" s="475">
        <f t="shared" si="29"/>
        <v>1</v>
      </c>
      <c r="S307" s="691"/>
      <c r="T307" s="691"/>
      <c r="U307" s="691"/>
      <c r="V307" s="691"/>
      <c r="W307" s="818"/>
      <c r="X307" s="818"/>
      <c r="Y307" s="818"/>
      <c r="Z307" s="818"/>
    </row>
    <row r="308" spans="1:26" ht="15">
      <c r="A308" s="537"/>
      <c r="B308" s="669"/>
      <c r="C308" s="537"/>
      <c r="D308" s="848" t="str">
        <f t="shared" si="27"/>
        <v>Caisse-01/1900</v>
      </c>
      <c r="E308" s="678"/>
      <c r="F308" s="685"/>
      <c r="G308" s="540"/>
      <c r="H308" s="930"/>
      <c r="I308" s="960"/>
      <c r="J308" s="930">
        <f t="shared" si="28"/>
        <v>0</v>
      </c>
      <c r="K308" s="930">
        <f t="shared" si="24"/>
        <v>0</v>
      </c>
      <c r="L308" s="705">
        <f t="shared" si="25"/>
        <v>0</v>
      </c>
      <c r="M308" s="537"/>
      <c r="N308" s="706">
        <f>+IF(A308="",0,IF(A308=Table!$A$5,L308,(IF(A308=Table!$A$3,0,IF(A308=Table!$A$4,L308,0)))))</f>
        <v>0</v>
      </c>
      <c r="O308" s="672"/>
      <c r="P308" s="707">
        <f>-IF(A308=Table!$A$5,I308,0)+IF(A308=Table!$A$5,H308,0)</f>
        <v>0</v>
      </c>
      <c r="Q308" s="539" t="str">
        <f t="shared" si="26"/>
        <v>01/1900</v>
      </c>
      <c r="R308" s="475">
        <f t="shared" si="29"/>
        <v>1</v>
      </c>
      <c r="S308" s="691"/>
      <c r="T308" s="691"/>
      <c r="U308" s="691"/>
      <c r="V308" s="691"/>
      <c r="W308" s="818"/>
      <c r="X308" s="818"/>
      <c r="Y308" s="818"/>
      <c r="Z308" s="818"/>
    </row>
    <row r="309" spans="1:26" ht="15">
      <c r="A309" s="537"/>
      <c r="B309" s="669"/>
      <c r="C309" s="537"/>
      <c r="D309" s="848" t="str">
        <f t="shared" si="27"/>
        <v>Caisse-01/1900</v>
      </c>
      <c r="E309" s="679"/>
      <c r="F309" s="673"/>
      <c r="G309" s="540"/>
      <c r="H309" s="930"/>
      <c r="I309" s="932"/>
      <c r="J309" s="930">
        <f t="shared" si="28"/>
        <v>0</v>
      </c>
      <c r="K309" s="930">
        <f t="shared" si="24"/>
        <v>0</v>
      </c>
      <c r="L309" s="705">
        <f t="shared" si="25"/>
        <v>0</v>
      </c>
      <c r="M309" s="537"/>
      <c r="N309" s="706">
        <f>+IF(A309="",0,IF(A309=Table!$A$5,L309,(IF(A309=Table!$A$3,0,IF(A309=Table!$A$4,L309,0)))))</f>
        <v>0</v>
      </c>
      <c r="O309" s="672"/>
      <c r="P309" s="707">
        <f>-IF(A309=Table!$A$5,I309,0)+IF(A309=Table!$A$5,H309,0)</f>
        <v>0</v>
      </c>
      <c r="Q309" s="539" t="str">
        <f t="shared" si="26"/>
        <v>01/1900</v>
      </c>
      <c r="R309" s="475">
        <f t="shared" si="29"/>
        <v>1</v>
      </c>
      <c r="S309" s="691"/>
      <c r="T309" s="691"/>
      <c r="U309" s="691"/>
      <c r="V309" s="691"/>
      <c r="W309" s="818"/>
      <c r="X309" s="818"/>
      <c r="Y309" s="818"/>
      <c r="Z309" s="818"/>
    </row>
    <row r="310" spans="1:26" ht="15">
      <c r="A310" s="537"/>
      <c r="B310" s="669"/>
      <c r="C310" s="537"/>
      <c r="D310" s="848" t="str">
        <f t="shared" si="27"/>
        <v>Caisse-01/1900</v>
      </c>
      <c r="E310" s="679"/>
      <c r="F310" s="673"/>
      <c r="G310" s="540"/>
      <c r="H310" s="930"/>
      <c r="I310" s="932"/>
      <c r="J310" s="930">
        <f t="shared" si="28"/>
        <v>0</v>
      </c>
      <c r="K310" s="930">
        <f t="shared" si="24"/>
        <v>0</v>
      </c>
      <c r="L310" s="705">
        <f t="shared" si="25"/>
        <v>0</v>
      </c>
      <c r="M310" s="537"/>
      <c r="N310" s="706">
        <f>+IF(A310="",0,IF(A310=Table!$A$5,L310,(IF(A310=Table!$A$3,0,IF(A310=Table!$A$4,L310,0)))))</f>
        <v>0</v>
      </c>
      <c r="O310" s="672"/>
      <c r="P310" s="707">
        <f>-IF(A310=Table!$A$5,I310,0)+IF(A310=Table!$A$5,H310,0)</f>
        <v>0</v>
      </c>
      <c r="Q310" s="539" t="str">
        <f t="shared" si="26"/>
        <v>01/1900</v>
      </c>
      <c r="R310" s="475">
        <f t="shared" si="29"/>
        <v>1</v>
      </c>
      <c r="S310" s="691"/>
      <c r="T310" s="691"/>
      <c r="U310" s="691"/>
      <c r="V310" s="691"/>
      <c r="W310" s="818"/>
      <c r="X310" s="818"/>
      <c r="Y310" s="818"/>
      <c r="Z310" s="818"/>
    </row>
    <row r="311" spans="1:26" ht="15">
      <c r="A311" s="537"/>
      <c r="B311" s="669"/>
      <c r="C311" s="537"/>
      <c r="D311" s="848" t="str">
        <f t="shared" si="27"/>
        <v>Caisse-01/1900</v>
      </c>
      <c r="E311" s="679"/>
      <c r="F311" s="673"/>
      <c r="G311" s="540"/>
      <c r="H311" s="930"/>
      <c r="I311" s="932"/>
      <c r="J311" s="930">
        <f t="shared" si="28"/>
        <v>0</v>
      </c>
      <c r="K311" s="930">
        <f t="shared" si="24"/>
        <v>0</v>
      </c>
      <c r="L311" s="705">
        <f t="shared" si="25"/>
        <v>0</v>
      </c>
      <c r="M311" s="537"/>
      <c r="N311" s="706">
        <f>+IF(A311="",0,IF(A311=Table!$A$5,L311,(IF(A311=Table!$A$3,0,IF(A311=Table!$A$4,L311,0)))))</f>
        <v>0</v>
      </c>
      <c r="O311" s="672"/>
      <c r="P311" s="707">
        <f>-IF(A311=Table!$A$5,I311,0)+IF(A311=Table!$A$5,H311,0)</f>
        <v>0</v>
      </c>
      <c r="Q311" s="539" t="str">
        <f t="shared" si="26"/>
        <v>01/1900</v>
      </c>
      <c r="R311" s="475">
        <f t="shared" si="29"/>
        <v>1</v>
      </c>
      <c r="S311" s="691"/>
      <c r="T311" s="691"/>
      <c r="U311" s="691"/>
      <c r="V311" s="691"/>
      <c r="W311" s="818"/>
      <c r="X311" s="818"/>
      <c r="Y311" s="818"/>
      <c r="Z311" s="818"/>
    </row>
    <row r="312" spans="1:26" ht="15">
      <c r="A312" s="537"/>
      <c r="B312" s="669"/>
      <c r="C312" s="537"/>
      <c r="D312" s="848" t="str">
        <f t="shared" si="27"/>
        <v>Caisse-01/1900</v>
      </c>
      <c r="E312" s="678"/>
      <c r="F312" s="673"/>
      <c r="G312" s="540"/>
      <c r="H312" s="930"/>
      <c r="I312" s="932"/>
      <c r="J312" s="930">
        <f t="shared" si="28"/>
        <v>0</v>
      </c>
      <c r="K312" s="930">
        <f t="shared" si="24"/>
        <v>0</v>
      </c>
      <c r="L312" s="705">
        <f t="shared" si="25"/>
        <v>0</v>
      </c>
      <c r="M312" s="537"/>
      <c r="N312" s="706">
        <f>+IF(A312="",0,IF(A312=Table!$A$5,L312,(IF(A312=Table!$A$3,0,IF(A312=Table!$A$4,L312,0)))))</f>
        <v>0</v>
      </c>
      <c r="O312" s="672"/>
      <c r="P312" s="707">
        <f>-IF(A312=Table!$A$5,I312,0)+IF(A312=Table!$A$5,H312,0)</f>
        <v>0</v>
      </c>
      <c r="Q312" s="539" t="str">
        <f t="shared" si="26"/>
        <v>01/1900</v>
      </c>
      <c r="R312" s="475">
        <f t="shared" si="29"/>
        <v>1</v>
      </c>
      <c r="S312" s="691"/>
      <c r="T312" s="691"/>
      <c r="U312" s="691"/>
      <c r="V312" s="691"/>
      <c r="W312" s="818"/>
      <c r="X312" s="818"/>
      <c r="Y312" s="818"/>
      <c r="Z312" s="818"/>
    </row>
    <row r="313" spans="1:26" ht="15">
      <c r="A313" s="537"/>
      <c r="B313" s="669"/>
      <c r="C313" s="537"/>
      <c r="D313" s="848" t="str">
        <f t="shared" si="27"/>
        <v>Caisse-01/1900</v>
      </c>
      <c r="E313" s="678"/>
      <c r="F313" s="673"/>
      <c r="G313" s="540"/>
      <c r="H313" s="930"/>
      <c r="I313" s="932"/>
      <c r="J313" s="930">
        <f t="shared" si="28"/>
        <v>0</v>
      </c>
      <c r="K313" s="930">
        <f t="shared" si="24"/>
        <v>0</v>
      </c>
      <c r="L313" s="705">
        <f t="shared" si="25"/>
        <v>0</v>
      </c>
      <c r="M313" s="537"/>
      <c r="N313" s="706">
        <f>+IF(A313="",0,IF(A313=Table!$A$5,L313,(IF(A313=Table!$A$3,0,IF(A313=Table!$A$4,L313,0)))))</f>
        <v>0</v>
      </c>
      <c r="O313" s="672"/>
      <c r="P313" s="707">
        <f>-IF(A313=Table!$A$5,I313,0)+IF(A313=Table!$A$5,H313,0)</f>
        <v>0</v>
      </c>
      <c r="Q313" s="539" t="str">
        <f t="shared" si="26"/>
        <v>01/1900</v>
      </c>
      <c r="R313" s="475">
        <f t="shared" si="29"/>
        <v>1</v>
      </c>
      <c r="S313" s="691"/>
      <c r="T313" s="691"/>
      <c r="U313" s="691"/>
      <c r="V313" s="691"/>
      <c r="W313" s="818"/>
      <c r="X313" s="818"/>
      <c r="Y313" s="818"/>
      <c r="Z313" s="818"/>
    </row>
    <row r="314" spans="1:26" ht="15">
      <c r="A314" s="537"/>
      <c r="B314" s="669"/>
      <c r="C314" s="537"/>
      <c r="D314" s="848" t="str">
        <f t="shared" si="27"/>
        <v>Caisse-01/1900</v>
      </c>
      <c r="E314" s="679"/>
      <c r="F314" s="673"/>
      <c r="G314" s="540"/>
      <c r="H314" s="930"/>
      <c r="I314" s="932"/>
      <c r="J314" s="930">
        <f t="shared" si="28"/>
        <v>0</v>
      </c>
      <c r="K314" s="930">
        <f t="shared" si="24"/>
        <v>0</v>
      </c>
      <c r="L314" s="705">
        <f t="shared" si="25"/>
        <v>0</v>
      </c>
      <c r="M314" s="537"/>
      <c r="N314" s="706">
        <f>+IF(A314="",0,IF(A314=Table!$A$5,L314,(IF(A314=Table!$A$3,0,IF(A314=Table!$A$4,L314,0)))))</f>
        <v>0</v>
      </c>
      <c r="O314" s="672"/>
      <c r="P314" s="707">
        <f>-IF(A314=Table!$A$5,I314,0)+IF(A314=Table!$A$5,H314,0)</f>
        <v>0</v>
      </c>
      <c r="Q314" s="539" t="str">
        <f t="shared" si="26"/>
        <v>01/1900</v>
      </c>
      <c r="R314" s="475">
        <f t="shared" si="29"/>
        <v>1</v>
      </c>
      <c r="S314" s="691"/>
      <c r="T314" s="691"/>
      <c r="U314" s="691"/>
      <c r="V314" s="691"/>
      <c r="W314" s="818"/>
      <c r="X314" s="818"/>
      <c r="Y314" s="818"/>
      <c r="Z314" s="818"/>
    </row>
    <row r="315" spans="1:26" ht="15">
      <c r="A315" s="537"/>
      <c r="B315" s="669"/>
      <c r="C315" s="537"/>
      <c r="D315" s="848" t="str">
        <f t="shared" si="27"/>
        <v>Caisse-01/1900</v>
      </c>
      <c r="E315" s="679"/>
      <c r="F315" s="673"/>
      <c r="G315" s="540"/>
      <c r="H315" s="930"/>
      <c r="I315" s="932"/>
      <c r="J315" s="930">
        <f t="shared" si="28"/>
        <v>0</v>
      </c>
      <c r="K315" s="930">
        <f t="shared" si="24"/>
        <v>0</v>
      </c>
      <c r="L315" s="705">
        <f t="shared" si="25"/>
        <v>0</v>
      </c>
      <c r="M315" s="537"/>
      <c r="N315" s="706">
        <f>+IF(A315="",0,IF(A315=Table!$A$5,L315,(IF(A315=Table!$A$3,0,IF(A315=Table!$A$4,L315,0)))))</f>
        <v>0</v>
      </c>
      <c r="O315" s="672"/>
      <c r="P315" s="707">
        <f>-IF(A315=Table!$A$5,I315,0)+IF(A315=Table!$A$5,H315,0)</f>
        <v>0</v>
      </c>
      <c r="Q315" s="539" t="str">
        <f t="shared" si="26"/>
        <v>01/1900</v>
      </c>
      <c r="R315" s="475">
        <f t="shared" si="29"/>
        <v>1</v>
      </c>
      <c r="S315" s="691"/>
      <c r="T315" s="691"/>
      <c r="U315" s="691"/>
      <c r="V315" s="691"/>
      <c r="W315" s="818"/>
      <c r="X315" s="818"/>
      <c r="Y315" s="818"/>
      <c r="Z315" s="818"/>
    </row>
    <row r="316" spans="1:26" ht="15">
      <c r="A316" s="537"/>
      <c r="B316" s="669"/>
      <c r="C316" s="537"/>
      <c r="D316" s="848" t="str">
        <f t="shared" si="27"/>
        <v>Caisse-01/1900</v>
      </c>
      <c r="E316" s="679"/>
      <c r="F316" s="673"/>
      <c r="G316" s="540"/>
      <c r="H316" s="930"/>
      <c r="I316" s="932"/>
      <c r="J316" s="930">
        <f t="shared" si="28"/>
        <v>0</v>
      </c>
      <c r="K316" s="930">
        <f t="shared" si="24"/>
        <v>0</v>
      </c>
      <c r="L316" s="705">
        <f t="shared" si="25"/>
        <v>0</v>
      </c>
      <c r="M316" s="537"/>
      <c r="N316" s="706">
        <f>+IF(A316="",0,IF(A316=Table!$A$5,L316,(IF(A316=Table!$A$3,0,IF(A316=Table!$A$4,L316,0)))))</f>
        <v>0</v>
      </c>
      <c r="O316" s="672"/>
      <c r="P316" s="707">
        <f>-IF(A316=Table!$A$5,I316,0)+IF(A316=Table!$A$5,H316,0)</f>
        <v>0</v>
      </c>
      <c r="Q316" s="539" t="str">
        <f t="shared" si="26"/>
        <v>01/1900</v>
      </c>
      <c r="R316" s="475">
        <f t="shared" si="29"/>
        <v>1</v>
      </c>
      <c r="S316" s="691"/>
      <c r="T316" s="691"/>
      <c r="U316" s="691"/>
      <c r="V316" s="691"/>
      <c r="W316" s="818"/>
      <c r="X316" s="818"/>
      <c r="Y316" s="818"/>
      <c r="Z316" s="818"/>
    </row>
    <row r="317" spans="1:26" ht="15">
      <c r="A317" s="537"/>
      <c r="B317" s="669"/>
      <c r="C317" s="537"/>
      <c r="D317" s="848" t="str">
        <f t="shared" si="27"/>
        <v>Caisse-01/1900</v>
      </c>
      <c r="E317" s="679"/>
      <c r="F317" s="673"/>
      <c r="G317" s="540"/>
      <c r="H317" s="930"/>
      <c r="I317" s="932"/>
      <c r="J317" s="930">
        <f t="shared" si="28"/>
        <v>0</v>
      </c>
      <c r="K317" s="930">
        <f t="shared" si="24"/>
        <v>0</v>
      </c>
      <c r="L317" s="705">
        <f t="shared" si="25"/>
        <v>0</v>
      </c>
      <c r="M317" s="537"/>
      <c r="N317" s="706">
        <f>+IF(A317="",0,IF(A317=Table!$A$5,L317,(IF(A317=Table!$A$3,0,IF(A317=Table!$A$4,L317,0)))))</f>
        <v>0</v>
      </c>
      <c r="O317" s="672"/>
      <c r="P317" s="707">
        <f>-IF(A317=Table!$A$5,I317,0)+IF(A317=Table!$A$5,H317,0)</f>
        <v>0</v>
      </c>
      <c r="Q317" s="539" t="str">
        <f t="shared" si="26"/>
        <v>01/1900</v>
      </c>
      <c r="R317" s="475">
        <f t="shared" si="29"/>
        <v>1</v>
      </c>
      <c r="S317" s="691"/>
      <c r="T317" s="691"/>
      <c r="U317" s="691"/>
      <c r="V317" s="691"/>
      <c r="W317" s="818"/>
      <c r="X317" s="818"/>
      <c r="Y317" s="818"/>
      <c r="Z317" s="818"/>
    </row>
    <row r="318" spans="1:26" ht="15">
      <c r="A318" s="537"/>
      <c r="B318" s="669"/>
      <c r="C318" s="537"/>
      <c r="D318" s="848" t="str">
        <f t="shared" si="27"/>
        <v>Caisse-01/1900</v>
      </c>
      <c r="E318" s="679"/>
      <c r="F318" s="673"/>
      <c r="G318" s="540"/>
      <c r="H318" s="930"/>
      <c r="I318" s="932"/>
      <c r="J318" s="930">
        <f t="shared" si="28"/>
        <v>0</v>
      </c>
      <c r="K318" s="930">
        <f t="shared" si="24"/>
        <v>0</v>
      </c>
      <c r="L318" s="705">
        <f t="shared" si="25"/>
        <v>0</v>
      </c>
      <c r="M318" s="537"/>
      <c r="N318" s="706">
        <f>+IF(A318="",0,IF(A318=Table!$A$5,L318,(IF(A318=Table!$A$3,0,IF(A318=Table!$A$4,L318,0)))))</f>
        <v>0</v>
      </c>
      <c r="O318" s="672"/>
      <c r="P318" s="707">
        <f>-IF(A318=Table!$A$5,I318,0)+IF(A318=Table!$A$5,H318,0)</f>
        <v>0</v>
      </c>
      <c r="Q318" s="539" t="str">
        <f t="shared" si="26"/>
        <v>01/1900</v>
      </c>
      <c r="R318" s="475">
        <f t="shared" si="29"/>
        <v>1</v>
      </c>
      <c r="S318" s="691"/>
      <c r="T318" s="691"/>
      <c r="U318" s="691"/>
      <c r="V318" s="691"/>
      <c r="W318" s="818"/>
      <c r="X318" s="818"/>
      <c r="Y318" s="818"/>
      <c r="Z318" s="818"/>
    </row>
    <row r="319" spans="1:26" ht="15">
      <c r="A319" s="537"/>
      <c r="B319" s="669"/>
      <c r="C319" s="537"/>
      <c r="D319" s="848" t="str">
        <f t="shared" si="27"/>
        <v>Caisse-01/1900</v>
      </c>
      <c r="E319" s="679"/>
      <c r="F319" s="673"/>
      <c r="G319" s="540"/>
      <c r="H319" s="930"/>
      <c r="I319" s="932"/>
      <c r="J319" s="930">
        <f t="shared" si="28"/>
        <v>0</v>
      </c>
      <c r="K319" s="930">
        <f t="shared" si="24"/>
        <v>0</v>
      </c>
      <c r="L319" s="705">
        <f t="shared" si="25"/>
        <v>0</v>
      </c>
      <c r="M319" s="537"/>
      <c r="N319" s="706">
        <f>+IF(A319="",0,IF(A319=Table!$A$5,L319,(IF(A319=Table!$A$3,0,IF(A319=Table!$A$4,L319,0)))))</f>
        <v>0</v>
      </c>
      <c r="O319" s="672"/>
      <c r="P319" s="707">
        <f>-IF(A319=Table!$A$5,I319,0)+IF(A319=Table!$A$5,H319,0)</f>
        <v>0</v>
      </c>
      <c r="Q319" s="539" t="str">
        <f t="shared" si="26"/>
        <v>01/1900</v>
      </c>
      <c r="R319" s="475">
        <f t="shared" si="29"/>
        <v>1</v>
      </c>
      <c r="S319" s="691"/>
      <c r="T319" s="691"/>
      <c r="U319" s="691"/>
      <c r="V319" s="691"/>
      <c r="W319" s="818"/>
      <c r="X319" s="818"/>
      <c r="Y319" s="818"/>
      <c r="Z319" s="818"/>
    </row>
    <row r="320" spans="1:26" ht="15">
      <c r="A320" s="537"/>
      <c r="B320" s="669"/>
      <c r="C320" s="537"/>
      <c r="D320" s="848" t="str">
        <f t="shared" si="27"/>
        <v>Caisse-01/1900</v>
      </c>
      <c r="E320" s="679"/>
      <c r="F320" s="673"/>
      <c r="G320" s="540"/>
      <c r="H320" s="930"/>
      <c r="I320" s="932"/>
      <c r="J320" s="930">
        <f t="shared" si="28"/>
        <v>0</v>
      </c>
      <c r="K320" s="930">
        <f t="shared" si="24"/>
        <v>0</v>
      </c>
      <c r="L320" s="705">
        <f t="shared" si="25"/>
        <v>0</v>
      </c>
      <c r="M320" s="537"/>
      <c r="N320" s="706">
        <f>+IF(A320="",0,IF(A320=Table!$A$5,L320,(IF(A320=Table!$A$3,0,IF(A320=Table!$A$4,L320,0)))))</f>
        <v>0</v>
      </c>
      <c r="O320" s="672"/>
      <c r="P320" s="707">
        <f>-IF(A320=Table!$A$5,I320,0)+IF(A320=Table!$A$5,H320,0)</f>
        <v>0</v>
      </c>
      <c r="Q320" s="539" t="str">
        <f t="shared" si="26"/>
        <v>01/1900</v>
      </c>
      <c r="R320" s="475">
        <f t="shared" si="29"/>
        <v>1</v>
      </c>
      <c r="S320" s="691"/>
      <c r="T320" s="691"/>
      <c r="U320" s="691"/>
      <c r="V320" s="691"/>
      <c r="W320" s="818"/>
      <c r="X320" s="818"/>
      <c r="Y320" s="818"/>
      <c r="Z320" s="818"/>
    </row>
    <row r="321" spans="1:26" ht="15">
      <c r="A321" s="537"/>
      <c r="B321" s="669"/>
      <c r="C321" s="537"/>
      <c r="D321" s="848" t="str">
        <f t="shared" si="27"/>
        <v>Caisse-01/1900</v>
      </c>
      <c r="E321" s="678"/>
      <c r="F321" s="673"/>
      <c r="G321" s="540"/>
      <c r="H321" s="930"/>
      <c r="I321" s="932"/>
      <c r="J321" s="930">
        <f t="shared" si="28"/>
        <v>0</v>
      </c>
      <c r="K321" s="930">
        <f t="shared" si="24"/>
        <v>0</v>
      </c>
      <c r="L321" s="705">
        <f t="shared" si="25"/>
        <v>0</v>
      </c>
      <c r="M321" s="537"/>
      <c r="N321" s="706">
        <f>+IF(A321="",0,IF(A321=Table!$A$5,L321,(IF(A321=Table!$A$3,0,IF(A321=Table!$A$4,L321,0)))))</f>
        <v>0</v>
      </c>
      <c r="O321" s="672"/>
      <c r="P321" s="707">
        <f>-IF(A321=Table!$A$5,I321,0)+IF(A321=Table!$A$5,H321,0)</f>
        <v>0</v>
      </c>
      <c r="Q321" s="539" t="str">
        <f t="shared" si="26"/>
        <v>01/1900</v>
      </c>
      <c r="R321" s="475">
        <f t="shared" si="29"/>
        <v>1</v>
      </c>
      <c r="S321" s="691"/>
      <c r="T321" s="691"/>
      <c r="U321" s="691"/>
      <c r="V321" s="691"/>
      <c r="W321" s="818"/>
      <c r="X321" s="818"/>
      <c r="Y321" s="818"/>
      <c r="Z321" s="818"/>
    </row>
    <row r="322" spans="1:26" ht="15">
      <c r="A322" s="537"/>
      <c r="B322" s="669"/>
      <c r="C322" s="537"/>
      <c r="D322" s="848" t="str">
        <f t="shared" si="27"/>
        <v>Caisse-01/1900</v>
      </c>
      <c r="E322" s="679"/>
      <c r="F322" s="684"/>
      <c r="G322" s="540"/>
      <c r="H322" s="930"/>
      <c r="I322" s="932"/>
      <c r="J322" s="930">
        <f t="shared" si="28"/>
        <v>0</v>
      </c>
      <c r="K322" s="930">
        <f t="shared" si="24"/>
        <v>0</v>
      </c>
      <c r="L322" s="705">
        <f t="shared" si="25"/>
        <v>0</v>
      </c>
      <c r="M322" s="537"/>
      <c r="N322" s="706">
        <f>+IF(A322="",0,IF(A322=Table!$A$5,L322,(IF(A322=Table!$A$3,0,IF(A322=Table!$A$4,L322,0)))))</f>
        <v>0</v>
      </c>
      <c r="O322" s="672"/>
      <c r="P322" s="707">
        <f>-IF(A322=Table!$A$5,I322,0)+IF(A322=Table!$A$5,H322,0)</f>
        <v>0</v>
      </c>
      <c r="Q322" s="539" t="str">
        <f t="shared" si="26"/>
        <v>01/1900</v>
      </c>
      <c r="R322" s="475">
        <f t="shared" si="29"/>
        <v>1</v>
      </c>
      <c r="S322" s="691"/>
      <c r="T322" s="691"/>
      <c r="U322" s="691"/>
      <c r="V322" s="691"/>
      <c r="W322" s="818"/>
      <c r="X322" s="818"/>
      <c r="Y322" s="818"/>
      <c r="Z322" s="818"/>
    </row>
    <row r="323" spans="1:26" ht="15">
      <c r="A323" s="537"/>
      <c r="B323" s="669"/>
      <c r="C323" s="537"/>
      <c r="D323" s="848" t="str">
        <f t="shared" si="27"/>
        <v>Caisse-01/1900</v>
      </c>
      <c r="E323" s="679"/>
      <c r="F323" s="684"/>
      <c r="G323" s="540"/>
      <c r="H323" s="930"/>
      <c r="I323" s="932"/>
      <c r="J323" s="930">
        <f t="shared" si="28"/>
        <v>0</v>
      </c>
      <c r="K323" s="930">
        <f t="shared" si="24"/>
        <v>0</v>
      </c>
      <c r="L323" s="705">
        <f t="shared" si="25"/>
        <v>0</v>
      </c>
      <c r="M323" s="537"/>
      <c r="N323" s="706">
        <f>+IF(A323="",0,IF(A323=Table!$A$5,L323,(IF(A323=Table!$A$3,0,IF(A323=Table!$A$4,L323,0)))))</f>
        <v>0</v>
      </c>
      <c r="O323" s="672"/>
      <c r="P323" s="707">
        <f>-IF(A323=Table!$A$5,I323,0)+IF(A323=Table!$A$5,H323,0)</f>
        <v>0</v>
      </c>
      <c r="Q323" s="539" t="str">
        <f t="shared" si="26"/>
        <v>01/1900</v>
      </c>
      <c r="R323" s="475">
        <f t="shared" si="29"/>
        <v>1</v>
      </c>
      <c r="S323" s="691"/>
      <c r="T323" s="691"/>
      <c r="U323" s="691"/>
      <c r="V323" s="691"/>
      <c r="W323" s="818"/>
      <c r="X323" s="818"/>
      <c r="Y323" s="818"/>
      <c r="Z323" s="818"/>
    </row>
    <row r="324" spans="1:26" ht="15">
      <c r="A324" s="537"/>
      <c r="B324" s="669"/>
      <c r="C324" s="537"/>
      <c r="D324" s="848" t="str">
        <f t="shared" si="27"/>
        <v>Caisse-01/1900</v>
      </c>
      <c r="E324" s="678"/>
      <c r="F324" s="671"/>
      <c r="G324" s="540"/>
      <c r="H324" s="932"/>
      <c r="I324" s="930"/>
      <c r="J324" s="930">
        <f t="shared" si="28"/>
        <v>0</v>
      </c>
      <c r="K324" s="930">
        <f t="shared" si="24"/>
        <v>0</v>
      </c>
      <c r="L324" s="705">
        <f t="shared" si="25"/>
        <v>0</v>
      </c>
      <c r="M324" s="537"/>
      <c r="N324" s="706">
        <f>+IF(A324="",0,IF(A324=Table!$A$5,L324,(IF(A324=Table!$A$3,0,IF(A324=Table!$A$4,L324,0)))))</f>
        <v>0</v>
      </c>
      <c r="O324" s="672"/>
      <c r="P324" s="707">
        <f>-IF(A324=Table!$A$5,I324,0)+IF(A324=Table!$A$5,H324,0)</f>
        <v>0</v>
      </c>
      <c r="Q324" s="539" t="str">
        <f t="shared" si="26"/>
        <v>01/1900</v>
      </c>
      <c r="R324" s="475">
        <f t="shared" si="29"/>
        <v>1</v>
      </c>
      <c r="S324" s="691"/>
      <c r="T324" s="691"/>
      <c r="U324" s="691"/>
      <c r="V324" s="691"/>
      <c r="W324" s="818"/>
      <c r="X324" s="818"/>
      <c r="Y324" s="818"/>
      <c r="Z324" s="818"/>
    </row>
    <row r="325" spans="1:26" ht="15">
      <c r="A325" s="537"/>
      <c r="B325" s="669"/>
      <c r="C325" s="537"/>
      <c r="D325" s="848" t="str">
        <f t="shared" si="27"/>
        <v>Caisse-01/1900</v>
      </c>
      <c r="E325" s="679"/>
      <c r="F325" s="673"/>
      <c r="G325" s="540"/>
      <c r="H325" s="930"/>
      <c r="I325" s="932"/>
      <c r="J325" s="930">
        <f t="shared" si="28"/>
        <v>0</v>
      </c>
      <c r="K325" s="930">
        <f t="shared" si="24"/>
        <v>0</v>
      </c>
      <c r="L325" s="705">
        <f t="shared" si="25"/>
        <v>0</v>
      </c>
      <c r="M325" s="537"/>
      <c r="N325" s="706">
        <f>+IF(A325="",0,IF(A325=Table!$A$5,L325,(IF(A325=Table!$A$3,0,IF(A325=Table!$A$4,L325,0)))))</f>
        <v>0</v>
      </c>
      <c r="O325" s="672"/>
      <c r="P325" s="707">
        <f>-IF(A325=Table!$A$5,I325,0)+IF(A325=Table!$A$5,H325,0)</f>
        <v>0</v>
      </c>
      <c r="Q325" s="539" t="str">
        <f t="shared" si="26"/>
        <v>01/1900</v>
      </c>
      <c r="R325" s="475">
        <f t="shared" si="29"/>
        <v>1</v>
      </c>
      <c r="S325" s="691"/>
      <c r="T325" s="691"/>
      <c r="U325" s="691"/>
      <c r="V325" s="691"/>
      <c r="W325" s="818"/>
      <c r="X325" s="818"/>
      <c r="Y325" s="818"/>
      <c r="Z325" s="818"/>
    </row>
    <row r="326" spans="1:26" ht="15">
      <c r="A326" s="537"/>
      <c r="B326" s="669"/>
      <c r="C326" s="537"/>
      <c r="D326" s="848" t="str">
        <f t="shared" si="27"/>
        <v>Caisse-01/1900</v>
      </c>
      <c r="E326" s="678"/>
      <c r="F326" s="686"/>
      <c r="G326" s="540"/>
      <c r="H326" s="930"/>
      <c r="I326" s="932"/>
      <c r="J326" s="930">
        <f t="shared" si="28"/>
        <v>0</v>
      </c>
      <c r="K326" s="930">
        <f t="shared" si="24"/>
        <v>0</v>
      </c>
      <c r="L326" s="705">
        <f t="shared" si="25"/>
        <v>0</v>
      </c>
      <c r="M326" s="537"/>
      <c r="N326" s="706">
        <f>+IF(A326="",0,IF(A326=Table!$A$5,L326,(IF(A326=Table!$A$3,0,IF(A326=Table!$A$4,L326,0)))))</f>
        <v>0</v>
      </c>
      <c r="O326" s="672"/>
      <c r="P326" s="707">
        <f>-IF(A326=Table!$A$5,I326,0)+IF(A326=Table!$A$5,H326,0)</f>
        <v>0</v>
      </c>
      <c r="Q326" s="539" t="str">
        <f t="shared" si="26"/>
        <v>01/1900</v>
      </c>
      <c r="R326" s="475">
        <f t="shared" si="29"/>
        <v>1</v>
      </c>
      <c r="S326" s="691"/>
      <c r="T326" s="691"/>
      <c r="U326" s="691"/>
      <c r="V326" s="691"/>
      <c r="W326" s="818"/>
      <c r="X326" s="818"/>
      <c r="Y326" s="818"/>
      <c r="Z326" s="818"/>
    </row>
    <row r="327" spans="1:26" ht="15">
      <c r="A327" s="537"/>
      <c r="B327" s="669"/>
      <c r="C327" s="537"/>
      <c r="D327" s="848" t="str">
        <f t="shared" si="27"/>
        <v>Caisse-01/1900</v>
      </c>
      <c r="E327" s="678"/>
      <c r="F327" s="673"/>
      <c r="G327" s="540"/>
      <c r="H327" s="930"/>
      <c r="I327" s="932"/>
      <c r="J327" s="930">
        <f t="shared" si="28"/>
        <v>0</v>
      </c>
      <c r="K327" s="930">
        <f t="shared" si="24"/>
        <v>0</v>
      </c>
      <c r="L327" s="705">
        <f t="shared" si="25"/>
        <v>0</v>
      </c>
      <c r="M327" s="537"/>
      <c r="N327" s="706">
        <f>+IF(A327="",0,IF(A327=Table!$A$5,L327,(IF(A327=Table!$A$3,0,IF(A327=Table!$A$4,L327,0)))))</f>
        <v>0</v>
      </c>
      <c r="O327" s="672"/>
      <c r="P327" s="707">
        <f>-IF(A327=Table!$A$5,I327,0)+IF(A327=Table!$A$5,H327,0)</f>
        <v>0</v>
      </c>
      <c r="Q327" s="539" t="str">
        <f t="shared" si="26"/>
        <v>01/1900</v>
      </c>
      <c r="R327" s="475">
        <f t="shared" si="29"/>
        <v>1</v>
      </c>
      <c r="S327" s="691"/>
      <c r="T327" s="691"/>
      <c r="U327" s="691"/>
      <c r="V327" s="691"/>
      <c r="W327" s="818"/>
      <c r="X327" s="818"/>
      <c r="Y327" s="818"/>
      <c r="Z327" s="818"/>
    </row>
    <row r="328" spans="1:26" ht="15">
      <c r="A328" s="537"/>
      <c r="B328" s="669"/>
      <c r="C328" s="537"/>
      <c r="D328" s="848" t="str">
        <f t="shared" si="27"/>
        <v>Caisse-01/1900</v>
      </c>
      <c r="E328" s="678"/>
      <c r="F328" s="673"/>
      <c r="G328" s="540"/>
      <c r="H328" s="930"/>
      <c r="I328" s="932"/>
      <c r="J328" s="930">
        <f t="shared" si="28"/>
        <v>0</v>
      </c>
      <c r="K328" s="930">
        <f t="shared" si="24"/>
        <v>0</v>
      </c>
      <c r="L328" s="705">
        <f t="shared" si="25"/>
        <v>0</v>
      </c>
      <c r="M328" s="537"/>
      <c r="N328" s="706">
        <f>+IF(A328="",0,IF(A328=Table!$A$5,L328,(IF(A328=Table!$A$3,0,IF(A328=Table!$A$4,L328,0)))))</f>
        <v>0</v>
      </c>
      <c r="O328" s="672"/>
      <c r="P328" s="707">
        <f>-IF(A328=Table!$A$5,I328,0)+IF(A328=Table!$A$5,H328,0)</f>
        <v>0</v>
      </c>
      <c r="Q328" s="539" t="str">
        <f t="shared" si="26"/>
        <v>01/1900</v>
      </c>
      <c r="R328" s="475">
        <f t="shared" si="29"/>
        <v>1</v>
      </c>
      <c r="S328" s="691"/>
      <c r="T328" s="691"/>
      <c r="U328" s="691"/>
      <c r="V328" s="691"/>
      <c r="W328" s="818"/>
      <c r="X328" s="818"/>
      <c r="Y328" s="818"/>
      <c r="Z328" s="818"/>
    </row>
    <row r="329" spans="1:26" ht="15">
      <c r="A329" s="537"/>
      <c r="B329" s="669"/>
      <c r="C329" s="537"/>
      <c r="D329" s="848" t="str">
        <f t="shared" si="27"/>
        <v>Caisse-01/1900</v>
      </c>
      <c r="E329" s="679"/>
      <c r="F329" s="684"/>
      <c r="G329" s="540"/>
      <c r="H329" s="930"/>
      <c r="I329" s="932"/>
      <c r="J329" s="930">
        <f t="shared" si="28"/>
        <v>0</v>
      </c>
      <c r="K329" s="930">
        <f t="shared" si="24"/>
        <v>0</v>
      </c>
      <c r="L329" s="705">
        <f t="shared" si="25"/>
        <v>0</v>
      </c>
      <c r="M329" s="537"/>
      <c r="N329" s="706">
        <f>+IF(A329="",0,IF(A329=Table!$A$5,L329,(IF(A329=Table!$A$3,0,IF(A329=Table!$A$4,L329,0)))))</f>
        <v>0</v>
      </c>
      <c r="O329" s="672"/>
      <c r="P329" s="707">
        <f>-IF(A329=Table!$A$5,I329,0)+IF(A329=Table!$A$5,H329,0)</f>
        <v>0</v>
      </c>
      <c r="Q329" s="539" t="str">
        <f t="shared" si="26"/>
        <v>01/1900</v>
      </c>
      <c r="R329" s="475">
        <f t="shared" si="29"/>
        <v>1</v>
      </c>
      <c r="S329" s="691"/>
      <c r="T329" s="691"/>
      <c r="U329" s="691"/>
      <c r="V329" s="691"/>
      <c r="W329" s="818"/>
      <c r="X329" s="818"/>
      <c r="Y329" s="818"/>
      <c r="Z329" s="818"/>
    </row>
    <row r="330" spans="1:26" ht="15">
      <c r="A330" s="537"/>
      <c r="B330" s="669"/>
      <c r="C330" s="537"/>
      <c r="D330" s="848" t="str">
        <f t="shared" si="27"/>
        <v>Caisse-01/1900</v>
      </c>
      <c r="E330" s="679"/>
      <c r="F330" s="684"/>
      <c r="G330" s="540"/>
      <c r="H330" s="930"/>
      <c r="I330" s="932"/>
      <c r="J330" s="930">
        <f t="shared" si="28"/>
        <v>0</v>
      </c>
      <c r="K330" s="930">
        <f t="shared" si="24"/>
        <v>0</v>
      </c>
      <c r="L330" s="705">
        <f t="shared" si="25"/>
        <v>0</v>
      </c>
      <c r="M330" s="537"/>
      <c r="N330" s="706">
        <f>+IF(A330="",0,IF(A330=Table!$A$5,L330,(IF(A330=Table!$A$3,0,IF(A330=Table!$A$4,L330,0)))))</f>
        <v>0</v>
      </c>
      <c r="O330" s="672"/>
      <c r="P330" s="707">
        <f>-IF(A330=Table!$A$5,I330,0)+IF(A330=Table!$A$5,H330,0)</f>
        <v>0</v>
      </c>
      <c r="Q330" s="539" t="str">
        <f t="shared" si="26"/>
        <v>01/1900</v>
      </c>
      <c r="R330" s="475">
        <f t="shared" si="29"/>
        <v>1</v>
      </c>
      <c r="S330" s="691"/>
      <c r="T330" s="691"/>
      <c r="U330" s="691"/>
      <c r="V330" s="691"/>
      <c r="W330" s="818"/>
      <c r="X330" s="818"/>
      <c r="Y330" s="818"/>
      <c r="Z330" s="818"/>
    </row>
    <row r="331" spans="1:26" ht="15">
      <c r="A331" s="537"/>
      <c r="B331" s="669"/>
      <c r="C331" s="537"/>
      <c r="D331" s="848" t="str">
        <f t="shared" si="27"/>
        <v>Caisse-01/1900</v>
      </c>
      <c r="E331" s="670"/>
      <c r="F331" s="677"/>
      <c r="G331" s="540"/>
      <c r="H331" s="930"/>
      <c r="I331" s="932"/>
      <c r="J331" s="930">
        <f t="shared" si="28"/>
        <v>0</v>
      </c>
      <c r="K331" s="930">
        <f t="shared" ref="K331:K394" si="30">+IFERROR((+INDEX($O$4:$Z$4,MATCH(Q331,$O$3:$Z$3,0))),0)</f>
        <v>0</v>
      </c>
      <c r="L331" s="705">
        <f t="shared" ref="L331:L394" si="31">IFERROR((H331/K331-I331/K331),0)</f>
        <v>0</v>
      </c>
      <c r="M331" s="537"/>
      <c r="N331" s="706">
        <f>+IF(A331="",0,IF(A331=Table!$A$5,L331,(IF(A331=Table!$A$3,0,IF(A331=Table!$A$4,L331,0)))))</f>
        <v>0</v>
      </c>
      <c r="O331" s="672"/>
      <c r="P331" s="707">
        <f>-IF(A331=Table!$A$5,I331,0)+IF(A331=Table!$A$5,H331,0)</f>
        <v>0</v>
      </c>
      <c r="Q331" s="539" t="str">
        <f t="shared" ref="Q331:Q388" si="32">+TEXT(B331,"mm/aaaa")</f>
        <v>01/1900</v>
      </c>
      <c r="R331" s="475">
        <f t="shared" si="29"/>
        <v>1</v>
      </c>
      <c r="S331" s="691"/>
      <c r="T331" s="691"/>
      <c r="U331" s="691"/>
      <c r="V331" s="691"/>
      <c r="W331" s="818"/>
      <c r="X331" s="818"/>
      <c r="Y331" s="818"/>
      <c r="Z331" s="818"/>
    </row>
    <row r="332" spans="1:26" ht="15">
      <c r="A332" s="537"/>
      <c r="B332" s="669"/>
      <c r="C332" s="537"/>
      <c r="D332" s="848" t="str">
        <f t="shared" ref="D332:D395" si="33">"Caisse-"&amp;Q332</f>
        <v>Caisse-01/1900</v>
      </c>
      <c r="E332" s="676"/>
      <c r="F332" s="677"/>
      <c r="G332" s="540"/>
      <c r="H332" s="932"/>
      <c r="I332" s="930"/>
      <c r="J332" s="930">
        <f t="shared" ref="J332:J395" si="34">+J331+H332-I332</f>
        <v>0</v>
      </c>
      <c r="K332" s="930">
        <f t="shared" si="30"/>
        <v>0</v>
      </c>
      <c r="L332" s="705">
        <f t="shared" si="31"/>
        <v>0</v>
      </c>
      <c r="M332" s="537"/>
      <c r="N332" s="706">
        <f>+IF(A332="",0,IF(A332=Table!$A$5,L332,(IF(A332=Table!$A$3,0,IF(A332=Table!$A$4,L332,0)))))</f>
        <v>0</v>
      </c>
      <c r="O332" s="672"/>
      <c r="P332" s="707">
        <f>-IF(A332=Table!$A$5,I332,0)+IF(A332=Table!$A$5,H332,0)</f>
        <v>0</v>
      </c>
      <c r="Q332" s="539" t="str">
        <f t="shared" si="32"/>
        <v>01/1900</v>
      </c>
      <c r="R332" s="475">
        <f t="shared" ref="R332:R395" si="35">ROUNDUP(MONTH(Q332)/3,0)</f>
        <v>1</v>
      </c>
      <c r="S332" s="691"/>
      <c r="T332" s="691"/>
      <c r="U332" s="691"/>
      <c r="V332" s="691"/>
      <c r="W332" s="818"/>
      <c r="X332" s="818"/>
      <c r="Y332" s="818"/>
      <c r="Z332" s="818"/>
    </row>
    <row r="333" spans="1:26" ht="15">
      <c r="A333" s="537"/>
      <c r="B333" s="669"/>
      <c r="C333" s="537"/>
      <c r="D333" s="848" t="str">
        <f t="shared" si="33"/>
        <v>Caisse-01/1900</v>
      </c>
      <c r="E333" s="678"/>
      <c r="F333" s="673"/>
      <c r="G333" s="540"/>
      <c r="H333" s="930"/>
      <c r="I333" s="932"/>
      <c r="J333" s="930">
        <f t="shared" si="34"/>
        <v>0</v>
      </c>
      <c r="K333" s="930">
        <f t="shared" si="30"/>
        <v>0</v>
      </c>
      <c r="L333" s="705">
        <f t="shared" si="31"/>
        <v>0</v>
      </c>
      <c r="M333" s="537"/>
      <c r="N333" s="706">
        <f>+IF(A333="",0,IF(A333=Table!$A$5,L333,(IF(A333=Table!$A$3,0,IF(A333=Table!$A$4,L333,0)))))</f>
        <v>0</v>
      </c>
      <c r="O333" s="672"/>
      <c r="P333" s="707">
        <f>-IF(A333=Table!$A$5,I333,0)+IF(A333=Table!$A$5,H333,0)</f>
        <v>0</v>
      </c>
      <c r="Q333" s="539" t="str">
        <f t="shared" si="32"/>
        <v>01/1900</v>
      </c>
      <c r="R333" s="475">
        <f t="shared" si="35"/>
        <v>1</v>
      </c>
      <c r="S333" s="691"/>
      <c r="T333" s="691"/>
      <c r="U333" s="691"/>
      <c r="V333" s="691"/>
      <c r="W333" s="818"/>
      <c r="X333" s="818"/>
      <c r="Y333" s="818"/>
      <c r="Z333" s="818"/>
    </row>
    <row r="334" spans="1:26" ht="15">
      <c r="A334" s="537"/>
      <c r="B334" s="669"/>
      <c r="C334" s="537"/>
      <c r="D334" s="848" t="str">
        <f t="shared" si="33"/>
        <v>Caisse-01/1900</v>
      </c>
      <c r="E334" s="670"/>
      <c r="F334" s="677"/>
      <c r="G334" s="540"/>
      <c r="H334" s="930"/>
      <c r="I334" s="932"/>
      <c r="J334" s="930">
        <f t="shared" si="34"/>
        <v>0</v>
      </c>
      <c r="K334" s="930">
        <f t="shared" si="30"/>
        <v>0</v>
      </c>
      <c r="L334" s="705">
        <f t="shared" si="31"/>
        <v>0</v>
      </c>
      <c r="M334" s="537"/>
      <c r="N334" s="706">
        <f>+IF(A334="",0,IF(A334=Table!$A$5,L334,(IF(A334=Table!$A$3,0,IF(A334=Table!$A$4,L334,0)))))</f>
        <v>0</v>
      </c>
      <c r="O334" s="672"/>
      <c r="P334" s="707">
        <f>-IF(A334=Table!$A$5,I334,0)+IF(A334=Table!$A$5,H334,0)</f>
        <v>0</v>
      </c>
      <c r="Q334" s="539" t="str">
        <f t="shared" si="32"/>
        <v>01/1900</v>
      </c>
      <c r="R334" s="475">
        <f t="shared" si="35"/>
        <v>1</v>
      </c>
      <c r="S334" s="691"/>
      <c r="T334" s="691"/>
      <c r="U334" s="691"/>
      <c r="V334" s="691"/>
      <c r="W334" s="818"/>
      <c r="X334" s="818"/>
      <c r="Y334" s="818"/>
      <c r="Z334" s="818"/>
    </row>
    <row r="335" spans="1:26" ht="15">
      <c r="A335" s="537"/>
      <c r="B335" s="669"/>
      <c r="C335" s="537"/>
      <c r="D335" s="848" t="str">
        <f t="shared" si="33"/>
        <v>Caisse-01/1900</v>
      </c>
      <c r="E335" s="678"/>
      <c r="F335" s="677"/>
      <c r="G335" s="540"/>
      <c r="H335" s="932"/>
      <c r="I335" s="930"/>
      <c r="J335" s="930">
        <f t="shared" si="34"/>
        <v>0</v>
      </c>
      <c r="K335" s="930">
        <f t="shared" si="30"/>
        <v>0</v>
      </c>
      <c r="L335" s="705">
        <f t="shared" si="31"/>
        <v>0</v>
      </c>
      <c r="M335" s="537"/>
      <c r="N335" s="706">
        <f>+IF(A335="",0,IF(A335=Table!$A$5,L335,(IF(A335=Table!$A$3,0,IF(A335=Table!$A$4,L335,0)))))</f>
        <v>0</v>
      </c>
      <c r="O335" s="672"/>
      <c r="P335" s="707">
        <f>-IF(A335=Table!$A$5,I335,0)+IF(A335=Table!$A$5,H335,0)</f>
        <v>0</v>
      </c>
      <c r="Q335" s="539" t="str">
        <f t="shared" si="32"/>
        <v>01/1900</v>
      </c>
      <c r="R335" s="475">
        <f t="shared" si="35"/>
        <v>1</v>
      </c>
      <c r="S335" s="691"/>
      <c r="T335" s="691"/>
      <c r="U335" s="691"/>
      <c r="V335" s="691"/>
      <c r="W335" s="818"/>
      <c r="X335" s="818"/>
      <c r="Y335" s="818"/>
      <c r="Z335" s="818"/>
    </row>
    <row r="336" spans="1:26" ht="15">
      <c r="A336" s="537"/>
      <c r="B336" s="669"/>
      <c r="C336" s="537"/>
      <c r="D336" s="848" t="str">
        <f t="shared" si="33"/>
        <v>Caisse-01/1900</v>
      </c>
      <c r="E336" s="679"/>
      <c r="F336" s="673"/>
      <c r="G336" s="540"/>
      <c r="H336" s="930"/>
      <c r="I336" s="932"/>
      <c r="J336" s="930">
        <f t="shared" si="34"/>
        <v>0</v>
      </c>
      <c r="K336" s="930">
        <f t="shared" si="30"/>
        <v>0</v>
      </c>
      <c r="L336" s="705">
        <f t="shared" si="31"/>
        <v>0</v>
      </c>
      <c r="M336" s="537"/>
      <c r="N336" s="706">
        <f>+IF(A336="",0,IF(A336=Table!$A$5,L336,(IF(A336=Table!$A$3,0,IF(A336=Table!$A$4,L336,0)))))</f>
        <v>0</v>
      </c>
      <c r="O336" s="672"/>
      <c r="P336" s="707">
        <f>-IF(A336=Table!$A$5,I336,0)+IF(A336=Table!$A$5,H336,0)</f>
        <v>0</v>
      </c>
      <c r="Q336" s="539" t="str">
        <f t="shared" si="32"/>
        <v>01/1900</v>
      </c>
      <c r="R336" s="475">
        <f t="shared" si="35"/>
        <v>1</v>
      </c>
      <c r="S336" s="691"/>
      <c r="T336" s="691"/>
      <c r="U336" s="691"/>
      <c r="V336" s="691"/>
      <c r="W336" s="818"/>
      <c r="X336" s="818"/>
      <c r="Y336" s="818"/>
      <c r="Z336" s="818"/>
    </row>
    <row r="337" spans="1:26" ht="15">
      <c r="A337" s="537"/>
      <c r="B337" s="669"/>
      <c r="C337" s="537"/>
      <c r="D337" s="848" t="str">
        <f t="shared" si="33"/>
        <v>Caisse-01/1900</v>
      </c>
      <c r="E337" s="679"/>
      <c r="F337" s="673"/>
      <c r="G337" s="540"/>
      <c r="H337" s="930"/>
      <c r="I337" s="932"/>
      <c r="J337" s="930">
        <f t="shared" si="34"/>
        <v>0</v>
      </c>
      <c r="K337" s="930">
        <f t="shared" si="30"/>
        <v>0</v>
      </c>
      <c r="L337" s="705">
        <f t="shared" si="31"/>
        <v>0</v>
      </c>
      <c r="M337" s="537"/>
      <c r="N337" s="706">
        <f>+IF(A337="",0,IF(A337=Table!$A$5,L337,(IF(A337=Table!$A$3,0,IF(A337=Table!$A$4,L337,0)))))</f>
        <v>0</v>
      </c>
      <c r="O337" s="672"/>
      <c r="P337" s="707">
        <f>-IF(A337=Table!$A$5,I337,0)+IF(A337=Table!$A$5,H337,0)</f>
        <v>0</v>
      </c>
      <c r="Q337" s="539" t="str">
        <f t="shared" si="32"/>
        <v>01/1900</v>
      </c>
      <c r="R337" s="475">
        <f t="shared" si="35"/>
        <v>1</v>
      </c>
      <c r="S337" s="691"/>
      <c r="T337" s="691"/>
      <c r="U337" s="691"/>
      <c r="V337" s="691"/>
      <c r="W337" s="818"/>
      <c r="X337" s="818"/>
      <c r="Y337" s="818"/>
      <c r="Z337" s="818"/>
    </row>
    <row r="338" spans="1:26" ht="15">
      <c r="A338" s="537"/>
      <c r="B338" s="669"/>
      <c r="C338" s="537"/>
      <c r="D338" s="848" t="str">
        <f t="shared" si="33"/>
        <v>Caisse-01/1900</v>
      </c>
      <c r="E338" s="679"/>
      <c r="F338" s="673"/>
      <c r="G338" s="540"/>
      <c r="H338" s="930"/>
      <c r="I338" s="932"/>
      <c r="J338" s="930">
        <f t="shared" si="34"/>
        <v>0</v>
      </c>
      <c r="K338" s="930">
        <f t="shared" si="30"/>
        <v>0</v>
      </c>
      <c r="L338" s="705">
        <f t="shared" si="31"/>
        <v>0</v>
      </c>
      <c r="M338" s="537"/>
      <c r="N338" s="706">
        <f>+IF(A338="",0,IF(A338=Table!$A$5,L338,(IF(A338=Table!$A$3,0,IF(A338=Table!$A$4,L338,0)))))</f>
        <v>0</v>
      </c>
      <c r="O338" s="672"/>
      <c r="P338" s="707">
        <f>-IF(A338=Table!$A$5,I338,0)+IF(A338=Table!$A$5,H338,0)</f>
        <v>0</v>
      </c>
      <c r="Q338" s="539" t="str">
        <f t="shared" si="32"/>
        <v>01/1900</v>
      </c>
      <c r="R338" s="475">
        <f t="shared" si="35"/>
        <v>1</v>
      </c>
      <c r="S338" s="691"/>
      <c r="T338" s="691"/>
      <c r="U338" s="691"/>
      <c r="V338" s="691"/>
      <c r="W338" s="818"/>
      <c r="X338" s="818"/>
      <c r="Y338" s="818"/>
      <c r="Z338" s="818"/>
    </row>
    <row r="339" spans="1:26" ht="15">
      <c r="A339" s="537"/>
      <c r="B339" s="669"/>
      <c r="C339" s="537"/>
      <c r="D339" s="848" t="str">
        <f t="shared" si="33"/>
        <v>Caisse-01/1900</v>
      </c>
      <c r="E339" s="678"/>
      <c r="F339" s="673"/>
      <c r="G339" s="540"/>
      <c r="H339" s="930"/>
      <c r="I339" s="932"/>
      <c r="J339" s="930">
        <f t="shared" si="34"/>
        <v>0</v>
      </c>
      <c r="K339" s="930">
        <f t="shared" si="30"/>
        <v>0</v>
      </c>
      <c r="L339" s="705">
        <f t="shared" si="31"/>
        <v>0</v>
      </c>
      <c r="M339" s="537"/>
      <c r="N339" s="706">
        <f>+IF(A339="",0,IF(A339=Table!$A$5,L339,(IF(A339=Table!$A$3,0,IF(A339=Table!$A$4,L339,0)))))</f>
        <v>0</v>
      </c>
      <c r="O339" s="672"/>
      <c r="P339" s="707">
        <f>-IF(A339=Table!$A$5,I339,0)+IF(A339=Table!$A$5,H339,0)</f>
        <v>0</v>
      </c>
      <c r="Q339" s="539" t="str">
        <f t="shared" si="32"/>
        <v>01/1900</v>
      </c>
      <c r="R339" s="475">
        <f t="shared" si="35"/>
        <v>1</v>
      </c>
      <c r="S339" s="691"/>
      <c r="T339" s="691"/>
      <c r="U339" s="691"/>
      <c r="V339" s="691"/>
      <c r="W339" s="818"/>
      <c r="X339" s="818"/>
      <c r="Y339" s="818"/>
      <c r="Z339" s="818"/>
    </row>
    <row r="340" spans="1:26" ht="15">
      <c r="A340" s="537"/>
      <c r="B340" s="669"/>
      <c r="C340" s="537"/>
      <c r="D340" s="848" t="str">
        <f t="shared" si="33"/>
        <v>Caisse-01/1900</v>
      </c>
      <c r="E340" s="678"/>
      <c r="F340" s="673"/>
      <c r="G340" s="540"/>
      <c r="H340" s="930"/>
      <c r="I340" s="932"/>
      <c r="J340" s="930">
        <f t="shared" si="34"/>
        <v>0</v>
      </c>
      <c r="K340" s="930">
        <f t="shared" si="30"/>
        <v>0</v>
      </c>
      <c r="L340" s="705">
        <f t="shared" si="31"/>
        <v>0</v>
      </c>
      <c r="M340" s="537"/>
      <c r="N340" s="706">
        <f>+IF(A340="",0,IF(A340=Table!$A$5,L340,(IF(A340=Table!$A$3,0,IF(A340=Table!$A$4,L340,0)))))</f>
        <v>0</v>
      </c>
      <c r="O340" s="672"/>
      <c r="P340" s="707">
        <f>-IF(A340=Table!$A$5,I340,0)+IF(A340=Table!$A$5,H340,0)</f>
        <v>0</v>
      </c>
      <c r="Q340" s="539" t="str">
        <f t="shared" si="32"/>
        <v>01/1900</v>
      </c>
      <c r="R340" s="475">
        <f t="shared" si="35"/>
        <v>1</v>
      </c>
      <c r="S340" s="691"/>
      <c r="T340" s="691"/>
      <c r="U340" s="691"/>
      <c r="V340" s="691"/>
      <c r="W340" s="818"/>
      <c r="X340" s="818"/>
      <c r="Y340" s="818"/>
      <c r="Z340" s="818"/>
    </row>
    <row r="341" spans="1:26" ht="15">
      <c r="A341" s="537"/>
      <c r="B341" s="669"/>
      <c r="C341" s="537"/>
      <c r="D341" s="848" t="str">
        <f t="shared" si="33"/>
        <v>Caisse-01/1900</v>
      </c>
      <c r="E341" s="678"/>
      <c r="F341" s="673"/>
      <c r="G341" s="540"/>
      <c r="H341" s="930"/>
      <c r="I341" s="932"/>
      <c r="J341" s="930">
        <f t="shared" si="34"/>
        <v>0</v>
      </c>
      <c r="K341" s="930">
        <f t="shared" si="30"/>
        <v>0</v>
      </c>
      <c r="L341" s="705">
        <f t="shared" si="31"/>
        <v>0</v>
      </c>
      <c r="M341" s="537"/>
      <c r="N341" s="706">
        <f>+IF(A341="",0,IF(A341=Table!$A$5,L341,(IF(A341=Table!$A$3,0,IF(A341=Table!$A$4,L341,0)))))</f>
        <v>0</v>
      </c>
      <c r="O341" s="672"/>
      <c r="P341" s="707">
        <f>-IF(A341=Table!$A$5,I341,0)+IF(A341=Table!$A$5,H341,0)</f>
        <v>0</v>
      </c>
      <c r="Q341" s="539" t="str">
        <f t="shared" si="32"/>
        <v>01/1900</v>
      </c>
      <c r="R341" s="475">
        <f t="shared" si="35"/>
        <v>1</v>
      </c>
      <c r="S341" s="691"/>
      <c r="T341" s="691"/>
      <c r="U341" s="691"/>
      <c r="V341" s="691"/>
      <c r="W341" s="818"/>
      <c r="X341" s="818"/>
      <c r="Y341" s="818"/>
      <c r="Z341" s="818"/>
    </row>
    <row r="342" spans="1:26" ht="15">
      <c r="A342" s="537"/>
      <c r="B342" s="669"/>
      <c r="C342" s="537"/>
      <c r="D342" s="848" t="str">
        <f t="shared" si="33"/>
        <v>Caisse-01/1900</v>
      </c>
      <c r="E342" s="679"/>
      <c r="F342" s="673"/>
      <c r="G342" s="540"/>
      <c r="H342" s="930"/>
      <c r="I342" s="932"/>
      <c r="J342" s="930">
        <f t="shared" si="34"/>
        <v>0</v>
      </c>
      <c r="K342" s="930">
        <f t="shared" si="30"/>
        <v>0</v>
      </c>
      <c r="L342" s="705">
        <f t="shared" si="31"/>
        <v>0</v>
      </c>
      <c r="M342" s="537"/>
      <c r="N342" s="706">
        <f>+IF(A342="",0,IF(A342=Table!$A$5,L342,(IF(A342=Table!$A$3,0,IF(A342=Table!$A$4,L342,0)))))</f>
        <v>0</v>
      </c>
      <c r="O342" s="672"/>
      <c r="P342" s="707">
        <f>-IF(A342=Table!$A$5,I342,0)+IF(A342=Table!$A$5,H342,0)</f>
        <v>0</v>
      </c>
      <c r="Q342" s="539" t="str">
        <f t="shared" si="32"/>
        <v>01/1900</v>
      </c>
      <c r="R342" s="475">
        <f t="shared" si="35"/>
        <v>1</v>
      </c>
      <c r="S342" s="691"/>
      <c r="T342" s="691"/>
      <c r="U342" s="691"/>
      <c r="V342" s="691"/>
      <c r="W342" s="818"/>
      <c r="X342" s="818"/>
      <c r="Y342" s="818"/>
      <c r="Z342" s="818"/>
    </row>
    <row r="343" spans="1:26" ht="15">
      <c r="A343" s="537"/>
      <c r="B343" s="669"/>
      <c r="C343" s="537"/>
      <c r="D343" s="848" t="str">
        <f t="shared" si="33"/>
        <v>Caisse-01/1900</v>
      </c>
      <c r="E343" s="679"/>
      <c r="F343" s="673"/>
      <c r="G343" s="540"/>
      <c r="H343" s="930"/>
      <c r="I343" s="932"/>
      <c r="J343" s="930">
        <f t="shared" si="34"/>
        <v>0</v>
      </c>
      <c r="K343" s="930">
        <f t="shared" si="30"/>
        <v>0</v>
      </c>
      <c r="L343" s="705">
        <f t="shared" si="31"/>
        <v>0</v>
      </c>
      <c r="M343" s="537"/>
      <c r="N343" s="706">
        <f>+IF(A343="",0,IF(A343=Table!$A$5,L343,(IF(A343=Table!$A$3,0,IF(A343=Table!$A$4,L343,0)))))</f>
        <v>0</v>
      </c>
      <c r="O343" s="672"/>
      <c r="P343" s="707">
        <f>-IF(A343=Table!$A$5,I343,0)+IF(A343=Table!$A$5,H343,0)</f>
        <v>0</v>
      </c>
      <c r="Q343" s="539" t="str">
        <f t="shared" si="32"/>
        <v>01/1900</v>
      </c>
      <c r="R343" s="475">
        <f t="shared" si="35"/>
        <v>1</v>
      </c>
      <c r="S343" s="691"/>
      <c r="T343" s="691"/>
      <c r="U343" s="691"/>
      <c r="V343" s="691"/>
      <c r="W343" s="818"/>
      <c r="X343" s="818"/>
      <c r="Y343" s="818"/>
      <c r="Z343" s="818"/>
    </row>
    <row r="344" spans="1:26" ht="15">
      <c r="A344" s="537"/>
      <c r="B344" s="669"/>
      <c r="C344" s="537"/>
      <c r="D344" s="848" t="str">
        <f t="shared" si="33"/>
        <v>Caisse-01/1900</v>
      </c>
      <c r="E344" s="679"/>
      <c r="F344" s="673"/>
      <c r="G344" s="540"/>
      <c r="H344" s="930"/>
      <c r="I344" s="932"/>
      <c r="J344" s="930">
        <f t="shared" si="34"/>
        <v>0</v>
      </c>
      <c r="K344" s="930">
        <f t="shared" si="30"/>
        <v>0</v>
      </c>
      <c r="L344" s="705">
        <f t="shared" si="31"/>
        <v>0</v>
      </c>
      <c r="M344" s="537"/>
      <c r="N344" s="706">
        <f>+IF(A344="",0,IF(A344=Table!$A$5,L344,(IF(A344=Table!$A$3,0,IF(A344=Table!$A$4,L344,0)))))</f>
        <v>0</v>
      </c>
      <c r="O344" s="672"/>
      <c r="P344" s="707">
        <f>-IF(A344=Table!$A$5,I344,0)+IF(A344=Table!$A$5,H344,0)</f>
        <v>0</v>
      </c>
      <c r="Q344" s="539" t="str">
        <f t="shared" si="32"/>
        <v>01/1900</v>
      </c>
      <c r="R344" s="475">
        <f t="shared" si="35"/>
        <v>1</v>
      </c>
      <c r="S344" s="691"/>
      <c r="T344" s="691"/>
      <c r="U344" s="691"/>
      <c r="V344" s="691"/>
      <c r="W344" s="818"/>
      <c r="X344" s="818"/>
      <c r="Y344" s="818"/>
      <c r="Z344" s="818"/>
    </row>
    <row r="345" spans="1:26" ht="15">
      <c r="A345" s="537"/>
      <c r="B345" s="669"/>
      <c r="C345" s="537"/>
      <c r="D345" s="848" t="str">
        <f t="shared" si="33"/>
        <v>Caisse-01/1900</v>
      </c>
      <c r="E345" s="679"/>
      <c r="F345" s="673"/>
      <c r="G345" s="540"/>
      <c r="H345" s="930"/>
      <c r="I345" s="932"/>
      <c r="J345" s="930">
        <f t="shared" si="34"/>
        <v>0</v>
      </c>
      <c r="K345" s="930">
        <f t="shared" si="30"/>
        <v>0</v>
      </c>
      <c r="L345" s="705">
        <f t="shared" si="31"/>
        <v>0</v>
      </c>
      <c r="M345" s="537"/>
      <c r="N345" s="706">
        <f>+IF(A345="",0,IF(A345=Table!$A$5,L345,(IF(A345=Table!$A$3,0,IF(A345=Table!$A$4,L345,0)))))</f>
        <v>0</v>
      </c>
      <c r="O345" s="672"/>
      <c r="P345" s="707">
        <f>-IF(A345=Table!$A$5,I345,0)+IF(A345=Table!$A$5,H345,0)</f>
        <v>0</v>
      </c>
      <c r="Q345" s="539" t="str">
        <f t="shared" si="32"/>
        <v>01/1900</v>
      </c>
      <c r="R345" s="475">
        <f t="shared" si="35"/>
        <v>1</v>
      </c>
      <c r="S345" s="691"/>
      <c r="T345" s="691"/>
      <c r="U345" s="691"/>
      <c r="V345" s="691"/>
      <c r="W345" s="818"/>
      <c r="X345" s="818"/>
      <c r="Y345" s="818"/>
      <c r="Z345" s="818"/>
    </row>
    <row r="346" spans="1:26" ht="15">
      <c r="A346" s="537"/>
      <c r="B346" s="669"/>
      <c r="C346" s="537"/>
      <c r="D346" s="848" t="str">
        <f t="shared" si="33"/>
        <v>Caisse-01/1900</v>
      </c>
      <c r="E346" s="678"/>
      <c r="F346" s="673"/>
      <c r="G346" s="540"/>
      <c r="H346" s="930"/>
      <c r="I346" s="932"/>
      <c r="J346" s="930">
        <f t="shared" si="34"/>
        <v>0</v>
      </c>
      <c r="K346" s="930">
        <f t="shared" si="30"/>
        <v>0</v>
      </c>
      <c r="L346" s="705">
        <f t="shared" si="31"/>
        <v>0</v>
      </c>
      <c r="M346" s="537"/>
      <c r="N346" s="706">
        <f>+IF(A346="",0,IF(A346=Table!$A$5,L346,(IF(A346=Table!$A$3,0,IF(A346=Table!$A$4,L346,0)))))</f>
        <v>0</v>
      </c>
      <c r="O346" s="672"/>
      <c r="P346" s="707">
        <f>-IF(A346=Table!$A$5,I346,0)+IF(A346=Table!$A$5,H346,0)</f>
        <v>0</v>
      </c>
      <c r="Q346" s="539" t="str">
        <f t="shared" si="32"/>
        <v>01/1900</v>
      </c>
      <c r="R346" s="475">
        <f t="shared" si="35"/>
        <v>1</v>
      </c>
      <c r="S346" s="691"/>
      <c r="T346" s="691"/>
      <c r="U346" s="691"/>
      <c r="V346" s="691"/>
      <c r="W346" s="818"/>
      <c r="X346" s="818"/>
      <c r="Y346" s="818"/>
      <c r="Z346" s="818"/>
    </row>
    <row r="347" spans="1:26" ht="15">
      <c r="A347" s="537"/>
      <c r="B347" s="669"/>
      <c r="C347" s="537"/>
      <c r="D347" s="848" t="str">
        <f t="shared" si="33"/>
        <v>Caisse-01/1900</v>
      </c>
      <c r="E347" s="678"/>
      <c r="F347" s="673"/>
      <c r="G347" s="540"/>
      <c r="H347" s="930"/>
      <c r="I347" s="932"/>
      <c r="J347" s="930">
        <f t="shared" si="34"/>
        <v>0</v>
      </c>
      <c r="K347" s="930">
        <f t="shared" si="30"/>
        <v>0</v>
      </c>
      <c r="L347" s="705">
        <f t="shared" si="31"/>
        <v>0</v>
      </c>
      <c r="M347" s="537"/>
      <c r="N347" s="706">
        <f>+IF(A347="",0,IF(A347=Table!$A$5,L347,(IF(A347=Table!$A$3,0,IF(A347=Table!$A$4,L347,0)))))</f>
        <v>0</v>
      </c>
      <c r="O347" s="672"/>
      <c r="P347" s="707">
        <f>-IF(A347=Table!$A$5,I347,0)+IF(A347=Table!$A$5,H347,0)</f>
        <v>0</v>
      </c>
      <c r="Q347" s="539" t="str">
        <f t="shared" si="32"/>
        <v>01/1900</v>
      </c>
      <c r="R347" s="475">
        <f t="shared" si="35"/>
        <v>1</v>
      </c>
      <c r="S347" s="691"/>
      <c r="T347" s="691"/>
      <c r="U347" s="691"/>
      <c r="V347" s="691"/>
      <c r="W347" s="818"/>
      <c r="X347" s="818"/>
      <c r="Y347" s="818"/>
      <c r="Z347" s="818"/>
    </row>
    <row r="348" spans="1:26" ht="15">
      <c r="A348" s="537"/>
      <c r="B348" s="669"/>
      <c r="C348" s="537"/>
      <c r="D348" s="848" t="str">
        <f t="shared" si="33"/>
        <v>Caisse-01/1900</v>
      </c>
      <c r="E348" s="679"/>
      <c r="F348" s="673"/>
      <c r="G348" s="540"/>
      <c r="H348" s="930"/>
      <c r="I348" s="932"/>
      <c r="J348" s="930">
        <f t="shared" si="34"/>
        <v>0</v>
      </c>
      <c r="K348" s="930">
        <f t="shared" si="30"/>
        <v>0</v>
      </c>
      <c r="L348" s="705">
        <f t="shared" si="31"/>
        <v>0</v>
      </c>
      <c r="M348" s="537"/>
      <c r="N348" s="706">
        <f>+IF(A348="",0,IF(A348=Table!$A$5,L348,(IF(A348=Table!$A$3,0,IF(A348=Table!$A$4,L348,0)))))</f>
        <v>0</v>
      </c>
      <c r="O348" s="672"/>
      <c r="P348" s="707">
        <f>-IF(A348=Table!$A$5,I348,0)+IF(A348=Table!$A$5,H348,0)</f>
        <v>0</v>
      </c>
      <c r="Q348" s="539" t="str">
        <f t="shared" si="32"/>
        <v>01/1900</v>
      </c>
      <c r="R348" s="475">
        <f t="shared" si="35"/>
        <v>1</v>
      </c>
      <c r="S348" s="691"/>
      <c r="T348" s="691"/>
      <c r="U348" s="691"/>
      <c r="V348" s="691"/>
      <c r="W348" s="818"/>
      <c r="X348" s="818"/>
      <c r="Y348" s="818"/>
      <c r="Z348" s="818"/>
    </row>
    <row r="349" spans="1:26" ht="15">
      <c r="A349" s="537"/>
      <c r="B349" s="669"/>
      <c r="C349" s="537"/>
      <c r="D349" s="848" t="str">
        <f t="shared" si="33"/>
        <v>Caisse-01/1900</v>
      </c>
      <c r="E349" s="679"/>
      <c r="F349" s="673"/>
      <c r="G349" s="540"/>
      <c r="H349" s="930"/>
      <c r="I349" s="932"/>
      <c r="J349" s="930">
        <f t="shared" si="34"/>
        <v>0</v>
      </c>
      <c r="K349" s="930">
        <f t="shared" si="30"/>
        <v>0</v>
      </c>
      <c r="L349" s="705">
        <f t="shared" si="31"/>
        <v>0</v>
      </c>
      <c r="M349" s="537"/>
      <c r="N349" s="706">
        <f>+IF(A349="",0,IF(A349=Table!$A$5,L349,(IF(A349=Table!$A$3,0,IF(A349=Table!$A$4,L349,0)))))</f>
        <v>0</v>
      </c>
      <c r="O349" s="672"/>
      <c r="P349" s="707">
        <f>-IF(A349=Table!$A$5,I349,0)+IF(A349=Table!$A$5,H349,0)</f>
        <v>0</v>
      </c>
      <c r="Q349" s="539" t="str">
        <f t="shared" si="32"/>
        <v>01/1900</v>
      </c>
      <c r="R349" s="475">
        <f t="shared" si="35"/>
        <v>1</v>
      </c>
      <c r="S349" s="691"/>
      <c r="T349" s="691"/>
      <c r="U349" s="691"/>
      <c r="V349" s="691"/>
      <c r="W349" s="818"/>
      <c r="X349" s="818"/>
      <c r="Y349" s="818"/>
      <c r="Z349" s="818"/>
    </row>
    <row r="350" spans="1:26" ht="15">
      <c r="A350" s="537"/>
      <c r="B350" s="669"/>
      <c r="C350" s="537"/>
      <c r="D350" s="848" t="str">
        <f t="shared" si="33"/>
        <v>Caisse-01/1900</v>
      </c>
      <c r="E350" s="679"/>
      <c r="F350" s="673"/>
      <c r="G350" s="540"/>
      <c r="H350" s="930"/>
      <c r="I350" s="932"/>
      <c r="J350" s="930">
        <f t="shared" si="34"/>
        <v>0</v>
      </c>
      <c r="K350" s="930">
        <f t="shared" si="30"/>
        <v>0</v>
      </c>
      <c r="L350" s="705">
        <f t="shared" si="31"/>
        <v>0</v>
      </c>
      <c r="M350" s="537"/>
      <c r="N350" s="706">
        <f>+IF(A350="",0,IF(A350=Table!$A$5,L350,(IF(A350=Table!$A$3,0,IF(A350=Table!$A$4,L350,0)))))</f>
        <v>0</v>
      </c>
      <c r="O350" s="672"/>
      <c r="P350" s="707">
        <f>-IF(A350=Table!$A$5,I350,0)+IF(A350=Table!$A$5,H350,0)</f>
        <v>0</v>
      </c>
      <c r="Q350" s="539" t="str">
        <f t="shared" si="32"/>
        <v>01/1900</v>
      </c>
      <c r="R350" s="475">
        <f t="shared" si="35"/>
        <v>1</v>
      </c>
      <c r="S350" s="691"/>
      <c r="T350" s="691"/>
      <c r="U350" s="691"/>
      <c r="V350" s="691"/>
      <c r="W350" s="818"/>
      <c r="X350" s="818"/>
      <c r="Y350" s="818"/>
      <c r="Z350" s="818"/>
    </row>
    <row r="351" spans="1:26" ht="15">
      <c r="A351" s="537"/>
      <c r="B351" s="669"/>
      <c r="C351" s="537"/>
      <c r="D351" s="848" t="str">
        <f t="shared" si="33"/>
        <v>Caisse-01/1900</v>
      </c>
      <c r="E351" s="679"/>
      <c r="F351" s="673"/>
      <c r="G351" s="540"/>
      <c r="H351" s="930"/>
      <c r="I351" s="932"/>
      <c r="J351" s="930">
        <f t="shared" si="34"/>
        <v>0</v>
      </c>
      <c r="K351" s="930">
        <f t="shared" si="30"/>
        <v>0</v>
      </c>
      <c r="L351" s="705">
        <f t="shared" si="31"/>
        <v>0</v>
      </c>
      <c r="M351" s="537"/>
      <c r="N351" s="706">
        <f>+IF(A351="",0,IF(A351=Table!$A$5,L351,(IF(A351=Table!$A$3,0,IF(A351=Table!$A$4,L351,0)))))</f>
        <v>0</v>
      </c>
      <c r="O351" s="672"/>
      <c r="P351" s="707">
        <f>-IF(A351=Table!$A$5,I351,0)+IF(A351=Table!$A$5,H351,0)</f>
        <v>0</v>
      </c>
      <c r="Q351" s="539" t="str">
        <f t="shared" si="32"/>
        <v>01/1900</v>
      </c>
      <c r="R351" s="475">
        <f t="shared" si="35"/>
        <v>1</v>
      </c>
      <c r="S351" s="691"/>
      <c r="T351" s="691"/>
      <c r="U351" s="691"/>
      <c r="V351" s="691"/>
      <c r="W351" s="818"/>
      <c r="X351" s="818"/>
      <c r="Y351" s="818"/>
      <c r="Z351" s="818"/>
    </row>
    <row r="352" spans="1:26" ht="15">
      <c r="A352" s="537"/>
      <c r="B352" s="669"/>
      <c r="C352" s="537"/>
      <c r="D352" s="848" t="str">
        <f t="shared" si="33"/>
        <v>Caisse-01/1900</v>
      </c>
      <c r="E352" s="679"/>
      <c r="F352" s="673"/>
      <c r="G352" s="540"/>
      <c r="H352" s="930"/>
      <c r="I352" s="932"/>
      <c r="J352" s="930">
        <f t="shared" si="34"/>
        <v>0</v>
      </c>
      <c r="K352" s="930">
        <f t="shared" si="30"/>
        <v>0</v>
      </c>
      <c r="L352" s="705">
        <f t="shared" si="31"/>
        <v>0</v>
      </c>
      <c r="M352" s="537"/>
      <c r="N352" s="706">
        <f>+IF(A352="",0,IF(A352=Table!$A$5,L352,(IF(A352=Table!$A$3,0,IF(A352=Table!$A$4,L352,0)))))</f>
        <v>0</v>
      </c>
      <c r="O352" s="672"/>
      <c r="P352" s="707">
        <f>-IF(A352=Table!$A$5,I352,0)+IF(A352=Table!$A$5,H352,0)</f>
        <v>0</v>
      </c>
      <c r="Q352" s="539" t="str">
        <f t="shared" si="32"/>
        <v>01/1900</v>
      </c>
      <c r="R352" s="475">
        <f t="shared" si="35"/>
        <v>1</v>
      </c>
      <c r="S352" s="691"/>
      <c r="T352" s="691"/>
      <c r="U352" s="691"/>
      <c r="V352" s="691"/>
      <c r="W352" s="818"/>
      <c r="X352" s="818"/>
      <c r="Y352" s="818"/>
      <c r="Z352" s="818"/>
    </row>
    <row r="353" spans="1:26" ht="15">
      <c r="A353" s="537"/>
      <c r="B353" s="669"/>
      <c r="C353" s="537"/>
      <c r="D353" s="848" t="str">
        <f t="shared" si="33"/>
        <v>Caisse-01/1900</v>
      </c>
      <c r="E353" s="678"/>
      <c r="F353" s="673"/>
      <c r="G353" s="540"/>
      <c r="H353" s="930"/>
      <c r="I353" s="932"/>
      <c r="J353" s="930">
        <f t="shared" si="34"/>
        <v>0</v>
      </c>
      <c r="K353" s="930">
        <f t="shared" si="30"/>
        <v>0</v>
      </c>
      <c r="L353" s="705">
        <f t="shared" si="31"/>
        <v>0</v>
      </c>
      <c r="M353" s="537"/>
      <c r="N353" s="706">
        <f>+IF(A353="",0,IF(A353=Table!$A$5,L353,(IF(A353=Table!$A$3,0,IF(A353=Table!$A$4,L353,0)))))</f>
        <v>0</v>
      </c>
      <c r="O353" s="672"/>
      <c r="P353" s="707">
        <f>-IF(A353=Table!$A$5,I353,0)+IF(A353=Table!$A$5,H353,0)</f>
        <v>0</v>
      </c>
      <c r="Q353" s="539" t="str">
        <f t="shared" si="32"/>
        <v>01/1900</v>
      </c>
      <c r="R353" s="475">
        <f t="shared" si="35"/>
        <v>1</v>
      </c>
      <c r="S353" s="691"/>
      <c r="T353" s="691"/>
      <c r="U353" s="691"/>
      <c r="V353" s="691"/>
      <c r="W353" s="818"/>
      <c r="X353" s="818"/>
      <c r="Y353" s="818"/>
      <c r="Z353" s="818"/>
    </row>
    <row r="354" spans="1:26" ht="15">
      <c r="A354" s="537"/>
      <c r="B354" s="669"/>
      <c r="C354" s="537"/>
      <c r="D354" s="848" t="str">
        <f t="shared" si="33"/>
        <v>Caisse-01/1900</v>
      </c>
      <c r="E354" s="678"/>
      <c r="F354" s="673"/>
      <c r="G354" s="540"/>
      <c r="H354" s="930"/>
      <c r="I354" s="932"/>
      <c r="J354" s="930">
        <f t="shared" si="34"/>
        <v>0</v>
      </c>
      <c r="K354" s="930">
        <f t="shared" si="30"/>
        <v>0</v>
      </c>
      <c r="L354" s="705">
        <f t="shared" si="31"/>
        <v>0</v>
      </c>
      <c r="M354" s="537"/>
      <c r="N354" s="706">
        <f>+IF(A354="",0,IF(A354=Table!$A$5,L354,(IF(A354=Table!$A$3,0,IF(A354=Table!$A$4,L354,0)))))</f>
        <v>0</v>
      </c>
      <c r="O354" s="672"/>
      <c r="P354" s="707">
        <f>-IF(A354=Table!$A$5,I354,0)+IF(A354=Table!$A$5,H354,0)</f>
        <v>0</v>
      </c>
      <c r="Q354" s="539" t="str">
        <f t="shared" si="32"/>
        <v>01/1900</v>
      </c>
      <c r="R354" s="475">
        <f t="shared" si="35"/>
        <v>1</v>
      </c>
      <c r="S354" s="691"/>
      <c r="T354" s="691"/>
      <c r="U354" s="691"/>
      <c r="V354" s="691"/>
      <c r="W354" s="818"/>
      <c r="X354" s="818"/>
      <c r="Y354" s="818"/>
      <c r="Z354" s="818"/>
    </row>
    <row r="355" spans="1:26" ht="15">
      <c r="A355" s="537"/>
      <c r="B355" s="669"/>
      <c r="C355" s="537"/>
      <c r="D355" s="848" t="str">
        <f t="shared" si="33"/>
        <v>Caisse-01/1900</v>
      </c>
      <c r="E355" s="678"/>
      <c r="F355" s="673"/>
      <c r="G355" s="540"/>
      <c r="H355" s="930"/>
      <c r="I355" s="932"/>
      <c r="J355" s="930">
        <f t="shared" si="34"/>
        <v>0</v>
      </c>
      <c r="K355" s="930">
        <f t="shared" si="30"/>
        <v>0</v>
      </c>
      <c r="L355" s="705">
        <f t="shared" si="31"/>
        <v>0</v>
      </c>
      <c r="M355" s="537"/>
      <c r="N355" s="706">
        <f>+IF(A355="",0,IF(A355=Table!$A$5,L355,(IF(A355=Table!$A$3,0,IF(A355=Table!$A$4,L355,0)))))</f>
        <v>0</v>
      </c>
      <c r="O355" s="672"/>
      <c r="P355" s="707">
        <f>-IF(A355=Table!$A$5,I355,0)+IF(A355=Table!$A$5,H355,0)</f>
        <v>0</v>
      </c>
      <c r="Q355" s="539" t="str">
        <f t="shared" si="32"/>
        <v>01/1900</v>
      </c>
      <c r="R355" s="475">
        <f t="shared" si="35"/>
        <v>1</v>
      </c>
      <c r="S355" s="691"/>
      <c r="T355" s="691"/>
      <c r="U355" s="691"/>
      <c r="V355" s="691"/>
      <c r="W355" s="818"/>
      <c r="X355" s="818"/>
      <c r="Y355" s="818"/>
      <c r="Z355" s="818"/>
    </row>
    <row r="356" spans="1:26" ht="15">
      <c r="A356" s="537"/>
      <c r="B356" s="669"/>
      <c r="C356" s="537"/>
      <c r="D356" s="848" t="str">
        <f t="shared" si="33"/>
        <v>Caisse-01/1900</v>
      </c>
      <c r="E356" s="678"/>
      <c r="F356" s="673"/>
      <c r="G356" s="540"/>
      <c r="H356" s="930"/>
      <c r="I356" s="932"/>
      <c r="J356" s="930">
        <f t="shared" si="34"/>
        <v>0</v>
      </c>
      <c r="K356" s="930">
        <f t="shared" si="30"/>
        <v>0</v>
      </c>
      <c r="L356" s="705">
        <f t="shared" si="31"/>
        <v>0</v>
      </c>
      <c r="M356" s="537"/>
      <c r="N356" s="706">
        <f>+IF(A356="",0,IF(A356=Table!$A$5,L356,(IF(A356=Table!$A$3,0,IF(A356=Table!$A$4,L356,0)))))</f>
        <v>0</v>
      </c>
      <c r="O356" s="672"/>
      <c r="P356" s="707">
        <f>-IF(A356=Table!$A$5,I356,0)+IF(A356=Table!$A$5,H356,0)</f>
        <v>0</v>
      </c>
      <c r="Q356" s="539" t="str">
        <f t="shared" si="32"/>
        <v>01/1900</v>
      </c>
      <c r="R356" s="475">
        <f t="shared" si="35"/>
        <v>1</v>
      </c>
      <c r="S356" s="691"/>
      <c r="T356" s="691"/>
      <c r="U356" s="691"/>
      <c r="V356" s="691"/>
      <c r="W356" s="818"/>
      <c r="X356" s="818"/>
      <c r="Y356" s="818"/>
      <c r="Z356" s="818"/>
    </row>
    <row r="357" spans="1:26" ht="15">
      <c r="A357" s="537"/>
      <c r="B357" s="669"/>
      <c r="C357" s="537"/>
      <c r="D357" s="848" t="str">
        <f t="shared" si="33"/>
        <v>Caisse-01/1900</v>
      </c>
      <c r="E357" s="678"/>
      <c r="F357" s="673"/>
      <c r="G357" s="540"/>
      <c r="H357" s="930"/>
      <c r="I357" s="932"/>
      <c r="J357" s="930">
        <f t="shared" si="34"/>
        <v>0</v>
      </c>
      <c r="K357" s="930">
        <f t="shared" si="30"/>
        <v>0</v>
      </c>
      <c r="L357" s="705">
        <f t="shared" si="31"/>
        <v>0</v>
      </c>
      <c r="M357" s="537"/>
      <c r="N357" s="706">
        <f>+IF(A357="",0,IF(A357=Table!$A$5,L357,(IF(A357=Table!$A$3,0,IF(A357=Table!$A$4,L357,0)))))</f>
        <v>0</v>
      </c>
      <c r="O357" s="672"/>
      <c r="P357" s="707">
        <f>-IF(A357=Table!$A$5,I357,0)+IF(A357=Table!$A$5,H357,0)</f>
        <v>0</v>
      </c>
      <c r="Q357" s="539" t="str">
        <f t="shared" si="32"/>
        <v>01/1900</v>
      </c>
      <c r="R357" s="475">
        <f t="shared" si="35"/>
        <v>1</v>
      </c>
      <c r="S357" s="691"/>
      <c r="T357" s="691"/>
      <c r="U357" s="691"/>
      <c r="V357" s="691"/>
      <c r="W357" s="818"/>
      <c r="X357" s="818"/>
      <c r="Y357" s="818"/>
      <c r="Z357" s="818"/>
    </row>
    <row r="358" spans="1:26" ht="15">
      <c r="A358" s="537"/>
      <c r="B358" s="669"/>
      <c r="C358" s="537"/>
      <c r="D358" s="848" t="str">
        <f t="shared" si="33"/>
        <v>Caisse-01/1900</v>
      </c>
      <c r="E358" s="678"/>
      <c r="F358" s="673"/>
      <c r="G358" s="540"/>
      <c r="H358" s="930"/>
      <c r="I358" s="932"/>
      <c r="J358" s="930">
        <f t="shared" si="34"/>
        <v>0</v>
      </c>
      <c r="K358" s="930">
        <f t="shared" si="30"/>
        <v>0</v>
      </c>
      <c r="L358" s="705">
        <f t="shared" si="31"/>
        <v>0</v>
      </c>
      <c r="M358" s="537"/>
      <c r="N358" s="706">
        <f>+IF(A358="",0,IF(A358=Table!$A$5,L358,(IF(A358=Table!$A$3,0,IF(A358=Table!$A$4,L358,0)))))</f>
        <v>0</v>
      </c>
      <c r="O358" s="672"/>
      <c r="P358" s="707">
        <f>-IF(A358=Table!$A$5,I358,0)+IF(A358=Table!$A$5,H358,0)</f>
        <v>0</v>
      </c>
      <c r="Q358" s="539" t="str">
        <f t="shared" si="32"/>
        <v>01/1900</v>
      </c>
      <c r="R358" s="475">
        <f t="shared" si="35"/>
        <v>1</v>
      </c>
      <c r="S358" s="691"/>
      <c r="T358" s="691"/>
      <c r="U358" s="691"/>
      <c r="V358" s="691"/>
      <c r="W358" s="818"/>
      <c r="X358" s="818"/>
      <c r="Y358" s="818"/>
      <c r="Z358" s="818"/>
    </row>
    <row r="359" spans="1:26" ht="15">
      <c r="A359" s="537"/>
      <c r="B359" s="669"/>
      <c r="C359" s="537"/>
      <c r="D359" s="848" t="str">
        <f t="shared" si="33"/>
        <v>Caisse-01/1900</v>
      </c>
      <c r="E359" s="678"/>
      <c r="F359" s="673"/>
      <c r="G359" s="540"/>
      <c r="H359" s="930"/>
      <c r="I359" s="932"/>
      <c r="J359" s="930">
        <f t="shared" si="34"/>
        <v>0</v>
      </c>
      <c r="K359" s="930">
        <f t="shared" si="30"/>
        <v>0</v>
      </c>
      <c r="L359" s="705">
        <f t="shared" si="31"/>
        <v>0</v>
      </c>
      <c r="M359" s="537"/>
      <c r="N359" s="706">
        <f>+IF(A359="",0,IF(A359=Table!$A$5,L359,(IF(A359=Table!$A$3,0,IF(A359=Table!$A$4,L359,0)))))</f>
        <v>0</v>
      </c>
      <c r="O359" s="672"/>
      <c r="P359" s="707">
        <f>-IF(A359=Table!$A$5,I359,0)+IF(A359=Table!$A$5,H359,0)</f>
        <v>0</v>
      </c>
      <c r="Q359" s="539" t="str">
        <f t="shared" si="32"/>
        <v>01/1900</v>
      </c>
      <c r="R359" s="475">
        <f t="shared" si="35"/>
        <v>1</v>
      </c>
      <c r="S359" s="691"/>
      <c r="T359" s="691"/>
      <c r="U359" s="691"/>
      <c r="V359" s="691"/>
      <c r="W359" s="818"/>
      <c r="X359" s="818"/>
      <c r="Y359" s="818"/>
      <c r="Z359" s="818"/>
    </row>
    <row r="360" spans="1:26" ht="15">
      <c r="A360" s="537"/>
      <c r="B360" s="669"/>
      <c r="C360" s="537"/>
      <c r="D360" s="848" t="str">
        <f t="shared" si="33"/>
        <v>Caisse-01/1900</v>
      </c>
      <c r="E360" s="678"/>
      <c r="F360" s="673"/>
      <c r="G360" s="540"/>
      <c r="H360" s="930"/>
      <c r="I360" s="932"/>
      <c r="J360" s="930">
        <f t="shared" si="34"/>
        <v>0</v>
      </c>
      <c r="K360" s="930">
        <f t="shared" si="30"/>
        <v>0</v>
      </c>
      <c r="L360" s="705">
        <f t="shared" si="31"/>
        <v>0</v>
      </c>
      <c r="M360" s="537"/>
      <c r="N360" s="706">
        <f>+IF(A360="",0,IF(A360=Table!$A$5,L360,(IF(A360=Table!$A$3,0,IF(A360=Table!$A$4,L360,0)))))</f>
        <v>0</v>
      </c>
      <c r="O360" s="672"/>
      <c r="P360" s="707">
        <f>-IF(A360=Table!$A$5,I360,0)+IF(A360=Table!$A$5,H360,0)</f>
        <v>0</v>
      </c>
      <c r="Q360" s="539" t="str">
        <f t="shared" si="32"/>
        <v>01/1900</v>
      </c>
      <c r="R360" s="475">
        <f t="shared" si="35"/>
        <v>1</v>
      </c>
      <c r="S360" s="691"/>
      <c r="T360" s="691"/>
      <c r="U360" s="691"/>
      <c r="V360" s="691"/>
      <c r="W360" s="818"/>
      <c r="X360" s="818"/>
      <c r="Y360" s="818"/>
      <c r="Z360" s="818"/>
    </row>
    <row r="361" spans="1:26" ht="15">
      <c r="A361" s="537"/>
      <c r="B361" s="669"/>
      <c r="C361" s="537"/>
      <c r="D361" s="848" t="str">
        <f t="shared" si="33"/>
        <v>Caisse-01/1900</v>
      </c>
      <c r="E361" s="678"/>
      <c r="F361" s="673"/>
      <c r="G361" s="540"/>
      <c r="H361" s="930"/>
      <c r="I361" s="932"/>
      <c r="J361" s="930">
        <f t="shared" si="34"/>
        <v>0</v>
      </c>
      <c r="K361" s="930">
        <f t="shared" si="30"/>
        <v>0</v>
      </c>
      <c r="L361" s="705">
        <f t="shared" si="31"/>
        <v>0</v>
      </c>
      <c r="M361" s="537"/>
      <c r="N361" s="706">
        <f>+IF(A361="",0,IF(A361=Table!$A$5,L361,(IF(A361=Table!$A$3,0,IF(A361=Table!$A$4,L361,0)))))</f>
        <v>0</v>
      </c>
      <c r="O361" s="672"/>
      <c r="P361" s="707">
        <f>-IF(A361=Table!$A$5,I361,0)+IF(A361=Table!$A$5,H361,0)</f>
        <v>0</v>
      </c>
      <c r="Q361" s="539" t="str">
        <f t="shared" si="32"/>
        <v>01/1900</v>
      </c>
      <c r="R361" s="475">
        <f t="shared" si="35"/>
        <v>1</v>
      </c>
      <c r="S361" s="691"/>
      <c r="T361" s="691"/>
      <c r="U361" s="691"/>
      <c r="V361" s="691"/>
      <c r="W361" s="818"/>
      <c r="X361" s="818"/>
      <c r="Y361" s="818"/>
      <c r="Z361" s="818"/>
    </row>
    <row r="362" spans="1:26" ht="15">
      <c r="A362" s="537"/>
      <c r="B362" s="669"/>
      <c r="C362" s="537"/>
      <c r="D362" s="848" t="str">
        <f t="shared" si="33"/>
        <v>Caisse-01/1900</v>
      </c>
      <c r="E362" s="678"/>
      <c r="F362" s="673"/>
      <c r="G362" s="540"/>
      <c r="H362" s="930"/>
      <c r="I362" s="932"/>
      <c r="J362" s="930">
        <f t="shared" si="34"/>
        <v>0</v>
      </c>
      <c r="K362" s="930">
        <f t="shared" si="30"/>
        <v>0</v>
      </c>
      <c r="L362" s="705">
        <f t="shared" si="31"/>
        <v>0</v>
      </c>
      <c r="M362" s="537"/>
      <c r="N362" s="706">
        <f>+IF(A362="",0,IF(A362=Table!$A$5,L362,(IF(A362=Table!$A$3,0,IF(A362=Table!$A$4,L362,0)))))</f>
        <v>0</v>
      </c>
      <c r="O362" s="672"/>
      <c r="P362" s="707">
        <f>-IF(A362=Table!$A$5,I362,0)+IF(A362=Table!$A$5,H362,0)</f>
        <v>0</v>
      </c>
      <c r="Q362" s="539" t="str">
        <f t="shared" si="32"/>
        <v>01/1900</v>
      </c>
      <c r="R362" s="475">
        <f t="shared" si="35"/>
        <v>1</v>
      </c>
      <c r="S362" s="691"/>
      <c r="T362" s="691"/>
      <c r="U362" s="691"/>
      <c r="V362" s="691"/>
      <c r="W362" s="818"/>
      <c r="X362" s="818"/>
      <c r="Y362" s="818"/>
      <c r="Z362" s="818"/>
    </row>
    <row r="363" spans="1:26" ht="15">
      <c r="A363" s="537"/>
      <c r="B363" s="669"/>
      <c r="C363" s="537"/>
      <c r="D363" s="848" t="str">
        <f t="shared" si="33"/>
        <v>Caisse-01/1900</v>
      </c>
      <c r="E363" s="679"/>
      <c r="F363" s="684"/>
      <c r="G363" s="540"/>
      <c r="H363" s="930"/>
      <c r="I363" s="932"/>
      <c r="J363" s="930">
        <f t="shared" si="34"/>
        <v>0</v>
      </c>
      <c r="K363" s="930">
        <f t="shared" si="30"/>
        <v>0</v>
      </c>
      <c r="L363" s="705">
        <f t="shared" si="31"/>
        <v>0</v>
      </c>
      <c r="M363" s="537"/>
      <c r="N363" s="706">
        <f>+IF(A363="",0,IF(A363=Table!$A$5,L363,(IF(A363=Table!$A$3,0,IF(A363=Table!$A$4,L363,0)))))</f>
        <v>0</v>
      </c>
      <c r="O363" s="672"/>
      <c r="P363" s="707">
        <f>-IF(A363=Table!$A$5,I363,0)+IF(A363=Table!$A$5,H363,0)</f>
        <v>0</v>
      </c>
      <c r="Q363" s="539" t="str">
        <f t="shared" si="32"/>
        <v>01/1900</v>
      </c>
      <c r="R363" s="475">
        <f t="shared" si="35"/>
        <v>1</v>
      </c>
      <c r="S363" s="691"/>
      <c r="T363" s="691"/>
      <c r="U363" s="691"/>
      <c r="V363" s="691"/>
      <c r="W363" s="818"/>
      <c r="X363" s="818"/>
      <c r="Y363" s="818"/>
      <c r="Z363" s="818"/>
    </row>
    <row r="364" spans="1:26" ht="15">
      <c r="A364" s="537"/>
      <c r="B364" s="669"/>
      <c r="C364" s="537"/>
      <c r="D364" s="848" t="str">
        <f t="shared" si="33"/>
        <v>Caisse-01/1900</v>
      </c>
      <c r="E364" s="670"/>
      <c r="F364" s="677"/>
      <c r="G364" s="540"/>
      <c r="H364" s="930"/>
      <c r="I364" s="932"/>
      <c r="J364" s="930">
        <f t="shared" si="34"/>
        <v>0</v>
      </c>
      <c r="K364" s="930">
        <f t="shared" si="30"/>
        <v>0</v>
      </c>
      <c r="L364" s="705">
        <f t="shared" si="31"/>
        <v>0</v>
      </c>
      <c r="M364" s="537"/>
      <c r="N364" s="706">
        <f>+IF(A364="",0,IF(A364=Table!$A$5,L364,(IF(A364=Table!$A$3,0,IF(A364=Table!$A$4,L364,0)))))</f>
        <v>0</v>
      </c>
      <c r="O364" s="672"/>
      <c r="P364" s="707">
        <f>-IF(A364=Table!$A$5,I364,0)+IF(A364=Table!$A$5,H364,0)</f>
        <v>0</v>
      </c>
      <c r="Q364" s="539" t="str">
        <f t="shared" si="32"/>
        <v>01/1900</v>
      </c>
      <c r="R364" s="475">
        <f t="shared" si="35"/>
        <v>1</v>
      </c>
      <c r="S364" s="691"/>
      <c r="T364" s="691"/>
      <c r="U364" s="691"/>
      <c r="V364" s="691"/>
      <c r="W364" s="818"/>
      <c r="X364" s="818"/>
      <c r="Y364" s="818"/>
      <c r="Z364" s="818"/>
    </row>
    <row r="365" spans="1:26" ht="15">
      <c r="A365" s="537"/>
      <c r="B365" s="669"/>
      <c r="C365" s="537"/>
      <c r="D365" s="848" t="str">
        <f t="shared" si="33"/>
        <v>Caisse-01/1900</v>
      </c>
      <c r="E365" s="678"/>
      <c r="F365" s="677"/>
      <c r="G365" s="540"/>
      <c r="H365" s="932"/>
      <c r="I365" s="930"/>
      <c r="J365" s="930">
        <f t="shared" si="34"/>
        <v>0</v>
      </c>
      <c r="K365" s="930">
        <f t="shared" si="30"/>
        <v>0</v>
      </c>
      <c r="L365" s="705">
        <f t="shared" si="31"/>
        <v>0</v>
      </c>
      <c r="M365" s="537"/>
      <c r="N365" s="706">
        <f>+IF(A365="",0,IF(A365=Table!$A$5,L365,(IF(A365=Table!$A$3,0,IF(A365=Table!$A$4,L365,0)))))</f>
        <v>0</v>
      </c>
      <c r="O365" s="672"/>
      <c r="P365" s="707">
        <f>-IF(A365=Table!$A$5,I365,0)+IF(A365=Table!$A$5,H365,0)</f>
        <v>0</v>
      </c>
      <c r="Q365" s="539" t="str">
        <f t="shared" si="32"/>
        <v>01/1900</v>
      </c>
      <c r="R365" s="475">
        <f t="shared" si="35"/>
        <v>1</v>
      </c>
      <c r="S365" s="691"/>
      <c r="T365" s="691"/>
      <c r="U365" s="691"/>
      <c r="V365" s="691"/>
      <c r="W365" s="818"/>
      <c r="X365" s="818"/>
      <c r="Y365" s="818"/>
      <c r="Z365" s="818"/>
    </row>
    <row r="366" spans="1:26" ht="15">
      <c r="A366" s="537"/>
      <c r="B366" s="669"/>
      <c r="C366" s="537"/>
      <c r="D366" s="848" t="str">
        <f t="shared" si="33"/>
        <v>Caisse-01/1900</v>
      </c>
      <c r="E366" s="678"/>
      <c r="F366" s="673"/>
      <c r="G366" s="540"/>
      <c r="H366" s="930"/>
      <c r="I366" s="932"/>
      <c r="J366" s="930">
        <f t="shared" si="34"/>
        <v>0</v>
      </c>
      <c r="K366" s="930">
        <f t="shared" si="30"/>
        <v>0</v>
      </c>
      <c r="L366" s="705">
        <f t="shared" si="31"/>
        <v>0</v>
      </c>
      <c r="M366" s="537"/>
      <c r="N366" s="706">
        <f>+IF(A366="",0,IF(A366=Table!$A$5,L366,(IF(A366=Table!$A$3,0,IF(A366=Table!$A$4,L366,0)))))</f>
        <v>0</v>
      </c>
      <c r="O366" s="672"/>
      <c r="P366" s="707">
        <f>-IF(A366=Table!$A$5,I366,0)+IF(A366=Table!$A$5,H366,0)</f>
        <v>0</v>
      </c>
      <c r="Q366" s="539" t="str">
        <f t="shared" si="32"/>
        <v>01/1900</v>
      </c>
      <c r="R366" s="475">
        <f t="shared" si="35"/>
        <v>1</v>
      </c>
      <c r="S366" s="691"/>
      <c r="T366" s="691"/>
      <c r="U366" s="691"/>
      <c r="V366" s="691"/>
      <c r="W366" s="818"/>
      <c r="X366" s="818"/>
      <c r="Y366" s="818"/>
      <c r="Z366" s="818"/>
    </row>
    <row r="367" spans="1:26" ht="15">
      <c r="A367" s="537"/>
      <c r="B367" s="669"/>
      <c r="C367" s="537"/>
      <c r="D367" s="848" t="str">
        <f t="shared" si="33"/>
        <v>Caisse-01/1900</v>
      </c>
      <c r="E367" s="679"/>
      <c r="F367" s="673"/>
      <c r="G367" s="540"/>
      <c r="H367" s="930"/>
      <c r="I367" s="932"/>
      <c r="J367" s="930">
        <f t="shared" si="34"/>
        <v>0</v>
      </c>
      <c r="K367" s="930">
        <f t="shared" si="30"/>
        <v>0</v>
      </c>
      <c r="L367" s="705">
        <f t="shared" si="31"/>
        <v>0</v>
      </c>
      <c r="M367" s="537"/>
      <c r="N367" s="706">
        <f>+IF(A367="",0,IF(A367=Table!$A$5,L367,(IF(A367=Table!$A$3,0,IF(A367=Table!$A$4,L367,0)))))</f>
        <v>0</v>
      </c>
      <c r="O367" s="672"/>
      <c r="P367" s="707">
        <f>-IF(A367=Table!$A$5,I367,0)+IF(A367=Table!$A$5,H367,0)</f>
        <v>0</v>
      </c>
      <c r="Q367" s="539" t="str">
        <f t="shared" si="32"/>
        <v>01/1900</v>
      </c>
      <c r="R367" s="475">
        <f t="shared" si="35"/>
        <v>1</v>
      </c>
      <c r="S367" s="691"/>
      <c r="T367" s="691"/>
      <c r="U367" s="691"/>
      <c r="V367" s="691"/>
      <c r="W367" s="818"/>
      <c r="X367" s="818"/>
      <c r="Y367" s="818"/>
      <c r="Z367" s="818"/>
    </row>
    <row r="368" spans="1:26" ht="15">
      <c r="A368" s="537"/>
      <c r="B368" s="669"/>
      <c r="C368" s="537"/>
      <c r="D368" s="848" t="str">
        <f t="shared" si="33"/>
        <v>Caisse-01/1900</v>
      </c>
      <c r="E368" s="679"/>
      <c r="F368" s="673"/>
      <c r="G368" s="540"/>
      <c r="H368" s="930"/>
      <c r="I368" s="932"/>
      <c r="J368" s="930">
        <f t="shared" si="34"/>
        <v>0</v>
      </c>
      <c r="K368" s="930">
        <f t="shared" si="30"/>
        <v>0</v>
      </c>
      <c r="L368" s="705">
        <f t="shared" si="31"/>
        <v>0</v>
      </c>
      <c r="M368" s="537"/>
      <c r="N368" s="706">
        <f>+IF(A368="",0,IF(A368=Table!$A$5,L368,(IF(A368=Table!$A$3,0,IF(A368=Table!$A$4,L368,0)))))</f>
        <v>0</v>
      </c>
      <c r="O368" s="672"/>
      <c r="P368" s="707">
        <f>-IF(A368=Table!$A$5,I368,0)+IF(A368=Table!$A$5,H368,0)</f>
        <v>0</v>
      </c>
      <c r="Q368" s="539" t="str">
        <f t="shared" si="32"/>
        <v>01/1900</v>
      </c>
      <c r="R368" s="475">
        <f t="shared" si="35"/>
        <v>1</v>
      </c>
      <c r="S368" s="691"/>
      <c r="T368" s="691"/>
      <c r="U368" s="691"/>
      <c r="V368" s="691"/>
      <c r="W368" s="818"/>
      <c r="X368" s="818"/>
      <c r="Y368" s="818"/>
      <c r="Z368" s="818"/>
    </row>
    <row r="369" spans="1:26" ht="15">
      <c r="A369" s="537"/>
      <c r="B369" s="669"/>
      <c r="C369" s="537"/>
      <c r="D369" s="848" t="str">
        <f t="shared" si="33"/>
        <v>Caisse-01/1900</v>
      </c>
      <c r="E369" s="678"/>
      <c r="F369" s="673"/>
      <c r="G369" s="540"/>
      <c r="H369" s="930"/>
      <c r="I369" s="932"/>
      <c r="J369" s="930">
        <f t="shared" si="34"/>
        <v>0</v>
      </c>
      <c r="K369" s="930">
        <f t="shared" si="30"/>
        <v>0</v>
      </c>
      <c r="L369" s="705">
        <f t="shared" si="31"/>
        <v>0</v>
      </c>
      <c r="M369" s="537"/>
      <c r="N369" s="706">
        <f>+IF(A369="",0,IF(A369=Table!$A$5,L369,(IF(A369=Table!$A$3,0,IF(A369=Table!$A$4,L369,0)))))</f>
        <v>0</v>
      </c>
      <c r="O369" s="672"/>
      <c r="P369" s="707">
        <f>-IF(A369=Table!$A$5,I369,0)+IF(A369=Table!$A$5,H369,0)</f>
        <v>0</v>
      </c>
      <c r="Q369" s="539" t="str">
        <f t="shared" si="32"/>
        <v>01/1900</v>
      </c>
      <c r="R369" s="475">
        <f t="shared" si="35"/>
        <v>1</v>
      </c>
      <c r="S369" s="691"/>
      <c r="T369" s="691"/>
      <c r="U369" s="691"/>
      <c r="V369" s="691"/>
      <c r="W369" s="818"/>
      <c r="X369" s="818"/>
      <c r="Y369" s="818"/>
      <c r="Z369" s="818"/>
    </row>
    <row r="370" spans="1:26" ht="15">
      <c r="A370" s="537"/>
      <c r="B370" s="669"/>
      <c r="C370" s="537"/>
      <c r="D370" s="848" t="str">
        <f t="shared" si="33"/>
        <v>Caisse-01/1900</v>
      </c>
      <c r="E370" s="678"/>
      <c r="F370" s="673"/>
      <c r="G370" s="540"/>
      <c r="H370" s="930"/>
      <c r="I370" s="932"/>
      <c r="J370" s="930">
        <f t="shared" si="34"/>
        <v>0</v>
      </c>
      <c r="K370" s="930">
        <f t="shared" si="30"/>
        <v>0</v>
      </c>
      <c r="L370" s="705">
        <f t="shared" si="31"/>
        <v>0</v>
      </c>
      <c r="M370" s="537"/>
      <c r="N370" s="706">
        <f>+IF(A370="",0,IF(A370=Table!$A$5,L370,(IF(A370=Table!$A$3,0,IF(A370=Table!$A$4,L370,0)))))</f>
        <v>0</v>
      </c>
      <c r="O370" s="672"/>
      <c r="P370" s="707">
        <f>-IF(A370=Table!$A$5,I370,0)+IF(A370=Table!$A$5,H370,0)</f>
        <v>0</v>
      </c>
      <c r="Q370" s="539" t="str">
        <f t="shared" si="32"/>
        <v>01/1900</v>
      </c>
      <c r="R370" s="475">
        <f t="shared" si="35"/>
        <v>1</v>
      </c>
      <c r="S370" s="691"/>
      <c r="T370" s="691"/>
      <c r="U370" s="691"/>
      <c r="V370" s="691"/>
      <c r="W370" s="818"/>
      <c r="X370" s="818"/>
      <c r="Y370" s="818"/>
      <c r="Z370" s="818"/>
    </row>
    <row r="371" spans="1:26" ht="15">
      <c r="A371" s="537"/>
      <c r="B371" s="669"/>
      <c r="C371" s="537"/>
      <c r="D371" s="848" t="str">
        <f t="shared" si="33"/>
        <v>Caisse-01/1900</v>
      </c>
      <c r="E371" s="678"/>
      <c r="F371" s="673"/>
      <c r="G371" s="540"/>
      <c r="H371" s="930"/>
      <c r="I371" s="932"/>
      <c r="J371" s="930">
        <f t="shared" si="34"/>
        <v>0</v>
      </c>
      <c r="K371" s="930">
        <f t="shared" si="30"/>
        <v>0</v>
      </c>
      <c r="L371" s="705">
        <f t="shared" si="31"/>
        <v>0</v>
      </c>
      <c r="M371" s="537"/>
      <c r="N371" s="706">
        <f>+IF(A371="",0,IF(A371=Table!$A$5,L371,(IF(A371=Table!$A$3,0,IF(A371=Table!$A$4,L371,0)))))</f>
        <v>0</v>
      </c>
      <c r="O371" s="672"/>
      <c r="P371" s="707">
        <f>-IF(A371=Table!$A$5,I371,0)+IF(A371=Table!$A$5,H371,0)</f>
        <v>0</v>
      </c>
      <c r="Q371" s="539" t="str">
        <f t="shared" si="32"/>
        <v>01/1900</v>
      </c>
      <c r="R371" s="475">
        <f t="shared" si="35"/>
        <v>1</v>
      </c>
      <c r="S371" s="691"/>
      <c r="T371" s="691"/>
      <c r="U371" s="691"/>
      <c r="V371" s="691"/>
      <c r="W371" s="818"/>
      <c r="X371" s="818"/>
      <c r="Y371" s="818"/>
      <c r="Z371" s="818"/>
    </row>
    <row r="372" spans="1:26" ht="15">
      <c r="A372" s="537"/>
      <c r="B372" s="669"/>
      <c r="C372" s="537"/>
      <c r="D372" s="848" t="str">
        <f t="shared" si="33"/>
        <v>Caisse-01/1900</v>
      </c>
      <c r="E372" s="678"/>
      <c r="F372" s="673"/>
      <c r="G372" s="540"/>
      <c r="H372" s="930"/>
      <c r="I372" s="932"/>
      <c r="J372" s="930">
        <f t="shared" si="34"/>
        <v>0</v>
      </c>
      <c r="K372" s="930">
        <f t="shared" si="30"/>
        <v>0</v>
      </c>
      <c r="L372" s="705">
        <f t="shared" si="31"/>
        <v>0</v>
      </c>
      <c r="M372" s="537"/>
      <c r="N372" s="706">
        <f>+IF(A372="",0,IF(A372=Table!$A$5,L372,(IF(A372=Table!$A$3,0,IF(A372=Table!$A$4,L372,0)))))</f>
        <v>0</v>
      </c>
      <c r="O372" s="672"/>
      <c r="P372" s="707">
        <f>-IF(A372=Table!$A$5,I372,0)+IF(A372=Table!$A$5,H372,0)</f>
        <v>0</v>
      </c>
      <c r="Q372" s="539" t="str">
        <f t="shared" si="32"/>
        <v>01/1900</v>
      </c>
      <c r="R372" s="475">
        <f t="shared" si="35"/>
        <v>1</v>
      </c>
      <c r="S372" s="691"/>
      <c r="T372" s="691"/>
      <c r="U372" s="691"/>
      <c r="V372" s="691"/>
      <c r="W372" s="818"/>
      <c r="X372" s="818"/>
      <c r="Y372" s="818"/>
      <c r="Z372" s="818"/>
    </row>
    <row r="373" spans="1:26" ht="15">
      <c r="A373" s="537"/>
      <c r="B373" s="669"/>
      <c r="C373" s="537"/>
      <c r="D373" s="848" t="str">
        <f t="shared" si="33"/>
        <v>Caisse-01/1900</v>
      </c>
      <c r="E373" s="678"/>
      <c r="F373" s="673"/>
      <c r="G373" s="540"/>
      <c r="H373" s="930"/>
      <c r="I373" s="932"/>
      <c r="J373" s="930">
        <f t="shared" si="34"/>
        <v>0</v>
      </c>
      <c r="K373" s="930">
        <f t="shared" si="30"/>
        <v>0</v>
      </c>
      <c r="L373" s="705">
        <f t="shared" si="31"/>
        <v>0</v>
      </c>
      <c r="M373" s="537"/>
      <c r="N373" s="706">
        <f>+IF(A373="",0,IF(A373=Table!$A$5,L373,(IF(A373=Table!$A$3,0,IF(A373=Table!$A$4,L373,0)))))</f>
        <v>0</v>
      </c>
      <c r="O373" s="672"/>
      <c r="P373" s="707">
        <f>-IF(A373=Table!$A$5,I373,0)+IF(A373=Table!$A$5,H373,0)</f>
        <v>0</v>
      </c>
      <c r="Q373" s="539" t="str">
        <f t="shared" si="32"/>
        <v>01/1900</v>
      </c>
      <c r="R373" s="475">
        <f t="shared" si="35"/>
        <v>1</v>
      </c>
      <c r="S373" s="691"/>
      <c r="T373" s="691"/>
      <c r="U373" s="691"/>
      <c r="V373" s="691"/>
      <c r="W373" s="818"/>
      <c r="X373" s="818"/>
      <c r="Y373" s="818"/>
      <c r="Z373" s="818"/>
    </row>
    <row r="374" spans="1:26" ht="15">
      <c r="A374" s="537"/>
      <c r="B374" s="669"/>
      <c r="C374" s="537"/>
      <c r="D374" s="848" t="str">
        <f t="shared" si="33"/>
        <v>Caisse-01/1900</v>
      </c>
      <c r="E374" s="670"/>
      <c r="F374" s="671"/>
      <c r="G374" s="540"/>
      <c r="H374" s="930"/>
      <c r="I374" s="932"/>
      <c r="J374" s="930">
        <f t="shared" si="34"/>
        <v>0</v>
      </c>
      <c r="K374" s="930">
        <f t="shared" si="30"/>
        <v>0</v>
      </c>
      <c r="L374" s="705">
        <f t="shared" si="31"/>
        <v>0</v>
      </c>
      <c r="M374" s="537"/>
      <c r="N374" s="706">
        <f>+IF(A374="",0,IF(A374=Table!$A$5,L374,(IF(A374=Table!$A$3,0,IF(A374=Table!$A$4,L374,0)))))</f>
        <v>0</v>
      </c>
      <c r="O374" s="672"/>
      <c r="P374" s="707">
        <f>-IF(A374=Table!$A$5,I374,0)+IF(A374=Table!$A$5,H374,0)</f>
        <v>0</v>
      </c>
      <c r="Q374" s="539" t="str">
        <f t="shared" si="32"/>
        <v>01/1900</v>
      </c>
      <c r="R374" s="475">
        <f t="shared" si="35"/>
        <v>1</v>
      </c>
      <c r="S374" s="691"/>
      <c r="T374" s="691"/>
      <c r="U374" s="691"/>
      <c r="V374" s="691"/>
      <c r="W374" s="818"/>
      <c r="X374" s="818"/>
      <c r="Y374" s="818"/>
      <c r="Z374" s="818"/>
    </row>
    <row r="375" spans="1:26" ht="15">
      <c r="A375" s="537"/>
      <c r="B375" s="669"/>
      <c r="C375" s="537"/>
      <c r="D375" s="848" t="str">
        <f t="shared" si="33"/>
        <v>Caisse-01/1900</v>
      </c>
      <c r="E375" s="678"/>
      <c r="F375" s="671"/>
      <c r="G375" s="540"/>
      <c r="H375" s="932"/>
      <c r="I375" s="930"/>
      <c r="J375" s="930">
        <f t="shared" si="34"/>
        <v>0</v>
      </c>
      <c r="K375" s="930">
        <f t="shared" si="30"/>
        <v>0</v>
      </c>
      <c r="L375" s="705">
        <f t="shared" si="31"/>
        <v>0</v>
      </c>
      <c r="M375" s="537"/>
      <c r="N375" s="706">
        <f>+IF(A375="",0,IF(A375=Table!$A$5,L375,(IF(A375=Table!$A$3,0,IF(A375=Table!$A$4,L375,0)))))</f>
        <v>0</v>
      </c>
      <c r="O375" s="672"/>
      <c r="P375" s="707">
        <f>-IF(A375=Table!$A$5,I375,0)+IF(A375=Table!$A$5,H375,0)</f>
        <v>0</v>
      </c>
      <c r="Q375" s="539" t="str">
        <f t="shared" si="32"/>
        <v>01/1900</v>
      </c>
      <c r="R375" s="475">
        <f t="shared" si="35"/>
        <v>1</v>
      </c>
      <c r="S375" s="691"/>
      <c r="T375" s="691"/>
      <c r="U375" s="691"/>
      <c r="V375" s="691"/>
      <c r="W375" s="818"/>
      <c r="X375" s="818"/>
      <c r="Y375" s="818"/>
      <c r="Z375" s="818"/>
    </row>
    <row r="376" spans="1:26" ht="15">
      <c r="A376" s="537"/>
      <c r="B376" s="669"/>
      <c r="C376" s="537"/>
      <c r="D376" s="848" t="str">
        <f t="shared" si="33"/>
        <v>Caisse-01/1900</v>
      </c>
      <c r="E376" s="678"/>
      <c r="F376" s="673"/>
      <c r="G376" s="540"/>
      <c r="H376" s="930"/>
      <c r="I376" s="932"/>
      <c r="J376" s="930">
        <f t="shared" si="34"/>
        <v>0</v>
      </c>
      <c r="K376" s="930">
        <f t="shared" si="30"/>
        <v>0</v>
      </c>
      <c r="L376" s="705">
        <f t="shared" si="31"/>
        <v>0</v>
      </c>
      <c r="M376" s="537"/>
      <c r="N376" s="706">
        <f>+IF(A376="",0,IF(A376=Table!$A$5,L376,(IF(A376=Table!$A$3,0,IF(A376=Table!$A$4,L376,0)))))</f>
        <v>0</v>
      </c>
      <c r="O376" s="672"/>
      <c r="P376" s="707">
        <f>-IF(A376=Table!$A$5,I376,0)+IF(A376=Table!$A$5,H376,0)</f>
        <v>0</v>
      </c>
      <c r="Q376" s="539" t="str">
        <f t="shared" si="32"/>
        <v>01/1900</v>
      </c>
      <c r="R376" s="475">
        <f t="shared" si="35"/>
        <v>1</v>
      </c>
      <c r="S376" s="691"/>
      <c r="T376" s="691"/>
      <c r="U376" s="691"/>
      <c r="V376" s="691"/>
      <c r="W376" s="818"/>
      <c r="X376" s="818"/>
      <c r="Y376" s="818"/>
      <c r="Z376" s="818"/>
    </row>
    <row r="377" spans="1:26" ht="15">
      <c r="A377" s="537"/>
      <c r="B377" s="669"/>
      <c r="C377" s="537"/>
      <c r="D377" s="848" t="str">
        <f t="shared" si="33"/>
        <v>Caisse-01/1900</v>
      </c>
      <c r="E377" s="679"/>
      <c r="F377" s="673"/>
      <c r="G377" s="540"/>
      <c r="H377" s="930"/>
      <c r="I377" s="932"/>
      <c r="J377" s="930">
        <f t="shared" si="34"/>
        <v>0</v>
      </c>
      <c r="K377" s="930">
        <f t="shared" si="30"/>
        <v>0</v>
      </c>
      <c r="L377" s="705">
        <f t="shared" si="31"/>
        <v>0</v>
      </c>
      <c r="M377" s="537"/>
      <c r="N377" s="706">
        <f>+IF(A377="",0,IF(A377=Table!$A$5,L377,(IF(A377=Table!$A$3,0,IF(A377=Table!$A$4,L377,0)))))</f>
        <v>0</v>
      </c>
      <c r="O377" s="672"/>
      <c r="P377" s="707">
        <f>-IF(A377=Table!$A$5,I377,0)+IF(A377=Table!$A$5,H377,0)</f>
        <v>0</v>
      </c>
      <c r="Q377" s="539" t="str">
        <f t="shared" si="32"/>
        <v>01/1900</v>
      </c>
      <c r="R377" s="475">
        <f t="shared" si="35"/>
        <v>1</v>
      </c>
      <c r="S377" s="691"/>
      <c r="T377" s="691"/>
      <c r="U377" s="691"/>
      <c r="V377" s="691"/>
      <c r="W377" s="818"/>
      <c r="X377" s="818"/>
      <c r="Y377" s="818"/>
      <c r="Z377" s="818"/>
    </row>
    <row r="378" spans="1:26" ht="15">
      <c r="A378" s="537"/>
      <c r="B378" s="669"/>
      <c r="C378" s="537"/>
      <c r="D378" s="848" t="str">
        <f t="shared" si="33"/>
        <v>Caisse-01/1900</v>
      </c>
      <c r="E378" s="679"/>
      <c r="F378" s="673"/>
      <c r="G378" s="540"/>
      <c r="H378" s="930"/>
      <c r="I378" s="932"/>
      <c r="J378" s="930">
        <f t="shared" si="34"/>
        <v>0</v>
      </c>
      <c r="K378" s="930">
        <f t="shared" si="30"/>
        <v>0</v>
      </c>
      <c r="L378" s="705">
        <f t="shared" si="31"/>
        <v>0</v>
      </c>
      <c r="M378" s="537"/>
      <c r="N378" s="706">
        <f>+IF(A378="",0,IF(A378=Table!$A$5,L378,(IF(A378=Table!$A$3,0,IF(A378=Table!$A$4,L378,0)))))</f>
        <v>0</v>
      </c>
      <c r="O378" s="672"/>
      <c r="P378" s="707">
        <f>-IF(A378=Table!$A$5,I378,0)+IF(A378=Table!$A$5,H378,0)</f>
        <v>0</v>
      </c>
      <c r="Q378" s="539" t="str">
        <f t="shared" si="32"/>
        <v>01/1900</v>
      </c>
      <c r="R378" s="475">
        <f t="shared" si="35"/>
        <v>1</v>
      </c>
      <c r="S378" s="691"/>
      <c r="T378" s="691"/>
      <c r="U378" s="691"/>
      <c r="V378" s="691"/>
      <c r="W378" s="818"/>
      <c r="X378" s="818"/>
      <c r="Y378" s="818"/>
      <c r="Z378" s="818"/>
    </row>
    <row r="379" spans="1:26" ht="15">
      <c r="A379" s="537"/>
      <c r="B379" s="669"/>
      <c r="C379" s="537"/>
      <c r="D379" s="848" t="str">
        <f t="shared" si="33"/>
        <v>Caisse-01/1900</v>
      </c>
      <c r="E379" s="679"/>
      <c r="F379" s="673"/>
      <c r="G379" s="540"/>
      <c r="H379" s="930"/>
      <c r="I379" s="932"/>
      <c r="J379" s="930">
        <f t="shared" si="34"/>
        <v>0</v>
      </c>
      <c r="K379" s="930">
        <f t="shared" si="30"/>
        <v>0</v>
      </c>
      <c r="L379" s="705">
        <f t="shared" si="31"/>
        <v>0</v>
      </c>
      <c r="M379" s="537"/>
      <c r="N379" s="706">
        <f>+IF(A379="",0,IF(A379=Table!$A$5,L379,(IF(A379=Table!$A$3,0,IF(A379=Table!$A$4,L379,0)))))</f>
        <v>0</v>
      </c>
      <c r="O379" s="672"/>
      <c r="P379" s="707">
        <f>-IF(A379=Table!$A$5,I379,0)+IF(A379=Table!$A$5,H379,0)</f>
        <v>0</v>
      </c>
      <c r="Q379" s="539" t="str">
        <f t="shared" si="32"/>
        <v>01/1900</v>
      </c>
      <c r="R379" s="475">
        <f t="shared" si="35"/>
        <v>1</v>
      </c>
      <c r="S379" s="691"/>
      <c r="T379" s="691"/>
      <c r="U379" s="691"/>
      <c r="V379" s="691"/>
      <c r="W379" s="818"/>
      <c r="X379" s="818"/>
      <c r="Y379" s="818"/>
      <c r="Z379" s="818"/>
    </row>
    <row r="380" spans="1:26" ht="15">
      <c r="A380" s="537"/>
      <c r="B380" s="669"/>
      <c r="C380" s="537"/>
      <c r="D380" s="848" t="str">
        <f t="shared" si="33"/>
        <v>Caisse-01/1900</v>
      </c>
      <c r="E380" s="679"/>
      <c r="F380" s="673"/>
      <c r="G380" s="540"/>
      <c r="H380" s="930"/>
      <c r="I380" s="932"/>
      <c r="J380" s="930">
        <f t="shared" si="34"/>
        <v>0</v>
      </c>
      <c r="K380" s="930">
        <f t="shared" si="30"/>
        <v>0</v>
      </c>
      <c r="L380" s="705">
        <f t="shared" si="31"/>
        <v>0</v>
      </c>
      <c r="M380" s="537"/>
      <c r="N380" s="706">
        <f>+IF(A380="",0,IF(A380=Table!$A$5,L380,(IF(A380=Table!$A$3,0,IF(A380=Table!$A$4,L380,0)))))</f>
        <v>0</v>
      </c>
      <c r="O380" s="672"/>
      <c r="P380" s="707">
        <f>-IF(A380=Table!$A$5,I380,0)+IF(A380=Table!$A$5,H380,0)</f>
        <v>0</v>
      </c>
      <c r="Q380" s="539" t="str">
        <f t="shared" si="32"/>
        <v>01/1900</v>
      </c>
      <c r="R380" s="475">
        <f t="shared" si="35"/>
        <v>1</v>
      </c>
      <c r="S380" s="691"/>
      <c r="T380" s="691"/>
      <c r="U380" s="691"/>
      <c r="V380" s="691"/>
      <c r="W380" s="818"/>
      <c r="X380" s="818"/>
      <c r="Y380" s="818"/>
      <c r="Z380" s="818"/>
    </row>
    <row r="381" spans="1:26" ht="15">
      <c r="A381" s="537"/>
      <c r="B381" s="669"/>
      <c r="C381" s="537"/>
      <c r="D381" s="848" t="str">
        <f t="shared" si="33"/>
        <v>Caisse-01/1900</v>
      </c>
      <c r="E381" s="679"/>
      <c r="F381" s="673"/>
      <c r="G381" s="540"/>
      <c r="H381" s="930"/>
      <c r="I381" s="932"/>
      <c r="J381" s="930">
        <f t="shared" si="34"/>
        <v>0</v>
      </c>
      <c r="K381" s="930">
        <f t="shared" si="30"/>
        <v>0</v>
      </c>
      <c r="L381" s="705">
        <f t="shared" si="31"/>
        <v>0</v>
      </c>
      <c r="M381" s="537"/>
      <c r="N381" s="706">
        <f>+IF(A381="",0,IF(A381=Table!$A$5,L381,(IF(A381=Table!$A$3,0,IF(A381=Table!$A$4,L381,0)))))</f>
        <v>0</v>
      </c>
      <c r="O381" s="672"/>
      <c r="P381" s="707">
        <f>-IF(A381=Table!$A$5,I381,0)+IF(A381=Table!$A$5,H381,0)</f>
        <v>0</v>
      </c>
      <c r="Q381" s="539" t="str">
        <f t="shared" si="32"/>
        <v>01/1900</v>
      </c>
      <c r="R381" s="475">
        <f t="shared" si="35"/>
        <v>1</v>
      </c>
      <c r="S381" s="691"/>
      <c r="T381" s="691"/>
      <c r="U381" s="691"/>
      <c r="V381" s="691"/>
      <c r="W381" s="818"/>
      <c r="X381" s="818"/>
      <c r="Y381" s="818"/>
      <c r="Z381" s="818"/>
    </row>
    <row r="382" spans="1:26" ht="15">
      <c r="A382" s="537"/>
      <c r="B382" s="669"/>
      <c r="C382" s="537"/>
      <c r="D382" s="848" t="str">
        <f t="shared" si="33"/>
        <v>Caisse-01/1900</v>
      </c>
      <c r="E382" s="679"/>
      <c r="F382" s="673"/>
      <c r="G382" s="540"/>
      <c r="H382" s="930"/>
      <c r="I382" s="932"/>
      <c r="J382" s="930">
        <f t="shared" si="34"/>
        <v>0</v>
      </c>
      <c r="K382" s="930">
        <f t="shared" si="30"/>
        <v>0</v>
      </c>
      <c r="L382" s="705">
        <f t="shared" si="31"/>
        <v>0</v>
      </c>
      <c r="M382" s="537"/>
      <c r="N382" s="706">
        <f>+IF(A382="",0,IF(A382=Table!$A$5,L382,(IF(A382=Table!$A$3,0,IF(A382=Table!$A$4,L382,0)))))</f>
        <v>0</v>
      </c>
      <c r="O382" s="672"/>
      <c r="P382" s="707">
        <f>-IF(A382=Table!$A$5,I382,0)+IF(A382=Table!$A$5,H382,0)</f>
        <v>0</v>
      </c>
      <c r="Q382" s="539" t="str">
        <f t="shared" si="32"/>
        <v>01/1900</v>
      </c>
      <c r="R382" s="475">
        <f t="shared" si="35"/>
        <v>1</v>
      </c>
      <c r="S382" s="691"/>
      <c r="T382" s="691"/>
      <c r="U382" s="691"/>
      <c r="V382" s="691"/>
      <c r="W382" s="818"/>
      <c r="X382" s="818"/>
      <c r="Y382" s="818"/>
      <c r="Z382" s="818"/>
    </row>
    <row r="383" spans="1:26" ht="15">
      <c r="A383" s="537"/>
      <c r="B383" s="669"/>
      <c r="C383" s="537"/>
      <c r="D383" s="848" t="str">
        <f t="shared" si="33"/>
        <v>Caisse-01/1900</v>
      </c>
      <c r="E383" s="679"/>
      <c r="F383" s="673"/>
      <c r="G383" s="540"/>
      <c r="H383" s="930"/>
      <c r="I383" s="932"/>
      <c r="J383" s="930">
        <f t="shared" si="34"/>
        <v>0</v>
      </c>
      <c r="K383" s="930">
        <f t="shared" si="30"/>
        <v>0</v>
      </c>
      <c r="L383" s="705">
        <f t="shared" si="31"/>
        <v>0</v>
      </c>
      <c r="M383" s="537"/>
      <c r="N383" s="706">
        <f>+IF(A383="",0,IF(A383=Table!$A$5,L383,(IF(A383=Table!$A$3,0,IF(A383=Table!$A$4,L383,0)))))</f>
        <v>0</v>
      </c>
      <c r="O383" s="672"/>
      <c r="P383" s="707">
        <f>-IF(A383=Table!$A$5,I383,0)+IF(A383=Table!$A$5,H383,0)</f>
        <v>0</v>
      </c>
      <c r="Q383" s="539" t="str">
        <f t="shared" si="32"/>
        <v>01/1900</v>
      </c>
      <c r="R383" s="475">
        <f t="shared" si="35"/>
        <v>1</v>
      </c>
      <c r="S383" s="691"/>
      <c r="T383" s="691"/>
      <c r="U383" s="691"/>
      <c r="V383" s="691"/>
      <c r="W383" s="818"/>
      <c r="X383" s="818"/>
      <c r="Y383" s="818"/>
      <c r="Z383" s="818"/>
    </row>
    <row r="384" spans="1:26" ht="15">
      <c r="A384" s="537"/>
      <c r="B384" s="669"/>
      <c r="C384" s="537"/>
      <c r="D384" s="848" t="str">
        <f t="shared" si="33"/>
        <v>Caisse-01/1900</v>
      </c>
      <c r="E384" s="679"/>
      <c r="F384" s="680"/>
      <c r="G384" s="540"/>
      <c r="H384" s="930"/>
      <c r="I384" s="930"/>
      <c r="J384" s="930">
        <f t="shared" si="34"/>
        <v>0</v>
      </c>
      <c r="K384" s="930">
        <f t="shared" si="30"/>
        <v>0</v>
      </c>
      <c r="L384" s="705">
        <f t="shared" si="31"/>
        <v>0</v>
      </c>
      <c r="M384" s="537"/>
      <c r="N384" s="706">
        <f>+IF(A384="",0,IF(A384=Table!$A$5,L384,(IF(A384=Table!$A$3,0,IF(A384=Table!$A$4,L384,0)))))</f>
        <v>0</v>
      </c>
      <c r="O384" s="672"/>
      <c r="P384" s="707">
        <f>-IF(A384=Table!$A$5,I384,0)+IF(A384=Table!$A$5,H384,0)</f>
        <v>0</v>
      </c>
      <c r="Q384" s="539" t="str">
        <f t="shared" si="32"/>
        <v>01/1900</v>
      </c>
      <c r="R384" s="475">
        <f t="shared" si="35"/>
        <v>1</v>
      </c>
      <c r="S384" s="691"/>
      <c r="T384" s="691"/>
      <c r="U384" s="691"/>
      <c r="V384" s="691"/>
      <c r="W384" s="818"/>
      <c r="X384" s="818"/>
      <c r="Y384" s="818"/>
      <c r="Z384" s="818"/>
    </row>
    <row r="385" spans="1:26" ht="15">
      <c r="A385" s="537"/>
      <c r="B385" s="669"/>
      <c r="C385" s="537"/>
      <c r="D385" s="848" t="str">
        <f t="shared" si="33"/>
        <v>Caisse-01/1900</v>
      </c>
      <c r="E385" s="678"/>
      <c r="F385" s="673"/>
      <c r="G385" s="540"/>
      <c r="H385" s="930"/>
      <c r="I385" s="932"/>
      <c r="J385" s="930">
        <f t="shared" si="34"/>
        <v>0</v>
      </c>
      <c r="K385" s="930">
        <f t="shared" si="30"/>
        <v>0</v>
      </c>
      <c r="L385" s="705">
        <f t="shared" si="31"/>
        <v>0</v>
      </c>
      <c r="M385" s="537"/>
      <c r="N385" s="706">
        <f>+IF(A385="",0,IF(A385=Table!$A$5,L385,(IF(A385=Table!$A$3,0,IF(A385=Table!$A$4,L385,0)))))</f>
        <v>0</v>
      </c>
      <c r="O385" s="672"/>
      <c r="P385" s="707">
        <f>-IF(A385=Table!$A$5,I385,0)+IF(A385=Table!$A$5,H385,0)</f>
        <v>0</v>
      </c>
      <c r="Q385" s="539" t="str">
        <f t="shared" si="32"/>
        <v>01/1900</v>
      </c>
      <c r="R385" s="475">
        <f t="shared" si="35"/>
        <v>1</v>
      </c>
      <c r="S385" s="691"/>
      <c r="T385" s="691"/>
      <c r="U385" s="691"/>
      <c r="V385" s="691"/>
      <c r="W385" s="818"/>
      <c r="X385" s="818"/>
      <c r="Y385" s="818"/>
      <c r="Z385" s="818"/>
    </row>
    <row r="386" spans="1:26" ht="15">
      <c r="A386" s="537"/>
      <c r="B386" s="669"/>
      <c r="C386" s="537"/>
      <c r="D386" s="848" t="str">
        <f t="shared" si="33"/>
        <v>Caisse-01/1900</v>
      </c>
      <c r="E386" s="670"/>
      <c r="F386" s="673"/>
      <c r="G386" s="540"/>
      <c r="H386" s="930"/>
      <c r="I386" s="932"/>
      <c r="J386" s="930">
        <f t="shared" si="34"/>
        <v>0</v>
      </c>
      <c r="K386" s="930">
        <f t="shared" si="30"/>
        <v>0</v>
      </c>
      <c r="L386" s="705">
        <f t="shared" si="31"/>
        <v>0</v>
      </c>
      <c r="M386" s="537"/>
      <c r="N386" s="706">
        <f>+IF(A386="",0,IF(A386=Table!$A$5,L386,(IF(A386=Table!$A$3,0,IF(A386=Table!$A$4,L386,0)))))</f>
        <v>0</v>
      </c>
      <c r="O386" s="672"/>
      <c r="P386" s="707">
        <f>-IF(A386=Table!$A$5,I386,0)+IF(A386=Table!$A$5,H386,0)</f>
        <v>0</v>
      </c>
      <c r="Q386" s="539" t="str">
        <f t="shared" si="32"/>
        <v>01/1900</v>
      </c>
      <c r="R386" s="475">
        <f t="shared" si="35"/>
        <v>1</v>
      </c>
      <c r="S386" s="691"/>
      <c r="T386" s="691"/>
      <c r="U386" s="691"/>
      <c r="V386" s="691"/>
      <c r="W386" s="818"/>
      <c r="X386" s="818"/>
      <c r="Y386" s="818"/>
      <c r="Z386" s="818"/>
    </row>
    <row r="387" spans="1:26" ht="15">
      <c r="A387" s="537"/>
      <c r="B387" s="669"/>
      <c r="C387" s="537"/>
      <c r="D387" s="848" t="str">
        <f t="shared" si="33"/>
        <v>Caisse-01/1900</v>
      </c>
      <c r="E387" s="678"/>
      <c r="F387" s="671"/>
      <c r="G387" s="540"/>
      <c r="H387" s="932"/>
      <c r="I387" s="930"/>
      <c r="J387" s="930">
        <f t="shared" si="34"/>
        <v>0</v>
      </c>
      <c r="K387" s="930">
        <f t="shared" si="30"/>
        <v>0</v>
      </c>
      <c r="L387" s="705">
        <f t="shared" si="31"/>
        <v>0</v>
      </c>
      <c r="M387" s="537"/>
      <c r="N387" s="706">
        <f>+IF(A387="",0,IF(A387=Table!$A$5,L387,(IF(A387=Table!$A$3,0,IF(A387=Table!$A$4,L387,0)))))</f>
        <v>0</v>
      </c>
      <c r="O387" s="672"/>
      <c r="P387" s="707">
        <f>-IF(A387=Table!$A$5,I387,0)+IF(A387=Table!$A$5,H387,0)</f>
        <v>0</v>
      </c>
      <c r="Q387" s="539" t="str">
        <f t="shared" si="32"/>
        <v>01/1900</v>
      </c>
      <c r="R387" s="475">
        <f t="shared" si="35"/>
        <v>1</v>
      </c>
      <c r="S387" s="691"/>
      <c r="T387" s="691"/>
      <c r="U387" s="691"/>
      <c r="V387" s="691"/>
      <c r="W387" s="818"/>
      <c r="X387" s="818"/>
      <c r="Y387" s="818"/>
      <c r="Z387" s="818"/>
    </row>
    <row r="388" spans="1:26" ht="15">
      <c r="A388" s="537"/>
      <c r="B388" s="669"/>
      <c r="C388" s="537"/>
      <c r="D388" s="848" t="str">
        <f t="shared" si="33"/>
        <v>Caisse-01/1900</v>
      </c>
      <c r="E388" s="670"/>
      <c r="F388" s="675"/>
      <c r="G388" s="540"/>
      <c r="H388" s="930"/>
      <c r="I388" s="931"/>
      <c r="J388" s="930">
        <f t="shared" si="34"/>
        <v>0</v>
      </c>
      <c r="K388" s="930">
        <f t="shared" si="30"/>
        <v>0</v>
      </c>
      <c r="L388" s="705">
        <f t="shared" si="31"/>
        <v>0</v>
      </c>
      <c r="M388" s="537"/>
      <c r="N388" s="706">
        <f>+IF(A388="",0,IF(A388=Table!$A$5,L388,(IF(A388=Table!$A$3,0,IF(A388=Table!$A$4,L388,0)))))</f>
        <v>0</v>
      </c>
      <c r="O388" s="672"/>
      <c r="P388" s="707">
        <f>-IF(A388=Table!$A$5,I388,0)+IF(A388=Table!$A$5,H388,0)</f>
        <v>0</v>
      </c>
      <c r="Q388" s="539" t="str">
        <f t="shared" si="32"/>
        <v>01/1900</v>
      </c>
      <c r="R388" s="475">
        <f t="shared" si="35"/>
        <v>1</v>
      </c>
      <c r="S388" s="691"/>
      <c r="T388" s="691"/>
      <c r="U388" s="691"/>
      <c r="V388" s="691"/>
      <c r="W388" s="818"/>
      <c r="X388" s="818"/>
      <c r="Y388" s="818"/>
      <c r="Z388" s="818"/>
    </row>
    <row r="389" spans="1:26" ht="15">
      <c r="A389" s="537"/>
      <c r="B389" s="669"/>
      <c r="C389" s="537"/>
      <c r="D389" s="848" t="str">
        <f t="shared" si="33"/>
        <v>Caisse-</v>
      </c>
      <c r="E389" s="670"/>
      <c r="F389" s="675"/>
      <c r="G389" s="540"/>
      <c r="H389" s="930"/>
      <c r="I389" s="931"/>
      <c r="J389" s="930">
        <f t="shared" si="34"/>
        <v>0</v>
      </c>
      <c r="K389" s="930">
        <f t="shared" si="30"/>
        <v>0</v>
      </c>
      <c r="L389" s="705">
        <f t="shared" si="31"/>
        <v>0</v>
      </c>
      <c r="M389" s="537"/>
      <c r="N389" s="706">
        <f>+IF(A389="",0,IF(A389=Table!$A$5,L389,(IF(A389=Table!$A$3,0,IF(A389=Table!$A$4,L389,0)))))</f>
        <v>0</v>
      </c>
      <c r="O389" s="672"/>
      <c r="P389" s="707">
        <f>-IF(A389=Table!$A$5,I389,0)+IF(A389=Table!$A$5,H389,0)</f>
        <v>0</v>
      </c>
      <c r="Q389" s="539"/>
      <c r="R389" s="475">
        <f t="shared" si="35"/>
        <v>1</v>
      </c>
      <c r="S389" s="691"/>
      <c r="T389" s="691"/>
      <c r="U389" s="691"/>
      <c r="V389" s="691"/>
      <c r="W389" s="818"/>
      <c r="X389" s="818"/>
      <c r="Y389" s="818"/>
      <c r="Z389" s="818"/>
    </row>
    <row r="390" spans="1:26" ht="15">
      <c r="A390" s="537"/>
      <c r="B390" s="669"/>
      <c r="C390" s="537"/>
      <c r="D390" s="848" t="str">
        <f t="shared" si="33"/>
        <v>Caisse-</v>
      </c>
      <c r="E390" s="541"/>
      <c r="F390" s="540"/>
      <c r="G390" s="540"/>
      <c r="H390" s="930"/>
      <c r="I390" s="930"/>
      <c r="J390" s="930">
        <f t="shared" si="34"/>
        <v>0</v>
      </c>
      <c r="K390" s="930">
        <f t="shared" si="30"/>
        <v>0</v>
      </c>
      <c r="L390" s="705">
        <f t="shared" si="31"/>
        <v>0</v>
      </c>
      <c r="M390" s="537"/>
      <c r="N390" s="706">
        <f>+IF(A390="",0,IF(A390=Table!$A$5,L390,(IF(A390=Table!$A$3,0,IF(A390=Table!$A$4,L390,0)))))</f>
        <v>0</v>
      </c>
      <c r="O390" s="672"/>
      <c r="P390" s="707">
        <f>-IF(A390=Table!$A$5,I390,0)+IF(A390=Table!$A$5,H390,0)</f>
        <v>0</v>
      </c>
      <c r="Q390" s="539"/>
      <c r="R390" s="475">
        <f t="shared" si="35"/>
        <v>1</v>
      </c>
      <c r="S390" s="691"/>
      <c r="T390" s="691"/>
      <c r="U390" s="691"/>
      <c r="V390" s="691"/>
      <c r="W390" s="818"/>
      <c r="X390" s="818"/>
      <c r="Y390" s="818"/>
      <c r="Z390" s="818"/>
    </row>
    <row r="391" spans="1:26" ht="15">
      <c r="A391" s="537"/>
      <c r="B391" s="669"/>
      <c r="C391" s="537"/>
      <c r="D391" s="848" t="str">
        <f t="shared" si="33"/>
        <v>Caisse-01/1900</v>
      </c>
      <c r="E391" s="541"/>
      <c r="F391" s="680"/>
      <c r="G391" s="540"/>
      <c r="H391" s="930"/>
      <c r="I391" s="930"/>
      <c r="J391" s="930">
        <f t="shared" si="34"/>
        <v>0</v>
      </c>
      <c r="K391" s="930">
        <f t="shared" si="30"/>
        <v>0</v>
      </c>
      <c r="L391" s="705">
        <f t="shared" si="31"/>
        <v>0</v>
      </c>
      <c r="M391" s="537"/>
      <c r="N391" s="706">
        <f>+IF(A391="",0,IF(A391=Table!$A$5,L391,(IF(A391=Table!$A$3,0,IF(A391=Table!$A$4,L391,0)))))</f>
        <v>0</v>
      </c>
      <c r="O391" s="672"/>
      <c r="P391" s="707">
        <f>-IF(A391=Table!$A$5,I391,0)+IF(A391=Table!$A$5,H391,0)</f>
        <v>0</v>
      </c>
      <c r="Q391" s="539" t="str">
        <f t="shared" ref="Q391:Q454" si="36">+TEXT(B391,"mm/aaaa")</f>
        <v>01/1900</v>
      </c>
      <c r="R391" s="475">
        <f t="shared" si="35"/>
        <v>1</v>
      </c>
      <c r="S391" s="691"/>
      <c r="T391" s="691"/>
      <c r="U391" s="691"/>
      <c r="V391" s="691"/>
      <c r="W391" s="818"/>
      <c r="X391" s="818"/>
      <c r="Y391" s="818"/>
      <c r="Z391" s="818"/>
    </row>
    <row r="392" spans="1:26" ht="15">
      <c r="A392" s="537"/>
      <c r="B392" s="669"/>
      <c r="C392" s="537"/>
      <c r="D392" s="848" t="str">
        <f t="shared" si="33"/>
        <v>Caisse-01/1900</v>
      </c>
      <c r="E392" s="541"/>
      <c r="F392" s="680"/>
      <c r="G392" s="540"/>
      <c r="H392" s="930"/>
      <c r="I392" s="961"/>
      <c r="J392" s="930">
        <f t="shared" si="34"/>
        <v>0</v>
      </c>
      <c r="K392" s="930">
        <f t="shared" si="30"/>
        <v>0</v>
      </c>
      <c r="L392" s="705">
        <f t="shared" si="31"/>
        <v>0</v>
      </c>
      <c r="M392" s="537"/>
      <c r="N392" s="706">
        <f>+IF(A392="",0,IF(A392=Table!$A$5,L392,(IF(A392=Table!$A$3,0,IF(A392=Table!$A$4,L392,0)))))</f>
        <v>0</v>
      </c>
      <c r="O392" s="672"/>
      <c r="P392" s="707">
        <f>-IF(A392=Table!$A$5,I392,0)+IF(A392=Table!$A$5,H392,0)</f>
        <v>0</v>
      </c>
      <c r="Q392" s="539" t="str">
        <f t="shared" si="36"/>
        <v>01/1900</v>
      </c>
      <c r="R392" s="475">
        <f t="shared" si="35"/>
        <v>1</v>
      </c>
      <c r="S392" s="691"/>
      <c r="T392" s="691"/>
      <c r="U392" s="691"/>
      <c r="V392" s="691"/>
      <c r="W392" s="818"/>
      <c r="X392" s="818"/>
      <c r="Y392" s="818"/>
      <c r="Z392" s="818"/>
    </row>
    <row r="393" spans="1:26" ht="15">
      <c r="A393" s="537"/>
      <c r="B393" s="669"/>
      <c r="C393" s="537"/>
      <c r="D393" s="848" t="str">
        <f t="shared" si="33"/>
        <v>Caisse-01/1900</v>
      </c>
      <c r="E393" s="541"/>
      <c r="F393" s="680"/>
      <c r="G393" s="540"/>
      <c r="H393" s="930"/>
      <c r="I393" s="961"/>
      <c r="J393" s="930">
        <f t="shared" si="34"/>
        <v>0</v>
      </c>
      <c r="K393" s="930">
        <f t="shared" si="30"/>
        <v>0</v>
      </c>
      <c r="L393" s="705">
        <f t="shared" si="31"/>
        <v>0</v>
      </c>
      <c r="M393" s="537"/>
      <c r="N393" s="706">
        <f>+IF(A393="",0,IF(A393=Table!$A$5,L393,(IF(A393=Table!$A$3,0,IF(A393=Table!$A$4,L393,0)))))</f>
        <v>0</v>
      </c>
      <c r="O393" s="672"/>
      <c r="P393" s="707">
        <f>-IF(A393=Table!$A$5,I393,0)+IF(A393=Table!$A$5,H393,0)</f>
        <v>0</v>
      </c>
      <c r="Q393" s="539" t="str">
        <f t="shared" si="36"/>
        <v>01/1900</v>
      </c>
      <c r="R393" s="475">
        <f t="shared" si="35"/>
        <v>1</v>
      </c>
      <c r="S393" s="691"/>
      <c r="T393" s="691"/>
      <c r="U393" s="691"/>
      <c r="V393" s="691"/>
      <c r="W393" s="818"/>
      <c r="X393" s="818"/>
      <c r="Y393" s="818"/>
      <c r="Z393" s="818"/>
    </row>
    <row r="394" spans="1:26" ht="15">
      <c r="A394" s="537"/>
      <c r="B394" s="669"/>
      <c r="C394" s="537"/>
      <c r="D394" s="848" t="str">
        <f t="shared" si="33"/>
        <v>Caisse-01/1900</v>
      </c>
      <c r="E394" s="687"/>
      <c r="F394" s="680"/>
      <c r="G394" s="540"/>
      <c r="H394" s="930"/>
      <c r="I394" s="930"/>
      <c r="J394" s="930">
        <f t="shared" si="34"/>
        <v>0</v>
      </c>
      <c r="K394" s="930">
        <f t="shared" si="30"/>
        <v>0</v>
      </c>
      <c r="L394" s="705">
        <f t="shared" si="31"/>
        <v>0</v>
      </c>
      <c r="M394" s="537"/>
      <c r="N394" s="706">
        <f>+IF(A394="",0,IF(A394=Table!$A$5,L394,(IF(A394=Table!$A$3,0,IF(A394=Table!$A$4,L394,0)))))</f>
        <v>0</v>
      </c>
      <c r="O394" s="672"/>
      <c r="P394" s="707">
        <f>-IF(A394=Table!$A$5,I394,0)+IF(A394=Table!$A$5,H394,0)</f>
        <v>0</v>
      </c>
      <c r="Q394" s="539" t="str">
        <f t="shared" si="36"/>
        <v>01/1900</v>
      </c>
      <c r="R394" s="475">
        <f t="shared" si="35"/>
        <v>1</v>
      </c>
      <c r="S394" s="691"/>
      <c r="T394" s="691"/>
      <c r="U394" s="691"/>
      <c r="V394" s="691"/>
      <c r="W394" s="818"/>
      <c r="X394" s="818"/>
      <c r="Y394" s="818"/>
      <c r="Z394" s="818"/>
    </row>
    <row r="395" spans="1:26" ht="15">
      <c r="A395" s="537"/>
      <c r="B395" s="669"/>
      <c r="C395" s="537"/>
      <c r="D395" s="848" t="str">
        <f t="shared" si="33"/>
        <v>Caisse-01/1900</v>
      </c>
      <c r="E395" s="541"/>
      <c r="F395" s="680"/>
      <c r="G395" s="540"/>
      <c r="H395" s="930"/>
      <c r="I395" s="961"/>
      <c r="J395" s="930">
        <f t="shared" si="34"/>
        <v>0</v>
      </c>
      <c r="K395" s="930">
        <f t="shared" ref="K395:K458" si="37">+IFERROR((+INDEX($O$4:$Z$4,MATCH(Q395,$O$3:$Z$3,0))),0)</f>
        <v>0</v>
      </c>
      <c r="L395" s="705">
        <f t="shared" ref="L395:L458" si="38">IFERROR((H395/K395-I395/K395),0)</f>
        <v>0</v>
      </c>
      <c r="M395" s="537"/>
      <c r="N395" s="706">
        <f>+IF(A395="",0,IF(A395=Table!$A$5,L395,(IF(A395=Table!$A$3,0,IF(A395=Table!$A$4,L395,0)))))</f>
        <v>0</v>
      </c>
      <c r="O395" s="672"/>
      <c r="P395" s="707">
        <f>-IF(A395=Table!$A$5,I395,0)+IF(A395=Table!$A$5,H395,0)</f>
        <v>0</v>
      </c>
      <c r="Q395" s="539" t="str">
        <f t="shared" si="36"/>
        <v>01/1900</v>
      </c>
      <c r="R395" s="475">
        <f t="shared" si="35"/>
        <v>1</v>
      </c>
      <c r="S395" s="691"/>
      <c r="T395" s="691"/>
      <c r="U395" s="691"/>
      <c r="V395" s="691"/>
      <c r="W395" s="818"/>
      <c r="X395" s="818"/>
      <c r="Y395" s="818"/>
      <c r="Z395" s="818"/>
    </row>
    <row r="396" spans="1:26" ht="15">
      <c r="A396" s="537"/>
      <c r="B396" s="669"/>
      <c r="C396" s="537"/>
      <c r="D396" s="848" t="str">
        <f t="shared" ref="D396:D459" si="39">"Caisse-"&amp;Q396</f>
        <v>Caisse-01/1900</v>
      </c>
      <c r="E396" s="541"/>
      <c r="F396" s="680"/>
      <c r="G396" s="540"/>
      <c r="H396" s="930"/>
      <c r="I396" s="930"/>
      <c r="J396" s="930">
        <f t="shared" ref="J396:J459" si="40">+J395+H396-I396</f>
        <v>0</v>
      </c>
      <c r="K396" s="930">
        <f t="shared" si="37"/>
        <v>0</v>
      </c>
      <c r="L396" s="705">
        <f t="shared" si="38"/>
        <v>0</v>
      </c>
      <c r="M396" s="537"/>
      <c r="N396" s="706">
        <f>+IF(A396="",0,IF(A396=Table!$A$5,L396,(IF(A396=Table!$A$3,0,IF(A396=Table!$A$4,L396,0)))))</f>
        <v>0</v>
      </c>
      <c r="O396" s="672"/>
      <c r="P396" s="707">
        <f>-IF(A396=Table!$A$5,I396,0)+IF(A396=Table!$A$5,H396,0)</f>
        <v>0</v>
      </c>
      <c r="Q396" s="539" t="str">
        <f t="shared" si="36"/>
        <v>01/1900</v>
      </c>
      <c r="R396" s="475">
        <f t="shared" ref="R396:R459" si="41">ROUNDUP(MONTH(Q396)/3,0)</f>
        <v>1</v>
      </c>
      <c r="S396" s="691"/>
      <c r="T396" s="691"/>
      <c r="U396" s="691"/>
      <c r="V396" s="691"/>
      <c r="W396" s="818"/>
      <c r="X396" s="818"/>
      <c r="Y396" s="818"/>
      <c r="Z396" s="818"/>
    </row>
    <row r="397" spans="1:26" ht="15">
      <c r="A397" s="537"/>
      <c r="B397" s="669"/>
      <c r="C397" s="537"/>
      <c r="D397" s="848" t="str">
        <f t="shared" si="39"/>
        <v>Caisse-01/1900</v>
      </c>
      <c r="E397" s="541"/>
      <c r="F397" s="680"/>
      <c r="G397" s="540"/>
      <c r="H397" s="930"/>
      <c r="I397" s="930"/>
      <c r="J397" s="930">
        <f t="shared" si="40"/>
        <v>0</v>
      </c>
      <c r="K397" s="930">
        <f t="shared" si="37"/>
        <v>0</v>
      </c>
      <c r="L397" s="705">
        <f t="shared" si="38"/>
        <v>0</v>
      </c>
      <c r="M397" s="537"/>
      <c r="N397" s="706">
        <f>+IF(A397="",0,IF(A397=Table!$A$5,L397,(IF(A397=Table!$A$3,0,IF(A397=Table!$A$4,L397,0)))))</f>
        <v>0</v>
      </c>
      <c r="O397" s="672"/>
      <c r="P397" s="707">
        <f>-IF(A397=Table!$A$5,I397,0)+IF(A397=Table!$A$5,H397,0)</f>
        <v>0</v>
      </c>
      <c r="Q397" s="539" t="str">
        <f t="shared" si="36"/>
        <v>01/1900</v>
      </c>
      <c r="R397" s="475">
        <f t="shared" si="41"/>
        <v>1</v>
      </c>
      <c r="S397" s="691"/>
      <c r="T397" s="691"/>
      <c r="U397" s="691"/>
      <c r="V397" s="691"/>
      <c r="W397" s="818"/>
      <c r="X397" s="818"/>
      <c r="Y397" s="818"/>
      <c r="Z397" s="818"/>
    </row>
    <row r="398" spans="1:26" ht="15">
      <c r="A398" s="537"/>
      <c r="B398" s="669"/>
      <c r="C398" s="537"/>
      <c r="D398" s="848" t="str">
        <f t="shared" si="39"/>
        <v>Caisse-01/1900</v>
      </c>
      <c r="E398" s="687"/>
      <c r="F398" s="680"/>
      <c r="G398" s="540"/>
      <c r="H398" s="930"/>
      <c r="I398" s="930"/>
      <c r="J398" s="930">
        <f t="shared" si="40"/>
        <v>0</v>
      </c>
      <c r="K398" s="930">
        <f t="shared" si="37"/>
        <v>0</v>
      </c>
      <c r="L398" s="705">
        <f t="shared" si="38"/>
        <v>0</v>
      </c>
      <c r="M398" s="537"/>
      <c r="N398" s="706">
        <f>+IF(A398="",0,IF(A398=Table!$A$5,L398,(IF(A398=Table!$A$3,0,IF(A398=Table!$A$4,L398,0)))))</f>
        <v>0</v>
      </c>
      <c r="O398" s="672"/>
      <c r="P398" s="707">
        <f>-IF(A398=Table!$A$5,I398,0)+IF(A398=Table!$A$5,H398,0)</f>
        <v>0</v>
      </c>
      <c r="Q398" s="539" t="str">
        <f t="shared" si="36"/>
        <v>01/1900</v>
      </c>
      <c r="R398" s="475">
        <f t="shared" si="41"/>
        <v>1</v>
      </c>
      <c r="S398" s="691"/>
      <c r="T398" s="691"/>
      <c r="U398" s="691"/>
      <c r="V398" s="691"/>
      <c r="W398" s="818"/>
      <c r="X398" s="818"/>
      <c r="Y398" s="818"/>
      <c r="Z398" s="818"/>
    </row>
    <row r="399" spans="1:26" ht="15">
      <c r="A399" s="537"/>
      <c r="B399" s="669"/>
      <c r="C399" s="537"/>
      <c r="D399" s="848" t="str">
        <f t="shared" si="39"/>
        <v>Caisse-01/1900</v>
      </c>
      <c r="E399" s="687"/>
      <c r="F399" s="680"/>
      <c r="G399" s="540"/>
      <c r="H399" s="930"/>
      <c r="I399" s="930"/>
      <c r="J399" s="930">
        <f t="shared" si="40"/>
        <v>0</v>
      </c>
      <c r="K399" s="930">
        <f t="shared" si="37"/>
        <v>0</v>
      </c>
      <c r="L399" s="705">
        <f t="shared" si="38"/>
        <v>0</v>
      </c>
      <c r="M399" s="537"/>
      <c r="N399" s="706">
        <f>+IF(A399="",0,IF(A399=Table!$A$5,L399,(IF(A399=Table!$A$3,0,IF(A399=Table!$A$4,L399,0)))))</f>
        <v>0</v>
      </c>
      <c r="O399" s="672"/>
      <c r="P399" s="707">
        <f>-IF(A399=Table!$A$5,I399,0)+IF(A399=Table!$A$5,H399,0)</f>
        <v>0</v>
      </c>
      <c r="Q399" s="539" t="str">
        <f t="shared" si="36"/>
        <v>01/1900</v>
      </c>
      <c r="R399" s="475">
        <f t="shared" si="41"/>
        <v>1</v>
      </c>
      <c r="S399" s="691"/>
      <c r="T399" s="691"/>
      <c r="U399" s="691"/>
      <c r="V399" s="691"/>
      <c r="W399" s="818"/>
      <c r="X399" s="818"/>
      <c r="Y399" s="818"/>
      <c r="Z399" s="818"/>
    </row>
    <row r="400" spans="1:26" ht="15">
      <c r="A400" s="537"/>
      <c r="B400" s="669"/>
      <c r="C400" s="537"/>
      <c r="D400" s="848" t="str">
        <f t="shared" si="39"/>
        <v>Caisse-01/1900</v>
      </c>
      <c r="E400" s="687"/>
      <c r="F400" s="680"/>
      <c r="G400" s="540"/>
      <c r="H400" s="930"/>
      <c r="I400" s="930"/>
      <c r="J400" s="930">
        <f t="shared" si="40"/>
        <v>0</v>
      </c>
      <c r="K400" s="930">
        <f t="shared" si="37"/>
        <v>0</v>
      </c>
      <c r="L400" s="705">
        <f t="shared" si="38"/>
        <v>0</v>
      </c>
      <c r="M400" s="537"/>
      <c r="N400" s="706">
        <f>+IF(A400="",0,IF(A400=Table!$A$5,L400,(IF(A400=Table!$A$3,0,IF(A400=Table!$A$4,L400,0)))))</f>
        <v>0</v>
      </c>
      <c r="O400" s="672"/>
      <c r="P400" s="707">
        <f>-IF(A400=Table!$A$5,I400,0)+IF(A400=Table!$A$5,H400,0)</f>
        <v>0</v>
      </c>
      <c r="Q400" s="539" t="str">
        <f t="shared" si="36"/>
        <v>01/1900</v>
      </c>
      <c r="R400" s="475">
        <f t="shared" si="41"/>
        <v>1</v>
      </c>
      <c r="S400" s="691"/>
      <c r="T400" s="691"/>
      <c r="U400" s="691"/>
      <c r="V400" s="691"/>
      <c r="W400" s="818"/>
      <c r="X400" s="818"/>
      <c r="Y400" s="818"/>
      <c r="Z400" s="818"/>
    </row>
    <row r="401" spans="1:26" ht="15">
      <c r="A401" s="537"/>
      <c r="B401" s="669"/>
      <c r="C401" s="537"/>
      <c r="D401" s="848" t="str">
        <f t="shared" si="39"/>
        <v>Caisse-01/1900</v>
      </c>
      <c r="E401" s="687"/>
      <c r="F401" s="680"/>
      <c r="G401" s="540"/>
      <c r="H401" s="930"/>
      <c r="I401" s="930"/>
      <c r="J401" s="930">
        <f t="shared" si="40"/>
        <v>0</v>
      </c>
      <c r="K401" s="930">
        <f t="shared" si="37"/>
        <v>0</v>
      </c>
      <c r="L401" s="705">
        <f t="shared" si="38"/>
        <v>0</v>
      </c>
      <c r="M401" s="537"/>
      <c r="N401" s="706">
        <f>+IF(A401="",0,IF(A401=Table!$A$5,L401,(IF(A401=Table!$A$3,0,IF(A401=Table!$A$4,L401,0)))))</f>
        <v>0</v>
      </c>
      <c r="O401" s="672"/>
      <c r="P401" s="707">
        <f>-IF(A401=Table!$A$5,I401,0)+IF(A401=Table!$A$5,H401,0)</f>
        <v>0</v>
      </c>
      <c r="Q401" s="539" t="str">
        <f t="shared" si="36"/>
        <v>01/1900</v>
      </c>
      <c r="R401" s="475">
        <f t="shared" si="41"/>
        <v>1</v>
      </c>
      <c r="S401" s="691"/>
      <c r="T401" s="691"/>
      <c r="U401" s="691"/>
      <c r="V401" s="691"/>
      <c r="W401" s="818"/>
      <c r="X401" s="818"/>
      <c r="Y401" s="818"/>
      <c r="Z401" s="818"/>
    </row>
    <row r="402" spans="1:26" ht="15">
      <c r="A402" s="537"/>
      <c r="B402" s="669"/>
      <c r="C402" s="537"/>
      <c r="D402" s="848" t="str">
        <f t="shared" si="39"/>
        <v>Caisse-01/1900</v>
      </c>
      <c r="E402" s="687"/>
      <c r="F402" s="680"/>
      <c r="G402" s="540"/>
      <c r="H402" s="930"/>
      <c r="I402" s="930"/>
      <c r="J402" s="930">
        <f t="shared" si="40"/>
        <v>0</v>
      </c>
      <c r="K402" s="930">
        <f t="shared" si="37"/>
        <v>0</v>
      </c>
      <c r="L402" s="705">
        <f t="shared" si="38"/>
        <v>0</v>
      </c>
      <c r="M402" s="537"/>
      <c r="N402" s="706">
        <f>+IF(A402="",0,IF(A402=Table!$A$5,L402,(IF(A402=Table!$A$3,0,IF(A402=Table!$A$4,L402,0)))))</f>
        <v>0</v>
      </c>
      <c r="O402" s="672"/>
      <c r="P402" s="707">
        <f>-IF(A402=Table!$A$5,I402,0)+IF(A402=Table!$A$5,H402,0)</f>
        <v>0</v>
      </c>
      <c r="Q402" s="539" t="str">
        <f t="shared" si="36"/>
        <v>01/1900</v>
      </c>
      <c r="R402" s="475">
        <f t="shared" si="41"/>
        <v>1</v>
      </c>
      <c r="S402" s="691"/>
      <c r="T402" s="691"/>
      <c r="U402" s="691"/>
      <c r="V402" s="691"/>
      <c r="W402" s="818"/>
      <c r="X402" s="818"/>
      <c r="Y402" s="818"/>
      <c r="Z402" s="818"/>
    </row>
    <row r="403" spans="1:26" ht="15">
      <c r="A403" s="537"/>
      <c r="B403" s="669"/>
      <c r="C403" s="537"/>
      <c r="D403" s="848" t="str">
        <f t="shared" si="39"/>
        <v>Caisse-01/1900</v>
      </c>
      <c r="E403" s="687"/>
      <c r="F403" s="680"/>
      <c r="G403" s="540"/>
      <c r="H403" s="930"/>
      <c r="I403" s="930"/>
      <c r="J403" s="930">
        <f t="shared" si="40"/>
        <v>0</v>
      </c>
      <c r="K403" s="930">
        <f t="shared" si="37"/>
        <v>0</v>
      </c>
      <c r="L403" s="705">
        <f t="shared" si="38"/>
        <v>0</v>
      </c>
      <c r="M403" s="537"/>
      <c r="N403" s="706">
        <f>+IF(A403="",0,IF(A403=Table!$A$5,L403,(IF(A403=Table!$A$3,0,IF(A403=Table!$A$4,L403,0)))))</f>
        <v>0</v>
      </c>
      <c r="O403" s="672"/>
      <c r="P403" s="707">
        <f>-IF(A403=Table!$A$5,I403,0)+IF(A403=Table!$A$5,H403,0)</f>
        <v>0</v>
      </c>
      <c r="Q403" s="539" t="str">
        <f t="shared" si="36"/>
        <v>01/1900</v>
      </c>
      <c r="R403" s="475">
        <f t="shared" si="41"/>
        <v>1</v>
      </c>
      <c r="S403" s="691"/>
      <c r="T403" s="691"/>
      <c r="U403" s="691"/>
      <c r="V403" s="691"/>
      <c r="W403" s="818"/>
      <c r="X403" s="818"/>
      <c r="Y403" s="818"/>
      <c r="Z403" s="818"/>
    </row>
    <row r="404" spans="1:26" ht="15">
      <c r="A404" s="537"/>
      <c r="B404" s="669"/>
      <c r="C404" s="537"/>
      <c r="D404" s="848" t="str">
        <f t="shared" si="39"/>
        <v>Caisse-01/1900</v>
      </c>
      <c r="E404" s="541"/>
      <c r="F404" s="680"/>
      <c r="G404" s="540"/>
      <c r="H404" s="930"/>
      <c r="I404" s="930"/>
      <c r="J404" s="930">
        <f t="shared" si="40"/>
        <v>0</v>
      </c>
      <c r="K404" s="930">
        <f t="shared" si="37"/>
        <v>0</v>
      </c>
      <c r="L404" s="705">
        <f t="shared" si="38"/>
        <v>0</v>
      </c>
      <c r="M404" s="537"/>
      <c r="N404" s="706">
        <f>+IF(A404="",0,IF(A404=Table!$A$5,L404,(IF(A404=Table!$A$3,0,IF(A404=Table!$A$4,L404,0)))))</f>
        <v>0</v>
      </c>
      <c r="O404" s="672"/>
      <c r="P404" s="707">
        <f>-IF(A404=Table!$A$5,I404,0)+IF(A404=Table!$A$5,H404,0)</f>
        <v>0</v>
      </c>
      <c r="Q404" s="539" t="str">
        <f t="shared" si="36"/>
        <v>01/1900</v>
      </c>
      <c r="R404" s="475">
        <f t="shared" si="41"/>
        <v>1</v>
      </c>
      <c r="S404" s="691"/>
      <c r="T404" s="691"/>
      <c r="U404" s="691"/>
      <c r="V404" s="691"/>
      <c r="W404" s="818"/>
      <c r="X404" s="818"/>
      <c r="Y404" s="818"/>
      <c r="Z404" s="818"/>
    </row>
    <row r="405" spans="1:26" ht="15">
      <c r="A405" s="537"/>
      <c r="B405" s="669"/>
      <c r="C405" s="537"/>
      <c r="D405" s="848" t="str">
        <f t="shared" si="39"/>
        <v>Caisse-01/1900</v>
      </c>
      <c r="E405" s="687"/>
      <c r="F405" s="680"/>
      <c r="G405" s="540"/>
      <c r="H405" s="930"/>
      <c r="I405" s="930"/>
      <c r="J405" s="930">
        <f t="shared" si="40"/>
        <v>0</v>
      </c>
      <c r="K405" s="930">
        <f t="shared" si="37"/>
        <v>0</v>
      </c>
      <c r="L405" s="705">
        <f t="shared" si="38"/>
        <v>0</v>
      </c>
      <c r="M405" s="537"/>
      <c r="N405" s="706">
        <f>+IF(A405="",0,IF(A405=Table!$A$5,L405,(IF(A405=Table!$A$3,0,IF(A405=Table!$A$4,L405,0)))))</f>
        <v>0</v>
      </c>
      <c r="O405" s="672"/>
      <c r="P405" s="707">
        <f>-IF(A405=Table!$A$5,I405,0)+IF(A405=Table!$A$5,H405,0)</f>
        <v>0</v>
      </c>
      <c r="Q405" s="539" t="str">
        <f t="shared" si="36"/>
        <v>01/1900</v>
      </c>
      <c r="R405" s="475">
        <f t="shared" si="41"/>
        <v>1</v>
      </c>
      <c r="S405" s="691"/>
      <c r="T405" s="691"/>
      <c r="U405" s="691"/>
      <c r="V405" s="691"/>
      <c r="W405" s="818"/>
      <c r="X405" s="818"/>
      <c r="Y405" s="818"/>
      <c r="Z405" s="818"/>
    </row>
    <row r="406" spans="1:26" ht="15">
      <c r="A406" s="537"/>
      <c r="B406" s="669"/>
      <c r="C406" s="537"/>
      <c r="D406" s="848" t="str">
        <f t="shared" si="39"/>
        <v>Caisse-01/1900</v>
      </c>
      <c r="E406" s="541"/>
      <c r="F406" s="680"/>
      <c r="G406" s="540"/>
      <c r="H406" s="930"/>
      <c r="I406" s="930"/>
      <c r="J406" s="930">
        <f t="shared" si="40"/>
        <v>0</v>
      </c>
      <c r="K406" s="930">
        <f t="shared" si="37"/>
        <v>0</v>
      </c>
      <c r="L406" s="705">
        <f t="shared" si="38"/>
        <v>0</v>
      </c>
      <c r="M406" s="537"/>
      <c r="N406" s="706">
        <f>+IF(A406="",0,IF(A406=Table!$A$5,L406,(IF(A406=Table!$A$3,0,IF(A406=Table!$A$4,L406,0)))))</f>
        <v>0</v>
      </c>
      <c r="O406" s="672"/>
      <c r="P406" s="707">
        <f>-IF(A406=Table!$A$5,I406,0)+IF(A406=Table!$A$5,H406,0)</f>
        <v>0</v>
      </c>
      <c r="Q406" s="539" t="str">
        <f t="shared" si="36"/>
        <v>01/1900</v>
      </c>
      <c r="R406" s="475">
        <f t="shared" si="41"/>
        <v>1</v>
      </c>
      <c r="S406" s="691"/>
      <c r="T406" s="691"/>
      <c r="U406" s="691"/>
      <c r="V406" s="691"/>
      <c r="W406" s="818"/>
      <c r="X406" s="818"/>
      <c r="Y406" s="818"/>
      <c r="Z406" s="818"/>
    </row>
    <row r="407" spans="1:26" ht="15">
      <c r="A407" s="537"/>
      <c r="B407" s="669"/>
      <c r="C407" s="537"/>
      <c r="D407" s="848" t="str">
        <f t="shared" si="39"/>
        <v>Caisse-01/1900</v>
      </c>
      <c r="E407" s="541"/>
      <c r="F407" s="680"/>
      <c r="G407" s="540"/>
      <c r="H407" s="930"/>
      <c r="I407" s="930"/>
      <c r="J407" s="930">
        <f t="shared" si="40"/>
        <v>0</v>
      </c>
      <c r="K407" s="930">
        <f t="shared" si="37"/>
        <v>0</v>
      </c>
      <c r="L407" s="705">
        <f t="shared" si="38"/>
        <v>0</v>
      </c>
      <c r="M407" s="537"/>
      <c r="N407" s="706">
        <f>+IF(A407="",0,IF(A407=Table!$A$5,L407,(IF(A407=Table!$A$3,0,IF(A407=Table!$A$4,L407,0)))))</f>
        <v>0</v>
      </c>
      <c r="O407" s="672"/>
      <c r="P407" s="707">
        <f>-IF(A407=Table!$A$5,I407,0)+IF(A407=Table!$A$5,H407,0)</f>
        <v>0</v>
      </c>
      <c r="Q407" s="539" t="str">
        <f t="shared" si="36"/>
        <v>01/1900</v>
      </c>
      <c r="R407" s="475">
        <f t="shared" si="41"/>
        <v>1</v>
      </c>
      <c r="S407" s="691"/>
      <c r="T407" s="691"/>
      <c r="U407" s="691"/>
      <c r="V407" s="691"/>
      <c r="W407" s="818"/>
      <c r="X407" s="818"/>
      <c r="Y407" s="818"/>
      <c r="Z407" s="818"/>
    </row>
    <row r="408" spans="1:26" ht="15">
      <c r="A408" s="537"/>
      <c r="B408" s="669"/>
      <c r="C408" s="537"/>
      <c r="D408" s="848" t="str">
        <f t="shared" si="39"/>
        <v>Caisse-01/1900</v>
      </c>
      <c r="E408" s="683"/>
      <c r="F408" s="680"/>
      <c r="G408" s="540"/>
      <c r="H408" s="930"/>
      <c r="I408" s="930"/>
      <c r="J408" s="930">
        <f t="shared" si="40"/>
        <v>0</v>
      </c>
      <c r="K408" s="930">
        <f t="shared" si="37"/>
        <v>0</v>
      </c>
      <c r="L408" s="705">
        <f t="shared" si="38"/>
        <v>0</v>
      </c>
      <c r="M408" s="537"/>
      <c r="N408" s="706">
        <f>+IF(A408="",0,IF(A408=Table!$A$5,L408,(IF(A408=Table!$A$3,0,IF(A408=Table!$A$4,L408,0)))))</f>
        <v>0</v>
      </c>
      <c r="O408" s="672"/>
      <c r="P408" s="707">
        <f>-IF(A408=Table!$A$5,I408,0)+IF(A408=Table!$A$5,H408,0)</f>
        <v>0</v>
      </c>
      <c r="Q408" s="539" t="str">
        <f t="shared" si="36"/>
        <v>01/1900</v>
      </c>
      <c r="R408" s="475">
        <f t="shared" si="41"/>
        <v>1</v>
      </c>
      <c r="S408" s="691"/>
      <c r="T408" s="691"/>
      <c r="U408" s="691"/>
      <c r="V408" s="691"/>
      <c r="W408" s="818"/>
      <c r="X408" s="818"/>
      <c r="Y408" s="818"/>
      <c r="Z408" s="818"/>
    </row>
    <row r="409" spans="1:26" ht="15">
      <c r="A409" s="537"/>
      <c r="B409" s="669"/>
      <c r="C409" s="537"/>
      <c r="D409" s="848" t="str">
        <f t="shared" si="39"/>
        <v>Caisse-01/1900</v>
      </c>
      <c r="E409" s="687"/>
      <c r="F409" s="680"/>
      <c r="G409" s="540"/>
      <c r="H409" s="930"/>
      <c r="I409" s="930"/>
      <c r="J409" s="930">
        <f t="shared" si="40"/>
        <v>0</v>
      </c>
      <c r="K409" s="930">
        <f t="shared" si="37"/>
        <v>0</v>
      </c>
      <c r="L409" s="705">
        <f t="shared" si="38"/>
        <v>0</v>
      </c>
      <c r="M409" s="537"/>
      <c r="N409" s="706">
        <f>+IF(A409="",0,IF(A409=Table!$A$5,L409,(IF(A409=Table!$A$3,0,IF(A409=Table!$A$4,L409,0)))))</f>
        <v>0</v>
      </c>
      <c r="O409" s="672"/>
      <c r="P409" s="707">
        <f>-IF(A409=Table!$A$5,I409,0)+IF(A409=Table!$A$5,H409,0)</f>
        <v>0</v>
      </c>
      <c r="Q409" s="539" t="str">
        <f t="shared" si="36"/>
        <v>01/1900</v>
      </c>
      <c r="R409" s="475">
        <f t="shared" si="41"/>
        <v>1</v>
      </c>
      <c r="S409" s="691"/>
      <c r="T409" s="691"/>
      <c r="U409" s="691"/>
      <c r="V409" s="691"/>
      <c r="W409" s="818"/>
      <c r="X409" s="818"/>
      <c r="Y409" s="818"/>
      <c r="Z409" s="818"/>
    </row>
    <row r="410" spans="1:26" ht="15">
      <c r="A410" s="537"/>
      <c r="B410" s="669"/>
      <c r="C410" s="537"/>
      <c r="D410" s="848" t="str">
        <f t="shared" si="39"/>
        <v>Caisse-01/1900</v>
      </c>
      <c r="E410" s="687"/>
      <c r="F410" s="680"/>
      <c r="G410" s="540"/>
      <c r="H410" s="930"/>
      <c r="I410" s="930"/>
      <c r="J410" s="930">
        <f t="shared" si="40"/>
        <v>0</v>
      </c>
      <c r="K410" s="930">
        <f t="shared" si="37"/>
        <v>0</v>
      </c>
      <c r="L410" s="705">
        <f t="shared" si="38"/>
        <v>0</v>
      </c>
      <c r="M410" s="537"/>
      <c r="N410" s="706">
        <f>+IF(A410="",0,IF(A410=Table!$A$5,L410,(IF(A410=Table!$A$3,0,IF(A410=Table!$A$4,L410,0)))))</f>
        <v>0</v>
      </c>
      <c r="O410" s="672"/>
      <c r="P410" s="707">
        <f>-IF(A410=Table!$A$5,I410,0)+IF(A410=Table!$A$5,H410,0)</f>
        <v>0</v>
      </c>
      <c r="Q410" s="539" t="str">
        <f t="shared" si="36"/>
        <v>01/1900</v>
      </c>
      <c r="R410" s="475">
        <f t="shared" si="41"/>
        <v>1</v>
      </c>
      <c r="S410" s="691"/>
      <c r="T410" s="691"/>
      <c r="U410" s="691"/>
      <c r="V410" s="691"/>
      <c r="W410" s="818"/>
      <c r="X410" s="818"/>
      <c r="Y410" s="818"/>
      <c r="Z410" s="818"/>
    </row>
    <row r="411" spans="1:26" ht="15">
      <c r="A411" s="537"/>
      <c r="B411" s="669"/>
      <c r="C411" s="537"/>
      <c r="D411" s="848" t="str">
        <f t="shared" si="39"/>
        <v>Caisse-01/1900</v>
      </c>
      <c r="E411" s="687"/>
      <c r="F411" s="680"/>
      <c r="G411" s="540"/>
      <c r="H411" s="930"/>
      <c r="I411" s="930"/>
      <c r="J411" s="930">
        <f t="shared" si="40"/>
        <v>0</v>
      </c>
      <c r="K411" s="930">
        <f t="shared" si="37"/>
        <v>0</v>
      </c>
      <c r="L411" s="705">
        <f t="shared" si="38"/>
        <v>0</v>
      </c>
      <c r="M411" s="537"/>
      <c r="N411" s="706">
        <f>+IF(A411="",0,IF(A411=Table!$A$5,L411,(IF(A411=Table!$A$3,0,IF(A411=Table!$A$4,L411,0)))))</f>
        <v>0</v>
      </c>
      <c r="O411" s="672"/>
      <c r="P411" s="707">
        <f>-IF(A411=Table!$A$5,I411,0)+IF(A411=Table!$A$5,H411,0)</f>
        <v>0</v>
      </c>
      <c r="Q411" s="539" t="str">
        <f t="shared" si="36"/>
        <v>01/1900</v>
      </c>
      <c r="R411" s="475">
        <f t="shared" si="41"/>
        <v>1</v>
      </c>
      <c r="S411" s="691"/>
      <c r="T411" s="691"/>
      <c r="U411" s="691"/>
      <c r="V411" s="691"/>
      <c r="W411" s="818"/>
      <c r="X411" s="818"/>
      <c r="Y411" s="818"/>
      <c r="Z411" s="818"/>
    </row>
    <row r="412" spans="1:26" ht="15">
      <c r="A412" s="537"/>
      <c r="B412" s="669"/>
      <c r="C412" s="537"/>
      <c r="D412" s="848" t="str">
        <f t="shared" si="39"/>
        <v>Caisse-01/1900</v>
      </c>
      <c r="E412" s="687"/>
      <c r="F412" s="680"/>
      <c r="G412" s="540"/>
      <c r="H412" s="930"/>
      <c r="I412" s="930"/>
      <c r="J412" s="930">
        <f t="shared" si="40"/>
        <v>0</v>
      </c>
      <c r="K412" s="930">
        <f t="shared" si="37"/>
        <v>0</v>
      </c>
      <c r="L412" s="705">
        <f t="shared" si="38"/>
        <v>0</v>
      </c>
      <c r="M412" s="537"/>
      <c r="N412" s="706">
        <f>+IF(A412="",0,IF(A412=Table!$A$5,L412,(IF(A412=Table!$A$3,0,IF(A412=Table!$A$4,L412,0)))))</f>
        <v>0</v>
      </c>
      <c r="O412" s="672"/>
      <c r="P412" s="707">
        <f>-IF(A412=Table!$A$5,I412,0)+IF(A412=Table!$A$5,H412,0)</f>
        <v>0</v>
      </c>
      <c r="Q412" s="539" t="str">
        <f t="shared" si="36"/>
        <v>01/1900</v>
      </c>
      <c r="R412" s="475">
        <f t="shared" si="41"/>
        <v>1</v>
      </c>
      <c r="S412" s="691"/>
      <c r="T412" s="691"/>
      <c r="U412" s="691"/>
      <c r="V412" s="691"/>
      <c r="W412" s="818"/>
      <c r="X412" s="818"/>
      <c r="Y412" s="818"/>
      <c r="Z412" s="818"/>
    </row>
    <row r="413" spans="1:26" ht="15">
      <c r="A413" s="537"/>
      <c r="B413" s="669"/>
      <c r="C413" s="537"/>
      <c r="D413" s="848" t="str">
        <f t="shared" si="39"/>
        <v>Caisse-01/1900</v>
      </c>
      <c r="E413" s="687"/>
      <c r="F413" s="680"/>
      <c r="G413" s="540"/>
      <c r="H413" s="930"/>
      <c r="I413" s="930"/>
      <c r="J413" s="930">
        <f t="shared" si="40"/>
        <v>0</v>
      </c>
      <c r="K413" s="930">
        <f t="shared" si="37"/>
        <v>0</v>
      </c>
      <c r="L413" s="705">
        <f t="shared" si="38"/>
        <v>0</v>
      </c>
      <c r="M413" s="537"/>
      <c r="N413" s="706">
        <f>+IF(A413="",0,IF(A413=Table!$A$5,L413,(IF(A413=Table!$A$3,0,IF(A413=Table!$A$4,L413,0)))))</f>
        <v>0</v>
      </c>
      <c r="O413" s="672"/>
      <c r="P413" s="707">
        <f>-IF(A413=Table!$A$5,I413,0)+IF(A413=Table!$A$5,H413,0)</f>
        <v>0</v>
      </c>
      <c r="Q413" s="539" t="str">
        <f t="shared" si="36"/>
        <v>01/1900</v>
      </c>
      <c r="R413" s="475">
        <f t="shared" si="41"/>
        <v>1</v>
      </c>
      <c r="S413" s="691"/>
      <c r="T413" s="691"/>
      <c r="U413" s="691"/>
      <c r="V413" s="691"/>
      <c r="W413" s="818"/>
      <c r="X413" s="818"/>
      <c r="Y413" s="818"/>
      <c r="Z413" s="818"/>
    </row>
    <row r="414" spans="1:26" ht="15">
      <c r="A414" s="537"/>
      <c r="B414" s="669"/>
      <c r="C414" s="537"/>
      <c r="D414" s="848" t="str">
        <f t="shared" si="39"/>
        <v>Caisse-01/1900</v>
      </c>
      <c r="E414" s="687"/>
      <c r="F414" s="680"/>
      <c r="G414" s="540"/>
      <c r="H414" s="930"/>
      <c r="I414" s="930"/>
      <c r="J414" s="930">
        <f t="shared" si="40"/>
        <v>0</v>
      </c>
      <c r="K414" s="930">
        <f t="shared" si="37"/>
        <v>0</v>
      </c>
      <c r="L414" s="705">
        <f t="shared" si="38"/>
        <v>0</v>
      </c>
      <c r="M414" s="537"/>
      <c r="N414" s="706">
        <f>+IF(A414="",0,IF(A414=Table!$A$5,L414,(IF(A414=Table!$A$3,0,IF(A414=Table!$A$4,L414,0)))))</f>
        <v>0</v>
      </c>
      <c r="O414" s="672"/>
      <c r="P414" s="707">
        <f>-IF(A414=Table!$A$5,I414,0)+IF(A414=Table!$A$5,H414,0)</f>
        <v>0</v>
      </c>
      <c r="Q414" s="539" t="str">
        <f t="shared" si="36"/>
        <v>01/1900</v>
      </c>
      <c r="R414" s="475">
        <f t="shared" si="41"/>
        <v>1</v>
      </c>
      <c r="S414" s="691"/>
      <c r="T414" s="691"/>
      <c r="U414" s="691"/>
      <c r="V414" s="691"/>
      <c r="W414" s="818"/>
      <c r="X414" s="818"/>
      <c r="Y414" s="818"/>
      <c r="Z414" s="818"/>
    </row>
    <row r="415" spans="1:26" ht="15">
      <c r="A415" s="537"/>
      <c r="B415" s="669"/>
      <c r="C415" s="537"/>
      <c r="D415" s="848" t="str">
        <f t="shared" si="39"/>
        <v>Caisse-01/1900</v>
      </c>
      <c r="E415" s="687"/>
      <c r="F415" s="680"/>
      <c r="G415" s="540"/>
      <c r="H415" s="930"/>
      <c r="I415" s="930"/>
      <c r="J415" s="930">
        <f t="shared" si="40"/>
        <v>0</v>
      </c>
      <c r="K415" s="930">
        <f t="shared" si="37"/>
        <v>0</v>
      </c>
      <c r="L415" s="705">
        <f t="shared" si="38"/>
        <v>0</v>
      </c>
      <c r="M415" s="537"/>
      <c r="N415" s="706">
        <f>+IF(A415="",0,IF(A415=Table!$A$5,L415,(IF(A415=Table!$A$3,0,IF(A415=Table!$A$4,L415,0)))))</f>
        <v>0</v>
      </c>
      <c r="O415" s="672"/>
      <c r="P415" s="707">
        <f>-IF(A415=Table!$A$5,I415,0)+IF(A415=Table!$A$5,H415,0)</f>
        <v>0</v>
      </c>
      <c r="Q415" s="539" t="str">
        <f t="shared" si="36"/>
        <v>01/1900</v>
      </c>
      <c r="R415" s="475">
        <f t="shared" si="41"/>
        <v>1</v>
      </c>
      <c r="S415" s="691"/>
      <c r="T415" s="691"/>
      <c r="U415" s="691"/>
      <c r="V415" s="691"/>
      <c r="W415" s="818"/>
      <c r="X415" s="818"/>
      <c r="Y415" s="818"/>
      <c r="Z415" s="818"/>
    </row>
    <row r="416" spans="1:26" ht="15">
      <c r="A416" s="537"/>
      <c r="B416" s="669"/>
      <c r="C416" s="537"/>
      <c r="D416" s="848" t="str">
        <f t="shared" si="39"/>
        <v>Caisse-01/1900</v>
      </c>
      <c r="E416" s="687"/>
      <c r="F416" s="680"/>
      <c r="G416" s="540"/>
      <c r="H416" s="930"/>
      <c r="I416" s="930"/>
      <c r="J416" s="930">
        <f t="shared" si="40"/>
        <v>0</v>
      </c>
      <c r="K416" s="930">
        <f t="shared" si="37"/>
        <v>0</v>
      </c>
      <c r="L416" s="705">
        <f t="shared" si="38"/>
        <v>0</v>
      </c>
      <c r="M416" s="537"/>
      <c r="N416" s="706">
        <f>+IF(A416="",0,IF(A416=Table!$A$5,L416,(IF(A416=Table!$A$3,0,IF(A416=Table!$A$4,L416,0)))))</f>
        <v>0</v>
      </c>
      <c r="O416" s="672"/>
      <c r="P416" s="707">
        <f>-IF(A416=Table!$A$5,I416,0)+IF(A416=Table!$A$5,H416,0)</f>
        <v>0</v>
      </c>
      <c r="Q416" s="539" t="str">
        <f t="shared" si="36"/>
        <v>01/1900</v>
      </c>
      <c r="R416" s="475">
        <f t="shared" si="41"/>
        <v>1</v>
      </c>
      <c r="S416" s="691"/>
      <c r="T416" s="691"/>
      <c r="U416" s="691"/>
      <c r="V416" s="691"/>
      <c r="W416" s="818"/>
      <c r="X416" s="818"/>
      <c r="Y416" s="818"/>
      <c r="Z416" s="818"/>
    </row>
    <row r="417" spans="1:26" ht="15">
      <c r="A417" s="537"/>
      <c r="B417" s="669"/>
      <c r="C417" s="537"/>
      <c r="D417" s="848" t="str">
        <f t="shared" si="39"/>
        <v>Caisse-01/1900</v>
      </c>
      <c r="E417" s="687"/>
      <c r="F417" s="680"/>
      <c r="G417" s="540"/>
      <c r="H417" s="930"/>
      <c r="I417" s="930"/>
      <c r="J417" s="930">
        <f t="shared" si="40"/>
        <v>0</v>
      </c>
      <c r="K417" s="930">
        <f t="shared" si="37"/>
        <v>0</v>
      </c>
      <c r="L417" s="705">
        <f t="shared" si="38"/>
        <v>0</v>
      </c>
      <c r="M417" s="537"/>
      <c r="N417" s="706">
        <f>+IF(A417="",0,IF(A417=Table!$A$5,L417,(IF(A417=Table!$A$3,0,IF(A417=Table!$A$4,L417,0)))))</f>
        <v>0</v>
      </c>
      <c r="O417" s="672"/>
      <c r="P417" s="707">
        <f>-IF(A417=Table!$A$5,I417,0)+IF(A417=Table!$A$5,H417,0)</f>
        <v>0</v>
      </c>
      <c r="Q417" s="539" t="str">
        <f t="shared" si="36"/>
        <v>01/1900</v>
      </c>
      <c r="R417" s="475">
        <f t="shared" si="41"/>
        <v>1</v>
      </c>
      <c r="S417" s="691"/>
      <c r="T417" s="691"/>
      <c r="U417" s="691"/>
      <c r="V417" s="691"/>
      <c r="W417" s="818"/>
      <c r="X417" s="818"/>
      <c r="Y417" s="818"/>
      <c r="Z417" s="818"/>
    </row>
    <row r="418" spans="1:26" ht="15">
      <c r="A418" s="537"/>
      <c r="B418" s="669"/>
      <c r="C418" s="537"/>
      <c r="D418" s="848" t="str">
        <f t="shared" si="39"/>
        <v>Caisse-01/1900</v>
      </c>
      <c r="E418" s="687"/>
      <c r="F418" s="680"/>
      <c r="G418" s="540"/>
      <c r="H418" s="930"/>
      <c r="I418" s="930"/>
      <c r="J418" s="930">
        <f t="shared" si="40"/>
        <v>0</v>
      </c>
      <c r="K418" s="930">
        <f t="shared" si="37"/>
        <v>0</v>
      </c>
      <c r="L418" s="705">
        <f t="shared" si="38"/>
        <v>0</v>
      </c>
      <c r="M418" s="537"/>
      <c r="N418" s="706">
        <f>+IF(A418="",0,IF(A418=Table!$A$5,L418,(IF(A418=Table!$A$3,0,IF(A418=Table!$A$4,L418,0)))))</f>
        <v>0</v>
      </c>
      <c r="O418" s="672"/>
      <c r="P418" s="707">
        <f>-IF(A418=Table!$A$5,I418,0)+IF(A418=Table!$A$5,H418,0)</f>
        <v>0</v>
      </c>
      <c r="Q418" s="539" t="str">
        <f t="shared" si="36"/>
        <v>01/1900</v>
      </c>
      <c r="R418" s="475">
        <f t="shared" si="41"/>
        <v>1</v>
      </c>
      <c r="S418" s="691"/>
      <c r="T418" s="691"/>
      <c r="U418" s="691"/>
      <c r="V418" s="691"/>
      <c r="W418" s="818"/>
      <c r="X418" s="818"/>
      <c r="Y418" s="818"/>
      <c r="Z418" s="818"/>
    </row>
    <row r="419" spans="1:26" ht="15">
      <c r="A419" s="537"/>
      <c r="B419" s="669"/>
      <c r="C419" s="537"/>
      <c r="D419" s="848" t="str">
        <f t="shared" si="39"/>
        <v>Caisse-01/1900</v>
      </c>
      <c r="E419" s="687"/>
      <c r="F419" s="673"/>
      <c r="G419" s="540"/>
      <c r="H419" s="930"/>
      <c r="I419" s="933"/>
      <c r="J419" s="930">
        <f t="shared" si="40"/>
        <v>0</v>
      </c>
      <c r="K419" s="930">
        <f t="shared" si="37"/>
        <v>0</v>
      </c>
      <c r="L419" s="705">
        <f t="shared" si="38"/>
        <v>0</v>
      </c>
      <c r="M419" s="537"/>
      <c r="N419" s="706">
        <f>+IF(A419="",0,IF(A419=Table!$A$5,L419,(IF(A419=Table!$A$3,0,IF(A419=Table!$A$4,L419,0)))))</f>
        <v>0</v>
      </c>
      <c r="O419" s="672"/>
      <c r="P419" s="707">
        <f>-IF(A419=Table!$A$5,I419,0)+IF(A419=Table!$A$5,H419,0)</f>
        <v>0</v>
      </c>
      <c r="Q419" s="539" t="str">
        <f t="shared" si="36"/>
        <v>01/1900</v>
      </c>
      <c r="R419" s="475">
        <f t="shared" si="41"/>
        <v>1</v>
      </c>
      <c r="S419" s="691"/>
      <c r="T419" s="691"/>
      <c r="U419" s="691"/>
      <c r="V419" s="691"/>
      <c r="W419" s="818"/>
      <c r="X419" s="818"/>
      <c r="Y419" s="818"/>
      <c r="Z419" s="818"/>
    </row>
    <row r="420" spans="1:26" ht="15">
      <c r="A420" s="537"/>
      <c r="B420" s="669"/>
      <c r="C420" s="537"/>
      <c r="D420" s="848" t="str">
        <f t="shared" si="39"/>
        <v>Caisse-01/1900</v>
      </c>
      <c r="E420" s="675"/>
      <c r="F420" s="673"/>
      <c r="G420" s="540"/>
      <c r="H420" s="933"/>
      <c r="I420" s="930"/>
      <c r="J420" s="930">
        <f t="shared" si="40"/>
        <v>0</v>
      </c>
      <c r="K420" s="930">
        <f t="shared" si="37"/>
        <v>0</v>
      </c>
      <c r="L420" s="705">
        <f t="shared" si="38"/>
        <v>0</v>
      </c>
      <c r="M420" s="537"/>
      <c r="N420" s="706">
        <f>+IF(A420="",0,IF(A420=Table!$A$5,L420,(IF(A420=Table!$A$3,0,IF(A420=Table!$A$4,L420,0)))))</f>
        <v>0</v>
      </c>
      <c r="O420" s="672"/>
      <c r="P420" s="707">
        <f>-IF(A420=Table!$A$5,I420,0)+IF(A420=Table!$A$5,H420,0)</f>
        <v>0</v>
      </c>
      <c r="Q420" s="539" t="str">
        <f t="shared" si="36"/>
        <v>01/1900</v>
      </c>
      <c r="R420" s="475">
        <f t="shared" si="41"/>
        <v>1</v>
      </c>
      <c r="S420" s="691"/>
      <c r="T420" s="691"/>
      <c r="U420" s="691"/>
      <c r="V420" s="691"/>
      <c r="W420" s="818"/>
      <c r="X420" s="818"/>
      <c r="Y420" s="818"/>
      <c r="Z420" s="818"/>
    </row>
    <row r="421" spans="1:26" ht="15">
      <c r="A421" s="537"/>
      <c r="B421" s="669"/>
      <c r="C421" s="537"/>
      <c r="D421" s="848" t="str">
        <f t="shared" si="39"/>
        <v>Caisse-01/1900</v>
      </c>
      <c r="E421" s="687"/>
      <c r="F421" s="680"/>
      <c r="G421" s="540"/>
      <c r="H421" s="930"/>
      <c r="I421" s="930"/>
      <c r="J421" s="930">
        <f t="shared" si="40"/>
        <v>0</v>
      </c>
      <c r="K421" s="930">
        <f t="shared" si="37"/>
        <v>0</v>
      </c>
      <c r="L421" s="705">
        <f t="shared" si="38"/>
        <v>0</v>
      </c>
      <c r="M421" s="537"/>
      <c r="N421" s="706">
        <f>+IF(A421="",0,IF(A421=Table!$A$5,L421,(IF(A421=Table!$A$3,0,IF(A421=Table!$A$4,L421,0)))))</f>
        <v>0</v>
      </c>
      <c r="O421" s="672"/>
      <c r="P421" s="707">
        <f>-IF(A421=Table!$A$5,I421,0)+IF(A421=Table!$A$5,H421,0)</f>
        <v>0</v>
      </c>
      <c r="Q421" s="539" t="str">
        <f t="shared" si="36"/>
        <v>01/1900</v>
      </c>
      <c r="R421" s="475">
        <f t="shared" si="41"/>
        <v>1</v>
      </c>
      <c r="S421" s="691"/>
      <c r="T421" s="691"/>
      <c r="U421" s="691"/>
      <c r="V421" s="691"/>
      <c r="W421" s="818"/>
      <c r="X421" s="818"/>
      <c r="Y421" s="818"/>
      <c r="Z421" s="818"/>
    </row>
    <row r="422" spans="1:26" ht="15">
      <c r="A422" s="537"/>
      <c r="B422" s="669"/>
      <c r="C422" s="537"/>
      <c r="D422" s="848" t="str">
        <f t="shared" si="39"/>
        <v>Caisse-01/1900</v>
      </c>
      <c r="E422" s="687"/>
      <c r="F422" s="680"/>
      <c r="G422" s="540"/>
      <c r="H422" s="930"/>
      <c r="I422" s="930"/>
      <c r="J422" s="930">
        <f t="shared" si="40"/>
        <v>0</v>
      </c>
      <c r="K422" s="930">
        <f t="shared" si="37"/>
        <v>0</v>
      </c>
      <c r="L422" s="705">
        <f t="shared" si="38"/>
        <v>0</v>
      </c>
      <c r="M422" s="537"/>
      <c r="N422" s="706">
        <f>+IF(A422="",0,IF(A422=Table!$A$5,L422,(IF(A422=Table!$A$3,0,IF(A422=Table!$A$4,L422,0)))))</f>
        <v>0</v>
      </c>
      <c r="O422" s="672"/>
      <c r="P422" s="707">
        <f>-IF(A422=Table!$A$5,I422,0)+IF(A422=Table!$A$5,H422,0)</f>
        <v>0</v>
      </c>
      <c r="Q422" s="539" t="str">
        <f t="shared" si="36"/>
        <v>01/1900</v>
      </c>
      <c r="R422" s="475">
        <f t="shared" si="41"/>
        <v>1</v>
      </c>
      <c r="S422" s="691"/>
      <c r="T422" s="691"/>
      <c r="U422" s="691"/>
      <c r="V422" s="691"/>
      <c r="W422" s="818"/>
      <c r="X422" s="818"/>
      <c r="Y422" s="818"/>
      <c r="Z422" s="818"/>
    </row>
    <row r="423" spans="1:26" ht="15">
      <c r="A423" s="537"/>
      <c r="B423" s="669"/>
      <c r="C423" s="537"/>
      <c r="D423" s="848" t="str">
        <f t="shared" si="39"/>
        <v>Caisse-01/1900</v>
      </c>
      <c r="E423" s="687"/>
      <c r="F423" s="682"/>
      <c r="G423" s="540"/>
      <c r="H423" s="930"/>
      <c r="I423" s="933"/>
      <c r="J423" s="930">
        <f t="shared" si="40"/>
        <v>0</v>
      </c>
      <c r="K423" s="930">
        <f t="shared" si="37"/>
        <v>0</v>
      </c>
      <c r="L423" s="705">
        <f t="shared" si="38"/>
        <v>0</v>
      </c>
      <c r="M423" s="537"/>
      <c r="N423" s="706">
        <f>+IF(A423="",0,IF(A423=Table!$A$5,L423,(IF(A423=Table!$A$3,0,IF(A423=Table!$A$4,L423,0)))))</f>
        <v>0</v>
      </c>
      <c r="O423" s="672"/>
      <c r="P423" s="707">
        <f>-IF(A423=Table!$A$5,I423,0)+IF(A423=Table!$A$5,H423,0)</f>
        <v>0</v>
      </c>
      <c r="Q423" s="539" t="str">
        <f t="shared" si="36"/>
        <v>01/1900</v>
      </c>
      <c r="R423" s="475">
        <f t="shared" si="41"/>
        <v>1</v>
      </c>
      <c r="S423" s="691"/>
      <c r="T423" s="691"/>
      <c r="U423" s="691"/>
      <c r="V423" s="691"/>
      <c r="W423" s="818"/>
      <c r="X423" s="818"/>
      <c r="Y423" s="818"/>
      <c r="Z423" s="818"/>
    </row>
    <row r="424" spans="1:26" ht="15">
      <c r="A424" s="537"/>
      <c r="B424" s="669"/>
      <c r="C424" s="537"/>
      <c r="D424" s="848" t="str">
        <f t="shared" si="39"/>
        <v>Caisse-01/1900</v>
      </c>
      <c r="E424" s="678"/>
      <c r="F424" s="682"/>
      <c r="G424" s="540"/>
      <c r="H424" s="933"/>
      <c r="I424" s="930"/>
      <c r="J424" s="930">
        <f t="shared" si="40"/>
        <v>0</v>
      </c>
      <c r="K424" s="930">
        <f t="shared" si="37"/>
        <v>0</v>
      </c>
      <c r="L424" s="705">
        <f t="shared" si="38"/>
        <v>0</v>
      </c>
      <c r="M424" s="537"/>
      <c r="N424" s="706">
        <f>+IF(A424="",0,IF(A424=Table!$A$5,L424,(IF(A424=Table!$A$3,0,IF(A424=Table!$A$4,L424,0)))))</f>
        <v>0</v>
      </c>
      <c r="O424" s="672"/>
      <c r="P424" s="707">
        <f>-IF(A424=Table!$A$5,I424,0)+IF(A424=Table!$A$5,H424,0)</f>
        <v>0</v>
      </c>
      <c r="Q424" s="539" t="str">
        <f t="shared" si="36"/>
        <v>01/1900</v>
      </c>
      <c r="R424" s="475">
        <f t="shared" si="41"/>
        <v>1</v>
      </c>
      <c r="S424" s="691"/>
      <c r="T424" s="691"/>
      <c r="U424" s="691"/>
      <c r="V424" s="691"/>
      <c r="W424" s="818"/>
      <c r="X424" s="818"/>
      <c r="Y424" s="818"/>
      <c r="Z424" s="818"/>
    </row>
    <row r="425" spans="1:26" ht="15">
      <c r="A425" s="537"/>
      <c r="B425" s="669"/>
      <c r="C425" s="537"/>
      <c r="D425" s="848" t="str">
        <f t="shared" si="39"/>
        <v>Caisse-01/1900</v>
      </c>
      <c r="E425" s="541"/>
      <c r="F425" s="680"/>
      <c r="G425" s="540"/>
      <c r="H425" s="930"/>
      <c r="I425" s="961"/>
      <c r="J425" s="930">
        <f t="shared" si="40"/>
        <v>0</v>
      </c>
      <c r="K425" s="930">
        <f t="shared" si="37"/>
        <v>0</v>
      </c>
      <c r="L425" s="705">
        <f t="shared" si="38"/>
        <v>0</v>
      </c>
      <c r="M425" s="537"/>
      <c r="N425" s="706">
        <f>+IF(A425="",0,IF(A425=Table!$A$5,L425,(IF(A425=Table!$A$3,0,IF(A425=Table!$A$4,L425,0)))))</f>
        <v>0</v>
      </c>
      <c r="O425" s="672"/>
      <c r="P425" s="707">
        <f>-IF(A425=Table!$A$5,I425,0)+IF(A425=Table!$A$5,H425,0)</f>
        <v>0</v>
      </c>
      <c r="Q425" s="539" t="str">
        <f t="shared" si="36"/>
        <v>01/1900</v>
      </c>
      <c r="R425" s="475">
        <f t="shared" si="41"/>
        <v>1</v>
      </c>
      <c r="S425" s="691"/>
      <c r="T425" s="691"/>
      <c r="U425" s="691"/>
      <c r="V425" s="691"/>
      <c r="W425" s="818"/>
      <c r="X425" s="818"/>
      <c r="Y425" s="818"/>
      <c r="Z425" s="818"/>
    </row>
    <row r="426" spans="1:26" ht="15">
      <c r="A426" s="537"/>
      <c r="B426" s="669"/>
      <c r="C426" s="537"/>
      <c r="D426" s="848" t="str">
        <f t="shared" si="39"/>
        <v>Caisse-01/1900</v>
      </c>
      <c r="E426" s="541"/>
      <c r="F426" s="680"/>
      <c r="G426" s="540"/>
      <c r="H426" s="930"/>
      <c r="I426" s="961"/>
      <c r="J426" s="930">
        <f t="shared" si="40"/>
        <v>0</v>
      </c>
      <c r="K426" s="930">
        <f t="shared" si="37"/>
        <v>0</v>
      </c>
      <c r="L426" s="705">
        <f t="shared" si="38"/>
        <v>0</v>
      </c>
      <c r="M426" s="537"/>
      <c r="N426" s="706">
        <f>+IF(A426="",0,IF(A426=Table!$A$5,L426,(IF(A426=Table!$A$3,0,IF(A426=Table!$A$4,L426,0)))))</f>
        <v>0</v>
      </c>
      <c r="O426" s="672"/>
      <c r="P426" s="707">
        <f>-IF(A426=Table!$A$5,I426,0)+IF(A426=Table!$A$5,H426,0)</f>
        <v>0</v>
      </c>
      <c r="Q426" s="539" t="str">
        <f t="shared" si="36"/>
        <v>01/1900</v>
      </c>
      <c r="R426" s="475">
        <f t="shared" si="41"/>
        <v>1</v>
      </c>
      <c r="S426" s="691"/>
      <c r="T426" s="691"/>
      <c r="U426" s="691"/>
      <c r="V426" s="691"/>
      <c r="W426" s="818"/>
      <c r="X426" s="818"/>
      <c r="Y426" s="818"/>
      <c r="Z426" s="818"/>
    </row>
    <row r="427" spans="1:26" ht="15">
      <c r="A427" s="537"/>
      <c r="B427" s="669"/>
      <c r="C427" s="537"/>
      <c r="D427" s="848" t="str">
        <f t="shared" si="39"/>
        <v>Caisse-01/1900</v>
      </c>
      <c r="E427" s="541"/>
      <c r="F427" s="680"/>
      <c r="G427" s="540"/>
      <c r="H427" s="930"/>
      <c r="I427" s="961"/>
      <c r="J427" s="930">
        <f t="shared" si="40"/>
        <v>0</v>
      </c>
      <c r="K427" s="930">
        <f t="shared" si="37"/>
        <v>0</v>
      </c>
      <c r="L427" s="705">
        <f t="shared" si="38"/>
        <v>0</v>
      </c>
      <c r="M427" s="537"/>
      <c r="N427" s="706">
        <f>+IF(A427="",0,IF(A427=Table!$A$5,L427,(IF(A427=Table!$A$3,0,IF(A427=Table!$A$4,L427,0)))))</f>
        <v>0</v>
      </c>
      <c r="O427" s="672"/>
      <c r="P427" s="707">
        <f>-IF(A427=Table!$A$5,I427,0)+IF(A427=Table!$A$5,H427,0)</f>
        <v>0</v>
      </c>
      <c r="Q427" s="539" t="str">
        <f t="shared" si="36"/>
        <v>01/1900</v>
      </c>
      <c r="R427" s="475">
        <f t="shared" si="41"/>
        <v>1</v>
      </c>
      <c r="S427" s="691"/>
      <c r="T427" s="691"/>
      <c r="U427" s="691"/>
      <c r="V427" s="691"/>
      <c r="W427" s="818"/>
      <c r="X427" s="818"/>
      <c r="Y427" s="818"/>
      <c r="Z427" s="818"/>
    </row>
    <row r="428" spans="1:26" ht="15">
      <c r="A428" s="537"/>
      <c r="B428" s="669"/>
      <c r="C428" s="537"/>
      <c r="D428" s="848" t="str">
        <f t="shared" si="39"/>
        <v>Caisse-01/1900</v>
      </c>
      <c r="E428" s="541"/>
      <c r="F428" s="680"/>
      <c r="G428" s="540"/>
      <c r="H428" s="930"/>
      <c r="I428" s="961"/>
      <c r="J428" s="930">
        <f t="shared" si="40"/>
        <v>0</v>
      </c>
      <c r="K428" s="930">
        <f t="shared" si="37"/>
        <v>0</v>
      </c>
      <c r="L428" s="705">
        <f t="shared" si="38"/>
        <v>0</v>
      </c>
      <c r="M428" s="537"/>
      <c r="N428" s="706">
        <f>+IF(A428="",0,IF(A428=Table!$A$5,L428,(IF(A428=Table!$A$3,0,IF(A428=Table!$A$4,L428,0)))))</f>
        <v>0</v>
      </c>
      <c r="O428" s="672"/>
      <c r="P428" s="707">
        <f>-IF(A428=Table!$A$5,I428,0)+IF(A428=Table!$A$5,H428,0)</f>
        <v>0</v>
      </c>
      <c r="Q428" s="539" t="str">
        <f t="shared" si="36"/>
        <v>01/1900</v>
      </c>
      <c r="R428" s="475">
        <f t="shared" si="41"/>
        <v>1</v>
      </c>
      <c r="S428" s="691"/>
      <c r="T428" s="691"/>
      <c r="U428" s="691"/>
      <c r="V428" s="691"/>
      <c r="W428" s="818"/>
      <c r="X428" s="818"/>
      <c r="Y428" s="818"/>
      <c r="Z428" s="818"/>
    </row>
    <row r="429" spans="1:26" ht="15">
      <c r="A429" s="537"/>
      <c r="B429" s="669"/>
      <c r="C429" s="537"/>
      <c r="D429" s="848" t="str">
        <f t="shared" si="39"/>
        <v>Caisse-01/1900</v>
      </c>
      <c r="E429" s="687"/>
      <c r="F429" s="680"/>
      <c r="G429" s="540"/>
      <c r="H429" s="930"/>
      <c r="I429" s="930"/>
      <c r="J429" s="930">
        <f t="shared" si="40"/>
        <v>0</v>
      </c>
      <c r="K429" s="930">
        <f t="shared" si="37"/>
        <v>0</v>
      </c>
      <c r="L429" s="705">
        <f t="shared" si="38"/>
        <v>0</v>
      </c>
      <c r="M429" s="537"/>
      <c r="N429" s="706">
        <f>+IF(A429="",0,IF(A429=Table!$A$5,L429,(IF(A429=Table!$A$3,0,IF(A429=Table!$A$4,L429,0)))))</f>
        <v>0</v>
      </c>
      <c r="O429" s="672"/>
      <c r="P429" s="707">
        <f>-IF(A429=Table!$A$5,I429,0)+IF(A429=Table!$A$5,H429,0)</f>
        <v>0</v>
      </c>
      <c r="Q429" s="539" t="str">
        <f t="shared" si="36"/>
        <v>01/1900</v>
      </c>
      <c r="R429" s="475">
        <f t="shared" si="41"/>
        <v>1</v>
      </c>
      <c r="S429" s="691"/>
      <c r="T429" s="691"/>
      <c r="U429" s="691"/>
      <c r="V429" s="691"/>
      <c r="W429" s="818"/>
      <c r="X429" s="818"/>
      <c r="Y429" s="818"/>
      <c r="Z429" s="818"/>
    </row>
    <row r="430" spans="1:26" ht="15">
      <c r="A430" s="537"/>
      <c r="B430" s="669"/>
      <c r="C430" s="537"/>
      <c r="D430" s="848" t="str">
        <f t="shared" si="39"/>
        <v>Caisse-01/1900</v>
      </c>
      <c r="E430" s="687"/>
      <c r="F430" s="680"/>
      <c r="G430" s="540"/>
      <c r="H430" s="930"/>
      <c r="I430" s="930"/>
      <c r="J430" s="930">
        <f t="shared" si="40"/>
        <v>0</v>
      </c>
      <c r="K430" s="930">
        <f t="shared" si="37"/>
        <v>0</v>
      </c>
      <c r="L430" s="705">
        <f t="shared" si="38"/>
        <v>0</v>
      </c>
      <c r="M430" s="537"/>
      <c r="N430" s="706">
        <f>+IF(A430="",0,IF(A430=Table!$A$5,L430,(IF(A430=Table!$A$3,0,IF(A430=Table!$A$4,L430,0)))))</f>
        <v>0</v>
      </c>
      <c r="O430" s="672"/>
      <c r="P430" s="707">
        <f>-IF(A430=Table!$A$5,I430,0)+IF(A430=Table!$A$5,H430,0)</f>
        <v>0</v>
      </c>
      <c r="Q430" s="539" t="str">
        <f t="shared" si="36"/>
        <v>01/1900</v>
      </c>
      <c r="R430" s="475">
        <f t="shared" si="41"/>
        <v>1</v>
      </c>
      <c r="S430" s="691"/>
      <c r="T430" s="691"/>
      <c r="U430" s="691"/>
      <c r="V430" s="691"/>
      <c r="W430" s="818"/>
      <c r="X430" s="818"/>
      <c r="Y430" s="818"/>
      <c r="Z430" s="818"/>
    </row>
    <row r="431" spans="1:26" ht="15">
      <c r="A431" s="537"/>
      <c r="B431" s="669"/>
      <c r="C431" s="537"/>
      <c r="D431" s="848" t="str">
        <f t="shared" si="39"/>
        <v>Caisse-01/1900</v>
      </c>
      <c r="E431" s="687"/>
      <c r="F431" s="680"/>
      <c r="G431" s="540"/>
      <c r="H431" s="930"/>
      <c r="I431" s="930"/>
      <c r="J431" s="930">
        <f t="shared" si="40"/>
        <v>0</v>
      </c>
      <c r="K431" s="930">
        <f t="shared" si="37"/>
        <v>0</v>
      </c>
      <c r="L431" s="705">
        <f t="shared" si="38"/>
        <v>0</v>
      </c>
      <c r="M431" s="537"/>
      <c r="N431" s="706">
        <f>+IF(A431="",0,IF(A431=Table!$A$5,L431,(IF(A431=Table!$A$3,0,IF(A431=Table!$A$4,L431,0)))))</f>
        <v>0</v>
      </c>
      <c r="O431" s="672"/>
      <c r="P431" s="707">
        <f>-IF(A431=Table!$A$5,I431,0)+IF(A431=Table!$A$5,H431,0)</f>
        <v>0</v>
      </c>
      <c r="Q431" s="539" t="str">
        <f t="shared" si="36"/>
        <v>01/1900</v>
      </c>
      <c r="R431" s="475">
        <f t="shared" si="41"/>
        <v>1</v>
      </c>
      <c r="S431" s="691"/>
      <c r="T431" s="691"/>
      <c r="U431" s="691"/>
      <c r="V431" s="691"/>
      <c r="W431" s="818"/>
      <c r="X431" s="818"/>
      <c r="Y431" s="818"/>
      <c r="Z431" s="818"/>
    </row>
    <row r="432" spans="1:26" ht="15">
      <c r="A432" s="537"/>
      <c r="B432" s="669"/>
      <c r="C432" s="537"/>
      <c r="D432" s="848" t="str">
        <f t="shared" si="39"/>
        <v>Caisse-01/1900</v>
      </c>
      <c r="E432" s="541"/>
      <c r="F432" s="680"/>
      <c r="G432" s="540"/>
      <c r="H432" s="930"/>
      <c r="I432" s="961"/>
      <c r="J432" s="930">
        <f t="shared" si="40"/>
        <v>0</v>
      </c>
      <c r="K432" s="930">
        <f t="shared" si="37"/>
        <v>0</v>
      </c>
      <c r="L432" s="705">
        <f t="shared" si="38"/>
        <v>0</v>
      </c>
      <c r="M432" s="537"/>
      <c r="N432" s="706">
        <f>+IF(A432="",0,IF(A432=Table!$A$5,L432,(IF(A432=Table!$A$3,0,IF(A432=Table!$A$4,L432,0)))))</f>
        <v>0</v>
      </c>
      <c r="O432" s="672"/>
      <c r="P432" s="707">
        <f>-IF(A432=Table!$A$5,I432,0)+IF(A432=Table!$A$5,H432,0)</f>
        <v>0</v>
      </c>
      <c r="Q432" s="539" t="str">
        <f t="shared" si="36"/>
        <v>01/1900</v>
      </c>
      <c r="R432" s="475">
        <f t="shared" si="41"/>
        <v>1</v>
      </c>
      <c r="S432" s="691"/>
      <c r="T432" s="691"/>
      <c r="U432" s="691"/>
      <c r="V432" s="691"/>
      <c r="W432" s="818"/>
      <c r="X432" s="818"/>
      <c r="Y432" s="818"/>
      <c r="Z432" s="818"/>
    </row>
    <row r="433" spans="1:26" ht="15">
      <c r="A433" s="537"/>
      <c r="B433" s="669"/>
      <c r="C433" s="537"/>
      <c r="D433" s="848" t="str">
        <f t="shared" si="39"/>
        <v>Caisse-01/1900</v>
      </c>
      <c r="E433" s="541"/>
      <c r="F433" s="680"/>
      <c r="G433" s="540"/>
      <c r="H433" s="930"/>
      <c r="I433" s="961"/>
      <c r="J433" s="930">
        <f t="shared" si="40"/>
        <v>0</v>
      </c>
      <c r="K433" s="930">
        <f t="shared" si="37"/>
        <v>0</v>
      </c>
      <c r="L433" s="705">
        <f t="shared" si="38"/>
        <v>0</v>
      </c>
      <c r="M433" s="537"/>
      <c r="N433" s="706">
        <f>+IF(A433="",0,IF(A433=Table!$A$5,L433,(IF(A433=Table!$A$3,0,IF(A433=Table!$A$4,L433,0)))))</f>
        <v>0</v>
      </c>
      <c r="O433" s="672"/>
      <c r="P433" s="707">
        <f>-IF(A433=Table!$A$5,I433,0)+IF(A433=Table!$A$5,H433,0)</f>
        <v>0</v>
      </c>
      <c r="Q433" s="539" t="str">
        <f t="shared" si="36"/>
        <v>01/1900</v>
      </c>
      <c r="R433" s="475">
        <f t="shared" si="41"/>
        <v>1</v>
      </c>
      <c r="S433" s="691"/>
      <c r="T433" s="691"/>
      <c r="U433" s="691"/>
      <c r="V433" s="691"/>
      <c r="W433" s="818"/>
      <c r="X433" s="818"/>
      <c r="Y433" s="818"/>
      <c r="Z433" s="818"/>
    </row>
    <row r="434" spans="1:26" ht="15">
      <c r="A434" s="537"/>
      <c r="B434" s="669"/>
      <c r="C434" s="537"/>
      <c r="D434" s="848" t="str">
        <f t="shared" si="39"/>
        <v>Caisse-01/1900</v>
      </c>
      <c r="E434" s="541"/>
      <c r="F434" s="680"/>
      <c r="G434" s="540"/>
      <c r="H434" s="930"/>
      <c r="I434" s="961"/>
      <c r="J434" s="930">
        <f t="shared" si="40"/>
        <v>0</v>
      </c>
      <c r="K434" s="930">
        <f t="shared" si="37"/>
        <v>0</v>
      </c>
      <c r="L434" s="705">
        <f t="shared" si="38"/>
        <v>0</v>
      </c>
      <c r="M434" s="537"/>
      <c r="N434" s="706">
        <f>+IF(A434="",0,IF(A434=Table!$A$5,L434,(IF(A434=Table!$A$3,0,IF(A434=Table!$A$4,L434,0)))))</f>
        <v>0</v>
      </c>
      <c r="O434" s="672"/>
      <c r="P434" s="707">
        <f>-IF(A434=Table!$A$5,I434,0)+IF(A434=Table!$A$5,H434,0)</f>
        <v>0</v>
      </c>
      <c r="Q434" s="539" t="str">
        <f t="shared" si="36"/>
        <v>01/1900</v>
      </c>
      <c r="R434" s="475">
        <f t="shared" si="41"/>
        <v>1</v>
      </c>
      <c r="S434" s="691"/>
      <c r="T434" s="691"/>
      <c r="U434" s="691"/>
      <c r="V434" s="691"/>
      <c r="W434" s="818"/>
      <c r="X434" s="818"/>
      <c r="Y434" s="818"/>
      <c r="Z434" s="818"/>
    </row>
    <row r="435" spans="1:26" ht="15">
      <c r="A435" s="537"/>
      <c r="B435" s="669"/>
      <c r="C435" s="537"/>
      <c r="D435" s="848" t="str">
        <f t="shared" si="39"/>
        <v>Caisse-01/1900</v>
      </c>
      <c r="E435" s="683"/>
      <c r="F435" s="680"/>
      <c r="G435" s="540"/>
      <c r="H435" s="930"/>
      <c r="I435" s="930"/>
      <c r="J435" s="930">
        <f t="shared" si="40"/>
        <v>0</v>
      </c>
      <c r="K435" s="930">
        <f t="shared" si="37"/>
        <v>0</v>
      </c>
      <c r="L435" s="705">
        <f t="shared" si="38"/>
        <v>0</v>
      </c>
      <c r="M435" s="537"/>
      <c r="N435" s="706">
        <f>+IF(A435="",0,IF(A435=Table!$A$5,L435,(IF(A435=Table!$A$3,0,IF(A435=Table!$A$4,L435,0)))))</f>
        <v>0</v>
      </c>
      <c r="O435" s="672"/>
      <c r="P435" s="707">
        <f>-IF(A435=Table!$A$5,I435,0)+IF(A435=Table!$A$5,H435,0)</f>
        <v>0</v>
      </c>
      <c r="Q435" s="539" t="str">
        <f t="shared" si="36"/>
        <v>01/1900</v>
      </c>
      <c r="R435" s="475">
        <f t="shared" si="41"/>
        <v>1</v>
      </c>
      <c r="S435" s="691"/>
      <c r="T435" s="691"/>
      <c r="U435" s="691"/>
      <c r="V435" s="691"/>
      <c r="W435" s="818"/>
      <c r="X435" s="818"/>
      <c r="Y435" s="818"/>
      <c r="Z435" s="818"/>
    </row>
    <row r="436" spans="1:26" ht="15">
      <c r="A436" s="537"/>
      <c r="B436" s="669"/>
      <c r="C436" s="537"/>
      <c r="D436" s="848" t="str">
        <f t="shared" si="39"/>
        <v>Caisse-01/1900</v>
      </c>
      <c r="E436" s="687"/>
      <c r="F436" s="680"/>
      <c r="G436" s="540"/>
      <c r="H436" s="930"/>
      <c r="I436" s="930"/>
      <c r="J436" s="930">
        <f t="shared" si="40"/>
        <v>0</v>
      </c>
      <c r="K436" s="930">
        <f t="shared" si="37"/>
        <v>0</v>
      </c>
      <c r="L436" s="705">
        <f t="shared" si="38"/>
        <v>0</v>
      </c>
      <c r="M436" s="537"/>
      <c r="N436" s="706">
        <f>+IF(A436="",0,IF(A436=Table!$A$5,L436,(IF(A436=Table!$A$3,0,IF(A436=Table!$A$4,L436,0)))))</f>
        <v>0</v>
      </c>
      <c r="O436" s="672"/>
      <c r="P436" s="707">
        <f>-IF(A436=Table!$A$5,I436,0)+IF(A436=Table!$A$5,H436,0)</f>
        <v>0</v>
      </c>
      <c r="Q436" s="539" t="str">
        <f t="shared" si="36"/>
        <v>01/1900</v>
      </c>
      <c r="R436" s="475">
        <f t="shared" si="41"/>
        <v>1</v>
      </c>
      <c r="S436" s="691"/>
      <c r="T436" s="691"/>
      <c r="U436" s="691"/>
      <c r="V436" s="691"/>
      <c r="W436" s="818"/>
      <c r="X436" s="818"/>
      <c r="Y436" s="818"/>
      <c r="Z436" s="818"/>
    </row>
    <row r="437" spans="1:26" ht="15">
      <c r="A437" s="537"/>
      <c r="B437" s="669"/>
      <c r="C437" s="537"/>
      <c r="D437" s="848" t="str">
        <f t="shared" si="39"/>
        <v>Caisse-01/1900</v>
      </c>
      <c r="E437" s="687"/>
      <c r="F437" s="680"/>
      <c r="G437" s="540"/>
      <c r="H437" s="930"/>
      <c r="I437" s="930"/>
      <c r="J437" s="930">
        <f t="shared" si="40"/>
        <v>0</v>
      </c>
      <c r="K437" s="930">
        <f t="shared" si="37"/>
        <v>0</v>
      </c>
      <c r="L437" s="705">
        <f t="shared" si="38"/>
        <v>0</v>
      </c>
      <c r="M437" s="537"/>
      <c r="N437" s="706">
        <f>+IF(A437="",0,IF(A437=Table!$A$5,L437,(IF(A437=Table!$A$3,0,IF(A437=Table!$A$4,L437,0)))))</f>
        <v>0</v>
      </c>
      <c r="O437" s="672"/>
      <c r="P437" s="707">
        <f>-IF(A437=Table!$A$5,I437,0)+IF(A437=Table!$A$5,H437,0)</f>
        <v>0</v>
      </c>
      <c r="Q437" s="539" t="str">
        <f t="shared" si="36"/>
        <v>01/1900</v>
      </c>
      <c r="R437" s="475">
        <f t="shared" si="41"/>
        <v>1</v>
      </c>
      <c r="S437" s="691"/>
      <c r="T437" s="691"/>
      <c r="U437" s="691"/>
      <c r="V437" s="691"/>
      <c r="W437" s="818"/>
      <c r="X437" s="818"/>
      <c r="Y437" s="818"/>
      <c r="Z437" s="818"/>
    </row>
    <row r="438" spans="1:26" ht="15">
      <c r="A438" s="537"/>
      <c r="B438" s="669"/>
      <c r="C438" s="537"/>
      <c r="D438" s="848" t="str">
        <f t="shared" si="39"/>
        <v>Caisse-01/1900</v>
      </c>
      <c r="E438" s="679"/>
      <c r="F438" s="680"/>
      <c r="G438" s="540"/>
      <c r="H438" s="930"/>
      <c r="I438" s="932"/>
      <c r="J438" s="930">
        <f t="shared" si="40"/>
        <v>0</v>
      </c>
      <c r="K438" s="930">
        <f t="shared" si="37"/>
        <v>0</v>
      </c>
      <c r="L438" s="705">
        <f t="shared" si="38"/>
        <v>0</v>
      </c>
      <c r="M438" s="537"/>
      <c r="N438" s="706">
        <f>+IF(A438="",0,IF(A438=Table!$A$5,L438,(IF(A438=Table!$A$3,0,IF(A438=Table!$A$4,L438,0)))))</f>
        <v>0</v>
      </c>
      <c r="O438" s="672"/>
      <c r="P438" s="707">
        <f>-IF(A438=Table!$A$5,I438,0)+IF(A438=Table!$A$5,H438,0)</f>
        <v>0</v>
      </c>
      <c r="Q438" s="539" t="str">
        <f t="shared" si="36"/>
        <v>01/1900</v>
      </c>
      <c r="R438" s="475">
        <f t="shared" si="41"/>
        <v>1</v>
      </c>
      <c r="S438" s="691"/>
      <c r="T438" s="691"/>
      <c r="U438" s="691"/>
      <c r="V438" s="691"/>
      <c r="W438" s="818"/>
      <c r="X438" s="818"/>
      <c r="Y438" s="818"/>
      <c r="Z438" s="818"/>
    </row>
    <row r="439" spans="1:26" ht="15">
      <c r="A439" s="537"/>
      <c r="B439" s="669"/>
      <c r="C439" s="537"/>
      <c r="D439" s="848" t="str">
        <f t="shared" si="39"/>
        <v>Caisse-01/1900</v>
      </c>
      <c r="E439" s="541"/>
      <c r="F439" s="680"/>
      <c r="G439" s="540"/>
      <c r="H439" s="930"/>
      <c r="I439" s="961"/>
      <c r="J439" s="930">
        <f t="shared" si="40"/>
        <v>0</v>
      </c>
      <c r="K439" s="930">
        <f t="shared" si="37"/>
        <v>0</v>
      </c>
      <c r="L439" s="705">
        <f t="shared" si="38"/>
        <v>0</v>
      </c>
      <c r="M439" s="537"/>
      <c r="N439" s="706">
        <f>+IF(A439="",0,IF(A439=Table!$A$5,L439,(IF(A439=Table!$A$3,0,IF(A439=Table!$A$4,L439,0)))))</f>
        <v>0</v>
      </c>
      <c r="O439" s="672"/>
      <c r="P439" s="707">
        <f>-IF(A439=Table!$A$5,I439,0)+IF(A439=Table!$A$5,H439,0)</f>
        <v>0</v>
      </c>
      <c r="Q439" s="539" t="str">
        <f t="shared" si="36"/>
        <v>01/1900</v>
      </c>
      <c r="R439" s="475">
        <f t="shared" si="41"/>
        <v>1</v>
      </c>
      <c r="S439" s="691"/>
      <c r="T439" s="691"/>
      <c r="U439" s="691"/>
      <c r="V439" s="691"/>
      <c r="W439" s="818"/>
      <c r="X439" s="818"/>
      <c r="Y439" s="818"/>
      <c r="Z439" s="818"/>
    </row>
    <row r="440" spans="1:26" ht="15">
      <c r="A440" s="537"/>
      <c r="B440" s="669"/>
      <c r="C440" s="537"/>
      <c r="D440" s="848" t="str">
        <f t="shared" si="39"/>
        <v>Caisse-01/1900</v>
      </c>
      <c r="E440" s="541"/>
      <c r="F440" s="680"/>
      <c r="G440" s="540"/>
      <c r="H440" s="930"/>
      <c r="I440" s="961"/>
      <c r="J440" s="930">
        <f t="shared" si="40"/>
        <v>0</v>
      </c>
      <c r="K440" s="930">
        <f t="shared" si="37"/>
        <v>0</v>
      </c>
      <c r="L440" s="705">
        <f t="shared" si="38"/>
        <v>0</v>
      </c>
      <c r="M440" s="537"/>
      <c r="N440" s="706">
        <f>+IF(A440="",0,IF(A440=Table!$A$5,L440,(IF(A440=Table!$A$3,0,IF(A440=Table!$A$4,L440,0)))))</f>
        <v>0</v>
      </c>
      <c r="O440" s="672"/>
      <c r="P440" s="707">
        <f>-IF(A440=Table!$A$5,I440,0)+IF(A440=Table!$A$5,H440,0)</f>
        <v>0</v>
      </c>
      <c r="Q440" s="539" t="str">
        <f t="shared" si="36"/>
        <v>01/1900</v>
      </c>
      <c r="R440" s="475">
        <f t="shared" si="41"/>
        <v>1</v>
      </c>
      <c r="S440" s="691"/>
      <c r="T440" s="691"/>
      <c r="U440" s="691"/>
      <c r="V440" s="691"/>
      <c r="W440" s="818"/>
      <c r="X440" s="818"/>
      <c r="Y440" s="818"/>
      <c r="Z440" s="818"/>
    </row>
    <row r="441" spans="1:26" ht="15">
      <c r="A441" s="537"/>
      <c r="B441" s="669"/>
      <c r="C441" s="537"/>
      <c r="D441" s="848" t="str">
        <f t="shared" si="39"/>
        <v>Caisse-01/1900</v>
      </c>
      <c r="E441" s="541"/>
      <c r="F441" s="680"/>
      <c r="G441" s="540"/>
      <c r="H441" s="930"/>
      <c r="I441" s="961"/>
      <c r="J441" s="930">
        <f t="shared" si="40"/>
        <v>0</v>
      </c>
      <c r="K441" s="930">
        <f t="shared" si="37"/>
        <v>0</v>
      </c>
      <c r="L441" s="705">
        <f t="shared" si="38"/>
        <v>0</v>
      </c>
      <c r="M441" s="537"/>
      <c r="N441" s="706">
        <f>+IF(A441="",0,IF(A441=Table!$A$5,L441,(IF(A441=Table!$A$3,0,IF(A441=Table!$A$4,L441,0)))))</f>
        <v>0</v>
      </c>
      <c r="O441" s="672"/>
      <c r="P441" s="707">
        <f>-IF(A441=Table!$A$5,I441,0)+IF(A441=Table!$A$5,H441,0)</f>
        <v>0</v>
      </c>
      <c r="Q441" s="539" t="str">
        <f t="shared" si="36"/>
        <v>01/1900</v>
      </c>
      <c r="R441" s="475">
        <f t="shared" si="41"/>
        <v>1</v>
      </c>
      <c r="S441" s="691"/>
      <c r="T441" s="691"/>
      <c r="U441" s="691"/>
      <c r="V441" s="691"/>
      <c r="W441" s="818"/>
      <c r="X441" s="818"/>
      <c r="Y441" s="818"/>
      <c r="Z441" s="818"/>
    </row>
    <row r="442" spans="1:26" ht="15">
      <c r="A442" s="537"/>
      <c r="B442" s="669"/>
      <c r="C442" s="537"/>
      <c r="D442" s="848" t="str">
        <f t="shared" si="39"/>
        <v>Caisse-01/1900</v>
      </c>
      <c r="E442" s="541"/>
      <c r="F442" s="680"/>
      <c r="G442" s="540"/>
      <c r="H442" s="930"/>
      <c r="I442" s="961"/>
      <c r="J442" s="930">
        <f t="shared" si="40"/>
        <v>0</v>
      </c>
      <c r="K442" s="930">
        <f t="shared" si="37"/>
        <v>0</v>
      </c>
      <c r="L442" s="705">
        <f t="shared" si="38"/>
        <v>0</v>
      </c>
      <c r="M442" s="537"/>
      <c r="N442" s="706">
        <f>+IF(A442="",0,IF(A442=Table!$A$5,L442,(IF(A442=Table!$A$3,0,IF(A442=Table!$A$4,L442,0)))))</f>
        <v>0</v>
      </c>
      <c r="O442" s="672"/>
      <c r="P442" s="707">
        <f>-IF(A442=Table!$A$5,I442,0)+IF(A442=Table!$A$5,H442,0)</f>
        <v>0</v>
      </c>
      <c r="Q442" s="539" t="str">
        <f t="shared" si="36"/>
        <v>01/1900</v>
      </c>
      <c r="R442" s="475">
        <f t="shared" si="41"/>
        <v>1</v>
      </c>
      <c r="S442" s="691"/>
      <c r="T442" s="691"/>
      <c r="U442" s="691"/>
      <c r="V442" s="691"/>
      <c r="W442" s="818"/>
      <c r="X442" s="818"/>
      <c r="Y442" s="818"/>
      <c r="Z442" s="818"/>
    </row>
    <row r="443" spans="1:26" ht="15">
      <c r="A443" s="537"/>
      <c r="B443" s="669"/>
      <c r="C443" s="537"/>
      <c r="D443" s="848" t="str">
        <f t="shared" si="39"/>
        <v>Caisse-01/1900</v>
      </c>
      <c r="E443" s="541"/>
      <c r="F443" s="680"/>
      <c r="G443" s="540"/>
      <c r="H443" s="930"/>
      <c r="I443" s="961"/>
      <c r="J443" s="930">
        <f t="shared" si="40"/>
        <v>0</v>
      </c>
      <c r="K443" s="930">
        <f t="shared" si="37"/>
        <v>0</v>
      </c>
      <c r="L443" s="705">
        <f t="shared" si="38"/>
        <v>0</v>
      </c>
      <c r="M443" s="537"/>
      <c r="N443" s="706">
        <f>+IF(A443="",0,IF(A443=Table!$A$5,L443,(IF(A443=Table!$A$3,0,IF(A443=Table!$A$4,L443,0)))))</f>
        <v>0</v>
      </c>
      <c r="O443" s="672"/>
      <c r="P443" s="707">
        <f>-IF(A443=Table!$A$5,I443,0)+IF(A443=Table!$A$5,H443,0)</f>
        <v>0</v>
      </c>
      <c r="Q443" s="539" t="str">
        <f t="shared" si="36"/>
        <v>01/1900</v>
      </c>
      <c r="R443" s="475">
        <f t="shared" si="41"/>
        <v>1</v>
      </c>
      <c r="S443" s="691"/>
      <c r="T443" s="691"/>
      <c r="U443" s="691"/>
      <c r="V443" s="691"/>
      <c r="W443" s="818"/>
      <c r="X443" s="818"/>
      <c r="Y443" s="818"/>
      <c r="Z443" s="818"/>
    </row>
    <row r="444" spans="1:26" ht="15">
      <c r="A444" s="537"/>
      <c r="B444" s="669"/>
      <c r="C444" s="537"/>
      <c r="D444" s="848" t="str">
        <f t="shared" si="39"/>
        <v>Caisse-01/1900</v>
      </c>
      <c r="E444" s="687"/>
      <c r="F444" s="680"/>
      <c r="G444" s="540"/>
      <c r="H444" s="930"/>
      <c r="I444" s="930"/>
      <c r="J444" s="930">
        <f t="shared" si="40"/>
        <v>0</v>
      </c>
      <c r="K444" s="930">
        <f t="shared" si="37"/>
        <v>0</v>
      </c>
      <c r="L444" s="705">
        <f t="shared" si="38"/>
        <v>0</v>
      </c>
      <c r="M444" s="537"/>
      <c r="N444" s="706">
        <f>+IF(A444="",0,IF(A444=Table!$A$5,L444,(IF(A444=Table!$A$3,0,IF(A444=Table!$A$4,L444,0)))))</f>
        <v>0</v>
      </c>
      <c r="O444" s="672"/>
      <c r="P444" s="707">
        <f>-IF(A444=Table!$A$5,I444,0)+IF(A444=Table!$A$5,H444,0)</f>
        <v>0</v>
      </c>
      <c r="Q444" s="539" t="str">
        <f t="shared" si="36"/>
        <v>01/1900</v>
      </c>
      <c r="R444" s="475">
        <f t="shared" si="41"/>
        <v>1</v>
      </c>
      <c r="S444" s="691"/>
      <c r="T444" s="691"/>
      <c r="U444" s="691"/>
      <c r="V444" s="691"/>
      <c r="W444" s="818"/>
      <c r="X444" s="818"/>
      <c r="Y444" s="818"/>
      <c r="Z444" s="818"/>
    </row>
    <row r="445" spans="1:26" ht="15">
      <c r="A445" s="537"/>
      <c r="B445" s="669"/>
      <c r="C445" s="537"/>
      <c r="D445" s="848" t="str">
        <f t="shared" si="39"/>
        <v>Caisse-01/1900</v>
      </c>
      <c r="E445" s="687"/>
      <c r="F445" s="680"/>
      <c r="G445" s="540"/>
      <c r="H445" s="930"/>
      <c r="I445" s="930"/>
      <c r="J445" s="930">
        <f t="shared" si="40"/>
        <v>0</v>
      </c>
      <c r="K445" s="930">
        <f t="shared" si="37"/>
        <v>0</v>
      </c>
      <c r="L445" s="705">
        <f t="shared" si="38"/>
        <v>0</v>
      </c>
      <c r="M445" s="537"/>
      <c r="N445" s="706">
        <f>+IF(A445="",0,IF(A445=Table!$A$5,L445,(IF(A445=Table!$A$3,0,IF(A445=Table!$A$4,L445,0)))))</f>
        <v>0</v>
      </c>
      <c r="O445" s="672"/>
      <c r="P445" s="707">
        <f>-IF(A445=Table!$A$5,I445,0)+IF(A445=Table!$A$5,H445,0)</f>
        <v>0</v>
      </c>
      <c r="Q445" s="539" t="str">
        <f t="shared" si="36"/>
        <v>01/1900</v>
      </c>
      <c r="R445" s="475">
        <f t="shared" si="41"/>
        <v>1</v>
      </c>
      <c r="S445" s="691"/>
      <c r="T445" s="691"/>
      <c r="U445" s="691"/>
      <c r="V445" s="691"/>
      <c r="W445" s="818"/>
      <c r="X445" s="818"/>
      <c r="Y445" s="818"/>
      <c r="Z445" s="818"/>
    </row>
    <row r="446" spans="1:26" ht="15">
      <c r="A446" s="537"/>
      <c r="B446" s="669"/>
      <c r="C446" s="537"/>
      <c r="D446" s="848" t="str">
        <f t="shared" si="39"/>
        <v>Caisse-01/1900</v>
      </c>
      <c r="E446" s="687"/>
      <c r="F446" s="680"/>
      <c r="G446" s="540"/>
      <c r="H446" s="930"/>
      <c r="I446" s="930"/>
      <c r="J446" s="930">
        <f t="shared" si="40"/>
        <v>0</v>
      </c>
      <c r="K446" s="930">
        <f t="shared" si="37"/>
        <v>0</v>
      </c>
      <c r="L446" s="705">
        <f t="shared" si="38"/>
        <v>0</v>
      </c>
      <c r="M446" s="537"/>
      <c r="N446" s="706">
        <f>+IF(A446="",0,IF(A446=Table!$A$5,L446,(IF(A446=Table!$A$3,0,IF(A446=Table!$A$4,L446,0)))))</f>
        <v>0</v>
      </c>
      <c r="O446" s="672"/>
      <c r="P446" s="707">
        <f>-IF(A446=Table!$A$5,I446,0)+IF(A446=Table!$A$5,H446,0)</f>
        <v>0</v>
      </c>
      <c r="Q446" s="539" t="str">
        <f t="shared" si="36"/>
        <v>01/1900</v>
      </c>
      <c r="R446" s="475">
        <f t="shared" si="41"/>
        <v>1</v>
      </c>
      <c r="S446" s="691"/>
      <c r="T446" s="691"/>
      <c r="U446" s="691"/>
      <c r="V446" s="691"/>
      <c r="W446" s="818"/>
      <c r="X446" s="818"/>
      <c r="Y446" s="818"/>
      <c r="Z446" s="818"/>
    </row>
    <row r="447" spans="1:26" ht="15">
      <c r="A447" s="537"/>
      <c r="B447" s="669"/>
      <c r="C447" s="537"/>
      <c r="D447" s="848" t="str">
        <f t="shared" si="39"/>
        <v>Caisse-01/1900</v>
      </c>
      <c r="E447" s="687"/>
      <c r="F447" s="680"/>
      <c r="G447" s="540"/>
      <c r="H447" s="930"/>
      <c r="I447" s="930"/>
      <c r="J447" s="930">
        <f t="shared" si="40"/>
        <v>0</v>
      </c>
      <c r="K447" s="930">
        <f t="shared" si="37"/>
        <v>0</v>
      </c>
      <c r="L447" s="705">
        <f t="shared" si="38"/>
        <v>0</v>
      </c>
      <c r="M447" s="537"/>
      <c r="N447" s="706">
        <f>+IF(A447="",0,IF(A447=Table!$A$5,L447,(IF(A447=Table!$A$3,0,IF(A447=Table!$A$4,L447,0)))))</f>
        <v>0</v>
      </c>
      <c r="O447" s="672"/>
      <c r="P447" s="707">
        <f>-IF(A447=Table!$A$5,I447,0)+IF(A447=Table!$A$5,H447,0)</f>
        <v>0</v>
      </c>
      <c r="Q447" s="539" t="str">
        <f t="shared" si="36"/>
        <v>01/1900</v>
      </c>
      <c r="R447" s="475">
        <f t="shared" si="41"/>
        <v>1</v>
      </c>
      <c r="S447" s="691"/>
      <c r="T447" s="691"/>
      <c r="U447" s="691"/>
      <c r="V447" s="691"/>
      <c r="W447" s="818"/>
      <c r="X447" s="818"/>
      <c r="Y447" s="818"/>
      <c r="Z447" s="818"/>
    </row>
    <row r="448" spans="1:26" ht="15">
      <c r="A448" s="537"/>
      <c r="B448" s="669"/>
      <c r="C448" s="537"/>
      <c r="D448" s="848" t="str">
        <f t="shared" si="39"/>
        <v>Caisse-01/1900</v>
      </c>
      <c r="E448" s="683"/>
      <c r="F448" s="680"/>
      <c r="G448" s="540"/>
      <c r="H448" s="930"/>
      <c r="I448" s="930"/>
      <c r="J448" s="930">
        <f t="shared" si="40"/>
        <v>0</v>
      </c>
      <c r="K448" s="930">
        <f t="shared" si="37"/>
        <v>0</v>
      </c>
      <c r="L448" s="705">
        <f t="shared" si="38"/>
        <v>0</v>
      </c>
      <c r="M448" s="537"/>
      <c r="N448" s="706">
        <f>+IF(A448="",0,IF(A448=Table!$A$5,L448,(IF(A448=Table!$A$3,0,IF(A448=Table!$A$4,L448,0)))))</f>
        <v>0</v>
      </c>
      <c r="O448" s="672"/>
      <c r="P448" s="707">
        <f>-IF(A448=Table!$A$5,I448,0)+IF(A448=Table!$A$5,H448,0)</f>
        <v>0</v>
      </c>
      <c r="Q448" s="539" t="str">
        <f t="shared" si="36"/>
        <v>01/1900</v>
      </c>
      <c r="R448" s="475">
        <f t="shared" si="41"/>
        <v>1</v>
      </c>
      <c r="S448" s="691"/>
      <c r="T448" s="691"/>
      <c r="U448" s="691"/>
      <c r="V448" s="691"/>
      <c r="W448" s="818"/>
      <c r="X448" s="818"/>
      <c r="Y448" s="818"/>
      <c r="Z448" s="818"/>
    </row>
    <row r="449" spans="1:26" ht="15">
      <c r="A449" s="537"/>
      <c r="B449" s="669"/>
      <c r="C449" s="537"/>
      <c r="D449" s="848" t="str">
        <f t="shared" si="39"/>
        <v>Caisse-01/1900</v>
      </c>
      <c r="E449" s="687"/>
      <c r="F449" s="680"/>
      <c r="G449" s="540"/>
      <c r="H449" s="930"/>
      <c r="I449" s="930"/>
      <c r="J449" s="930">
        <f t="shared" si="40"/>
        <v>0</v>
      </c>
      <c r="K449" s="930">
        <f t="shared" si="37"/>
        <v>0</v>
      </c>
      <c r="L449" s="705">
        <f t="shared" si="38"/>
        <v>0</v>
      </c>
      <c r="M449" s="537"/>
      <c r="N449" s="706">
        <f>+IF(A449="",0,IF(A449=Table!$A$5,L449,(IF(A449=Table!$A$3,0,IF(A449=Table!$A$4,L449,0)))))</f>
        <v>0</v>
      </c>
      <c r="O449" s="672"/>
      <c r="P449" s="707">
        <f>-IF(A449=Table!$A$5,I449,0)+IF(A449=Table!$A$5,H449,0)</f>
        <v>0</v>
      </c>
      <c r="Q449" s="539" t="str">
        <f t="shared" si="36"/>
        <v>01/1900</v>
      </c>
      <c r="R449" s="475">
        <f t="shared" si="41"/>
        <v>1</v>
      </c>
      <c r="S449" s="691"/>
      <c r="T449" s="691"/>
      <c r="U449" s="691"/>
      <c r="V449" s="691"/>
      <c r="W449" s="818"/>
      <c r="X449" s="818"/>
      <c r="Y449" s="818"/>
      <c r="Z449" s="818"/>
    </row>
    <row r="450" spans="1:26" ht="15">
      <c r="A450" s="537"/>
      <c r="B450" s="669"/>
      <c r="C450" s="537"/>
      <c r="D450" s="848" t="str">
        <f t="shared" si="39"/>
        <v>Caisse-01/1900</v>
      </c>
      <c r="E450" s="541"/>
      <c r="F450" s="680"/>
      <c r="G450" s="540"/>
      <c r="H450" s="930"/>
      <c r="I450" s="961"/>
      <c r="J450" s="930">
        <f t="shared" si="40"/>
        <v>0</v>
      </c>
      <c r="K450" s="930">
        <f t="shared" si="37"/>
        <v>0</v>
      </c>
      <c r="L450" s="705">
        <f t="shared" si="38"/>
        <v>0</v>
      </c>
      <c r="M450" s="537"/>
      <c r="N450" s="706">
        <f>+IF(A450="",0,IF(A450=Table!$A$5,L450,(IF(A450=Table!$A$3,0,IF(A450=Table!$A$4,L450,0)))))</f>
        <v>0</v>
      </c>
      <c r="O450" s="672"/>
      <c r="P450" s="707">
        <f>-IF(A450=Table!$A$5,I450,0)+IF(A450=Table!$A$5,H450,0)</f>
        <v>0</v>
      </c>
      <c r="Q450" s="539" t="str">
        <f t="shared" si="36"/>
        <v>01/1900</v>
      </c>
      <c r="R450" s="475">
        <f t="shared" si="41"/>
        <v>1</v>
      </c>
      <c r="S450" s="691"/>
      <c r="T450" s="691"/>
      <c r="U450" s="691"/>
      <c r="V450" s="691"/>
      <c r="W450" s="818"/>
      <c r="X450" s="818"/>
      <c r="Y450" s="818"/>
      <c r="Z450" s="818"/>
    </row>
    <row r="451" spans="1:26" ht="15">
      <c r="A451" s="537"/>
      <c r="B451" s="669"/>
      <c r="C451" s="537"/>
      <c r="D451" s="848" t="str">
        <f t="shared" si="39"/>
        <v>Caisse-01/1900</v>
      </c>
      <c r="E451" s="687"/>
      <c r="F451" s="680"/>
      <c r="G451" s="540"/>
      <c r="H451" s="930"/>
      <c r="I451" s="930"/>
      <c r="J451" s="930">
        <f t="shared" si="40"/>
        <v>0</v>
      </c>
      <c r="K451" s="930">
        <f t="shared" si="37"/>
        <v>0</v>
      </c>
      <c r="L451" s="705">
        <f t="shared" si="38"/>
        <v>0</v>
      </c>
      <c r="M451" s="537"/>
      <c r="N451" s="706">
        <f>+IF(A451="",0,IF(A451=Table!$A$5,L451,(IF(A451=Table!$A$3,0,IF(A451=Table!$A$4,L451,0)))))</f>
        <v>0</v>
      </c>
      <c r="O451" s="672"/>
      <c r="P451" s="707">
        <f>-IF(A451=Table!$A$5,I451,0)+IF(A451=Table!$A$5,H451,0)</f>
        <v>0</v>
      </c>
      <c r="Q451" s="539" t="str">
        <f t="shared" si="36"/>
        <v>01/1900</v>
      </c>
      <c r="R451" s="475">
        <f t="shared" si="41"/>
        <v>1</v>
      </c>
      <c r="S451" s="691"/>
      <c r="T451" s="691"/>
      <c r="U451" s="691"/>
      <c r="V451" s="691"/>
      <c r="W451" s="818"/>
      <c r="X451" s="818"/>
      <c r="Y451" s="818"/>
      <c r="Z451" s="818"/>
    </row>
    <row r="452" spans="1:26" ht="15">
      <c r="A452" s="537"/>
      <c r="B452" s="669"/>
      <c r="C452" s="537"/>
      <c r="D452" s="848" t="str">
        <f t="shared" si="39"/>
        <v>Caisse-01/1900</v>
      </c>
      <c r="E452" s="683"/>
      <c r="F452" s="680"/>
      <c r="G452" s="540"/>
      <c r="H452" s="930"/>
      <c r="I452" s="930"/>
      <c r="J452" s="930">
        <f t="shared" si="40"/>
        <v>0</v>
      </c>
      <c r="K452" s="930">
        <f t="shared" si="37"/>
        <v>0</v>
      </c>
      <c r="L452" s="705">
        <f t="shared" si="38"/>
        <v>0</v>
      </c>
      <c r="M452" s="537"/>
      <c r="N452" s="706">
        <f>+IF(A452="",0,IF(A452=Table!$A$5,L452,(IF(A452=Table!$A$3,0,IF(A452=Table!$A$4,L452,0)))))</f>
        <v>0</v>
      </c>
      <c r="O452" s="672"/>
      <c r="P452" s="707">
        <f>-IF(A452=Table!$A$5,I452,0)+IF(A452=Table!$A$5,H452,0)</f>
        <v>0</v>
      </c>
      <c r="Q452" s="539" t="str">
        <f t="shared" si="36"/>
        <v>01/1900</v>
      </c>
      <c r="R452" s="475">
        <f t="shared" si="41"/>
        <v>1</v>
      </c>
      <c r="S452" s="691"/>
      <c r="T452" s="691"/>
      <c r="U452" s="691"/>
      <c r="V452" s="691"/>
      <c r="W452" s="818"/>
      <c r="X452" s="818"/>
      <c r="Y452" s="818"/>
      <c r="Z452" s="818"/>
    </row>
    <row r="453" spans="1:26" ht="15">
      <c r="A453" s="537"/>
      <c r="B453" s="669"/>
      <c r="C453" s="537"/>
      <c r="D453" s="848" t="str">
        <f t="shared" si="39"/>
        <v>Caisse-01/1900</v>
      </c>
      <c r="E453" s="683"/>
      <c r="F453" s="680"/>
      <c r="G453" s="540"/>
      <c r="H453" s="930"/>
      <c r="I453" s="930"/>
      <c r="J453" s="930">
        <f t="shared" si="40"/>
        <v>0</v>
      </c>
      <c r="K453" s="930">
        <f t="shared" si="37"/>
        <v>0</v>
      </c>
      <c r="L453" s="705">
        <f t="shared" si="38"/>
        <v>0</v>
      </c>
      <c r="M453" s="537"/>
      <c r="N453" s="706">
        <f>+IF(A453="",0,IF(A453=Table!$A$5,L453,(IF(A453=Table!$A$3,0,IF(A453=Table!$A$4,L453,0)))))</f>
        <v>0</v>
      </c>
      <c r="O453" s="672"/>
      <c r="P453" s="707">
        <f>-IF(A453=Table!$A$5,I453,0)+IF(A453=Table!$A$5,H453,0)</f>
        <v>0</v>
      </c>
      <c r="Q453" s="539" t="str">
        <f t="shared" si="36"/>
        <v>01/1900</v>
      </c>
      <c r="R453" s="475">
        <f t="shared" si="41"/>
        <v>1</v>
      </c>
      <c r="S453" s="691"/>
      <c r="T453" s="691"/>
      <c r="U453" s="691"/>
      <c r="V453" s="691"/>
      <c r="W453" s="818"/>
      <c r="X453" s="818"/>
      <c r="Y453" s="818"/>
      <c r="Z453" s="818"/>
    </row>
    <row r="454" spans="1:26" ht="15">
      <c r="A454" s="537"/>
      <c r="B454" s="669"/>
      <c r="C454" s="537"/>
      <c r="D454" s="848" t="str">
        <f t="shared" si="39"/>
        <v>Caisse-01/1900</v>
      </c>
      <c r="E454" s="683"/>
      <c r="F454" s="680"/>
      <c r="G454" s="540"/>
      <c r="H454" s="930"/>
      <c r="I454" s="930"/>
      <c r="J454" s="930">
        <f t="shared" si="40"/>
        <v>0</v>
      </c>
      <c r="K454" s="930">
        <f t="shared" si="37"/>
        <v>0</v>
      </c>
      <c r="L454" s="705">
        <f t="shared" si="38"/>
        <v>0</v>
      </c>
      <c r="M454" s="537"/>
      <c r="N454" s="706">
        <f>+IF(A454="",0,IF(A454=Table!$A$5,L454,(IF(A454=Table!$A$3,0,IF(A454=Table!$A$4,L454,0)))))</f>
        <v>0</v>
      </c>
      <c r="O454" s="672"/>
      <c r="P454" s="707">
        <f>-IF(A454=Table!$A$5,I454,0)+IF(A454=Table!$A$5,H454,0)</f>
        <v>0</v>
      </c>
      <c r="Q454" s="539" t="str">
        <f t="shared" si="36"/>
        <v>01/1900</v>
      </c>
      <c r="R454" s="475">
        <f t="shared" si="41"/>
        <v>1</v>
      </c>
      <c r="S454" s="691"/>
      <c r="T454" s="691"/>
      <c r="U454" s="691"/>
      <c r="V454" s="691"/>
      <c r="W454" s="818"/>
      <c r="X454" s="818"/>
      <c r="Y454" s="818"/>
      <c r="Z454" s="818"/>
    </row>
    <row r="455" spans="1:26" ht="15">
      <c r="A455" s="537"/>
      <c r="B455" s="669"/>
      <c r="C455" s="537"/>
      <c r="D455" s="848" t="str">
        <f t="shared" si="39"/>
        <v>Caisse-01/1900</v>
      </c>
      <c r="E455" s="541"/>
      <c r="F455" s="680"/>
      <c r="G455" s="540"/>
      <c r="H455" s="930"/>
      <c r="I455" s="930"/>
      <c r="J455" s="930">
        <f t="shared" si="40"/>
        <v>0</v>
      </c>
      <c r="K455" s="930">
        <f t="shared" si="37"/>
        <v>0</v>
      </c>
      <c r="L455" s="705">
        <f t="shared" si="38"/>
        <v>0</v>
      </c>
      <c r="M455" s="537"/>
      <c r="N455" s="706">
        <f>+IF(A455="",0,IF(A455=Table!$A$5,L455,(IF(A455=Table!$A$3,0,IF(A455=Table!$A$4,L455,0)))))</f>
        <v>0</v>
      </c>
      <c r="O455" s="672"/>
      <c r="P455" s="707">
        <f>-IF(A455=Table!$A$5,I455,0)+IF(A455=Table!$A$5,H455,0)</f>
        <v>0</v>
      </c>
      <c r="Q455" s="539" t="str">
        <f t="shared" ref="Q455:Q518" si="42">+TEXT(B455,"mm/aaaa")</f>
        <v>01/1900</v>
      </c>
      <c r="R455" s="475">
        <f t="shared" si="41"/>
        <v>1</v>
      </c>
      <c r="S455" s="691"/>
      <c r="T455" s="691"/>
      <c r="U455" s="691"/>
      <c r="V455" s="691"/>
      <c r="W455" s="818"/>
      <c r="X455" s="818"/>
      <c r="Y455" s="818"/>
      <c r="Z455" s="818"/>
    </row>
    <row r="456" spans="1:26" ht="15">
      <c r="A456" s="537"/>
      <c r="B456" s="669"/>
      <c r="C456" s="537"/>
      <c r="D456" s="848" t="str">
        <f t="shared" si="39"/>
        <v>Caisse-01/1900</v>
      </c>
      <c r="E456" s="541"/>
      <c r="F456" s="680"/>
      <c r="G456" s="540"/>
      <c r="H456" s="930"/>
      <c r="I456" s="930"/>
      <c r="J456" s="930">
        <f t="shared" si="40"/>
        <v>0</v>
      </c>
      <c r="K456" s="930">
        <f t="shared" si="37"/>
        <v>0</v>
      </c>
      <c r="L456" s="705">
        <f t="shared" si="38"/>
        <v>0</v>
      </c>
      <c r="M456" s="537"/>
      <c r="N456" s="706">
        <f>+IF(A456="",0,IF(A456=Table!$A$5,L456,(IF(A456=Table!$A$3,0,IF(A456=Table!$A$4,L456,0)))))</f>
        <v>0</v>
      </c>
      <c r="O456" s="672"/>
      <c r="P456" s="707">
        <f>-IF(A456=Table!$A$5,I456,0)+IF(A456=Table!$A$5,H456,0)</f>
        <v>0</v>
      </c>
      <c r="Q456" s="539" t="str">
        <f t="shared" si="42"/>
        <v>01/1900</v>
      </c>
      <c r="R456" s="475">
        <f t="shared" si="41"/>
        <v>1</v>
      </c>
      <c r="S456" s="691"/>
      <c r="T456" s="691"/>
      <c r="U456" s="691"/>
      <c r="V456" s="691"/>
      <c r="W456" s="818"/>
      <c r="X456" s="818"/>
      <c r="Y456" s="818"/>
      <c r="Z456" s="818"/>
    </row>
    <row r="457" spans="1:26" ht="15">
      <c r="A457" s="537"/>
      <c r="B457" s="669"/>
      <c r="C457" s="537"/>
      <c r="D457" s="848" t="str">
        <f t="shared" si="39"/>
        <v>Caisse-01/1900</v>
      </c>
      <c r="E457" s="541"/>
      <c r="F457" s="680"/>
      <c r="G457" s="540"/>
      <c r="H457" s="930"/>
      <c r="I457" s="961"/>
      <c r="J457" s="930">
        <f t="shared" si="40"/>
        <v>0</v>
      </c>
      <c r="K457" s="930">
        <f t="shared" si="37"/>
        <v>0</v>
      </c>
      <c r="L457" s="705">
        <f t="shared" si="38"/>
        <v>0</v>
      </c>
      <c r="M457" s="537"/>
      <c r="N457" s="706">
        <f>+IF(A457="",0,IF(A457=Table!$A$5,L457,(IF(A457=Table!$A$3,0,IF(A457=Table!$A$4,L457,0)))))</f>
        <v>0</v>
      </c>
      <c r="O457" s="672"/>
      <c r="P457" s="707">
        <f>-IF(A457=Table!$A$5,I457,0)+IF(A457=Table!$A$5,H457,0)</f>
        <v>0</v>
      </c>
      <c r="Q457" s="539" t="str">
        <f t="shared" si="42"/>
        <v>01/1900</v>
      </c>
      <c r="R457" s="475">
        <f t="shared" si="41"/>
        <v>1</v>
      </c>
      <c r="S457" s="691"/>
      <c r="T457" s="691"/>
      <c r="U457" s="691"/>
      <c r="V457" s="691"/>
      <c r="W457" s="818"/>
      <c r="X457" s="818"/>
      <c r="Y457" s="818"/>
      <c r="Z457" s="818"/>
    </row>
    <row r="458" spans="1:26" ht="15">
      <c r="A458" s="537"/>
      <c r="B458" s="669"/>
      <c r="C458" s="537"/>
      <c r="D458" s="848" t="str">
        <f t="shared" si="39"/>
        <v>Caisse-01/1900</v>
      </c>
      <c r="E458" s="541"/>
      <c r="F458" s="680"/>
      <c r="G458" s="540"/>
      <c r="H458" s="930"/>
      <c r="I458" s="961"/>
      <c r="J458" s="930">
        <f t="shared" si="40"/>
        <v>0</v>
      </c>
      <c r="K458" s="930">
        <f t="shared" si="37"/>
        <v>0</v>
      </c>
      <c r="L458" s="705">
        <f t="shared" si="38"/>
        <v>0</v>
      </c>
      <c r="M458" s="537"/>
      <c r="N458" s="706">
        <f>+IF(A458="",0,IF(A458=Table!$A$5,L458,(IF(A458=Table!$A$3,0,IF(A458=Table!$A$4,L458,0)))))</f>
        <v>0</v>
      </c>
      <c r="O458" s="672"/>
      <c r="P458" s="707">
        <f>-IF(A458=Table!$A$5,I458,0)+IF(A458=Table!$A$5,H458,0)</f>
        <v>0</v>
      </c>
      <c r="Q458" s="539" t="str">
        <f t="shared" si="42"/>
        <v>01/1900</v>
      </c>
      <c r="R458" s="475">
        <f t="shared" si="41"/>
        <v>1</v>
      </c>
      <c r="S458" s="691"/>
      <c r="T458" s="691"/>
      <c r="U458" s="691"/>
      <c r="V458" s="691"/>
      <c r="W458" s="818"/>
      <c r="X458" s="818"/>
      <c r="Y458" s="818"/>
      <c r="Z458" s="818"/>
    </row>
    <row r="459" spans="1:26" ht="15">
      <c r="A459" s="537"/>
      <c r="B459" s="669"/>
      <c r="C459" s="537"/>
      <c r="D459" s="848" t="str">
        <f t="shared" si="39"/>
        <v>Caisse-01/1900</v>
      </c>
      <c r="E459" s="541"/>
      <c r="F459" s="680"/>
      <c r="G459" s="540"/>
      <c r="H459" s="930"/>
      <c r="I459" s="961"/>
      <c r="J459" s="930">
        <f t="shared" si="40"/>
        <v>0</v>
      </c>
      <c r="K459" s="930">
        <f t="shared" ref="K459:K522" si="43">+IFERROR((+INDEX($O$4:$Z$4,MATCH(Q459,$O$3:$Z$3,0))),0)</f>
        <v>0</v>
      </c>
      <c r="L459" s="705">
        <f t="shared" ref="L459:L522" si="44">IFERROR((H459/K459-I459/K459),0)</f>
        <v>0</v>
      </c>
      <c r="M459" s="537"/>
      <c r="N459" s="706">
        <f>+IF(A459="",0,IF(A459=Table!$A$5,L459,(IF(A459=Table!$A$3,0,IF(A459=Table!$A$4,L459,0)))))</f>
        <v>0</v>
      </c>
      <c r="O459" s="672"/>
      <c r="P459" s="707">
        <f>-IF(A459=Table!$A$5,I459,0)+IF(A459=Table!$A$5,H459,0)</f>
        <v>0</v>
      </c>
      <c r="Q459" s="539" t="str">
        <f t="shared" si="42"/>
        <v>01/1900</v>
      </c>
      <c r="R459" s="475">
        <f t="shared" si="41"/>
        <v>1</v>
      </c>
      <c r="S459" s="691"/>
      <c r="T459" s="691"/>
      <c r="U459" s="691"/>
      <c r="V459" s="691"/>
      <c r="W459" s="818"/>
      <c r="X459" s="818"/>
      <c r="Y459" s="818"/>
      <c r="Z459" s="818"/>
    </row>
    <row r="460" spans="1:26" ht="15">
      <c r="A460" s="537"/>
      <c r="B460" s="669"/>
      <c r="C460" s="537"/>
      <c r="D460" s="848" t="str">
        <f t="shared" ref="D460:D523" si="45">"Caisse-"&amp;Q460</f>
        <v>Caisse-01/1900</v>
      </c>
      <c r="E460" s="541"/>
      <c r="F460" s="680"/>
      <c r="G460" s="540"/>
      <c r="H460" s="930"/>
      <c r="I460" s="961"/>
      <c r="J460" s="930">
        <f t="shared" ref="J460:J523" si="46">+J459+H460-I460</f>
        <v>0</v>
      </c>
      <c r="K460" s="930">
        <f t="shared" si="43"/>
        <v>0</v>
      </c>
      <c r="L460" s="705">
        <f t="shared" si="44"/>
        <v>0</v>
      </c>
      <c r="M460" s="537"/>
      <c r="N460" s="706">
        <f>+IF(A460="",0,IF(A460=Table!$A$5,L460,(IF(A460=Table!$A$3,0,IF(A460=Table!$A$4,L460,0)))))</f>
        <v>0</v>
      </c>
      <c r="O460" s="672"/>
      <c r="P460" s="707">
        <f>-IF(A460=Table!$A$5,I460,0)+IF(A460=Table!$A$5,H460,0)</f>
        <v>0</v>
      </c>
      <c r="Q460" s="539" t="str">
        <f t="shared" si="42"/>
        <v>01/1900</v>
      </c>
      <c r="R460" s="475">
        <f t="shared" ref="R460:R523" si="47">ROUNDUP(MONTH(Q460)/3,0)</f>
        <v>1</v>
      </c>
      <c r="S460" s="691"/>
      <c r="T460" s="691"/>
      <c r="U460" s="691"/>
      <c r="V460" s="691"/>
      <c r="W460" s="818"/>
      <c r="X460" s="818"/>
      <c r="Y460" s="818"/>
      <c r="Z460" s="818"/>
    </row>
    <row r="461" spans="1:26" ht="15">
      <c r="A461" s="537"/>
      <c r="B461" s="669"/>
      <c r="C461" s="537"/>
      <c r="D461" s="848" t="str">
        <f t="shared" si="45"/>
        <v>Caisse-01/1900</v>
      </c>
      <c r="E461" s="541"/>
      <c r="F461" s="680"/>
      <c r="G461" s="540"/>
      <c r="H461" s="930"/>
      <c r="I461" s="961"/>
      <c r="J461" s="930">
        <f t="shared" si="46"/>
        <v>0</v>
      </c>
      <c r="K461" s="930">
        <f t="shared" si="43"/>
        <v>0</v>
      </c>
      <c r="L461" s="705">
        <f t="shared" si="44"/>
        <v>0</v>
      </c>
      <c r="M461" s="537"/>
      <c r="N461" s="706">
        <f>+IF(A461="",0,IF(A461=Table!$A$5,L461,(IF(A461=Table!$A$3,0,IF(A461=Table!$A$4,L461,0)))))</f>
        <v>0</v>
      </c>
      <c r="O461" s="672"/>
      <c r="P461" s="707">
        <f>-IF(A461=Table!$A$5,I461,0)+IF(A461=Table!$A$5,H461,0)</f>
        <v>0</v>
      </c>
      <c r="Q461" s="539" t="str">
        <f t="shared" si="42"/>
        <v>01/1900</v>
      </c>
      <c r="R461" s="475">
        <f t="shared" si="47"/>
        <v>1</v>
      </c>
      <c r="S461" s="691"/>
      <c r="T461" s="691"/>
      <c r="U461" s="691"/>
      <c r="V461" s="691"/>
      <c r="W461" s="818"/>
      <c r="X461" s="818"/>
      <c r="Y461" s="818"/>
      <c r="Z461" s="818"/>
    </row>
    <row r="462" spans="1:26" ht="15">
      <c r="A462" s="537"/>
      <c r="B462" s="669"/>
      <c r="C462" s="537"/>
      <c r="D462" s="848" t="str">
        <f t="shared" si="45"/>
        <v>Caisse-01/1900</v>
      </c>
      <c r="E462" s="541"/>
      <c r="F462" s="680"/>
      <c r="G462" s="540"/>
      <c r="H462" s="930"/>
      <c r="I462" s="961"/>
      <c r="J462" s="930">
        <f t="shared" si="46"/>
        <v>0</v>
      </c>
      <c r="K462" s="930">
        <f t="shared" si="43"/>
        <v>0</v>
      </c>
      <c r="L462" s="705">
        <f t="shared" si="44"/>
        <v>0</v>
      </c>
      <c r="M462" s="537"/>
      <c r="N462" s="706">
        <f>+IF(A462="",0,IF(A462=Table!$A$5,L462,(IF(A462=Table!$A$3,0,IF(A462=Table!$A$4,L462,0)))))</f>
        <v>0</v>
      </c>
      <c r="O462" s="672"/>
      <c r="P462" s="707">
        <f>-IF(A462=Table!$A$5,I462,0)+IF(A462=Table!$A$5,H462,0)</f>
        <v>0</v>
      </c>
      <c r="Q462" s="539" t="str">
        <f t="shared" si="42"/>
        <v>01/1900</v>
      </c>
      <c r="R462" s="475">
        <f t="shared" si="47"/>
        <v>1</v>
      </c>
      <c r="S462" s="691"/>
      <c r="T462" s="691"/>
      <c r="U462" s="691"/>
      <c r="V462" s="691"/>
      <c r="W462" s="818"/>
      <c r="X462" s="818"/>
      <c r="Y462" s="818"/>
      <c r="Z462" s="818"/>
    </row>
    <row r="463" spans="1:26" ht="15">
      <c r="A463" s="537"/>
      <c r="B463" s="669"/>
      <c r="C463" s="537"/>
      <c r="D463" s="848" t="str">
        <f t="shared" si="45"/>
        <v>Caisse-01/1900</v>
      </c>
      <c r="E463" s="541"/>
      <c r="F463" s="680"/>
      <c r="G463" s="540"/>
      <c r="H463" s="930"/>
      <c r="I463" s="961"/>
      <c r="J463" s="930">
        <f t="shared" si="46"/>
        <v>0</v>
      </c>
      <c r="K463" s="930">
        <f t="shared" si="43"/>
        <v>0</v>
      </c>
      <c r="L463" s="705">
        <f t="shared" si="44"/>
        <v>0</v>
      </c>
      <c r="M463" s="537"/>
      <c r="N463" s="706">
        <f>+IF(A463="",0,IF(A463=Table!$A$5,L463,(IF(A463=Table!$A$3,0,IF(A463=Table!$A$4,L463,0)))))</f>
        <v>0</v>
      </c>
      <c r="O463" s="672"/>
      <c r="P463" s="707">
        <f>-IF(A463=Table!$A$5,I463,0)+IF(A463=Table!$A$5,H463,0)</f>
        <v>0</v>
      </c>
      <c r="Q463" s="539" t="str">
        <f t="shared" si="42"/>
        <v>01/1900</v>
      </c>
      <c r="R463" s="475">
        <f t="shared" si="47"/>
        <v>1</v>
      </c>
      <c r="S463" s="691"/>
      <c r="T463" s="691"/>
      <c r="U463" s="691"/>
      <c r="V463" s="691"/>
      <c r="W463" s="818"/>
      <c r="X463" s="818"/>
      <c r="Y463" s="818"/>
      <c r="Z463" s="818"/>
    </row>
    <row r="464" spans="1:26" ht="15">
      <c r="A464" s="537"/>
      <c r="B464" s="669"/>
      <c r="C464" s="537"/>
      <c r="D464" s="848" t="str">
        <f t="shared" si="45"/>
        <v>Caisse-01/1900</v>
      </c>
      <c r="E464" s="687"/>
      <c r="F464" s="680"/>
      <c r="G464" s="540"/>
      <c r="H464" s="930"/>
      <c r="I464" s="930"/>
      <c r="J464" s="930">
        <f t="shared" si="46"/>
        <v>0</v>
      </c>
      <c r="K464" s="930">
        <f t="shared" si="43"/>
        <v>0</v>
      </c>
      <c r="L464" s="705">
        <f t="shared" si="44"/>
        <v>0</v>
      </c>
      <c r="M464" s="537"/>
      <c r="N464" s="706">
        <f>+IF(A464="",0,IF(A464=Table!$A$5,L464,(IF(A464=Table!$A$3,0,IF(A464=Table!$A$4,L464,0)))))</f>
        <v>0</v>
      </c>
      <c r="O464" s="672"/>
      <c r="P464" s="707">
        <f>-IF(A464=Table!$A$5,I464,0)+IF(A464=Table!$A$5,H464,0)</f>
        <v>0</v>
      </c>
      <c r="Q464" s="539" t="str">
        <f t="shared" si="42"/>
        <v>01/1900</v>
      </c>
      <c r="R464" s="475">
        <f t="shared" si="47"/>
        <v>1</v>
      </c>
      <c r="S464" s="691"/>
      <c r="T464" s="691"/>
      <c r="U464" s="691"/>
      <c r="V464" s="691"/>
      <c r="W464" s="818"/>
      <c r="X464" s="818"/>
      <c r="Y464" s="818"/>
      <c r="Z464" s="818"/>
    </row>
    <row r="465" spans="1:26" ht="15">
      <c r="A465" s="537"/>
      <c r="B465" s="669"/>
      <c r="C465" s="537"/>
      <c r="D465" s="848" t="str">
        <f t="shared" si="45"/>
        <v>Caisse-01/1900</v>
      </c>
      <c r="E465" s="678"/>
      <c r="F465" s="671"/>
      <c r="G465" s="540"/>
      <c r="H465" s="932"/>
      <c r="I465" s="930"/>
      <c r="J465" s="930">
        <f t="shared" si="46"/>
        <v>0</v>
      </c>
      <c r="K465" s="930">
        <f t="shared" si="43"/>
        <v>0</v>
      </c>
      <c r="L465" s="705">
        <f t="shared" si="44"/>
        <v>0</v>
      </c>
      <c r="M465" s="537"/>
      <c r="N465" s="706">
        <f>+IF(A465="",0,IF(A465=Table!$A$5,L465,(IF(A465=Table!$A$3,0,IF(A465=Table!$A$4,L465,0)))))</f>
        <v>0</v>
      </c>
      <c r="O465" s="672"/>
      <c r="P465" s="707">
        <f>-IF(A465=Table!$A$5,I465,0)+IF(A465=Table!$A$5,H465,0)</f>
        <v>0</v>
      </c>
      <c r="Q465" s="539" t="str">
        <f t="shared" si="42"/>
        <v>01/1900</v>
      </c>
      <c r="R465" s="475">
        <f t="shared" si="47"/>
        <v>1</v>
      </c>
      <c r="S465" s="691"/>
      <c r="T465" s="691"/>
      <c r="U465" s="691"/>
      <c r="V465" s="691"/>
      <c r="W465" s="818"/>
      <c r="X465" s="818"/>
      <c r="Y465" s="818"/>
      <c r="Z465" s="818"/>
    </row>
    <row r="466" spans="1:26" ht="15">
      <c r="A466" s="537"/>
      <c r="B466" s="669"/>
      <c r="C466" s="537"/>
      <c r="D466" s="848" t="str">
        <f t="shared" si="45"/>
        <v>Caisse-01/1900</v>
      </c>
      <c r="E466" s="678"/>
      <c r="F466" s="671"/>
      <c r="G466" s="540"/>
      <c r="H466" s="932"/>
      <c r="I466" s="930"/>
      <c r="J466" s="930">
        <f t="shared" si="46"/>
        <v>0</v>
      </c>
      <c r="K466" s="930">
        <f t="shared" si="43"/>
        <v>0</v>
      </c>
      <c r="L466" s="705">
        <f t="shared" si="44"/>
        <v>0</v>
      </c>
      <c r="M466" s="537"/>
      <c r="N466" s="706">
        <f>+IF(A466="",0,IF(A466=Table!$A$5,L466,(IF(A466=Table!$A$3,0,IF(A466=Table!$A$4,L466,0)))))</f>
        <v>0</v>
      </c>
      <c r="O466" s="672"/>
      <c r="P466" s="707">
        <f>-IF(A466=Table!$A$5,I466,0)+IF(A466=Table!$A$5,H466,0)</f>
        <v>0</v>
      </c>
      <c r="Q466" s="539" t="str">
        <f t="shared" si="42"/>
        <v>01/1900</v>
      </c>
      <c r="R466" s="475">
        <f t="shared" si="47"/>
        <v>1</v>
      </c>
      <c r="S466" s="691"/>
      <c r="T466" s="691"/>
      <c r="U466" s="691"/>
      <c r="V466" s="691"/>
      <c r="W466" s="818"/>
      <c r="X466" s="818"/>
      <c r="Y466" s="818"/>
      <c r="Z466" s="818"/>
    </row>
    <row r="467" spans="1:26" ht="15">
      <c r="A467" s="537"/>
      <c r="B467" s="669"/>
      <c r="C467" s="537"/>
      <c r="D467" s="848" t="str">
        <f t="shared" si="45"/>
        <v>Caisse-01/1900</v>
      </c>
      <c r="E467" s="678"/>
      <c r="F467" s="671"/>
      <c r="G467" s="540"/>
      <c r="H467" s="932"/>
      <c r="I467" s="930"/>
      <c r="J467" s="930">
        <f t="shared" si="46"/>
        <v>0</v>
      </c>
      <c r="K467" s="930">
        <f t="shared" si="43"/>
        <v>0</v>
      </c>
      <c r="L467" s="705">
        <f t="shared" si="44"/>
        <v>0</v>
      </c>
      <c r="M467" s="537"/>
      <c r="N467" s="706">
        <f>+IF(A467="",0,IF(A467=Table!$A$5,L467,(IF(A467=Table!$A$3,0,IF(A467=Table!$A$4,L467,0)))))</f>
        <v>0</v>
      </c>
      <c r="O467" s="672"/>
      <c r="P467" s="707">
        <f>-IF(A467=Table!$A$5,I467,0)+IF(A467=Table!$A$5,H467,0)</f>
        <v>0</v>
      </c>
      <c r="Q467" s="539" t="str">
        <f t="shared" si="42"/>
        <v>01/1900</v>
      </c>
      <c r="R467" s="475">
        <f t="shared" si="47"/>
        <v>1</v>
      </c>
      <c r="S467" s="691"/>
      <c r="T467" s="691"/>
      <c r="U467" s="691"/>
      <c r="V467" s="691"/>
      <c r="W467" s="818"/>
      <c r="X467" s="818"/>
      <c r="Y467" s="818"/>
      <c r="Z467" s="818"/>
    </row>
    <row r="468" spans="1:26" ht="15">
      <c r="A468" s="537"/>
      <c r="B468" s="669"/>
      <c r="C468" s="537"/>
      <c r="D468" s="848" t="str">
        <f t="shared" si="45"/>
        <v>Caisse-01/1900</v>
      </c>
      <c r="E468" s="541"/>
      <c r="F468" s="680"/>
      <c r="G468" s="540"/>
      <c r="H468" s="930"/>
      <c r="I468" s="961"/>
      <c r="J468" s="930">
        <f t="shared" si="46"/>
        <v>0</v>
      </c>
      <c r="K468" s="930">
        <f t="shared" si="43"/>
        <v>0</v>
      </c>
      <c r="L468" s="705">
        <f t="shared" si="44"/>
        <v>0</v>
      </c>
      <c r="M468" s="537"/>
      <c r="N468" s="706">
        <f>+IF(A468="",0,IF(A468=Table!$A$5,L468,(IF(A468=Table!$A$3,0,IF(A468=Table!$A$4,L468,0)))))</f>
        <v>0</v>
      </c>
      <c r="O468" s="672"/>
      <c r="P468" s="707">
        <f>-IF(A468=Table!$A$5,I468,0)+IF(A468=Table!$A$5,H468,0)</f>
        <v>0</v>
      </c>
      <c r="Q468" s="539" t="str">
        <f t="shared" si="42"/>
        <v>01/1900</v>
      </c>
      <c r="R468" s="475">
        <f t="shared" si="47"/>
        <v>1</v>
      </c>
      <c r="S468" s="691"/>
      <c r="T468" s="691"/>
      <c r="U468" s="691"/>
      <c r="V468" s="691"/>
      <c r="W468" s="818"/>
      <c r="X468" s="818"/>
      <c r="Y468" s="818"/>
      <c r="Z468" s="818"/>
    </row>
    <row r="469" spans="1:26" ht="15">
      <c r="A469" s="537"/>
      <c r="B469" s="669"/>
      <c r="C469" s="537"/>
      <c r="D469" s="848" t="str">
        <f t="shared" si="45"/>
        <v>Caisse-01/1900</v>
      </c>
      <c r="E469" s="541"/>
      <c r="F469" s="680"/>
      <c r="G469" s="540"/>
      <c r="H469" s="930"/>
      <c r="I469" s="961"/>
      <c r="J469" s="930">
        <f t="shared" si="46"/>
        <v>0</v>
      </c>
      <c r="K469" s="930">
        <f t="shared" si="43"/>
        <v>0</v>
      </c>
      <c r="L469" s="705">
        <f t="shared" si="44"/>
        <v>0</v>
      </c>
      <c r="M469" s="537"/>
      <c r="N469" s="706">
        <f>+IF(A469="",0,IF(A469=Table!$A$5,L469,(IF(A469=Table!$A$3,0,IF(A469=Table!$A$4,L469,0)))))</f>
        <v>0</v>
      </c>
      <c r="O469" s="672"/>
      <c r="P469" s="707">
        <f>-IF(A469=Table!$A$5,I469,0)+IF(A469=Table!$A$5,H469,0)</f>
        <v>0</v>
      </c>
      <c r="Q469" s="539" t="str">
        <f t="shared" si="42"/>
        <v>01/1900</v>
      </c>
      <c r="R469" s="475">
        <f t="shared" si="47"/>
        <v>1</v>
      </c>
      <c r="S469" s="691"/>
      <c r="T469" s="691"/>
      <c r="U469" s="691"/>
      <c r="V469" s="691"/>
      <c r="W469" s="818"/>
      <c r="X469" s="818"/>
      <c r="Y469" s="818"/>
      <c r="Z469" s="818"/>
    </row>
    <row r="470" spans="1:26" ht="15">
      <c r="A470" s="537"/>
      <c r="B470" s="669"/>
      <c r="C470" s="537"/>
      <c r="D470" s="848" t="str">
        <f t="shared" si="45"/>
        <v>Caisse-01/1900</v>
      </c>
      <c r="E470" s="687"/>
      <c r="F470" s="680"/>
      <c r="G470" s="540"/>
      <c r="H470" s="930"/>
      <c r="I470" s="930"/>
      <c r="J470" s="930">
        <f t="shared" si="46"/>
        <v>0</v>
      </c>
      <c r="K470" s="930">
        <f t="shared" si="43"/>
        <v>0</v>
      </c>
      <c r="L470" s="705">
        <f t="shared" si="44"/>
        <v>0</v>
      </c>
      <c r="M470" s="537"/>
      <c r="N470" s="706">
        <f>+IF(A470="",0,IF(A470=Table!$A$5,L470,(IF(A470=Table!$A$3,0,IF(A470=Table!$A$4,L470,0)))))</f>
        <v>0</v>
      </c>
      <c r="O470" s="672"/>
      <c r="P470" s="707">
        <f>-IF(A470=Table!$A$5,I470,0)+IF(A470=Table!$A$5,H470,0)</f>
        <v>0</v>
      </c>
      <c r="Q470" s="539" t="str">
        <f t="shared" si="42"/>
        <v>01/1900</v>
      </c>
      <c r="R470" s="475">
        <f t="shared" si="47"/>
        <v>1</v>
      </c>
      <c r="S470" s="691"/>
      <c r="T470" s="691"/>
      <c r="U470" s="691"/>
      <c r="V470" s="691"/>
      <c r="W470" s="818"/>
      <c r="X470" s="818"/>
      <c r="Y470" s="818"/>
      <c r="Z470" s="818"/>
    </row>
    <row r="471" spans="1:26" ht="15">
      <c r="A471" s="537"/>
      <c r="B471" s="669"/>
      <c r="C471" s="537"/>
      <c r="D471" s="848" t="str">
        <f t="shared" si="45"/>
        <v>Caisse-01/1900</v>
      </c>
      <c r="E471" s="687"/>
      <c r="F471" s="680"/>
      <c r="G471" s="540"/>
      <c r="H471" s="930"/>
      <c r="I471" s="930"/>
      <c r="J471" s="930">
        <f t="shared" si="46"/>
        <v>0</v>
      </c>
      <c r="K471" s="930">
        <f t="shared" si="43"/>
        <v>0</v>
      </c>
      <c r="L471" s="705">
        <f t="shared" si="44"/>
        <v>0</v>
      </c>
      <c r="M471" s="537"/>
      <c r="N471" s="706">
        <f>+IF(A471="",0,IF(A471=Table!$A$5,L471,(IF(A471=Table!$A$3,0,IF(A471=Table!$A$4,L471,0)))))</f>
        <v>0</v>
      </c>
      <c r="O471" s="672"/>
      <c r="P471" s="707">
        <f>-IF(A471=Table!$A$5,I471,0)+IF(A471=Table!$A$5,H471,0)</f>
        <v>0</v>
      </c>
      <c r="Q471" s="539" t="str">
        <f t="shared" si="42"/>
        <v>01/1900</v>
      </c>
      <c r="R471" s="475">
        <f t="shared" si="47"/>
        <v>1</v>
      </c>
      <c r="S471" s="691"/>
      <c r="T471" s="691"/>
      <c r="U471" s="691"/>
      <c r="V471" s="691"/>
      <c r="W471" s="818"/>
      <c r="X471" s="818"/>
      <c r="Y471" s="818"/>
      <c r="Z471" s="818"/>
    </row>
    <row r="472" spans="1:26" ht="15">
      <c r="A472" s="537"/>
      <c r="B472" s="669"/>
      <c r="C472" s="537"/>
      <c r="D472" s="848" t="str">
        <f t="shared" si="45"/>
        <v>Caisse-01/1900</v>
      </c>
      <c r="E472" s="687"/>
      <c r="F472" s="680"/>
      <c r="G472" s="540"/>
      <c r="H472" s="930"/>
      <c r="I472" s="930"/>
      <c r="J472" s="930">
        <f t="shared" si="46"/>
        <v>0</v>
      </c>
      <c r="K472" s="930">
        <f t="shared" si="43"/>
        <v>0</v>
      </c>
      <c r="L472" s="705">
        <f t="shared" si="44"/>
        <v>0</v>
      </c>
      <c r="M472" s="537"/>
      <c r="N472" s="706">
        <f>+IF(A472="",0,IF(A472=Table!$A$5,L472,(IF(A472=Table!$A$3,0,IF(A472=Table!$A$4,L472,0)))))</f>
        <v>0</v>
      </c>
      <c r="O472" s="672"/>
      <c r="P472" s="707">
        <f>-IF(A472=Table!$A$5,I472,0)+IF(A472=Table!$A$5,H472,0)</f>
        <v>0</v>
      </c>
      <c r="Q472" s="539" t="str">
        <f t="shared" si="42"/>
        <v>01/1900</v>
      </c>
      <c r="R472" s="475">
        <f t="shared" si="47"/>
        <v>1</v>
      </c>
      <c r="S472" s="691"/>
      <c r="T472" s="691"/>
      <c r="U472" s="691"/>
      <c r="V472" s="691"/>
      <c r="W472" s="818"/>
      <c r="X472" s="818"/>
      <c r="Y472" s="818"/>
      <c r="Z472" s="818"/>
    </row>
    <row r="473" spans="1:26" ht="15">
      <c r="A473" s="537"/>
      <c r="B473" s="669"/>
      <c r="C473" s="537"/>
      <c r="D473" s="848" t="str">
        <f t="shared" si="45"/>
        <v>Caisse-01/1900</v>
      </c>
      <c r="E473" s="687"/>
      <c r="F473" s="680"/>
      <c r="G473" s="540"/>
      <c r="H473" s="930"/>
      <c r="I473" s="930"/>
      <c r="J473" s="930">
        <f t="shared" si="46"/>
        <v>0</v>
      </c>
      <c r="K473" s="930">
        <f t="shared" si="43"/>
        <v>0</v>
      </c>
      <c r="L473" s="705">
        <f t="shared" si="44"/>
        <v>0</v>
      </c>
      <c r="M473" s="537"/>
      <c r="N473" s="706">
        <f>+IF(A473="",0,IF(A473=Table!$A$5,L473,(IF(A473=Table!$A$3,0,IF(A473=Table!$A$4,L473,0)))))</f>
        <v>0</v>
      </c>
      <c r="O473" s="672"/>
      <c r="P473" s="707">
        <f>-IF(A473=Table!$A$5,I473,0)+IF(A473=Table!$A$5,H473,0)</f>
        <v>0</v>
      </c>
      <c r="Q473" s="539" t="str">
        <f t="shared" si="42"/>
        <v>01/1900</v>
      </c>
      <c r="R473" s="475">
        <f t="shared" si="47"/>
        <v>1</v>
      </c>
      <c r="S473" s="691"/>
      <c r="T473" s="691"/>
      <c r="U473" s="691"/>
      <c r="V473" s="691"/>
      <c r="W473" s="818"/>
      <c r="X473" s="818"/>
      <c r="Y473" s="818"/>
      <c r="Z473" s="818"/>
    </row>
    <row r="474" spans="1:26" ht="15">
      <c r="A474" s="537"/>
      <c r="B474" s="669"/>
      <c r="C474" s="537"/>
      <c r="D474" s="848" t="str">
        <f t="shared" si="45"/>
        <v>Caisse-01/1900</v>
      </c>
      <c r="E474" s="687"/>
      <c r="F474" s="680"/>
      <c r="G474" s="540"/>
      <c r="H474" s="930"/>
      <c r="I474" s="930"/>
      <c r="J474" s="930">
        <f t="shared" si="46"/>
        <v>0</v>
      </c>
      <c r="K474" s="930">
        <f t="shared" si="43"/>
        <v>0</v>
      </c>
      <c r="L474" s="705">
        <f t="shared" si="44"/>
        <v>0</v>
      </c>
      <c r="M474" s="537"/>
      <c r="N474" s="706">
        <f>+IF(A474="",0,IF(A474=Table!$A$5,L474,(IF(A474=Table!$A$3,0,IF(A474=Table!$A$4,L474,0)))))</f>
        <v>0</v>
      </c>
      <c r="O474" s="672"/>
      <c r="P474" s="707">
        <f>-IF(A474=Table!$A$5,I474,0)+IF(A474=Table!$A$5,H474,0)</f>
        <v>0</v>
      </c>
      <c r="Q474" s="539" t="str">
        <f t="shared" si="42"/>
        <v>01/1900</v>
      </c>
      <c r="R474" s="475">
        <f t="shared" si="47"/>
        <v>1</v>
      </c>
      <c r="S474" s="691"/>
      <c r="T474" s="691"/>
      <c r="U474" s="691"/>
      <c r="V474" s="691"/>
      <c r="W474" s="818"/>
      <c r="X474" s="818"/>
      <c r="Y474" s="818"/>
      <c r="Z474" s="818"/>
    </row>
    <row r="475" spans="1:26" ht="15">
      <c r="A475" s="537"/>
      <c r="B475" s="669"/>
      <c r="C475" s="537"/>
      <c r="D475" s="848" t="str">
        <f t="shared" si="45"/>
        <v>Caisse-01/1900</v>
      </c>
      <c r="E475" s="687"/>
      <c r="F475" s="680"/>
      <c r="G475" s="540"/>
      <c r="H475" s="930"/>
      <c r="I475" s="930"/>
      <c r="J475" s="930">
        <f t="shared" si="46"/>
        <v>0</v>
      </c>
      <c r="K475" s="930">
        <f t="shared" si="43"/>
        <v>0</v>
      </c>
      <c r="L475" s="705">
        <f t="shared" si="44"/>
        <v>0</v>
      </c>
      <c r="M475" s="537"/>
      <c r="N475" s="706">
        <f>+IF(A475="",0,IF(A475=Table!$A$5,L475,(IF(A475=Table!$A$3,0,IF(A475=Table!$A$4,L475,0)))))</f>
        <v>0</v>
      </c>
      <c r="O475" s="672"/>
      <c r="P475" s="707">
        <f>-IF(A475=Table!$A$5,I475,0)+IF(A475=Table!$A$5,H475,0)</f>
        <v>0</v>
      </c>
      <c r="Q475" s="539" t="str">
        <f t="shared" si="42"/>
        <v>01/1900</v>
      </c>
      <c r="R475" s="475">
        <f t="shared" si="47"/>
        <v>1</v>
      </c>
      <c r="S475" s="691"/>
      <c r="T475" s="691"/>
      <c r="U475" s="691"/>
      <c r="V475" s="691"/>
      <c r="W475" s="818"/>
      <c r="X475" s="818"/>
      <c r="Y475" s="818"/>
      <c r="Z475" s="818"/>
    </row>
    <row r="476" spans="1:26" ht="15">
      <c r="A476" s="537"/>
      <c r="B476" s="669"/>
      <c r="C476" s="537"/>
      <c r="D476" s="848" t="str">
        <f t="shared" si="45"/>
        <v>Caisse-01/1900</v>
      </c>
      <c r="E476" s="679"/>
      <c r="F476" s="680"/>
      <c r="G476" s="540"/>
      <c r="H476" s="930"/>
      <c r="I476" s="932"/>
      <c r="J476" s="930">
        <f t="shared" si="46"/>
        <v>0</v>
      </c>
      <c r="K476" s="930">
        <f t="shared" si="43"/>
        <v>0</v>
      </c>
      <c r="L476" s="705">
        <f t="shared" si="44"/>
        <v>0</v>
      </c>
      <c r="M476" s="537"/>
      <c r="N476" s="706">
        <f>+IF(A476="",0,IF(A476=Table!$A$5,L476,(IF(A476=Table!$A$3,0,IF(A476=Table!$A$4,L476,0)))))</f>
        <v>0</v>
      </c>
      <c r="O476" s="672"/>
      <c r="P476" s="707">
        <f>-IF(A476=Table!$A$5,I476,0)+IF(A476=Table!$A$5,H476,0)</f>
        <v>0</v>
      </c>
      <c r="Q476" s="539" t="str">
        <f t="shared" si="42"/>
        <v>01/1900</v>
      </c>
      <c r="R476" s="475">
        <f t="shared" si="47"/>
        <v>1</v>
      </c>
      <c r="S476" s="691"/>
      <c r="T476" s="691"/>
      <c r="U476" s="691"/>
      <c r="V476" s="691"/>
      <c r="W476" s="818"/>
      <c r="X476" s="818"/>
      <c r="Y476" s="818"/>
      <c r="Z476" s="818"/>
    </row>
    <row r="477" spans="1:26" ht="15">
      <c r="A477" s="537"/>
      <c r="B477" s="669"/>
      <c r="C477" s="537"/>
      <c r="D477" s="848" t="str">
        <f t="shared" si="45"/>
        <v>Caisse-01/1900</v>
      </c>
      <c r="E477" s="687"/>
      <c r="F477" s="682"/>
      <c r="G477" s="540"/>
      <c r="H477" s="930"/>
      <c r="I477" s="933"/>
      <c r="J477" s="930">
        <f t="shared" si="46"/>
        <v>0</v>
      </c>
      <c r="K477" s="930">
        <f t="shared" si="43"/>
        <v>0</v>
      </c>
      <c r="L477" s="705">
        <f t="shared" si="44"/>
        <v>0</v>
      </c>
      <c r="M477" s="537"/>
      <c r="N477" s="706">
        <f>+IF(A477="",0,IF(A477=Table!$A$5,L477,(IF(A477=Table!$A$3,0,IF(A477=Table!$A$4,L477,0)))))</f>
        <v>0</v>
      </c>
      <c r="O477" s="672"/>
      <c r="P477" s="707">
        <f>-IF(A477=Table!$A$5,I477,0)+IF(A477=Table!$A$5,H477,0)</f>
        <v>0</v>
      </c>
      <c r="Q477" s="539" t="str">
        <f t="shared" si="42"/>
        <v>01/1900</v>
      </c>
      <c r="R477" s="475">
        <f t="shared" si="47"/>
        <v>1</v>
      </c>
      <c r="S477" s="691"/>
      <c r="T477" s="691"/>
      <c r="U477" s="691"/>
      <c r="V477" s="691"/>
      <c r="W477" s="818"/>
      <c r="X477" s="818"/>
      <c r="Y477" s="818"/>
      <c r="Z477" s="818"/>
    </row>
    <row r="478" spans="1:26" ht="15">
      <c r="A478" s="537"/>
      <c r="B478" s="669"/>
      <c r="C478" s="537"/>
      <c r="D478" s="848" t="str">
        <f t="shared" si="45"/>
        <v>Caisse-01/1900</v>
      </c>
      <c r="E478" s="678"/>
      <c r="F478" s="671"/>
      <c r="G478" s="540"/>
      <c r="H478" s="932"/>
      <c r="I478" s="930"/>
      <c r="J478" s="930">
        <f t="shared" si="46"/>
        <v>0</v>
      </c>
      <c r="K478" s="930">
        <f t="shared" si="43"/>
        <v>0</v>
      </c>
      <c r="L478" s="705">
        <f t="shared" si="44"/>
        <v>0</v>
      </c>
      <c r="M478" s="537"/>
      <c r="N478" s="706">
        <f>+IF(A478="",0,IF(A478=Table!$A$5,L478,(IF(A478=Table!$A$3,0,IF(A478=Table!$A$4,L478,0)))))</f>
        <v>0</v>
      </c>
      <c r="O478" s="672"/>
      <c r="P478" s="707">
        <f>-IF(A478=Table!$A$5,I478,0)+IF(A478=Table!$A$5,H478,0)</f>
        <v>0</v>
      </c>
      <c r="Q478" s="539" t="str">
        <f t="shared" si="42"/>
        <v>01/1900</v>
      </c>
      <c r="R478" s="475">
        <f t="shared" si="47"/>
        <v>1</v>
      </c>
      <c r="S478" s="691"/>
      <c r="T478" s="691"/>
      <c r="U478" s="691"/>
      <c r="V478" s="691"/>
      <c r="W478" s="818"/>
      <c r="X478" s="818"/>
      <c r="Y478" s="818"/>
      <c r="Z478" s="818"/>
    </row>
    <row r="479" spans="1:26" ht="15">
      <c r="A479" s="537"/>
      <c r="B479" s="669"/>
      <c r="C479" s="537"/>
      <c r="D479" s="848" t="str">
        <f t="shared" si="45"/>
        <v>Caisse-01/1900</v>
      </c>
      <c r="E479" s="678"/>
      <c r="F479" s="671"/>
      <c r="G479" s="540"/>
      <c r="H479" s="933"/>
      <c r="I479" s="930"/>
      <c r="J479" s="930">
        <f t="shared" si="46"/>
        <v>0</v>
      </c>
      <c r="K479" s="930">
        <f t="shared" si="43"/>
        <v>0</v>
      </c>
      <c r="L479" s="705">
        <f t="shared" si="44"/>
        <v>0</v>
      </c>
      <c r="M479" s="537"/>
      <c r="N479" s="706">
        <f>+IF(A479="",0,IF(A479=Table!$A$5,L479,(IF(A479=Table!$A$3,0,IF(A479=Table!$A$4,L479,0)))))</f>
        <v>0</v>
      </c>
      <c r="O479" s="672"/>
      <c r="P479" s="707">
        <f>-IF(A479=Table!$A$5,I479,0)+IF(A479=Table!$A$5,H479,0)</f>
        <v>0</v>
      </c>
      <c r="Q479" s="539" t="str">
        <f t="shared" si="42"/>
        <v>01/1900</v>
      </c>
      <c r="R479" s="475">
        <f t="shared" si="47"/>
        <v>1</v>
      </c>
      <c r="S479" s="691"/>
      <c r="T479" s="691"/>
      <c r="U479" s="691"/>
      <c r="V479" s="691"/>
      <c r="W479" s="818"/>
      <c r="X479" s="818"/>
      <c r="Y479" s="818"/>
      <c r="Z479" s="818"/>
    </row>
    <row r="480" spans="1:26" ht="15">
      <c r="A480" s="537"/>
      <c r="B480" s="669"/>
      <c r="C480" s="537"/>
      <c r="D480" s="848" t="str">
        <f t="shared" si="45"/>
        <v>Caisse-01/1900</v>
      </c>
      <c r="E480" s="541"/>
      <c r="F480" s="680"/>
      <c r="G480" s="540"/>
      <c r="H480" s="930"/>
      <c r="I480" s="962"/>
      <c r="J480" s="930">
        <f t="shared" si="46"/>
        <v>0</v>
      </c>
      <c r="K480" s="930">
        <f t="shared" si="43"/>
        <v>0</v>
      </c>
      <c r="L480" s="705">
        <f t="shared" si="44"/>
        <v>0</v>
      </c>
      <c r="M480" s="537"/>
      <c r="N480" s="706">
        <f>+IF(A480="",0,IF(A480=Table!$A$5,L480,(IF(A480=Table!$A$3,0,IF(A480=Table!$A$4,L480,0)))))</f>
        <v>0</v>
      </c>
      <c r="O480" s="672"/>
      <c r="P480" s="707">
        <f>-IF(A480=Table!$A$5,I480,0)+IF(A480=Table!$A$5,H480,0)</f>
        <v>0</v>
      </c>
      <c r="Q480" s="539" t="str">
        <f t="shared" si="42"/>
        <v>01/1900</v>
      </c>
      <c r="R480" s="475">
        <f t="shared" si="47"/>
        <v>1</v>
      </c>
      <c r="S480" s="691"/>
      <c r="T480" s="691"/>
      <c r="U480" s="691"/>
      <c r="V480" s="691"/>
      <c r="W480" s="818"/>
      <c r="X480" s="818"/>
      <c r="Y480" s="818"/>
      <c r="Z480" s="818"/>
    </row>
    <row r="481" spans="1:26" ht="15">
      <c r="A481" s="537"/>
      <c r="B481" s="669"/>
      <c r="C481" s="537"/>
      <c r="D481" s="848" t="str">
        <f t="shared" si="45"/>
        <v>Caisse-01/1900</v>
      </c>
      <c r="E481" s="541"/>
      <c r="F481" s="680"/>
      <c r="G481" s="540"/>
      <c r="H481" s="930"/>
      <c r="I481" s="962"/>
      <c r="J481" s="930">
        <f t="shared" si="46"/>
        <v>0</v>
      </c>
      <c r="K481" s="930">
        <f t="shared" si="43"/>
        <v>0</v>
      </c>
      <c r="L481" s="705">
        <f t="shared" si="44"/>
        <v>0</v>
      </c>
      <c r="M481" s="537"/>
      <c r="N481" s="706">
        <f>+IF(A481="",0,IF(A481=Table!$A$5,L481,(IF(A481=Table!$A$3,0,IF(A481=Table!$A$4,L481,0)))))</f>
        <v>0</v>
      </c>
      <c r="O481" s="672"/>
      <c r="P481" s="707">
        <f>-IF(A481=Table!$A$5,I481,0)+IF(A481=Table!$A$5,H481,0)</f>
        <v>0</v>
      </c>
      <c r="Q481" s="539" t="str">
        <f t="shared" si="42"/>
        <v>01/1900</v>
      </c>
      <c r="R481" s="475">
        <f t="shared" si="47"/>
        <v>1</v>
      </c>
      <c r="S481" s="691"/>
      <c r="T481" s="691"/>
      <c r="U481" s="691"/>
      <c r="V481" s="691"/>
      <c r="W481" s="818"/>
      <c r="X481" s="818"/>
      <c r="Y481" s="818"/>
      <c r="Z481" s="818"/>
    </row>
    <row r="482" spans="1:26" ht="15">
      <c r="A482" s="537"/>
      <c r="B482" s="669"/>
      <c r="C482" s="537"/>
      <c r="D482" s="848" t="str">
        <f t="shared" si="45"/>
        <v>Caisse-01/1900</v>
      </c>
      <c r="E482" s="687"/>
      <c r="F482" s="680"/>
      <c r="G482" s="540"/>
      <c r="H482" s="930"/>
      <c r="I482" s="961"/>
      <c r="J482" s="930">
        <f t="shared" si="46"/>
        <v>0</v>
      </c>
      <c r="K482" s="930">
        <f t="shared" si="43"/>
        <v>0</v>
      </c>
      <c r="L482" s="705">
        <f t="shared" si="44"/>
        <v>0</v>
      </c>
      <c r="M482" s="537"/>
      <c r="N482" s="706">
        <f>+IF(A482="",0,IF(A482=Table!$A$5,L482,(IF(A482=Table!$A$3,0,IF(A482=Table!$A$4,L482,0)))))</f>
        <v>0</v>
      </c>
      <c r="O482" s="672"/>
      <c r="P482" s="707">
        <f>-IF(A482=Table!$A$5,I482,0)+IF(A482=Table!$A$5,H482,0)</f>
        <v>0</v>
      </c>
      <c r="Q482" s="539" t="str">
        <f t="shared" si="42"/>
        <v>01/1900</v>
      </c>
      <c r="R482" s="475">
        <f t="shared" si="47"/>
        <v>1</v>
      </c>
      <c r="S482" s="691"/>
      <c r="T482" s="691"/>
      <c r="U482" s="691"/>
      <c r="V482" s="691"/>
      <c r="W482" s="818"/>
      <c r="X482" s="818"/>
      <c r="Y482" s="818"/>
      <c r="Z482" s="818"/>
    </row>
    <row r="483" spans="1:26" ht="15">
      <c r="A483" s="537"/>
      <c r="B483" s="669"/>
      <c r="C483" s="537"/>
      <c r="D483" s="848" t="str">
        <f t="shared" si="45"/>
        <v>Caisse-01/1900</v>
      </c>
      <c r="E483" s="687"/>
      <c r="F483" s="680"/>
      <c r="G483" s="540"/>
      <c r="H483" s="930"/>
      <c r="I483" s="962"/>
      <c r="J483" s="930">
        <f t="shared" si="46"/>
        <v>0</v>
      </c>
      <c r="K483" s="930">
        <f t="shared" si="43"/>
        <v>0</v>
      </c>
      <c r="L483" s="705">
        <f t="shared" si="44"/>
        <v>0</v>
      </c>
      <c r="M483" s="537"/>
      <c r="N483" s="706">
        <f>+IF(A483="",0,IF(A483=Table!$A$5,L483,(IF(A483=Table!$A$3,0,IF(A483=Table!$A$4,L483,0)))))</f>
        <v>0</v>
      </c>
      <c r="O483" s="672"/>
      <c r="P483" s="707">
        <f>-IF(A483=Table!$A$5,I483,0)+IF(A483=Table!$A$5,H483,0)</f>
        <v>0</v>
      </c>
      <c r="Q483" s="539" t="str">
        <f t="shared" si="42"/>
        <v>01/1900</v>
      </c>
      <c r="R483" s="475">
        <f t="shared" si="47"/>
        <v>1</v>
      </c>
      <c r="S483" s="691"/>
      <c r="T483" s="691"/>
      <c r="U483" s="691"/>
      <c r="V483" s="691"/>
      <c r="W483" s="818"/>
      <c r="X483" s="818"/>
      <c r="Y483" s="818"/>
      <c r="Z483" s="818"/>
    </row>
    <row r="484" spans="1:26" ht="15">
      <c r="A484" s="537"/>
      <c r="B484" s="669"/>
      <c r="C484" s="537"/>
      <c r="D484" s="848" t="str">
        <f t="shared" si="45"/>
        <v>Caisse-01/1900</v>
      </c>
      <c r="E484" s="687"/>
      <c r="F484" s="680"/>
      <c r="G484" s="540"/>
      <c r="H484" s="930"/>
      <c r="I484" s="962"/>
      <c r="J484" s="930">
        <f t="shared" si="46"/>
        <v>0</v>
      </c>
      <c r="K484" s="930">
        <f t="shared" si="43"/>
        <v>0</v>
      </c>
      <c r="L484" s="705">
        <f t="shared" si="44"/>
        <v>0</v>
      </c>
      <c r="M484" s="537"/>
      <c r="N484" s="706">
        <f>+IF(A484="",0,IF(A484=Table!$A$5,L484,(IF(A484=Table!$A$3,0,IF(A484=Table!$A$4,L484,0)))))</f>
        <v>0</v>
      </c>
      <c r="O484" s="672"/>
      <c r="P484" s="707">
        <f>-IF(A484=Table!$A$5,I484,0)+IF(A484=Table!$A$5,H484,0)</f>
        <v>0</v>
      </c>
      <c r="Q484" s="539" t="str">
        <f t="shared" si="42"/>
        <v>01/1900</v>
      </c>
      <c r="R484" s="475">
        <f t="shared" si="47"/>
        <v>1</v>
      </c>
      <c r="S484" s="691"/>
      <c r="T484" s="691"/>
      <c r="U484" s="691"/>
      <c r="V484" s="691"/>
      <c r="W484" s="818"/>
      <c r="X484" s="818"/>
      <c r="Y484" s="818"/>
      <c r="Z484" s="818"/>
    </row>
    <row r="485" spans="1:26" ht="15">
      <c r="A485" s="537"/>
      <c r="B485" s="669"/>
      <c r="C485" s="537"/>
      <c r="D485" s="848" t="str">
        <f t="shared" si="45"/>
        <v>Caisse-01/1900</v>
      </c>
      <c r="E485" s="687"/>
      <c r="F485" s="680"/>
      <c r="G485" s="540"/>
      <c r="H485" s="930"/>
      <c r="I485" s="961"/>
      <c r="J485" s="930">
        <f t="shared" si="46"/>
        <v>0</v>
      </c>
      <c r="K485" s="930">
        <f t="shared" si="43"/>
        <v>0</v>
      </c>
      <c r="L485" s="705">
        <f t="shared" si="44"/>
        <v>0</v>
      </c>
      <c r="M485" s="537"/>
      <c r="N485" s="706">
        <f>+IF(A485="",0,IF(A485=Table!$A$5,L485,(IF(A485=Table!$A$3,0,IF(A485=Table!$A$4,L485,0)))))</f>
        <v>0</v>
      </c>
      <c r="O485" s="672"/>
      <c r="P485" s="707">
        <f>-IF(A485=Table!$A$5,I485,0)+IF(A485=Table!$A$5,H485,0)</f>
        <v>0</v>
      </c>
      <c r="Q485" s="539" t="str">
        <f t="shared" si="42"/>
        <v>01/1900</v>
      </c>
      <c r="R485" s="475">
        <f t="shared" si="47"/>
        <v>1</v>
      </c>
      <c r="S485" s="691"/>
      <c r="T485" s="691"/>
      <c r="U485" s="691"/>
      <c r="V485" s="691"/>
      <c r="W485" s="818"/>
      <c r="X485" s="818"/>
      <c r="Y485" s="818"/>
      <c r="Z485" s="818"/>
    </row>
    <row r="486" spans="1:26" ht="15">
      <c r="A486" s="537"/>
      <c r="B486" s="669"/>
      <c r="C486" s="537"/>
      <c r="D486" s="848" t="str">
        <f t="shared" si="45"/>
        <v>Caisse-01/1900</v>
      </c>
      <c r="E486" s="687"/>
      <c r="F486" s="680"/>
      <c r="G486" s="540"/>
      <c r="H486" s="930"/>
      <c r="I486" s="962"/>
      <c r="J486" s="930">
        <f t="shared" si="46"/>
        <v>0</v>
      </c>
      <c r="K486" s="930">
        <f t="shared" si="43"/>
        <v>0</v>
      </c>
      <c r="L486" s="705">
        <f t="shared" si="44"/>
        <v>0</v>
      </c>
      <c r="M486" s="537"/>
      <c r="N486" s="706">
        <f>+IF(A486="",0,IF(A486=Table!$A$5,L486,(IF(A486=Table!$A$3,0,IF(A486=Table!$A$4,L486,0)))))</f>
        <v>0</v>
      </c>
      <c r="O486" s="672"/>
      <c r="P486" s="707">
        <f>-IF(A486=Table!$A$5,I486,0)+IF(A486=Table!$A$5,H486,0)</f>
        <v>0</v>
      </c>
      <c r="Q486" s="539" t="str">
        <f t="shared" si="42"/>
        <v>01/1900</v>
      </c>
      <c r="R486" s="475">
        <f t="shared" si="47"/>
        <v>1</v>
      </c>
      <c r="S486" s="691"/>
      <c r="T486" s="691"/>
      <c r="U486" s="691"/>
      <c r="V486" s="691"/>
      <c r="W486" s="818"/>
      <c r="X486" s="818"/>
      <c r="Y486" s="818"/>
      <c r="Z486" s="818"/>
    </row>
    <row r="487" spans="1:26" ht="15">
      <c r="A487" s="537"/>
      <c r="B487" s="669"/>
      <c r="C487" s="537"/>
      <c r="D487" s="848" t="str">
        <f t="shared" si="45"/>
        <v>Caisse-01/1900</v>
      </c>
      <c r="E487" s="541"/>
      <c r="F487" s="680"/>
      <c r="G487" s="540"/>
      <c r="H487" s="930"/>
      <c r="I487" s="962"/>
      <c r="J487" s="930">
        <f t="shared" si="46"/>
        <v>0</v>
      </c>
      <c r="K487" s="930">
        <f t="shared" si="43"/>
        <v>0</v>
      </c>
      <c r="L487" s="705">
        <f t="shared" si="44"/>
        <v>0</v>
      </c>
      <c r="M487" s="537"/>
      <c r="N487" s="706">
        <f>+IF(A487="",0,IF(A487=Table!$A$5,L487,(IF(A487=Table!$A$3,0,IF(A487=Table!$A$4,L487,0)))))</f>
        <v>0</v>
      </c>
      <c r="O487" s="672"/>
      <c r="P487" s="707">
        <f>-IF(A487=Table!$A$5,I487,0)+IF(A487=Table!$A$5,H487,0)</f>
        <v>0</v>
      </c>
      <c r="Q487" s="539" t="str">
        <f t="shared" si="42"/>
        <v>01/1900</v>
      </c>
      <c r="R487" s="475">
        <f t="shared" si="47"/>
        <v>1</v>
      </c>
      <c r="S487" s="691"/>
      <c r="T487" s="691"/>
      <c r="U487" s="691"/>
      <c r="V487" s="691"/>
      <c r="W487" s="818"/>
      <c r="X487" s="818"/>
      <c r="Y487" s="818"/>
      <c r="Z487" s="818"/>
    </row>
    <row r="488" spans="1:26" ht="15">
      <c r="A488" s="537"/>
      <c r="B488" s="669"/>
      <c r="C488" s="537"/>
      <c r="D488" s="848" t="str">
        <f t="shared" si="45"/>
        <v>Caisse-01/1900</v>
      </c>
      <c r="E488" s="541"/>
      <c r="F488" s="680"/>
      <c r="G488" s="540"/>
      <c r="H488" s="930"/>
      <c r="I488" s="961"/>
      <c r="J488" s="930">
        <f t="shared" si="46"/>
        <v>0</v>
      </c>
      <c r="K488" s="930">
        <f t="shared" si="43"/>
        <v>0</v>
      </c>
      <c r="L488" s="705">
        <f t="shared" si="44"/>
        <v>0</v>
      </c>
      <c r="M488" s="537"/>
      <c r="N488" s="706">
        <f>+IF(A488="",0,IF(A488=Table!$A$5,L488,(IF(A488=Table!$A$3,0,IF(A488=Table!$A$4,L488,0)))))</f>
        <v>0</v>
      </c>
      <c r="O488" s="672"/>
      <c r="P488" s="707">
        <f>-IF(A488=Table!$A$5,I488,0)+IF(A488=Table!$A$5,H488,0)</f>
        <v>0</v>
      </c>
      <c r="Q488" s="539" t="str">
        <f t="shared" si="42"/>
        <v>01/1900</v>
      </c>
      <c r="R488" s="475">
        <f t="shared" si="47"/>
        <v>1</v>
      </c>
      <c r="S488" s="691"/>
      <c r="T488" s="691"/>
      <c r="U488" s="691"/>
      <c r="V488" s="691"/>
      <c r="W488" s="818"/>
      <c r="X488" s="818"/>
      <c r="Y488" s="818"/>
      <c r="Z488" s="818"/>
    </row>
    <row r="489" spans="1:26" ht="15">
      <c r="A489" s="537"/>
      <c r="B489" s="669"/>
      <c r="C489" s="537"/>
      <c r="D489" s="848" t="str">
        <f t="shared" si="45"/>
        <v>Caisse-01/1900</v>
      </c>
      <c r="E489" s="687"/>
      <c r="F489" s="680"/>
      <c r="G489" s="540"/>
      <c r="H489" s="930"/>
      <c r="I489" s="962"/>
      <c r="J489" s="930">
        <f t="shared" si="46"/>
        <v>0</v>
      </c>
      <c r="K489" s="930">
        <f t="shared" si="43"/>
        <v>0</v>
      </c>
      <c r="L489" s="705">
        <f t="shared" si="44"/>
        <v>0</v>
      </c>
      <c r="M489" s="537"/>
      <c r="N489" s="706">
        <f>+IF(A489="",0,IF(A489=Table!$A$5,L489,(IF(A489=Table!$A$3,0,IF(A489=Table!$A$4,L489,0)))))</f>
        <v>0</v>
      </c>
      <c r="O489" s="672"/>
      <c r="P489" s="707">
        <f>-IF(A489=Table!$A$5,I489,0)+IF(A489=Table!$A$5,H489,0)</f>
        <v>0</v>
      </c>
      <c r="Q489" s="539" t="str">
        <f t="shared" si="42"/>
        <v>01/1900</v>
      </c>
      <c r="R489" s="475">
        <f t="shared" si="47"/>
        <v>1</v>
      </c>
      <c r="S489" s="691"/>
      <c r="T489" s="691"/>
      <c r="U489" s="691"/>
      <c r="V489" s="691"/>
      <c r="W489" s="818"/>
      <c r="X489" s="818"/>
      <c r="Y489" s="818"/>
      <c r="Z489" s="818"/>
    </row>
    <row r="490" spans="1:26" ht="15">
      <c r="A490" s="537"/>
      <c r="B490" s="669"/>
      <c r="C490" s="537"/>
      <c r="D490" s="848" t="str">
        <f t="shared" si="45"/>
        <v>Caisse-01/1900</v>
      </c>
      <c r="E490" s="687"/>
      <c r="F490" s="673"/>
      <c r="G490" s="540"/>
      <c r="H490" s="930"/>
      <c r="I490" s="962"/>
      <c r="J490" s="930">
        <f t="shared" si="46"/>
        <v>0</v>
      </c>
      <c r="K490" s="930">
        <f t="shared" si="43"/>
        <v>0</v>
      </c>
      <c r="L490" s="705">
        <f t="shared" si="44"/>
        <v>0</v>
      </c>
      <c r="M490" s="537"/>
      <c r="N490" s="706">
        <f>+IF(A490="",0,IF(A490=Table!$A$5,L490,(IF(A490=Table!$A$3,0,IF(A490=Table!$A$4,L490,0)))))</f>
        <v>0</v>
      </c>
      <c r="O490" s="672"/>
      <c r="P490" s="707">
        <f>-IF(A490=Table!$A$5,I490,0)+IF(A490=Table!$A$5,H490,0)</f>
        <v>0</v>
      </c>
      <c r="Q490" s="539" t="str">
        <f t="shared" si="42"/>
        <v>01/1900</v>
      </c>
      <c r="R490" s="475">
        <f t="shared" si="47"/>
        <v>1</v>
      </c>
      <c r="S490" s="691"/>
      <c r="T490" s="691"/>
      <c r="U490" s="691"/>
      <c r="V490" s="691"/>
      <c r="W490" s="818"/>
      <c r="X490" s="818"/>
      <c r="Y490" s="818"/>
      <c r="Z490" s="818"/>
    </row>
    <row r="491" spans="1:26" ht="15">
      <c r="A491" s="537"/>
      <c r="B491" s="669"/>
      <c r="C491" s="537"/>
      <c r="D491" s="848" t="str">
        <f t="shared" si="45"/>
        <v>Caisse-01/1900</v>
      </c>
      <c r="E491" s="541"/>
      <c r="F491" s="680"/>
      <c r="G491" s="540"/>
      <c r="H491" s="930"/>
      <c r="I491" s="962"/>
      <c r="J491" s="930">
        <f t="shared" si="46"/>
        <v>0</v>
      </c>
      <c r="K491" s="930">
        <f t="shared" si="43"/>
        <v>0</v>
      </c>
      <c r="L491" s="705">
        <f t="shared" si="44"/>
        <v>0</v>
      </c>
      <c r="M491" s="537"/>
      <c r="N491" s="706">
        <f>+IF(A491="",0,IF(A491=Table!$A$5,L491,(IF(A491=Table!$A$3,0,IF(A491=Table!$A$4,L491,0)))))</f>
        <v>0</v>
      </c>
      <c r="O491" s="672"/>
      <c r="P491" s="707">
        <f>-IF(A491=Table!$A$5,I491,0)+IF(A491=Table!$A$5,H491,0)</f>
        <v>0</v>
      </c>
      <c r="Q491" s="539" t="str">
        <f t="shared" si="42"/>
        <v>01/1900</v>
      </c>
      <c r="R491" s="475">
        <f t="shared" si="47"/>
        <v>1</v>
      </c>
      <c r="S491" s="691"/>
      <c r="T491" s="691"/>
      <c r="U491" s="691"/>
      <c r="V491" s="691"/>
      <c r="W491" s="818"/>
      <c r="X491" s="818"/>
      <c r="Y491" s="818"/>
      <c r="Z491" s="818"/>
    </row>
    <row r="492" spans="1:26" ht="15">
      <c r="A492" s="537"/>
      <c r="B492" s="669"/>
      <c r="C492" s="537"/>
      <c r="D492" s="848" t="str">
        <f t="shared" si="45"/>
        <v>Caisse-01/1900</v>
      </c>
      <c r="E492" s="687"/>
      <c r="F492" s="680"/>
      <c r="G492" s="540"/>
      <c r="H492" s="930"/>
      <c r="I492" s="962"/>
      <c r="J492" s="930">
        <f t="shared" si="46"/>
        <v>0</v>
      </c>
      <c r="K492" s="930">
        <f t="shared" si="43"/>
        <v>0</v>
      </c>
      <c r="L492" s="705">
        <f t="shared" si="44"/>
        <v>0</v>
      </c>
      <c r="M492" s="537"/>
      <c r="N492" s="706">
        <f>+IF(A492="",0,IF(A492=Table!$A$5,L492,(IF(A492=Table!$A$3,0,IF(A492=Table!$A$4,L492,0)))))</f>
        <v>0</v>
      </c>
      <c r="O492" s="672"/>
      <c r="P492" s="707">
        <f>-IF(A492=Table!$A$5,I492,0)+IF(A492=Table!$A$5,H492,0)</f>
        <v>0</v>
      </c>
      <c r="Q492" s="539" t="str">
        <f t="shared" si="42"/>
        <v>01/1900</v>
      </c>
      <c r="R492" s="475">
        <f t="shared" si="47"/>
        <v>1</v>
      </c>
      <c r="S492" s="691"/>
      <c r="T492" s="691"/>
      <c r="U492" s="691"/>
      <c r="V492" s="691"/>
      <c r="W492" s="818"/>
      <c r="X492" s="818"/>
      <c r="Y492" s="818"/>
      <c r="Z492" s="818"/>
    </row>
    <row r="493" spans="1:26" ht="15">
      <c r="A493" s="537"/>
      <c r="B493" s="669"/>
      <c r="C493" s="537"/>
      <c r="D493" s="848" t="str">
        <f t="shared" si="45"/>
        <v>Caisse-01/1900</v>
      </c>
      <c r="E493" s="687"/>
      <c r="F493" s="680"/>
      <c r="G493" s="540"/>
      <c r="H493" s="930"/>
      <c r="I493" s="962"/>
      <c r="J493" s="930">
        <f t="shared" si="46"/>
        <v>0</v>
      </c>
      <c r="K493" s="930">
        <f t="shared" si="43"/>
        <v>0</v>
      </c>
      <c r="L493" s="705">
        <f t="shared" si="44"/>
        <v>0</v>
      </c>
      <c r="M493" s="537"/>
      <c r="N493" s="706">
        <f>+IF(A493="",0,IF(A493=Table!$A$5,L493,(IF(A493=Table!$A$3,0,IF(A493=Table!$A$4,L493,0)))))</f>
        <v>0</v>
      </c>
      <c r="O493" s="672"/>
      <c r="P493" s="707">
        <f>-IF(A493=Table!$A$5,I493,0)+IF(A493=Table!$A$5,H493,0)</f>
        <v>0</v>
      </c>
      <c r="Q493" s="539" t="str">
        <f t="shared" si="42"/>
        <v>01/1900</v>
      </c>
      <c r="R493" s="475">
        <f t="shared" si="47"/>
        <v>1</v>
      </c>
      <c r="S493" s="691"/>
      <c r="T493" s="691"/>
      <c r="U493" s="691"/>
      <c r="V493" s="691"/>
      <c r="W493" s="818"/>
      <c r="X493" s="818"/>
      <c r="Y493" s="818"/>
      <c r="Z493" s="818"/>
    </row>
    <row r="494" spans="1:26" ht="15">
      <c r="A494" s="537"/>
      <c r="B494" s="669"/>
      <c r="C494" s="537"/>
      <c r="D494" s="848" t="str">
        <f t="shared" si="45"/>
        <v>Caisse-01/1900</v>
      </c>
      <c r="E494" s="687"/>
      <c r="F494" s="680"/>
      <c r="G494" s="540"/>
      <c r="H494" s="930"/>
      <c r="I494" s="962"/>
      <c r="J494" s="930">
        <f t="shared" si="46"/>
        <v>0</v>
      </c>
      <c r="K494" s="930">
        <f t="shared" si="43"/>
        <v>0</v>
      </c>
      <c r="L494" s="705">
        <f t="shared" si="44"/>
        <v>0</v>
      </c>
      <c r="M494" s="537"/>
      <c r="N494" s="706">
        <f>+IF(A494="",0,IF(A494=Table!$A$5,L494,(IF(A494=Table!$A$3,0,IF(A494=Table!$A$4,L494,0)))))</f>
        <v>0</v>
      </c>
      <c r="O494" s="672"/>
      <c r="P494" s="707">
        <f>-IF(A494=Table!$A$5,I494,0)+IF(A494=Table!$A$5,H494,0)</f>
        <v>0</v>
      </c>
      <c r="Q494" s="539" t="str">
        <f t="shared" si="42"/>
        <v>01/1900</v>
      </c>
      <c r="R494" s="475">
        <f t="shared" si="47"/>
        <v>1</v>
      </c>
      <c r="S494" s="691"/>
      <c r="T494" s="691"/>
      <c r="U494" s="691"/>
      <c r="V494" s="691"/>
      <c r="W494" s="818"/>
      <c r="X494" s="818"/>
      <c r="Y494" s="818"/>
      <c r="Z494" s="818"/>
    </row>
    <row r="495" spans="1:26" ht="15">
      <c r="A495" s="537"/>
      <c r="B495" s="669"/>
      <c r="C495" s="537"/>
      <c r="D495" s="848" t="str">
        <f t="shared" si="45"/>
        <v>Caisse-01/1900</v>
      </c>
      <c r="E495" s="687"/>
      <c r="F495" s="680"/>
      <c r="G495" s="540"/>
      <c r="H495" s="930"/>
      <c r="I495" s="962"/>
      <c r="J495" s="930">
        <f t="shared" si="46"/>
        <v>0</v>
      </c>
      <c r="K495" s="930">
        <f t="shared" si="43"/>
        <v>0</v>
      </c>
      <c r="L495" s="705">
        <f t="shared" si="44"/>
        <v>0</v>
      </c>
      <c r="M495" s="537"/>
      <c r="N495" s="706">
        <f>+IF(A495="",0,IF(A495=Table!$A$5,L495,(IF(A495=Table!$A$3,0,IF(A495=Table!$A$4,L495,0)))))</f>
        <v>0</v>
      </c>
      <c r="O495" s="672"/>
      <c r="P495" s="707">
        <f>-IF(A495=Table!$A$5,I495,0)+IF(A495=Table!$A$5,H495,0)</f>
        <v>0</v>
      </c>
      <c r="Q495" s="539" t="str">
        <f t="shared" si="42"/>
        <v>01/1900</v>
      </c>
      <c r="R495" s="475">
        <f t="shared" si="47"/>
        <v>1</v>
      </c>
      <c r="S495" s="691"/>
      <c r="T495" s="691"/>
      <c r="U495" s="691"/>
      <c r="V495" s="691"/>
      <c r="W495" s="818"/>
      <c r="X495" s="818"/>
      <c r="Y495" s="818"/>
      <c r="Z495" s="818"/>
    </row>
    <row r="496" spans="1:26" ht="15">
      <c r="A496" s="537"/>
      <c r="B496" s="669"/>
      <c r="C496" s="537"/>
      <c r="D496" s="848" t="str">
        <f t="shared" si="45"/>
        <v>Caisse-01/1900</v>
      </c>
      <c r="E496" s="541"/>
      <c r="F496" s="680"/>
      <c r="G496" s="540"/>
      <c r="H496" s="930"/>
      <c r="I496" s="962"/>
      <c r="J496" s="930">
        <f t="shared" si="46"/>
        <v>0</v>
      </c>
      <c r="K496" s="930">
        <f t="shared" si="43"/>
        <v>0</v>
      </c>
      <c r="L496" s="705">
        <f t="shared" si="44"/>
        <v>0</v>
      </c>
      <c r="M496" s="537"/>
      <c r="N496" s="706">
        <f>+IF(A496="",0,IF(A496=Table!$A$5,L496,(IF(A496=Table!$A$3,0,IF(A496=Table!$A$4,L496,0)))))</f>
        <v>0</v>
      </c>
      <c r="O496" s="672"/>
      <c r="P496" s="707">
        <f>-IF(A496=Table!$A$5,I496,0)+IF(A496=Table!$A$5,H496,0)</f>
        <v>0</v>
      </c>
      <c r="Q496" s="539" t="str">
        <f t="shared" si="42"/>
        <v>01/1900</v>
      </c>
      <c r="R496" s="475">
        <f t="shared" si="47"/>
        <v>1</v>
      </c>
      <c r="S496" s="691"/>
      <c r="T496" s="691"/>
      <c r="U496" s="691"/>
      <c r="V496" s="691"/>
      <c r="W496" s="818"/>
      <c r="X496" s="818"/>
      <c r="Y496" s="818"/>
      <c r="Z496" s="818"/>
    </row>
    <row r="497" spans="1:26" ht="15">
      <c r="A497" s="537"/>
      <c r="B497" s="669"/>
      <c r="C497" s="537"/>
      <c r="D497" s="848" t="str">
        <f t="shared" si="45"/>
        <v>Caisse-01/1900</v>
      </c>
      <c r="E497" s="687"/>
      <c r="F497" s="680"/>
      <c r="G497" s="540"/>
      <c r="H497" s="930"/>
      <c r="I497" s="962"/>
      <c r="J497" s="930">
        <f t="shared" si="46"/>
        <v>0</v>
      </c>
      <c r="K497" s="930">
        <f t="shared" si="43"/>
        <v>0</v>
      </c>
      <c r="L497" s="705">
        <f t="shared" si="44"/>
        <v>0</v>
      </c>
      <c r="M497" s="537"/>
      <c r="N497" s="706">
        <f>+IF(A497="",0,IF(A497=Table!$A$5,L497,(IF(A497=Table!$A$3,0,IF(A497=Table!$A$4,L497,0)))))</f>
        <v>0</v>
      </c>
      <c r="O497" s="672"/>
      <c r="P497" s="707">
        <f>-IF(A497=Table!$A$5,I497,0)+IF(A497=Table!$A$5,H497,0)</f>
        <v>0</v>
      </c>
      <c r="Q497" s="539" t="str">
        <f t="shared" si="42"/>
        <v>01/1900</v>
      </c>
      <c r="R497" s="475">
        <f t="shared" si="47"/>
        <v>1</v>
      </c>
      <c r="S497" s="691"/>
      <c r="T497" s="691"/>
      <c r="U497" s="691"/>
      <c r="V497" s="691"/>
      <c r="W497" s="818"/>
      <c r="X497" s="818"/>
      <c r="Y497" s="818"/>
      <c r="Z497" s="818"/>
    </row>
    <row r="498" spans="1:26" ht="15">
      <c r="A498" s="537"/>
      <c r="B498" s="669"/>
      <c r="C498" s="537"/>
      <c r="D498" s="848" t="str">
        <f t="shared" si="45"/>
        <v>Caisse-01/1900</v>
      </c>
      <c r="E498" s="687"/>
      <c r="F498" s="680"/>
      <c r="G498" s="540"/>
      <c r="H498" s="930"/>
      <c r="I498" s="962"/>
      <c r="J498" s="930">
        <f t="shared" si="46"/>
        <v>0</v>
      </c>
      <c r="K498" s="930">
        <f t="shared" si="43"/>
        <v>0</v>
      </c>
      <c r="L498" s="705">
        <f t="shared" si="44"/>
        <v>0</v>
      </c>
      <c r="M498" s="537"/>
      <c r="N498" s="706">
        <f>+IF(A498="",0,IF(A498=Table!$A$5,L498,(IF(A498=Table!$A$3,0,IF(A498=Table!$A$4,L498,0)))))</f>
        <v>0</v>
      </c>
      <c r="O498" s="672"/>
      <c r="P498" s="707">
        <f>-IF(A498=Table!$A$5,I498,0)+IF(A498=Table!$A$5,H498,0)</f>
        <v>0</v>
      </c>
      <c r="Q498" s="539" t="str">
        <f t="shared" si="42"/>
        <v>01/1900</v>
      </c>
      <c r="R498" s="475">
        <f t="shared" si="47"/>
        <v>1</v>
      </c>
      <c r="S498" s="691"/>
      <c r="T498" s="691"/>
      <c r="U498" s="691"/>
      <c r="V498" s="691"/>
      <c r="W498" s="818"/>
      <c r="X498" s="818"/>
      <c r="Y498" s="818"/>
      <c r="Z498" s="818"/>
    </row>
    <row r="499" spans="1:26" ht="15">
      <c r="A499" s="537"/>
      <c r="B499" s="669"/>
      <c r="C499" s="537"/>
      <c r="D499" s="848" t="str">
        <f t="shared" si="45"/>
        <v>Caisse-01/1900</v>
      </c>
      <c r="E499" s="687"/>
      <c r="F499" s="680"/>
      <c r="G499" s="540"/>
      <c r="H499" s="930"/>
      <c r="I499" s="962"/>
      <c r="J499" s="930">
        <f t="shared" si="46"/>
        <v>0</v>
      </c>
      <c r="K499" s="930">
        <f t="shared" si="43"/>
        <v>0</v>
      </c>
      <c r="L499" s="705">
        <f t="shared" si="44"/>
        <v>0</v>
      </c>
      <c r="M499" s="537"/>
      <c r="N499" s="706">
        <f>+IF(A499="",0,IF(A499=Table!$A$5,L499,(IF(A499=Table!$A$3,0,IF(A499=Table!$A$4,L499,0)))))</f>
        <v>0</v>
      </c>
      <c r="O499" s="672"/>
      <c r="P499" s="707">
        <f>-IF(A499=Table!$A$5,I499,0)+IF(A499=Table!$A$5,H499,0)</f>
        <v>0</v>
      </c>
      <c r="Q499" s="539" t="str">
        <f t="shared" si="42"/>
        <v>01/1900</v>
      </c>
      <c r="R499" s="475">
        <f t="shared" si="47"/>
        <v>1</v>
      </c>
      <c r="S499" s="691"/>
      <c r="T499" s="691"/>
      <c r="U499" s="691"/>
      <c r="V499" s="691"/>
      <c r="W499" s="818"/>
      <c r="X499" s="818"/>
      <c r="Y499" s="818"/>
      <c r="Z499" s="818"/>
    </row>
    <row r="500" spans="1:26" ht="15">
      <c r="A500" s="537"/>
      <c r="B500" s="669"/>
      <c r="C500" s="537"/>
      <c r="D500" s="848" t="str">
        <f t="shared" si="45"/>
        <v>Caisse-01/1900</v>
      </c>
      <c r="E500" s="687"/>
      <c r="F500" s="680"/>
      <c r="G500" s="540"/>
      <c r="H500" s="930"/>
      <c r="I500" s="962"/>
      <c r="J500" s="930">
        <f t="shared" si="46"/>
        <v>0</v>
      </c>
      <c r="K500" s="930">
        <f t="shared" si="43"/>
        <v>0</v>
      </c>
      <c r="L500" s="705">
        <f t="shared" si="44"/>
        <v>0</v>
      </c>
      <c r="M500" s="537"/>
      <c r="N500" s="706">
        <f>+IF(A500="",0,IF(A500=Table!$A$5,L500,(IF(A500=Table!$A$3,0,IF(A500=Table!$A$4,L500,0)))))</f>
        <v>0</v>
      </c>
      <c r="O500" s="672"/>
      <c r="P500" s="707">
        <f>-IF(A500=Table!$A$5,I500,0)+IF(A500=Table!$A$5,H500,0)</f>
        <v>0</v>
      </c>
      <c r="Q500" s="539" t="str">
        <f t="shared" si="42"/>
        <v>01/1900</v>
      </c>
      <c r="R500" s="475">
        <f t="shared" si="47"/>
        <v>1</v>
      </c>
      <c r="S500" s="691"/>
      <c r="T500" s="691"/>
      <c r="U500" s="691"/>
      <c r="V500" s="691"/>
      <c r="W500" s="818"/>
      <c r="X500" s="818"/>
      <c r="Y500" s="818"/>
      <c r="Z500" s="818"/>
    </row>
    <row r="501" spans="1:26" ht="15">
      <c r="A501" s="537"/>
      <c r="B501" s="669"/>
      <c r="C501" s="537"/>
      <c r="D501" s="848" t="str">
        <f t="shared" si="45"/>
        <v>Caisse-01/1900</v>
      </c>
      <c r="E501" s="687"/>
      <c r="F501" s="680"/>
      <c r="G501" s="540"/>
      <c r="H501" s="930"/>
      <c r="I501" s="962"/>
      <c r="J501" s="930">
        <f t="shared" si="46"/>
        <v>0</v>
      </c>
      <c r="K501" s="930">
        <f t="shared" si="43"/>
        <v>0</v>
      </c>
      <c r="L501" s="705">
        <f t="shared" si="44"/>
        <v>0</v>
      </c>
      <c r="M501" s="537"/>
      <c r="N501" s="706">
        <f>+IF(A501="",0,IF(A501=Table!$A$5,L501,(IF(A501=Table!$A$3,0,IF(A501=Table!$A$4,L501,0)))))</f>
        <v>0</v>
      </c>
      <c r="O501" s="672"/>
      <c r="P501" s="707">
        <f>-IF(A501=Table!$A$5,I501,0)+IF(A501=Table!$A$5,H501,0)</f>
        <v>0</v>
      </c>
      <c r="Q501" s="539" t="str">
        <f t="shared" si="42"/>
        <v>01/1900</v>
      </c>
      <c r="R501" s="475">
        <f t="shared" si="47"/>
        <v>1</v>
      </c>
      <c r="S501" s="691"/>
      <c r="T501" s="691"/>
      <c r="U501" s="691"/>
      <c r="V501" s="691"/>
      <c r="W501" s="818"/>
      <c r="X501" s="818"/>
      <c r="Y501" s="818"/>
      <c r="Z501" s="818"/>
    </row>
    <row r="502" spans="1:26" ht="15">
      <c r="A502" s="537"/>
      <c r="B502" s="669"/>
      <c r="C502" s="537"/>
      <c r="D502" s="848" t="str">
        <f t="shared" si="45"/>
        <v>Caisse-01/1900</v>
      </c>
      <c r="E502" s="687"/>
      <c r="F502" s="680"/>
      <c r="G502" s="540"/>
      <c r="H502" s="930"/>
      <c r="I502" s="962"/>
      <c r="J502" s="930">
        <f t="shared" si="46"/>
        <v>0</v>
      </c>
      <c r="K502" s="930">
        <f t="shared" si="43"/>
        <v>0</v>
      </c>
      <c r="L502" s="705">
        <f t="shared" si="44"/>
        <v>0</v>
      </c>
      <c r="M502" s="537"/>
      <c r="N502" s="706">
        <f>+IF(A502="",0,IF(A502=Table!$A$5,L502,(IF(A502=Table!$A$3,0,IF(A502=Table!$A$4,L502,0)))))</f>
        <v>0</v>
      </c>
      <c r="O502" s="672"/>
      <c r="P502" s="707">
        <f>-IF(A502=Table!$A$5,I502,0)+IF(A502=Table!$A$5,H502,0)</f>
        <v>0</v>
      </c>
      <c r="Q502" s="539" t="str">
        <f t="shared" si="42"/>
        <v>01/1900</v>
      </c>
      <c r="R502" s="475">
        <f t="shared" si="47"/>
        <v>1</v>
      </c>
      <c r="S502" s="691"/>
      <c r="T502" s="691"/>
      <c r="U502" s="691"/>
      <c r="V502" s="691"/>
      <c r="W502" s="818"/>
      <c r="X502" s="818"/>
      <c r="Y502" s="818"/>
      <c r="Z502" s="818"/>
    </row>
    <row r="503" spans="1:26" ht="15">
      <c r="A503" s="537"/>
      <c r="B503" s="669"/>
      <c r="C503" s="537"/>
      <c r="D503" s="848" t="str">
        <f t="shared" si="45"/>
        <v>Caisse-01/1900</v>
      </c>
      <c r="E503" s="687"/>
      <c r="F503" s="673"/>
      <c r="G503" s="540"/>
      <c r="H503" s="930"/>
      <c r="I503" s="962"/>
      <c r="J503" s="930">
        <f t="shared" si="46"/>
        <v>0</v>
      </c>
      <c r="K503" s="930">
        <f t="shared" si="43"/>
        <v>0</v>
      </c>
      <c r="L503" s="705">
        <f t="shared" si="44"/>
        <v>0</v>
      </c>
      <c r="M503" s="537"/>
      <c r="N503" s="706">
        <f>+IF(A503="",0,IF(A503=Table!$A$5,L503,(IF(A503=Table!$A$3,0,IF(A503=Table!$A$4,L503,0)))))</f>
        <v>0</v>
      </c>
      <c r="O503" s="672"/>
      <c r="P503" s="707">
        <f>-IF(A503=Table!$A$5,I503,0)+IF(A503=Table!$A$5,H503,0)</f>
        <v>0</v>
      </c>
      <c r="Q503" s="539" t="str">
        <f t="shared" si="42"/>
        <v>01/1900</v>
      </c>
      <c r="R503" s="475">
        <f t="shared" si="47"/>
        <v>1</v>
      </c>
      <c r="S503" s="691"/>
      <c r="T503" s="691"/>
      <c r="U503" s="691"/>
      <c r="V503" s="691"/>
      <c r="W503" s="818"/>
      <c r="X503" s="818"/>
      <c r="Y503" s="818"/>
      <c r="Z503" s="818"/>
    </row>
    <row r="504" spans="1:26" ht="15">
      <c r="A504" s="537"/>
      <c r="B504" s="669"/>
      <c r="C504" s="537"/>
      <c r="D504" s="848" t="str">
        <f t="shared" si="45"/>
        <v>Caisse-01/1900</v>
      </c>
      <c r="E504" s="687"/>
      <c r="F504" s="680"/>
      <c r="G504" s="540"/>
      <c r="H504" s="930"/>
      <c r="I504" s="962"/>
      <c r="J504" s="930">
        <f t="shared" si="46"/>
        <v>0</v>
      </c>
      <c r="K504" s="930">
        <f t="shared" si="43"/>
        <v>0</v>
      </c>
      <c r="L504" s="705">
        <f t="shared" si="44"/>
        <v>0</v>
      </c>
      <c r="M504" s="537"/>
      <c r="N504" s="706">
        <f>+IF(A504="",0,IF(A504=Table!$A$5,L504,(IF(A504=Table!$A$3,0,IF(A504=Table!$A$4,L504,0)))))</f>
        <v>0</v>
      </c>
      <c r="O504" s="672"/>
      <c r="P504" s="707">
        <f>-IF(A504=Table!$A$5,I504,0)+IF(A504=Table!$A$5,H504,0)</f>
        <v>0</v>
      </c>
      <c r="Q504" s="539" t="str">
        <f t="shared" si="42"/>
        <v>01/1900</v>
      </c>
      <c r="R504" s="475">
        <f t="shared" si="47"/>
        <v>1</v>
      </c>
      <c r="S504" s="691"/>
      <c r="T504" s="691"/>
      <c r="U504" s="691"/>
      <c r="V504" s="691"/>
      <c r="W504" s="818"/>
      <c r="X504" s="818"/>
      <c r="Y504" s="818"/>
      <c r="Z504" s="818"/>
    </row>
    <row r="505" spans="1:26" ht="15">
      <c r="A505" s="537"/>
      <c r="B505" s="669"/>
      <c r="C505" s="537"/>
      <c r="D505" s="848" t="str">
        <f t="shared" si="45"/>
        <v>Caisse-01/1900</v>
      </c>
      <c r="E505" s="687"/>
      <c r="F505" s="682"/>
      <c r="G505" s="540"/>
      <c r="H505" s="930"/>
      <c r="I505" s="933"/>
      <c r="J505" s="930">
        <f t="shared" si="46"/>
        <v>0</v>
      </c>
      <c r="K505" s="930">
        <f t="shared" si="43"/>
        <v>0</v>
      </c>
      <c r="L505" s="705">
        <f t="shared" si="44"/>
        <v>0</v>
      </c>
      <c r="M505" s="537"/>
      <c r="N505" s="706">
        <f>+IF(A505="",0,IF(A505=Table!$A$5,L505,(IF(A505=Table!$A$3,0,IF(A505=Table!$A$4,L505,0)))))</f>
        <v>0</v>
      </c>
      <c r="O505" s="672"/>
      <c r="P505" s="707">
        <f>-IF(A505=Table!$A$5,I505,0)+IF(A505=Table!$A$5,H505,0)</f>
        <v>0</v>
      </c>
      <c r="Q505" s="539" t="str">
        <f t="shared" si="42"/>
        <v>01/1900</v>
      </c>
      <c r="R505" s="475">
        <f t="shared" si="47"/>
        <v>1</v>
      </c>
      <c r="S505" s="691"/>
      <c r="T505" s="691"/>
      <c r="U505" s="691"/>
      <c r="V505" s="691"/>
      <c r="W505" s="818"/>
      <c r="X505" s="818"/>
      <c r="Y505" s="818"/>
      <c r="Z505" s="818"/>
    </row>
    <row r="506" spans="1:26" ht="15">
      <c r="A506" s="537"/>
      <c r="B506" s="669"/>
      <c r="C506" s="537"/>
      <c r="D506" s="848" t="str">
        <f t="shared" si="45"/>
        <v>Caisse-01/1900</v>
      </c>
      <c r="E506" s="678"/>
      <c r="F506" s="671"/>
      <c r="G506" s="540"/>
      <c r="H506" s="933"/>
      <c r="I506" s="930"/>
      <c r="J506" s="930">
        <f t="shared" si="46"/>
        <v>0</v>
      </c>
      <c r="K506" s="930">
        <f t="shared" si="43"/>
        <v>0</v>
      </c>
      <c r="L506" s="705">
        <f t="shared" si="44"/>
        <v>0</v>
      </c>
      <c r="M506" s="537"/>
      <c r="N506" s="706">
        <f>+IF(A506="",0,IF(A506=Table!$A$5,L506,(IF(A506=Table!$A$3,0,IF(A506=Table!$A$4,L506,0)))))</f>
        <v>0</v>
      </c>
      <c r="O506" s="672"/>
      <c r="P506" s="707">
        <f>-IF(A506=Table!$A$5,I506,0)+IF(A506=Table!$A$5,H506,0)</f>
        <v>0</v>
      </c>
      <c r="Q506" s="539" t="str">
        <f t="shared" si="42"/>
        <v>01/1900</v>
      </c>
      <c r="R506" s="475">
        <f t="shared" si="47"/>
        <v>1</v>
      </c>
      <c r="S506" s="691"/>
      <c r="T506" s="691"/>
      <c r="U506" s="691"/>
      <c r="V506" s="691"/>
      <c r="W506" s="818"/>
      <c r="X506" s="818"/>
      <c r="Y506" s="818"/>
      <c r="Z506" s="818"/>
    </row>
    <row r="507" spans="1:26" ht="15">
      <c r="A507" s="537"/>
      <c r="B507" s="669"/>
      <c r="C507" s="537"/>
      <c r="D507" s="848" t="str">
        <f t="shared" si="45"/>
        <v>Caisse-01/1900</v>
      </c>
      <c r="E507" s="541"/>
      <c r="F507" s="680"/>
      <c r="G507" s="540"/>
      <c r="H507" s="930"/>
      <c r="I507" s="961"/>
      <c r="J507" s="930">
        <f t="shared" si="46"/>
        <v>0</v>
      </c>
      <c r="K507" s="930">
        <f t="shared" si="43"/>
        <v>0</v>
      </c>
      <c r="L507" s="705">
        <f t="shared" si="44"/>
        <v>0</v>
      </c>
      <c r="M507" s="537"/>
      <c r="N507" s="706">
        <f>+IF(A507="",0,IF(A507=Table!$A$5,L507,(IF(A507=Table!$A$3,0,IF(A507=Table!$A$4,L507,0)))))</f>
        <v>0</v>
      </c>
      <c r="O507" s="672"/>
      <c r="P507" s="707">
        <f>-IF(A507=Table!$A$5,I507,0)+IF(A507=Table!$A$5,H507,0)</f>
        <v>0</v>
      </c>
      <c r="Q507" s="539" t="str">
        <f t="shared" si="42"/>
        <v>01/1900</v>
      </c>
      <c r="R507" s="475">
        <f t="shared" si="47"/>
        <v>1</v>
      </c>
      <c r="S507" s="691"/>
      <c r="T507" s="691"/>
      <c r="U507" s="691"/>
      <c r="V507" s="691"/>
      <c r="W507" s="818"/>
      <c r="X507" s="818"/>
      <c r="Y507" s="818"/>
      <c r="Z507" s="818"/>
    </row>
    <row r="508" spans="1:26" ht="15">
      <c r="A508" s="537"/>
      <c r="B508" s="669"/>
      <c r="C508" s="537"/>
      <c r="D508" s="848" t="str">
        <f t="shared" si="45"/>
        <v>Caisse-01/1900</v>
      </c>
      <c r="E508" s="541"/>
      <c r="F508" s="680"/>
      <c r="G508" s="540"/>
      <c r="H508" s="930"/>
      <c r="I508" s="962"/>
      <c r="J508" s="930">
        <f t="shared" si="46"/>
        <v>0</v>
      </c>
      <c r="K508" s="930">
        <f t="shared" si="43"/>
        <v>0</v>
      </c>
      <c r="L508" s="705">
        <f t="shared" si="44"/>
        <v>0</v>
      </c>
      <c r="M508" s="537"/>
      <c r="N508" s="706">
        <f>+IF(A508="",0,IF(A508=Table!$A$5,L508,(IF(A508=Table!$A$3,0,IF(A508=Table!$A$4,L508,0)))))</f>
        <v>0</v>
      </c>
      <c r="O508" s="672"/>
      <c r="P508" s="707">
        <f>-IF(A508=Table!$A$5,I508,0)+IF(A508=Table!$A$5,H508,0)</f>
        <v>0</v>
      </c>
      <c r="Q508" s="539" t="str">
        <f t="shared" si="42"/>
        <v>01/1900</v>
      </c>
      <c r="R508" s="475">
        <f t="shared" si="47"/>
        <v>1</v>
      </c>
      <c r="S508" s="691"/>
      <c r="T508" s="691"/>
      <c r="U508" s="691"/>
      <c r="V508" s="691"/>
      <c r="W508" s="818"/>
      <c r="X508" s="818"/>
      <c r="Y508" s="818"/>
      <c r="Z508" s="818"/>
    </row>
    <row r="509" spans="1:26" ht="15">
      <c r="A509" s="537"/>
      <c r="B509" s="669"/>
      <c r="C509" s="537"/>
      <c r="D509" s="848" t="str">
        <f t="shared" si="45"/>
        <v>Caisse-01/1900</v>
      </c>
      <c r="E509" s="687"/>
      <c r="F509" s="680"/>
      <c r="G509" s="540"/>
      <c r="H509" s="930"/>
      <c r="I509" s="962"/>
      <c r="J509" s="930">
        <f t="shared" si="46"/>
        <v>0</v>
      </c>
      <c r="K509" s="930">
        <f t="shared" si="43"/>
        <v>0</v>
      </c>
      <c r="L509" s="705">
        <f t="shared" si="44"/>
        <v>0</v>
      </c>
      <c r="M509" s="537"/>
      <c r="N509" s="706">
        <f>+IF(A509="",0,IF(A509=Table!$A$5,L509,(IF(A509=Table!$A$3,0,IF(A509=Table!$A$4,L509,0)))))</f>
        <v>0</v>
      </c>
      <c r="O509" s="672"/>
      <c r="P509" s="707">
        <f>-IF(A509=Table!$A$5,I509,0)+IF(A509=Table!$A$5,H509,0)</f>
        <v>0</v>
      </c>
      <c r="Q509" s="539" t="str">
        <f t="shared" si="42"/>
        <v>01/1900</v>
      </c>
      <c r="R509" s="475">
        <f t="shared" si="47"/>
        <v>1</v>
      </c>
      <c r="S509" s="691"/>
      <c r="T509" s="691"/>
      <c r="U509" s="691"/>
      <c r="V509" s="691"/>
      <c r="W509" s="818"/>
      <c r="X509" s="818"/>
      <c r="Y509" s="818"/>
      <c r="Z509" s="818"/>
    </row>
    <row r="510" spans="1:26" ht="15">
      <c r="A510" s="537"/>
      <c r="B510" s="669"/>
      <c r="C510" s="537"/>
      <c r="D510" s="848" t="str">
        <f t="shared" si="45"/>
        <v>Caisse-01/1900</v>
      </c>
      <c r="E510" s="687"/>
      <c r="F510" s="680"/>
      <c r="G510" s="540"/>
      <c r="H510" s="930"/>
      <c r="I510" s="962"/>
      <c r="J510" s="930">
        <f t="shared" si="46"/>
        <v>0</v>
      </c>
      <c r="K510" s="930">
        <f t="shared" si="43"/>
        <v>0</v>
      </c>
      <c r="L510" s="705">
        <f t="shared" si="44"/>
        <v>0</v>
      </c>
      <c r="M510" s="537"/>
      <c r="N510" s="706">
        <f>+IF(A510="",0,IF(A510=Table!$A$5,L510,(IF(A510=Table!$A$3,0,IF(A510=Table!$A$4,L510,0)))))</f>
        <v>0</v>
      </c>
      <c r="O510" s="672"/>
      <c r="P510" s="707">
        <f>-IF(A510=Table!$A$5,I510,0)+IF(A510=Table!$A$5,H510,0)</f>
        <v>0</v>
      </c>
      <c r="Q510" s="539" t="str">
        <f t="shared" si="42"/>
        <v>01/1900</v>
      </c>
      <c r="R510" s="475">
        <f t="shared" si="47"/>
        <v>1</v>
      </c>
      <c r="S510" s="691"/>
      <c r="T510" s="691"/>
      <c r="U510" s="691"/>
      <c r="V510" s="691"/>
      <c r="W510" s="818"/>
      <c r="X510" s="818"/>
      <c r="Y510" s="818"/>
      <c r="Z510" s="818"/>
    </row>
    <row r="511" spans="1:26" ht="15">
      <c r="A511" s="537"/>
      <c r="B511" s="669"/>
      <c r="C511" s="537"/>
      <c r="D511" s="848" t="str">
        <f t="shared" si="45"/>
        <v>Caisse-01/1900</v>
      </c>
      <c r="E511" s="687"/>
      <c r="F511" s="680"/>
      <c r="G511" s="540"/>
      <c r="H511" s="930"/>
      <c r="I511" s="962"/>
      <c r="J511" s="930">
        <f t="shared" si="46"/>
        <v>0</v>
      </c>
      <c r="K511" s="930">
        <f t="shared" si="43"/>
        <v>0</v>
      </c>
      <c r="L511" s="705">
        <f t="shared" si="44"/>
        <v>0</v>
      </c>
      <c r="M511" s="537"/>
      <c r="N511" s="706">
        <f>+IF(A511="",0,IF(A511=Table!$A$5,L511,(IF(A511=Table!$A$3,0,IF(A511=Table!$A$4,L511,0)))))</f>
        <v>0</v>
      </c>
      <c r="O511" s="672"/>
      <c r="P511" s="707">
        <f>-IF(A511=Table!$A$5,I511,0)+IF(A511=Table!$A$5,H511,0)</f>
        <v>0</v>
      </c>
      <c r="Q511" s="539" t="str">
        <f t="shared" si="42"/>
        <v>01/1900</v>
      </c>
      <c r="R511" s="475">
        <f t="shared" si="47"/>
        <v>1</v>
      </c>
      <c r="S511" s="691"/>
      <c r="T511" s="691"/>
      <c r="U511" s="691"/>
      <c r="V511" s="691"/>
      <c r="W511" s="818"/>
      <c r="X511" s="818"/>
      <c r="Y511" s="818"/>
      <c r="Z511" s="818"/>
    </row>
    <row r="512" spans="1:26" ht="15">
      <c r="A512" s="537"/>
      <c r="B512" s="669"/>
      <c r="C512" s="537"/>
      <c r="D512" s="848" t="str">
        <f t="shared" si="45"/>
        <v>Caisse-01/1900</v>
      </c>
      <c r="E512" s="541"/>
      <c r="F512" s="680"/>
      <c r="G512" s="540"/>
      <c r="H512" s="930"/>
      <c r="I512" s="962"/>
      <c r="J512" s="930">
        <f t="shared" si="46"/>
        <v>0</v>
      </c>
      <c r="K512" s="930">
        <f t="shared" si="43"/>
        <v>0</v>
      </c>
      <c r="L512" s="705">
        <f t="shared" si="44"/>
        <v>0</v>
      </c>
      <c r="M512" s="537"/>
      <c r="N512" s="706">
        <f>+IF(A512="",0,IF(A512=Table!$A$5,L512,(IF(A512=Table!$A$3,0,IF(A512=Table!$A$4,L512,0)))))</f>
        <v>0</v>
      </c>
      <c r="O512" s="672"/>
      <c r="P512" s="707">
        <f>-IF(A512=Table!$A$5,I512,0)+IF(A512=Table!$A$5,H512,0)</f>
        <v>0</v>
      </c>
      <c r="Q512" s="539" t="str">
        <f t="shared" si="42"/>
        <v>01/1900</v>
      </c>
      <c r="R512" s="475">
        <f t="shared" si="47"/>
        <v>1</v>
      </c>
      <c r="S512" s="691"/>
      <c r="T512" s="691"/>
      <c r="U512" s="691"/>
      <c r="V512" s="691"/>
      <c r="W512" s="818"/>
      <c r="X512" s="818"/>
      <c r="Y512" s="818"/>
      <c r="Z512" s="818"/>
    </row>
    <row r="513" spans="1:26" ht="15">
      <c r="A513" s="537"/>
      <c r="B513" s="669"/>
      <c r="C513" s="537"/>
      <c r="D513" s="848" t="str">
        <f t="shared" si="45"/>
        <v>Caisse-01/1900</v>
      </c>
      <c r="E513" s="541"/>
      <c r="F513" s="680"/>
      <c r="G513" s="540"/>
      <c r="H513" s="930"/>
      <c r="I513" s="962"/>
      <c r="J513" s="930">
        <f t="shared" si="46"/>
        <v>0</v>
      </c>
      <c r="K513" s="930">
        <f t="shared" si="43"/>
        <v>0</v>
      </c>
      <c r="L513" s="705">
        <f t="shared" si="44"/>
        <v>0</v>
      </c>
      <c r="M513" s="537"/>
      <c r="N513" s="706">
        <f>+IF(A513="",0,IF(A513=Table!$A$5,L513,(IF(A513=Table!$A$3,0,IF(A513=Table!$A$4,L513,0)))))</f>
        <v>0</v>
      </c>
      <c r="O513" s="672"/>
      <c r="P513" s="707">
        <f>-IF(A513=Table!$A$5,I513,0)+IF(A513=Table!$A$5,H513,0)</f>
        <v>0</v>
      </c>
      <c r="Q513" s="539" t="str">
        <f t="shared" si="42"/>
        <v>01/1900</v>
      </c>
      <c r="R513" s="475">
        <f t="shared" si="47"/>
        <v>1</v>
      </c>
      <c r="S513" s="691"/>
      <c r="T513" s="691"/>
      <c r="U513" s="691"/>
      <c r="V513" s="691"/>
      <c r="W513" s="818"/>
      <c r="X513" s="818"/>
      <c r="Y513" s="818"/>
      <c r="Z513" s="818"/>
    </row>
    <row r="514" spans="1:26" ht="15">
      <c r="A514" s="537"/>
      <c r="B514" s="669"/>
      <c r="C514" s="537"/>
      <c r="D514" s="848" t="str">
        <f t="shared" si="45"/>
        <v>Caisse-01/1900</v>
      </c>
      <c r="E514" s="687"/>
      <c r="F514" s="680"/>
      <c r="G514" s="540"/>
      <c r="H514" s="930"/>
      <c r="I514" s="962"/>
      <c r="J514" s="930">
        <f t="shared" si="46"/>
        <v>0</v>
      </c>
      <c r="K514" s="930">
        <f t="shared" si="43"/>
        <v>0</v>
      </c>
      <c r="L514" s="705">
        <f t="shared" si="44"/>
        <v>0</v>
      </c>
      <c r="M514" s="537"/>
      <c r="N514" s="706">
        <f>+IF(A514="",0,IF(A514=Table!$A$5,L514,(IF(A514=Table!$A$3,0,IF(A514=Table!$A$4,L514,0)))))</f>
        <v>0</v>
      </c>
      <c r="O514" s="672"/>
      <c r="P514" s="707">
        <f>-IF(A514=Table!$A$5,I514,0)+IF(A514=Table!$A$5,H514,0)</f>
        <v>0</v>
      </c>
      <c r="Q514" s="539" t="str">
        <f t="shared" si="42"/>
        <v>01/1900</v>
      </c>
      <c r="R514" s="475">
        <f t="shared" si="47"/>
        <v>1</v>
      </c>
      <c r="S514" s="691"/>
      <c r="T514" s="691"/>
      <c r="U514" s="691"/>
      <c r="V514" s="691"/>
      <c r="W514" s="818"/>
      <c r="X514" s="818"/>
      <c r="Y514" s="818"/>
      <c r="Z514" s="818"/>
    </row>
    <row r="515" spans="1:26" ht="15">
      <c r="A515" s="537"/>
      <c r="B515" s="669"/>
      <c r="C515" s="537"/>
      <c r="D515" s="848" t="str">
        <f t="shared" si="45"/>
        <v>Caisse-01/1900</v>
      </c>
      <c r="E515" s="687"/>
      <c r="F515" s="680"/>
      <c r="G515" s="540"/>
      <c r="H515" s="930"/>
      <c r="I515" s="962"/>
      <c r="J515" s="930">
        <f t="shared" si="46"/>
        <v>0</v>
      </c>
      <c r="K515" s="930">
        <f t="shared" si="43"/>
        <v>0</v>
      </c>
      <c r="L515" s="705">
        <f t="shared" si="44"/>
        <v>0</v>
      </c>
      <c r="M515" s="537"/>
      <c r="N515" s="706">
        <f>+IF(A515="",0,IF(A515=Table!$A$5,L515,(IF(A515=Table!$A$3,0,IF(A515=Table!$A$4,L515,0)))))</f>
        <v>0</v>
      </c>
      <c r="O515" s="672"/>
      <c r="P515" s="707">
        <f>-IF(A515=Table!$A$5,I515,0)+IF(A515=Table!$A$5,H515,0)</f>
        <v>0</v>
      </c>
      <c r="Q515" s="539" t="str">
        <f t="shared" si="42"/>
        <v>01/1900</v>
      </c>
      <c r="R515" s="475">
        <f t="shared" si="47"/>
        <v>1</v>
      </c>
      <c r="S515" s="691"/>
      <c r="T515" s="691"/>
      <c r="U515" s="691"/>
      <c r="V515" s="691"/>
      <c r="W515" s="818"/>
      <c r="X515" s="818"/>
      <c r="Y515" s="818"/>
      <c r="Z515" s="818"/>
    </row>
    <row r="516" spans="1:26" ht="15">
      <c r="A516" s="537"/>
      <c r="B516" s="669"/>
      <c r="C516" s="537"/>
      <c r="D516" s="848" t="str">
        <f t="shared" si="45"/>
        <v>Caisse-01/1900</v>
      </c>
      <c r="E516" s="687"/>
      <c r="F516" s="680"/>
      <c r="G516" s="540"/>
      <c r="H516" s="930"/>
      <c r="I516" s="962"/>
      <c r="J516" s="930">
        <f t="shared" si="46"/>
        <v>0</v>
      </c>
      <c r="K516" s="930">
        <f t="shared" si="43"/>
        <v>0</v>
      </c>
      <c r="L516" s="705">
        <f t="shared" si="44"/>
        <v>0</v>
      </c>
      <c r="M516" s="537"/>
      <c r="N516" s="706">
        <f>+IF(A516="",0,IF(A516=Table!$A$5,L516,(IF(A516=Table!$A$3,0,IF(A516=Table!$A$4,L516,0)))))</f>
        <v>0</v>
      </c>
      <c r="O516" s="672"/>
      <c r="P516" s="707">
        <f>-IF(A516=Table!$A$5,I516,0)+IF(A516=Table!$A$5,H516,0)</f>
        <v>0</v>
      </c>
      <c r="Q516" s="539" t="str">
        <f t="shared" si="42"/>
        <v>01/1900</v>
      </c>
      <c r="R516" s="475">
        <f t="shared" si="47"/>
        <v>1</v>
      </c>
      <c r="S516" s="691"/>
      <c r="T516" s="691"/>
      <c r="U516" s="691"/>
      <c r="V516" s="691"/>
      <c r="W516" s="818"/>
      <c r="X516" s="818"/>
      <c r="Y516" s="818"/>
      <c r="Z516" s="818"/>
    </row>
    <row r="517" spans="1:26" ht="15">
      <c r="A517" s="537"/>
      <c r="B517" s="669"/>
      <c r="C517" s="537"/>
      <c r="D517" s="848" t="str">
        <f t="shared" si="45"/>
        <v>Caisse-01/1900</v>
      </c>
      <c r="E517" s="687"/>
      <c r="F517" s="680"/>
      <c r="G517" s="540"/>
      <c r="H517" s="930"/>
      <c r="I517" s="962"/>
      <c r="J517" s="930">
        <f t="shared" si="46"/>
        <v>0</v>
      </c>
      <c r="K517" s="930">
        <f t="shared" si="43"/>
        <v>0</v>
      </c>
      <c r="L517" s="705">
        <f t="shared" si="44"/>
        <v>0</v>
      </c>
      <c r="M517" s="537"/>
      <c r="N517" s="706">
        <f>+IF(A517="",0,IF(A517=Table!$A$5,L517,(IF(A517=Table!$A$3,0,IF(A517=Table!$A$4,L517,0)))))</f>
        <v>0</v>
      </c>
      <c r="O517" s="672"/>
      <c r="P517" s="707">
        <f>-IF(A517=Table!$A$5,I517,0)+IF(A517=Table!$A$5,H517,0)</f>
        <v>0</v>
      </c>
      <c r="Q517" s="539" t="str">
        <f t="shared" si="42"/>
        <v>01/1900</v>
      </c>
      <c r="R517" s="475">
        <f t="shared" si="47"/>
        <v>1</v>
      </c>
      <c r="S517" s="691"/>
      <c r="T517" s="691"/>
      <c r="U517" s="691"/>
      <c r="V517" s="691"/>
      <c r="W517" s="818"/>
      <c r="X517" s="818"/>
      <c r="Y517" s="818"/>
      <c r="Z517" s="818"/>
    </row>
    <row r="518" spans="1:26" ht="15">
      <c r="A518" s="537"/>
      <c r="B518" s="669"/>
      <c r="C518" s="537"/>
      <c r="D518" s="848" t="str">
        <f t="shared" si="45"/>
        <v>Caisse-01/1900</v>
      </c>
      <c r="E518" s="687"/>
      <c r="F518" s="680"/>
      <c r="G518" s="540"/>
      <c r="H518" s="930"/>
      <c r="I518" s="962"/>
      <c r="J518" s="930">
        <f t="shared" si="46"/>
        <v>0</v>
      </c>
      <c r="K518" s="930">
        <f t="shared" si="43"/>
        <v>0</v>
      </c>
      <c r="L518" s="705">
        <f t="shared" si="44"/>
        <v>0</v>
      </c>
      <c r="M518" s="537"/>
      <c r="N518" s="706">
        <f>+IF(A518="",0,IF(A518=Table!$A$5,L518,(IF(A518=Table!$A$3,0,IF(A518=Table!$A$4,L518,0)))))</f>
        <v>0</v>
      </c>
      <c r="O518" s="672"/>
      <c r="P518" s="707">
        <f>-IF(A518=Table!$A$5,I518,0)+IF(A518=Table!$A$5,H518,0)</f>
        <v>0</v>
      </c>
      <c r="Q518" s="539" t="str">
        <f t="shared" si="42"/>
        <v>01/1900</v>
      </c>
      <c r="R518" s="475">
        <f t="shared" si="47"/>
        <v>1</v>
      </c>
      <c r="S518" s="691"/>
      <c r="T518" s="691"/>
      <c r="U518" s="691"/>
      <c r="V518" s="691"/>
      <c r="W518" s="818"/>
      <c r="X518" s="818"/>
      <c r="Y518" s="818"/>
      <c r="Z518" s="818"/>
    </row>
    <row r="519" spans="1:26" ht="15">
      <c r="A519" s="537"/>
      <c r="B519" s="669"/>
      <c r="C519" s="537"/>
      <c r="D519" s="848" t="str">
        <f t="shared" si="45"/>
        <v>Caisse-01/1900</v>
      </c>
      <c r="E519" s="687"/>
      <c r="F519" s="680"/>
      <c r="G519" s="540"/>
      <c r="H519" s="930"/>
      <c r="I519" s="962"/>
      <c r="J519" s="930">
        <f t="shared" si="46"/>
        <v>0</v>
      </c>
      <c r="K519" s="930">
        <f t="shared" si="43"/>
        <v>0</v>
      </c>
      <c r="L519" s="705">
        <f t="shared" si="44"/>
        <v>0</v>
      </c>
      <c r="M519" s="537"/>
      <c r="N519" s="706">
        <f>+IF(A519="",0,IF(A519=Table!$A$5,L519,(IF(A519=Table!$A$3,0,IF(A519=Table!$A$4,L519,0)))))</f>
        <v>0</v>
      </c>
      <c r="O519" s="672"/>
      <c r="P519" s="707">
        <f>-IF(A519=Table!$A$5,I519,0)+IF(A519=Table!$A$5,H519,0)</f>
        <v>0</v>
      </c>
      <c r="Q519" s="539" t="str">
        <f t="shared" ref="Q519:Q582" si="48">+TEXT(B519,"mm/aaaa")</f>
        <v>01/1900</v>
      </c>
      <c r="R519" s="475">
        <f t="shared" si="47"/>
        <v>1</v>
      </c>
      <c r="S519" s="691"/>
      <c r="T519" s="691"/>
      <c r="U519" s="691"/>
      <c r="V519" s="691"/>
      <c r="W519" s="818"/>
      <c r="X519" s="818"/>
      <c r="Y519" s="818"/>
      <c r="Z519" s="818"/>
    </row>
    <row r="520" spans="1:26" ht="15">
      <c r="A520" s="537"/>
      <c r="B520" s="669"/>
      <c r="C520" s="537"/>
      <c r="D520" s="848" t="str">
        <f t="shared" si="45"/>
        <v>Caisse-01/1900</v>
      </c>
      <c r="E520" s="687"/>
      <c r="F520" s="680"/>
      <c r="G520" s="540"/>
      <c r="H520" s="930"/>
      <c r="I520" s="962"/>
      <c r="J520" s="930">
        <f t="shared" si="46"/>
        <v>0</v>
      </c>
      <c r="K520" s="930">
        <f t="shared" si="43"/>
        <v>0</v>
      </c>
      <c r="L520" s="705">
        <f t="shared" si="44"/>
        <v>0</v>
      </c>
      <c r="M520" s="537"/>
      <c r="N520" s="706">
        <f>+IF(A520="",0,IF(A520=Table!$A$5,L520,(IF(A520=Table!$A$3,0,IF(A520=Table!$A$4,L520,0)))))</f>
        <v>0</v>
      </c>
      <c r="O520" s="672"/>
      <c r="P520" s="707">
        <f>-IF(A520=Table!$A$5,I520,0)+IF(A520=Table!$A$5,H520,0)</f>
        <v>0</v>
      </c>
      <c r="Q520" s="539" t="str">
        <f t="shared" si="48"/>
        <v>01/1900</v>
      </c>
      <c r="R520" s="475">
        <f t="shared" si="47"/>
        <v>1</v>
      </c>
      <c r="S520" s="691"/>
      <c r="T520" s="691"/>
      <c r="U520" s="691"/>
      <c r="V520" s="691"/>
      <c r="W520" s="818"/>
      <c r="X520" s="818"/>
      <c r="Y520" s="818"/>
      <c r="Z520" s="818"/>
    </row>
    <row r="521" spans="1:26" ht="15">
      <c r="A521" s="537"/>
      <c r="B521" s="669"/>
      <c r="C521" s="537"/>
      <c r="D521" s="848" t="str">
        <f t="shared" si="45"/>
        <v>Caisse-01/1900</v>
      </c>
      <c r="E521" s="541"/>
      <c r="F521" s="680"/>
      <c r="G521" s="540"/>
      <c r="H521" s="930"/>
      <c r="I521" s="962"/>
      <c r="J521" s="930">
        <f t="shared" si="46"/>
        <v>0</v>
      </c>
      <c r="K521" s="930">
        <f t="shared" si="43"/>
        <v>0</v>
      </c>
      <c r="L521" s="705">
        <f t="shared" si="44"/>
        <v>0</v>
      </c>
      <c r="M521" s="537"/>
      <c r="N521" s="706">
        <f>+IF(A521="",0,IF(A521=Table!$A$5,L521,(IF(A521=Table!$A$3,0,IF(A521=Table!$A$4,L521,0)))))</f>
        <v>0</v>
      </c>
      <c r="O521" s="672"/>
      <c r="P521" s="707">
        <f>-IF(A521=Table!$A$5,I521,0)+IF(A521=Table!$A$5,H521,0)</f>
        <v>0</v>
      </c>
      <c r="Q521" s="539" t="str">
        <f t="shared" si="48"/>
        <v>01/1900</v>
      </c>
      <c r="R521" s="475">
        <f t="shared" si="47"/>
        <v>1</v>
      </c>
      <c r="S521" s="691"/>
      <c r="T521" s="691"/>
      <c r="U521" s="691"/>
      <c r="V521" s="691"/>
      <c r="W521" s="818"/>
      <c r="X521" s="818"/>
      <c r="Y521" s="818"/>
      <c r="Z521" s="818"/>
    </row>
    <row r="522" spans="1:26" ht="15">
      <c r="A522" s="537"/>
      <c r="B522" s="669"/>
      <c r="C522" s="537"/>
      <c r="D522" s="848" t="str">
        <f t="shared" si="45"/>
        <v>Caisse-01/1900</v>
      </c>
      <c r="E522" s="541"/>
      <c r="F522" s="680"/>
      <c r="G522" s="540"/>
      <c r="H522" s="930"/>
      <c r="I522" s="962"/>
      <c r="J522" s="930">
        <f t="shared" si="46"/>
        <v>0</v>
      </c>
      <c r="K522" s="930">
        <f t="shared" si="43"/>
        <v>0</v>
      </c>
      <c r="L522" s="705">
        <f t="shared" si="44"/>
        <v>0</v>
      </c>
      <c r="M522" s="537"/>
      <c r="N522" s="706">
        <f>+IF(A522="",0,IF(A522=Table!$A$5,L522,(IF(A522=Table!$A$3,0,IF(A522=Table!$A$4,L522,0)))))</f>
        <v>0</v>
      </c>
      <c r="O522" s="672"/>
      <c r="P522" s="707">
        <f>-IF(A522=Table!$A$5,I522,0)+IF(A522=Table!$A$5,H522,0)</f>
        <v>0</v>
      </c>
      <c r="Q522" s="539" t="str">
        <f t="shared" si="48"/>
        <v>01/1900</v>
      </c>
      <c r="R522" s="475">
        <f t="shared" si="47"/>
        <v>1</v>
      </c>
      <c r="S522" s="691"/>
      <c r="T522" s="691"/>
      <c r="U522" s="691"/>
      <c r="V522" s="691"/>
      <c r="W522" s="818"/>
      <c r="X522" s="818"/>
      <c r="Y522" s="818"/>
      <c r="Z522" s="818"/>
    </row>
    <row r="523" spans="1:26" ht="15">
      <c r="A523" s="537"/>
      <c r="B523" s="669"/>
      <c r="C523" s="537"/>
      <c r="D523" s="848" t="str">
        <f t="shared" si="45"/>
        <v>Caisse-01/1900</v>
      </c>
      <c r="E523" s="687"/>
      <c r="F523" s="680"/>
      <c r="G523" s="540"/>
      <c r="H523" s="930"/>
      <c r="I523" s="962"/>
      <c r="J523" s="930">
        <f t="shared" si="46"/>
        <v>0</v>
      </c>
      <c r="K523" s="930">
        <f t="shared" ref="K523:K586" si="49">+IFERROR((+INDEX($O$4:$Z$4,MATCH(Q523,$O$3:$Z$3,0))),0)</f>
        <v>0</v>
      </c>
      <c r="L523" s="705">
        <f t="shared" ref="L523:L586" si="50">IFERROR((H523/K523-I523/K523),0)</f>
        <v>0</v>
      </c>
      <c r="M523" s="537"/>
      <c r="N523" s="706">
        <f>+IF(A523="",0,IF(A523=Table!$A$5,L523,(IF(A523=Table!$A$3,0,IF(A523=Table!$A$4,L523,0)))))</f>
        <v>0</v>
      </c>
      <c r="O523" s="672"/>
      <c r="P523" s="707">
        <f>-IF(A523=Table!$A$5,I523,0)+IF(A523=Table!$A$5,H523,0)</f>
        <v>0</v>
      </c>
      <c r="Q523" s="539" t="str">
        <f t="shared" si="48"/>
        <v>01/1900</v>
      </c>
      <c r="R523" s="475">
        <f t="shared" si="47"/>
        <v>1</v>
      </c>
      <c r="S523" s="691"/>
      <c r="T523" s="691"/>
      <c r="U523" s="691"/>
      <c r="V523" s="691"/>
      <c r="W523" s="818"/>
      <c r="X523" s="818"/>
      <c r="Y523" s="818"/>
      <c r="Z523" s="818"/>
    </row>
    <row r="524" spans="1:26" ht="15">
      <c r="A524" s="537"/>
      <c r="B524" s="669"/>
      <c r="C524" s="537"/>
      <c r="D524" s="848" t="str">
        <f t="shared" ref="D524:D587" si="51">"Caisse-"&amp;Q524</f>
        <v>Caisse-01/1900</v>
      </c>
      <c r="E524" s="687"/>
      <c r="F524" s="680"/>
      <c r="G524" s="540"/>
      <c r="H524" s="930"/>
      <c r="I524" s="962"/>
      <c r="J524" s="930">
        <f t="shared" ref="J524:J587" si="52">+J523+H524-I524</f>
        <v>0</v>
      </c>
      <c r="K524" s="930">
        <f t="shared" si="49"/>
        <v>0</v>
      </c>
      <c r="L524" s="705">
        <f t="shared" si="50"/>
        <v>0</v>
      </c>
      <c r="M524" s="537"/>
      <c r="N524" s="706">
        <f>+IF(A524="",0,IF(A524=Table!$A$5,L524,(IF(A524=Table!$A$3,0,IF(A524=Table!$A$4,L524,0)))))</f>
        <v>0</v>
      </c>
      <c r="O524" s="672"/>
      <c r="P524" s="707">
        <f>-IF(A524=Table!$A$5,I524,0)+IF(A524=Table!$A$5,H524,0)</f>
        <v>0</v>
      </c>
      <c r="Q524" s="539" t="str">
        <f t="shared" si="48"/>
        <v>01/1900</v>
      </c>
      <c r="R524" s="475">
        <f t="shared" ref="R524:R587" si="53">ROUNDUP(MONTH(Q524)/3,0)</f>
        <v>1</v>
      </c>
      <c r="S524" s="691"/>
      <c r="T524" s="691"/>
      <c r="U524" s="691"/>
      <c r="V524" s="691"/>
      <c r="W524" s="818"/>
      <c r="X524" s="818"/>
      <c r="Y524" s="818"/>
      <c r="Z524" s="818"/>
    </row>
    <row r="525" spans="1:26" ht="15">
      <c r="A525" s="537"/>
      <c r="B525" s="669"/>
      <c r="C525" s="537"/>
      <c r="D525" s="848" t="str">
        <f t="shared" si="51"/>
        <v>Caisse-01/1900</v>
      </c>
      <c r="E525" s="541"/>
      <c r="F525" s="680"/>
      <c r="G525" s="540"/>
      <c r="H525" s="930"/>
      <c r="I525" s="962"/>
      <c r="J525" s="930">
        <f t="shared" si="52"/>
        <v>0</v>
      </c>
      <c r="K525" s="930">
        <f t="shared" si="49"/>
        <v>0</v>
      </c>
      <c r="L525" s="705">
        <f t="shared" si="50"/>
        <v>0</v>
      </c>
      <c r="M525" s="537"/>
      <c r="N525" s="706">
        <f>+IF(A525="",0,IF(A525=Table!$A$5,L525,(IF(A525=Table!$A$3,0,IF(A525=Table!$A$4,L525,0)))))</f>
        <v>0</v>
      </c>
      <c r="O525" s="672"/>
      <c r="P525" s="707">
        <f>-IF(A525=Table!$A$5,I525,0)+IF(A525=Table!$A$5,H525,0)</f>
        <v>0</v>
      </c>
      <c r="Q525" s="539" t="str">
        <f t="shared" si="48"/>
        <v>01/1900</v>
      </c>
      <c r="R525" s="475">
        <f t="shared" si="53"/>
        <v>1</v>
      </c>
      <c r="S525" s="691"/>
      <c r="T525" s="691"/>
      <c r="U525" s="691"/>
      <c r="V525" s="691"/>
      <c r="W525" s="818"/>
      <c r="X525" s="818"/>
      <c r="Y525" s="818"/>
      <c r="Z525" s="818"/>
    </row>
    <row r="526" spans="1:26" ht="15">
      <c r="A526" s="537"/>
      <c r="B526" s="669"/>
      <c r="C526" s="537"/>
      <c r="D526" s="848" t="str">
        <f t="shared" si="51"/>
        <v>Caisse-01/1900</v>
      </c>
      <c r="E526" s="541"/>
      <c r="F526" s="680"/>
      <c r="G526" s="540"/>
      <c r="H526" s="930"/>
      <c r="I526" s="962"/>
      <c r="J526" s="930">
        <f t="shared" si="52"/>
        <v>0</v>
      </c>
      <c r="K526" s="930">
        <f t="shared" si="49"/>
        <v>0</v>
      </c>
      <c r="L526" s="705">
        <f t="shared" si="50"/>
        <v>0</v>
      </c>
      <c r="M526" s="537"/>
      <c r="N526" s="706">
        <f>+IF(A526="",0,IF(A526=Table!$A$5,L526,(IF(A526=Table!$A$3,0,IF(A526=Table!$A$4,L526,0)))))</f>
        <v>0</v>
      </c>
      <c r="O526" s="672"/>
      <c r="P526" s="707">
        <f>-IF(A526=Table!$A$5,I526,0)+IF(A526=Table!$A$5,H526,0)</f>
        <v>0</v>
      </c>
      <c r="Q526" s="539" t="str">
        <f t="shared" si="48"/>
        <v>01/1900</v>
      </c>
      <c r="R526" s="475">
        <f t="shared" si="53"/>
        <v>1</v>
      </c>
      <c r="S526" s="691"/>
      <c r="T526" s="691"/>
      <c r="U526" s="691"/>
      <c r="V526" s="691"/>
      <c r="W526" s="818"/>
      <c r="X526" s="818"/>
      <c r="Y526" s="818"/>
      <c r="Z526" s="818"/>
    </row>
    <row r="527" spans="1:26" ht="15">
      <c r="A527" s="537"/>
      <c r="B527" s="669"/>
      <c r="C527" s="537"/>
      <c r="D527" s="848" t="str">
        <f t="shared" si="51"/>
        <v>Caisse-01/1900</v>
      </c>
      <c r="E527" s="541"/>
      <c r="F527" s="680"/>
      <c r="G527" s="540"/>
      <c r="H527" s="930"/>
      <c r="I527" s="962"/>
      <c r="J527" s="930">
        <f t="shared" si="52"/>
        <v>0</v>
      </c>
      <c r="K527" s="930">
        <f t="shared" si="49"/>
        <v>0</v>
      </c>
      <c r="L527" s="705">
        <f t="shared" si="50"/>
        <v>0</v>
      </c>
      <c r="M527" s="537"/>
      <c r="N527" s="706">
        <f>+IF(A527="",0,IF(A527=Table!$A$5,L527,(IF(A527=Table!$A$3,0,IF(A527=Table!$A$4,L527,0)))))</f>
        <v>0</v>
      </c>
      <c r="O527" s="672"/>
      <c r="P527" s="707">
        <f>-IF(A527=Table!$A$5,I527,0)+IF(A527=Table!$A$5,H527,0)</f>
        <v>0</v>
      </c>
      <c r="Q527" s="539" t="str">
        <f t="shared" si="48"/>
        <v>01/1900</v>
      </c>
      <c r="R527" s="475">
        <f t="shared" si="53"/>
        <v>1</v>
      </c>
      <c r="S527" s="691"/>
      <c r="T527" s="691"/>
      <c r="U527" s="691"/>
      <c r="V527" s="691"/>
      <c r="W527" s="818"/>
      <c r="X527" s="818"/>
      <c r="Y527" s="818"/>
      <c r="Z527" s="818"/>
    </row>
    <row r="528" spans="1:26" ht="15">
      <c r="A528" s="537"/>
      <c r="B528" s="669"/>
      <c r="C528" s="537"/>
      <c r="D528" s="848" t="str">
        <f t="shared" si="51"/>
        <v>Caisse-01/1900</v>
      </c>
      <c r="E528" s="687"/>
      <c r="F528" s="680"/>
      <c r="G528" s="540"/>
      <c r="H528" s="930"/>
      <c r="I528" s="962"/>
      <c r="J528" s="930">
        <f t="shared" si="52"/>
        <v>0</v>
      </c>
      <c r="K528" s="930">
        <f t="shared" si="49"/>
        <v>0</v>
      </c>
      <c r="L528" s="705">
        <f t="shared" si="50"/>
        <v>0</v>
      </c>
      <c r="M528" s="537"/>
      <c r="N528" s="706">
        <f>+IF(A528="",0,IF(A528=Table!$A$5,L528,(IF(A528=Table!$A$3,0,IF(A528=Table!$A$4,L528,0)))))</f>
        <v>0</v>
      </c>
      <c r="O528" s="672"/>
      <c r="P528" s="707">
        <f>-IF(A528=Table!$A$5,I528,0)+IF(A528=Table!$A$5,H528,0)</f>
        <v>0</v>
      </c>
      <c r="Q528" s="539" t="str">
        <f t="shared" si="48"/>
        <v>01/1900</v>
      </c>
      <c r="R528" s="475">
        <f t="shared" si="53"/>
        <v>1</v>
      </c>
      <c r="S528" s="691"/>
      <c r="T528" s="691"/>
      <c r="U528" s="691"/>
      <c r="V528" s="691"/>
      <c r="W528" s="818"/>
      <c r="X528" s="818"/>
      <c r="Y528" s="818"/>
      <c r="Z528" s="818"/>
    </row>
    <row r="529" spans="1:26" ht="15">
      <c r="A529" s="537"/>
      <c r="B529" s="669"/>
      <c r="C529" s="537"/>
      <c r="D529" s="848" t="str">
        <f t="shared" si="51"/>
        <v>Caisse-01/1900</v>
      </c>
      <c r="E529" s="541"/>
      <c r="F529" s="680"/>
      <c r="G529" s="540"/>
      <c r="H529" s="930"/>
      <c r="I529" s="962"/>
      <c r="J529" s="930">
        <f t="shared" si="52"/>
        <v>0</v>
      </c>
      <c r="K529" s="930">
        <f t="shared" si="49"/>
        <v>0</v>
      </c>
      <c r="L529" s="705">
        <f t="shared" si="50"/>
        <v>0</v>
      </c>
      <c r="M529" s="537"/>
      <c r="N529" s="706">
        <f>+IF(A529="",0,IF(A529=Table!$A$5,L529,(IF(A529=Table!$A$3,0,IF(A529=Table!$A$4,L529,0)))))</f>
        <v>0</v>
      </c>
      <c r="O529" s="672"/>
      <c r="P529" s="707">
        <f>-IF(A529=Table!$A$5,I529,0)+IF(A529=Table!$A$5,H529,0)</f>
        <v>0</v>
      </c>
      <c r="Q529" s="539" t="str">
        <f t="shared" si="48"/>
        <v>01/1900</v>
      </c>
      <c r="R529" s="475">
        <f t="shared" si="53"/>
        <v>1</v>
      </c>
      <c r="S529" s="691"/>
      <c r="T529" s="691"/>
      <c r="U529" s="691"/>
      <c r="V529" s="691"/>
      <c r="W529" s="818"/>
      <c r="X529" s="818"/>
      <c r="Y529" s="818"/>
      <c r="Z529" s="818"/>
    </row>
    <row r="530" spans="1:26" ht="15">
      <c r="A530" s="537"/>
      <c r="B530" s="669"/>
      <c r="C530" s="537"/>
      <c r="D530" s="848" t="str">
        <f t="shared" si="51"/>
        <v>Caisse-01/1900</v>
      </c>
      <c r="E530" s="687"/>
      <c r="F530" s="680"/>
      <c r="G530" s="540"/>
      <c r="H530" s="930"/>
      <c r="I530" s="962"/>
      <c r="J530" s="930">
        <f t="shared" si="52"/>
        <v>0</v>
      </c>
      <c r="K530" s="930">
        <f t="shared" si="49"/>
        <v>0</v>
      </c>
      <c r="L530" s="705">
        <f t="shared" si="50"/>
        <v>0</v>
      </c>
      <c r="M530" s="537"/>
      <c r="N530" s="706">
        <f>+IF(A530="",0,IF(A530=Table!$A$5,L530,(IF(A530=Table!$A$3,0,IF(A530=Table!$A$4,L530,0)))))</f>
        <v>0</v>
      </c>
      <c r="O530" s="672"/>
      <c r="P530" s="707">
        <f>-IF(A530=Table!$A$5,I530,0)+IF(A530=Table!$A$5,H530,0)</f>
        <v>0</v>
      </c>
      <c r="Q530" s="539" t="str">
        <f t="shared" si="48"/>
        <v>01/1900</v>
      </c>
      <c r="R530" s="475">
        <f t="shared" si="53"/>
        <v>1</v>
      </c>
      <c r="S530" s="691"/>
      <c r="T530" s="691"/>
      <c r="U530" s="691"/>
      <c r="V530" s="691"/>
      <c r="W530" s="818"/>
      <c r="X530" s="818"/>
      <c r="Y530" s="818"/>
      <c r="Z530" s="818"/>
    </row>
    <row r="531" spans="1:26" ht="15">
      <c r="A531" s="537"/>
      <c r="B531" s="669"/>
      <c r="C531" s="537"/>
      <c r="D531" s="848" t="str">
        <f t="shared" si="51"/>
        <v>Caisse-01/1900</v>
      </c>
      <c r="E531" s="687"/>
      <c r="F531" s="673"/>
      <c r="G531" s="540"/>
      <c r="H531" s="930"/>
      <c r="I531" s="962"/>
      <c r="J531" s="930">
        <f t="shared" si="52"/>
        <v>0</v>
      </c>
      <c r="K531" s="930">
        <f t="shared" si="49"/>
        <v>0</v>
      </c>
      <c r="L531" s="705">
        <f t="shared" si="50"/>
        <v>0</v>
      </c>
      <c r="M531" s="537"/>
      <c r="N531" s="706">
        <f>+IF(A531="",0,IF(A531=Table!$A$5,L531,(IF(A531=Table!$A$3,0,IF(A531=Table!$A$4,L531,0)))))</f>
        <v>0</v>
      </c>
      <c r="O531" s="672"/>
      <c r="P531" s="707">
        <f>-IF(A531=Table!$A$5,I531,0)+IF(A531=Table!$A$5,H531,0)</f>
        <v>0</v>
      </c>
      <c r="Q531" s="539" t="str">
        <f t="shared" si="48"/>
        <v>01/1900</v>
      </c>
      <c r="R531" s="475">
        <f t="shared" si="53"/>
        <v>1</v>
      </c>
      <c r="S531" s="691"/>
      <c r="T531" s="691"/>
      <c r="U531" s="691"/>
      <c r="V531" s="691"/>
      <c r="W531" s="818"/>
      <c r="X531" s="818"/>
      <c r="Y531" s="818"/>
      <c r="Z531" s="818"/>
    </row>
    <row r="532" spans="1:26" ht="15">
      <c r="A532" s="537"/>
      <c r="B532" s="669"/>
      <c r="C532" s="537"/>
      <c r="D532" s="848" t="str">
        <f t="shared" si="51"/>
        <v>Caisse-01/1900</v>
      </c>
      <c r="E532" s="541"/>
      <c r="F532" s="680"/>
      <c r="G532" s="540"/>
      <c r="H532" s="930"/>
      <c r="I532" s="962"/>
      <c r="J532" s="930">
        <f t="shared" si="52"/>
        <v>0</v>
      </c>
      <c r="K532" s="930">
        <f t="shared" si="49"/>
        <v>0</v>
      </c>
      <c r="L532" s="705">
        <f t="shared" si="50"/>
        <v>0</v>
      </c>
      <c r="M532" s="537"/>
      <c r="N532" s="706">
        <f>+IF(A532="",0,IF(A532=Table!$A$5,L532,(IF(A532=Table!$A$3,0,IF(A532=Table!$A$4,L532,0)))))</f>
        <v>0</v>
      </c>
      <c r="O532" s="672"/>
      <c r="P532" s="707">
        <f>-IF(A532=Table!$A$5,I532,0)+IF(A532=Table!$A$5,H532,0)</f>
        <v>0</v>
      </c>
      <c r="Q532" s="539" t="str">
        <f t="shared" si="48"/>
        <v>01/1900</v>
      </c>
      <c r="R532" s="475">
        <f t="shared" si="53"/>
        <v>1</v>
      </c>
      <c r="S532" s="691"/>
      <c r="T532" s="691"/>
      <c r="U532" s="691"/>
      <c r="V532" s="691"/>
      <c r="W532" s="818"/>
      <c r="X532" s="818"/>
      <c r="Y532" s="818"/>
      <c r="Z532" s="818"/>
    </row>
    <row r="533" spans="1:26" ht="15">
      <c r="A533" s="537"/>
      <c r="B533" s="669"/>
      <c r="C533" s="537"/>
      <c r="D533" s="848" t="str">
        <f t="shared" si="51"/>
        <v>Caisse-01/1900</v>
      </c>
      <c r="E533" s="687"/>
      <c r="F533" s="680"/>
      <c r="G533" s="540"/>
      <c r="H533" s="930"/>
      <c r="I533" s="962"/>
      <c r="J533" s="930">
        <f t="shared" si="52"/>
        <v>0</v>
      </c>
      <c r="K533" s="930">
        <f t="shared" si="49"/>
        <v>0</v>
      </c>
      <c r="L533" s="705">
        <f t="shared" si="50"/>
        <v>0</v>
      </c>
      <c r="M533" s="537"/>
      <c r="N533" s="706">
        <f>+IF(A533="",0,IF(A533=Table!$A$5,L533,(IF(A533=Table!$A$3,0,IF(A533=Table!$A$4,L533,0)))))</f>
        <v>0</v>
      </c>
      <c r="O533" s="672"/>
      <c r="P533" s="707">
        <f>-IF(A533=Table!$A$5,I533,0)+IF(A533=Table!$A$5,H533,0)</f>
        <v>0</v>
      </c>
      <c r="Q533" s="539" t="str">
        <f t="shared" si="48"/>
        <v>01/1900</v>
      </c>
      <c r="R533" s="475">
        <f t="shared" si="53"/>
        <v>1</v>
      </c>
      <c r="S533" s="691"/>
      <c r="T533" s="691"/>
      <c r="U533" s="691"/>
      <c r="V533" s="691"/>
      <c r="W533" s="818"/>
      <c r="X533" s="818"/>
      <c r="Y533" s="818"/>
      <c r="Z533" s="818"/>
    </row>
    <row r="534" spans="1:26" ht="15">
      <c r="A534" s="537"/>
      <c r="B534" s="669"/>
      <c r="C534" s="537"/>
      <c r="D534" s="848" t="str">
        <f t="shared" si="51"/>
        <v>Caisse-01/1900</v>
      </c>
      <c r="E534" s="687"/>
      <c r="F534" s="680"/>
      <c r="G534" s="540"/>
      <c r="H534" s="930"/>
      <c r="I534" s="962"/>
      <c r="J534" s="930">
        <f t="shared" si="52"/>
        <v>0</v>
      </c>
      <c r="K534" s="930">
        <f t="shared" si="49"/>
        <v>0</v>
      </c>
      <c r="L534" s="705">
        <f t="shared" si="50"/>
        <v>0</v>
      </c>
      <c r="M534" s="537"/>
      <c r="N534" s="706">
        <f>+IF(A534="",0,IF(A534=Table!$A$5,L534,(IF(A534=Table!$A$3,0,IF(A534=Table!$A$4,L534,0)))))</f>
        <v>0</v>
      </c>
      <c r="O534" s="672"/>
      <c r="P534" s="707">
        <f>-IF(A534=Table!$A$5,I534,0)+IF(A534=Table!$A$5,H534,0)</f>
        <v>0</v>
      </c>
      <c r="Q534" s="539" t="str">
        <f t="shared" si="48"/>
        <v>01/1900</v>
      </c>
      <c r="R534" s="475">
        <f t="shared" si="53"/>
        <v>1</v>
      </c>
      <c r="S534" s="691"/>
      <c r="T534" s="691"/>
      <c r="U534" s="691"/>
      <c r="V534" s="691"/>
      <c r="W534" s="818"/>
      <c r="X534" s="818"/>
      <c r="Y534" s="818"/>
      <c r="Z534" s="818"/>
    </row>
    <row r="535" spans="1:26" ht="15">
      <c r="A535" s="537"/>
      <c r="B535" s="669"/>
      <c r="C535" s="537"/>
      <c r="D535" s="848" t="str">
        <f t="shared" si="51"/>
        <v>Caisse-01/1900</v>
      </c>
      <c r="E535" s="687"/>
      <c r="F535" s="680"/>
      <c r="G535" s="540"/>
      <c r="H535" s="930"/>
      <c r="I535" s="962"/>
      <c r="J535" s="930">
        <f t="shared" si="52"/>
        <v>0</v>
      </c>
      <c r="K535" s="930">
        <f t="shared" si="49"/>
        <v>0</v>
      </c>
      <c r="L535" s="705">
        <f t="shared" si="50"/>
        <v>0</v>
      </c>
      <c r="M535" s="537"/>
      <c r="N535" s="706">
        <f>+IF(A535="",0,IF(A535=Table!$A$5,L535,(IF(A535=Table!$A$3,0,IF(A535=Table!$A$4,L535,0)))))</f>
        <v>0</v>
      </c>
      <c r="O535" s="672"/>
      <c r="P535" s="707">
        <f>-IF(A535=Table!$A$5,I535,0)+IF(A535=Table!$A$5,H535,0)</f>
        <v>0</v>
      </c>
      <c r="Q535" s="539" t="str">
        <f t="shared" si="48"/>
        <v>01/1900</v>
      </c>
      <c r="R535" s="475">
        <f t="shared" si="53"/>
        <v>1</v>
      </c>
      <c r="S535" s="691"/>
      <c r="T535" s="691"/>
      <c r="U535" s="691"/>
      <c r="V535" s="691"/>
      <c r="W535" s="818"/>
      <c r="X535" s="818"/>
      <c r="Y535" s="818"/>
      <c r="Z535" s="818"/>
    </row>
    <row r="536" spans="1:26" ht="15">
      <c r="A536" s="537"/>
      <c r="B536" s="669"/>
      <c r="C536" s="537"/>
      <c r="D536" s="848" t="str">
        <f t="shared" si="51"/>
        <v>Caisse-01/1900</v>
      </c>
      <c r="E536" s="687"/>
      <c r="F536" s="680"/>
      <c r="G536" s="540"/>
      <c r="H536" s="930"/>
      <c r="I536" s="962"/>
      <c r="J536" s="930">
        <f t="shared" si="52"/>
        <v>0</v>
      </c>
      <c r="K536" s="930">
        <f t="shared" si="49"/>
        <v>0</v>
      </c>
      <c r="L536" s="705">
        <f t="shared" si="50"/>
        <v>0</v>
      </c>
      <c r="M536" s="537"/>
      <c r="N536" s="706">
        <f>+IF(A536="",0,IF(A536=Table!$A$5,L536,(IF(A536=Table!$A$3,0,IF(A536=Table!$A$4,L536,0)))))</f>
        <v>0</v>
      </c>
      <c r="O536" s="672"/>
      <c r="P536" s="707">
        <f>-IF(A536=Table!$A$5,I536,0)+IF(A536=Table!$A$5,H536,0)</f>
        <v>0</v>
      </c>
      <c r="Q536" s="539" t="str">
        <f t="shared" si="48"/>
        <v>01/1900</v>
      </c>
      <c r="R536" s="475">
        <f t="shared" si="53"/>
        <v>1</v>
      </c>
      <c r="S536" s="691"/>
      <c r="T536" s="691"/>
      <c r="U536" s="691"/>
      <c r="V536" s="691"/>
      <c r="W536" s="818"/>
      <c r="X536" s="818"/>
      <c r="Y536" s="818"/>
      <c r="Z536" s="818"/>
    </row>
    <row r="537" spans="1:26" ht="15">
      <c r="A537" s="537"/>
      <c r="B537" s="669"/>
      <c r="C537" s="537"/>
      <c r="D537" s="848" t="str">
        <f t="shared" si="51"/>
        <v>Caisse-01/1900</v>
      </c>
      <c r="E537" s="541"/>
      <c r="F537" s="680"/>
      <c r="G537" s="540"/>
      <c r="H537" s="930"/>
      <c r="I537" s="962"/>
      <c r="J537" s="930">
        <f t="shared" si="52"/>
        <v>0</v>
      </c>
      <c r="K537" s="930">
        <f t="shared" si="49"/>
        <v>0</v>
      </c>
      <c r="L537" s="705">
        <f t="shared" si="50"/>
        <v>0</v>
      </c>
      <c r="M537" s="537"/>
      <c r="N537" s="706">
        <f>+IF(A537="",0,IF(A537=Table!$A$5,L537,(IF(A537=Table!$A$3,0,IF(A537=Table!$A$4,L537,0)))))</f>
        <v>0</v>
      </c>
      <c r="O537" s="672"/>
      <c r="P537" s="707">
        <f>-IF(A537=Table!$A$5,I537,0)+IF(A537=Table!$A$5,H537,0)</f>
        <v>0</v>
      </c>
      <c r="Q537" s="539" t="str">
        <f t="shared" si="48"/>
        <v>01/1900</v>
      </c>
      <c r="R537" s="475">
        <f t="shared" si="53"/>
        <v>1</v>
      </c>
      <c r="S537" s="691"/>
      <c r="T537" s="691"/>
      <c r="U537" s="691"/>
      <c r="V537" s="691"/>
      <c r="W537" s="818"/>
      <c r="X537" s="818"/>
      <c r="Y537" s="818"/>
      <c r="Z537" s="818"/>
    </row>
    <row r="538" spans="1:26" ht="15">
      <c r="A538" s="537"/>
      <c r="B538" s="669"/>
      <c r="C538" s="537"/>
      <c r="D538" s="848" t="str">
        <f t="shared" si="51"/>
        <v>Caisse-01/1900</v>
      </c>
      <c r="E538" s="541"/>
      <c r="F538" s="680"/>
      <c r="G538" s="540"/>
      <c r="H538" s="930"/>
      <c r="I538" s="962"/>
      <c r="J538" s="930">
        <f t="shared" si="52"/>
        <v>0</v>
      </c>
      <c r="K538" s="930">
        <f t="shared" si="49"/>
        <v>0</v>
      </c>
      <c r="L538" s="705">
        <f t="shared" si="50"/>
        <v>0</v>
      </c>
      <c r="M538" s="537"/>
      <c r="N538" s="706">
        <f>+IF(A538="",0,IF(A538=Table!$A$5,L538,(IF(A538=Table!$A$3,0,IF(A538=Table!$A$4,L538,0)))))</f>
        <v>0</v>
      </c>
      <c r="O538" s="672"/>
      <c r="P538" s="707">
        <f>-IF(A538=Table!$A$5,I538,0)+IF(A538=Table!$A$5,H538,0)</f>
        <v>0</v>
      </c>
      <c r="Q538" s="539" t="str">
        <f t="shared" si="48"/>
        <v>01/1900</v>
      </c>
      <c r="R538" s="475">
        <f t="shared" si="53"/>
        <v>1</v>
      </c>
      <c r="S538" s="691"/>
      <c r="T538" s="691"/>
      <c r="U538" s="691"/>
      <c r="V538" s="691"/>
      <c r="W538" s="818"/>
      <c r="X538" s="818"/>
      <c r="Y538" s="818"/>
      <c r="Z538" s="818"/>
    </row>
    <row r="539" spans="1:26" ht="15">
      <c r="A539" s="537"/>
      <c r="B539" s="669"/>
      <c r="C539" s="537"/>
      <c r="D539" s="848" t="str">
        <f t="shared" si="51"/>
        <v>Caisse-01/1900</v>
      </c>
      <c r="E539" s="541"/>
      <c r="F539" s="680"/>
      <c r="G539" s="540"/>
      <c r="H539" s="930"/>
      <c r="I539" s="962"/>
      <c r="J539" s="930">
        <f t="shared" si="52"/>
        <v>0</v>
      </c>
      <c r="K539" s="930">
        <f t="shared" si="49"/>
        <v>0</v>
      </c>
      <c r="L539" s="705">
        <f t="shared" si="50"/>
        <v>0</v>
      </c>
      <c r="M539" s="537"/>
      <c r="N539" s="706">
        <f>+IF(A539="",0,IF(A539=Table!$A$5,L539,(IF(A539=Table!$A$3,0,IF(A539=Table!$A$4,L539,0)))))</f>
        <v>0</v>
      </c>
      <c r="O539" s="672"/>
      <c r="P539" s="707">
        <f>-IF(A539=Table!$A$5,I539,0)+IF(A539=Table!$A$5,H539,0)</f>
        <v>0</v>
      </c>
      <c r="Q539" s="539" t="str">
        <f t="shared" si="48"/>
        <v>01/1900</v>
      </c>
      <c r="R539" s="475">
        <f t="shared" si="53"/>
        <v>1</v>
      </c>
      <c r="S539" s="691"/>
      <c r="T539" s="691"/>
      <c r="U539" s="691"/>
      <c r="V539" s="691"/>
      <c r="W539" s="818"/>
      <c r="X539" s="818"/>
      <c r="Y539" s="818"/>
      <c r="Z539" s="818"/>
    </row>
    <row r="540" spans="1:26" ht="15">
      <c r="A540" s="537"/>
      <c r="B540" s="669"/>
      <c r="C540" s="537"/>
      <c r="D540" s="848" t="str">
        <f t="shared" si="51"/>
        <v>Caisse-01/1900</v>
      </c>
      <c r="E540" s="541"/>
      <c r="F540" s="680"/>
      <c r="G540" s="540"/>
      <c r="H540" s="930"/>
      <c r="I540" s="962"/>
      <c r="J540" s="930">
        <f t="shared" si="52"/>
        <v>0</v>
      </c>
      <c r="K540" s="930">
        <f t="shared" si="49"/>
        <v>0</v>
      </c>
      <c r="L540" s="705">
        <f t="shared" si="50"/>
        <v>0</v>
      </c>
      <c r="M540" s="537"/>
      <c r="N540" s="706">
        <f>+IF(A540="",0,IF(A540=Table!$A$5,L540,(IF(A540=Table!$A$3,0,IF(A540=Table!$A$4,L540,0)))))</f>
        <v>0</v>
      </c>
      <c r="O540" s="672"/>
      <c r="P540" s="707">
        <f>-IF(A540=Table!$A$5,I540,0)+IF(A540=Table!$A$5,H540,0)</f>
        <v>0</v>
      </c>
      <c r="Q540" s="539" t="str">
        <f t="shared" si="48"/>
        <v>01/1900</v>
      </c>
      <c r="R540" s="475">
        <f t="shared" si="53"/>
        <v>1</v>
      </c>
      <c r="S540" s="691"/>
      <c r="T540" s="691"/>
      <c r="U540" s="691"/>
      <c r="V540" s="691"/>
      <c r="W540" s="818"/>
      <c r="X540" s="818"/>
      <c r="Y540" s="818"/>
      <c r="Z540" s="818"/>
    </row>
    <row r="541" spans="1:26" ht="15">
      <c r="A541" s="537"/>
      <c r="B541" s="669"/>
      <c r="C541" s="537"/>
      <c r="D541" s="848" t="str">
        <f t="shared" si="51"/>
        <v>Caisse-01/1900</v>
      </c>
      <c r="E541" s="541"/>
      <c r="F541" s="680"/>
      <c r="G541" s="540"/>
      <c r="H541" s="930"/>
      <c r="I541" s="962"/>
      <c r="J541" s="930">
        <f t="shared" si="52"/>
        <v>0</v>
      </c>
      <c r="K541" s="930">
        <f t="shared" si="49"/>
        <v>0</v>
      </c>
      <c r="L541" s="705">
        <f t="shared" si="50"/>
        <v>0</v>
      </c>
      <c r="M541" s="537"/>
      <c r="N541" s="706">
        <f>+IF(A541="",0,IF(A541=Table!$A$5,L541,(IF(A541=Table!$A$3,0,IF(A541=Table!$A$4,L541,0)))))</f>
        <v>0</v>
      </c>
      <c r="O541" s="672"/>
      <c r="P541" s="707">
        <f>-IF(A541=Table!$A$5,I541,0)+IF(A541=Table!$A$5,H541,0)</f>
        <v>0</v>
      </c>
      <c r="Q541" s="539" t="str">
        <f t="shared" si="48"/>
        <v>01/1900</v>
      </c>
      <c r="R541" s="475">
        <f t="shared" si="53"/>
        <v>1</v>
      </c>
      <c r="S541" s="691"/>
      <c r="T541" s="691"/>
      <c r="U541" s="691"/>
      <c r="V541" s="691"/>
      <c r="W541" s="818"/>
      <c r="X541" s="818"/>
      <c r="Y541" s="818"/>
      <c r="Z541" s="818"/>
    </row>
    <row r="542" spans="1:26" ht="15">
      <c r="A542" s="537"/>
      <c r="B542" s="669"/>
      <c r="C542" s="537"/>
      <c r="D542" s="848" t="str">
        <f t="shared" si="51"/>
        <v>Caisse-01/1900</v>
      </c>
      <c r="E542" s="541"/>
      <c r="F542" s="680"/>
      <c r="G542" s="540"/>
      <c r="H542" s="930"/>
      <c r="I542" s="962"/>
      <c r="J542" s="930">
        <f t="shared" si="52"/>
        <v>0</v>
      </c>
      <c r="K542" s="930">
        <f t="shared" si="49"/>
        <v>0</v>
      </c>
      <c r="L542" s="705">
        <f t="shared" si="50"/>
        <v>0</v>
      </c>
      <c r="M542" s="537"/>
      <c r="N542" s="706">
        <f>+IF(A542="",0,IF(A542=Table!$A$5,L542,(IF(A542=Table!$A$3,0,IF(A542=Table!$A$4,L542,0)))))</f>
        <v>0</v>
      </c>
      <c r="O542" s="672"/>
      <c r="P542" s="707">
        <f>-IF(A542=Table!$A$5,I542,0)+IF(A542=Table!$A$5,H542,0)</f>
        <v>0</v>
      </c>
      <c r="Q542" s="539" t="str">
        <f t="shared" si="48"/>
        <v>01/1900</v>
      </c>
      <c r="R542" s="475">
        <f t="shared" si="53"/>
        <v>1</v>
      </c>
      <c r="S542" s="691"/>
      <c r="T542" s="691"/>
      <c r="U542" s="691"/>
      <c r="V542" s="691"/>
      <c r="W542" s="818"/>
      <c r="X542" s="818"/>
      <c r="Y542" s="818"/>
      <c r="Z542" s="818"/>
    </row>
    <row r="543" spans="1:26" ht="15">
      <c r="A543" s="537"/>
      <c r="B543" s="669"/>
      <c r="C543" s="537"/>
      <c r="D543" s="848" t="str">
        <f t="shared" si="51"/>
        <v>Caisse-01/1900</v>
      </c>
      <c r="E543" s="687"/>
      <c r="F543" s="680"/>
      <c r="G543" s="540"/>
      <c r="H543" s="930"/>
      <c r="I543" s="962"/>
      <c r="J543" s="930">
        <f t="shared" si="52"/>
        <v>0</v>
      </c>
      <c r="K543" s="930">
        <f t="shared" si="49"/>
        <v>0</v>
      </c>
      <c r="L543" s="705">
        <f t="shared" si="50"/>
        <v>0</v>
      </c>
      <c r="M543" s="537"/>
      <c r="N543" s="706">
        <f>+IF(A543="",0,IF(A543=Table!$A$5,L543,(IF(A543=Table!$A$3,0,IF(A543=Table!$A$4,L543,0)))))</f>
        <v>0</v>
      </c>
      <c r="O543" s="672"/>
      <c r="P543" s="707">
        <f>-IF(A543=Table!$A$5,I543,0)+IF(A543=Table!$A$5,H543,0)</f>
        <v>0</v>
      </c>
      <c r="Q543" s="539" t="str">
        <f t="shared" si="48"/>
        <v>01/1900</v>
      </c>
      <c r="R543" s="475">
        <f t="shared" si="53"/>
        <v>1</v>
      </c>
      <c r="S543" s="691"/>
      <c r="T543" s="691"/>
      <c r="U543" s="691"/>
      <c r="V543" s="691"/>
      <c r="W543" s="818"/>
      <c r="X543" s="818"/>
      <c r="Y543" s="818"/>
      <c r="Z543" s="818"/>
    </row>
    <row r="544" spans="1:26" ht="15">
      <c r="A544" s="537"/>
      <c r="B544" s="669"/>
      <c r="C544" s="537"/>
      <c r="D544" s="848" t="str">
        <f t="shared" si="51"/>
        <v>Caisse-01/1900</v>
      </c>
      <c r="E544" s="687"/>
      <c r="F544" s="680"/>
      <c r="G544" s="540"/>
      <c r="H544" s="930"/>
      <c r="I544" s="962"/>
      <c r="J544" s="930">
        <f t="shared" si="52"/>
        <v>0</v>
      </c>
      <c r="K544" s="930">
        <f t="shared" si="49"/>
        <v>0</v>
      </c>
      <c r="L544" s="705">
        <f t="shared" si="50"/>
        <v>0</v>
      </c>
      <c r="M544" s="537"/>
      <c r="N544" s="706">
        <f>+IF(A544="",0,IF(A544=Table!$A$5,L544,(IF(A544=Table!$A$3,0,IF(A544=Table!$A$4,L544,0)))))</f>
        <v>0</v>
      </c>
      <c r="O544" s="672"/>
      <c r="P544" s="707">
        <f>-IF(A544=Table!$A$5,I544,0)+IF(A544=Table!$A$5,H544,0)</f>
        <v>0</v>
      </c>
      <c r="Q544" s="539" t="str">
        <f t="shared" si="48"/>
        <v>01/1900</v>
      </c>
      <c r="R544" s="475">
        <f t="shared" si="53"/>
        <v>1</v>
      </c>
      <c r="S544" s="691"/>
      <c r="T544" s="691"/>
      <c r="U544" s="691"/>
      <c r="V544" s="691"/>
      <c r="W544" s="818"/>
      <c r="X544" s="818"/>
      <c r="Y544" s="818"/>
      <c r="Z544" s="818"/>
    </row>
    <row r="545" spans="1:26" ht="15">
      <c r="A545" s="537"/>
      <c r="B545" s="669"/>
      <c r="C545" s="537"/>
      <c r="D545" s="848" t="str">
        <f t="shared" si="51"/>
        <v>Caisse-01/1900</v>
      </c>
      <c r="E545" s="541"/>
      <c r="F545" s="680"/>
      <c r="G545" s="540"/>
      <c r="H545" s="930"/>
      <c r="I545" s="962"/>
      <c r="J545" s="930">
        <f t="shared" si="52"/>
        <v>0</v>
      </c>
      <c r="K545" s="930">
        <f t="shared" si="49"/>
        <v>0</v>
      </c>
      <c r="L545" s="705">
        <f t="shared" si="50"/>
        <v>0</v>
      </c>
      <c r="M545" s="537"/>
      <c r="N545" s="706">
        <f>+IF(A545="",0,IF(A545=Table!$A$5,L545,(IF(A545=Table!$A$3,0,IF(A545=Table!$A$4,L545,0)))))</f>
        <v>0</v>
      </c>
      <c r="O545" s="672"/>
      <c r="P545" s="707">
        <f>-IF(A545=Table!$A$5,I545,0)+IF(A545=Table!$A$5,H545,0)</f>
        <v>0</v>
      </c>
      <c r="Q545" s="539" t="str">
        <f t="shared" si="48"/>
        <v>01/1900</v>
      </c>
      <c r="R545" s="475">
        <f t="shared" si="53"/>
        <v>1</v>
      </c>
      <c r="S545" s="691"/>
      <c r="T545" s="691"/>
      <c r="U545" s="691"/>
      <c r="V545" s="691"/>
      <c r="W545" s="818"/>
      <c r="X545" s="818"/>
      <c r="Y545" s="818"/>
      <c r="Z545" s="818"/>
    </row>
    <row r="546" spans="1:26" ht="15">
      <c r="A546" s="537"/>
      <c r="B546" s="669"/>
      <c r="C546" s="537"/>
      <c r="D546" s="848" t="str">
        <f t="shared" si="51"/>
        <v>Caisse-01/1900</v>
      </c>
      <c r="E546" s="541"/>
      <c r="F546" s="680"/>
      <c r="G546" s="540"/>
      <c r="H546" s="930"/>
      <c r="I546" s="962"/>
      <c r="J546" s="930">
        <f t="shared" si="52"/>
        <v>0</v>
      </c>
      <c r="K546" s="930">
        <f t="shared" si="49"/>
        <v>0</v>
      </c>
      <c r="L546" s="705">
        <f t="shared" si="50"/>
        <v>0</v>
      </c>
      <c r="M546" s="537"/>
      <c r="N546" s="706">
        <f>+IF(A546="",0,IF(A546=Table!$A$5,L546,(IF(A546=Table!$A$3,0,IF(A546=Table!$A$4,L546,0)))))</f>
        <v>0</v>
      </c>
      <c r="O546" s="672"/>
      <c r="P546" s="707">
        <f>-IF(A546=Table!$A$5,I546,0)+IF(A546=Table!$A$5,H546,0)</f>
        <v>0</v>
      </c>
      <c r="Q546" s="539" t="str">
        <f t="shared" si="48"/>
        <v>01/1900</v>
      </c>
      <c r="R546" s="475">
        <f t="shared" si="53"/>
        <v>1</v>
      </c>
      <c r="S546" s="691"/>
      <c r="T546" s="691"/>
      <c r="U546" s="691"/>
      <c r="V546" s="691"/>
      <c r="W546" s="818"/>
      <c r="X546" s="818"/>
      <c r="Y546" s="818"/>
      <c r="Z546" s="818"/>
    </row>
    <row r="547" spans="1:26" ht="15">
      <c r="A547" s="537"/>
      <c r="B547" s="669"/>
      <c r="C547" s="537"/>
      <c r="D547" s="848" t="str">
        <f t="shared" si="51"/>
        <v>Caisse-01/1900</v>
      </c>
      <c r="E547" s="541"/>
      <c r="F547" s="680"/>
      <c r="G547" s="540"/>
      <c r="H547" s="930"/>
      <c r="I547" s="962"/>
      <c r="J547" s="930">
        <f t="shared" si="52"/>
        <v>0</v>
      </c>
      <c r="K547" s="930">
        <f t="shared" si="49"/>
        <v>0</v>
      </c>
      <c r="L547" s="705">
        <f t="shared" si="50"/>
        <v>0</v>
      </c>
      <c r="M547" s="537"/>
      <c r="N547" s="706">
        <f>+IF(A547="",0,IF(A547=Table!$A$5,L547,(IF(A547=Table!$A$3,0,IF(A547=Table!$A$4,L547,0)))))</f>
        <v>0</v>
      </c>
      <c r="O547" s="672"/>
      <c r="P547" s="707">
        <f>-IF(A547=Table!$A$5,I547,0)+IF(A547=Table!$A$5,H547,0)</f>
        <v>0</v>
      </c>
      <c r="Q547" s="539" t="str">
        <f t="shared" si="48"/>
        <v>01/1900</v>
      </c>
      <c r="R547" s="475">
        <f t="shared" si="53"/>
        <v>1</v>
      </c>
      <c r="S547" s="691"/>
      <c r="T547" s="691"/>
      <c r="U547" s="691"/>
      <c r="V547" s="691"/>
      <c r="W547" s="818"/>
      <c r="X547" s="818"/>
      <c r="Y547" s="818"/>
      <c r="Z547" s="818"/>
    </row>
    <row r="548" spans="1:26" ht="15">
      <c r="A548" s="537"/>
      <c r="B548" s="669"/>
      <c r="C548" s="537"/>
      <c r="D548" s="848" t="str">
        <f t="shared" si="51"/>
        <v>Caisse-01/1900</v>
      </c>
      <c r="E548" s="541"/>
      <c r="F548" s="680"/>
      <c r="G548" s="540"/>
      <c r="H548" s="930"/>
      <c r="I548" s="962"/>
      <c r="J548" s="930">
        <f t="shared" si="52"/>
        <v>0</v>
      </c>
      <c r="K548" s="930">
        <f t="shared" si="49"/>
        <v>0</v>
      </c>
      <c r="L548" s="705">
        <f t="shared" si="50"/>
        <v>0</v>
      </c>
      <c r="M548" s="537"/>
      <c r="N548" s="706">
        <f>+IF(A548="",0,IF(A548=Table!$A$5,L548,(IF(A548=Table!$A$3,0,IF(A548=Table!$A$4,L548,0)))))</f>
        <v>0</v>
      </c>
      <c r="O548" s="672"/>
      <c r="P548" s="707">
        <f>-IF(A548=Table!$A$5,I548,0)+IF(A548=Table!$A$5,H548,0)</f>
        <v>0</v>
      </c>
      <c r="Q548" s="539" t="str">
        <f t="shared" si="48"/>
        <v>01/1900</v>
      </c>
      <c r="R548" s="475">
        <f t="shared" si="53"/>
        <v>1</v>
      </c>
      <c r="S548" s="691"/>
      <c r="T548" s="691"/>
      <c r="U548" s="691"/>
      <c r="V548" s="691"/>
      <c r="W548" s="818"/>
      <c r="X548" s="818"/>
      <c r="Y548" s="818"/>
      <c r="Z548" s="818"/>
    </row>
    <row r="549" spans="1:26" ht="15">
      <c r="A549" s="537"/>
      <c r="B549" s="669"/>
      <c r="C549" s="537"/>
      <c r="D549" s="848" t="str">
        <f t="shared" si="51"/>
        <v>Caisse-01/1900</v>
      </c>
      <c r="E549" s="541"/>
      <c r="F549" s="680"/>
      <c r="G549" s="540"/>
      <c r="H549" s="930"/>
      <c r="I549" s="962"/>
      <c r="J549" s="930">
        <f t="shared" si="52"/>
        <v>0</v>
      </c>
      <c r="K549" s="930">
        <f t="shared" si="49"/>
        <v>0</v>
      </c>
      <c r="L549" s="705">
        <f t="shared" si="50"/>
        <v>0</v>
      </c>
      <c r="M549" s="537"/>
      <c r="N549" s="706">
        <f>+IF(A549="",0,IF(A549=Table!$A$5,L549,(IF(A549=Table!$A$3,0,IF(A549=Table!$A$4,L549,0)))))</f>
        <v>0</v>
      </c>
      <c r="O549" s="672"/>
      <c r="P549" s="707">
        <f>-IF(A549=Table!$A$5,I549,0)+IF(A549=Table!$A$5,H549,0)</f>
        <v>0</v>
      </c>
      <c r="Q549" s="539" t="str">
        <f t="shared" si="48"/>
        <v>01/1900</v>
      </c>
      <c r="R549" s="475">
        <f t="shared" si="53"/>
        <v>1</v>
      </c>
      <c r="S549" s="691"/>
      <c r="T549" s="691"/>
      <c r="U549" s="691"/>
      <c r="V549" s="691"/>
      <c r="W549" s="818"/>
      <c r="X549" s="818"/>
      <c r="Y549" s="818"/>
      <c r="Z549" s="818"/>
    </row>
    <row r="550" spans="1:26" ht="15">
      <c r="A550" s="537"/>
      <c r="B550" s="669"/>
      <c r="C550" s="537"/>
      <c r="D550" s="848" t="str">
        <f t="shared" si="51"/>
        <v>Caisse-01/1900</v>
      </c>
      <c r="E550" s="687"/>
      <c r="F550" s="673"/>
      <c r="G550" s="540"/>
      <c r="H550" s="930"/>
      <c r="I550" s="962"/>
      <c r="J550" s="930">
        <f t="shared" si="52"/>
        <v>0</v>
      </c>
      <c r="K550" s="930">
        <f t="shared" si="49"/>
        <v>0</v>
      </c>
      <c r="L550" s="705">
        <f t="shared" si="50"/>
        <v>0</v>
      </c>
      <c r="M550" s="537"/>
      <c r="N550" s="706">
        <f>+IF(A550="",0,IF(A550=Table!$A$5,L550,(IF(A550=Table!$A$3,0,IF(A550=Table!$A$4,L550,0)))))</f>
        <v>0</v>
      </c>
      <c r="O550" s="672"/>
      <c r="P550" s="707">
        <f>-IF(A550=Table!$A$5,I550,0)+IF(A550=Table!$A$5,H550,0)</f>
        <v>0</v>
      </c>
      <c r="Q550" s="539" t="str">
        <f t="shared" si="48"/>
        <v>01/1900</v>
      </c>
      <c r="R550" s="475">
        <f t="shared" si="53"/>
        <v>1</v>
      </c>
      <c r="S550" s="691"/>
      <c r="T550" s="691"/>
      <c r="U550" s="691"/>
      <c r="V550" s="691"/>
      <c r="W550" s="818"/>
      <c r="X550" s="818"/>
      <c r="Y550" s="818"/>
      <c r="Z550" s="818"/>
    </row>
    <row r="551" spans="1:26" ht="15">
      <c r="A551" s="537"/>
      <c r="B551" s="669"/>
      <c r="C551" s="537"/>
      <c r="D551" s="848" t="str">
        <f t="shared" si="51"/>
        <v>Caisse-01/1900</v>
      </c>
      <c r="E551" s="687"/>
      <c r="F551" s="673"/>
      <c r="G551" s="540"/>
      <c r="H551" s="930"/>
      <c r="I551" s="962"/>
      <c r="J551" s="930">
        <f t="shared" si="52"/>
        <v>0</v>
      </c>
      <c r="K551" s="930">
        <f t="shared" si="49"/>
        <v>0</v>
      </c>
      <c r="L551" s="705">
        <f t="shared" si="50"/>
        <v>0</v>
      </c>
      <c r="M551" s="537"/>
      <c r="N551" s="706">
        <f>+IF(A551="",0,IF(A551=Table!$A$5,L551,(IF(A551=Table!$A$3,0,IF(A551=Table!$A$4,L551,0)))))</f>
        <v>0</v>
      </c>
      <c r="O551" s="672"/>
      <c r="P551" s="707">
        <f>-IF(A551=Table!$A$5,I551,0)+IF(A551=Table!$A$5,H551,0)</f>
        <v>0</v>
      </c>
      <c r="Q551" s="539" t="str">
        <f t="shared" si="48"/>
        <v>01/1900</v>
      </c>
      <c r="R551" s="475">
        <f t="shared" si="53"/>
        <v>1</v>
      </c>
      <c r="S551" s="691"/>
      <c r="T551" s="691"/>
      <c r="U551" s="691"/>
      <c r="V551" s="691"/>
      <c r="W551" s="818"/>
      <c r="X551" s="818"/>
      <c r="Y551" s="818"/>
      <c r="Z551" s="818"/>
    </row>
    <row r="552" spans="1:26" ht="15">
      <c r="A552" s="537"/>
      <c r="B552" s="669"/>
      <c r="C552" s="537"/>
      <c r="D552" s="848" t="str">
        <f t="shared" si="51"/>
        <v>Caisse-01/1900</v>
      </c>
      <c r="E552" s="541"/>
      <c r="F552" s="680"/>
      <c r="G552" s="540"/>
      <c r="H552" s="930"/>
      <c r="I552" s="962"/>
      <c r="J552" s="930">
        <f t="shared" si="52"/>
        <v>0</v>
      </c>
      <c r="K552" s="930">
        <f t="shared" si="49"/>
        <v>0</v>
      </c>
      <c r="L552" s="705">
        <f t="shared" si="50"/>
        <v>0</v>
      </c>
      <c r="M552" s="537"/>
      <c r="N552" s="706">
        <f>+IF(A552="",0,IF(A552=Table!$A$5,L552,(IF(A552=Table!$A$3,0,IF(A552=Table!$A$4,L552,0)))))</f>
        <v>0</v>
      </c>
      <c r="O552" s="672"/>
      <c r="P552" s="707">
        <f>-IF(A552=Table!$A$5,I552,0)+IF(A552=Table!$A$5,H552,0)</f>
        <v>0</v>
      </c>
      <c r="Q552" s="539" t="str">
        <f t="shared" si="48"/>
        <v>01/1900</v>
      </c>
      <c r="R552" s="475">
        <f t="shared" si="53"/>
        <v>1</v>
      </c>
      <c r="S552" s="691"/>
      <c r="T552" s="691"/>
      <c r="U552" s="691"/>
      <c r="V552" s="691"/>
      <c r="W552" s="818"/>
      <c r="X552" s="818"/>
      <c r="Y552" s="818"/>
      <c r="Z552" s="818"/>
    </row>
    <row r="553" spans="1:26" ht="15">
      <c r="A553" s="537"/>
      <c r="B553" s="669"/>
      <c r="C553" s="537"/>
      <c r="D553" s="848" t="str">
        <f t="shared" si="51"/>
        <v>Caisse-01/1900</v>
      </c>
      <c r="E553" s="541"/>
      <c r="F553" s="680"/>
      <c r="G553" s="540"/>
      <c r="H553" s="930"/>
      <c r="I553" s="962"/>
      <c r="J553" s="930">
        <f t="shared" si="52"/>
        <v>0</v>
      </c>
      <c r="K553" s="930">
        <f t="shared" si="49"/>
        <v>0</v>
      </c>
      <c r="L553" s="705">
        <f t="shared" si="50"/>
        <v>0</v>
      </c>
      <c r="M553" s="537"/>
      <c r="N553" s="706">
        <f>+IF(A553="",0,IF(A553=Table!$A$5,L553,(IF(A553=Table!$A$3,0,IF(A553=Table!$A$4,L553,0)))))</f>
        <v>0</v>
      </c>
      <c r="O553" s="672"/>
      <c r="P553" s="707">
        <f>-IF(A553=Table!$A$5,I553,0)+IF(A553=Table!$A$5,H553,0)</f>
        <v>0</v>
      </c>
      <c r="Q553" s="539" t="str">
        <f t="shared" si="48"/>
        <v>01/1900</v>
      </c>
      <c r="R553" s="475">
        <f t="shared" si="53"/>
        <v>1</v>
      </c>
      <c r="S553" s="691"/>
      <c r="T553" s="691"/>
      <c r="U553" s="691"/>
      <c r="V553" s="691"/>
      <c r="W553" s="818"/>
      <c r="X553" s="818"/>
      <c r="Y553" s="818"/>
      <c r="Z553" s="818"/>
    </row>
    <row r="554" spans="1:26" ht="15">
      <c r="A554" s="537"/>
      <c r="B554" s="669"/>
      <c r="C554" s="537"/>
      <c r="D554" s="848" t="str">
        <f t="shared" si="51"/>
        <v>Caisse-01/1900</v>
      </c>
      <c r="E554" s="687"/>
      <c r="F554" s="680"/>
      <c r="G554" s="540"/>
      <c r="H554" s="930"/>
      <c r="I554" s="962"/>
      <c r="J554" s="930">
        <f t="shared" si="52"/>
        <v>0</v>
      </c>
      <c r="K554" s="930">
        <f t="shared" si="49"/>
        <v>0</v>
      </c>
      <c r="L554" s="705">
        <f t="shared" si="50"/>
        <v>0</v>
      </c>
      <c r="M554" s="537"/>
      <c r="N554" s="706">
        <f>+IF(A554="",0,IF(A554=Table!$A$5,L554,(IF(A554=Table!$A$3,0,IF(A554=Table!$A$4,L554,0)))))</f>
        <v>0</v>
      </c>
      <c r="O554" s="672"/>
      <c r="P554" s="707">
        <f>-IF(A554=Table!$A$5,I554,0)+IF(A554=Table!$A$5,H554,0)</f>
        <v>0</v>
      </c>
      <c r="Q554" s="539" t="str">
        <f t="shared" si="48"/>
        <v>01/1900</v>
      </c>
      <c r="R554" s="475">
        <f t="shared" si="53"/>
        <v>1</v>
      </c>
      <c r="S554" s="691"/>
      <c r="T554" s="691"/>
      <c r="U554" s="691"/>
      <c r="V554" s="691"/>
      <c r="W554" s="818"/>
      <c r="X554" s="818"/>
      <c r="Y554" s="818"/>
      <c r="Z554" s="818"/>
    </row>
    <row r="555" spans="1:26" ht="15">
      <c r="A555" s="537"/>
      <c r="B555" s="669"/>
      <c r="C555" s="537"/>
      <c r="D555" s="848" t="str">
        <f t="shared" si="51"/>
        <v>Caisse-01/1900</v>
      </c>
      <c r="E555" s="541"/>
      <c r="F555" s="680"/>
      <c r="G555" s="540"/>
      <c r="H555" s="930"/>
      <c r="I555" s="962"/>
      <c r="J555" s="930">
        <f t="shared" si="52"/>
        <v>0</v>
      </c>
      <c r="K555" s="930">
        <f t="shared" si="49"/>
        <v>0</v>
      </c>
      <c r="L555" s="705">
        <f t="shared" si="50"/>
        <v>0</v>
      </c>
      <c r="M555" s="537"/>
      <c r="N555" s="706">
        <f>+IF(A555="",0,IF(A555=Table!$A$5,L555,(IF(A555=Table!$A$3,0,IF(A555=Table!$A$4,L555,0)))))</f>
        <v>0</v>
      </c>
      <c r="O555" s="672"/>
      <c r="P555" s="707">
        <f>-IF(A555=Table!$A$5,I555,0)+IF(A555=Table!$A$5,H555,0)</f>
        <v>0</v>
      </c>
      <c r="Q555" s="539" t="str">
        <f t="shared" si="48"/>
        <v>01/1900</v>
      </c>
      <c r="R555" s="475">
        <f t="shared" si="53"/>
        <v>1</v>
      </c>
      <c r="S555" s="691"/>
      <c r="T555" s="691"/>
      <c r="U555" s="691"/>
      <c r="V555" s="691"/>
      <c r="W555" s="818"/>
      <c r="X555" s="818"/>
      <c r="Y555" s="818"/>
      <c r="Z555" s="818"/>
    </row>
    <row r="556" spans="1:26" ht="15">
      <c r="A556" s="537"/>
      <c r="B556" s="669"/>
      <c r="C556" s="537"/>
      <c r="D556" s="848" t="str">
        <f t="shared" si="51"/>
        <v>Caisse-01/1900</v>
      </c>
      <c r="E556" s="541"/>
      <c r="F556" s="680"/>
      <c r="G556" s="540"/>
      <c r="H556" s="930"/>
      <c r="I556" s="962"/>
      <c r="J556" s="930">
        <f t="shared" si="52"/>
        <v>0</v>
      </c>
      <c r="K556" s="930">
        <f t="shared" si="49"/>
        <v>0</v>
      </c>
      <c r="L556" s="705">
        <f t="shared" si="50"/>
        <v>0</v>
      </c>
      <c r="M556" s="537"/>
      <c r="N556" s="706">
        <f>+IF(A556="",0,IF(A556=Table!$A$5,L556,(IF(A556=Table!$A$3,0,IF(A556=Table!$A$4,L556,0)))))</f>
        <v>0</v>
      </c>
      <c r="O556" s="672"/>
      <c r="P556" s="707">
        <f>-IF(A556=Table!$A$5,I556,0)+IF(A556=Table!$A$5,H556,0)</f>
        <v>0</v>
      </c>
      <c r="Q556" s="539" t="str">
        <f t="shared" si="48"/>
        <v>01/1900</v>
      </c>
      <c r="R556" s="475">
        <f t="shared" si="53"/>
        <v>1</v>
      </c>
      <c r="S556" s="691"/>
      <c r="T556" s="691"/>
      <c r="U556" s="691"/>
      <c r="V556" s="691"/>
      <c r="W556" s="818"/>
      <c r="X556" s="818"/>
      <c r="Y556" s="818"/>
      <c r="Z556" s="818"/>
    </row>
    <row r="557" spans="1:26" ht="15">
      <c r="A557" s="537"/>
      <c r="B557" s="669"/>
      <c r="C557" s="537"/>
      <c r="D557" s="848" t="str">
        <f t="shared" si="51"/>
        <v>Caisse-01/1900</v>
      </c>
      <c r="E557" s="541"/>
      <c r="F557" s="680"/>
      <c r="G557" s="540"/>
      <c r="H557" s="930"/>
      <c r="I557" s="962"/>
      <c r="J557" s="930">
        <f t="shared" si="52"/>
        <v>0</v>
      </c>
      <c r="K557" s="930">
        <f t="shared" si="49"/>
        <v>0</v>
      </c>
      <c r="L557" s="705">
        <f t="shared" si="50"/>
        <v>0</v>
      </c>
      <c r="M557" s="537"/>
      <c r="N557" s="706">
        <f>+IF(A557="",0,IF(A557=Table!$A$5,L557,(IF(A557=Table!$A$3,0,IF(A557=Table!$A$4,L557,0)))))</f>
        <v>0</v>
      </c>
      <c r="O557" s="672"/>
      <c r="P557" s="707">
        <f>-IF(A557=Table!$A$5,I557,0)+IF(A557=Table!$A$5,H557,0)</f>
        <v>0</v>
      </c>
      <c r="Q557" s="539" t="str">
        <f t="shared" si="48"/>
        <v>01/1900</v>
      </c>
      <c r="R557" s="475">
        <f t="shared" si="53"/>
        <v>1</v>
      </c>
      <c r="S557" s="691"/>
      <c r="T557" s="691"/>
      <c r="U557" s="691"/>
      <c r="V557" s="691"/>
      <c r="W557" s="818"/>
      <c r="X557" s="818"/>
      <c r="Y557" s="818"/>
      <c r="Z557" s="818"/>
    </row>
    <row r="558" spans="1:26" ht="15">
      <c r="A558" s="537"/>
      <c r="B558" s="669"/>
      <c r="C558" s="537"/>
      <c r="D558" s="848" t="str">
        <f t="shared" si="51"/>
        <v>Caisse-01/1900</v>
      </c>
      <c r="E558" s="541"/>
      <c r="F558" s="680"/>
      <c r="G558" s="540"/>
      <c r="H558" s="930"/>
      <c r="I558" s="962"/>
      <c r="J558" s="930">
        <f t="shared" si="52"/>
        <v>0</v>
      </c>
      <c r="K558" s="930">
        <f t="shared" si="49"/>
        <v>0</v>
      </c>
      <c r="L558" s="705">
        <f t="shared" si="50"/>
        <v>0</v>
      </c>
      <c r="M558" s="537"/>
      <c r="N558" s="706">
        <f>+IF(A558="",0,IF(A558=Table!$A$5,L558,(IF(A558=Table!$A$3,0,IF(A558=Table!$A$4,L558,0)))))</f>
        <v>0</v>
      </c>
      <c r="O558" s="672"/>
      <c r="P558" s="707">
        <f>-IF(A558=Table!$A$5,I558,0)+IF(A558=Table!$A$5,H558,0)</f>
        <v>0</v>
      </c>
      <c r="Q558" s="539" t="str">
        <f t="shared" si="48"/>
        <v>01/1900</v>
      </c>
      <c r="R558" s="475">
        <f t="shared" si="53"/>
        <v>1</v>
      </c>
      <c r="S558" s="691"/>
      <c r="T558" s="691"/>
      <c r="U558" s="691"/>
      <c r="V558" s="691"/>
      <c r="W558" s="818"/>
      <c r="X558" s="818"/>
      <c r="Y558" s="818"/>
      <c r="Z558" s="818"/>
    </row>
    <row r="559" spans="1:26" ht="15">
      <c r="A559" s="537"/>
      <c r="B559" s="669"/>
      <c r="C559" s="537"/>
      <c r="D559" s="848" t="str">
        <f t="shared" si="51"/>
        <v>Caisse-01/1900</v>
      </c>
      <c r="E559" s="541"/>
      <c r="F559" s="680"/>
      <c r="G559" s="540"/>
      <c r="H559" s="930"/>
      <c r="I559" s="962"/>
      <c r="J559" s="930">
        <f t="shared" si="52"/>
        <v>0</v>
      </c>
      <c r="K559" s="930">
        <f t="shared" si="49"/>
        <v>0</v>
      </c>
      <c r="L559" s="705">
        <f t="shared" si="50"/>
        <v>0</v>
      </c>
      <c r="M559" s="537"/>
      <c r="N559" s="706">
        <f>+IF(A559="",0,IF(A559=Table!$A$5,L559,(IF(A559=Table!$A$3,0,IF(A559=Table!$A$4,L559,0)))))</f>
        <v>0</v>
      </c>
      <c r="O559" s="672"/>
      <c r="P559" s="707">
        <f>-IF(A559=Table!$A$5,I559,0)+IF(A559=Table!$A$5,H559,0)</f>
        <v>0</v>
      </c>
      <c r="Q559" s="539" t="str">
        <f t="shared" si="48"/>
        <v>01/1900</v>
      </c>
      <c r="R559" s="475">
        <f t="shared" si="53"/>
        <v>1</v>
      </c>
      <c r="S559" s="691"/>
      <c r="T559" s="691"/>
      <c r="U559" s="691"/>
      <c r="V559" s="691"/>
      <c r="W559" s="818"/>
      <c r="X559" s="818"/>
      <c r="Y559" s="818"/>
      <c r="Z559" s="818"/>
    </row>
    <row r="560" spans="1:26" ht="15">
      <c r="A560" s="537"/>
      <c r="B560" s="669"/>
      <c r="C560" s="537"/>
      <c r="D560" s="848" t="str">
        <f t="shared" si="51"/>
        <v>Caisse-01/1900</v>
      </c>
      <c r="E560" s="541"/>
      <c r="F560" s="680"/>
      <c r="G560" s="540"/>
      <c r="H560" s="930"/>
      <c r="I560" s="962"/>
      <c r="J560" s="930">
        <f t="shared" si="52"/>
        <v>0</v>
      </c>
      <c r="K560" s="930">
        <f t="shared" si="49"/>
        <v>0</v>
      </c>
      <c r="L560" s="705">
        <f t="shared" si="50"/>
        <v>0</v>
      </c>
      <c r="M560" s="537"/>
      <c r="N560" s="706">
        <f>+IF(A560="",0,IF(A560=Table!$A$5,L560,(IF(A560=Table!$A$3,0,IF(A560=Table!$A$4,L560,0)))))</f>
        <v>0</v>
      </c>
      <c r="O560" s="672"/>
      <c r="P560" s="707">
        <f>-IF(A560=Table!$A$5,I560,0)+IF(A560=Table!$A$5,H560,0)</f>
        <v>0</v>
      </c>
      <c r="Q560" s="539" t="str">
        <f t="shared" si="48"/>
        <v>01/1900</v>
      </c>
      <c r="R560" s="475">
        <f t="shared" si="53"/>
        <v>1</v>
      </c>
      <c r="S560" s="691"/>
      <c r="T560" s="691"/>
      <c r="U560" s="691"/>
      <c r="V560" s="691"/>
      <c r="W560" s="818"/>
      <c r="X560" s="818"/>
      <c r="Y560" s="818"/>
      <c r="Z560" s="818"/>
    </row>
    <row r="561" spans="1:26" ht="15">
      <c r="A561" s="537"/>
      <c r="B561" s="669"/>
      <c r="C561" s="537"/>
      <c r="D561" s="848" t="str">
        <f t="shared" si="51"/>
        <v>Caisse-01/1900</v>
      </c>
      <c r="E561" s="541"/>
      <c r="F561" s="680"/>
      <c r="G561" s="540"/>
      <c r="H561" s="930"/>
      <c r="I561" s="962"/>
      <c r="J561" s="930">
        <f t="shared" si="52"/>
        <v>0</v>
      </c>
      <c r="K561" s="930">
        <f t="shared" si="49"/>
        <v>0</v>
      </c>
      <c r="L561" s="705">
        <f t="shared" si="50"/>
        <v>0</v>
      </c>
      <c r="M561" s="537"/>
      <c r="N561" s="706">
        <f>+IF(A561="",0,IF(A561=Table!$A$5,L561,(IF(A561=Table!$A$3,0,IF(A561=Table!$A$4,L561,0)))))</f>
        <v>0</v>
      </c>
      <c r="O561" s="672"/>
      <c r="P561" s="707">
        <f>-IF(A561=Table!$A$5,I561,0)+IF(A561=Table!$A$5,H561,0)</f>
        <v>0</v>
      </c>
      <c r="Q561" s="539" t="str">
        <f t="shared" si="48"/>
        <v>01/1900</v>
      </c>
      <c r="R561" s="475">
        <f t="shared" si="53"/>
        <v>1</v>
      </c>
      <c r="S561" s="691"/>
      <c r="T561" s="691"/>
      <c r="U561" s="691"/>
      <c r="V561" s="691"/>
      <c r="W561" s="818"/>
      <c r="X561" s="818"/>
      <c r="Y561" s="818"/>
      <c r="Z561" s="818"/>
    </row>
    <row r="562" spans="1:26" ht="15">
      <c r="A562" s="537"/>
      <c r="B562" s="669"/>
      <c r="C562" s="537"/>
      <c r="D562" s="848" t="str">
        <f t="shared" si="51"/>
        <v>Caisse-01/1900</v>
      </c>
      <c r="E562" s="687"/>
      <c r="F562" s="680"/>
      <c r="G562" s="540"/>
      <c r="H562" s="930"/>
      <c r="I562" s="962"/>
      <c r="J562" s="930">
        <f t="shared" si="52"/>
        <v>0</v>
      </c>
      <c r="K562" s="930">
        <f t="shared" si="49"/>
        <v>0</v>
      </c>
      <c r="L562" s="705">
        <f t="shared" si="50"/>
        <v>0</v>
      </c>
      <c r="M562" s="537"/>
      <c r="N562" s="706">
        <f>+IF(A562="",0,IF(A562=Table!$A$5,L562,(IF(A562=Table!$A$3,0,IF(A562=Table!$A$4,L562,0)))))</f>
        <v>0</v>
      </c>
      <c r="O562" s="672"/>
      <c r="P562" s="707">
        <f>-IF(A562=Table!$A$5,I562,0)+IF(A562=Table!$A$5,H562,0)</f>
        <v>0</v>
      </c>
      <c r="Q562" s="539" t="str">
        <f t="shared" si="48"/>
        <v>01/1900</v>
      </c>
      <c r="R562" s="475">
        <f t="shared" si="53"/>
        <v>1</v>
      </c>
      <c r="S562" s="691"/>
      <c r="T562" s="691"/>
      <c r="U562" s="691"/>
      <c r="V562" s="691"/>
      <c r="W562" s="818"/>
      <c r="X562" s="818"/>
      <c r="Y562" s="818"/>
      <c r="Z562" s="818"/>
    </row>
    <row r="563" spans="1:26" ht="15">
      <c r="A563" s="537"/>
      <c r="B563" s="669"/>
      <c r="C563" s="537"/>
      <c r="D563" s="848" t="str">
        <f t="shared" si="51"/>
        <v>Caisse-01/1900</v>
      </c>
      <c r="E563" s="687"/>
      <c r="F563" s="680"/>
      <c r="G563" s="540"/>
      <c r="H563" s="930"/>
      <c r="I563" s="962"/>
      <c r="J563" s="930">
        <f t="shared" si="52"/>
        <v>0</v>
      </c>
      <c r="K563" s="930">
        <f t="shared" si="49"/>
        <v>0</v>
      </c>
      <c r="L563" s="705">
        <f t="shared" si="50"/>
        <v>0</v>
      </c>
      <c r="M563" s="537"/>
      <c r="N563" s="706">
        <f>+IF(A563="",0,IF(A563=Table!$A$5,L563,(IF(A563=Table!$A$3,0,IF(A563=Table!$A$4,L563,0)))))</f>
        <v>0</v>
      </c>
      <c r="O563" s="672"/>
      <c r="P563" s="707">
        <f>-IF(A563=Table!$A$5,I563,0)+IF(A563=Table!$A$5,H563,0)</f>
        <v>0</v>
      </c>
      <c r="Q563" s="539" t="str">
        <f t="shared" si="48"/>
        <v>01/1900</v>
      </c>
      <c r="R563" s="475">
        <f t="shared" si="53"/>
        <v>1</v>
      </c>
      <c r="S563" s="691"/>
      <c r="T563" s="691"/>
      <c r="U563" s="691"/>
      <c r="V563" s="691"/>
      <c r="W563" s="818"/>
      <c r="X563" s="818"/>
      <c r="Y563" s="818"/>
      <c r="Z563" s="818"/>
    </row>
    <row r="564" spans="1:26" ht="15">
      <c r="A564" s="537"/>
      <c r="B564" s="669"/>
      <c r="C564" s="537"/>
      <c r="D564" s="848" t="str">
        <f t="shared" si="51"/>
        <v>Caisse-01/1900</v>
      </c>
      <c r="E564" s="687"/>
      <c r="F564" s="680"/>
      <c r="G564" s="540"/>
      <c r="H564" s="930"/>
      <c r="I564" s="962"/>
      <c r="J564" s="930">
        <f t="shared" si="52"/>
        <v>0</v>
      </c>
      <c r="K564" s="930">
        <f t="shared" si="49"/>
        <v>0</v>
      </c>
      <c r="L564" s="705">
        <f t="shared" si="50"/>
        <v>0</v>
      </c>
      <c r="M564" s="537"/>
      <c r="N564" s="706">
        <f>+IF(A564="",0,IF(A564=Table!$A$5,L564,(IF(A564=Table!$A$3,0,IF(A564=Table!$A$4,L564,0)))))</f>
        <v>0</v>
      </c>
      <c r="O564" s="672"/>
      <c r="P564" s="707">
        <f>-IF(A564=Table!$A$5,I564,0)+IF(A564=Table!$A$5,H564,0)</f>
        <v>0</v>
      </c>
      <c r="Q564" s="539" t="str">
        <f t="shared" si="48"/>
        <v>01/1900</v>
      </c>
      <c r="R564" s="475">
        <f t="shared" si="53"/>
        <v>1</v>
      </c>
      <c r="S564" s="691"/>
      <c r="T564" s="691"/>
      <c r="U564" s="691"/>
      <c r="V564" s="691"/>
      <c r="W564" s="818"/>
      <c r="X564" s="818"/>
      <c r="Y564" s="818"/>
      <c r="Z564" s="818"/>
    </row>
    <row r="565" spans="1:26" ht="15">
      <c r="A565" s="537"/>
      <c r="B565" s="669"/>
      <c r="C565" s="537"/>
      <c r="D565" s="848" t="str">
        <f t="shared" si="51"/>
        <v>Caisse-01/1900</v>
      </c>
      <c r="E565" s="687"/>
      <c r="F565" s="680"/>
      <c r="G565" s="540"/>
      <c r="H565" s="930"/>
      <c r="I565" s="962"/>
      <c r="J565" s="930">
        <f t="shared" si="52"/>
        <v>0</v>
      </c>
      <c r="K565" s="930">
        <f t="shared" si="49"/>
        <v>0</v>
      </c>
      <c r="L565" s="705">
        <f t="shared" si="50"/>
        <v>0</v>
      </c>
      <c r="M565" s="537"/>
      <c r="N565" s="706">
        <f>+IF(A565="",0,IF(A565=Table!$A$5,L565,(IF(A565=Table!$A$3,0,IF(A565=Table!$A$4,L565,0)))))</f>
        <v>0</v>
      </c>
      <c r="O565" s="672"/>
      <c r="P565" s="707">
        <f>-IF(A565=Table!$A$5,I565,0)+IF(A565=Table!$A$5,H565,0)</f>
        <v>0</v>
      </c>
      <c r="Q565" s="539" t="str">
        <f t="shared" si="48"/>
        <v>01/1900</v>
      </c>
      <c r="R565" s="475">
        <f t="shared" si="53"/>
        <v>1</v>
      </c>
      <c r="S565" s="691"/>
      <c r="T565" s="691"/>
      <c r="U565" s="691"/>
      <c r="V565" s="691"/>
      <c r="W565" s="818"/>
      <c r="X565" s="818"/>
      <c r="Y565" s="818"/>
      <c r="Z565" s="818"/>
    </row>
    <row r="566" spans="1:26" ht="15">
      <c r="A566" s="537"/>
      <c r="B566" s="669"/>
      <c r="C566" s="537"/>
      <c r="D566" s="848" t="str">
        <f t="shared" si="51"/>
        <v>Caisse-01/1900</v>
      </c>
      <c r="E566" s="687"/>
      <c r="F566" s="680"/>
      <c r="G566" s="540"/>
      <c r="H566" s="930"/>
      <c r="I566" s="962"/>
      <c r="J566" s="930">
        <f t="shared" si="52"/>
        <v>0</v>
      </c>
      <c r="K566" s="930">
        <f t="shared" si="49"/>
        <v>0</v>
      </c>
      <c r="L566" s="705">
        <f t="shared" si="50"/>
        <v>0</v>
      </c>
      <c r="M566" s="537"/>
      <c r="N566" s="706">
        <f>+IF(A566="",0,IF(A566=Table!$A$5,L566,(IF(A566=Table!$A$3,0,IF(A566=Table!$A$4,L566,0)))))</f>
        <v>0</v>
      </c>
      <c r="O566" s="672"/>
      <c r="P566" s="707">
        <f>-IF(A566=Table!$A$5,I566,0)+IF(A566=Table!$A$5,H566,0)</f>
        <v>0</v>
      </c>
      <c r="Q566" s="539" t="str">
        <f t="shared" si="48"/>
        <v>01/1900</v>
      </c>
      <c r="R566" s="475">
        <f t="shared" si="53"/>
        <v>1</v>
      </c>
      <c r="S566" s="691"/>
      <c r="T566" s="691"/>
      <c r="U566" s="691"/>
      <c r="V566" s="691"/>
      <c r="W566" s="818"/>
      <c r="X566" s="818"/>
      <c r="Y566" s="818"/>
      <c r="Z566" s="818"/>
    </row>
    <row r="567" spans="1:26" ht="15">
      <c r="A567" s="537"/>
      <c r="B567" s="669"/>
      <c r="C567" s="537"/>
      <c r="D567" s="848" t="str">
        <f t="shared" si="51"/>
        <v>Caisse-01/1900</v>
      </c>
      <c r="E567" s="687"/>
      <c r="F567" s="680"/>
      <c r="G567" s="540"/>
      <c r="H567" s="930"/>
      <c r="I567" s="962"/>
      <c r="J567" s="930">
        <f t="shared" si="52"/>
        <v>0</v>
      </c>
      <c r="K567" s="930">
        <f t="shared" si="49"/>
        <v>0</v>
      </c>
      <c r="L567" s="705">
        <f t="shared" si="50"/>
        <v>0</v>
      </c>
      <c r="M567" s="537"/>
      <c r="N567" s="706">
        <f>+IF(A567="",0,IF(A567=Table!$A$5,L567,(IF(A567=Table!$A$3,0,IF(A567=Table!$A$4,L567,0)))))</f>
        <v>0</v>
      </c>
      <c r="O567" s="672"/>
      <c r="P567" s="707">
        <f>-IF(A567=Table!$A$5,I567,0)+IF(A567=Table!$A$5,H567,0)</f>
        <v>0</v>
      </c>
      <c r="Q567" s="539" t="str">
        <f t="shared" si="48"/>
        <v>01/1900</v>
      </c>
      <c r="R567" s="475">
        <f t="shared" si="53"/>
        <v>1</v>
      </c>
      <c r="S567" s="691"/>
      <c r="T567" s="691"/>
      <c r="U567" s="691"/>
      <c r="V567" s="691"/>
      <c r="W567" s="818"/>
      <c r="X567" s="818"/>
      <c r="Y567" s="818"/>
      <c r="Z567" s="818"/>
    </row>
    <row r="568" spans="1:26" ht="15">
      <c r="A568" s="537"/>
      <c r="B568" s="669"/>
      <c r="C568" s="537"/>
      <c r="D568" s="848" t="str">
        <f t="shared" si="51"/>
        <v>Caisse-01/1900</v>
      </c>
      <c r="E568" s="687"/>
      <c r="F568" s="680"/>
      <c r="G568" s="540"/>
      <c r="H568" s="930"/>
      <c r="I568" s="962"/>
      <c r="J568" s="930">
        <f t="shared" si="52"/>
        <v>0</v>
      </c>
      <c r="K568" s="930">
        <f t="shared" si="49"/>
        <v>0</v>
      </c>
      <c r="L568" s="705">
        <f t="shared" si="50"/>
        <v>0</v>
      </c>
      <c r="M568" s="537"/>
      <c r="N568" s="706">
        <f>+IF(A568="",0,IF(A568=Table!$A$5,L568,(IF(A568=Table!$A$3,0,IF(A568=Table!$A$4,L568,0)))))</f>
        <v>0</v>
      </c>
      <c r="O568" s="672"/>
      <c r="P568" s="707">
        <f>-IF(A568=Table!$A$5,I568,0)+IF(A568=Table!$A$5,H568,0)</f>
        <v>0</v>
      </c>
      <c r="Q568" s="539" t="str">
        <f t="shared" si="48"/>
        <v>01/1900</v>
      </c>
      <c r="R568" s="475">
        <f t="shared" si="53"/>
        <v>1</v>
      </c>
      <c r="S568" s="691"/>
      <c r="T568" s="691"/>
      <c r="U568" s="691"/>
      <c r="V568" s="691"/>
      <c r="W568" s="818"/>
      <c r="X568" s="818"/>
      <c r="Y568" s="818"/>
      <c r="Z568" s="818"/>
    </row>
    <row r="569" spans="1:26" ht="15">
      <c r="A569" s="537"/>
      <c r="B569" s="669"/>
      <c r="C569" s="537"/>
      <c r="D569" s="848" t="str">
        <f t="shared" si="51"/>
        <v>Caisse-01/1900</v>
      </c>
      <c r="E569" s="687"/>
      <c r="F569" s="680"/>
      <c r="G569" s="540"/>
      <c r="H569" s="930"/>
      <c r="I569" s="962"/>
      <c r="J569" s="930">
        <f t="shared" si="52"/>
        <v>0</v>
      </c>
      <c r="K569" s="930">
        <f t="shared" si="49"/>
        <v>0</v>
      </c>
      <c r="L569" s="705">
        <f t="shared" si="50"/>
        <v>0</v>
      </c>
      <c r="M569" s="537"/>
      <c r="N569" s="706">
        <f>+IF(A569="",0,IF(A569=Table!$A$5,L569,(IF(A569=Table!$A$3,0,IF(A569=Table!$A$4,L569,0)))))</f>
        <v>0</v>
      </c>
      <c r="O569" s="672"/>
      <c r="P569" s="707">
        <f>-IF(A569=Table!$A$5,I569,0)+IF(A569=Table!$A$5,H569,0)</f>
        <v>0</v>
      </c>
      <c r="Q569" s="539" t="str">
        <f t="shared" si="48"/>
        <v>01/1900</v>
      </c>
      <c r="R569" s="475">
        <f t="shared" si="53"/>
        <v>1</v>
      </c>
      <c r="S569" s="691"/>
      <c r="T569" s="691"/>
      <c r="U569" s="691"/>
      <c r="V569" s="691"/>
      <c r="W569" s="818"/>
      <c r="X569" s="818"/>
      <c r="Y569" s="818"/>
      <c r="Z569" s="818"/>
    </row>
    <row r="570" spans="1:26" ht="15">
      <c r="A570" s="537"/>
      <c r="B570" s="669"/>
      <c r="C570" s="537"/>
      <c r="D570" s="848" t="str">
        <f t="shared" si="51"/>
        <v>Caisse-01/1900</v>
      </c>
      <c r="E570" s="687"/>
      <c r="F570" s="680"/>
      <c r="G570" s="540"/>
      <c r="H570" s="930"/>
      <c r="I570" s="962"/>
      <c r="J570" s="930">
        <f t="shared" si="52"/>
        <v>0</v>
      </c>
      <c r="K570" s="930">
        <f t="shared" si="49"/>
        <v>0</v>
      </c>
      <c r="L570" s="705">
        <f t="shared" si="50"/>
        <v>0</v>
      </c>
      <c r="M570" s="537"/>
      <c r="N570" s="706">
        <f>+IF(A570="",0,IF(A570=Table!$A$5,L570,(IF(A570=Table!$A$3,0,IF(A570=Table!$A$4,L570,0)))))</f>
        <v>0</v>
      </c>
      <c r="O570" s="672"/>
      <c r="P570" s="707">
        <f>-IF(A570=Table!$A$5,I570,0)+IF(A570=Table!$A$5,H570,0)</f>
        <v>0</v>
      </c>
      <c r="Q570" s="539" t="str">
        <f t="shared" si="48"/>
        <v>01/1900</v>
      </c>
      <c r="R570" s="475">
        <f t="shared" si="53"/>
        <v>1</v>
      </c>
      <c r="S570" s="691"/>
      <c r="T570" s="691"/>
      <c r="U570" s="691"/>
      <c r="V570" s="691"/>
      <c r="W570" s="818"/>
      <c r="X570" s="818"/>
      <c r="Y570" s="818"/>
      <c r="Z570" s="818"/>
    </row>
    <row r="571" spans="1:26" ht="15">
      <c r="A571" s="537"/>
      <c r="B571" s="669"/>
      <c r="C571" s="537"/>
      <c r="D571" s="848" t="str">
        <f t="shared" si="51"/>
        <v>Caisse-01/1900</v>
      </c>
      <c r="E571" s="687"/>
      <c r="F571" s="680"/>
      <c r="G571" s="540"/>
      <c r="H571" s="930"/>
      <c r="I571" s="962"/>
      <c r="J571" s="930">
        <f t="shared" si="52"/>
        <v>0</v>
      </c>
      <c r="K571" s="930">
        <f t="shared" si="49"/>
        <v>0</v>
      </c>
      <c r="L571" s="705">
        <f t="shared" si="50"/>
        <v>0</v>
      </c>
      <c r="M571" s="537"/>
      <c r="N571" s="706">
        <f>+IF(A571="",0,IF(A571=Table!$A$5,L571,(IF(A571=Table!$A$3,0,IF(A571=Table!$A$4,L571,0)))))</f>
        <v>0</v>
      </c>
      <c r="O571" s="672"/>
      <c r="P571" s="707">
        <f>-IF(A571=Table!$A$5,I571,0)+IF(A571=Table!$A$5,H571,0)</f>
        <v>0</v>
      </c>
      <c r="Q571" s="539" t="str">
        <f t="shared" si="48"/>
        <v>01/1900</v>
      </c>
      <c r="R571" s="475">
        <f t="shared" si="53"/>
        <v>1</v>
      </c>
      <c r="S571" s="691"/>
      <c r="T571" s="691"/>
      <c r="U571" s="691"/>
      <c r="V571" s="691"/>
      <c r="W571" s="818"/>
      <c r="X571" s="818"/>
      <c r="Y571" s="818"/>
      <c r="Z571" s="818"/>
    </row>
    <row r="572" spans="1:26" ht="15">
      <c r="A572" s="537"/>
      <c r="B572" s="669"/>
      <c r="C572" s="537"/>
      <c r="D572" s="848" t="str">
        <f t="shared" si="51"/>
        <v>Caisse-01/1900</v>
      </c>
      <c r="E572" s="687"/>
      <c r="F572" s="680"/>
      <c r="G572" s="540"/>
      <c r="H572" s="930"/>
      <c r="I572" s="962"/>
      <c r="J572" s="930">
        <f t="shared" si="52"/>
        <v>0</v>
      </c>
      <c r="K572" s="930">
        <f t="shared" si="49"/>
        <v>0</v>
      </c>
      <c r="L572" s="705">
        <f t="shared" si="50"/>
        <v>0</v>
      </c>
      <c r="M572" s="537"/>
      <c r="N572" s="706">
        <f>+IF(A572="",0,IF(A572=Table!$A$5,L572,(IF(A572=Table!$A$3,0,IF(A572=Table!$A$4,L572,0)))))</f>
        <v>0</v>
      </c>
      <c r="O572" s="672"/>
      <c r="P572" s="707">
        <f>-IF(A572=Table!$A$5,I572,0)+IF(A572=Table!$A$5,H572,0)</f>
        <v>0</v>
      </c>
      <c r="Q572" s="539" t="str">
        <f t="shared" si="48"/>
        <v>01/1900</v>
      </c>
      <c r="R572" s="475">
        <f t="shared" si="53"/>
        <v>1</v>
      </c>
      <c r="S572" s="691"/>
      <c r="T572" s="691"/>
      <c r="U572" s="691"/>
      <c r="V572" s="691"/>
      <c r="W572" s="818"/>
      <c r="X572" s="818"/>
      <c r="Y572" s="818"/>
      <c r="Z572" s="818"/>
    </row>
    <row r="573" spans="1:26" ht="15">
      <c r="A573" s="537"/>
      <c r="B573" s="669"/>
      <c r="C573" s="537"/>
      <c r="D573" s="848" t="str">
        <f t="shared" si="51"/>
        <v>Caisse-01/1900</v>
      </c>
      <c r="E573" s="687"/>
      <c r="F573" s="680"/>
      <c r="G573" s="540"/>
      <c r="H573" s="930"/>
      <c r="I573" s="962"/>
      <c r="J573" s="930">
        <f t="shared" si="52"/>
        <v>0</v>
      </c>
      <c r="K573" s="930">
        <f t="shared" si="49"/>
        <v>0</v>
      </c>
      <c r="L573" s="705">
        <f t="shared" si="50"/>
        <v>0</v>
      </c>
      <c r="M573" s="537"/>
      <c r="N573" s="706">
        <f>+IF(A573="",0,IF(A573=Table!$A$5,L573,(IF(A573=Table!$A$3,0,IF(A573=Table!$A$4,L573,0)))))</f>
        <v>0</v>
      </c>
      <c r="O573" s="672"/>
      <c r="P573" s="707">
        <f>-IF(A573=Table!$A$5,I573,0)+IF(A573=Table!$A$5,H573,0)</f>
        <v>0</v>
      </c>
      <c r="Q573" s="539" t="str">
        <f t="shared" si="48"/>
        <v>01/1900</v>
      </c>
      <c r="R573" s="475">
        <f t="shared" si="53"/>
        <v>1</v>
      </c>
      <c r="S573" s="691"/>
      <c r="T573" s="691"/>
      <c r="U573" s="691"/>
      <c r="V573" s="691"/>
      <c r="W573" s="818"/>
      <c r="X573" s="818"/>
      <c r="Y573" s="818"/>
      <c r="Z573" s="818"/>
    </row>
    <row r="574" spans="1:26" ht="15">
      <c r="A574" s="537"/>
      <c r="B574" s="669"/>
      <c r="C574" s="537"/>
      <c r="D574" s="848" t="str">
        <f t="shared" si="51"/>
        <v>Caisse-01/1900</v>
      </c>
      <c r="E574" s="687"/>
      <c r="F574" s="680"/>
      <c r="G574" s="540"/>
      <c r="H574" s="930"/>
      <c r="I574" s="962"/>
      <c r="J574" s="930">
        <f t="shared" si="52"/>
        <v>0</v>
      </c>
      <c r="K574" s="930">
        <f t="shared" si="49"/>
        <v>0</v>
      </c>
      <c r="L574" s="705">
        <f t="shared" si="50"/>
        <v>0</v>
      </c>
      <c r="M574" s="537"/>
      <c r="N574" s="706">
        <f>+IF(A574="",0,IF(A574=Table!$A$5,L574,(IF(A574=Table!$A$3,0,IF(A574=Table!$A$4,L574,0)))))</f>
        <v>0</v>
      </c>
      <c r="O574" s="672"/>
      <c r="P574" s="707">
        <f>-IF(A574=Table!$A$5,I574,0)+IF(A574=Table!$A$5,H574,0)</f>
        <v>0</v>
      </c>
      <c r="Q574" s="539" t="str">
        <f t="shared" si="48"/>
        <v>01/1900</v>
      </c>
      <c r="R574" s="475">
        <f t="shared" si="53"/>
        <v>1</v>
      </c>
      <c r="S574" s="691"/>
      <c r="T574" s="691"/>
      <c r="U574" s="691"/>
      <c r="V574" s="691"/>
      <c r="W574" s="818"/>
      <c r="X574" s="818"/>
      <c r="Y574" s="818"/>
      <c r="Z574" s="818"/>
    </row>
    <row r="575" spans="1:26" ht="15">
      <c r="A575" s="537"/>
      <c r="B575" s="669"/>
      <c r="C575" s="537"/>
      <c r="D575" s="848" t="str">
        <f t="shared" si="51"/>
        <v>Caisse-01/1900</v>
      </c>
      <c r="E575" s="687"/>
      <c r="F575" s="673"/>
      <c r="G575" s="540"/>
      <c r="H575" s="930"/>
      <c r="I575" s="962"/>
      <c r="J575" s="930">
        <f t="shared" si="52"/>
        <v>0</v>
      </c>
      <c r="K575" s="930">
        <f t="shared" si="49"/>
        <v>0</v>
      </c>
      <c r="L575" s="705">
        <f t="shared" si="50"/>
        <v>0</v>
      </c>
      <c r="M575" s="537"/>
      <c r="N575" s="706">
        <f>+IF(A575="",0,IF(A575=Table!$A$5,L575,(IF(A575=Table!$A$3,0,IF(A575=Table!$A$4,L575,0)))))</f>
        <v>0</v>
      </c>
      <c r="O575" s="672"/>
      <c r="P575" s="707">
        <f>-IF(A575=Table!$A$5,I575,0)+IF(A575=Table!$A$5,H575,0)</f>
        <v>0</v>
      </c>
      <c r="Q575" s="539" t="str">
        <f t="shared" si="48"/>
        <v>01/1900</v>
      </c>
      <c r="R575" s="475">
        <f t="shared" si="53"/>
        <v>1</v>
      </c>
      <c r="S575" s="691"/>
      <c r="T575" s="691"/>
      <c r="U575" s="691"/>
      <c r="V575" s="691"/>
      <c r="W575" s="818"/>
      <c r="X575" s="818"/>
      <c r="Y575" s="818"/>
      <c r="Z575" s="818"/>
    </row>
    <row r="576" spans="1:26" ht="15">
      <c r="A576" s="537"/>
      <c r="B576" s="669"/>
      <c r="C576" s="537"/>
      <c r="D576" s="848" t="str">
        <f t="shared" si="51"/>
        <v>Caisse-01/1900</v>
      </c>
      <c r="E576" s="540"/>
      <c r="F576" s="673"/>
      <c r="G576" s="540"/>
      <c r="H576" s="930"/>
      <c r="I576" s="933"/>
      <c r="J576" s="930">
        <f t="shared" si="52"/>
        <v>0</v>
      </c>
      <c r="K576" s="930">
        <f t="shared" si="49"/>
        <v>0</v>
      </c>
      <c r="L576" s="705">
        <f t="shared" si="50"/>
        <v>0</v>
      </c>
      <c r="M576" s="537"/>
      <c r="N576" s="706">
        <f>+IF(A576="",0,IF(A576=Table!$A$5,L576,(IF(A576=Table!$A$3,0,IF(A576=Table!$A$4,L576,0)))))</f>
        <v>0</v>
      </c>
      <c r="O576" s="672"/>
      <c r="P576" s="707">
        <f>-IF(A576=Table!$A$5,I576,0)+IF(A576=Table!$A$5,H576,0)</f>
        <v>0</v>
      </c>
      <c r="Q576" s="539" t="str">
        <f t="shared" si="48"/>
        <v>01/1900</v>
      </c>
      <c r="R576" s="475">
        <f t="shared" si="53"/>
        <v>1</v>
      </c>
      <c r="S576" s="691"/>
      <c r="T576" s="691"/>
      <c r="U576" s="691"/>
      <c r="V576" s="691"/>
      <c r="W576" s="818"/>
      <c r="X576" s="818"/>
      <c r="Y576" s="818"/>
      <c r="Z576" s="818"/>
    </row>
    <row r="577" spans="1:26" ht="15">
      <c r="A577" s="537"/>
      <c r="B577" s="669"/>
      <c r="C577" s="537"/>
      <c r="D577" s="848" t="str">
        <f t="shared" si="51"/>
        <v>Caisse-01/1900</v>
      </c>
      <c r="E577" s="540"/>
      <c r="F577" s="673"/>
      <c r="G577" s="540"/>
      <c r="H577" s="930"/>
      <c r="I577" s="933"/>
      <c r="J577" s="930">
        <f t="shared" si="52"/>
        <v>0</v>
      </c>
      <c r="K577" s="930">
        <f t="shared" si="49"/>
        <v>0</v>
      </c>
      <c r="L577" s="705">
        <f t="shared" si="50"/>
        <v>0</v>
      </c>
      <c r="M577" s="537"/>
      <c r="N577" s="706">
        <f>+IF(A577="",0,IF(A577=Table!$A$5,L577,(IF(A577=Table!$A$3,0,IF(A577=Table!$A$4,L577,0)))))</f>
        <v>0</v>
      </c>
      <c r="O577" s="672"/>
      <c r="P577" s="707">
        <f>-IF(A577=Table!$A$5,I577,0)+IF(A577=Table!$A$5,H577,0)</f>
        <v>0</v>
      </c>
      <c r="Q577" s="539" t="str">
        <f t="shared" si="48"/>
        <v>01/1900</v>
      </c>
      <c r="R577" s="475">
        <f t="shared" si="53"/>
        <v>1</v>
      </c>
      <c r="S577" s="691"/>
      <c r="T577" s="691"/>
      <c r="U577" s="691"/>
      <c r="V577" s="691"/>
      <c r="W577" s="818"/>
      <c r="X577" s="818"/>
      <c r="Y577" s="818"/>
      <c r="Z577" s="818"/>
    </row>
    <row r="578" spans="1:26" ht="15">
      <c r="A578" s="537"/>
      <c r="B578" s="669"/>
      <c r="C578" s="537"/>
      <c r="D578" s="848" t="str">
        <f t="shared" si="51"/>
        <v>Caisse-01/1900</v>
      </c>
      <c r="E578" s="540"/>
      <c r="F578" s="673"/>
      <c r="G578" s="540"/>
      <c r="H578" s="930"/>
      <c r="I578" s="933"/>
      <c r="J578" s="930">
        <f t="shared" si="52"/>
        <v>0</v>
      </c>
      <c r="K578" s="930">
        <f t="shared" si="49"/>
        <v>0</v>
      </c>
      <c r="L578" s="705">
        <f t="shared" si="50"/>
        <v>0</v>
      </c>
      <c r="M578" s="537"/>
      <c r="N578" s="706">
        <f>+IF(A578="",0,IF(A578=Table!$A$5,L578,(IF(A578=Table!$A$3,0,IF(A578=Table!$A$4,L578,0)))))</f>
        <v>0</v>
      </c>
      <c r="O578" s="672"/>
      <c r="P578" s="707">
        <f>-IF(A578=Table!$A$5,I578,0)+IF(A578=Table!$A$5,H578,0)</f>
        <v>0</v>
      </c>
      <c r="Q578" s="539" t="str">
        <f t="shared" si="48"/>
        <v>01/1900</v>
      </c>
      <c r="R578" s="475">
        <f t="shared" si="53"/>
        <v>1</v>
      </c>
      <c r="S578" s="691"/>
      <c r="T578" s="691"/>
      <c r="U578" s="691"/>
      <c r="V578" s="691"/>
      <c r="W578" s="818"/>
      <c r="X578" s="818"/>
      <c r="Y578" s="818"/>
      <c r="Z578" s="818"/>
    </row>
    <row r="579" spans="1:26" ht="15">
      <c r="A579" s="537"/>
      <c r="B579" s="669"/>
      <c r="C579" s="537"/>
      <c r="D579" s="848" t="str">
        <f t="shared" si="51"/>
        <v>Caisse-01/1900</v>
      </c>
      <c r="E579" s="540"/>
      <c r="F579" s="673"/>
      <c r="G579" s="540"/>
      <c r="H579" s="930"/>
      <c r="I579" s="933"/>
      <c r="J579" s="930">
        <f t="shared" si="52"/>
        <v>0</v>
      </c>
      <c r="K579" s="930">
        <f t="shared" si="49"/>
        <v>0</v>
      </c>
      <c r="L579" s="705">
        <f t="shared" si="50"/>
        <v>0</v>
      </c>
      <c r="M579" s="537"/>
      <c r="N579" s="706">
        <f>+IF(A579="",0,IF(A579=Table!$A$5,L579,(IF(A579=Table!$A$3,0,IF(A579=Table!$A$4,L579,0)))))</f>
        <v>0</v>
      </c>
      <c r="O579" s="672"/>
      <c r="P579" s="707">
        <f>-IF(A579=Table!$A$5,I579,0)+IF(A579=Table!$A$5,H579,0)</f>
        <v>0</v>
      </c>
      <c r="Q579" s="539" t="str">
        <f t="shared" si="48"/>
        <v>01/1900</v>
      </c>
      <c r="R579" s="475">
        <f t="shared" si="53"/>
        <v>1</v>
      </c>
      <c r="S579" s="691"/>
      <c r="T579" s="691"/>
      <c r="U579" s="691"/>
      <c r="V579" s="691"/>
      <c r="W579" s="818"/>
      <c r="X579" s="818"/>
      <c r="Y579" s="818"/>
      <c r="Z579" s="818"/>
    </row>
    <row r="580" spans="1:26" ht="15">
      <c r="A580" s="537"/>
      <c r="B580" s="669"/>
      <c r="C580" s="537"/>
      <c r="D580" s="848" t="str">
        <f t="shared" si="51"/>
        <v>Caisse-01/1900</v>
      </c>
      <c r="E580" s="540"/>
      <c r="F580" s="673"/>
      <c r="G580" s="540"/>
      <c r="H580" s="930"/>
      <c r="I580" s="933"/>
      <c r="J580" s="930">
        <f t="shared" si="52"/>
        <v>0</v>
      </c>
      <c r="K580" s="930">
        <f t="shared" si="49"/>
        <v>0</v>
      </c>
      <c r="L580" s="705">
        <f t="shared" si="50"/>
        <v>0</v>
      </c>
      <c r="M580" s="537"/>
      <c r="N580" s="706">
        <f>+IF(A580="",0,IF(A580=Table!$A$5,L580,(IF(A580=Table!$A$3,0,IF(A580=Table!$A$4,L580,0)))))</f>
        <v>0</v>
      </c>
      <c r="O580" s="672"/>
      <c r="P580" s="707">
        <f>-IF(A580=Table!$A$5,I580,0)+IF(A580=Table!$A$5,H580,0)</f>
        <v>0</v>
      </c>
      <c r="Q580" s="539" t="str">
        <f t="shared" si="48"/>
        <v>01/1900</v>
      </c>
      <c r="R580" s="475">
        <f t="shared" si="53"/>
        <v>1</v>
      </c>
      <c r="S580" s="691"/>
      <c r="T580" s="691"/>
      <c r="U580" s="691"/>
      <c r="V580" s="691"/>
      <c r="W580" s="818"/>
      <c r="X580" s="818"/>
      <c r="Y580" s="818"/>
      <c r="Z580" s="818"/>
    </row>
    <row r="581" spans="1:26" ht="15">
      <c r="A581" s="537"/>
      <c r="B581" s="669"/>
      <c r="C581" s="537"/>
      <c r="D581" s="848" t="str">
        <f t="shared" si="51"/>
        <v>Caisse-01/1900</v>
      </c>
      <c r="E581" s="678"/>
      <c r="F581" s="671"/>
      <c r="G581" s="540"/>
      <c r="H581" s="932"/>
      <c r="I581" s="930"/>
      <c r="J581" s="930">
        <f t="shared" si="52"/>
        <v>0</v>
      </c>
      <c r="K581" s="930">
        <f t="shared" si="49"/>
        <v>0</v>
      </c>
      <c r="L581" s="705">
        <f t="shared" si="50"/>
        <v>0</v>
      </c>
      <c r="M581" s="537"/>
      <c r="N581" s="706">
        <f>+IF(A581="",0,IF(A581=Table!$A$5,L581,(IF(A581=Table!$A$3,0,IF(A581=Table!$A$4,L581,0)))))</f>
        <v>0</v>
      </c>
      <c r="O581" s="672"/>
      <c r="P581" s="707">
        <f>-IF(A581=Table!$A$5,I581,0)+IF(A581=Table!$A$5,H581,0)</f>
        <v>0</v>
      </c>
      <c r="Q581" s="539" t="str">
        <f t="shared" si="48"/>
        <v>01/1900</v>
      </c>
      <c r="R581" s="475">
        <f t="shared" si="53"/>
        <v>1</v>
      </c>
      <c r="S581" s="691"/>
      <c r="T581" s="691"/>
      <c r="U581" s="691"/>
      <c r="V581" s="691"/>
      <c r="W581" s="818"/>
      <c r="X581" s="818"/>
      <c r="Y581" s="818"/>
      <c r="Z581" s="818"/>
    </row>
    <row r="582" spans="1:26" ht="15">
      <c r="A582" s="537"/>
      <c r="B582" s="669"/>
      <c r="C582" s="537"/>
      <c r="D582" s="848" t="str">
        <f t="shared" si="51"/>
        <v>Caisse-01/1900</v>
      </c>
      <c r="E582" s="540"/>
      <c r="F582" s="688"/>
      <c r="G582" s="540"/>
      <c r="H582" s="930"/>
      <c r="I582" s="930"/>
      <c r="J582" s="930">
        <f t="shared" si="52"/>
        <v>0</v>
      </c>
      <c r="K582" s="930">
        <f t="shared" si="49"/>
        <v>0</v>
      </c>
      <c r="L582" s="705">
        <f t="shared" si="50"/>
        <v>0</v>
      </c>
      <c r="M582" s="537"/>
      <c r="N582" s="706">
        <f>+IF(A582="",0,IF(A582=Table!$A$5,L582,(IF(A582=Table!$A$3,0,IF(A582=Table!$A$4,L582,0)))))</f>
        <v>0</v>
      </c>
      <c r="O582" s="672"/>
      <c r="P582" s="707">
        <f>-IF(A582=Table!$A$5,I582,0)+IF(A582=Table!$A$5,H582,0)</f>
        <v>0</v>
      </c>
      <c r="Q582" s="539" t="str">
        <f t="shared" si="48"/>
        <v>01/1900</v>
      </c>
      <c r="R582" s="475">
        <f t="shared" si="53"/>
        <v>1</v>
      </c>
      <c r="S582" s="691"/>
      <c r="T582" s="691"/>
      <c r="U582" s="691"/>
      <c r="V582" s="691"/>
      <c r="W582" s="818"/>
      <c r="X582" s="818"/>
      <c r="Y582" s="818"/>
      <c r="Z582" s="818"/>
    </row>
    <row r="583" spans="1:26" ht="15">
      <c r="A583" s="537"/>
      <c r="B583" s="669"/>
      <c r="C583" s="537"/>
      <c r="D583" s="848" t="str">
        <f t="shared" si="51"/>
        <v>Caisse-01/1900</v>
      </c>
      <c r="E583" s="540"/>
      <c r="F583" s="688"/>
      <c r="G583" s="540"/>
      <c r="H583" s="930"/>
      <c r="I583" s="930"/>
      <c r="J583" s="930">
        <f t="shared" si="52"/>
        <v>0</v>
      </c>
      <c r="K583" s="930">
        <f t="shared" si="49"/>
        <v>0</v>
      </c>
      <c r="L583" s="705">
        <f t="shared" si="50"/>
        <v>0</v>
      </c>
      <c r="M583" s="537"/>
      <c r="N583" s="706">
        <f>+IF(A583="",0,IF(A583=Table!$A$5,L583,(IF(A583=Table!$A$3,0,IF(A583=Table!$A$4,L583,0)))))</f>
        <v>0</v>
      </c>
      <c r="O583" s="672"/>
      <c r="P583" s="707">
        <f>-IF(A583=Table!$A$5,I583,0)+IF(A583=Table!$A$5,H583,0)</f>
        <v>0</v>
      </c>
      <c r="Q583" s="539" t="str">
        <f t="shared" ref="Q583:Q646" si="54">+TEXT(B583,"mm/aaaa")</f>
        <v>01/1900</v>
      </c>
      <c r="R583" s="475">
        <f t="shared" si="53"/>
        <v>1</v>
      </c>
      <c r="S583" s="691"/>
      <c r="T583" s="691"/>
      <c r="U583" s="691"/>
      <c r="V583" s="691"/>
      <c r="W583" s="818"/>
      <c r="X583" s="818"/>
      <c r="Y583" s="818"/>
      <c r="Z583" s="818"/>
    </row>
    <row r="584" spans="1:26" ht="15">
      <c r="A584" s="537"/>
      <c r="B584" s="669"/>
      <c r="C584" s="537"/>
      <c r="D584" s="848" t="str">
        <f t="shared" si="51"/>
        <v>Caisse-01/1900</v>
      </c>
      <c r="E584" s="540"/>
      <c r="F584" s="688"/>
      <c r="G584" s="540"/>
      <c r="H584" s="930"/>
      <c r="I584" s="930"/>
      <c r="J584" s="930">
        <f t="shared" si="52"/>
        <v>0</v>
      </c>
      <c r="K584" s="930">
        <f t="shared" si="49"/>
        <v>0</v>
      </c>
      <c r="L584" s="705">
        <f t="shared" si="50"/>
        <v>0</v>
      </c>
      <c r="M584" s="537"/>
      <c r="N584" s="706">
        <f>+IF(A584="",0,IF(A584=Table!$A$5,L584,(IF(A584=Table!$A$3,0,IF(A584=Table!$A$4,L584,0)))))</f>
        <v>0</v>
      </c>
      <c r="O584" s="672"/>
      <c r="P584" s="707">
        <f>-IF(A584=Table!$A$5,I584,0)+IF(A584=Table!$A$5,H584,0)</f>
        <v>0</v>
      </c>
      <c r="Q584" s="539" t="str">
        <f t="shared" si="54"/>
        <v>01/1900</v>
      </c>
      <c r="R584" s="475">
        <f t="shared" si="53"/>
        <v>1</v>
      </c>
      <c r="S584" s="691"/>
      <c r="T584" s="691"/>
      <c r="U584" s="691"/>
      <c r="V584" s="691"/>
      <c r="W584" s="818"/>
      <c r="X584" s="818"/>
      <c r="Y584" s="818"/>
      <c r="Z584" s="818"/>
    </row>
    <row r="585" spans="1:26" ht="15">
      <c r="A585" s="537"/>
      <c r="B585" s="669"/>
      <c r="C585" s="537"/>
      <c r="D585" s="848" t="str">
        <f t="shared" si="51"/>
        <v>Caisse-01/1900</v>
      </c>
      <c r="E585" s="540"/>
      <c r="F585" s="688"/>
      <c r="G585" s="540"/>
      <c r="H585" s="930"/>
      <c r="I585" s="930"/>
      <c r="J585" s="930">
        <f t="shared" si="52"/>
        <v>0</v>
      </c>
      <c r="K585" s="930">
        <f t="shared" si="49"/>
        <v>0</v>
      </c>
      <c r="L585" s="705">
        <f t="shared" si="50"/>
        <v>0</v>
      </c>
      <c r="M585" s="537"/>
      <c r="N585" s="706">
        <f>+IF(A585="",0,IF(A585=Table!$A$5,L585,(IF(A585=Table!$A$3,0,IF(A585=Table!$A$4,L585,0)))))</f>
        <v>0</v>
      </c>
      <c r="O585" s="672"/>
      <c r="P585" s="707">
        <f>-IF(A585=Table!$A$5,I585,0)+IF(A585=Table!$A$5,H585,0)</f>
        <v>0</v>
      </c>
      <c r="Q585" s="539" t="str">
        <f t="shared" si="54"/>
        <v>01/1900</v>
      </c>
      <c r="R585" s="475">
        <f t="shared" si="53"/>
        <v>1</v>
      </c>
      <c r="S585" s="691"/>
      <c r="T585" s="691"/>
      <c r="U585" s="691"/>
      <c r="V585" s="691"/>
      <c r="W585" s="818"/>
      <c r="X585" s="818"/>
      <c r="Y585" s="818"/>
      <c r="Z585" s="818"/>
    </row>
    <row r="586" spans="1:26" ht="15">
      <c r="A586" s="537"/>
      <c r="B586" s="669"/>
      <c r="C586" s="537"/>
      <c r="D586" s="848" t="str">
        <f t="shared" si="51"/>
        <v>Caisse-01/1900</v>
      </c>
      <c r="E586" s="540"/>
      <c r="F586" s="673"/>
      <c r="G586" s="540"/>
      <c r="H586" s="930"/>
      <c r="I586" s="933"/>
      <c r="J586" s="930">
        <f t="shared" si="52"/>
        <v>0</v>
      </c>
      <c r="K586" s="930">
        <f t="shared" si="49"/>
        <v>0</v>
      </c>
      <c r="L586" s="705">
        <f t="shared" si="50"/>
        <v>0</v>
      </c>
      <c r="M586" s="537"/>
      <c r="N586" s="706">
        <f>+IF(A586="",0,IF(A586=Table!$A$5,L586,(IF(A586=Table!$A$3,0,IF(A586=Table!$A$4,L586,0)))))</f>
        <v>0</v>
      </c>
      <c r="O586" s="672"/>
      <c r="P586" s="707">
        <f>-IF(A586=Table!$A$5,I586,0)+IF(A586=Table!$A$5,H586,0)</f>
        <v>0</v>
      </c>
      <c r="Q586" s="539" t="str">
        <f t="shared" si="54"/>
        <v>01/1900</v>
      </c>
      <c r="R586" s="475">
        <f t="shared" si="53"/>
        <v>1</v>
      </c>
      <c r="S586" s="691"/>
      <c r="T586" s="691"/>
      <c r="U586" s="691"/>
      <c r="V586" s="691"/>
      <c r="W586" s="818"/>
      <c r="X586" s="818"/>
      <c r="Y586" s="818"/>
      <c r="Z586" s="818"/>
    </row>
    <row r="587" spans="1:26" ht="15">
      <c r="A587" s="537"/>
      <c r="B587" s="669"/>
      <c r="C587" s="537"/>
      <c r="D587" s="848" t="str">
        <f t="shared" si="51"/>
        <v>Caisse-01/1900</v>
      </c>
      <c r="E587" s="540"/>
      <c r="F587" s="673"/>
      <c r="G587" s="540"/>
      <c r="H587" s="930"/>
      <c r="I587" s="933"/>
      <c r="J587" s="930">
        <f t="shared" si="52"/>
        <v>0</v>
      </c>
      <c r="K587" s="930">
        <f t="shared" ref="K587:K650" si="55">+IFERROR((+INDEX($O$4:$Z$4,MATCH(Q587,$O$3:$Z$3,0))),0)</f>
        <v>0</v>
      </c>
      <c r="L587" s="705">
        <f t="shared" ref="L587:L650" si="56">IFERROR((H587/K587-I587/K587),0)</f>
        <v>0</v>
      </c>
      <c r="M587" s="537"/>
      <c r="N587" s="706">
        <f>+IF(A587="",0,IF(A587=Table!$A$5,L587,(IF(A587=Table!$A$3,0,IF(A587=Table!$A$4,L587,0)))))</f>
        <v>0</v>
      </c>
      <c r="O587" s="672"/>
      <c r="P587" s="707">
        <f>-IF(A587=Table!$A$5,I587,0)+IF(A587=Table!$A$5,H587,0)</f>
        <v>0</v>
      </c>
      <c r="Q587" s="539" t="str">
        <f t="shared" si="54"/>
        <v>01/1900</v>
      </c>
      <c r="R587" s="475">
        <f t="shared" si="53"/>
        <v>1</v>
      </c>
      <c r="S587" s="691"/>
      <c r="T587" s="691"/>
      <c r="U587" s="691"/>
      <c r="V587" s="691"/>
      <c r="W587" s="818"/>
      <c r="X587" s="818"/>
      <c r="Y587" s="818"/>
      <c r="Z587" s="818"/>
    </row>
    <row r="588" spans="1:26" ht="15">
      <c r="A588" s="537"/>
      <c r="B588" s="669"/>
      <c r="C588" s="537"/>
      <c r="D588" s="848" t="str">
        <f t="shared" ref="D588:D651" si="57">"Caisse-"&amp;Q588</f>
        <v>Caisse-01/1900</v>
      </c>
      <c r="E588" s="540"/>
      <c r="F588" s="673"/>
      <c r="G588" s="540"/>
      <c r="H588" s="930"/>
      <c r="I588" s="933"/>
      <c r="J588" s="930">
        <f t="shared" ref="J588:J651" si="58">+J587+H588-I588</f>
        <v>0</v>
      </c>
      <c r="K588" s="930">
        <f t="shared" si="55"/>
        <v>0</v>
      </c>
      <c r="L588" s="705">
        <f t="shared" si="56"/>
        <v>0</v>
      </c>
      <c r="M588" s="537"/>
      <c r="N588" s="706">
        <f>+IF(A588="",0,IF(A588=Table!$A$5,L588,(IF(A588=Table!$A$3,0,IF(A588=Table!$A$4,L588,0)))))</f>
        <v>0</v>
      </c>
      <c r="O588" s="672"/>
      <c r="P588" s="707">
        <f>-IF(A588=Table!$A$5,I588,0)+IF(A588=Table!$A$5,H588,0)</f>
        <v>0</v>
      </c>
      <c r="Q588" s="539" t="str">
        <f t="shared" si="54"/>
        <v>01/1900</v>
      </c>
      <c r="R588" s="475">
        <f t="shared" ref="R588:R651" si="59">ROUNDUP(MONTH(Q588)/3,0)</f>
        <v>1</v>
      </c>
      <c r="S588" s="691"/>
      <c r="T588" s="691"/>
      <c r="U588" s="691"/>
      <c r="V588" s="691"/>
      <c r="W588" s="818"/>
      <c r="X588" s="818"/>
      <c r="Y588" s="818"/>
      <c r="Z588" s="818"/>
    </row>
    <row r="589" spans="1:26" ht="15">
      <c r="A589" s="537"/>
      <c r="B589" s="669"/>
      <c r="C589" s="537"/>
      <c r="D589" s="848" t="str">
        <f t="shared" si="57"/>
        <v>Caisse-01/1900</v>
      </c>
      <c r="E589" s="540"/>
      <c r="F589" s="673"/>
      <c r="G589" s="540"/>
      <c r="H589" s="930"/>
      <c r="I589" s="933"/>
      <c r="J589" s="930">
        <f t="shared" si="58"/>
        <v>0</v>
      </c>
      <c r="K589" s="930">
        <f t="shared" si="55"/>
        <v>0</v>
      </c>
      <c r="L589" s="705">
        <f t="shared" si="56"/>
        <v>0</v>
      </c>
      <c r="M589" s="537"/>
      <c r="N589" s="706">
        <f>+IF(A589="",0,IF(A589=Table!$A$5,L589,(IF(A589=Table!$A$3,0,IF(A589=Table!$A$4,L589,0)))))</f>
        <v>0</v>
      </c>
      <c r="O589" s="672"/>
      <c r="P589" s="707">
        <f>-IF(A589=Table!$A$5,I589,0)+IF(A589=Table!$A$5,H589,0)</f>
        <v>0</v>
      </c>
      <c r="Q589" s="539" t="str">
        <f t="shared" si="54"/>
        <v>01/1900</v>
      </c>
      <c r="R589" s="475">
        <f t="shared" si="59"/>
        <v>1</v>
      </c>
      <c r="S589" s="691"/>
      <c r="T589" s="691"/>
      <c r="U589" s="691"/>
      <c r="V589" s="691"/>
      <c r="W589" s="818"/>
      <c r="X589" s="818"/>
      <c r="Y589" s="818"/>
      <c r="Z589" s="818"/>
    </row>
    <row r="590" spans="1:26" ht="15">
      <c r="A590" s="537"/>
      <c r="B590" s="669"/>
      <c r="C590" s="537"/>
      <c r="D590" s="848" t="str">
        <f t="shared" si="57"/>
        <v>Caisse-01/1900</v>
      </c>
      <c r="E590" s="540"/>
      <c r="F590" s="673"/>
      <c r="G590" s="540"/>
      <c r="H590" s="930"/>
      <c r="I590" s="933"/>
      <c r="J590" s="930">
        <f t="shared" si="58"/>
        <v>0</v>
      </c>
      <c r="K590" s="930">
        <f t="shared" si="55"/>
        <v>0</v>
      </c>
      <c r="L590" s="705">
        <f t="shared" si="56"/>
        <v>0</v>
      </c>
      <c r="M590" s="537"/>
      <c r="N590" s="706">
        <f>+IF(A590="",0,IF(A590=Table!$A$5,L590,(IF(A590=Table!$A$3,0,IF(A590=Table!$A$4,L590,0)))))</f>
        <v>0</v>
      </c>
      <c r="O590" s="672"/>
      <c r="P590" s="707">
        <f>-IF(A590=Table!$A$5,I590,0)+IF(A590=Table!$A$5,H590,0)</f>
        <v>0</v>
      </c>
      <c r="Q590" s="539" t="str">
        <f t="shared" si="54"/>
        <v>01/1900</v>
      </c>
      <c r="R590" s="475">
        <f t="shared" si="59"/>
        <v>1</v>
      </c>
      <c r="S590" s="691"/>
      <c r="T590" s="691"/>
      <c r="U590" s="691"/>
      <c r="V590" s="691"/>
      <c r="W590" s="818"/>
      <c r="X590" s="818"/>
      <c r="Y590" s="818"/>
      <c r="Z590" s="818"/>
    </row>
    <row r="591" spans="1:26" ht="15">
      <c r="A591" s="537"/>
      <c r="B591" s="669"/>
      <c r="C591" s="537"/>
      <c r="D591" s="848" t="str">
        <f t="shared" si="57"/>
        <v>Caisse-01/1900</v>
      </c>
      <c r="E591" s="540"/>
      <c r="F591" s="673"/>
      <c r="G591" s="540"/>
      <c r="H591" s="930"/>
      <c r="I591" s="933"/>
      <c r="J591" s="930">
        <f t="shared" si="58"/>
        <v>0</v>
      </c>
      <c r="K591" s="930">
        <f t="shared" si="55"/>
        <v>0</v>
      </c>
      <c r="L591" s="705">
        <f t="shared" si="56"/>
        <v>0</v>
      </c>
      <c r="M591" s="537"/>
      <c r="N591" s="706">
        <f>+IF(A591="",0,IF(A591=Table!$A$5,L591,(IF(A591=Table!$A$3,0,IF(A591=Table!$A$4,L591,0)))))</f>
        <v>0</v>
      </c>
      <c r="O591" s="672"/>
      <c r="P591" s="707">
        <f>-IF(A591=Table!$A$5,I591,0)+IF(A591=Table!$A$5,H591,0)</f>
        <v>0</v>
      </c>
      <c r="Q591" s="539" t="str">
        <f t="shared" si="54"/>
        <v>01/1900</v>
      </c>
      <c r="R591" s="475">
        <f t="shared" si="59"/>
        <v>1</v>
      </c>
      <c r="S591" s="691"/>
      <c r="T591" s="691"/>
      <c r="U591" s="691"/>
      <c r="V591" s="691"/>
      <c r="W591" s="818"/>
      <c r="X591" s="818"/>
      <c r="Y591" s="818"/>
      <c r="Z591" s="818"/>
    </row>
    <row r="592" spans="1:26" ht="15">
      <c r="A592" s="537"/>
      <c r="B592" s="669"/>
      <c r="C592" s="537"/>
      <c r="D592" s="848" t="str">
        <f t="shared" si="57"/>
        <v>Caisse-01/1900</v>
      </c>
      <c r="E592" s="540"/>
      <c r="F592" s="673"/>
      <c r="G592" s="540"/>
      <c r="H592" s="930"/>
      <c r="I592" s="933"/>
      <c r="J592" s="930">
        <f t="shared" si="58"/>
        <v>0</v>
      </c>
      <c r="K592" s="930">
        <f t="shared" si="55"/>
        <v>0</v>
      </c>
      <c r="L592" s="705">
        <f t="shared" si="56"/>
        <v>0</v>
      </c>
      <c r="M592" s="537"/>
      <c r="N592" s="706">
        <f>+IF(A592="",0,IF(A592=Table!$A$5,L592,(IF(A592=Table!$A$3,0,IF(A592=Table!$A$4,L592,0)))))</f>
        <v>0</v>
      </c>
      <c r="O592" s="672"/>
      <c r="P592" s="707">
        <f>-IF(A592=Table!$A$5,I592,0)+IF(A592=Table!$A$5,H592,0)</f>
        <v>0</v>
      </c>
      <c r="Q592" s="539" t="str">
        <f t="shared" si="54"/>
        <v>01/1900</v>
      </c>
      <c r="R592" s="475">
        <f t="shared" si="59"/>
        <v>1</v>
      </c>
      <c r="S592" s="691"/>
      <c r="T592" s="691"/>
      <c r="U592" s="691"/>
      <c r="V592" s="691"/>
      <c r="W592" s="818"/>
      <c r="X592" s="818"/>
      <c r="Y592" s="818"/>
      <c r="Z592" s="818"/>
    </row>
    <row r="593" spans="1:26" ht="15">
      <c r="A593" s="537"/>
      <c r="B593" s="669"/>
      <c r="C593" s="537"/>
      <c r="D593" s="848" t="str">
        <f t="shared" si="57"/>
        <v>Caisse-01/1900</v>
      </c>
      <c r="E593" s="540"/>
      <c r="F593" s="673"/>
      <c r="G593" s="540"/>
      <c r="H593" s="930"/>
      <c r="I593" s="933"/>
      <c r="J593" s="930">
        <f t="shared" si="58"/>
        <v>0</v>
      </c>
      <c r="K593" s="930">
        <f t="shared" si="55"/>
        <v>0</v>
      </c>
      <c r="L593" s="705">
        <f t="shared" si="56"/>
        <v>0</v>
      </c>
      <c r="M593" s="537"/>
      <c r="N593" s="706">
        <f>+IF(A593="",0,IF(A593=Table!$A$5,L593,(IF(A593=Table!$A$3,0,IF(A593=Table!$A$4,L593,0)))))</f>
        <v>0</v>
      </c>
      <c r="O593" s="672"/>
      <c r="P593" s="707">
        <f>-IF(A593=Table!$A$5,I593,0)+IF(A593=Table!$A$5,H593,0)</f>
        <v>0</v>
      </c>
      <c r="Q593" s="539" t="str">
        <f t="shared" si="54"/>
        <v>01/1900</v>
      </c>
      <c r="R593" s="475">
        <f t="shared" si="59"/>
        <v>1</v>
      </c>
      <c r="S593" s="691"/>
      <c r="T593" s="691"/>
      <c r="U593" s="691"/>
      <c r="V593" s="691"/>
      <c r="W593" s="818"/>
      <c r="X593" s="818"/>
      <c r="Y593" s="818"/>
      <c r="Z593" s="818"/>
    </row>
    <row r="594" spans="1:26" ht="15">
      <c r="A594" s="537"/>
      <c r="B594" s="669"/>
      <c r="C594" s="537"/>
      <c r="D594" s="848" t="str">
        <f t="shared" si="57"/>
        <v>Caisse-01/1900</v>
      </c>
      <c r="E594" s="687"/>
      <c r="F594" s="673"/>
      <c r="G594" s="540"/>
      <c r="H594" s="930"/>
      <c r="I594" s="933"/>
      <c r="J594" s="930">
        <f t="shared" si="58"/>
        <v>0</v>
      </c>
      <c r="K594" s="930">
        <f t="shared" si="55"/>
        <v>0</v>
      </c>
      <c r="L594" s="705">
        <f t="shared" si="56"/>
        <v>0</v>
      </c>
      <c r="M594" s="537"/>
      <c r="N594" s="706">
        <f>+IF(A594="",0,IF(A594=Table!$A$5,L594,(IF(A594=Table!$A$3,0,IF(A594=Table!$A$4,L594,0)))))</f>
        <v>0</v>
      </c>
      <c r="O594" s="672"/>
      <c r="P594" s="707">
        <f>-IF(A594=Table!$A$5,I594,0)+IF(A594=Table!$A$5,H594,0)</f>
        <v>0</v>
      </c>
      <c r="Q594" s="539" t="str">
        <f t="shared" si="54"/>
        <v>01/1900</v>
      </c>
      <c r="R594" s="475">
        <f t="shared" si="59"/>
        <v>1</v>
      </c>
      <c r="S594" s="691"/>
      <c r="T594" s="691"/>
      <c r="U594" s="691"/>
      <c r="V594" s="691"/>
      <c r="W594" s="818"/>
      <c r="X594" s="818"/>
      <c r="Y594" s="818"/>
      <c r="Z594" s="818"/>
    </row>
    <row r="595" spans="1:26" ht="15">
      <c r="A595" s="537"/>
      <c r="B595" s="669"/>
      <c r="C595" s="537"/>
      <c r="D595" s="848" t="str">
        <f t="shared" si="57"/>
        <v>Caisse-01/1900</v>
      </c>
      <c r="E595" s="687"/>
      <c r="F595" s="673"/>
      <c r="G595" s="540"/>
      <c r="H595" s="930"/>
      <c r="I595" s="933"/>
      <c r="J595" s="930">
        <f t="shared" si="58"/>
        <v>0</v>
      </c>
      <c r="K595" s="930">
        <f t="shared" si="55"/>
        <v>0</v>
      </c>
      <c r="L595" s="705">
        <f t="shared" si="56"/>
        <v>0</v>
      </c>
      <c r="M595" s="537"/>
      <c r="N595" s="706">
        <f>+IF(A595="",0,IF(A595=Table!$A$5,L595,(IF(A595=Table!$A$3,0,IF(A595=Table!$A$4,L595,0)))))</f>
        <v>0</v>
      </c>
      <c r="O595" s="672"/>
      <c r="P595" s="707">
        <f>-IF(A595=Table!$A$5,I595,0)+IF(A595=Table!$A$5,H595,0)</f>
        <v>0</v>
      </c>
      <c r="Q595" s="539" t="str">
        <f t="shared" si="54"/>
        <v>01/1900</v>
      </c>
      <c r="R595" s="475">
        <f t="shared" si="59"/>
        <v>1</v>
      </c>
      <c r="S595" s="691"/>
      <c r="T595" s="691"/>
      <c r="U595" s="691"/>
      <c r="V595" s="691"/>
      <c r="W595" s="818"/>
      <c r="X595" s="818"/>
      <c r="Y595" s="818"/>
      <c r="Z595" s="818"/>
    </row>
    <row r="596" spans="1:26" ht="15">
      <c r="A596" s="537"/>
      <c r="B596" s="669"/>
      <c r="C596" s="537"/>
      <c r="D596" s="848" t="str">
        <f t="shared" si="57"/>
        <v>Caisse-01/1900</v>
      </c>
      <c r="E596" s="540"/>
      <c r="F596" s="673"/>
      <c r="G596" s="540"/>
      <c r="H596" s="930"/>
      <c r="I596" s="933"/>
      <c r="J596" s="930">
        <f t="shared" si="58"/>
        <v>0</v>
      </c>
      <c r="K596" s="930">
        <f t="shared" si="55"/>
        <v>0</v>
      </c>
      <c r="L596" s="705">
        <f t="shared" si="56"/>
        <v>0</v>
      </c>
      <c r="M596" s="537"/>
      <c r="N596" s="706">
        <f>+IF(A596="",0,IF(A596=Table!$A$5,L596,(IF(A596=Table!$A$3,0,IF(A596=Table!$A$4,L596,0)))))</f>
        <v>0</v>
      </c>
      <c r="O596" s="672"/>
      <c r="P596" s="707">
        <f>-IF(A596=Table!$A$5,I596,0)+IF(A596=Table!$A$5,H596,0)</f>
        <v>0</v>
      </c>
      <c r="Q596" s="539" t="str">
        <f t="shared" si="54"/>
        <v>01/1900</v>
      </c>
      <c r="R596" s="475">
        <f t="shared" si="59"/>
        <v>1</v>
      </c>
      <c r="S596" s="691"/>
      <c r="T596" s="691"/>
      <c r="U596" s="691"/>
      <c r="V596" s="691"/>
      <c r="W596" s="818"/>
      <c r="X596" s="818"/>
      <c r="Y596" s="818"/>
      <c r="Z596" s="818"/>
    </row>
    <row r="597" spans="1:26" ht="15">
      <c r="A597" s="537"/>
      <c r="B597" s="669"/>
      <c r="C597" s="537"/>
      <c r="D597" s="848" t="str">
        <f t="shared" si="57"/>
        <v>Caisse-01/1900</v>
      </c>
      <c r="E597" s="540"/>
      <c r="F597" s="673"/>
      <c r="G597" s="540"/>
      <c r="H597" s="930"/>
      <c r="I597" s="933"/>
      <c r="J597" s="930">
        <f t="shared" si="58"/>
        <v>0</v>
      </c>
      <c r="K597" s="930">
        <f t="shared" si="55"/>
        <v>0</v>
      </c>
      <c r="L597" s="705">
        <f t="shared" si="56"/>
        <v>0</v>
      </c>
      <c r="M597" s="537"/>
      <c r="N597" s="706">
        <f>+IF(A597="",0,IF(A597=Table!$A$5,L597,(IF(A597=Table!$A$3,0,IF(A597=Table!$A$4,L597,0)))))</f>
        <v>0</v>
      </c>
      <c r="O597" s="672"/>
      <c r="P597" s="707">
        <f>-IF(A597=Table!$A$5,I597,0)+IF(A597=Table!$A$5,H597,0)</f>
        <v>0</v>
      </c>
      <c r="Q597" s="539" t="str">
        <f t="shared" si="54"/>
        <v>01/1900</v>
      </c>
      <c r="R597" s="475">
        <f t="shared" si="59"/>
        <v>1</v>
      </c>
      <c r="S597" s="691"/>
      <c r="T597" s="691"/>
      <c r="U597" s="691"/>
      <c r="V597" s="691"/>
      <c r="W597" s="818"/>
      <c r="X597" s="818"/>
      <c r="Y597" s="818"/>
      <c r="Z597" s="818"/>
    </row>
    <row r="598" spans="1:26" ht="15">
      <c r="A598" s="537"/>
      <c r="B598" s="669"/>
      <c r="C598" s="537"/>
      <c r="D598" s="848" t="str">
        <f t="shared" si="57"/>
        <v>Caisse-01/1900</v>
      </c>
      <c r="E598" s="540"/>
      <c r="F598" s="673"/>
      <c r="G598" s="540"/>
      <c r="H598" s="930"/>
      <c r="I598" s="933"/>
      <c r="J598" s="930">
        <f t="shared" si="58"/>
        <v>0</v>
      </c>
      <c r="K598" s="930">
        <f t="shared" si="55"/>
        <v>0</v>
      </c>
      <c r="L598" s="705">
        <f t="shared" si="56"/>
        <v>0</v>
      </c>
      <c r="M598" s="537"/>
      <c r="N598" s="706">
        <f>+IF(A598="",0,IF(A598=Table!$A$5,L598,(IF(A598=Table!$A$3,0,IF(A598=Table!$A$4,L598,0)))))</f>
        <v>0</v>
      </c>
      <c r="O598" s="672"/>
      <c r="P598" s="707">
        <f>-IF(A598=Table!$A$5,I598,0)+IF(A598=Table!$A$5,H598,0)</f>
        <v>0</v>
      </c>
      <c r="Q598" s="539" t="str">
        <f t="shared" si="54"/>
        <v>01/1900</v>
      </c>
      <c r="R598" s="475">
        <f t="shared" si="59"/>
        <v>1</v>
      </c>
      <c r="S598" s="691"/>
      <c r="T598" s="691"/>
      <c r="U598" s="691"/>
      <c r="V598" s="691"/>
      <c r="W598" s="818"/>
      <c r="X598" s="818"/>
      <c r="Y598" s="818"/>
      <c r="Z598" s="818"/>
    </row>
    <row r="599" spans="1:26" ht="15">
      <c r="A599" s="537"/>
      <c r="B599" s="669"/>
      <c r="C599" s="537"/>
      <c r="D599" s="848" t="str">
        <f t="shared" si="57"/>
        <v>Caisse-01/1900</v>
      </c>
      <c r="E599" s="540"/>
      <c r="F599" s="673"/>
      <c r="G599" s="540"/>
      <c r="H599" s="930"/>
      <c r="I599" s="933"/>
      <c r="J599" s="930">
        <f t="shared" si="58"/>
        <v>0</v>
      </c>
      <c r="K599" s="930">
        <f t="shared" si="55"/>
        <v>0</v>
      </c>
      <c r="L599" s="705">
        <f t="shared" si="56"/>
        <v>0</v>
      </c>
      <c r="M599" s="537"/>
      <c r="N599" s="706">
        <f>+IF(A599="",0,IF(A599=Table!$A$5,L599,(IF(A599=Table!$A$3,0,IF(A599=Table!$A$4,L599,0)))))</f>
        <v>0</v>
      </c>
      <c r="O599" s="672"/>
      <c r="P599" s="707">
        <f>-IF(A599=Table!$A$5,I599,0)+IF(A599=Table!$A$5,H599,0)</f>
        <v>0</v>
      </c>
      <c r="Q599" s="539" t="str">
        <f t="shared" si="54"/>
        <v>01/1900</v>
      </c>
      <c r="R599" s="475">
        <f t="shared" si="59"/>
        <v>1</v>
      </c>
      <c r="S599" s="691"/>
      <c r="T599" s="691"/>
      <c r="U599" s="691"/>
      <c r="V599" s="691"/>
      <c r="W599" s="818"/>
      <c r="X599" s="818"/>
      <c r="Y599" s="818"/>
      <c r="Z599" s="818"/>
    </row>
    <row r="600" spans="1:26" ht="15">
      <c r="A600" s="537"/>
      <c r="B600" s="669"/>
      <c r="C600" s="537"/>
      <c r="D600" s="848" t="str">
        <f t="shared" si="57"/>
        <v>Caisse-01/1900</v>
      </c>
      <c r="E600" s="540"/>
      <c r="F600" s="673"/>
      <c r="G600" s="540"/>
      <c r="H600" s="930"/>
      <c r="I600" s="933"/>
      <c r="J600" s="930">
        <f t="shared" si="58"/>
        <v>0</v>
      </c>
      <c r="K600" s="930">
        <f t="shared" si="55"/>
        <v>0</v>
      </c>
      <c r="L600" s="705">
        <f t="shared" si="56"/>
        <v>0</v>
      </c>
      <c r="M600" s="537"/>
      <c r="N600" s="706">
        <f>+IF(A600="",0,IF(A600=Table!$A$5,L600,(IF(A600=Table!$A$3,0,IF(A600=Table!$A$4,L600,0)))))</f>
        <v>0</v>
      </c>
      <c r="O600" s="672"/>
      <c r="P600" s="707">
        <f>-IF(A600=Table!$A$5,I600,0)+IF(A600=Table!$A$5,H600,0)</f>
        <v>0</v>
      </c>
      <c r="Q600" s="539" t="str">
        <f t="shared" si="54"/>
        <v>01/1900</v>
      </c>
      <c r="R600" s="475">
        <f t="shared" si="59"/>
        <v>1</v>
      </c>
      <c r="S600" s="691"/>
      <c r="T600" s="691"/>
      <c r="U600" s="691"/>
      <c r="V600" s="691"/>
      <c r="W600" s="818"/>
      <c r="X600" s="818"/>
      <c r="Y600" s="818"/>
      <c r="Z600" s="818"/>
    </row>
    <row r="601" spans="1:26" ht="15">
      <c r="A601" s="537"/>
      <c r="B601" s="669"/>
      <c r="C601" s="537"/>
      <c r="D601" s="848" t="str">
        <f t="shared" si="57"/>
        <v>Caisse-01/1900</v>
      </c>
      <c r="E601" s="540"/>
      <c r="F601" s="673"/>
      <c r="G601" s="540"/>
      <c r="H601" s="930"/>
      <c r="I601" s="933"/>
      <c r="J601" s="930">
        <f t="shared" si="58"/>
        <v>0</v>
      </c>
      <c r="K601" s="930">
        <f t="shared" si="55"/>
        <v>0</v>
      </c>
      <c r="L601" s="705">
        <f t="shared" si="56"/>
        <v>0</v>
      </c>
      <c r="M601" s="537"/>
      <c r="N601" s="706">
        <f>+IF(A601="",0,IF(A601=Table!$A$5,L601,(IF(A601=Table!$A$3,0,IF(A601=Table!$A$4,L601,0)))))</f>
        <v>0</v>
      </c>
      <c r="O601" s="672"/>
      <c r="P601" s="707">
        <f>-IF(A601=Table!$A$5,I601,0)+IF(A601=Table!$A$5,H601,0)</f>
        <v>0</v>
      </c>
      <c r="Q601" s="539" t="str">
        <f t="shared" si="54"/>
        <v>01/1900</v>
      </c>
      <c r="R601" s="475">
        <f t="shared" si="59"/>
        <v>1</v>
      </c>
      <c r="S601" s="691"/>
      <c r="T601" s="691"/>
      <c r="U601" s="691"/>
      <c r="V601" s="691"/>
      <c r="W601" s="818"/>
      <c r="X601" s="818"/>
      <c r="Y601" s="818"/>
      <c r="Z601" s="818"/>
    </row>
    <row r="602" spans="1:26" ht="15">
      <c r="A602" s="537"/>
      <c r="B602" s="669"/>
      <c r="C602" s="537"/>
      <c r="D602" s="848" t="str">
        <f t="shared" si="57"/>
        <v>Caisse-01/1900</v>
      </c>
      <c r="E602" s="540"/>
      <c r="F602" s="673"/>
      <c r="G602" s="540"/>
      <c r="H602" s="930"/>
      <c r="I602" s="933"/>
      <c r="J602" s="930">
        <f t="shared" si="58"/>
        <v>0</v>
      </c>
      <c r="K602" s="930">
        <f t="shared" si="55"/>
        <v>0</v>
      </c>
      <c r="L602" s="705">
        <f t="shared" si="56"/>
        <v>0</v>
      </c>
      <c r="M602" s="537"/>
      <c r="N602" s="706">
        <f>+IF(A602="",0,IF(A602=Table!$A$5,L602,(IF(A602=Table!$A$3,0,IF(A602=Table!$A$4,L602,0)))))</f>
        <v>0</v>
      </c>
      <c r="O602" s="672"/>
      <c r="P602" s="707">
        <f>-IF(A602=Table!$A$5,I602,0)+IF(A602=Table!$A$5,H602,0)</f>
        <v>0</v>
      </c>
      <c r="Q602" s="539" t="str">
        <f t="shared" si="54"/>
        <v>01/1900</v>
      </c>
      <c r="R602" s="475">
        <f t="shared" si="59"/>
        <v>1</v>
      </c>
      <c r="S602" s="691"/>
      <c r="T602" s="691"/>
      <c r="U602" s="691"/>
      <c r="V602" s="691"/>
      <c r="W602" s="818"/>
      <c r="X602" s="818"/>
      <c r="Y602" s="818"/>
      <c r="Z602" s="818"/>
    </row>
    <row r="603" spans="1:26" ht="15">
      <c r="A603" s="537"/>
      <c r="B603" s="669"/>
      <c r="C603" s="537"/>
      <c r="D603" s="848" t="str">
        <f t="shared" si="57"/>
        <v>Caisse-01/1900</v>
      </c>
      <c r="E603" s="540"/>
      <c r="F603" s="673"/>
      <c r="G603" s="540"/>
      <c r="H603" s="930"/>
      <c r="I603" s="933"/>
      <c r="J603" s="930">
        <f t="shared" si="58"/>
        <v>0</v>
      </c>
      <c r="K603" s="930">
        <f t="shared" si="55"/>
        <v>0</v>
      </c>
      <c r="L603" s="705">
        <f t="shared" si="56"/>
        <v>0</v>
      </c>
      <c r="M603" s="537"/>
      <c r="N603" s="706">
        <f>+IF(A603="",0,IF(A603=Table!$A$5,L603,(IF(A603=Table!$A$3,0,IF(A603=Table!$A$4,L603,0)))))</f>
        <v>0</v>
      </c>
      <c r="O603" s="672"/>
      <c r="P603" s="707">
        <f>-IF(A603=Table!$A$5,I603,0)+IF(A603=Table!$A$5,H603,0)</f>
        <v>0</v>
      </c>
      <c r="Q603" s="539" t="str">
        <f t="shared" si="54"/>
        <v>01/1900</v>
      </c>
      <c r="R603" s="475">
        <f t="shared" si="59"/>
        <v>1</v>
      </c>
      <c r="S603" s="691"/>
      <c r="T603" s="691"/>
      <c r="U603" s="691"/>
      <c r="V603" s="691"/>
      <c r="W603" s="818"/>
      <c r="X603" s="818"/>
      <c r="Y603" s="818"/>
      <c r="Z603" s="818"/>
    </row>
    <row r="604" spans="1:26" ht="15">
      <c r="A604" s="537"/>
      <c r="B604" s="669"/>
      <c r="C604" s="537"/>
      <c r="D604" s="848" t="str">
        <f t="shared" si="57"/>
        <v>Caisse-01/1900</v>
      </c>
      <c r="E604" s="540"/>
      <c r="F604" s="673"/>
      <c r="G604" s="540"/>
      <c r="H604" s="930"/>
      <c r="I604" s="933"/>
      <c r="J604" s="930">
        <f t="shared" si="58"/>
        <v>0</v>
      </c>
      <c r="K604" s="930">
        <f t="shared" si="55"/>
        <v>0</v>
      </c>
      <c r="L604" s="705">
        <f t="shared" si="56"/>
        <v>0</v>
      </c>
      <c r="M604" s="537"/>
      <c r="N604" s="706">
        <f>+IF(A604="",0,IF(A604=Table!$A$5,L604,(IF(A604=Table!$A$3,0,IF(A604=Table!$A$4,L604,0)))))</f>
        <v>0</v>
      </c>
      <c r="O604" s="672"/>
      <c r="P604" s="707">
        <f>-IF(A604=Table!$A$5,I604,0)+IF(A604=Table!$A$5,H604,0)</f>
        <v>0</v>
      </c>
      <c r="Q604" s="539" t="str">
        <f t="shared" si="54"/>
        <v>01/1900</v>
      </c>
      <c r="R604" s="475">
        <f t="shared" si="59"/>
        <v>1</v>
      </c>
      <c r="S604" s="691"/>
      <c r="T604" s="691"/>
      <c r="U604" s="691"/>
      <c r="V604" s="691"/>
      <c r="W604" s="818"/>
      <c r="X604" s="818"/>
      <c r="Y604" s="818"/>
      <c r="Z604" s="818"/>
    </row>
    <row r="605" spans="1:26" ht="15">
      <c r="A605" s="537"/>
      <c r="B605" s="669"/>
      <c r="C605" s="537"/>
      <c r="D605" s="848" t="str">
        <f t="shared" si="57"/>
        <v>Caisse-01/1900</v>
      </c>
      <c r="E605" s="540"/>
      <c r="F605" s="673"/>
      <c r="G605" s="540"/>
      <c r="H605" s="930"/>
      <c r="I605" s="933"/>
      <c r="J605" s="930">
        <f t="shared" si="58"/>
        <v>0</v>
      </c>
      <c r="K605" s="930">
        <f t="shared" si="55"/>
        <v>0</v>
      </c>
      <c r="L605" s="705">
        <f t="shared" si="56"/>
        <v>0</v>
      </c>
      <c r="M605" s="537"/>
      <c r="N605" s="706">
        <f>+IF(A605="",0,IF(A605=Table!$A$5,L605,(IF(A605=Table!$A$3,0,IF(A605=Table!$A$4,L605,0)))))</f>
        <v>0</v>
      </c>
      <c r="O605" s="672"/>
      <c r="P605" s="707">
        <f>-IF(A605=Table!$A$5,I605,0)+IF(A605=Table!$A$5,H605,0)</f>
        <v>0</v>
      </c>
      <c r="Q605" s="539" t="str">
        <f t="shared" si="54"/>
        <v>01/1900</v>
      </c>
      <c r="R605" s="475">
        <f t="shared" si="59"/>
        <v>1</v>
      </c>
      <c r="S605" s="691"/>
      <c r="T605" s="691"/>
      <c r="U605" s="691"/>
      <c r="V605" s="691"/>
      <c r="W605" s="818"/>
      <c r="X605" s="818"/>
      <c r="Y605" s="818"/>
      <c r="Z605" s="818"/>
    </row>
    <row r="606" spans="1:26" ht="15">
      <c r="A606" s="537"/>
      <c r="B606" s="669"/>
      <c r="C606" s="537"/>
      <c r="D606" s="848" t="str">
        <f t="shared" si="57"/>
        <v>Caisse-01/1900</v>
      </c>
      <c r="E606" s="540"/>
      <c r="F606" s="673"/>
      <c r="G606" s="540"/>
      <c r="H606" s="930"/>
      <c r="I606" s="933"/>
      <c r="J606" s="930">
        <f t="shared" si="58"/>
        <v>0</v>
      </c>
      <c r="K606" s="930">
        <f t="shared" si="55"/>
        <v>0</v>
      </c>
      <c r="L606" s="705">
        <f t="shared" si="56"/>
        <v>0</v>
      </c>
      <c r="M606" s="537"/>
      <c r="N606" s="706">
        <f>+IF(A606="",0,IF(A606=Table!$A$5,L606,(IF(A606=Table!$A$3,0,IF(A606=Table!$A$4,L606,0)))))</f>
        <v>0</v>
      </c>
      <c r="O606" s="672"/>
      <c r="P606" s="707">
        <f>-IF(A606=Table!$A$5,I606,0)+IF(A606=Table!$A$5,H606,0)</f>
        <v>0</v>
      </c>
      <c r="Q606" s="539" t="str">
        <f t="shared" si="54"/>
        <v>01/1900</v>
      </c>
      <c r="R606" s="475">
        <f t="shared" si="59"/>
        <v>1</v>
      </c>
      <c r="S606" s="691"/>
      <c r="T606" s="691"/>
      <c r="U606" s="691"/>
      <c r="V606" s="691"/>
      <c r="W606" s="818"/>
      <c r="X606" s="818"/>
      <c r="Y606" s="818"/>
      <c r="Z606" s="818"/>
    </row>
    <row r="607" spans="1:26" ht="15">
      <c r="A607" s="537"/>
      <c r="B607" s="669"/>
      <c r="C607" s="537"/>
      <c r="D607" s="848" t="str">
        <f t="shared" si="57"/>
        <v>Caisse-01/1900</v>
      </c>
      <c r="E607" s="687"/>
      <c r="F607" s="673"/>
      <c r="G607" s="540"/>
      <c r="H607" s="930"/>
      <c r="I607" s="933"/>
      <c r="J607" s="930">
        <f t="shared" si="58"/>
        <v>0</v>
      </c>
      <c r="K607" s="930">
        <f t="shared" si="55"/>
        <v>0</v>
      </c>
      <c r="L607" s="705">
        <f t="shared" si="56"/>
        <v>0</v>
      </c>
      <c r="M607" s="537"/>
      <c r="N607" s="706">
        <f>+IF(A607="",0,IF(A607=Table!$A$5,L607,(IF(A607=Table!$A$3,0,IF(A607=Table!$A$4,L607,0)))))</f>
        <v>0</v>
      </c>
      <c r="O607" s="672"/>
      <c r="P607" s="707">
        <f>-IF(A607=Table!$A$5,I607,0)+IF(A607=Table!$A$5,H607,0)</f>
        <v>0</v>
      </c>
      <c r="Q607" s="539" t="str">
        <f t="shared" si="54"/>
        <v>01/1900</v>
      </c>
      <c r="R607" s="475">
        <f t="shared" si="59"/>
        <v>1</v>
      </c>
      <c r="S607" s="691"/>
      <c r="T607" s="691"/>
      <c r="U607" s="691"/>
      <c r="V607" s="691"/>
      <c r="W607" s="818"/>
      <c r="X607" s="818"/>
      <c r="Y607" s="818"/>
      <c r="Z607" s="818"/>
    </row>
    <row r="608" spans="1:26" ht="15">
      <c r="A608" s="537"/>
      <c r="B608" s="669"/>
      <c r="C608" s="537"/>
      <c r="D608" s="848" t="str">
        <f t="shared" si="57"/>
        <v>Caisse-01/1900</v>
      </c>
      <c r="E608" s="687"/>
      <c r="F608" s="682"/>
      <c r="G608" s="540"/>
      <c r="H608" s="930"/>
      <c r="I608" s="933"/>
      <c r="J608" s="930">
        <f t="shared" si="58"/>
        <v>0</v>
      </c>
      <c r="K608" s="930">
        <f t="shared" si="55"/>
        <v>0</v>
      </c>
      <c r="L608" s="705">
        <f t="shared" si="56"/>
        <v>0</v>
      </c>
      <c r="M608" s="537"/>
      <c r="N608" s="706">
        <f>+IF(A608="",0,IF(A608=Table!$A$5,L608,(IF(A608=Table!$A$3,0,IF(A608=Table!$A$4,L608,0)))))</f>
        <v>0</v>
      </c>
      <c r="O608" s="672"/>
      <c r="P608" s="707">
        <f>-IF(A608=Table!$A$5,I608,0)+IF(A608=Table!$A$5,H608,0)</f>
        <v>0</v>
      </c>
      <c r="Q608" s="539" t="str">
        <f t="shared" si="54"/>
        <v>01/1900</v>
      </c>
      <c r="R608" s="475">
        <f t="shared" si="59"/>
        <v>1</v>
      </c>
      <c r="S608" s="691"/>
      <c r="T608" s="691"/>
      <c r="U608" s="691"/>
      <c r="V608" s="691"/>
      <c r="W608" s="818"/>
      <c r="X608" s="818"/>
      <c r="Y608" s="818"/>
      <c r="Z608" s="818"/>
    </row>
    <row r="609" spans="1:26" ht="15">
      <c r="A609" s="537"/>
      <c r="B609" s="669"/>
      <c r="C609" s="537"/>
      <c r="D609" s="848" t="str">
        <f t="shared" si="57"/>
        <v>Caisse-01/1900</v>
      </c>
      <c r="E609" s="689"/>
      <c r="F609" s="682"/>
      <c r="G609" s="540"/>
      <c r="H609" s="933"/>
      <c r="I609" s="930"/>
      <c r="J609" s="930">
        <f t="shared" si="58"/>
        <v>0</v>
      </c>
      <c r="K609" s="930">
        <f t="shared" si="55"/>
        <v>0</v>
      </c>
      <c r="L609" s="705">
        <f t="shared" si="56"/>
        <v>0</v>
      </c>
      <c r="M609" s="537"/>
      <c r="N609" s="706">
        <f>+IF(A609="",0,IF(A609=Table!$A$5,L609,(IF(A609=Table!$A$3,0,IF(A609=Table!$A$4,L609,0)))))</f>
        <v>0</v>
      </c>
      <c r="O609" s="672"/>
      <c r="P609" s="707">
        <f>-IF(A609=Table!$A$5,I609,0)+IF(A609=Table!$A$5,H609,0)</f>
        <v>0</v>
      </c>
      <c r="Q609" s="539" t="str">
        <f t="shared" si="54"/>
        <v>01/1900</v>
      </c>
      <c r="R609" s="475">
        <f t="shared" si="59"/>
        <v>1</v>
      </c>
      <c r="S609" s="691"/>
      <c r="T609" s="691"/>
      <c r="U609" s="691"/>
      <c r="V609" s="691"/>
      <c r="W609" s="818"/>
      <c r="X609" s="818"/>
      <c r="Y609" s="818"/>
      <c r="Z609" s="818"/>
    </row>
    <row r="610" spans="1:26" ht="15">
      <c r="A610" s="537"/>
      <c r="B610" s="669"/>
      <c r="C610" s="537"/>
      <c r="D610" s="848" t="str">
        <f t="shared" si="57"/>
        <v>Caisse-01/1900</v>
      </c>
      <c r="E610" s="540"/>
      <c r="F610" s="673"/>
      <c r="G610" s="540"/>
      <c r="H610" s="930"/>
      <c r="I610" s="933"/>
      <c r="J610" s="930">
        <f t="shared" si="58"/>
        <v>0</v>
      </c>
      <c r="K610" s="930">
        <f t="shared" si="55"/>
        <v>0</v>
      </c>
      <c r="L610" s="705">
        <f t="shared" si="56"/>
        <v>0</v>
      </c>
      <c r="M610" s="537"/>
      <c r="N610" s="706">
        <f>+IF(A610="",0,IF(A610=Table!$A$5,L610,(IF(A610=Table!$A$3,0,IF(A610=Table!$A$4,L610,0)))))</f>
        <v>0</v>
      </c>
      <c r="O610" s="672"/>
      <c r="P610" s="707">
        <f>-IF(A610=Table!$A$5,I610,0)+IF(A610=Table!$A$5,H610,0)</f>
        <v>0</v>
      </c>
      <c r="Q610" s="539" t="str">
        <f t="shared" si="54"/>
        <v>01/1900</v>
      </c>
      <c r="R610" s="475">
        <f t="shared" si="59"/>
        <v>1</v>
      </c>
      <c r="S610" s="691"/>
      <c r="T610" s="691"/>
      <c r="U610" s="691"/>
      <c r="V610" s="691"/>
      <c r="W610" s="818"/>
      <c r="X610" s="818"/>
      <c r="Y610" s="818"/>
      <c r="Z610" s="818"/>
    </row>
    <row r="611" spans="1:26" ht="15">
      <c r="A611" s="537"/>
      <c r="B611" s="669"/>
      <c r="C611" s="537"/>
      <c r="D611" s="848" t="str">
        <f t="shared" si="57"/>
        <v>Caisse-01/1900</v>
      </c>
      <c r="E611" s="540"/>
      <c r="F611" s="673"/>
      <c r="G611" s="540"/>
      <c r="H611" s="930"/>
      <c r="I611" s="933"/>
      <c r="J611" s="930">
        <f t="shared" si="58"/>
        <v>0</v>
      </c>
      <c r="K611" s="930">
        <f t="shared" si="55"/>
        <v>0</v>
      </c>
      <c r="L611" s="705">
        <f t="shared" si="56"/>
        <v>0</v>
      </c>
      <c r="M611" s="537"/>
      <c r="N611" s="706">
        <f>+IF(A611="",0,IF(A611=Table!$A$5,L611,(IF(A611=Table!$A$3,0,IF(A611=Table!$A$4,L611,0)))))</f>
        <v>0</v>
      </c>
      <c r="O611" s="672"/>
      <c r="P611" s="707">
        <f>-IF(A611=Table!$A$5,I611,0)+IF(A611=Table!$A$5,H611,0)</f>
        <v>0</v>
      </c>
      <c r="Q611" s="539" t="str">
        <f t="shared" si="54"/>
        <v>01/1900</v>
      </c>
      <c r="R611" s="475">
        <f t="shared" si="59"/>
        <v>1</v>
      </c>
      <c r="S611" s="691"/>
      <c r="T611" s="691"/>
      <c r="U611" s="691"/>
      <c r="V611" s="691"/>
      <c r="W611" s="818"/>
      <c r="X611" s="818"/>
      <c r="Y611" s="818"/>
      <c r="Z611" s="818"/>
    </row>
    <row r="612" spans="1:26" ht="15">
      <c r="A612" s="537"/>
      <c r="B612" s="669"/>
      <c r="C612" s="537"/>
      <c r="D612" s="848" t="str">
        <f t="shared" si="57"/>
        <v>Caisse-01/1900</v>
      </c>
      <c r="E612" s="540"/>
      <c r="F612" s="673"/>
      <c r="G612" s="540"/>
      <c r="H612" s="930"/>
      <c r="I612" s="933"/>
      <c r="J612" s="930">
        <f t="shared" si="58"/>
        <v>0</v>
      </c>
      <c r="K612" s="930">
        <f t="shared" si="55"/>
        <v>0</v>
      </c>
      <c r="L612" s="705">
        <f t="shared" si="56"/>
        <v>0</v>
      </c>
      <c r="M612" s="537"/>
      <c r="N612" s="706">
        <f>+IF(A612="",0,IF(A612=Table!$A$5,L612,(IF(A612=Table!$A$3,0,IF(A612=Table!$A$4,L612,0)))))</f>
        <v>0</v>
      </c>
      <c r="O612" s="672"/>
      <c r="P612" s="707">
        <f>-IF(A612=Table!$A$5,I612,0)+IF(A612=Table!$A$5,H612,0)</f>
        <v>0</v>
      </c>
      <c r="Q612" s="539" t="str">
        <f t="shared" si="54"/>
        <v>01/1900</v>
      </c>
      <c r="R612" s="475">
        <f t="shared" si="59"/>
        <v>1</v>
      </c>
      <c r="S612" s="691"/>
      <c r="T612" s="691"/>
      <c r="U612" s="691"/>
      <c r="V612" s="691"/>
      <c r="W612" s="818"/>
      <c r="X612" s="818"/>
      <c r="Y612" s="818"/>
      <c r="Z612" s="818"/>
    </row>
    <row r="613" spans="1:26" ht="15">
      <c r="A613" s="537"/>
      <c r="B613" s="669"/>
      <c r="C613" s="537"/>
      <c r="D613" s="848" t="str">
        <f t="shared" si="57"/>
        <v>Caisse-01/1900</v>
      </c>
      <c r="E613" s="540"/>
      <c r="F613" s="673"/>
      <c r="G613" s="540"/>
      <c r="H613" s="930"/>
      <c r="I613" s="933"/>
      <c r="J613" s="930">
        <f t="shared" si="58"/>
        <v>0</v>
      </c>
      <c r="K613" s="930">
        <f t="shared" si="55"/>
        <v>0</v>
      </c>
      <c r="L613" s="705">
        <f t="shared" si="56"/>
        <v>0</v>
      </c>
      <c r="M613" s="537"/>
      <c r="N613" s="706">
        <f>+IF(A613="",0,IF(A613=Table!$A$5,L613,(IF(A613=Table!$A$3,0,IF(A613=Table!$A$4,L613,0)))))</f>
        <v>0</v>
      </c>
      <c r="O613" s="672"/>
      <c r="P613" s="707">
        <f>-IF(A613=Table!$A$5,I613,0)+IF(A613=Table!$A$5,H613,0)</f>
        <v>0</v>
      </c>
      <c r="Q613" s="539" t="str">
        <f t="shared" si="54"/>
        <v>01/1900</v>
      </c>
      <c r="R613" s="475">
        <f t="shared" si="59"/>
        <v>1</v>
      </c>
      <c r="S613" s="691"/>
      <c r="T613" s="691"/>
      <c r="U613" s="691"/>
      <c r="V613" s="691"/>
      <c r="W613" s="818"/>
      <c r="X613" s="818"/>
      <c r="Y613" s="818"/>
      <c r="Z613" s="818"/>
    </row>
    <row r="614" spans="1:26" ht="15">
      <c r="A614" s="537"/>
      <c r="B614" s="669"/>
      <c r="C614" s="537"/>
      <c r="D614" s="848" t="str">
        <f t="shared" si="57"/>
        <v>Caisse-01/1900</v>
      </c>
      <c r="E614" s="540"/>
      <c r="F614" s="673"/>
      <c r="G614" s="540"/>
      <c r="H614" s="930"/>
      <c r="I614" s="933"/>
      <c r="J614" s="930">
        <f t="shared" si="58"/>
        <v>0</v>
      </c>
      <c r="K614" s="930">
        <f t="shared" si="55"/>
        <v>0</v>
      </c>
      <c r="L614" s="705">
        <f t="shared" si="56"/>
        <v>0</v>
      </c>
      <c r="M614" s="537"/>
      <c r="N614" s="706">
        <f>+IF(A614="",0,IF(A614=Table!$A$5,L614,(IF(A614=Table!$A$3,0,IF(A614=Table!$A$4,L614,0)))))</f>
        <v>0</v>
      </c>
      <c r="O614" s="672"/>
      <c r="P614" s="707">
        <f>-IF(A614=Table!$A$5,I614,0)+IF(A614=Table!$A$5,H614,0)</f>
        <v>0</v>
      </c>
      <c r="Q614" s="539" t="str">
        <f t="shared" si="54"/>
        <v>01/1900</v>
      </c>
      <c r="R614" s="475">
        <f t="shared" si="59"/>
        <v>1</v>
      </c>
      <c r="S614" s="691"/>
      <c r="T614" s="691"/>
      <c r="U614" s="691"/>
      <c r="V614" s="691"/>
      <c r="W614" s="818"/>
      <c r="X614" s="818"/>
      <c r="Y614" s="818"/>
      <c r="Z614" s="818"/>
    </row>
    <row r="615" spans="1:26" ht="15">
      <c r="A615" s="537"/>
      <c r="B615" s="669"/>
      <c r="C615" s="537"/>
      <c r="D615" s="848" t="str">
        <f t="shared" si="57"/>
        <v>Caisse-01/1900</v>
      </c>
      <c r="E615" s="540"/>
      <c r="F615" s="673"/>
      <c r="G615" s="540"/>
      <c r="H615" s="930"/>
      <c r="I615" s="933"/>
      <c r="J615" s="930">
        <f t="shared" si="58"/>
        <v>0</v>
      </c>
      <c r="K615" s="930">
        <f t="shared" si="55"/>
        <v>0</v>
      </c>
      <c r="L615" s="705">
        <f t="shared" si="56"/>
        <v>0</v>
      </c>
      <c r="M615" s="537"/>
      <c r="N615" s="706">
        <f>+IF(A615="",0,IF(A615=Table!$A$5,L615,(IF(A615=Table!$A$3,0,IF(A615=Table!$A$4,L615,0)))))</f>
        <v>0</v>
      </c>
      <c r="O615" s="672"/>
      <c r="P615" s="707">
        <f>-IF(A615=Table!$A$5,I615,0)+IF(A615=Table!$A$5,H615,0)</f>
        <v>0</v>
      </c>
      <c r="Q615" s="539" t="str">
        <f t="shared" si="54"/>
        <v>01/1900</v>
      </c>
      <c r="R615" s="475">
        <f t="shared" si="59"/>
        <v>1</v>
      </c>
      <c r="S615" s="691"/>
      <c r="T615" s="691"/>
      <c r="U615" s="691"/>
      <c r="V615" s="691"/>
      <c r="W615" s="818"/>
      <c r="X615" s="818"/>
      <c r="Y615" s="818"/>
      <c r="Z615" s="818"/>
    </row>
    <row r="616" spans="1:26" ht="15">
      <c r="A616" s="537"/>
      <c r="B616" s="669"/>
      <c r="C616" s="537"/>
      <c r="D616" s="848" t="str">
        <f t="shared" si="57"/>
        <v>Caisse-01/1900</v>
      </c>
      <c r="E616" s="540"/>
      <c r="F616" s="673"/>
      <c r="G616" s="540"/>
      <c r="H616" s="930"/>
      <c r="I616" s="933"/>
      <c r="J616" s="930">
        <f t="shared" si="58"/>
        <v>0</v>
      </c>
      <c r="K616" s="930">
        <f t="shared" si="55"/>
        <v>0</v>
      </c>
      <c r="L616" s="705">
        <f t="shared" si="56"/>
        <v>0</v>
      </c>
      <c r="M616" s="537"/>
      <c r="N616" s="706">
        <f>+IF(A616="",0,IF(A616=Table!$A$5,L616,(IF(A616=Table!$A$3,0,IF(A616=Table!$A$4,L616,0)))))</f>
        <v>0</v>
      </c>
      <c r="O616" s="672"/>
      <c r="P616" s="707">
        <f>-IF(A616=Table!$A$5,I616,0)+IF(A616=Table!$A$5,H616,0)</f>
        <v>0</v>
      </c>
      <c r="Q616" s="539" t="str">
        <f t="shared" si="54"/>
        <v>01/1900</v>
      </c>
      <c r="R616" s="475">
        <f t="shared" si="59"/>
        <v>1</v>
      </c>
      <c r="S616" s="691"/>
      <c r="T616" s="691"/>
      <c r="U616" s="691"/>
      <c r="V616" s="691"/>
      <c r="W616" s="818"/>
      <c r="X616" s="818"/>
      <c r="Y616" s="818"/>
      <c r="Z616" s="818"/>
    </row>
    <row r="617" spans="1:26" ht="15">
      <c r="A617" s="537"/>
      <c r="B617" s="669"/>
      <c r="C617" s="537"/>
      <c r="D617" s="848" t="str">
        <f t="shared" si="57"/>
        <v>Caisse-01/1900</v>
      </c>
      <c r="E617" s="540"/>
      <c r="F617" s="673"/>
      <c r="G617" s="540"/>
      <c r="H617" s="930"/>
      <c r="I617" s="933"/>
      <c r="J617" s="930">
        <f t="shared" si="58"/>
        <v>0</v>
      </c>
      <c r="K617" s="930">
        <f t="shared" si="55"/>
        <v>0</v>
      </c>
      <c r="L617" s="705">
        <f t="shared" si="56"/>
        <v>0</v>
      </c>
      <c r="M617" s="537"/>
      <c r="N617" s="706">
        <f>+IF(A617="",0,IF(A617=Table!$A$5,L617,(IF(A617=Table!$A$3,0,IF(A617=Table!$A$4,L617,0)))))</f>
        <v>0</v>
      </c>
      <c r="O617" s="672"/>
      <c r="P617" s="707">
        <f>-IF(A617=Table!$A$5,I617,0)+IF(A617=Table!$A$5,H617,0)</f>
        <v>0</v>
      </c>
      <c r="Q617" s="539" t="str">
        <f t="shared" si="54"/>
        <v>01/1900</v>
      </c>
      <c r="R617" s="475">
        <f t="shared" si="59"/>
        <v>1</v>
      </c>
      <c r="S617" s="691"/>
      <c r="T617" s="691"/>
      <c r="U617" s="691"/>
      <c r="V617" s="691"/>
      <c r="W617" s="818"/>
      <c r="X617" s="818"/>
      <c r="Y617" s="818"/>
      <c r="Z617" s="818"/>
    </row>
    <row r="618" spans="1:26" ht="15">
      <c r="A618" s="537"/>
      <c r="B618" s="669"/>
      <c r="C618" s="537"/>
      <c r="D618" s="848" t="str">
        <f t="shared" si="57"/>
        <v>Caisse-01/1900</v>
      </c>
      <c r="E618" s="540"/>
      <c r="F618" s="688"/>
      <c r="G618" s="540"/>
      <c r="H618" s="930"/>
      <c r="I618" s="930"/>
      <c r="J618" s="930">
        <f t="shared" si="58"/>
        <v>0</v>
      </c>
      <c r="K618" s="930">
        <f t="shared" si="55"/>
        <v>0</v>
      </c>
      <c r="L618" s="705">
        <f t="shared" si="56"/>
        <v>0</v>
      </c>
      <c r="M618" s="537"/>
      <c r="N618" s="706">
        <f>+IF(A618="",0,IF(A618=Table!$A$5,L618,(IF(A618=Table!$A$3,0,IF(A618=Table!$A$4,L618,0)))))</f>
        <v>0</v>
      </c>
      <c r="O618" s="672"/>
      <c r="P618" s="707">
        <f>-IF(A618=Table!$A$5,I618,0)+IF(A618=Table!$A$5,H618,0)</f>
        <v>0</v>
      </c>
      <c r="Q618" s="539" t="str">
        <f t="shared" si="54"/>
        <v>01/1900</v>
      </c>
      <c r="R618" s="475">
        <f t="shared" si="59"/>
        <v>1</v>
      </c>
      <c r="S618" s="691"/>
      <c r="T618" s="691"/>
      <c r="U618" s="691"/>
      <c r="V618" s="691"/>
      <c r="W618" s="818"/>
      <c r="X618" s="818"/>
      <c r="Y618" s="818"/>
      <c r="Z618" s="818"/>
    </row>
    <row r="619" spans="1:26" ht="15">
      <c r="A619" s="537"/>
      <c r="B619" s="669"/>
      <c r="C619" s="537"/>
      <c r="D619" s="848" t="str">
        <f t="shared" si="57"/>
        <v>Caisse-01/1900</v>
      </c>
      <c r="E619" s="540"/>
      <c r="F619" s="688"/>
      <c r="G619" s="540"/>
      <c r="H619" s="930"/>
      <c r="I619" s="930"/>
      <c r="J619" s="930">
        <f t="shared" si="58"/>
        <v>0</v>
      </c>
      <c r="K619" s="930">
        <f t="shared" si="55"/>
        <v>0</v>
      </c>
      <c r="L619" s="705">
        <f t="shared" si="56"/>
        <v>0</v>
      </c>
      <c r="M619" s="537"/>
      <c r="N619" s="706">
        <f>+IF(A619="",0,IF(A619=Table!$A$5,L619,(IF(A619=Table!$A$3,0,IF(A619=Table!$A$4,L619,0)))))</f>
        <v>0</v>
      </c>
      <c r="O619" s="672"/>
      <c r="P619" s="707">
        <f>-IF(A619=Table!$A$5,I619,0)+IF(A619=Table!$A$5,H619,0)</f>
        <v>0</v>
      </c>
      <c r="Q619" s="539" t="str">
        <f t="shared" si="54"/>
        <v>01/1900</v>
      </c>
      <c r="R619" s="475">
        <f t="shared" si="59"/>
        <v>1</v>
      </c>
      <c r="S619" s="691"/>
      <c r="T619" s="691"/>
      <c r="U619" s="691"/>
      <c r="V619" s="691"/>
      <c r="W619" s="818"/>
      <c r="X619" s="818"/>
      <c r="Y619" s="818"/>
      <c r="Z619" s="818"/>
    </row>
    <row r="620" spans="1:26" ht="15">
      <c r="A620" s="537"/>
      <c r="B620" s="669"/>
      <c r="C620" s="537"/>
      <c r="D620" s="848" t="str">
        <f t="shared" si="57"/>
        <v>Caisse-01/1900</v>
      </c>
      <c r="E620" s="540"/>
      <c r="F620" s="688"/>
      <c r="G620" s="540"/>
      <c r="H620" s="930"/>
      <c r="I620" s="930"/>
      <c r="J620" s="930">
        <f t="shared" si="58"/>
        <v>0</v>
      </c>
      <c r="K620" s="930">
        <f t="shared" si="55"/>
        <v>0</v>
      </c>
      <c r="L620" s="705">
        <f t="shared" si="56"/>
        <v>0</v>
      </c>
      <c r="M620" s="537"/>
      <c r="N620" s="706">
        <f>+IF(A620="",0,IF(A620=Table!$A$5,L620,(IF(A620=Table!$A$3,0,IF(A620=Table!$A$4,L620,0)))))</f>
        <v>0</v>
      </c>
      <c r="O620" s="672"/>
      <c r="P620" s="707">
        <f>-IF(A620=Table!$A$5,I620,0)+IF(A620=Table!$A$5,H620,0)</f>
        <v>0</v>
      </c>
      <c r="Q620" s="539" t="str">
        <f t="shared" si="54"/>
        <v>01/1900</v>
      </c>
      <c r="R620" s="475">
        <f t="shared" si="59"/>
        <v>1</v>
      </c>
      <c r="S620" s="691"/>
      <c r="T620" s="691"/>
      <c r="U620" s="691"/>
      <c r="V620" s="691"/>
      <c r="W620" s="818"/>
      <c r="X620" s="818"/>
      <c r="Y620" s="818"/>
      <c r="Z620" s="818"/>
    </row>
    <row r="621" spans="1:26" ht="15">
      <c r="A621" s="537"/>
      <c r="B621" s="669"/>
      <c r="C621" s="537"/>
      <c r="D621" s="848" t="str">
        <f t="shared" si="57"/>
        <v>Caisse-01/1900</v>
      </c>
      <c r="E621" s="540"/>
      <c r="F621" s="688"/>
      <c r="G621" s="540"/>
      <c r="H621" s="930"/>
      <c r="I621" s="930"/>
      <c r="J621" s="930">
        <f t="shared" si="58"/>
        <v>0</v>
      </c>
      <c r="K621" s="930">
        <f t="shared" si="55"/>
        <v>0</v>
      </c>
      <c r="L621" s="705">
        <f t="shared" si="56"/>
        <v>0</v>
      </c>
      <c r="M621" s="537"/>
      <c r="N621" s="706">
        <f>+IF(A621="",0,IF(A621=Table!$A$5,L621,(IF(A621=Table!$A$3,0,IF(A621=Table!$A$4,L621,0)))))</f>
        <v>0</v>
      </c>
      <c r="O621" s="672"/>
      <c r="P621" s="707">
        <f>-IF(A621=Table!$A$5,I621,0)+IF(A621=Table!$A$5,H621,0)</f>
        <v>0</v>
      </c>
      <c r="Q621" s="539" t="str">
        <f t="shared" si="54"/>
        <v>01/1900</v>
      </c>
      <c r="R621" s="475">
        <f t="shared" si="59"/>
        <v>1</v>
      </c>
      <c r="S621" s="691"/>
      <c r="T621" s="691"/>
      <c r="U621" s="691"/>
      <c r="V621" s="691"/>
      <c r="W621" s="818"/>
      <c r="X621" s="818"/>
      <c r="Y621" s="818"/>
      <c r="Z621" s="818"/>
    </row>
    <row r="622" spans="1:26" ht="15">
      <c r="A622" s="537"/>
      <c r="B622" s="669"/>
      <c r="C622" s="537"/>
      <c r="D622" s="848" t="str">
        <f t="shared" si="57"/>
        <v>Caisse-01/1900</v>
      </c>
      <c r="E622" s="540"/>
      <c r="F622" s="673"/>
      <c r="G622" s="540"/>
      <c r="H622" s="930"/>
      <c r="I622" s="933"/>
      <c r="J622" s="930">
        <f t="shared" si="58"/>
        <v>0</v>
      </c>
      <c r="K622" s="930">
        <f t="shared" si="55"/>
        <v>0</v>
      </c>
      <c r="L622" s="705">
        <f t="shared" si="56"/>
        <v>0</v>
      </c>
      <c r="M622" s="537"/>
      <c r="N622" s="706">
        <f>+IF(A622="",0,IF(A622=Table!$A$5,L622,(IF(A622=Table!$A$3,0,IF(A622=Table!$A$4,L622,0)))))</f>
        <v>0</v>
      </c>
      <c r="O622" s="672"/>
      <c r="P622" s="707">
        <f>-IF(A622=Table!$A$5,I622,0)+IF(A622=Table!$A$5,H622,0)</f>
        <v>0</v>
      </c>
      <c r="Q622" s="539" t="str">
        <f t="shared" si="54"/>
        <v>01/1900</v>
      </c>
      <c r="R622" s="475">
        <f t="shared" si="59"/>
        <v>1</v>
      </c>
      <c r="S622" s="691"/>
      <c r="T622" s="691"/>
      <c r="U622" s="691"/>
      <c r="V622" s="691"/>
      <c r="W622" s="818"/>
      <c r="X622" s="818"/>
      <c r="Y622" s="818"/>
      <c r="Z622" s="818"/>
    </row>
    <row r="623" spans="1:26" ht="15">
      <c r="A623" s="537"/>
      <c r="B623" s="669"/>
      <c r="C623" s="537"/>
      <c r="D623" s="848" t="str">
        <f t="shared" si="57"/>
        <v>Caisse-01/1900</v>
      </c>
      <c r="E623" s="540"/>
      <c r="F623" s="673"/>
      <c r="G623" s="540"/>
      <c r="H623" s="930"/>
      <c r="I623" s="933"/>
      <c r="J623" s="930">
        <f t="shared" si="58"/>
        <v>0</v>
      </c>
      <c r="K623" s="930">
        <f t="shared" si="55"/>
        <v>0</v>
      </c>
      <c r="L623" s="705">
        <f t="shared" si="56"/>
        <v>0</v>
      </c>
      <c r="M623" s="537"/>
      <c r="N623" s="706">
        <f>+IF(A623="",0,IF(A623=Table!$A$5,L623,(IF(A623=Table!$A$3,0,IF(A623=Table!$A$4,L623,0)))))</f>
        <v>0</v>
      </c>
      <c r="O623" s="672"/>
      <c r="P623" s="707">
        <f>-IF(A623=Table!$A$5,I623,0)+IF(A623=Table!$A$5,H623,0)</f>
        <v>0</v>
      </c>
      <c r="Q623" s="539" t="str">
        <f t="shared" si="54"/>
        <v>01/1900</v>
      </c>
      <c r="R623" s="475">
        <f t="shared" si="59"/>
        <v>1</v>
      </c>
      <c r="S623" s="691"/>
      <c r="T623" s="691"/>
      <c r="U623" s="691"/>
      <c r="V623" s="691"/>
      <c r="W623" s="818"/>
      <c r="X623" s="818"/>
      <c r="Y623" s="818"/>
      <c r="Z623" s="818"/>
    </row>
    <row r="624" spans="1:26" ht="15">
      <c r="A624" s="537"/>
      <c r="B624" s="669"/>
      <c r="C624" s="537"/>
      <c r="D624" s="848" t="str">
        <f t="shared" si="57"/>
        <v>Caisse-01/1900</v>
      </c>
      <c r="E624" s="678"/>
      <c r="F624" s="671"/>
      <c r="G624" s="540"/>
      <c r="H624" s="932"/>
      <c r="I624" s="930"/>
      <c r="J624" s="930">
        <f t="shared" si="58"/>
        <v>0</v>
      </c>
      <c r="K624" s="930">
        <f t="shared" si="55"/>
        <v>0</v>
      </c>
      <c r="L624" s="705">
        <f t="shared" si="56"/>
        <v>0</v>
      </c>
      <c r="M624" s="537"/>
      <c r="N624" s="706">
        <f>+IF(A624="",0,IF(A624=Table!$A$5,L624,(IF(A624=Table!$A$3,0,IF(A624=Table!$A$4,L624,0)))))</f>
        <v>0</v>
      </c>
      <c r="O624" s="672"/>
      <c r="P624" s="707">
        <f>-IF(A624=Table!$A$5,I624,0)+IF(A624=Table!$A$5,H624,0)</f>
        <v>0</v>
      </c>
      <c r="Q624" s="539" t="str">
        <f t="shared" si="54"/>
        <v>01/1900</v>
      </c>
      <c r="R624" s="475">
        <f t="shared" si="59"/>
        <v>1</v>
      </c>
      <c r="S624" s="691"/>
      <c r="T624" s="691"/>
      <c r="U624" s="691"/>
      <c r="V624" s="691"/>
      <c r="W624" s="818"/>
      <c r="X624" s="818"/>
      <c r="Y624" s="818"/>
      <c r="Z624" s="818"/>
    </row>
    <row r="625" spans="1:26" ht="15">
      <c r="A625" s="537"/>
      <c r="B625" s="669"/>
      <c r="C625" s="537"/>
      <c r="D625" s="848" t="str">
        <f t="shared" si="57"/>
        <v>Caisse-01/1900</v>
      </c>
      <c r="E625" s="540"/>
      <c r="F625" s="688"/>
      <c r="G625" s="540"/>
      <c r="H625" s="930"/>
      <c r="I625" s="930"/>
      <c r="J625" s="930">
        <f t="shared" si="58"/>
        <v>0</v>
      </c>
      <c r="K625" s="930">
        <f t="shared" si="55"/>
        <v>0</v>
      </c>
      <c r="L625" s="705">
        <f t="shared" si="56"/>
        <v>0</v>
      </c>
      <c r="M625" s="537"/>
      <c r="N625" s="706">
        <f>+IF(A625="",0,IF(A625=Table!$A$5,L625,(IF(A625=Table!$A$3,0,IF(A625=Table!$A$4,L625,0)))))</f>
        <v>0</v>
      </c>
      <c r="O625" s="672"/>
      <c r="P625" s="707">
        <f>-IF(A625=Table!$A$5,I625,0)+IF(A625=Table!$A$5,H625,0)</f>
        <v>0</v>
      </c>
      <c r="Q625" s="539" t="str">
        <f t="shared" si="54"/>
        <v>01/1900</v>
      </c>
      <c r="R625" s="475">
        <f t="shared" si="59"/>
        <v>1</v>
      </c>
      <c r="S625" s="691"/>
      <c r="T625" s="691"/>
      <c r="U625" s="691"/>
      <c r="V625" s="691"/>
      <c r="W625" s="818"/>
      <c r="X625" s="818"/>
      <c r="Y625" s="818"/>
      <c r="Z625" s="818"/>
    </row>
    <row r="626" spans="1:26" ht="15">
      <c r="A626" s="537"/>
      <c r="B626" s="669"/>
      <c r="C626" s="537"/>
      <c r="D626" s="848" t="str">
        <f t="shared" si="57"/>
        <v>Caisse-01/1900</v>
      </c>
      <c r="E626" s="540"/>
      <c r="F626" s="673"/>
      <c r="G626" s="540"/>
      <c r="H626" s="930"/>
      <c r="I626" s="933"/>
      <c r="J626" s="930">
        <f t="shared" si="58"/>
        <v>0</v>
      </c>
      <c r="K626" s="930">
        <f t="shared" si="55"/>
        <v>0</v>
      </c>
      <c r="L626" s="705">
        <f t="shared" si="56"/>
        <v>0</v>
      </c>
      <c r="M626" s="537"/>
      <c r="N626" s="706">
        <f>+IF(A626="",0,IF(A626=Table!$A$5,L626,(IF(A626=Table!$A$3,0,IF(A626=Table!$A$4,L626,0)))))</f>
        <v>0</v>
      </c>
      <c r="O626" s="672"/>
      <c r="P626" s="707">
        <f>-IF(A626=Table!$A$5,I626,0)+IF(A626=Table!$A$5,H626,0)</f>
        <v>0</v>
      </c>
      <c r="Q626" s="539" t="str">
        <f t="shared" si="54"/>
        <v>01/1900</v>
      </c>
      <c r="R626" s="475">
        <f t="shared" si="59"/>
        <v>1</v>
      </c>
      <c r="S626" s="691"/>
      <c r="T626" s="691"/>
      <c r="U626" s="691"/>
      <c r="V626" s="691"/>
      <c r="W626" s="818"/>
      <c r="X626" s="818"/>
      <c r="Y626" s="818"/>
      <c r="Z626" s="818"/>
    </row>
    <row r="627" spans="1:26" ht="15">
      <c r="A627" s="537"/>
      <c r="B627" s="669"/>
      <c r="C627" s="537"/>
      <c r="D627" s="848" t="str">
        <f t="shared" si="57"/>
        <v>Caisse-01/1900</v>
      </c>
      <c r="E627" s="540"/>
      <c r="F627" s="673"/>
      <c r="G627" s="540"/>
      <c r="H627" s="930"/>
      <c r="I627" s="933"/>
      <c r="J627" s="930">
        <f t="shared" si="58"/>
        <v>0</v>
      </c>
      <c r="K627" s="930">
        <f t="shared" si="55"/>
        <v>0</v>
      </c>
      <c r="L627" s="705">
        <f t="shared" si="56"/>
        <v>0</v>
      </c>
      <c r="M627" s="537"/>
      <c r="N627" s="706">
        <f>+IF(A627="",0,IF(A627=Table!$A$5,L627,(IF(A627=Table!$A$3,0,IF(A627=Table!$A$4,L627,0)))))</f>
        <v>0</v>
      </c>
      <c r="O627" s="672"/>
      <c r="P627" s="707">
        <f>-IF(A627=Table!$A$5,I627,0)+IF(A627=Table!$A$5,H627,0)</f>
        <v>0</v>
      </c>
      <c r="Q627" s="539" t="str">
        <f t="shared" si="54"/>
        <v>01/1900</v>
      </c>
      <c r="R627" s="475">
        <f t="shared" si="59"/>
        <v>1</v>
      </c>
      <c r="S627" s="691"/>
      <c r="T627" s="691"/>
      <c r="U627" s="691"/>
      <c r="V627" s="691"/>
      <c r="W627" s="818"/>
      <c r="X627" s="818"/>
      <c r="Y627" s="818"/>
      <c r="Z627" s="818"/>
    </row>
    <row r="628" spans="1:26" ht="15">
      <c r="A628" s="537"/>
      <c r="B628" s="669"/>
      <c r="C628" s="537"/>
      <c r="D628" s="848" t="str">
        <f t="shared" si="57"/>
        <v>Caisse-01/1900</v>
      </c>
      <c r="E628" s="540"/>
      <c r="F628" s="673"/>
      <c r="G628" s="540"/>
      <c r="H628" s="930"/>
      <c r="I628" s="933"/>
      <c r="J628" s="930">
        <f t="shared" si="58"/>
        <v>0</v>
      </c>
      <c r="K628" s="930">
        <f t="shared" si="55"/>
        <v>0</v>
      </c>
      <c r="L628" s="705">
        <f t="shared" si="56"/>
        <v>0</v>
      </c>
      <c r="M628" s="537"/>
      <c r="N628" s="706">
        <f>+IF(A628="",0,IF(A628=Table!$A$5,L628,(IF(A628=Table!$A$3,0,IF(A628=Table!$A$4,L628,0)))))</f>
        <v>0</v>
      </c>
      <c r="O628" s="672"/>
      <c r="P628" s="707">
        <f>-IF(A628=Table!$A$5,I628,0)+IF(A628=Table!$A$5,H628,0)</f>
        <v>0</v>
      </c>
      <c r="Q628" s="539" t="str">
        <f t="shared" si="54"/>
        <v>01/1900</v>
      </c>
      <c r="R628" s="475">
        <f t="shared" si="59"/>
        <v>1</v>
      </c>
      <c r="S628" s="691"/>
      <c r="T628" s="691"/>
      <c r="U628" s="691"/>
      <c r="V628" s="691"/>
      <c r="W628" s="818"/>
      <c r="X628" s="818"/>
      <c r="Y628" s="818"/>
      <c r="Z628" s="818"/>
    </row>
    <row r="629" spans="1:26" ht="15">
      <c r="A629" s="537"/>
      <c r="B629" s="669"/>
      <c r="C629" s="537"/>
      <c r="D629" s="848" t="str">
        <f t="shared" si="57"/>
        <v>Caisse-01/1900</v>
      </c>
      <c r="E629" s="540"/>
      <c r="F629" s="673"/>
      <c r="G629" s="540"/>
      <c r="H629" s="930"/>
      <c r="I629" s="933"/>
      <c r="J629" s="930">
        <f t="shared" si="58"/>
        <v>0</v>
      </c>
      <c r="K629" s="930">
        <f t="shared" si="55"/>
        <v>0</v>
      </c>
      <c r="L629" s="705">
        <f t="shared" si="56"/>
        <v>0</v>
      </c>
      <c r="M629" s="537"/>
      <c r="N629" s="706">
        <f>+IF(A629="",0,IF(A629=Table!$A$5,L629,(IF(A629=Table!$A$3,0,IF(A629=Table!$A$4,L629,0)))))</f>
        <v>0</v>
      </c>
      <c r="O629" s="672"/>
      <c r="P629" s="707">
        <f>-IF(A629=Table!$A$5,I629,0)+IF(A629=Table!$A$5,H629,0)</f>
        <v>0</v>
      </c>
      <c r="Q629" s="539" t="str">
        <f t="shared" si="54"/>
        <v>01/1900</v>
      </c>
      <c r="R629" s="475">
        <f t="shared" si="59"/>
        <v>1</v>
      </c>
      <c r="S629" s="691"/>
      <c r="T629" s="691"/>
      <c r="U629" s="691"/>
      <c r="V629" s="691"/>
      <c r="W629" s="818"/>
      <c r="X629" s="818"/>
      <c r="Y629" s="818"/>
      <c r="Z629" s="818"/>
    </row>
    <row r="630" spans="1:26" ht="15">
      <c r="A630" s="537"/>
      <c r="B630" s="669"/>
      <c r="C630" s="537"/>
      <c r="D630" s="848" t="str">
        <f t="shared" si="57"/>
        <v>Caisse-01/1900</v>
      </c>
      <c r="E630" s="540"/>
      <c r="F630" s="673"/>
      <c r="G630" s="540"/>
      <c r="H630" s="930"/>
      <c r="I630" s="933"/>
      <c r="J630" s="930">
        <f t="shared" si="58"/>
        <v>0</v>
      </c>
      <c r="K630" s="930">
        <f t="shared" si="55"/>
        <v>0</v>
      </c>
      <c r="L630" s="705">
        <f t="shared" si="56"/>
        <v>0</v>
      </c>
      <c r="M630" s="537"/>
      <c r="N630" s="706">
        <f>+IF(A630="",0,IF(A630=Table!$A$5,L630,(IF(A630=Table!$A$3,0,IF(A630=Table!$A$4,L630,0)))))</f>
        <v>0</v>
      </c>
      <c r="O630" s="672"/>
      <c r="P630" s="707">
        <f>-IF(A630=Table!$A$5,I630,0)+IF(A630=Table!$A$5,H630,0)</f>
        <v>0</v>
      </c>
      <c r="Q630" s="539" t="str">
        <f t="shared" si="54"/>
        <v>01/1900</v>
      </c>
      <c r="R630" s="475">
        <f t="shared" si="59"/>
        <v>1</v>
      </c>
      <c r="S630" s="691"/>
      <c r="T630" s="691"/>
      <c r="U630" s="691"/>
      <c r="V630" s="691"/>
      <c r="W630" s="818"/>
      <c r="X630" s="818"/>
      <c r="Y630" s="818"/>
      <c r="Z630" s="818"/>
    </row>
    <row r="631" spans="1:26" ht="15">
      <c r="A631" s="537"/>
      <c r="B631" s="669"/>
      <c r="C631" s="537"/>
      <c r="D631" s="848" t="str">
        <f t="shared" si="57"/>
        <v>Caisse-01/1900</v>
      </c>
      <c r="E631" s="540"/>
      <c r="F631" s="673"/>
      <c r="G631" s="540"/>
      <c r="H631" s="930"/>
      <c r="I631" s="933"/>
      <c r="J631" s="930">
        <f t="shared" si="58"/>
        <v>0</v>
      </c>
      <c r="K631" s="930">
        <f t="shared" si="55"/>
        <v>0</v>
      </c>
      <c r="L631" s="705">
        <f t="shared" si="56"/>
        <v>0</v>
      </c>
      <c r="M631" s="537"/>
      <c r="N631" s="706">
        <f>+IF(A631="",0,IF(A631=Table!$A$5,L631,(IF(A631=Table!$A$3,0,IF(A631=Table!$A$4,L631,0)))))</f>
        <v>0</v>
      </c>
      <c r="O631" s="672"/>
      <c r="P631" s="707">
        <f>-IF(A631=Table!$A$5,I631,0)+IF(A631=Table!$A$5,H631,0)</f>
        <v>0</v>
      </c>
      <c r="Q631" s="539" t="str">
        <f t="shared" si="54"/>
        <v>01/1900</v>
      </c>
      <c r="R631" s="475">
        <f t="shared" si="59"/>
        <v>1</v>
      </c>
      <c r="S631" s="691"/>
      <c r="T631" s="691"/>
      <c r="U631" s="691"/>
      <c r="V631" s="691"/>
      <c r="W631" s="818"/>
      <c r="X631" s="818"/>
      <c r="Y631" s="818"/>
      <c r="Z631" s="818"/>
    </row>
    <row r="632" spans="1:26" ht="15">
      <c r="A632" s="537"/>
      <c r="B632" s="669"/>
      <c r="C632" s="537"/>
      <c r="D632" s="848" t="str">
        <f t="shared" si="57"/>
        <v>Caisse-01/1900</v>
      </c>
      <c r="E632" s="540"/>
      <c r="F632" s="673"/>
      <c r="G632" s="540"/>
      <c r="H632" s="930"/>
      <c r="I632" s="933"/>
      <c r="J632" s="930">
        <f t="shared" si="58"/>
        <v>0</v>
      </c>
      <c r="K632" s="930">
        <f t="shared" si="55"/>
        <v>0</v>
      </c>
      <c r="L632" s="705">
        <f t="shared" si="56"/>
        <v>0</v>
      </c>
      <c r="M632" s="537"/>
      <c r="N632" s="706">
        <f>+IF(A632="",0,IF(A632=Table!$A$5,L632,(IF(A632=Table!$A$3,0,IF(A632=Table!$A$4,L632,0)))))</f>
        <v>0</v>
      </c>
      <c r="O632" s="672"/>
      <c r="P632" s="707">
        <f>-IF(A632=Table!$A$5,I632,0)+IF(A632=Table!$A$5,H632,0)</f>
        <v>0</v>
      </c>
      <c r="Q632" s="539" t="str">
        <f t="shared" si="54"/>
        <v>01/1900</v>
      </c>
      <c r="R632" s="475">
        <f t="shared" si="59"/>
        <v>1</v>
      </c>
      <c r="S632" s="691"/>
      <c r="T632" s="691"/>
      <c r="U632" s="691"/>
      <c r="V632" s="691"/>
      <c r="W632" s="818"/>
      <c r="X632" s="818"/>
      <c r="Y632" s="818"/>
      <c r="Z632" s="818"/>
    </row>
    <row r="633" spans="1:26" ht="15">
      <c r="A633" s="537"/>
      <c r="B633" s="669"/>
      <c r="C633" s="537"/>
      <c r="D633" s="848" t="str">
        <f t="shared" si="57"/>
        <v>Caisse-01/1900</v>
      </c>
      <c r="E633" s="678"/>
      <c r="F633" s="671"/>
      <c r="G633" s="540"/>
      <c r="H633" s="932"/>
      <c r="I633" s="930"/>
      <c r="J633" s="930">
        <f t="shared" si="58"/>
        <v>0</v>
      </c>
      <c r="K633" s="930">
        <f t="shared" si="55"/>
        <v>0</v>
      </c>
      <c r="L633" s="705">
        <f t="shared" si="56"/>
        <v>0</v>
      </c>
      <c r="M633" s="537"/>
      <c r="N633" s="706">
        <f>+IF(A633="",0,IF(A633=Table!$A$5,L633,(IF(A633=Table!$A$3,0,IF(A633=Table!$A$4,L633,0)))))</f>
        <v>0</v>
      </c>
      <c r="O633" s="672"/>
      <c r="P633" s="707">
        <f>-IF(A633=Table!$A$5,I633,0)+IF(A633=Table!$A$5,H633,0)</f>
        <v>0</v>
      </c>
      <c r="Q633" s="539" t="str">
        <f t="shared" si="54"/>
        <v>01/1900</v>
      </c>
      <c r="R633" s="475">
        <f t="shared" si="59"/>
        <v>1</v>
      </c>
      <c r="S633" s="691"/>
      <c r="T633" s="691"/>
      <c r="U633" s="691"/>
      <c r="V633" s="691"/>
      <c r="W633" s="818"/>
      <c r="X633" s="818"/>
      <c r="Y633" s="818"/>
      <c r="Z633" s="818"/>
    </row>
    <row r="634" spans="1:26" ht="15">
      <c r="A634" s="537"/>
      <c r="B634" s="669"/>
      <c r="C634" s="537"/>
      <c r="D634" s="848" t="str">
        <f t="shared" si="57"/>
        <v>Caisse-01/1900</v>
      </c>
      <c r="E634" s="540"/>
      <c r="F634" s="673"/>
      <c r="G634" s="540"/>
      <c r="H634" s="930"/>
      <c r="I634" s="933"/>
      <c r="J634" s="930">
        <f t="shared" si="58"/>
        <v>0</v>
      </c>
      <c r="K634" s="930">
        <f t="shared" si="55"/>
        <v>0</v>
      </c>
      <c r="L634" s="705">
        <f t="shared" si="56"/>
        <v>0</v>
      </c>
      <c r="M634" s="537"/>
      <c r="N634" s="706">
        <f>+IF(A634="",0,IF(A634=Table!$A$5,L634,(IF(A634=Table!$A$3,0,IF(A634=Table!$A$4,L634,0)))))</f>
        <v>0</v>
      </c>
      <c r="O634" s="672"/>
      <c r="P634" s="707">
        <f>-IF(A634=Table!$A$5,I634,0)+IF(A634=Table!$A$5,H634,0)</f>
        <v>0</v>
      </c>
      <c r="Q634" s="539" t="str">
        <f t="shared" si="54"/>
        <v>01/1900</v>
      </c>
      <c r="R634" s="475">
        <f t="shared" si="59"/>
        <v>1</v>
      </c>
      <c r="S634" s="691"/>
      <c r="T634" s="691"/>
      <c r="U634" s="691"/>
      <c r="V634" s="691"/>
      <c r="W634" s="818"/>
      <c r="X634" s="818"/>
      <c r="Y634" s="818"/>
      <c r="Z634" s="818"/>
    </row>
    <row r="635" spans="1:26" ht="15">
      <c r="A635" s="537"/>
      <c r="B635" s="669"/>
      <c r="C635" s="537"/>
      <c r="D635" s="848" t="str">
        <f t="shared" si="57"/>
        <v>Caisse-01/1900</v>
      </c>
      <c r="E635" s="540"/>
      <c r="F635" s="673"/>
      <c r="G635" s="540"/>
      <c r="H635" s="930"/>
      <c r="I635" s="933"/>
      <c r="J635" s="930">
        <f t="shared" si="58"/>
        <v>0</v>
      </c>
      <c r="K635" s="930">
        <f t="shared" si="55"/>
        <v>0</v>
      </c>
      <c r="L635" s="705">
        <f t="shared" si="56"/>
        <v>0</v>
      </c>
      <c r="M635" s="537"/>
      <c r="N635" s="706">
        <f>+IF(A635="",0,IF(A635=Table!$A$5,L635,(IF(A635=Table!$A$3,0,IF(A635=Table!$A$4,L635,0)))))</f>
        <v>0</v>
      </c>
      <c r="O635" s="672"/>
      <c r="P635" s="707">
        <f>-IF(A635=Table!$A$5,I635,0)+IF(A635=Table!$A$5,H635,0)</f>
        <v>0</v>
      </c>
      <c r="Q635" s="539" t="str">
        <f t="shared" si="54"/>
        <v>01/1900</v>
      </c>
      <c r="R635" s="475">
        <f t="shared" si="59"/>
        <v>1</v>
      </c>
      <c r="S635" s="691"/>
      <c r="T635" s="691"/>
      <c r="U635" s="691"/>
      <c r="V635" s="691"/>
      <c r="W635" s="818"/>
      <c r="X635" s="818"/>
      <c r="Y635" s="818"/>
      <c r="Z635" s="818"/>
    </row>
    <row r="636" spans="1:26" ht="15">
      <c r="A636" s="537"/>
      <c r="B636" s="669"/>
      <c r="C636" s="537"/>
      <c r="D636" s="848" t="str">
        <f t="shared" si="57"/>
        <v>Caisse-01/1900</v>
      </c>
      <c r="E636" s="687"/>
      <c r="F636" s="673"/>
      <c r="G636" s="540"/>
      <c r="H636" s="930"/>
      <c r="I636" s="933"/>
      <c r="J636" s="930">
        <f t="shared" si="58"/>
        <v>0</v>
      </c>
      <c r="K636" s="930">
        <f t="shared" si="55"/>
        <v>0</v>
      </c>
      <c r="L636" s="705">
        <f t="shared" si="56"/>
        <v>0</v>
      </c>
      <c r="M636" s="537"/>
      <c r="N636" s="706">
        <f>+IF(A636="",0,IF(A636=Table!$A$5,L636,(IF(A636=Table!$A$3,0,IF(A636=Table!$A$4,L636,0)))))</f>
        <v>0</v>
      </c>
      <c r="O636" s="672"/>
      <c r="P636" s="707">
        <f>-IF(A636=Table!$A$5,I636,0)+IF(A636=Table!$A$5,H636,0)</f>
        <v>0</v>
      </c>
      <c r="Q636" s="539" t="str">
        <f t="shared" si="54"/>
        <v>01/1900</v>
      </c>
      <c r="R636" s="475">
        <f t="shared" si="59"/>
        <v>1</v>
      </c>
      <c r="S636" s="691"/>
      <c r="T636" s="691"/>
      <c r="U636" s="691"/>
      <c r="V636" s="691"/>
      <c r="W636" s="818"/>
      <c r="X636" s="818"/>
      <c r="Y636" s="818"/>
      <c r="Z636" s="818"/>
    </row>
    <row r="637" spans="1:26" ht="15">
      <c r="A637" s="537"/>
      <c r="B637" s="669"/>
      <c r="C637" s="537"/>
      <c r="D637" s="848" t="str">
        <f t="shared" si="57"/>
        <v>Caisse-01/1900</v>
      </c>
      <c r="E637" s="687"/>
      <c r="F637" s="673"/>
      <c r="G637" s="540"/>
      <c r="H637" s="930"/>
      <c r="I637" s="933"/>
      <c r="J637" s="930">
        <f t="shared" si="58"/>
        <v>0</v>
      </c>
      <c r="K637" s="930">
        <f t="shared" si="55"/>
        <v>0</v>
      </c>
      <c r="L637" s="705">
        <f t="shared" si="56"/>
        <v>0</v>
      </c>
      <c r="M637" s="537"/>
      <c r="N637" s="706">
        <f>+IF(A637="",0,IF(A637=Table!$A$5,L637,(IF(A637=Table!$A$3,0,IF(A637=Table!$A$4,L637,0)))))</f>
        <v>0</v>
      </c>
      <c r="O637" s="672"/>
      <c r="P637" s="707">
        <f>-IF(A637=Table!$A$5,I637,0)+IF(A637=Table!$A$5,H637,0)</f>
        <v>0</v>
      </c>
      <c r="Q637" s="539" t="str">
        <f t="shared" si="54"/>
        <v>01/1900</v>
      </c>
      <c r="R637" s="475">
        <f t="shared" si="59"/>
        <v>1</v>
      </c>
      <c r="S637" s="691"/>
      <c r="T637" s="691"/>
      <c r="U637" s="691"/>
      <c r="V637" s="691"/>
      <c r="W637" s="818"/>
      <c r="X637" s="818"/>
      <c r="Y637" s="818"/>
      <c r="Z637" s="818"/>
    </row>
    <row r="638" spans="1:26" ht="15">
      <c r="A638" s="537"/>
      <c r="B638" s="669"/>
      <c r="C638" s="537"/>
      <c r="D638" s="848" t="str">
        <f t="shared" si="57"/>
        <v>Caisse-01/1900</v>
      </c>
      <c r="E638" s="540"/>
      <c r="F638" s="673"/>
      <c r="G638" s="540"/>
      <c r="H638" s="930"/>
      <c r="I638" s="933"/>
      <c r="J638" s="930">
        <f t="shared" si="58"/>
        <v>0</v>
      </c>
      <c r="K638" s="930">
        <f t="shared" si="55"/>
        <v>0</v>
      </c>
      <c r="L638" s="705">
        <f t="shared" si="56"/>
        <v>0</v>
      </c>
      <c r="M638" s="537"/>
      <c r="N638" s="706">
        <f>+IF(A638="",0,IF(A638=Table!$A$5,L638,(IF(A638=Table!$A$3,0,IF(A638=Table!$A$4,L638,0)))))</f>
        <v>0</v>
      </c>
      <c r="O638" s="672"/>
      <c r="P638" s="707">
        <f>-IF(A638=Table!$A$5,I638,0)+IF(A638=Table!$A$5,H638,0)</f>
        <v>0</v>
      </c>
      <c r="Q638" s="539" t="str">
        <f t="shared" si="54"/>
        <v>01/1900</v>
      </c>
      <c r="R638" s="475">
        <f t="shared" si="59"/>
        <v>1</v>
      </c>
      <c r="S638" s="691"/>
      <c r="T638" s="691"/>
      <c r="U638" s="691"/>
      <c r="V638" s="691"/>
      <c r="W638" s="818"/>
      <c r="X638" s="818"/>
      <c r="Y638" s="818"/>
      <c r="Z638" s="818"/>
    </row>
    <row r="639" spans="1:26" ht="15">
      <c r="A639" s="537"/>
      <c r="B639" s="669"/>
      <c r="C639" s="537"/>
      <c r="D639" s="848" t="str">
        <f t="shared" si="57"/>
        <v>Caisse-01/1900</v>
      </c>
      <c r="E639" s="540"/>
      <c r="F639" s="673"/>
      <c r="G639" s="540"/>
      <c r="H639" s="930"/>
      <c r="I639" s="933"/>
      <c r="J639" s="930">
        <f t="shared" si="58"/>
        <v>0</v>
      </c>
      <c r="K639" s="930">
        <f t="shared" si="55"/>
        <v>0</v>
      </c>
      <c r="L639" s="705">
        <f t="shared" si="56"/>
        <v>0</v>
      </c>
      <c r="M639" s="537"/>
      <c r="N639" s="706">
        <f>+IF(A639="",0,IF(A639=Table!$A$5,L639,(IF(A639=Table!$A$3,0,IF(A639=Table!$A$4,L639,0)))))</f>
        <v>0</v>
      </c>
      <c r="O639" s="672"/>
      <c r="P639" s="707">
        <f>-IF(A639=Table!$A$5,I639,0)+IF(A639=Table!$A$5,H639,0)</f>
        <v>0</v>
      </c>
      <c r="Q639" s="539" t="str">
        <f t="shared" si="54"/>
        <v>01/1900</v>
      </c>
      <c r="R639" s="475">
        <f t="shared" si="59"/>
        <v>1</v>
      </c>
      <c r="S639" s="691"/>
      <c r="T639" s="691"/>
      <c r="U639" s="691"/>
      <c r="V639" s="691"/>
      <c r="W639" s="818"/>
      <c r="X639" s="818"/>
      <c r="Y639" s="818"/>
      <c r="Z639" s="818"/>
    </row>
    <row r="640" spans="1:26" ht="15">
      <c r="A640" s="537"/>
      <c r="B640" s="669"/>
      <c r="C640" s="537"/>
      <c r="D640" s="848" t="str">
        <f t="shared" si="57"/>
        <v>Caisse-01/1900</v>
      </c>
      <c r="E640" s="540"/>
      <c r="F640" s="673"/>
      <c r="G640" s="540"/>
      <c r="H640" s="930"/>
      <c r="I640" s="933"/>
      <c r="J640" s="930">
        <f t="shared" si="58"/>
        <v>0</v>
      </c>
      <c r="K640" s="930">
        <f t="shared" si="55"/>
        <v>0</v>
      </c>
      <c r="L640" s="705">
        <f t="shared" si="56"/>
        <v>0</v>
      </c>
      <c r="M640" s="537"/>
      <c r="N640" s="706">
        <f>+IF(A640="",0,IF(A640=Table!$A$5,L640,(IF(A640=Table!$A$3,0,IF(A640=Table!$A$4,L640,0)))))</f>
        <v>0</v>
      </c>
      <c r="O640" s="672"/>
      <c r="P640" s="707">
        <f>-IF(A640=Table!$A$5,I640,0)+IF(A640=Table!$A$5,H640,0)</f>
        <v>0</v>
      </c>
      <c r="Q640" s="539" t="str">
        <f t="shared" si="54"/>
        <v>01/1900</v>
      </c>
      <c r="R640" s="475">
        <f t="shared" si="59"/>
        <v>1</v>
      </c>
      <c r="S640" s="691"/>
      <c r="T640" s="691"/>
      <c r="U640" s="691"/>
      <c r="V640" s="691"/>
      <c r="W640" s="818"/>
      <c r="X640" s="818"/>
      <c r="Y640" s="818"/>
      <c r="Z640" s="818"/>
    </row>
    <row r="641" spans="1:26" ht="15">
      <c r="A641" s="537"/>
      <c r="B641" s="669"/>
      <c r="C641" s="537"/>
      <c r="D641" s="848" t="str">
        <f t="shared" si="57"/>
        <v>Caisse-01/1900</v>
      </c>
      <c r="E641" s="540"/>
      <c r="F641" s="688"/>
      <c r="G641" s="540"/>
      <c r="H641" s="930"/>
      <c r="I641" s="930"/>
      <c r="J641" s="930">
        <f t="shared" si="58"/>
        <v>0</v>
      </c>
      <c r="K641" s="930">
        <f t="shared" si="55"/>
        <v>0</v>
      </c>
      <c r="L641" s="705">
        <f t="shared" si="56"/>
        <v>0</v>
      </c>
      <c r="M641" s="537"/>
      <c r="N641" s="706">
        <f>+IF(A641="",0,IF(A641=Table!$A$5,L641,(IF(A641=Table!$A$3,0,IF(A641=Table!$A$4,L641,0)))))</f>
        <v>0</v>
      </c>
      <c r="O641" s="672"/>
      <c r="P641" s="707">
        <f>-IF(A641=Table!$A$5,I641,0)+IF(A641=Table!$A$5,H641,0)</f>
        <v>0</v>
      </c>
      <c r="Q641" s="539" t="str">
        <f t="shared" si="54"/>
        <v>01/1900</v>
      </c>
      <c r="R641" s="475">
        <f t="shared" si="59"/>
        <v>1</v>
      </c>
      <c r="S641" s="691"/>
      <c r="T641" s="691"/>
      <c r="U641" s="691"/>
      <c r="V641" s="691"/>
      <c r="W641" s="818"/>
      <c r="X641" s="818"/>
      <c r="Y641" s="818"/>
      <c r="Z641" s="818"/>
    </row>
    <row r="642" spans="1:26" ht="15">
      <c r="A642" s="537"/>
      <c r="B642" s="669"/>
      <c r="C642" s="537"/>
      <c r="D642" s="848" t="str">
        <f t="shared" si="57"/>
        <v>Caisse-01/1900</v>
      </c>
      <c r="E642" s="540"/>
      <c r="F642" s="673"/>
      <c r="G642" s="540"/>
      <c r="H642" s="930"/>
      <c r="I642" s="933"/>
      <c r="J642" s="930">
        <f t="shared" si="58"/>
        <v>0</v>
      </c>
      <c r="K642" s="930">
        <f t="shared" si="55"/>
        <v>0</v>
      </c>
      <c r="L642" s="705">
        <f t="shared" si="56"/>
        <v>0</v>
      </c>
      <c r="M642" s="537"/>
      <c r="N642" s="706">
        <f>+IF(A642="",0,IF(A642=Table!$A$5,L642,(IF(A642=Table!$A$3,0,IF(A642=Table!$A$4,L642,0)))))</f>
        <v>0</v>
      </c>
      <c r="O642" s="672"/>
      <c r="P642" s="707">
        <f>-IF(A642=Table!$A$5,I642,0)+IF(A642=Table!$A$5,H642,0)</f>
        <v>0</v>
      </c>
      <c r="Q642" s="539" t="str">
        <f t="shared" si="54"/>
        <v>01/1900</v>
      </c>
      <c r="R642" s="475">
        <f t="shared" si="59"/>
        <v>1</v>
      </c>
      <c r="S642" s="691"/>
      <c r="T642" s="691"/>
      <c r="U642" s="691"/>
      <c r="V642" s="691"/>
      <c r="W642" s="818"/>
      <c r="X642" s="818"/>
      <c r="Y642" s="818"/>
      <c r="Z642" s="818"/>
    </row>
    <row r="643" spans="1:26" ht="15">
      <c r="A643" s="537"/>
      <c r="B643" s="669"/>
      <c r="C643" s="537"/>
      <c r="D643" s="848" t="str">
        <f t="shared" si="57"/>
        <v>Caisse-01/1900</v>
      </c>
      <c r="E643" s="540"/>
      <c r="F643" s="673"/>
      <c r="G643" s="540"/>
      <c r="H643" s="930"/>
      <c r="I643" s="933"/>
      <c r="J643" s="930">
        <f t="shared" si="58"/>
        <v>0</v>
      </c>
      <c r="K643" s="930">
        <f t="shared" si="55"/>
        <v>0</v>
      </c>
      <c r="L643" s="705">
        <f t="shared" si="56"/>
        <v>0</v>
      </c>
      <c r="M643" s="537"/>
      <c r="N643" s="706">
        <f>+IF(A643="",0,IF(A643=Table!$A$5,L643,(IF(A643=Table!$A$3,0,IF(A643=Table!$A$4,L643,0)))))</f>
        <v>0</v>
      </c>
      <c r="O643" s="672"/>
      <c r="P643" s="707">
        <f>-IF(A643=Table!$A$5,I643,0)+IF(A643=Table!$A$5,H643,0)</f>
        <v>0</v>
      </c>
      <c r="Q643" s="539" t="str">
        <f t="shared" si="54"/>
        <v>01/1900</v>
      </c>
      <c r="R643" s="475">
        <f t="shared" si="59"/>
        <v>1</v>
      </c>
      <c r="S643" s="691"/>
      <c r="T643" s="691"/>
      <c r="U643" s="691"/>
      <c r="V643" s="691"/>
      <c r="W643" s="818"/>
      <c r="X643" s="818"/>
      <c r="Y643" s="818"/>
      <c r="Z643" s="818"/>
    </row>
    <row r="644" spans="1:26" ht="15">
      <c r="A644" s="537"/>
      <c r="B644" s="669"/>
      <c r="C644" s="537"/>
      <c r="D644" s="848" t="str">
        <f t="shared" si="57"/>
        <v>Caisse-01/1900</v>
      </c>
      <c r="E644" s="540"/>
      <c r="F644" s="673"/>
      <c r="G644" s="540"/>
      <c r="H644" s="930"/>
      <c r="I644" s="933"/>
      <c r="J644" s="930">
        <f t="shared" si="58"/>
        <v>0</v>
      </c>
      <c r="K644" s="930">
        <f t="shared" si="55"/>
        <v>0</v>
      </c>
      <c r="L644" s="705">
        <f t="shared" si="56"/>
        <v>0</v>
      </c>
      <c r="M644" s="537"/>
      <c r="N644" s="706">
        <f>+IF(A644="",0,IF(A644=Table!$A$5,L644,(IF(A644=Table!$A$3,0,IF(A644=Table!$A$4,L644,0)))))</f>
        <v>0</v>
      </c>
      <c r="O644" s="672"/>
      <c r="P644" s="707">
        <f>-IF(A644=Table!$A$5,I644,0)+IF(A644=Table!$A$5,H644,0)</f>
        <v>0</v>
      </c>
      <c r="Q644" s="539" t="str">
        <f t="shared" si="54"/>
        <v>01/1900</v>
      </c>
      <c r="R644" s="475">
        <f t="shared" si="59"/>
        <v>1</v>
      </c>
      <c r="S644" s="691"/>
      <c r="T644" s="691"/>
      <c r="U644" s="691"/>
      <c r="V644" s="691"/>
      <c r="W644" s="818"/>
      <c r="X644" s="818"/>
      <c r="Y644" s="818"/>
      <c r="Z644" s="818"/>
    </row>
    <row r="645" spans="1:26" ht="15">
      <c r="A645" s="537"/>
      <c r="B645" s="669"/>
      <c r="C645" s="537"/>
      <c r="D645" s="848" t="str">
        <f t="shared" si="57"/>
        <v>Caisse-01/1900</v>
      </c>
      <c r="E645" s="540"/>
      <c r="F645" s="688"/>
      <c r="G645" s="540"/>
      <c r="H645" s="930"/>
      <c r="I645" s="930"/>
      <c r="J645" s="930">
        <f t="shared" si="58"/>
        <v>0</v>
      </c>
      <c r="K645" s="930">
        <f t="shared" si="55"/>
        <v>0</v>
      </c>
      <c r="L645" s="705">
        <f t="shared" si="56"/>
        <v>0</v>
      </c>
      <c r="M645" s="537"/>
      <c r="N645" s="706">
        <f>+IF(A645="",0,IF(A645=Table!$A$5,L645,(IF(A645=Table!$A$3,0,IF(A645=Table!$A$4,L645,0)))))</f>
        <v>0</v>
      </c>
      <c r="O645" s="672"/>
      <c r="P645" s="707">
        <f>-IF(A645=Table!$A$5,I645,0)+IF(A645=Table!$A$5,H645,0)</f>
        <v>0</v>
      </c>
      <c r="Q645" s="539" t="str">
        <f t="shared" si="54"/>
        <v>01/1900</v>
      </c>
      <c r="R645" s="475">
        <f t="shared" si="59"/>
        <v>1</v>
      </c>
      <c r="S645" s="691"/>
      <c r="T645" s="691"/>
      <c r="U645" s="691"/>
      <c r="V645" s="691"/>
      <c r="W645" s="818"/>
      <c r="X645" s="818"/>
      <c r="Y645" s="818"/>
      <c r="Z645" s="818"/>
    </row>
    <row r="646" spans="1:26" ht="15">
      <c r="A646" s="537"/>
      <c r="B646" s="669"/>
      <c r="C646" s="537"/>
      <c r="D646" s="848" t="str">
        <f t="shared" si="57"/>
        <v>Caisse-01/1900</v>
      </c>
      <c r="E646" s="540"/>
      <c r="F646" s="673"/>
      <c r="G646" s="540"/>
      <c r="H646" s="930"/>
      <c r="I646" s="933"/>
      <c r="J646" s="930">
        <f t="shared" si="58"/>
        <v>0</v>
      </c>
      <c r="K646" s="930">
        <f t="shared" si="55"/>
        <v>0</v>
      </c>
      <c r="L646" s="705">
        <f t="shared" si="56"/>
        <v>0</v>
      </c>
      <c r="M646" s="537"/>
      <c r="N646" s="706">
        <f>+IF(A646="",0,IF(A646=Table!$A$5,L646,(IF(A646=Table!$A$3,0,IF(A646=Table!$A$4,L646,0)))))</f>
        <v>0</v>
      </c>
      <c r="O646" s="672"/>
      <c r="P646" s="707">
        <f>-IF(A646=Table!$A$5,I646,0)+IF(A646=Table!$A$5,H646,0)</f>
        <v>0</v>
      </c>
      <c r="Q646" s="539" t="str">
        <f t="shared" si="54"/>
        <v>01/1900</v>
      </c>
      <c r="R646" s="475">
        <f t="shared" si="59"/>
        <v>1</v>
      </c>
      <c r="S646" s="691"/>
      <c r="T646" s="691"/>
      <c r="U646" s="691"/>
      <c r="V646" s="691"/>
      <c r="W646" s="818"/>
      <c r="X646" s="818"/>
      <c r="Y646" s="818"/>
      <c r="Z646" s="818"/>
    </row>
    <row r="647" spans="1:26" ht="15">
      <c r="A647" s="537"/>
      <c r="B647" s="669"/>
      <c r="C647" s="537"/>
      <c r="D647" s="848" t="str">
        <f t="shared" si="57"/>
        <v>Caisse-01/1900</v>
      </c>
      <c r="E647" s="540"/>
      <c r="F647" s="673"/>
      <c r="G647" s="540"/>
      <c r="H647" s="930"/>
      <c r="I647" s="933"/>
      <c r="J647" s="930">
        <f t="shared" si="58"/>
        <v>0</v>
      </c>
      <c r="K647" s="930">
        <f t="shared" si="55"/>
        <v>0</v>
      </c>
      <c r="L647" s="705">
        <f t="shared" si="56"/>
        <v>0</v>
      </c>
      <c r="M647" s="537"/>
      <c r="N647" s="706">
        <f>+IF(A647="",0,IF(A647=Table!$A$5,L647,(IF(A647=Table!$A$3,0,IF(A647=Table!$A$4,L647,0)))))</f>
        <v>0</v>
      </c>
      <c r="O647" s="672"/>
      <c r="P647" s="707">
        <f>-IF(A647=Table!$A$5,I647,0)+IF(A647=Table!$A$5,H647,0)</f>
        <v>0</v>
      </c>
      <c r="Q647" s="539" t="str">
        <f t="shared" ref="Q647:Q693" si="60">+TEXT(B647,"mm/aaaa")</f>
        <v>01/1900</v>
      </c>
      <c r="R647" s="475">
        <f t="shared" si="59"/>
        <v>1</v>
      </c>
      <c r="S647" s="691"/>
      <c r="T647" s="691"/>
      <c r="U647" s="691"/>
      <c r="V647" s="691"/>
      <c r="W647" s="818"/>
      <c r="X647" s="818"/>
      <c r="Y647" s="818"/>
      <c r="Z647" s="818"/>
    </row>
    <row r="648" spans="1:26" ht="15">
      <c r="A648" s="537"/>
      <c r="B648" s="669"/>
      <c r="C648" s="537"/>
      <c r="D648" s="848" t="str">
        <f t="shared" si="57"/>
        <v>Caisse-01/1900</v>
      </c>
      <c r="E648" s="540"/>
      <c r="F648" s="673"/>
      <c r="G648" s="540"/>
      <c r="H648" s="930"/>
      <c r="I648" s="933"/>
      <c r="J648" s="930">
        <f t="shared" si="58"/>
        <v>0</v>
      </c>
      <c r="K648" s="930">
        <f t="shared" si="55"/>
        <v>0</v>
      </c>
      <c r="L648" s="705">
        <f t="shared" si="56"/>
        <v>0</v>
      </c>
      <c r="M648" s="537"/>
      <c r="N648" s="706">
        <f>+IF(A648="",0,IF(A648=Table!$A$5,L648,(IF(A648=Table!$A$3,0,IF(A648=Table!$A$4,L648,0)))))</f>
        <v>0</v>
      </c>
      <c r="O648" s="672"/>
      <c r="P648" s="707">
        <f>-IF(A648=Table!$A$5,I648,0)+IF(A648=Table!$A$5,H648,0)</f>
        <v>0</v>
      </c>
      <c r="Q648" s="539" t="str">
        <f t="shared" si="60"/>
        <v>01/1900</v>
      </c>
      <c r="R648" s="475">
        <f t="shared" si="59"/>
        <v>1</v>
      </c>
      <c r="S648" s="691"/>
      <c r="T648" s="691"/>
      <c r="U648" s="691"/>
      <c r="V648" s="691"/>
      <c r="W648" s="818"/>
      <c r="X648" s="818"/>
      <c r="Y648" s="818"/>
      <c r="Z648" s="818"/>
    </row>
    <row r="649" spans="1:26" ht="15">
      <c r="A649" s="537"/>
      <c r="B649" s="669"/>
      <c r="C649" s="537"/>
      <c r="D649" s="848" t="str">
        <f t="shared" si="57"/>
        <v>Caisse-01/1900</v>
      </c>
      <c r="E649" s="540"/>
      <c r="F649" s="673"/>
      <c r="G649" s="540"/>
      <c r="H649" s="930"/>
      <c r="I649" s="933"/>
      <c r="J649" s="930">
        <f t="shared" si="58"/>
        <v>0</v>
      </c>
      <c r="K649" s="930">
        <f t="shared" si="55"/>
        <v>0</v>
      </c>
      <c r="L649" s="705">
        <f t="shared" si="56"/>
        <v>0</v>
      </c>
      <c r="M649" s="537"/>
      <c r="N649" s="706">
        <f>+IF(A649="",0,IF(A649=Table!$A$5,L649,(IF(A649=Table!$A$3,0,IF(A649=Table!$A$4,L649,0)))))</f>
        <v>0</v>
      </c>
      <c r="O649" s="672"/>
      <c r="P649" s="707">
        <f>-IF(A649=Table!$A$5,I649,0)+IF(A649=Table!$A$5,H649,0)</f>
        <v>0</v>
      </c>
      <c r="Q649" s="539" t="str">
        <f t="shared" si="60"/>
        <v>01/1900</v>
      </c>
      <c r="R649" s="475">
        <f t="shared" si="59"/>
        <v>1</v>
      </c>
      <c r="S649" s="691"/>
      <c r="T649" s="691"/>
      <c r="U649" s="691"/>
      <c r="V649" s="691"/>
      <c r="W649" s="818"/>
      <c r="X649" s="818"/>
      <c r="Y649" s="818"/>
      <c r="Z649" s="818"/>
    </row>
    <row r="650" spans="1:26" ht="15">
      <c r="A650" s="537"/>
      <c r="B650" s="669"/>
      <c r="C650" s="537"/>
      <c r="D650" s="848" t="str">
        <f t="shared" si="57"/>
        <v>Caisse-01/1900</v>
      </c>
      <c r="E650" s="540"/>
      <c r="F650" s="673"/>
      <c r="G650" s="540"/>
      <c r="H650" s="930"/>
      <c r="I650" s="933"/>
      <c r="J650" s="930">
        <f t="shared" si="58"/>
        <v>0</v>
      </c>
      <c r="K650" s="930">
        <f t="shared" si="55"/>
        <v>0</v>
      </c>
      <c r="L650" s="705">
        <f t="shared" si="56"/>
        <v>0</v>
      </c>
      <c r="M650" s="537"/>
      <c r="N650" s="706">
        <f>+IF(A650="",0,IF(A650=Table!$A$5,L650,(IF(A650=Table!$A$3,0,IF(A650=Table!$A$4,L650,0)))))</f>
        <v>0</v>
      </c>
      <c r="O650" s="672"/>
      <c r="P650" s="707">
        <f>-IF(A650=Table!$A$5,I650,0)+IF(A650=Table!$A$5,H650,0)</f>
        <v>0</v>
      </c>
      <c r="Q650" s="539" t="str">
        <f t="shared" si="60"/>
        <v>01/1900</v>
      </c>
      <c r="R650" s="475">
        <f t="shared" si="59"/>
        <v>1</v>
      </c>
      <c r="S650" s="691"/>
      <c r="T650" s="691"/>
      <c r="U650" s="691"/>
      <c r="V650" s="691"/>
      <c r="W650" s="818"/>
      <c r="X650" s="818"/>
      <c r="Y650" s="818"/>
      <c r="Z650" s="818"/>
    </row>
    <row r="651" spans="1:26" ht="15">
      <c r="A651" s="537"/>
      <c r="B651" s="669"/>
      <c r="C651" s="537"/>
      <c r="D651" s="848" t="str">
        <f t="shared" si="57"/>
        <v>Caisse-01/1900</v>
      </c>
      <c r="E651" s="540"/>
      <c r="F651" s="673"/>
      <c r="G651" s="540"/>
      <c r="H651" s="930"/>
      <c r="I651" s="933"/>
      <c r="J651" s="930">
        <f t="shared" si="58"/>
        <v>0</v>
      </c>
      <c r="K651" s="930">
        <f t="shared" ref="K651:K700" si="61">+IFERROR((+INDEX($O$4:$Z$4,MATCH(Q651,$O$3:$Z$3,0))),0)</f>
        <v>0</v>
      </c>
      <c r="L651" s="705">
        <f t="shared" ref="L651:L700" si="62">IFERROR((H651/K651-I651/K651),0)</f>
        <v>0</v>
      </c>
      <c r="M651" s="537"/>
      <c r="N651" s="706">
        <f>+IF(A651="",0,IF(A651=Table!$A$5,L651,(IF(A651=Table!$A$3,0,IF(A651=Table!$A$4,L651,0)))))</f>
        <v>0</v>
      </c>
      <c r="O651" s="672"/>
      <c r="P651" s="707">
        <f>-IF(A651=Table!$A$5,I651,0)+IF(A651=Table!$A$5,H651,0)</f>
        <v>0</v>
      </c>
      <c r="Q651" s="539" t="str">
        <f t="shared" si="60"/>
        <v>01/1900</v>
      </c>
      <c r="R651" s="475">
        <f t="shared" si="59"/>
        <v>1</v>
      </c>
      <c r="S651" s="691"/>
      <c r="T651" s="691"/>
      <c r="U651" s="691"/>
      <c r="V651" s="691"/>
      <c r="W651" s="818"/>
      <c r="X651" s="818"/>
      <c r="Y651" s="818"/>
      <c r="Z651" s="818"/>
    </row>
    <row r="652" spans="1:26" ht="15">
      <c r="A652" s="537"/>
      <c r="B652" s="669"/>
      <c r="C652" s="537"/>
      <c r="D652" s="848" t="str">
        <f t="shared" ref="D652:D700" si="63">"Caisse-"&amp;Q652</f>
        <v>Caisse-01/1900</v>
      </c>
      <c r="E652" s="540"/>
      <c r="F652" s="673"/>
      <c r="G652" s="540"/>
      <c r="H652" s="930"/>
      <c r="I652" s="933"/>
      <c r="J652" s="930">
        <f t="shared" ref="J652:J700" si="64">+J651+H652-I652</f>
        <v>0</v>
      </c>
      <c r="K652" s="930">
        <f t="shared" si="61"/>
        <v>0</v>
      </c>
      <c r="L652" s="705">
        <f t="shared" si="62"/>
        <v>0</v>
      </c>
      <c r="M652" s="537"/>
      <c r="N652" s="706">
        <f>+IF(A652="",0,IF(A652=Table!$A$5,L652,(IF(A652=Table!$A$3,0,IF(A652=Table!$A$4,L652,0)))))</f>
        <v>0</v>
      </c>
      <c r="O652" s="672"/>
      <c r="P652" s="707">
        <f>-IF(A652=Table!$A$5,I652,0)+IF(A652=Table!$A$5,H652,0)</f>
        <v>0</v>
      </c>
      <c r="Q652" s="539" t="str">
        <f t="shared" si="60"/>
        <v>01/1900</v>
      </c>
      <c r="R652" s="475">
        <f t="shared" ref="R652:R693" si="65">ROUNDUP(MONTH(Q652)/3,0)</f>
        <v>1</v>
      </c>
      <c r="S652" s="691"/>
      <c r="T652" s="691"/>
      <c r="U652" s="691"/>
      <c r="V652" s="691"/>
      <c r="W652" s="818"/>
      <c r="X652" s="818"/>
      <c r="Y652" s="818"/>
      <c r="Z652" s="818"/>
    </row>
    <row r="653" spans="1:26" ht="15">
      <c r="A653" s="537"/>
      <c r="B653" s="669"/>
      <c r="C653" s="537"/>
      <c r="D653" s="848" t="str">
        <f t="shared" si="63"/>
        <v>Caisse-01/1900</v>
      </c>
      <c r="E653" s="687"/>
      <c r="F653" s="682"/>
      <c r="G653" s="540"/>
      <c r="H653" s="930"/>
      <c r="I653" s="933"/>
      <c r="J653" s="930">
        <f t="shared" si="64"/>
        <v>0</v>
      </c>
      <c r="K653" s="930">
        <f t="shared" si="61"/>
        <v>0</v>
      </c>
      <c r="L653" s="705">
        <f t="shared" si="62"/>
        <v>0</v>
      </c>
      <c r="M653" s="537"/>
      <c r="N653" s="706">
        <f>+IF(A653="",0,IF(A653=Table!$A$5,L653,(IF(A653=Table!$A$3,0,IF(A653=Table!$A$4,L653,0)))))</f>
        <v>0</v>
      </c>
      <c r="O653" s="672"/>
      <c r="P653" s="707">
        <f>-IF(A653=Table!$A$5,I653,0)+IF(A653=Table!$A$5,H653,0)</f>
        <v>0</v>
      </c>
      <c r="Q653" s="539" t="str">
        <f t="shared" si="60"/>
        <v>01/1900</v>
      </c>
      <c r="R653" s="475">
        <f t="shared" si="65"/>
        <v>1</v>
      </c>
      <c r="S653" s="691"/>
      <c r="T653" s="691"/>
      <c r="U653" s="691"/>
      <c r="V653" s="691"/>
      <c r="W653" s="818"/>
      <c r="X653" s="818"/>
      <c r="Y653" s="818"/>
      <c r="Z653" s="818"/>
    </row>
    <row r="654" spans="1:26" ht="15">
      <c r="A654" s="537"/>
      <c r="B654" s="669"/>
      <c r="C654" s="537"/>
      <c r="D654" s="848" t="str">
        <f t="shared" si="63"/>
        <v>Caisse-01/1900</v>
      </c>
      <c r="E654" s="678"/>
      <c r="F654" s="671"/>
      <c r="G654" s="540"/>
      <c r="H654" s="933"/>
      <c r="I654" s="930"/>
      <c r="J654" s="930">
        <f t="shared" si="64"/>
        <v>0</v>
      </c>
      <c r="K654" s="930">
        <f t="shared" si="61"/>
        <v>0</v>
      </c>
      <c r="L654" s="705">
        <f t="shared" si="62"/>
        <v>0</v>
      </c>
      <c r="M654" s="537"/>
      <c r="N654" s="706">
        <f>+IF(A654="",0,IF(A654=Table!$A$5,L654,(IF(A654=Table!$A$3,0,IF(A654=Table!$A$4,L654,0)))))</f>
        <v>0</v>
      </c>
      <c r="O654" s="672"/>
      <c r="P654" s="707">
        <f>-IF(A654=Table!$A$5,I654,0)+IF(A654=Table!$A$5,H654,0)</f>
        <v>0</v>
      </c>
      <c r="Q654" s="539" t="str">
        <f t="shared" si="60"/>
        <v>01/1900</v>
      </c>
      <c r="R654" s="475">
        <f t="shared" si="65"/>
        <v>1</v>
      </c>
      <c r="S654" s="691"/>
      <c r="T654" s="691"/>
      <c r="U654" s="691"/>
      <c r="V654" s="691"/>
      <c r="W654" s="818"/>
      <c r="X654" s="818"/>
      <c r="Y654" s="818"/>
      <c r="Z654" s="818"/>
    </row>
    <row r="655" spans="1:26" ht="15">
      <c r="A655" s="537"/>
      <c r="B655" s="669"/>
      <c r="C655" s="537"/>
      <c r="D655" s="848" t="str">
        <f t="shared" si="63"/>
        <v>Caisse-01/1900</v>
      </c>
      <c r="E655" s="540"/>
      <c r="F655" s="673"/>
      <c r="G655" s="540"/>
      <c r="H655" s="930"/>
      <c r="I655" s="933"/>
      <c r="J655" s="930">
        <f t="shared" si="64"/>
        <v>0</v>
      </c>
      <c r="K655" s="930">
        <f t="shared" si="61"/>
        <v>0</v>
      </c>
      <c r="L655" s="705">
        <f t="shared" si="62"/>
        <v>0</v>
      </c>
      <c r="M655" s="537"/>
      <c r="N655" s="706">
        <f>+IF(A655="",0,IF(A655=Table!$A$5,L655,(IF(A655=Table!$A$3,0,IF(A655=Table!$A$4,L655,0)))))</f>
        <v>0</v>
      </c>
      <c r="O655" s="672"/>
      <c r="P655" s="707">
        <f>-IF(A655=Table!$A$5,I655,0)+IF(A655=Table!$A$5,H655,0)</f>
        <v>0</v>
      </c>
      <c r="Q655" s="539" t="str">
        <f t="shared" si="60"/>
        <v>01/1900</v>
      </c>
      <c r="R655" s="475">
        <f t="shared" si="65"/>
        <v>1</v>
      </c>
      <c r="S655" s="691"/>
      <c r="T655" s="691"/>
      <c r="U655" s="691"/>
      <c r="V655" s="691"/>
      <c r="W655" s="818"/>
      <c r="X655" s="818"/>
      <c r="Y655" s="818"/>
      <c r="Z655" s="818"/>
    </row>
    <row r="656" spans="1:26" ht="15">
      <c r="A656" s="537"/>
      <c r="B656" s="669"/>
      <c r="C656" s="537"/>
      <c r="D656" s="848" t="str">
        <f t="shared" si="63"/>
        <v>Caisse-01/1900</v>
      </c>
      <c r="E656" s="540"/>
      <c r="F656" s="673"/>
      <c r="G656" s="540"/>
      <c r="H656" s="930"/>
      <c r="I656" s="933"/>
      <c r="J656" s="930">
        <f t="shared" si="64"/>
        <v>0</v>
      </c>
      <c r="K656" s="930">
        <f t="shared" si="61"/>
        <v>0</v>
      </c>
      <c r="L656" s="705">
        <f t="shared" si="62"/>
        <v>0</v>
      </c>
      <c r="M656" s="537"/>
      <c r="N656" s="706">
        <f>+IF(A656="",0,IF(A656=Table!$A$5,L656,(IF(A656=Table!$A$3,0,IF(A656=Table!$A$4,L656,0)))))</f>
        <v>0</v>
      </c>
      <c r="O656" s="672"/>
      <c r="P656" s="707">
        <f>-IF(A656=Table!$A$5,I656,0)+IF(A656=Table!$A$5,H656,0)</f>
        <v>0</v>
      </c>
      <c r="Q656" s="539" t="str">
        <f t="shared" si="60"/>
        <v>01/1900</v>
      </c>
      <c r="R656" s="475">
        <f t="shared" si="65"/>
        <v>1</v>
      </c>
      <c r="S656" s="691"/>
      <c r="T656" s="691"/>
      <c r="U656" s="691"/>
      <c r="V656" s="691"/>
      <c r="W656" s="818"/>
      <c r="X656" s="818"/>
      <c r="Y656" s="818"/>
      <c r="Z656" s="818"/>
    </row>
    <row r="657" spans="1:26" ht="15">
      <c r="A657" s="537"/>
      <c r="B657" s="669"/>
      <c r="C657" s="537"/>
      <c r="D657" s="848" t="str">
        <f t="shared" si="63"/>
        <v>Caisse-01/1900</v>
      </c>
      <c r="E657" s="540"/>
      <c r="F657" s="673"/>
      <c r="G657" s="540"/>
      <c r="H657" s="930"/>
      <c r="I657" s="933"/>
      <c r="J657" s="930">
        <f t="shared" si="64"/>
        <v>0</v>
      </c>
      <c r="K657" s="930">
        <f t="shared" si="61"/>
        <v>0</v>
      </c>
      <c r="L657" s="705">
        <f t="shared" si="62"/>
        <v>0</v>
      </c>
      <c r="M657" s="537"/>
      <c r="N657" s="706">
        <f>+IF(A657="",0,IF(A657=Table!$A$5,L657,(IF(A657=Table!$A$3,0,IF(A657=Table!$A$4,L657,0)))))</f>
        <v>0</v>
      </c>
      <c r="O657" s="672"/>
      <c r="P657" s="707">
        <f>-IF(A657=Table!$A$5,I657,0)+IF(A657=Table!$A$5,H657,0)</f>
        <v>0</v>
      </c>
      <c r="Q657" s="539" t="str">
        <f t="shared" si="60"/>
        <v>01/1900</v>
      </c>
      <c r="R657" s="475">
        <f t="shared" si="65"/>
        <v>1</v>
      </c>
      <c r="S657" s="691"/>
      <c r="T657" s="691"/>
      <c r="U657" s="691"/>
      <c r="V657" s="691"/>
      <c r="W657" s="818"/>
      <c r="X657" s="818"/>
      <c r="Y657" s="818"/>
      <c r="Z657" s="818"/>
    </row>
    <row r="658" spans="1:26" ht="15">
      <c r="A658" s="537"/>
      <c r="B658" s="669"/>
      <c r="C658" s="537"/>
      <c r="D658" s="848" t="str">
        <f t="shared" si="63"/>
        <v>Caisse-01/1900</v>
      </c>
      <c r="E658" s="540"/>
      <c r="F658" s="673"/>
      <c r="G658" s="540"/>
      <c r="H658" s="930"/>
      <c r="I658" s="933"/>
      <c r="J658" s="930">
        <f t="shared" si="64"/>
        <v>0</v>
      </c>
      <c r="K658" s="930">
        <f t="shared" si="61"/>
        <v>0</v>
      </c>
      <c r="L658" s="705">
        <f t="shared" si="62"/>
        <v>0</v>
      </c>
      <c r="M658" s="537"/>
      <c r="N658" s="706">
        <f>+IF(A658="",0,IF(A658=Table!$A$5,L658,(IF(A658=Table!$A$3,0,IF(A658=Table!$A$4,L658,0)))))</f>
        <v>0</v>
      </c>
      <c r="O658" s="672"/>
      <c r="P658" s="707">
        <f>-IF(A658=Table!$A$5,I658,0)+IF(A658=Table!$A$5,H658,0)</f>
        <v>0</v>
      </c>
      <c r="Q658" s="539" t="str">
        <f t="shared" si="60"/>
        <v>01/1900</v>
      </c>
      <c r="R658" s="475">
        <f t="shared" si="65"/>
        <v>1</v>
      </c>
      <c r="S658" s="691"/>
      <c r="T658" s="691"/>
      <c r="U658" s="691"/>
      <c r="V658" s="691"/>
      <c r="W658" s="818"/>
      <c r="X658" s="818"/>
      <c r="Y658" s="818"/>
      <c r="Z658" s="818"/>
    </row>
    <row r="659" spans="1:26" ht="15">
      <c r="A659" s="537"/>
      <c r="B659" s="669"/>
      <c r="C659" s="537"/>
      <c r="D659" s="848" t="str">
        <f t="shared" si="63"/>
        <v>Caisse-01/1900</v>
      </c>
      <c r="E659" s="540"/>
      <c r="F659" s="673"/>
      <c r="G659" s="540"/>
      <c r="H659" s="930"/>
      <c r="I659" s="933"/>
      <c r="J659" s="930">
        <f t="shared" si="64"/>
        <v>0</v>
      </c>
      <c r="K659" s="930">
        <f t="shared" si="61"/>
        <v>0</v>
      </c>
      <c r="L659" s="705">
        <f t="shared" si="62"/>
        <v>0</v>
      </c>
      <c r="M659" s="537"/>
      <c r="N659" s="706">
        <f>+IF(A659="",0,IF(A659=Table!$A$5,L659,(IF(A659=Table!$A$3,0,IF(A659=Table!$A$4,L659,0)))))</f>
        <v>0</v>
      </c>
      <c r="O659" s="672"/>
      <c r="P659" s="707">
        <f>-IF(A659=Table!$A$5,I659,0)+IF(A659=Table!$A$5,H659,0)</f>
        <v>0</v>
      </c>
      <c r="Q659" s="539" t="str">
        <f t="shared" si="60"/>
        <v>01/1900</v>
      </c>
      <c r="R659" s="475">
        <f t="shared" si="65"/>
        <v>1</v>
      </c>
      <c r="S659" s="691"/>
      <c r="T659" s="691"/>
      <c r="U659" s="691"/>
      <c r="V659" s="691"/>
      <c r="W659" s="818"/>
      <c r="X659" s="818"/>
      <c r="Y659" s="818"/>
      <c r="Z659" s="818"/>
    </row>
    <row r="660" spans="1:26" ht="15">
      <c r="A660" s="537"/>
      <c r="B660" s="669"/>
      <c r="C660" s="537"/>
      <c r="D660" s="848" t="str">
        <f t="shared" si="63"/>
        <v>Caisse-01/1900</v>
      </c>
      <c r="E660" s="540"/>
      <c r="F660" s="673"/>
      <c r="G660" s="540"/>
      <c r="H660" s="930"/>
      <c r="I660" s="933"/>
      <c r="J660" s="930">
        <f t="shared" si="64"/>
        <v>0</v>
      </c>
      <c r="K660" s="930">
        <f t="shared" si="61"/>
        <v>0</v>
      </c>
      <c r="L660" s="705">
        <f t="shared" si="62"/>
        <v>0</v>
      </c>
      <c r="M660" s="537"/>
      <c r="N660" s="706">
        <f>+IF(A660="",0,IF(A660=Table!$A$5,L660,(IF(A660=Table!$A$3,0,IF(A660=Table!$A$4,L660,0)))))</f>
        <v>0</v>
      </c>
      <c r="O660" s="672"/>
      <c r="P660" s="707">
        <f>-IF(A660=Table!$A$5,I660,0)+IF(A660=Table!$A$5,H660,0)</f>
        <v>0</v>
      </c>
      <c r="Q660" s="539" t="str">
        <f t="shared" si="60"/>
        <v>01/1900</v>
      </c>
      <c r="R660" s="475">
        <f t="shared" si="65"/>
        <v>1</v>
      </c>
      <c r="S660" s="691"/>
      <c r="T660" s="691"/>
      <c r="U660" s="691"/>
      <c r="V660" s="691"/>
      <c r="W660" s="818"/>
      <c r="X660" s="818"/>
      <c r="Y660" s="818"/>
      <c r="Z660" s="818"/>
    </row>
    <row r="661" spans="1:26" ht="15">
      <c r="A661" s="537"/>
      <c r="B661" s="669"/>
      <c r="C661" s="537"/>
      <c r="D661" s="848" t="str">
        <f t="shared" si="63"/>
        <v>Caisse-01/1900</v>
      </c>
      <c r="E661" s="678"/>
      <c r="F661" s="671"/>
      <c r="G661" s="540"/>
      <c r="H661" s="932"/>
      <c r="I661" s="930"/>
      <c r="J661" s="930">
        <f t="shared" si="64"/>
        <v>0</v>
      </c>
      <c r="K661" s="930">
        <f t="shared" si="61"/>
        <v>0</v>
      </c>
      <c r="L661" s="705">
        <f t="shared" si="62"/>
        <v>0</v>
      </c>
      <c r="M661" s="537"/>
      <c r="N661" s="706">
        <f>+IF(A661="",0,IF(A661=Table!$A$5,L661,(IF(A661=Table!$A$3,0,IF(A661=Table!$A$4,L661,0)))))</f>
        <v>0</v>
      </c>
      <c r="O661" s="672"/>
      <c r="P661" s="707">
        <f>-IF(A661=Table!$A$5,I661,0)+IF(A661=Table!$A$5,H661,0)</f>
        <v>0</v>
      </c>
      <c r="Q661" s="539" t="str">
        <f t="shared" si="60"/>
        <v>01/1900</v>
      </c>
      <c r="R661" s="475">
        <f t="shared" si="65"/>
        <v>1</v>
      </c>
      <c r="S661" s="691"/>
      <c r="T661" s="691"/>
      <c r="U661" s="691"/>
      <c r="V661" s="691"/>
      <c r="W661" s="818"/>
      <c r="X661" s="818"/>
      <c r="Y661" s="818"/>
      <c r="Z661" s="818"/>
    </row>
    <row r="662" spans="1:26" ht="15">
      <c r="A662" s="537"/>
      <c r="B662" s="669"/>
      <c r="C662" s="537"/>
      <c r="D662" s="848" t="str">
        <f t="shared" si="63"/>
        <v>Caisse-01/1900</v>
      </c>
      <c r="E662" s="540"/>
      <c r="F662" s="673"/>
      <c r="G662" s="540"/>
      <c r="H662" s="930"/>
      <c r="I662" s="933"/>
      <c r="J662" s="930">
        <f t="shared" si="64"/>
        <v>0</v>
      </c>
      <c r="K662" s="930">
        <f t="shared" si="61"/>
        <v>0</v>
      </c>
      <c r="L662" s="705">
        <f t="shared" si="62"/>
        <v>0</v>
      </c>
      <c r="M662" s="537"/>
      <c r="N662" s="706">
        <f>+IF(A662="",0,IF(A662=Table!$A$5,L662,(IF(A662=Table!$A$3,0,IF(A662=Table!$A$4,L662,0)))))</f>
        <v>0</v>
      </c>
      <c r="O662" s="672"/>
      <c r="P662" s="707">
        <f>-IF(A662=Table!$A$5,I662,0)+IF(A662=Table!$A$5,H662,0)</f>
        <v>0</v>
      </c>
      <c r="Q662" s="539" t="str">
        <f t="shared" si="60"/>
        <v>01/1900</v>
      </c>
      <c r="R662" s="475">
        <f t="shared" si="65"/>
        <v>1</v>
      </c>
      <c r="S662" s="691"/>
      <c r="T662" s="691"/>
      <c r="U662" s="691"/>
      <c r="V662" s="691"/>
      <c r="W662" s="818"/>
      <c r="X662" s="818"/>
      <c r="Y662" s="818"/>
      <c r="Z662" s="818"/>
    </row>
    <row r="663" spans="1:26" ht="15">
      <c r="A663" s="537"/>
      <c r="B663" s="669"/>
      <c r="C663" s="537"/>
      <c r="D663" s="848" t="str">
        <f t="shared" si="63"/>
        <v>Caisse-01/1900</v>
      </c>
      <c r="E663" s="540"/>
      <c r="F663" s="673"/>
      <c r="G663" s="540"/>
      <c r="H663" s="930"/>
      <c r="I663" s="933"/>
      <c r="J663" s="930">
        <f t="shared" si="64"/>
        <v>0</v>
      </c>
      <c r="K663" s="930">
        <f t="shared" si="61"/>
        <v>0</v>
      </c>
      <c r="L663" s="705">
        <f t="shared" si="62"/>
        <v>0</v>
      </c>
      <c r="M663" s="537"/>
      <c r="N663" s="706">
        <f>+IF(A663="",0,IF(A663=Table!$A$5,L663,(IF(A663=Table!$A$3,0,IF(A663=Table!$A$4,L663,0)))))</f>
        <v>0</v>
      </c>
      <c r="O663" s="672"/>
      <c r="P663" s="707">
        <f>-IF(A663=Table!$A$5,I663,0)+IF(A663=Table!$A$5,H663,0)</f>
        <v>0</v>
      </c>
      <c r="Q663" s="539" t="str">
        <f t="shared" si="60"/>
        <v>01/1900</v>
      </c>
      <c r="R663" s="475">
        <f t="shared" si="65"/>
        <v>1</v>
      </c>
      <c r="S663" s="691"/>
      <c r="T663" s="691"/>
      <c r="U663" s="691"/>
      <c r="V663" s="691"/>
      <c r="W663" s="818"/>
      <c r="X663" s="818"/>
      <c r="Y663" s="818"/>
      <c r="Z663" s="818"/>
    </row>
    <row r="664" spans="1:26" ht="15">
      <c r="A664" s="537"/>
      <c r="B664" s="669"/>
      <c r="C664" s="537"/>
      <c r="D664" s="848" t="str">
        <f t="shared" si="63"/>
        <v>Caisse-01/1900</v>
      </c>
      <c r="E664" s="540"/>
      <c r="F664" s="673"/>
      <c r="G664" s="540"/>
      <c r="H664" s="930"/>
      <c r="I664" s="933"/>
      <c r="J664" s="930">
        <f t="shared" si="64"/>
        <v>0</v>
      </c>
      <c r="K664" s="930">
        <f t="shared" si="61"/>
        <v>0</v>
      </c>
      <c r="L664" s="705">
        <f t="shared" si="62"/>
        <v>0</v>
      </c>
      <c r="M664" s="537"/>
      <c r="N664" s="706">
        <f>+IF(A664="",0,IF(A664=Table!$A$5,L664,(IF(A664=Table!$A$3,0,IF(A664=Table!$A$4,L664,0)))))</f>
        <v>0</v>
      </c>
      <c r="O664" s="672"/>
      <c r="P664" s="707">
        <f>-IF(A664=Table!$A$5,I664,0)+IF(A664=Table!$A$5,H664,0)</f>
        <v>0</v>
      </c>
      <c r="Q664" s="539" t="str">
        <f t="shared" si="60"/>
        <v>01/1900</v>
      </c>
      <c r="R664" s="475">
        <f t="shared" si="65"/>
        <v>1</v>
      </c>
      <c r="S664" s="691"/>
      <c r="T664" s="691"/>
      <c r="U664" s="691"/>
      <c r="V664" s="691"/>
      <c r="W664" s="818"/>
      <c r="X664" s="818"/>
      <c r="Y664" s="818"/>
      <c r="Z664" s="818"/>
    </row>
    <row r="665" spans="1:26" ht="15">
      <c r="A665" s="537"/>
      <c r="B665" s="669"/>
      <c r="C665" s="537"/>
      <c r="D665" s="848" t="str">
        <f t="shared" si="63"/>
        <v>Caisse-01/1900</v>
      </c>
      <c r="E665" s="540"/>
      <c r="F665" s="673"/>
      <c r="G665" s="540"/>
      <c r="H665" s="930"/>
      <c r="I665" s="933"/>
      <c r="J665" s="930">
        <f t="shared" si="64"/>
        <v>0</v>
      </c>
      <c r="K665" s="930">
        <f t="shared" si="61"/>
        <v>0</v>
      </c>
      <c r="L665" s="705">
        <f t="shared" si="62"/>
        <v>0</v>
      </c>
      <c r="M665" s="537"/>
      <c r="N665" s="706">
        <f>+IF(A665="",0,IF(A665=Table!$A$5,L665,(IF(A665=Table!$A$3,0,IF(A665=Table!$A$4,L665,0)))))</f>
        <v>0</v>
      </c>
      <c r="O665" s="672"/>
      <c r="P665" s="707">
        <f>-IF(A665=Table!$A$5,I665,0)+IF(A665=Table!$A$5,H665,0)</f>
        <v>0</v>
      </c>
      <c r="Q665" s="539" t="str">
        <f t="shared" si="60"/>
        <v>01/1900</v>
      </c>
      <c r="R665" s="475">
        <f t="shared" si="65"/>
        <v>1</v>
      </c>
      <c r="S665" s="691"/>
      <c r="T665" s="691"/>
      <c r="U665" s="691"/>
      <c r="V665" s="691"/>
      <c r="W665" s="818"/>
      <c r="X665" s="818"/>
      <c r="Y665" s="818"/>
      <c r="Z665" s="818"/>
    </row>
    <row r="666" spans="1:26" ht="15">
      <c r="A666" s="537"/>
      <c r="B666" s="669"/>
      <c r="C666" s="537"/>
      <c r="D666" s="848" t="str">
        <f t="shared" si="63"/>
        <v>Caisse-01/1900</v>
      </c>
      <c r="E666" s="540"/>
      <c r="F666" s="673"/>
      <c r="G666" s="540"/>
      <c r="H666" s="930"/>
      <c r="I666" s="933"/>
      <c r="J666" s="930">
        <f t="shared" si="64"/>
        <v>0</v>
      </c>
      <c r="K666" s="930">
        <f t="shared" si="61"/>
        <v>0</v>
      </c>
      <c r="L666" s="705">
        <f t="shared" si="62"/>
        <v>0</v>
      </c>
      <c r="M666" s="537"/>
      <c r="N666" s="706">
        <f>+IF(A666="",0,IF(A666=Table!$A$5,L666,(IF(A666=Table!$A$3,0,IF(A666=Table!$A$4,L666,0)))))</f>
        <v>0</v>
      </c>
      <c r="O666" s="672"/>
      <c r="P666" s="707">
        <f>-IF(A666=Table!$A$5,I666,0)+IF(A666=Table!$A$5,H666,0)</f>
        <v>0</v>
      </c>
      <c r="Q666" s="539" t="str">
        <f t="shared" si="60"/>
        <v>01/1900</v>
      </c>
      <c r="R666" s="475">
        <f t="shared" si="65"/>
        <v>1</v>
      </c>
      <c r="S666" s="691"/>
      <c r="T666" s="691"/>
      <c r="U666" s="691"/>
      <c r="V666" s="691"/>
      <c r="W666" s="818"/>
      <c r="X666" s="818"/>
      <c r="Y666" s="818"/>
      <c r="Z666" s="818"/>
    </row>
    <row r="667" spans="1:26" ht="15">
      <c r="A667" s="537"/>
      <c r="B667" s="669"/>
      <c r="C667" s="537"/>
      <c r="D667" s="848" t="str">
        <f t="shared" si="63"/>
        <v>Caisse-01/1900</v>
      </c>
      <c r="E667" s="540"/>
      <c r="F667" s="688"/>
      <c r="G667" s="540"/>
      <c r="H667" s="930"/>
      <c r="I667" s="930"/>
      <c r="J667" s="930">
        <f t="shared" si="64"/>
        <v>0</v>
      </c>
      <c r="K667" s="930">
        <f t="shared" si="61"/>
        <v>0</v>
      </c>
      <c r="L667" s="705">
        <f t="shared" si="62"/>
        <v>0</v>
      </c>
      <c r="M667" s="537"/>
      <c r="N667" s="706">
        <f>+IF(A667="",0,IF(A667=Table!$A$5,L667,(IF(A667=Table!$A$3,0,IF(A667=Table!$A$4,L667,0)))))</f>
        <v>0</v>
      </c>
      <c r="O667" s="672"/>
      <c r="P667" s="707">
        <f>-IF(A667=Table!$A$5,I667,0)+IF(A667=Table!$A$5,H667,0)</f>
        <v>0</v>
      </c>
      <c r="Q667" s="539" t="str">
        <f t="shared" si="60"/>
        <v>01/1900</v>
      </c>
      <c r="R667" s="475">
        <f t="shared" si="65"/>
        <v>1</v>
      </c>
      <c r="S667" s="691"/>
      <c r="T667" s="691"/>
      <c r="U667" s="691"/>
      <c r="V667" s="691"/>
      <c r="W667" s="818"/>
      <c r="X667" s="818"/>
      <c r="Y667" s="818"/>
      <c r="Z667" s="818"/>
    </row>
    <row r="668" spans="1:26" ht="15">
      <c r="A668" s="537"/>
      <c r="B668" s="669"/>
      <c r="C668" s="537"/>
      <c r="D668" s="848" t="str">
        <f t="shared" si="63"/>
        <v>Caisse-01/1900</v>
      </c>
      <c r="E668" s="540"/>
      <c r="F668" s="673"/>
      <c r="G668" s="540"/>
      <c r="H668" s="930"/>
      <c r="I668" s="933"/>
      <c r="J668" s="930">
        <f t="shared" si="64"/>
        <v>0</v>
      </c>
      <c r="K668" s="930">
        <f t="shared" si="61"/>
        <v>0</v>
      </c>
      <c r="L668" s="705">
        <f t="shared" si="62"/>
        <v>0</v>
      </c>
      <c r="M668" s="537"/>
      <c r="N668" s="706">
        <f>+IF(A668="",0,IF(A668=Table!$A$5,L668,(IF(A668=Table!$A$3,0,IF(A668=Table!$A$4,L668,0)))))</f>
        <v>0</v>
      </c>
      <c r="O668" s="672"/>
      <c r="P668" s="707">
        <f>-IF(A668=Table!$A$5,I668,0)+IF(A668=Table!$A$5,H668,0)</f>
        <v>0</v>
      </c>
      <c r="Q668" s="539" t="str">
        <f t="shared" si="60"/>
        <v>01/1900</v>
      </c>
      <c r="R668" s="475">
        <f t="shared" si="65"/>
        <v>1</v>
      </c>
      <c r="S668" s="691"/>
      <c r="T668" s="691"/>
      <c r="U668" s="691"/>
      <c r="V668" s="691"/>
      <c r="W668" s="818"/>
      <c r="X668" s="818"/>
      <c r="Y668" s="818"/>
      <c r="Z668" s="818"/>
    </row>
    <row r="669" spans="1:26" ht="15">
      <c r="A669" s="537"/>
      <c r="B669" s="669"/>
      <c r="C669" s="537"/>
      <c r="D669" s="848" t="str">
        <f t="shared" si="63"/>
        <v>Caisse-01/1900</v>
      </c>
      <c r="E669" s="540"/>
      <c r="F669" s="673"/>
      <c r="G669" s="540"/>
      <c r="H669" s="930"/>
      <c r="I669" s="933"/>
      <c r="J669" s="930">
        <f t="shared" si="64"/>
        <v>0</v>
      </c>
      <c r="K669" s="930">
        <f t="shared" si="61"/>
        <v>0</v>
      </c>
      <c r="L669" s="705">
        <f t="shared" si="62"/>
        <v>0</v>
      </c>
      <c r="M669" s="537"/>
      <c r="N669" s="706">
        <f>+IF(A669="",0,IF(A669=Table!$A$5,L669,(IF(A669=Table!$A$3,0,IF(A669=Table!$A$4,L669,0)))))</f>
        <v>0</v>
      </c>
      <c r="O669" s="672"/>
      <c r="P669" s="707">
        <f>-IF(A669=Table!$A$5,I669,0)+IF(A669=Table!$A$5,H669,0)</f>
        <v>0</v>
      </c>
      <c r="Q669" s="539" t="str">
        <f t="shared" si="60"/>
        <v>01/1900</v>
      </c>
      <c r="R669" s="475">
        <f t="shared" si="65"/>
        <v>1</v>
      </c>
      <c r="S669" s="691"/>
      <c r="T669" s="691"/>
      <c r="U669" s="691"/>
      <c r="V669" s="691"/>
      <c r="W669" s="818"/>
      <c r="X669" s="818"/>
      <c r="Y669" s="818"/>
      <c r="Z669" s="818"/>
    </row>
    <row r="670" spans="1:26" ht="15">
      <c r="A670" s="537"/>
      <c r="B670" s="669"/>
      <c r="C670" s="537"/>
      <c r="D670" s="848" t="str">
        <f t="shared" si="63"/>
        <v>Caisse-01/1900</v>
      </c>
      <c r="E670" s="540"/>
      <c r="F670" s="673"/>
      <c r="G670" s="540"/>
      <c r="H670" s="930"/>
      <c r="I670" s="933"/>
      <c r="J670" s="930">
        <f t="shared" si="64"/>
        <v>0</v>
      </c>
      <c r="K670" s="930">
        <f t="shared" si="61"/>
        <v>0</v>
      </c>
      <c r="L670" s="705">
        <f t="shared" si="62"/>
        <v>0</v>
      </c>
      <c r="M670" s="537"/>
      <c r="N670" s="706">
        <f>+IF(A670="",0,IF(A670=Table!$A$5,L670,(IF(A670=Table!$A$3,0,IF(A670=Table!$A$4,L670,0)))))</f>
        <v>0</v>
      </c>
      <c r="O670" s="672"/>
      <c r="P670" s="707">
        <f>-IF(A670=Table!$A$5,I670,0)+IF(A670=Table!$A$5,H670,0)</f>
        <v>0</v>
      </c>
      <c r="Q670" s="539" t="str">
        <f t="shared" si="60"/>
        <v>01/1900</v>
      </c>
      <c r="R670" s="475">
        <f t="shared" si="65"/>
        <v>1</v>
      </c>
      <c r="S670" s="691"/>
      <c r="T670" s="691"/>
      <c r="U670" s="691"/>
      <c r="V670" s="691"/>
      <c r="W670" s="818"/>
      <c r="X670" s="818"/>
      <c r="Y670" s="818"/>
      <c r="Z670" s="818"/>
    </row>
    <row r="671" spans="1:26" ht="15">
      <c r="A671" s="537"/>
      <c r="B671" s="669"/>
      <c r="C671" s="537"/>
      <c r="D671" s="848" t="str">
        <f t="shared" si="63"/>
        <v>Caisse-01/1900</v>
      </c>
      <c r="E671" s="540"/>
      <c r="F671" s="673"/>
      <c r="G671" s="540"/>
      <c r="H671" s="930"/>
      <c r="I671" s="933"/>
      <c r="J671" s="930">
        <f t="shared" si="64"/>
        <v>0</v>
      </c>
      <c r="K671" s="930">
        <f t="shared" si="61"/>
        <v>0</v>
      </c>
      <c r="L671" s="705">
        <f t="shared" si="62"/>
        <v>0</v>
      </c>
      <c r="M671" s="537"/>
      <c r="N671" s="706">
        <f>+IF(A671="",0,IF(A671=Table!$A$5,L671,(IF(A671=Table!$A$3,0,IF(A671=Table!$A$4,L671,0)))))</f>
        <v>0</v>
      </c>
      <c r="O671" s="672"/>
      <c r="P671" s="707">
        <f>-IF(A671=Table!$A$5,I671,0)+IF(A671=Table!$A$5,H671,0)</f>
        <v>0</v>
      </c>
      <c r="Q671" s="539" t="str">
        <f t="shared" si="60"/>
        <v>01/1900</v>
      </c>
      <c r="R671" s="475">
        <f t="shared" si="65"/>
        <v>1</v>
      </c>
      <c r="S671" s="691"/>
      <c r="T671" s="691"/>
      <c r="U671" s="691"/>
      <c r="V671" s="691"/>
      <c r="W671" s="818"/>
      <c r="X671" s="818"/>
      <c r="Y671" s="818"/>
      <c r="Z671" s="818"/>
    </row>
    <row r="672" spans="1:26" ht="15">
      <c r="A672" s="537"/>
      <c r="B672" s="669"/>
      <c r="C672" s="537"/>
      <c r="D672" s="848" t="str">
        <f t="shared" si="63"/>
        <v>Caisse-01/1900</v>
      </c>
      <c r="E672" s="540"/>
      <c r="F672" s="673"/>
      <c r="G672" s="540"/>
      <c r="H672" s="930"/>
      <c r="I672" s="933"/>
      <c r="J672" s="930">
        <f t="shared" si="64"/>
        <v>0</v>
      </c>
      <c r="K672" s="930">
        <f t="shared" si="61"/>
        <v>0</v>
      </c>
      <c r="L672" s="705">
        <f t="shared" si="62"/>
        <v>0</v>
      </c>
      <c r="M672" s="537"/>
      <c r="N672" s="706">
        <f>+IF(A672="",0,IF(A672=Table!$A$5,L672,(IF(A672=Table!$A$3,0,IF(A672=Table!$A$4,L672,0)))))</f>
        <v>0</v>
      </c>
      <c r="O672" s="672"/>
      <c r="P672" s="707">
        <f>-IF(A672=Table!$A$5,I672,0)+IF(A672=Table!$A$5,H672,0)</f>
        <v>0</v>
      </c>
      <c r="Q672" s="539" t="str">
        <f t="shared" si="60"/>
        <v>01/1900</v>
      </c>
      <c r="R672" s="475">
        <f t="shared" si="65"/>
        <v>1</v>
      </c>
      <c r="S672" s="691"/>
      <c r="T672" s="691"/>
      <c r="U672" s="691"/>
      <c r="V672" s="691"/>
      <c r="W672" s="818"/>
      <c r="X672" s="818"/>
      <c r="Y672" s="818"/>
      <c r="Z672" s="818"/>
    </row>
    <row r="673" spans="1:26" ht="15">
      <c r="A673" s="537"/>
      <c r="B673" s="669"/>
      <c r="C673" s="537"/>
      <c r="D673" s="848" t="str">
        <f t="shared" si="63"/>
        <v>Caisse-01/1900</v>
      </c>
      <c r="E673" s="540"/>
      <c r="F673" s="673"/>
      <c r="G673" s="540"/>
      <c r="H673" s="930"/>
      <c r="I673" s="933"/>
      <c r="J673" s="930">
        <f t="shared" si="64"/>
        <v>0</v>
      </c>
      <c r="K673" s="930">
        <f t="shared" si="61"/>
        <v>0</v>
      </c>
      <c r="L673" s="705">
        <f t="shared" si="62"/>
        <v>0</v>
      </c>
      <c r="M673" s="537"/>
      <c r="N673" s="706">
        <f>+IF(A673="",0,IF(A673=Table!$A$5,L673,(IF(A673=Table!$A$3,0,IF(A673=Table!$A$4,L673,0)))))</f>
        <v>0</v>
      </c>
      <c r="O673" s="672"/>
      <c r="P673" s="707">
        <f>-IF(A673=Table!$A$5,I673,0)+IF(A673=Table!$A$5,H673,0)</f>
        <v>0</v>
      </c>
      <c r="Q673" s="539" t="str">
        <f t="shared" si="60"/>
        <v>01/1900</v>
      </c>
      <c r="R673" s="475">
        <f t="shared" si="65"/>
        <v>1</v>
      </c>
      <c r="S673" s="691"/>
      <c r="T673" s="691"/>
      <c r="U673" s="691"/>
      <c r="V673" s="691"/>
      <c r="W673" s="818"/>
      <c r="X673" s="818"/>
      <c r="Y673" s="818"/>
      <c r="Z673" s="818"/>
    </row>
    <row r="674" spans="1:26" ht="15">
      <c r="A674" s="537"/>
      <c r="B674" s="669"/>
      <c r="C674" s="537"/>
      <c r="D674" s="848" t="str">
        <f t="shared" si="63"/>
        <v>Caisse-01/1900</v>
      </c>
      <c r="E674" s="540"/>
      <c r="F674" s="673"/>
      <c r="G674" s="540"/>
      <c r="H674" s="930"/>
      <c r="I674" s="933"/>
      <c r="J674" s="930">
        <f t="shared" si="64"/>
        <v>0</v>
      </c>
      <c r="K674" s="930">
        <f t="shared" si="61"/>
        <v>0</v>
      </c>
      <c r="L674" s="705">
        <f t="shared" si="62"/>
        <v>0</v>
      </c>
      <c r="M674" s="537"/>
      <c r="N674" s="706">
        <f>+IF(A674="",0,IF(A674=Table!$A$5,L674,(IF(A674=Table!$A$3,0,IF(A674=Table!$A$4,L674,0)))))</f>
        <v>0</v>
      </c>
      <c r="O674" s="672"/>
      <c r="P674" s="707">
        <f>-IF(A674=Table!$A$5,I674,0)+IF(A674=Table!$A$5,H674,0)</f>
        <v>0</v>
      </c>
      <c r="Q674" s="539" t="str">
        <f t="shared" si="60"/>
        <v>01/1900</v>
      </c>
      <c r="R674" s="475">
        <f t="shared" si="65"/>
        <v>1</v>
      </c>
      <c r="S674" s="691"/>
      <c r="T674" s="691"/>
      <c r="U674" s="691"/>
      <c r="V674" s="691"/>
      <c r="W674" s="818"/>
      <c r="X674" s="818"/>
      <c r="Y674" s="818"/>
      <c r="Z674" s="818"/>
    </row>
    <row r="675" spans="1:26" ht="15">
      <c r="A675" s="537"/>
      <c r="B675" s="669"/>
      <c r="C675" s="537"/>
      <c r="D675" s="848" t="str">
        <f t="shared" si="63"/>
        <v>Caisse-01/1900</v>
      </c>
      <c r="E675" s="540"/>
      <c r="F675" s="673"/>
      <c r="G675" s="540"/>
      <c r="H675" s="930"/>
      <c r="I675" s="933"/>
      <c r="J675" s="930">
        <f t="shared" si="64"/>
        <v>0</v>
      </c>
      <c r="K675" s="930">
        <f t="shared" si="61"/>
        <v>0</v>
      </c>
      <c r="L675" s="705">
        <f t="shared" si="62"/>
        <v>0</v>
      </c>
      <c r="M675" s="537"/>
      <c r="N675" s="706">
        <f>+IF(A675="",0,IF(A675=Table!$A$5,L675,(IF(A675=Table!$A$3,0,IF(A675=Table!$A$4,L675,0)))))</f>
        <v>0</v>
      </c>
      <c r="O675" s="672"/>
      <c r="P675" s="707">
        <f>-IF(A675=Table!$A$5,I675,0)+IF(A675=Table!$A$5,H675,0)</f>
        <v>0</v>
      </c>
      <c r="Q675" s="539" t="str">
        <f t="shared" si="60"/>
        <v>01/1900</v>
      </c>
      <c r="R675" s="475">
        <f t="shared" si="65"/>
        <v>1</v>
      </c>
      <c r="S675" s="691"/>
      <c r="T675" s="691"/>
      <c r="U675" s="691"/>
      <c r="V675" s="691"/>
      <c r="W675" s="818"/>
      <c r="X675" s="818"/>
      <c r="Y675" s="818"/>
      <c r="Z675" s="818"/>
    </row>
    <row r="676" spans="1:26" ht="15">
      <c r="A676" s="537"/>
      <c r="B676" s="669"/>
      <c r="C676" s="537"/>
      <c r="D676" s="848" t="str">
        <f t="shared" si="63"/>
        <v>Caisse-01/1900</v>
      </c>
      <c r="E676" s="540"/>
      <c r="F676" s="673"/>
      <c r="G676" s="540"/>
      <c r="H676" s="930"/>
      <c r="I676" s="933"/>
      <c r="J676" s="930">
        <f t="shared" si="64"/>
        <v>0</v>
      </c>
      <c r="K676" s="930">
        <f t="shared" si="61"/>
        <v>0</v>
      </c>
      <c r="L676" s="705">
        <f t="shared" si="62"/>
        <v>0</v>
      </c>
      <c r="M676" s="537"/>
      <c r="N676" s="706">
        <f>+IF(A676="",0,IF(A676=Table!$A$5,L676,(IF(A676=Table!$A$3,0,IF(A676=Table!$A$4,L676,0)))))</f>
        <v>0</v>
      </c>
      <c r="O676" s="672"/>
      <c r="P676" s="707">
        <f>-IF(A676=Table!$A$5,I676,0)+IF(A676=Table!$A$5,H676,0)</f>
        <v>0</v>
      </c>
      <c r="Q676" s="539" t="str">
        <f t="shared" si="60"/>
        <v>01/1900</v>
      </c>
      <c r="R676" s="475">
        <f t="shared" si="65"/>
        <v>1</v>
      </c>
      <c r="S676" s="691"/>
      <c r="T676" s="691"/>
      <c r="U676" s="691"/>
      <c r="V676" s="691"/>
      <c r="W676" s="818"/>
      <c r="X676" s="818"/>
      <c r="Y676" s="818"/>
      <c r="Z676" s="818"/>
    </row>
    <row r="677" spans="1:26" ht="15">
      <c r="A677" s="537"/>
      <c r="B677" s="669"/>
      <c r="C677" s="537"/>
      <c r="D677" s="848" t="str">
        <f t="shared" si="63"/>
        <v>Caisse-01/1900</v>
      </c>
      <c r="E677" s="687"/>
      <c r="F677" s="673"/>
      <c r="G677" s="540"/>
      <c r="H677" s="930"/>
      <c r="I677" s="933"/>
      <c r="J677" s="930">
        <f t="shared" si="64"/>
        <v>0</v>
      </c>
      <c r="K677" s="930">
        <f t="shared" si="61"/>
        <v>0</v>
      </c>
      <c r="L677" s="705">
        <f t="shared" si="62"/>
        <v>0</v>
      </c>
      <c r="M677" s="537"/>
      <c r="N677" s="706">
        <f>+IF(A677="",0,IF(A677=Table!$A$5,L677,(IF(A677=Table!$A$3,0,IF(A677=Table!$A$4,L677,0)))))</f>
        <v>0</v>
      </c>
      <c r="O677" s="672"/>
      <c r="P677" s="707">
        <f>-IF(A677=Table!$A$5,I677,0)+IF(A677=Table!$A$5,H677,0)</f>
        <v>0</v>
      </c>
      <c r="Q677" s="539" t="str">
        <f t="shared" si="60"/>
        <v>01/1900</v>
      </c>
      <c r="R677" s="475">
        <f t="shared" si="65"/>
        <v>1</v>
      </c>
      <c r="S677" s="691"/>
      <c r="T677" s="691"/>
      <c r="U677" s="691"/>
      <c r="V677" s="691"/>
      <c r="W677" s="818"/>
      <c r="X677" s="818"/>
      <c r="Y677" s="818"/>
      <c r="Z677" s="818"/>
    </row>
    <row r="678" spans="1:26" ht="15">
      <c r="A678" s="537"/>
      <c r="B678" s="669"/>
      <c r="C678" s="537"/>
      <c r="D678" s="848" t="str">
        <f t="shared" si="63"/>
        <v>Caisse-01/1900</v>
      </c>
      <c r="E678" s="687"/>
      <c r="F678" s="673"/>
      <c r="G678" s="540"/>
      <c r="H678" s="930"/>
      <c r="I678" s="933"/>
      <c r="J678" s="930">
        <f t="shared" si="64"/>
        <v>0</v>
      </c>
      <c r="K678" s="930">
        <f t="shared" si="61"/>
        <v>0</v>
      </c>
      <c r="L678" s="705">
        <f t="shared" si="62"/>
        <v>0</v>
      </c>
      <c r="M678" s="537"/>
      <c r="N678" s="706">
        <f>+IF(A678="",0,IF(A678=Table!$A$5,L678,(IF(A678=Table!$A$3,0,IF(A678=Table!$A$4,L678,0)))))</f>
        <v>0</v>
      </c>
      <c r="O678" s="672"/>
      <c r="P678" s="707">
        <f>-IF(A678=Table!$A$5,I678,0)+IF(A678=Table!$A$5,H678,0)</f>
        <v>0</v>
      </c>
      <c r="Q678" s="539" t="str">
        <f t="shared" si="60"/>
        <v>01/1900</v>
      </c>
      <c r="R678" s="475">
        <f t="shared" si="65"/>
        <v>1</v>
      </c>
      <c r="S678" s="691"/>
      <c r="T678" s="691"/>
      <c r="U678" s="691"/>
      <c r="V678" s="691"/>
      <c r="W678" s="818"/>
      <c r="X678" s="818"/>
      <c r="Y678" s="818"/>
      <c r="Z678" s="818"/>
    </row>
    <row r="679" spans="1:26" ht="15">
      <c r="A679" s="537"/>
      <c r="B679" s="669"/>
      <c r="C679" s="537"/>
      <c r="D679" s="848" t="str">
        <f t="shared" si="63"/>
        <v>Caisse-01/1900</v>
      </c>
      <c r="E679" s="687"/>
      <c r="F679" s="673"/>
      <c r="G679" s="540"/>
      <c r="H679" s="930"/>
      <c r="I679" s="933"/>
      <c r="J679" s="930">
        <f t="shared" si="64"/>
        <v>0</v>
      </c>
      <c r="K679" s="930">
        <f t="shared" si="61"/>
        <v>0</v>
      </c>
      <c r="L679" s="705">
        <f t="shared" si="62"/>
        <v>0</v>
      </c>
      <c r="M679" s="537"/>
      <c r="N679" s="706">
        <f>+IF(A679="",0,IF(A679=Table!$A$5,L679,(IF(A679=Table!$A$3,0,IF(A679=Table!$A$4,L679,0)))))</f>
        <v>0</v>
      </c>
      <c r="O679" s="672"/>
      <c r="P679" s="707">
        <f>-IF(A679=Table!$A$5,I679,0)+IF(A679=Table!$A$5,H679,0)</f>
        <v>0</v>
      </c>
      <c r="Q679" s="539" t="str">
        <f t="shared" si="60"/>
        <v>01/1900</v>
      </c>
      <c r="R679" s="475">
        <f t="shared" si="65"/>
        <v>1</v>
      </c>
      <c r="S679" s="691"/>
      <c r="T679" s="691"/>
      <c r="U679" s="691"/>
      <c r="V679" s="691"/>
      <c r="W679" s="818"/>
      <c r="X679" s="818"/>
      <c r="Y679" s="818"/>
      <c r="Z679" s="818"/>
    </row>
    <row r="680" spans="1:26" ht="15">
      <c r="A680" s="537"/>
      <c r="B680" s="669"/>
      <c r="C680" s="537"/>
      <c r="D680" s="848" t="str">
        <f t="shared" si="63"/>
        <v>Caisse-01/1900</v>
      </c>
      <c r="E680" s="687"/>
      <c r="F680" s="673"/>
      <c r="G680" s="540"/>
      <c r="H680" s="930"/>
      <c r="I680" s="933"/>
      <c r="J680" s="930">
        <f t="shared" si="64"/>
        <v>0</v>
      </c>
      <c r="K680" s="930">
        <f t="shared" si="61"/>
        <v>0</v>
      </c>
      <c r="L680" s="705">
        <f t="shared" si="62"/>
        <v>0</v>
      </c>
      <c r="M680" s="537"/>
      <c r="N680" s="706">
        <f>+IF(A680="",0,IF(A680=Table!$A$5,L680,(IF(A680=Table!$A$3,0,IF(A680=Table!$A$4,L680,0)))))</f>
        <v>0</v>
      </c>
      <c r="O680" s="672"/>
      <c r="P680" s="707">
        <f>-IF(A680=Table!$A$5,I680,0)+IF(A680=Table!$A$5,H680,0)</f>
        <v>0</v>
      </c>
      <c r="Q680" s="539" t="str">
        <f t="shared" si="60"/>
        <v>01/1900</v>
      </c>
      <c r="R680" s="475">
        <f t="shared" si="65"/>
        <v>1</v>
      </c>
      <c r="S680" s="691"/>
      <c r="T680" s="691"/>
      <c r="U680" s="691"/>
      <c r="V680" s="691"/>
      <c r="W680" s="818"/>
      <c r="X680" s="818"/>
      <c r="Y680" s="818"/>
      <c r="Z680" s="818"/>
    </row>
    <row r="681" spans="1:26" ht="15">
      <c r="A681" s="537"/>
      <c r="B681" s="669"/>
      <c r="C681" s="537"/>
      <c r="D681" s="848" t="str">
        <f t="shared" si="63"/>
        <v>Caisse-01/1900</v>
      </c>
      <c r="E681" s="679"/>
      <c r="F681" s="677"/>
      <c r="G681" s="540"/>
      <c r="H681" s="932"/>
      <c r="I681" s="930"/>
      <c r="J681" s="930">
        <f t="shared" si="64"/>
        <v>0</v>
      </c>
      <c r="K681" s="930">
        <f t="shared" si="61"/>
        <v>0</v>
      </c>
      <c r="L681" s="705">
        <f t="shared" si="62"/>
        <v>0</v>
      </c>
      <c r="M681" s="537"/>
      <c r="N681" s="706">
        <f>+IF(A681="",0,IF(A681=Table!$A$5,L681,(IF(A681=Table!$A$3,0,IF(A681=Table!$A$4,L681,0)))))</f>
        <v>0</v>
      </c>
      <c r="O681" s="672"/>
      <c r="P681" s="707">
        <f>-IF(A681=Table!$A$5,I681,0)+IF(A681=Table!$A$5,H681,0)</f>
        <v>0</v>
      </c>
      <c r="Q681" s="539" t="str">
        <f t="shared" si="60"/>
        <v>01/1900</v>
      </c>
      <c r="R681" s="475">
        <v>4</v>
      </c>
      <c r="S681" s="691"/>
      <c r="T681" s="691"/>
      <c r="U681" s="691"/>
      <c r="V681" s="691"/>
      <c r="W681" s="818"/>
      <c r="X681" s="818"/>
      <c r="Y681" s="818"/>
      <c r="Z681" s="818"/>
    </row>
    <row r="682" spans="1:26" ht="15">
      <c r="A682" s="537"/>
      <c r="B682" s="669"/>
      <c r="C682" s="537"/>
      <c r="D682" s="848" t="str">
        <f t="shared" si="63"/>
        <v>Caisse-01/1900</v>
      </c>
      <c r="E682" s="540"/>
      <c r="F682" s="688"/>
      <c r="G682" s="540"/>
      <c r="H682" s="930"/>
      <c r="I682" s="930"/>
      <c r="J682" s="930">
        <f t="shared" si="64"/>
        <v>0</v>
      </c>
      <c r="K682" s="930">
        <f t="shared" si="61"/>
        <v>0</v>
      </c>
      <c r="L682" s="705">
        <f t="shared" si="62"/>
        <v>0</v>
      </c>
      <c r="M682" s="537"/>
      <c r="N682" s="706">
        <f>+IF(A682="",0,IF(A682=Table!$A$5,L682,(IF(A682=Table!$A$3,0,IF(A682=Table!$A$4,L682,0)))))</f>
        <v>0</v>
      </c>
      <c r="O682" s="672"/>
      <c r="P682" s="707">
        <f>-IF(A682=Table!$A$5,I682,0)+IF(A682=Table!$A$5,H682,0)</f>
        <v>0</v>
      </c>
      <c r="Q682" s="539" t="str">
        <f t="shared" si="60"/>
        <v>01/1900</v>
      </c>
      <c r="R682" s="475">
        <f t="shared" si="65"/>
        <v>1</v>
      </c>
      <c r="S682" s="691"/>
      <c r="T682" s="691"/>
      <c r="U682" s="691"/>
      <c r="V682" s="691"/>
      <c r="W682" s="818"/>
      <c r="X682" s="818"/>
      <c r="Y682" s="818"/>
      <c r="Z682" s="818"/>
    </row>
    <row r="683" spans="1:26" ht="15">
      <c r="A683" s="537"/>
      <c r="B683" s="669"/>
      <c r="C683" s="537"/>
      <c r="D683" s="848" t="str">
        <f t="shared" si="63"/>
        <v>Caisse-01/1900</v>
      </c>
      <c r="E683" s="540"/>
      <c r="F683" s="688"/>
      <c r="G683" s="540"/>
      <c r="H683" s="930"/>
      <c r="I683" s="930"/>
      <c r="J683" s="930">
        <f t="shared" si="64"/>
        <v>0</v>
      </c>
      <c r="K683" s="930">
        <f t="shared" si="61"/>
        <v>0</v>
      </c>
      <c r="L683" s="705">
        <f t="shared" si="62"/>
        <v>0</v>
      </c>
      <c r="M683" s="537"/>
      <c r="N683" s="706">
        <f>+IF(A683="",0,IF(A683=Table!$A$5,L683,(IF(A683=Table!$A$3,0,IF(A683=Table!$A$4,L683,0)))))</f>
        <v>0</v>
      </c>
      <c r="O683" s="672"/>
      <c r="P683" s="707">
        <f>-IF(A683=Table!$A$5,I683,0)+IF(A683=Table!$A$5,H683,0)</f>
        <v>0</v>
      </c>
      <c r="Q683" s="539" t="str">
        <f t="shared" si="60"/>
        <v>01/1900</v>
      </c>
      <c r="R683" s="475">
        <f t="shared" si="65"/>
        <v>1</v>
      </c>
      <c r="S683" s="691"/>
      <c r="T683" s="691"/>
      <c r="U683" s="691"/>
      <c r="V683" s="691"/>
      <c r="W683" s="818"/>
      <c r="X683" s="818"/>
      <c r="Y683" s="818"/>
      <c r="Z683" s="818"/>
    </row>
    <row r="684" spans="1:26" ht="15">
      <c r="A684" s="537"/>
      <c r="B684" s="669"/>
      <c r="C684" s="537"/>
      <c r="D684" s="848" t="str">
        <f t="shared" si="63"/>
        <v>Caisse-01/1900</v>
      </c>
      <c r="E684" s="540"/>
      <c r="F684" s="680"/>
      <c r="G684" s="540"/>
      <c r="H684" s="930"/>
      <c r="I684" s="933"/>
      <c r="J684" s="930">
        <f t="shared" si="64"/>
        <v>0</v>
      </c>
      <c r="K684" s="930">
        <f t="shared" si="61"/>
        <v>0</v>
      </c>
      <c r="L684" s="705">
        <f t="shared" si="62"/>
        <v>0</v>
      </c>
      <c r="M684" s="537"/>
      <c r="N684" s="706">
        <f>+IF(A684="",0,IF(A684=Table!$A$5,L684,(IF(A684=Table!$A$3,0,IF(A684=Table!$A$4,L684,0)))))</f>
        <v>0</v>
      </c>
      <c r="O684" s="672"/>
      <c r="P684" s="707">
        <f>-IF(A684=Table!$A$5,I684,0)+IF(A684=Table!$A$5,H684,0)</f>
        <v>0</v>
      </c>
      <c r="Q684" s="539" t="str">
        <f t="shared" si="60"/>
        <v>01/1900</v>
      </c>
      <c r="R684" s="475">
        <f t="shared" si="65"/>
        <v>1</v>
      </c>
      <c r="S684" s="691"/>
      <c r="T684" s="691"/>
      <c r="U684" s="691"/>
      <c r="V684" s="691"/>
      <c r="W684" s="818"/>
      <c r="X684" s="818"/>
      <c r="Y684" s="818"/>
      <c r="Z684" s="818"/>
    </row>
    <row r="685" spans="1:26" ht="15">
      <c r="A685" s="537"/>
      <c r="B685" s="669"/>
      <c r="C685" s="537"/>
      <c r="D685" s="848" t="str">
        <f t="shared" si="63"/>
        <v>Caisse-01/1900</v>
      </c>
      <c r="E685" s="540"/>
      <c r="F685" s="673"/>
      <c r="G685" s="540"/>
      <c r="H685" s="930"/>
      <c r="I685" s="933"/>
      <c r="J685" s="930">
        <f t="shared" si="64"/>
        <v>0</v>
      </c>
      <c r="K685" s="930">
        <f t="shared" si="61"/>
        <v>0</v>
      </c>
      <c r="L685" s="705">
        <f t="shared" si="62"/>
        <v>0</v>
      </c>
      <c r="M685" s="537"/>
      <c r="N685" s="706">
        <f>+IF(A685="",0,IF(A685=Table!$A$5,L685,(IF(A685=Table!$A$3,0,IF(A685=Table!$A$4,L685,0)))))</f>
        <v>0</v>
      </c>
      <c r="O685" s="672"/>
      <c r="P685" s="707">
        <f>-IF(A685=Table!$A$5,I685,0)+IF(A685=Table!$A$5,H685,0)</f>
        <v>0</v>
      </c>
      <c r="Q685" s="539" t="str">
        <f t="shared" si="60"/>
        <v>01/1900</v>
      </c>
      <c r="R685" s="475">
        <f t="shared" si="65"/>
        <v>1</v>
      </c>
      <c r="S685" s="691"/>
      <c r="T685" s="691"/>
      <c r="U685" s="691"/>
      <c r="V685" s="691"/>
      <c r="W685" s="818"/>
      <c r="X685" s="818"/>
      <c r="Y685" s="818"/>
      <c r="Z685" s="818"/>
    </row>
    <row r="686" spans="1:26" ht="15">
      <c r="A686" s="537"/>
      <c r="B686" s="669"/>
      <c r="C686" s="537"/>
      <c r="D686" s="848" t="str">
        <f t="shared" si="63"/>
        <v>Caisse-01/1900</v>
      </c>
      <c r="E686" s="540"/>
      <c r="F686" s="673"/>
      <c r="G686" s="540"/>
      <c r="H686" s="930"/>
      <c r="I686" s="933"/>
      <c r="J686" s="930">
        <f t="shared" si="64"/>
        <v>0</v>
      </c>
      <c r="K686" s="930">
        <f t="shared" si="61"/>
        <v>0</v>
      </c>
      <c r="L686" s="705">
        <f t="shared" si="62"/>
        <v>0</v>
      </c>
      <c r="M686" s="537"/>
      <c r="N686" s="706">
        <f>+IF(A686="",0,IF(A686=Table!$A$5,L686,(IF(A686=Table!$A$3,0,IF(A686=Table!$A$4,L686,0)))))</f>
        <v>0</v>
      </c>
      <c r="O686" s="672"/>
      <c r="P686" s="707">
        <f>-IF(A686=Table!$A$5,I686,0)+IF(A686=Table!$A$5,H686,0)</f>
        <v>0</v>
      </c>
      <c r="Q686" s="539" t="str">
        <f t="shared" si="60"/>
        <v>01/1900</v>
      </c>
      <c r="R686" s="475">
        <f t="shared" si="65"/>
        <v>1</v>
      </c>
      <c r="S686" s="691"/>
      <c r="T686" s="691"/>
      <c r="U686" s="691"/>
      <c r="V686" s="691"/>
      <c r="W686" s="818"/>
      <c r="X686" s="818"/>
      <c r="Y686" s="818"/>
      <c r="Z686" s="818"/>
    </row>
    <row r="687" spans="1:26" ht="15">
      <c r="A687" s="537"/>
      <c r="B687" s="669"/>
      <c r="C687" s="537"/>
      <c r="D687" s="848" t="str">
        <f t="shared" si="63"/>
        <v>Caisse-01/1900</v>
      </c>
      <c r="E687" s="540"/>
      <c r="F687" s="673"/>
      <c r="G687" s="540"/>
      <c r="H687" s="930"/>
      <c r="I687" s="933"/>
      <c r="J687" s="930">
        <f t="shared" si="64"/>
        <v>0</v>
      </c>
      <c r="K687" s="930">
        <f t="shared" si="61"/>
        <v>0</v>
      </c>
      <c r="L687" s="705">
        <f t="shared" si="62"/>
        <v>0</v>
      </c>
      <c r="M687" s="537"/>
      <c r="N687" s="706">
        <f>+IF(A687="",0,IF(A687=Table!$A$5,L687,(IF(A687=Table!$A$3,0,IF(A687=Table!$A$4,L687,0)))))</f>
        <v>0</v>
      </c>
      <c r="O687" s="672"/>
      <c r="P687" s="707">
        <f>-IF(A687=Table!$A$5,I687,0)+IF(A687=Table!$A$5,H687,0)</f>
        <v>0</v>
      </c>
      <c r="Q687" s="539" t="str">
        <f t="shared" si="60"/>
        <v>01/1900</v>
      </c>
      <c r="R687" s="475">
        <f t="shared" si="65"/>
        <v>1</v>
      </c>
      <c r="S687" s="691"/>
      <c r="T687" s="691"/>
      <c r="U687" s="691"/>
      <c r="V687" s="691"/>
      <c r="W687" s="818"/>
      <c r="X687" s="818"/>
      <c r="Y687" s="818"/>
      <c r="Z687" s="818"/>
    </row>
    <row r="688" spans="1:26" ht="15">
      <c r="A688" s="537"/>
      <c r="B688" s="669"/>
      <c r="C688" s="537"/>
      <c r="D688" s="848" t="str">
        <f t="shared" si="63"/>
        <v>Caisse-01/1900</v>
      </c>
      <c r="E688" s="540"/>
      <c r="F688" s="673"/>
      <c r="G688" s="540"/>
      <c r="H688" s="930"/>
      <c r="I688" s="933"/>
      <c r="J688" s="930">
        <f t="shared" si="64"/>
        <v>0</v>
      </c>
      <c r="K688" s="930">
        <f t="shared" si="61"/>
        <v>0</v>
      </c>
      <c r="L688" s="705">
        <f t="shared" si="62"/>
        <v>0</v>
      </c>
      <c r="M688" s="537"/>
      <c r="N688" s="706">
        <f>+IF(A688="",0,IF(A688=Table!$A$5,L688,(IF(A688=Table!$A$3,0,IF(A688=Table!$A$4,L688,0)))))</f>
        <v>0</v>
      </c>
      <c r="O688" s="672"/>
      <c r="P688" s="707">
        <f>-IF(A688=Table!$A$5,I688,0)+IF(A688=Table!$A$5,H688,0)</f>
        <v>0</v>
      </c>
      <c r="Q688" s="539" t="str">
        <f t="shared" si="60"/>
        <v>01/1900</v>
      </c>
      <c r="R688" s="475">
        <f t="shared" si="65"/>
        <v>1</v>
      </c>
      <c r="S688" s="691"/>
      <c r="T688" s="691"/>
      <c r="U688" s="691"/>
      <c r="V688" s="691"/>
      <c r="W688" s="818"/>
      <c r="X688" s="818"/>
      <c r="Y688" s="818"/>
      <c r="Z688" s="818"/>
    </row>
    <row r="689" spans="1:26" ht="15">
      <c r="A689" s="537"/>
      <c r="B689" s="669"/>
      <c r="C689" s="537"/>
      <c r="D689" s="848" t="str">
        <f t="shared" si="63"/>
        <v>Caisse-01/1900</v>
      </c>
      <c r="E689" s="540"/>
      <c r="F689" s="673"/>
      <c r="G689" s="540"/>
      <c r="H689" s="930"/>
      <c r="I689" s="933"/>
      <c r="J689" s="930">
        <f t="shared" si="64"/>
        <v>0</v>
      </c>
      <c r="K689" s="930">
        <f t="shared" si="61"/>
        <v>0</v>
      </c>
      <c r="L689" s="705">
        <f t="shared" si="62"/>
        <v>0</v>
      </c>
      <c r="M689" s="537"/>
      <c r="N689" s="706">
        <f>+IF(A689="",0,IF(A689=Table!$A$5,L689,(IF(A689=Table!$A$3,0,IF(A689=Table!$A$4,L689,0)))))</f>
        <v>0</v>
      </c>
      <c r="O689" s="672"/>
      <c r="P689" s="707">
        <f>-IF(A689=Table!$A$5,I689,0)+IF(A689=Table!$A$5,H689,0)</f>
        <v>0</v>
      </c>
      <c r="Q689" s="539" t="str">
        <f t="shared" si="60"/>
        <v>01/1900</v>
      </c>
      <c r="R689" s="475">
        <f t="shared" si="65"/>
        <v>1</v>
      </c>
      <c r="S689" s="691"/>
      <c r="T689" s="691"/>
      <c r="U689" s="691"/>
      <c r="V689" s="691"/>
      <c r="W689" s="818"/>
      <c r="X689" s="818"/>
      <c r="Y689" s="818"/>
      <c r="Z689" s="818"/>
    </row>
    <row r="690" spans="1:26" ht="15">
      <c r="A690" s="537"/>
      <c r="B690" s="669"/>
      <c r="C690" s="537"/>
      <c r="D690" s="848" t="str">
        <f t="shared" si="63"/>
        <v>Caisse-01/1900</v>
      </c>
      <c r="E690" s="687"/>
      <c r="F690" s="690"/>
      <c r="G690" s="540"/>
      <c r="H690" s="930"/>
      <c r="I690" s="963"/>
      <c r="J690" s="930">
        <f t="shared" si="64"/>
        <v>0</v>
      </c>
      <c r="K690" s="930">
        <f t="shared" si="61"/>
        <v>0</v>
      </c>
      <c r="L690" s="705">
        <f t="shared" si="62"/>
        <v>0</v>
      </c>
      <c r="M690" s="537"/>
      <c r="N690" s="706">
        <f>+IF(A690="",0,IF(A690=Table!$A$5,L690,(IF(A690=Table!$A$3,0,IF(A690=Table!$A$4,L690,0)))))</f>
        <v>0</v>
      </c>
      <c r="O690" s="672"/>
      <c r="P690" s="707">
        <f>-IF(A690=Table!$A$5,I690,0)+IF(A690=Table!$A$5,H690,0)</f>
        <v>0</v>
      </c>
      <c r="Q690" s="539" t="str">
        <f t="shared" si="60"/>
        <v>01/1900</v>
      </c>
      <c r="R690" s="475">
        <f t="shared" si="65"/>
        <v>1</v>
      </c>
      <c r="S690" s="691"/>
      <c r="T690" s="691"/>
      <c r="U690" s="691"/>
      <c r="V690" s="691"/>
      <c r="W690" s="818"/>
      <c r="X690" s="818"/>
      <c r="Y690" s="818"/>
      <c r="Z690" s="818"/>
    </row>
    <row r="691" spans="1:26" ht="15">
      <c r="A691" s="537"/>
      <c r="B691" s="669"/>
      <c r="C691" s="537"/>
      <c r="D691" s="848" t="str">
        <f t="shared" si="63"/>
        <v>Caisse-01/1900</v>
      </c>
      <c r="E691" s="687"/>
      <c r="F691" s="682"/>
      <c r="G691" s="540"/>
      <c r="H691" s="930"/>
      <c r="I691" s="933"/>
      <c r="J691" s="930">
        <f t="shared" si="64"/>
        <v>0</v>
      </c>
      <c r="K691" s="930">
        <f t="shared" si="61"/>
        <v>0</v>
      </c>
      <c r="L691" s="705">
        <f t="shared" si="62"/>
        <v>0</v>
      </c>
      <c r="M691" s="537"/>
      <c r="N691" s="706">
        <f>+IF(A691="",0,IF(A691=Table!$A$5,L691,(IF(A691=Table!$A$3,0,IF(A691=Table!$A$4,L691,0)))))</f>
        <v>0</v>
      </c>
      <c r="O691" s="672"/>
      <c r="P691" s="707">
        <f>-IF(A691=Table!$A$5,I691,0)+IF(A691=Table!$A$5,H691,0)</f>
        <v>0</v>
      </c>
      <c r="Q691" s="539" t="str">
        <f t="shared" si="60"/>
        <v>01/1900</v>
      </c>
      <c r="R691" s="475">
        <f t="shared" si="65"/>
        <v>1</v>
      </c>
      <c r="S691" s="691"/>
      <c r="T691" s="691"/>
      <c r="U691" s="691"/>
      <c r="V691" s="691"/>
      <c r="W691" s="818"/>
      <c r="X691" s="818"/>
      <c r="Y691" s="818"/>
      <c r="Z691" s="818"/>
    </row>
    <row r="692" spans="1:26" ht="15">
      <c r="A692" s="537"/>
      <c r="B692" s="669"/>
      <c r="C692" s="537"/>
      <c r="D692" s="848" t="str">
        <f t="shared" si="63"/>
        <v>Caisse-01/1900</v>
      </c>
      <c r="E692" s="687"/>
      <c r="F692" s="682"/>
      <c r="G692" s="540"/>
      <c r="H692" s="930"/>
      <c r="I692" s="933"/>
      <c r="J692" s="930">
        <f t="shared" si="64"/>
        <v>0</v>
      </c>
      <c r="K692" s="930">
        <f t="shared" si="61"/>
        <v>0</v>
      </c>
      <c r="L692" s="705">
        <f t="shared" si="62"/>
        <v>0</v>
      </c>
      <c r="M692" s="537"/>
      <c r="N692" s="706">
        <f>+IF(A692="",0,IF(A692=Table!$A$5,L692,(IF(A692=Table!$A$3,0,IF(A692=Table!$A$4,L692,0)))))</f>
        <v>0</v>
      </c>
      <c r="O692" s="672"/>
      <c r="P692" s="707">
        <f>-IF(A692=Table!$A$5,I692,0)+IF(A692=Table!$A$5,H692,0)</f>
        <v>0</v>
      </c>
      <c r="Q692" s="539" t="str">
        <f t="shared" si="60"/>
        <v>01/1900</v>
      </c>
      <c r="R692" s="475">
        <f t="shared" si="65"/>
        <v>1</v>
      </c>
      <c r="S692" s="691"/>
      <c r="T692" s="691"/>
      <c r="U692" s="691"/>
      <c r="V692" s="691"/>
      <c r="W692" s="818"/>
      <c r="X692" s="818"/>
      <c r="Y692" s="818"/>
      <c r="Z692" s="818"/>
    </row>
    <row r="693" spans="1:26" ht="15">
      <c r="A693" s="537"/>
      <c r="B693" s="669"/>
      <c r="C693" s="537"/>
      <c r="D693" s="848" t="str">
        <f t="shared" si="63"/>
        <v>Caisse-01/1900</v>
      </c>
      <c r="E693" s="687"/>
      <c r="F693" s="682"/>
      <c r="G693" s="540"/>
      <c r="H693" s="930"/>
      <c r="I693" s="933"/>
      <c r="J693" s="930">
        <f t="shared" si="64"/>
        <v>0</v>
      </c>
      <c r="K693" s="930">
        <f t="shared" si="61"/>
        <v>0</v>
      </c>
      <c r="L693" s="705">
        <f t="shared" si="62"/>
        <v>0</v>
      </c>
      <c r="M693" s="537"/>
      <c r="N693" s="706">
        <f>+IF(A693="",0,IF(A693=Table!$A$5,L693,(IF(A693=Table!$A$3,0,IF(A693=Table!$A$4,L693,0)))))</f>
        <v>0</v>
      </c>
      <c r="O693" s="672"/>
      <c r="P693" s="707">
        <f>-IF(A693=Table!$A$5,I693,0)+IF(A693=Table!$A$5,H693,0)</f>
        <v>0</v>
      </c>
      <c r="Q693" s="539" t="str">
        <f t="shared" si="60"/>
        <v>01/1900</v>
      </c>
      <c r="R693" s="475">
        <f t="shared" si="65"/>
        <v>1</v>
      </c>
      <c r="S693" s="691"/>
      <c r="T693" s="691"/>
      <c r="U693" s="691"/>
      <c r="V693" s="691"/>
      <c r="W693" s="818"/>
      <c r="X693" s="818"/>
      <c r="Y693" s="818"/>
      <c r="Z693" s="818"/>
    </row>
    <row r="694" spans="1:26" ht="15">
      <c r="A694" s="537"/>
      <c r="B694" s="669"/>
      <c r="C694" s="537"/>
      <c r="D694" s="848" t="str">
        <f t="shared" si="63"/>
        <v>Caisse-</v>
      </c>
      <c r="E694" s="541"/>
      <c r="F694" s="540"/>
      <c r="G694" s="540"/>
      <c r="H694" s="930"/>
      <c r="I694" s="930"/>
      <c r="J694" s="930">
        <f t="shared" si="64"/>
        <v>0</v>
      </c>
      <c r="K694" s="930">
        <f t="shared" si="61"/>
        <v>0</v>
      </c>
      <c r="L694" s="705">
        <f t="shared" si="62"/>
        <v>0</v>
      </c>
      <c r="M694" s="537"/>
      <c r="N694" s="706">
        <f>+IF(A694="",0,IF(A694=Table!$A$5,L694,(IF(A694=Table!$A$3,0,IF(A694=Table!$A$4,L694,0)))))</f>
        <v>0</v>
      </c>
      <c r="O694" s="672"/>
      <c r="P694" s="707">
        <f>-IF(A694=Table!$A$5,I694,0)+IF(A694=Table!$A$5,H694,0)</f>
        <v>0</v>
      </c>
      <c r="Q694" s="539"/>
      <c r="R694" s="475">
        <f t="shared" ref="R694:R700" si="66">ROUNDUP(MONTH(B694)/3,0)</f>
        <v>1</v>
      </c>
      <c r="S694" s="691"/>
      <c r="T694" s="691"/>
      <c r="U694" s="691"/>
      <c r="V694" s="691"/>
      <c r="W694" s="818"/>
      <c r="X694" s="818"/>
      <c r="Y694" s="818"/>
      <c r="Z694" s="818"/>
    </row>
    <row r="695" spans="1:26" ht="15">
      <c r="A695" s="537"/>
      <c r="B695" s="669"/>
      <c r="C695" s="537"/>
      <c r="D695" s="848" t="str">
        <f t="shared" si="63"/>
        <v>Caisse-</v>
      </c>
      <c r="E695" s="541"/>
      <c r="F695" s="540"/>
      <c r="G695" s="540"/>
      <c r="H695" s="930"/>
      <c r="I695" s="930"/>
      <c r="J695" s="930">
        <f t="shared" si="64"/>
        <v>0</v>
      </c>
      <c r="K695" s="930">
        <f t="shared" si="61"/>
        <v>0</v>
      </c>
      <c r="L695" s="705">
        <f t="shared" si="62"/>
        <v>0</v>
      </c>
      <c r="M695" s="537"/>
      <c r="N695" s="706">
        <f>+IF(A695="",0,IF(A695=Table!$A$5,L695,(IF(A695=Table!$A$3,0,IF(A695=Table!$A$4,L695,0)))))</f>
        <v>0</v>
      </c>
      <c r="O695" s="672"/>
      <c r="P695" s="707">
        <f>-IF(A695=Table!$A$5,I695,0)+IF(A695=Table!$A$5,H695,0)</f>
        <v>0</v>
      </c>
      <c r="Q695" s="539"/>
      <c r="R695" s="475">
        <f t="shared" si="66"/>
        <v>1</v>
      </c>
      <c r="S695" s="691"/>
      <c r="T695" s="691"/>
      <c r="U695" s="691"/>
      <c r="V695" s="691"/>
      <c r="W695" s="818"/>
      <c r="X695" s="818"/>
      <c r="Y695" s="818"/>
      <c r="Z695" s="818"/>
    </row>
    <row r="696" spans="1:26" ht="15">
      <c r="A696" s="537"/>
      <c r="B696" s="669"/>
      <c r="C696" s="537"/>
      <c r="D696" s="848" t="str">
        <f t="shared" si="63"/>
        <v>Caisse-</v>
      </c>
      <c r="E696" s="541"/>
      <c r="F696" s="540"/>
      <c r="G696" s="540"/>
      <c r="H696" s="930"/>
      <c r="I696" s="930"/>
      <c r="J696" s="930">
        <f t="shared" si="64"/>
        <v>0</v>
      </c>
      <c r="K696" s="930">
        <f t="shared" si="61"/>
        <v>0</v>
      </c>
      <c r="L696" s="705">
        <f t="shared" si="62"/>
        <v>0</v>
      </c>
      <c r="M696" s="537"/>
      <c r="N696" s="706">
        <f>+IF(A696="",0,IF(A696=Table!$A$5,L696,(IF(A696=Table!$A$3,0,IF(A696=Table!$A$4,L696,0)))))</f>
        <v>0</v>
      </c>
      <c r="O696" s="672"/>
      <c r="P696" s="707">
        <f>-IF(A696=Table!$A$5,I696,0)+IF(A696=Table!$A$5,H696,0)</f>
        <v>0</v>
      </c>
      <c r="Q696" s="539"/>
      <c r="R696" s="475">
        <f t="shared" si="66"/>
        <v>1</v>
      </c>
      <c r="S696" s="691"/>
      <c r="T696" s="691"/>
      <c r="U696" s="691"/>
      <c r="V696" s="691"/>
      <c r="W696" s="818"/>
      <c r="X696" s="818"/>
      <c r="Y696" s="818"/>
      <c r="Z696" s="818"/>
    </row>
    <row r="697" spans="1:26" ht="15">
      <c r="A697" s="537"/>
      <c r="B697" s="669"/>
      <c r="C697" s="537"/>
      <c r="D697" s="848" t="str">
        <f t="shared" si="63"/>
        <v>Caisse-</v>
      </c>
      <c r="E697" s="541"/>
      <c r="F697" s="540"/>
      <c r="G697" s="540"/>
      <c r="H697" s="930"/>
      <c r="I697" s="930"/>
      <c r="J697" s="930">
        <f t="shared" si="64"/>
        <v>0</v>
      </c>
      <c r="K697" s="930">
        <f t="shared" si="61"/>
        <v>0</v>
      </c>
      <c r="L697" s="705">
        <f t="shared" si="62"/>
        <v>0</v>
      </c>
      <c r="M697" s="537"/>
      <c r="N697" s="706">
        <f>+IF(A697="",0,IF(A697=Table!$A$5,L697,(IF(A697=Table!$A$3,0,IF(A697=Table!$A$4,L697,0)))))</f>
        <v>0</v>
      </c>
      <c r="O697" s="672"/>
      <c r="P697" s="707">
        <f>-IF(A697=Table!$A$5,I697,0)+IF(A697=Table!$A$5,H697,0)</f>
        <v>0</v>
      </c>
      <c r="Q697" s="539"/>
      <c r="R697" s="475">
        <f t="shared" si="66"/>
        <v>1</v>
      </c>
      <c r="S697" s="691"/>
      <c r="T697" s="691"/>
      <c r="U697" s="691"/>
      <c r="V697" s="691"/>
      <c r="W697" s="818"/>
      <c r="X697" s="818"/>
      <c r="Y697" s="818"/>
      <c r="Z697" s="818"/>
    </row>
    <row r="698" spans="1:26" ht="15">
      <c r="A698" s="537"/>
      <c r="B698" s="669"/>
      <c r="C698" s="537"/>
      <c r="D698" s="848" t="str">
        <f t="shared" si="63"/>
        <v>Caisse-</v>
      </c>
      <c r="E698" s="541"/>
      <c r="F698" s="540"/>
      <c r="G698" s="538"/>
      <c r="H698" s="964"/>
      <c r="I698" s="930"/>
      <c r="J698" s="930">
        <f t="shared" si="64"/>
        <v>0</v>
      </c>
      <c r="K698" s="930">
        <f t="shared" si="61"/>
        <v>0</v>
      </c>
      <c r="L698" s="705">
        <f t="shared" si="62"/>
        <v>0</v>
      </c>
      <c r="M698" s="537"/>
      <c r="N698" s="706">
        <f>+IF(A698="",0,IF(A698=Table!$A$5,L698,(IF(A698=Table!$A$3,0,IF(A698=Table!$A$4,L698,0)))))</f>
        <v>0</v>
      </c>
      <c r="O698" s="672"/>
      <c r="P698" s="707">
        <f>-IF(A698=Table!$A$5,I698,0)+IF(A698=Table!$A$5,H698,0)</f>
        <v>0</v>
      </c>
      <c r="Q698" s="539"/>
      <c r="R698" s="475">
        <f t="shared" si="66"/>
        <v>1</v>
      </c>
      <c r="S698" s="691"/>
      <c r="T698" s="691"/>
      <c r="U698" s="691"/>
      <c r="V698" s="691"/>
      <c r="W698" s="818"/>
      <c r="X698" s="818"/>
      <c r="Y698" s="818"/>
      <c r="Z698" s="818"/>
    </row>
    <row r="699" spans="1:26" ht="15">
      <c r="A699" s="537"/>
      <c r="B699" s="669"/>
      <c r="C699" s="537"/>
      <c r="D699" s="848" t="str">
        <f t="shared" si="63"/>
        <v>Caisse-</v>
      </c>
      <c r="E699" s="541"/>
      <c r="F699" s="540"/>
      <c r="G699" s="538"/>
      <c r="H699" s="964"/>
      <c r="I699" s="930"/>
      <c r="J699" s="930">
        <f t="shared" si="64"/>
        <v>0</v>
      </c>
      <c r="K699" s="930">
        <f t="shared" si="61"/>
        <v>0</v>
      </c>
      <c r="L699" s="705">
        <f t="shared" si="62"/>
        <v>0</v>
      </c>
      <c r="M699" s="537"/>
      <c r="N699" s="706">
        <f>+IF(A699="",0,IF(A699=Table!$A$5,L699,(IF(A699=Table!$A$3,0,IF(A699=Table!$A$4,L699,0)))))</f>
        <v>0</v>
      </c>
      <c r="O699" s="672"/>
      <c r="P699" s="707">
        <f>-IF(A699=Table!$A$5,I699,0)+IF(A699=Table!$A$5,H699,0)</f>
        <v>0</v>
      </c>
      <c r="Q699" s="539"/>
      <c r="R699" s="475">
        <f t="shared" si="66"/>
        <v>1</v>
      </c>
      <c r="S699" s="691"/>
      <c r="T699" s="691"/>
      <c r="U699" s="691"/>
      <c r="V699" s="691"/>
      <c r="W699" s="818"/>
      <c r="X699" s="818"/>
      <c r="Y699" s="818"/>
      <c r="Z699" s="818"/>
    </row>
    <row r="700" spans="1:26" ht="15">
      <c r="A700" s="537"/>
      <c r="B700" s="669"/>
      <c r="C700" s="537"/>
      <c r="D700" s="848" t="str">
        <f t="shared" si="63"/>
        <v>Caisse-</v>
      </c>
      <c r="E700" s="541"/>
      <c r="F700" s="540"/>
      <c r="G700" s="538"/>
      <c r="H700" s="964"/>
      <c r="I700" s="930"/>
      <c r="J700" s="930">
        <f t="shared" si="64"/>
        <v>0</v>
      </c>
      <c r="K700" s="930">
        <f t="shared" si="61"/>
        <v>0</v>
      </c>
      <c r="L700" s="705">
        <f t="shared" si="62"/>
        <v>0</v>
      </c>
      <c r="M700" s="537"/>
      <c r="N700" s="706">
        <f>+IF(A700="",0,IF(A700=Table!$A$5,L700,(IF(A700=Table!$A$3,0,IF(A700=Table!$A$4,L700,0)))))</f>
        <v>0</v>
      </c>
      <c r="O700" s="672"/>
      <c r="P700" s="707">
        <f>-IF(A700=Table!$A$5,I700,0)+IF(A700=Table!$A$5,H700,0)</f>
        <v>0</v>
      </c>
      <c r="Q700" s="539"/>
      <c r="R700" s="475">
        <f t="shared" si="66"/>
        <v>1</v>
      </c>
      <c r="S700" s="691"/>
      <c r="T700" s="691"/>
      <c r="U700" s="691"/>
      <c r="V700" s="691"/>
      <c r="W700" s="818"/>
      <c r="X700" s="818"/>
      <c r="Y700" s="818"/>
      <c r="Z700" s="818"/>
    </row>
    <row r="701" spans="1:26" ht="15">
      <c r="A701" s="693"/>
      <c r="B701" s="708"/>
      <c r="C701" s="537"/>
      <c r="D701" s="537"/>
      <c r="E701" s="708"/>
      <c r="F701" s="708" t="s">
        <v>289</v>
      </c>
      <c r="G701" s="708"/>
      <c r="H701" s="709">
        <f>SUM(H11:H700)</f>
        <v>0</v>
      </c>
      <c r="I701" s="709">
        <f>SUM(I11:I700)</f>
        <v>0</v>
      </c>
      <c r="J701" s="709"/>
      <c r="K701" s="708"/>
      <c r="L701" s="705">
        <f>SUM(L11:L700)</f>
        <v>0</v>
      </c>
      <c r="M701" s="694"/>
      <c r="N701" s="709">
        <f>SUM(N11:N700)</f>
        <v>0</v>
      </c>
      <c r="O701" s="695"/>
      <c r="P701" s="707">
        <f>SUM(P11:P700)</f>
        <v>0</v>
      </c>
      <c r="Q701" s="696"/>
      <c r="R701" s="697"/>
      <c r="S701" s="691"/>
      <c r="T701" s="691"/>
      <c r="U701" s="691"/>
      <c r="V701" s="691"/>
      <c r="W701" s="818"/>
      <c r="X701" s="818"/>
      <c r="Y701" s="818"/>
      <c r="Z701" s="818"/>
    </row>
    <row r="702" spans="1:26" ht="15">
      <c r="A702" s="693"/>
      <c r="B702" s="698"/>
      <c r="C702" s="699"/>
      <c r="D702" s="699"/>
      <c r="E702" s="698"/>
      <c r="F702" s="700"/>
      <c r="G702" s="700"/>
      <c r="H702" s="701"/>
      <c r="I702" s="701"/>
      <c r="J702" s="701"/>
      <c r="K702" s="702"/>
      <c r="L702" s="703"/>
      <c r="M702" s="694"/>
      <c r="N702" s="695"/>
      <c r="O702" s="695"/>
      <c r="P702" s="704"/>
      <c r="Q702" s="696"/>
      <c r="R702" s="697"/>
      <c r="S702" s="691"/>
      <c r="T702" s="691"/>
      <c r="U702" s="691"/>
      <c r="V702" s="691"/>
      <c r="W702" s="691"/>
      <c r="X702" s="691"/>
      <c r="Y702" s="691"/>
      <c r="Z702" s="691"/>
    </row>
    <row r="703" spans="1:26" ht="15">
      <c r="A703" s="693"/>
      <c r="B703" s="708"/>
      <c r="C703" s="699"/>
      <c r="D703" s="699"/>
      <c r="E703" s="708"/>
      <c r="F703" s="708" t="s">
        <v>290</v>
      </c>
      <c r="G703" s="708"/>
      <c r="H703" s="709"/>
      <c r="I703" s="709">
        <f>+J3+H701-I701</f>
        <v>0</v>
      </c>
      <c r="J703" s="709"/>
      <c r="K703" s="708"/>
      <c r="L703" s="703"/>
      <c r="M703" s="694"/>
      <c r="N703" s="695"/>
      <c r="O703" s="695"/>
      <c r="P703" s="704"/>
      <c r="Q703" s="696"/>
      <c r="R703" s="697"/>
      <c r="S703" s="691"/>
      <c r="T703" s="691"/>
      <c r="U703" s="691"/>
      <c r="V703" s="691"/>
      <c r="W703" s="691"/>
      <c r="X703" s="691"/>
      <c r="Y703" s="691"/>
      <c r="Z703" s="691"/>
    </row>
  </sheetData>
  <autoFilter ref="A10:R701" xr:uid="{00000000-0001-0000-1400-000000000000}"/>
  <mergeCells count="1">
    <mergeCell ref="G6:G7"/>
  </mergeCells>
  <conditionalFormatting sqref="J3">
    <cfRule type="expression" dxfId="24" priority="3" stopIfTrue="1">
      <formula>$A3&gt;1</formula>
    </cfRule>
  </conditionalFormatting>
  <conditionalFormatting sqref="L3">
    <cfRule type="expression" dxfId="23" priority="1" stopIfTrue="1">
      <formula>$A3&gt;1</formula>
    </cfRule>
  </conditionalFormatting>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legacyDrawing r:id="rId1"/>
  <extLst>
    <ext xmlns:x14="http://schemas.microsoft.com/office/spreadsheetml/2009/9/main" uri="{78C0D931-6437-407d-A8EE-F0AAD7539E65}">
      <x14:conditionalFormattings>
        <x14:conditionalFormatting xmlns:xm="http://schemas.microsoft.com/office/excel/2006/main">
          <x14:cfRule type="expression" priority="2" stopIfTrue="1" id="{9197BF9E-6202-4E43-93A1-E1E18681FA06}">
            <xm:f>$A11=Table!$A$5</xm:f>
            <x14:dxf>
              <font>
                <color rgb="FF000000"/>
              </font>
              <fill>
                <patternFill patternType="solid">
                  <fgColor rgb="FFFDEADA"/>
                  <bgColor rgb="FFFDEADA"/>
                </patternFill>
              </fill>
            </x14:dxf>
          </x14:cfRule>
          <xm:sqref>C11:C700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844790D-AD24-43F2-9810-D602D9257160}">
          <x14:formula1>
            <xm:f>Table!$A$2:$A$7</xm:f>
          </x14:formula1>
          <xm:sqref>A11:A700</xm:sqref>
        </x14:dataValidation>
        <x14:dataValidation type="list" allowBlank="1" showInputMessage="1" showErrorMessage="1" xr:uid="{00000000-0002-0000-1400-000001000000}">
          <x14:formula1>
            <xm:f>Table!$E$2:$E$30</xm:f>
          </x14:formula1>
          <xm:sqref>C11:C700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tint="0.39997558519241921"/>
    <pageSetUpPr fitToPage="1"/>
  </sheetPr>
  <dimension ref="A1:L61"/>
  <sheetViews>
    <sheetView topLeftCell="A27" workbookViewId="0">
      <selection activeCell="A52" sqref="A52"/>
    </sheetView>
  </sheetViews>
  <sheetFormatPr baseColWidth="10" defaultColWidth="11.42578125" defaultRowHeight="14.45" customHeight="1"/>
  <cols>
    <col min="1" max="2" width="8.42578125" customWidth="1"/>
    <col min="3" max="3" width="26.7109375" customWidth="1"/>
    <col min="4" max="4" width="3.7109375" customWidth="1"/>
    <col min="5" max="5" width="8.140625" customWidth="1"/>
    <col min="6" max="6" width="17.140625" customWidth="1"/>
    <col min="7" max="7" width="2" customWidth="1"/>
    <col min="8" max="8" width="8.140625" customWidth="1"/>
    <col min="9" max="9" width="17.140625" customWidth="1"/>
    <col min="10" max="10" width="1.85546875" customWidth="1"/>
    <col min="11" max="11" width="8.140625" customWidth="1"/>
    <col min="12" max="12" width="12.42578125" customWidth="1"/>
    <col min="13" max="16378" width="11.42578125" customWidth="1"/>
  </cols>
  <sheetData>
    <row r="1" spans="1:12" ht="13.5" customHeight="1">
      <c r="C1" s="542"/>
      <c r="D1" s="489"/>
      <c r="E1" s="489"/>
      <c r="F1" s="489"/>
      <c r="G1" s="489"/>
      <c r="H1" s="489"/>
      <c r="I1" s="489"/>
      <c r="J1" s="489"/>
      <c r="K1" s="489"/>
      <c r="L1" s="489"/>
    </row>
    <row r="2" spans="1:12" ht="15">
      <c r="C2" s="542"/>
      <c r="D2" s="489"/>
      <c r="E2" s="489"/>
      <c r="F2" s="489"/>
      <c r="G2" s="489"/>
      <c r="H2" s="489"/>
      <c r="I2" s="489"/>
      <c r="J2" s="489"/>
      <c r="K2" s="489"/>
      <c r="L2" s="489" t="s">
        <v>291</v>
      </c>
    </row>
    <row r="3" spans="1:12" ht="15">
      <c r="C3" s="542"/>
      <c r="D3" s="489"/>
      <c r="E3" s="489"/>
      <c r="F3" s="489"/>
      <c r="G3" s="489"/>
      <c r="H3" s="489"/>
      <c r="I3" s="489"/>
      <c r="J3" s="489"/>
      <c r="K3" s="489"/>
      <c r="L3" s="489"/>
    </row>
    <row r="4" spans="1:12" ht="27.75" customHeight="1">
      <c r="A4" s="1216" t="s">
        <v>292</v>
      </c>
      <c r="B4" s="1216"/>
      <c r="C4" s="1216"/>
      <c r="D4" s="1216"/>
      <c r="E4" s="1216"/>
      <c r="F4" s="1216"/>
      <c r="G4" s="1216"/>
      <c r="H4" s="1216"/>
      <c r="I4" s="1216"/>
      <c r="J4" s="1216"/>
      <c r="K4" s="1216"/>
      <c r="L4" s="1216"/>
    </row>
    <row r="5" spans="1:12" ht="20.25">
      <c r="C5" s="543" t="s">
        <v>293</v>
      </c>
      <c r="D5" s="1217"/>
      <c r="E5" s="1217"/>
      <c r="F5" s="488"/>
      <c r="G5" s="488"/>
      <c r="H5" s="543"/>
      <c r="I5" s="543" t="s">
        <v>294</v>
      </c>
      <c r="J5" s="488"/>
      <c r="K5" s="544"/>
      <c r="L5" s="544"/>
    </row>
    <row r="6" spans="1:12" ht="18" customHeight="1">
      <c r="C6" s="542"/>
      <c r="D6" s="489"/>
      <c r="E6" s="489"/>
      <c r="F6" s="489"/>
      <c r="G6" s="489"/>
      <c r="H6" s="545"/>
      <c r="I6" s="493"/>
      <c r="J6" s="493"/>
      <c r="K6" s="489"/>
      <c r="L6" s="489"/>
    </row>
    <row r="7" spans="1:12" ht="15.75" customHeight="1">
      <c r="C7" s="1218" t="s">
        <v>1702</v>
      </c>
      <c r="D7" s="1218"/>
      <c r="E7" s="493"/>
      <c r="F7" s="546">
        <f>+'INFO PROJET'!B5:B5</f>
        <v>0</v>
      </c>
      <c r="G7" s="493"/>
      <c r="H7" s="493"/>
      <c r="I7" s="493"/>
      <c r="J7" s="493"/>
      <c r="K7" s="493"/>
      <c r="L7" s="493"/>
    </row>
    <row r="8" spans="1:12" ht="15.75" customHeight="1">
      <c r="C8" s="1218" t="s">
        <v>1703</v>
      </c>
      <c r="D8" s="1218"/>
      <c r="E8" s="490"/>
      <c r="F8" s="546">
        <f>+'INFO PROJET'!B6:B6</f>
        <v>0</v>
      </c>
      <c r="G8" s="493"/>
      <c r="H8" s="493"/>
      <c r="I8" s="493"/>
      <c r="J8" s="493"/>
      <c r="K8" s="493"/>
      <c r="L8" s="493"/>
    </row>
    <row r="9" spans="1:12" ht="15.75" customHeight="1">
      <c r="C9" s="1219"/>
      <c r="D9" s="1219"/>
      <c r="E9" s="493"/>
      <c r="F9" s="493"/>
      <c r="G9" s="493"/>
      <c r="H9" s="493"/>
      <c r="I9" s="493"/>
      <c r="J9" s="493"/>
      <c r="K9" s="493"/>
      <c r="L9" s="493"/>
    </row>
    <row r="10" spans="1:12" ht="15">
      <c r="C10" s="547"/>
      <c r="D10" s="547"/>
      <c r="E10" s="542"/>
      <c r="F10" s="489"/>
      <c r="G10" s="489"/>
      <c r="H10" s="489"/>
      <c r="I10" s="489"/>
      <c r="J10" s="489"/>
      <c r="K10" s="489"/>
      <c r="L10" s="489"/>
    </row>
    <row r="11" spans="1:12" ht="13.5" customHeight="1">
      <c r="C11" s="542"/>
      <c r="D11" s="489"/>
      <c r="E11" s="489"/>
      <c r="F11" s="489"/>
      <c r="G11" s="489"/>
      <c r="H11" s="489"/>
      <c r="I11" s="489"/>
      <c r="J11" s="489"/>
      <c r="K11" s="489"/>
      <c r="L11" s="489"/>
    </row>
    <row r="12" spans="1:12" ht="15.75" customHeight="1">
      <c r="C12" s="1215" t="s">
        <v>1704</v>
      </c>
      <c r="D12" s="489"/>
      <c r="E12" s="548" t="s">
        <v>253</v>
      </c>
      <c r="F12" s="549" t="s">
        <v>267</v>
      </c>
      <c r="G12" s="489"/>
      <c r="H12" s="548" t="s">
        <v>253</v>
      </c>
      <c r="I12" s="549"/>
      <c r="J12" s="489"/>
      <c r="K12" s="489"/>
      <c r="L12" s="489"/>
    </row>
    <row r="13" spans="1:12" ht="15.75" customHeight="1">
      <c r="C13" s="1215"/>
      <c r="D13" s="489"/>
      <c r="E13" s="550" t="s">
        <v>1705</v>
      </c>
      <c r="F13" s="550" t="s">
        <v>242</v>
      </c>
      <c r="G13" s="493"/>
      <c r="H13" s="550" t="s">
        <v>1705</v>
      </c>
      <c r="I13" s="550" t="s">
        <v>242</v>
      </c>
      <c r="J13" s="493"/>
      <c r="K13" s="489"/>
      <c r="L13" s="489"/>
    </row>
    <row r="14" spans="1:12" ht="15.75" customHeight="1">
      <c r="C14" s="551">
        <v>200</v>
      </c>
      <c r="D14" s="489"/>
      <c r="E14" s="552"/>
      <c r="F14" s="553">
        <f>+E14*C14</f>
        <v>0</v>
      </c>
      <c r="G14" s="489"/>
      <c r="H14" s="552"/>
      <c r="I14" s="553" t="str">
        <f t="shared" ref="I14:I26" si="0">IF(OR($C14=0,H14=0),"",H14*$C14)</f>
        <v/>
      </c>
      <c r="J14" s="489"/>
      <c r="K14" s="489"/>
      <c r="L14" s="489"/>
    </row>
    <row r="15" spans="1:12" ht="15.75" customHeight="1">
      <c r="C15" s="551">
        <v>100</v>
      </c>
      <c r="D15" s="489"/>
      <c r="E15" s="552"/>
      <c r="F15" s="553">
        <f>+E15*C15</f>
        <v>0</v>
      </c>
      <c r="G15" s="489"/>
      <c r="H15" s="552"/>
      <c r="I15" s="553" t="str">
        <f t="shared" si="0"/>
        <v/>
      </c>
      <c r="J15" s="489"/>
      <c r="K15" s="489"/>
      <c r="L15" s="489"/>
    </row>
    <row r="16" spans="1:12" ht="15.75" customHeight="1">
      <c r="C16" s="551">
        <v>50</v>
      </c>
      <c r="D16" s="489"/>
      <c r="E16" s="552"/>
      <c r="F16" s="553">
        <f t="shared" ref="F16:F18" si="1">+E16*C16</f>
        <v>0</v>
      </c>
      <c r="G16" s="489"/>
      <c r="H16" s="552"/>
      <c r="I16" s="553" t="str">
        <f t="shared" si="0"/>
        <v/>
      </c>
      <c r="J16" s="489"/>
      <c r="K16" s="489"/>
      <c r="L16" s="489"/>
    </row>
    <row r="17" spans="3:12" ht="15.75" customHeight="1">
      <c r="C17" s="551">
        <v>20</v>
      </c>
      <c r="D17" s="489"/>
      <c r="E17" s="552"/>
      <c r="F17" s="553">
        <f t="shared" si="1"/>
        <v>0</v>
      </c>
      <c r="G17" s="489"/>
      <c r="H17" s="552"/>
      <c r="I17" s="553" t="str">
        <f t="shared" si="0"/>
        <v/>
      </c>
      <c r="J17" s="489"/>
      <c r="K17" s="489"/>
      <c r="L17" s="489"/>
    </row>
    <row r="18" spans="3:12" ht="15.75" customHeight="1">
      <c r="C18" s="551">
        <v>10</v>
      </c>
      <c r="D18" s="489"/>
      <c r="E18" s="552"/>
      <c r="F18" s="553">
        <f t="shared" si="1"/>
        <v>0</v>
      </c>
      <c r="G18" s="489"/>
      <c r="H18" s="552"/>
      <c r="I18" s="553" t="str">
        <f t="shared" si="0"/>
        <v/>
      </c>
      <c r="J18" s="489"/>
      <c r="K18" s="489"/>
      <c r="L18" s="489"/>
    </row>
    <row r="19" spans="3:12" ht="15.75" customHeight="1">
      <c r="C19" s="554"/>
      <c r="D19" s="489"/>
      <c r="E19" s="552"/>
      <c r="F19" s="553" t="str">
        <f t="shared" ref="F19:F26" si="2">IF(OR($C19=0,E19=0),"",E19*$C19)</f>
        <v/>
      </c>
      <c r="G19" s="489"/>
      <c r="H19" s="552"/>
      <c r="I19" s="553" t="str">
        <f t="shared" si="0"/>
        <v/>
      </c>
      <c r="J19" s="489"/>
      <c r="K19" s="489"/>
      <c r="L19" s="489"/>
    </row>
    <row r="20" spans="3:12" ht="15.75" customHeight="1">
      <c r="C20" s="554"/>
      <c r="D20" s="489"/>
      <c r="E20" s="552"/>
      <c r="F20" s="553" t="str">
        <f t="shared" si="2"/>
        <v/>
      </c>
      <c r="G20" s="489"/>
      <c r="H20" s="552"/>
      <c r="I20" s="553" t="str">
        <f t="shared" si="0"/>
        <v/>
      </c>
      <c r="J20" s="489"/>
      <c r="K20" s="489"/>
      <c r="L20" s="489"/>
    </row>
    <row r="21" spans="3:12" ht="15.75" customHeight="1">
      <c r="C21" s="554"/>
      <c r="D21" s="489"/>
      <c r="E21" s="552"/>
      <c r="F21" s="553" t="str">
        <f t="shared" si="2"/>
        <v/>
      </c>
      <c r="G21" s="489"/>
      <c r="H21" s="552"/>
      <c r="I21" s="553" t="str">
        <f t="shared" si="0"/>
        <v/>
      </c>
      <c r="J21" s="489"/>
      <c r="K21" s="489"/>
      <c r="L21" s="489"/>
    </row>
    <row r="22" spans="3:12" ht="15.75" customHeight="1">
      <c r="C22" s="554"/>
      <c r="D22" s="489"/>
      <c r="E22" s="552"/>
      <c r="F22" s="553" t="str">
        <f t="shared" si="2"/>
        <v/>
      </c>
      <c r="G22" s="489"/>
      <c r="H22" s="552"/>
      <c r="I22" s="553" t="str">
        <f t="shared" si="0"/>
        <v/>
      </c>
      <c r="J22" s="489"/>
      <c r="K22" s="489"/>
      <c r="L22" s="489"/>
    </row>
    <row r="23" spans="3:12" ht="15.75" customHeight="1">
      <c r="C23" s="554"/>
      <c r="D23" s="489"/>
      <c r="E23" s="552"/>
      <c r="F23" s="553" t="str">
        <f t="shared" si="2"/>
        <v/>
      </c>
      <c r="G23" s="489"/>
      <c r="H23" s="552"/>
      <c r="I23" s="553" t="str">
        <f t="shared" si="0"/>
        <v/>
      </c>
      <c r="J23" s="489"/>
      <c r="K23" s="489"/>
      <c r="L23" s="489"/>
    </row>
    <row r="24" spans="3:12" ht="15.75" customHeight="1">
      <c r="C24" s="554"/>
      <c r="D24" s="489"/>
      <c r="E24" s="552"/>
      <c r="F24" s="553" t="str">
        <f t="shared" si="2"/>
        <v/>
      </c>
      <c r="G24" s="489"/>
      <c r="H24" s="552"/>
      <c r="I24" s="553" t="str">
        <f t="shared" si="0"/>
        <v/>
      </c>
      <c r="J24" s="489"/>
      <c r="K24" s="489"/>
      <c r="L24" s="489"/>
    </row>
    <row r="25" spans="3:12" ht="15.75" customHeight="1">
      <c r="C25" s="554"/>
      <c r="D25" s="489"/>
      <c r="E25" s="552"/>
      <c r="F25" s="553" t="str">
        <f t="shared" si="2"/>
        <v/>
      </c>
      <c r="G25" s="489"/>
      <c r="H25" s="552"/>
      <c r="I25" s="553" t="str">
        <f t="shared" si="0"/>
        <v/>
      </c>
      <c r="J25" s="489"/>
      <c r="K25" s="489"/>
      <c r="L25" s="489"/>
    </row>
    <row r="26" spans="3:12" ht="15.75" customHeight="1">
      <c r="C26" s="554"/>
      <c r="D26" s="489"/>
      <c r="E26" s="552"/>
      <c r="F26" s="553" t="str">
        <f t="shared" si="2"/>
        <v/>
      </c>
      <c r="G26" s="489"/>
      <c r="H26" s="552"/>
      <c r="I26" s="553" t="str">
        <f t="shared" si="0"/>
        <v/>
      </c>
      <c r="J26" s="489"/>
      <c r="K26" s="489"/>
      <c r="L26" s="489"/>
    </row>
    <row r="27" spans="3:12" ht="15.75" customHeight="1">
      <c r="C27" s="555" t="s">
        <v>296</v>
      </c>
      <c r="D27" s="489"/>
      <c r="E27" s="556"/>
      <c r="F27" s="557">
        <f>SUM(F14:F26)</f>
        <v>0</v>
      </c>
      <c r="G27" s="489"/>
      <c r="H27" s="556"/>
      <c r="I27" s="557">
        <f>SUM(I14:I26)</f>
        <v>0</v>
      </c>
      <c r="J27" s="489"/>
      <c r="K27" s="489"/>
      <c r="L27" s="489"/>
    </row>
    <row r="28" spans="3:12" ht="13.5" customHeight="1">
      <c r="C28" s="489"/>
      <c r="D28" s="489"/>
      <c r="E28" s="489"/>
      <c r="F28" s="489"/>
      <c r="G28" s="489"/>
      <c r="H28" s="489"/>
      <c r="I28" s="489"/>
      <c r="J28" s="489"/>
      <c r="K28" s="489"/>
      <c r="L28" s="489"/>
    </row>
    <row r="29" spans="3:12" ht="13.5" customHeight="1">
      <c r="C29" s="1215" t="s">
        <v>1706</v>
      </c>
      <c r="D29" s="489"/>
      <c r="E29" s="489"/>
      <c r="F29" s="489"/>
      <c r="G29" s="489"/>
      <c r="H29" s="489"/>
      <c r="I29" s="489"/>
      <c r="J29" s="489"/>
      <c r="K29" s="489"/>
      <c r="L29" s="489"/>
    </row>
    <row r="30" spans="3:12" ht="15.75" customHeight="1">
      <c r="C30" s="1215"/>
      <c r="D30" s="489"/>
      <c r="E30" s="550" t="s">
        <v>1705</v>
      </c>
      <c r="F30" s="550" t="s">
        <v>242</v>
      </c>
      <c r="G30" s="493"/>
      <c r="H30" s="550" t="s">
        <v>1705</v>
      </c>
      <c r="I30" s="550" t="s">
        <v>242</v>
      </c>
      <c r="J30" s="493"/>
      <c r="K30" s="489"/>
      <c r="L30" s="489"/>
    </row>
    <row r="31" spans="3:12" ht="15.75" customHeight="1">
      <c r="C31" s="558">
        <v>5</v>
      </c>
      <c r="D31" s="489"/>
      <c r="E31" s="552"/>
      <c r="F31" s="553">
        <f t="shared" ref="F31:F36" si="3">+E31*C31</f>
        <v>0</v>
      </c>
      <c r="G31" s="489"/>
      <c r="H31" s="552"/>
      <c r="I31" s="553" t="str">
        <f t="shared" ref="I31:I43" si="4">IF(OR($C31=0,H31=0),"",H31*$C31)</f>
        <v/>
      </c>
      <c r="J31" s="489"/>
      <c r="K31" s="489"/>
      <c r="L31" s="489"/>
    </row>
    <row r="32" spans="3:12" ht="15.75" customHeight="1">
      <c r="C32" s="558">
        <v>2</v>
      </c>
      <c r="D32" s="489"/>
      <c r="E32" s="552"/>
      <c r="F32" s="553">
        <f t="shared" si="3"/>
        <v>0</v>
      </c>
      <c r="G32" s="489"/>
      <c r="H32" s="552"/>
      <c r="I32" s="553" t="str">
        <f t="shared" si="4"/>
        <v/>
      </c>
      <c r="J32" s="489"/>
      <c r="K32" s="489"/>
      <c r="L32" s="489"/>
    </row>
    <row r="33" spans="3:12" ht="15.75" customHeight="1">
      <c r="C33" s="558">
        <v>1</v>
      </c>
      <c r="D33" s="489"/>
      <c r="E33" s="552"/>
      <c r="F33" s="553">
        <f t="shared" si="3"/>
        <v>0</v>
      </c>
      <c r="G33" s="489"/>
      <c r="H33" s="552"/>
      <c r="I33" s="553" t="str">
        <f t="shared" si="4"/>
        <v/>
      </c>
      <c r="J33" s="489"/>
      <c r="K33" s="489"/>
      <c r="L33" s="489"/>
    </row>
    <row r="34" spans="3:12" ht="15.75" customHeight="1">
      <c r="C34" s="558">
        <v>0.5</v>
      </c>
      <c r="D34" s="489"/>
      <c r="E34" s="552"/>
      <c r="F34" s="553">
        <f t="shared" si="3"/>
        <v>0</v>
      </c>
      <c r="G34" s="489"/>
      <c r="H34" s="552"/>
      <c r="I34" s="553" t="str">
        <f t="shared" si="4"/>
        <v/>
      </c>
      <c r="J34" s="489"/>
      <c r="K34" s="489"/>
      <c r="L34" s="489"/>
    </row>
    <row r="35" spans="3:12" ht="15.75" customHeight="1">
      <c r="C35" s="558">
        <v>0.2</v>
      </c>
      <c r="D35" s="489"/>
      <c r="E35" s="552"/>
      <c r="F35" s="553">
        <f t="shared" si="3"/>
        <v>0</v>
      </c>
      <c r="G35" s="489"/>
      <c r="H35" s="552"/>
      <c r="I35" s="553" t="str">
        <f t="shared" si="4"/>
        <v/>
      </c>
      <c r="J35" s="489"/>
      <c r="K35" s="489"/>
      <c r="L35" s="489"/>
    </row>
    <row r="36" spans="3:12" ht="15.75" customHeight="1">
      <c r="C36" s="558">
        <v>0.1</v>
      </c>
      <c r="D36" s="489"/>
      <c r="E36" s="552"/>
      <c r="F36" s="553">
        <f t="shared" si="3"/>
        <v>0</v>
      </c>
      <c r="G36" s="489"/>
      <c r="H36" s="552"/>
      <c r="I36" s="553" t="str">
        <f t="shared" si="4"/>
        <v/>
      </c>
      <c r="J36" s="489"/>
      <c r="K36" s="489"/>
      <c r="L36" s="489"/>
    </row>
    <row r="37" spans="3:12" ht="15.75" customHeight="1">
      <c r="C37" s="559"/>
      <c r="D37" s="489"/>
      <c r="E37" s="552"/>
      <c r="F37" s="553" t="str">
        <f t="shared" ref="F37:F43" si="5">IF(OR($C37=0,E37=0),"",E37*$C37)</f>
        <v/>
      </c>
      <c r="G37" s="489"/>
      <c r="H37" s="552"/>
      <c r="I37" s="553" t="str">
        <f t="shared" si="4"/>
        <v/>
      </c>
      <c r="J37" s="489"/>
      <c r="K37" s="489"/>
      <c r="L37" s="489"/>
    </row>
    <row r="38" spans="3:12" ht="15.75" customHeight="1">
      <c r="C38" s="559"/>
      <c r="D38" s="489"/>
      <c r="E38" s="552"/>
      <c r="F38" s="553" t="str">
        <f t="shared" si="5"/>
        <v/>
      </c>
      <c r="G38" s="489"/>
      <c r="H38" s="552"/>
      <c r="I38" s="553" t="str">
        <f t="shared" si="4"/>
        <v/>
      </c>
      <c r="J38" s="489"/>
      <c r="K38" s="489"/>
      <c r="L38" s="489"/>
    </row>
    <row r="39" spans="3:12" ht="15.75" customHeight="1">
      <c r="C39" s="559"/>
      <c r="D39" s="489"/>
      <c r="E39" s="552"/>
      <c r="F39" s="553" t="str">
        <f t="shared" si="5"/>
        <v/>
      </c>
      <c r="G39" s="489"/>
      <c r="H39" s="552"/>
      <c r="I39" s="553" t="str">
        <f t="shared" si="4"/>
        <v/>
      </c>
      <c r="J39" s="489"/>
      <c r="K39" s="489"/>
      <c r="L39" s="489"/>
    </row>
    <row r="40" spans="3:12" ht="15.75" customHeight="1">
      <c r="C40" s="559"/>
      <c r="D40" s="489"/>
      <c r="E40" s="552"/>
      <c r="F40" s="553" t="str">
        <f t="shared" si="5"/>
        <v/>
      </c>
      <c r="G40" s="489"/>
      <c r="H40" s="552"/>
      <c r="I40" s="553" t="str">
        <f t="shared" si="4"/>
        <v/>
      </c>
      <c r="J40" s="489"/>
      <c r="K40" s="489"/>
      <c r="L40" s="489"/>
    </row>
    <row r="41" spans="3:12" ht="15.75" customHeight="1">
      <c r="C41" s="559"/>
      <c r="D41" s="489"/>
      <c r="E41" s="552"/>
      <c r="F41" s="553" t="str">
        <f t="shared" si="5"/>
        <v/>
      </c>
      <c r="G41" s="489"/>
      <c r="H41" s="552"/>
      <c r="I41" s="553" t="str">
        <f t="shared" si="4"/>
        <v/>
      </c>
      <c r="J41" s="489"/>
      <c r="K41" s="489"/>
      <c r="L41" s="489"/>
    </row>
    <row r="42" spans="3:12" ht="15.75" customHeight="1">
      <c r="C42" s="559"/>
      <c r="D42" s="489"/>
      <c r="E42" s="552"/>
      <c r="F42" s="553" t="str">
        <f t="shared" si="5"/>
        <v/>
      </c>
      <c r="G42" s="489"/>
      <c r="H42" s="552"/>
      <c r="I42" s="553" t="str">
        <f t="shared" si="4"/>
        <v/>
      </c>
      <c r="J42" s="489"/>
      <c r="K42" s="489"/>
      <c r="L42" s="489"/>
    </row>
    <row r="43" spans="3:12" ht="15.75" customHeight="1">
      <c r="C43" s="559"/>
      <c r="D43" s="489"/>
      <c r="E43" s="552"/>
      <c r="F43" s="553" t="str">
        <f t="shared" si="5"/>
        <v/>
      </c>
      <c r="G43" s="489"/>
      <c r="H43" s="552"/>
      <c r="I43" s="553" t="str">
        <f t="shared" si="4"/>
        <v/>
      </c>
      <c r="J43" s="489"/>
      <c r="K43" s="489"/>
      <c r="L43" s="489"/>
    </row>
    <row r="44" spans="3:12" ht="15.75" customHeight="1">
      <c r="C44" s="555" t="s">
        <v>296</v>
      </c>
      <c r="D44" s="489"/>
      <c r="E44" s="556"/>
      <c r="F44" s="557">
        <f>SUM(F31:F43)</f>
        <v>0</v>
      </c>
      <c r="G44" s="489"/>
      <c r="H44" s="556"/>
      <c r="I44" s="557">
        <f>SUM(I31:I43)</f>
        <v>0</v>
      </c>
      <c r="J44" s="489"/>
      <c r="K44" s="489"/>
      <c r="L44" s="489"/>
    </row>
    <row r="45" spans="3:12" ht="5.25" customHeight="1">
      <c r="C45" s="542"/>
      <c r="D45" s="489"/>
      <c r="E45" s="489"/>
      <c r="F45" s="489"/>
      <c r="G45" s="489"/>
      <c r="H45" s="489"/>
      <c r="I45" s="489"/>
      <c r="J45" s="489"/>
      <c r="K45" s="489"/>
      <c r="L45" s="489"/>
    </row>
    <row r="46" spans="3:12" ht="21.75" customHeight="1">
      <c r="C46" s="560" t="s">
        <v>21</v>
      </c>
      <c r="D46" s="521"/>
      <c r="E46" s="561"/>
      <c r="F46" s="562">
        <f>F44+F27</f>
        <v>0</v>
      </c>
      <c r="G46" s="521"/>
      <c r="H46" s="561"/>
      <c r="I46" s="562">
        <f>I44+I27</f>
        <v>0</v>
      </c>
      <c r="J46" s="521"/>
      <c r="K46" s="489"/>
      <c r="L46" s="489"/>
    </row>
    <row r="47" spans="3:12" ht="9.75" customHeight="1">
      <c r="C47" s="542"/>
      <c r="D47" s="489"/>
      <c r="E47" s="489"/>
      <c r="F47" s="489"/>
      <c r="G47" s="489"/>
      <c r="H47" s="489"/>
      <c r="I47" s="489"/>
      <c r="J47" s="489"/>
      <c r="K47" s="489"/>
      <c r="L47" s="489"/>
    </row>
    <row r="48" spans="3:12" ht="21.75" customHeight="1">
      <c r="C48" s="563" t="s">
        <v>1707</v>
      </c>
      <c r="D48" s="521"/>
      <c r="E48" s="564"/>
      <c r="F48" s="562">
        <f>+'A3 Cash'!J8</f>
        <v>0</v>
      </c>
      <c r="G48" s="521"/>
      <c r="H48" s="564"/>
      <c r="I48" s="562">
        <f>I46+I29</f>
        <v>0</v>
      </c>
      <c r="J48" s="521"/>
      <c r="K48" s="489"/>
      <c r="L48" s="489"/>
    </row>
    <row r="49" spans="1:12" ht="15">
      <c r="C49" s="542"/>
      <c r="D49" s="489"/>
      <c r="E49" s="489"/>
      <c r="F49" s="489"/>
      <c r="G49" s="489"/>
      <c r="H49" s="489"/>
      <c r="I49" s="489"/>
      <c r="J49" s="489"/>
      <c r="K49" s="489"/>
      <c r="L49" s="489"/>
    </row>
    <row r="50" spans="1:12" ht="23.25" customHeight="1">
      <c r="C50" s="563" t="s">
        <v>1708</v>
      </c>
      <c r="D50" s="521"/>
      <c r="E50" s="564"/>
      <c r="F50" s="562">
        <f>+F46-F48</f>
        <v>0</v>
      </c>
      <c r="G50" s="521"/>
      <c r="H50" s="564"/>
      <c r="I50" s="562">
        <f>+I46-I48</f>
        <v>0</v>
      </c>
      <c r="J50" s="521"/>
      <c r="K50" s="489"/>
      <c r="L50" s="489"/>
    </row>
    <row r="51" spans="1:12" ht="15">
      <c r="C51" s="489"/>
      <c r="D51" s="489"/>
      <c r="E51" s="489"/>
      <c r="F51" s="489"/>
      <c r="G51" s="489"/>
      <c r="H51" s="489"/>
      <c r="I51" s="489"/>
      <c r="J51" s="489"/>
      <c r="K51" s="489"/>
      <c r="L51" s="489"/>
    </row>
    <row r="52" spans="1:12" ht="19.5" customHeight="1">
      <c r="A52" s="492" t="s">
        <v>1709</v>
      </c>
      <c r="B52" s="489"/>
      <c r="C52" s="500"/>
      <c r="D52" s="500"/>
      <c r="E52" s="500"/>
      <c r="F52" s="500"/>
      <c r="G52" s="500"/>
      <c r="H52" s="565"/>
      <c r="I52" s="565"/>
      <c r="J52" s="489"/>
      <c r="K52" s="489"/>
      <c r="L52" s="489"/>
    </row>
    <row r="53" spans="1:12" ht="19.5" customHeight="1">
      <c r="G53" s="489"/>
      <c r="H53" s="489"/>
      <c r="I53" s="489"/>
      <c r="J53" s="489"/>
      <c r="K53" s="489"/>
      <c r="L53" s="489"/>
    </row>
    <row r="54" spans="1:12" ht="19.5" customHeight="1">
      <c r="B54" s="490" t="s">
        <v>297</v>
      </c>
      <c r="C54" s="500"/>
      <c r="D54" s="500"/>
      <c r="E54" s="565"/>
      <c r="F54" s="490" t="s">
        <v>297</v>
      </c>
      <c r="G54" s="489"/>
      <c r="H54" s="500"/>
      <c r="I54" s="500"/>
      <c r="J54" s="489"/>
      <c r="K54" s="489"/>
      <c r="L54" s="489"/>
    </row>
    <row r="55" spans="1:12" ht="15">
      <c r="B55" s="490" t="s">
        <v>298</v>
      </c>
      <c r="C55" s="489"/>
      <c r="D55" s="489"/>
      <c r="E55" s="489"/>
      <c r="F55" s="490" t="s">
        <v>298</v>
      </c>
      <c r="G55" s="489"/>
      <c r="H55" s="489"/>
      <c r="I55" s="489"/>
      <c r="J55" s="489"/>
      <c r="K55" s="489"/>
      <c r="L55" s="489"/>
    </row>
    <row r="56" spans="1:12" ht="18.75" customHeight="1">
      <c r="C56" s="526"/>
      <c r="D56" s="489"/>
      <c r="E56" s="489"/>
      <c r="F56" s="489"/>
      <c r="G56" s="489"/>
      <c r="H56" s="489"/>
      <c r="I56" s="489"/>
      <c r="J56" s="489"/>
      <c r="K56" s="489"/>
      <c r="L56" s="489"/>
    </row>
    <row r="57" spans="1:12" ht="18.75" customHeight="1">
      <c r="G57" s="489"/>
      <c r="H57" s="489"/>
      <c r="I57" s="489"/>
      <c r="J57" s="489"/>
      <c r="K57" s="489"/>
      <c r="L57" s="489"/>
    </row>
    <row r="58" spans="1:12" ht="15">
      <c r="G58" s="489"/>
      <c r="H58" s="489"/>
      <c r="I58" s="489"/>
      <c r="J58" s="489"/>
      <c r="K58" s="489"/>
      <c r="L58" s="489"/>
    </row>
    <row r="59" spans="1:12" ht="15">
      <c r="C59" s="542"/>
      <c r="D59" s="489"/>
      <c r="E59" s="489"/>
      <c r="F59" s="489"/>
      <c r="G59" s="489"/>
      <c r="H59" s="489"/>
      <c r="I59" s="489"/>
      <c r="J59" s="489"/>
      <c r="K59" s="489"/>
      <c r="L59" s="489"/>
    </row>
    <row r="60" spans="1:12" ht="15">
      <c r="C60" s="542"/>
      <c r="D60" s="489"/>
      <c r="E60" s="489"/>
      <c r="F60" s="489"/>
      <c r="G60" s="489"/>
      <c r="H60" s="489"/>
      <c r="I60" s="489"/>
      <c r="J60" s="489"/>
      <c r="K60" s="489"/>
      <c r="L60" s="489"/>
    </row>
    <row r="61" spans="1:12" ht="15">
      <c r="C61" s="542"/>
      <c r="D61" s="489"/>
      <c r="E61" s="489"/>
      <c r="F61" s="489" t="s">
        <v>92</v>
      </c>
      <c r="G61" s="489"/>
      <c r="H61" s="489"/>
      <c r="I61" s="489"/>
      <c r="J61" s="489"/>
      <c r="K61" s="489"/>
      <c r="L61" s="489"/>
    </row>
  </sheetData>
  <mergeCells count="7">
    <mergeCell ref="C29:C30"/>
    <mergeCell ref="A4:L4"/>
    <mergeCell ref="D5:E5"/>
    <mergeCell ref="C7:D7"/>
    <mergeCell ref="C8:D8"/>
    <mergeCell ref="C9:D9"/>
    <mergeCell ref="C12:C13"/>
  </mergeCells>
  <pageMargins left="0.70826771653543308" right="0.70826771653543308" top="1.1417322834645671" bottom="1.1417322834645671" header="0.74803149606299213" footer="0.74803149606299213"/>
  <pageSetup paperSize="9" scale="71" orientation="portrait" r:id="rId1"/>
  <headerFooter alignWithMargins="0"/>
  <rowBreaks count="1" manualBreakCount="1">
    <brk id="5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39997558519241921"/>
  </sheetPr>
  <dimension ref="A1:Z179"/>
  <sheetViews>
    <sheetView topLeftCell="E3" workbookViewId="0">
      <selection activeCell="A10" sqref="A10:R10"/>
    </sheetView>
  </sheetViews>
  <sheetFormatPr baseColWidth="10" defaultColWidth="11.42578125" defaultRowHeight="14.45" customHeight="1"/>
  <cols>
    <col min="1" max="5" width="11" customWidth="1"/>
    <col min="6" max="6" width="26.42578125" customWidth="1"/>
    <col min="7" max="7" width="16.42578125" customWidth="1"/>
    <col min="8" max="10" width="15.42578125" customWidth="1"/>
    <col min="11" max="11" width="11.85546875" customWidth="1"/>
    <col min="12" max="12" width="15.42578125" customWidth="1"/>
    <col min="13" max="14" width="11" customWidth="1"/>
    <col min="15" max="15" width="18.7109375" customWidth="1"/>
    <col min="16" max="18" width="11" customWidth="1"/>
    <col min="19" max="19" width="12.5703125" customWidth="1"/>
    <col min="20" max="26" width="11" customWidth="1"/>
    <col min="27" max="16380" width="11.42578125" customWidth="1"/>
  </cols>
  <sheetData>
    <row r="1" spans="1:26" ht="15.75">
      <c r="A1" s="427"/>
      <c r="C1" s="428" t="s">
        <v>251</v>
      </c>
      <c r="D1" s="428"/>
      <c r="E1" s="429"/>
      <c r="F1" s="808">
        <f>+'INFO PROJET'!B5:B5</f>
        <v>0</v>
      </c>
      <c r="G1" s="431"/>
      <c r="H1" s="432"/>
      <c r="I1" s="432"/>
      <c r="J1" s="433"/>
      <c r="K1" s="432"/>
      <c r="L1" s="434"/>
      <c r="M1" s="435"/>
      <c r="N1" s="436"/>
      <c r="U1" s="427"/>
      <c r="V1" s="427"/>
    </row>
    <row r="2" spans="1:26" ht="15.75" thickBot="1">
      <c r="A2" s="427"/>
      <c r="C2" s="437"/>
      <c r="D2" s="437"/>
      <c r="E2" s="438"/>
      <c r="F2" s="438"/>
      <c r="G2" s="438"/>
      <c r="H2" s="432"/>
      <c r="I2" s="432"/>
      <c r="J2" s="433"/>
      <c r="K2" s="432"/>
      <c r="L2" s="439"/>
      <c r="M2" s="438"/>
      <c r="N2" s="440"/>
      <c r="U2" s="427"/>
      <c r="V2" s="427"/>
    </row>
    <row r="3" spans="1:26" ht="15.75">
      <c r="A3" s="427"/>
      <c r="C3" s="441" t="s">
        <v>1699</v>
      </c>
      <c r="D3" s="843"/>
      <c r="E3" s="442"/>
      <c r="F3" s="443">
        <v>2026</v>
      </c>
      <c r="G3" s="438"/>
      <c r="H3" s="444" t="s">
        <v>252</v>
      </c>
      <c r="I3" s="664"/>
      <c r="J3" s="666">
        <f>+'A2 Banque'!J8</f>
        <v>0</v>
      </c>
      <c r="K3" s="665"/>
      <c r="L3" s="666">
        <f>+'A2 Banque'!L8</f>
        <v>0</v>
      </c>
      <c r="M3" s="435"/>
      <c r="N3" s="852" t="s">
        <v>253</v>
      </c>
      <c r="O3" s="853" t="s">
        <v>351</v>
      </c>
      <c r="P3" s="853" t="s">
        <v>352</v>
      </c>
      <c r="Q3" s="853" t="s">
        <v>353</v>
      </c>
      <c r="R3" s="853" t="s">
        <v>354</v>
      </c>
      <c r="S3" s="853" t="s">
        <v>355</v>
      </c>
      <c r="T3" s="853" t="s">
        <v>356</v>
      </c>
      <c r="U3" s="853" t="s">
        <v>357</v>
      </c>
      <c r="V3" s="853" t="s">
        <v>358</v>
      </c>
      <c r="W3" s="853" t="s">
        <v>359</v>
      </c>
      <c r="X3" s="853" t="s">
        <v>360</v>
      </c>
      <c r="Y3" s="853" t="s">
        <v>361</v>
      </c>
      <c r="Z3" s="854" t="s">
        <v>362</v>
      </c>
    </row>
    <row r="4" spans="1:26" ht="16.5" thickBot="1">
      <c r="A4" s="427"/>
      <c r="C4" s="448" t="s">
        <v>266</v>
      </c>
      <c r="D4" s="844"/>
      <c r="E4" s="449"/>
      <c r="F4" s="450"/>
      <c r="G4" s="438"/>
      <c r="H4" s="432"/>
      <c r="I4" s="432"/>
      <c r="J4" s="433"/>
      <c r="K4" s="432"/>
      <c r="L4" s="434"/>
      <c r="M4" s="435"/>
      <c r="N4" s="855">
        <f>+F6</f>
        <v>0</v>
      </c>
      <c r="O4" s="928">
        <f>+'A2 Banque'!Z4</f>
        <v>655.95699999999999</v>
      </c>
      <c r="P4" s="928">
        <f>+O4</f>
        <v>655.95699999999999</v>
      </c>
      <c r="Q4" s="928">
        <f t="shared" ref="Q4:Z4" si="0">+P4</f>
        <v>655.95699999999999</v>
      </c>
      <c r="R4" s="928">
        <f t="shared" si="0"/>
        <v>655.95699999999999</v>
      </c>
      <c r="S4" s="928">
        <f t="shared" si="0"/>
        <v>655.95699999999999</v>
      </c>
      <c r="T4" s="928">
        <f t="shared" si="0"/>
        <v>655.95699999999999</v>
      </c>
      <c r="U4" s="928">
        <f t="shared" si="0"/>
        <v>655.95699999999999</v>
      </c>
      <c r="V4" s="928">
        <f t="shared" si="0"/>
        <v>655.95699999999999</v>
      </c>
      <c r="W4" s="928">
        <f t="shared" si="0"/>
        <v>655.95699999999999</v>
      </c>
      <c r="X4" s="928">
        <f t="shared" si="0"/>
        <v>655.95699999999999</v>
      </c>
      <c r="Y4" s="928">
        <f t="shared" si="0"/>
        <v>655.95699999999999</v>
      </c>
      <c r="Z4" s="929">
        <f t="shared" si="0"/>
        <v>655.95699999999999</v>
      </c>
    </row>
    <row r="5" spans="1:26" ht="15.75">
      <c r="A5" s="427"/>
      <c r="C5" s="448" t="s">
        <v>268</v>
      </c>
      <c r="D5" s="844"/>
      <c r="E5" s="449"/>
      <c r="F5" s="450" t="s">
        <v>299</v>
      </c>
      <c r="G5" s="438"/>
      <c r="H5" s="432"/>
      <c r="I5" s="432"/>
      <c r="J5" s="433"/>
      <c r="K5" s="432"/>
      <c r="L5" s="434"/>
      <c r="M5" s="435"/>
      <c r="N5" s="850"/>
      <c r="O5" s="850"/>
      <c r="P5" s="850"/>
      <c r="Q5" s="850"/>
      <c r="R5" s="850"/>
      <c r="S5" s="850"/>
      <c r="T5" s="850"/>
      <c r="U5" s="850"/>
      <c r="V5" s="850"/>
      <c r="W5" s="850"/>
      <c r="X5" s="850"/>
      <c r="Y5" s="850"/>
      <c r="Z5" s="850"/>
    </row>
    <row r="6" spans="1:26" ht="15.75">
      <c r="A6" s="427"/>
      <c r="C6" s="448" t="s">
        <v>253</v>
      </c>
      <c r="D6" s="844"/>
      <c r="E6" s="449"/>
      <c r="F6" s="953">
        <f>+'INFO PROJET'!B12</f>
        <v>0</v>
      </c>
      <c r="G6" s="1214"/>
      <c r="H6" s="444" t="s">
        <v>270</v>
      </c>
      <c r="I6" s="444" t="s">
        <v>271</v>
      </c>
      <c r="J6" s="444" t="s">
        <v>210</v>
      </c>
      <c r="K6" s="446"/>
      <c r="L6" s="445" t="s">
        <v>272</v>
      </c>
      <c r="M6" s="451"/>
      <c r="N6" s="850"/>
      <c r="O6" s="850"/>
      <c r="P6" s="850"/>
      <c r="Q6" s="850"/>
      <c r="R6" s="850"/>
      <c r="S6" s="850"/>
      <c r="T6" s="850"/>
      <c r="U6" s="850"/>
      <c r="V6" s="850"/>
      <c r="W6" s="850"/>
      <c r="X6" s="850"/>
      <c r="Y6" s="850"/>
      <c r="Z6" s="850"/>
    </row>
    <row r="7" spans="1:26" ht="15.75">
      <c r="A7" s="427"/>
      <c r="C7" s="452" t="s">
        <v>273</v>
      </c>
      <c r="D7" s="845"/>
      <c r="E7" s="453"/>
      <c r="F7" s="454"/>
      <c r="G7" s="1214"/>
      <c r="H7" s="455">
        <f>SUM(H11:H176)</f>
        <v>0</v>
      </c>
      <c r="I7" s="455">
        <f>SUM(I11:I176)</f>
        <v>0</v>
      </c>
      <c r="J7" s="456">
        <f>H7-I7</f>
        <v>0</v>
      </c>
      <c r="K7" s="446"/>
      <c r="L7" s="457">
        <f>SUM(L11:L176)</f>
        <v>0</v>
      </c>
      <c r="M7" s="920"/>
      <c r="N7" s="850"/>
      <c r="O7" s="850"/>
      <c r="P7" s="850"/>
      <c r="Q7" s="850"/>
      <c r="R7" s="850"/>
      <c r="S7" s="850"/>
      <c r="T7" s="850"/>
      <c r="U7" s="850"/>
      <c r="V7" s="850"/>
      <c r="W7" s="850"/>
      <c r="X7" s="850"/>
      <c r="Y7" s="850"/>
      <c r="Z7" s="850"/>
    </row>
    <row r="8" spans="1:26" ht="15.75">
      <c r="A8" s="427"/>
      <c r="B8" s="458"/>
      <c r="C8" s="458"/>
      <c r="D8" s="458"/>
      <c r="E8" s="459"/>
      <c r="F8" s="460"/>
      <c r="G8" s="438"/>
      <c r="H8" s="461" t="s">
        <v>300</v>
      </c>
      <c r="I8" s="462"/>
      <c r="J8" s="456">
        <f>+J3+J7</f>
        <v>0</v>
      </c>
      <c r="K8" s="446"/>
      <c r="L8" s="457">
        <f>+L3+L7</f>
        <v>0</v>
      </c>
      <c r="M8" s="451"/>
      <c r="N8" s="463"/>
      <c r="U8" s="427"/>
      <c r="V8" s="427"/>
    </row>
    <row r="9" spans="1:26" ht="18">
      <c r="A9" s="464">
        <v>1</v>
      </c>
      <c r="B9" s="464">
        <v>2</v>
      </c>
      <c r="C9" s="464">
        <v>3</v>
      </c>
      <c r="D9" s="464">
        <v>4</v>
      </c>
      <c r="E9" s="464">
        <v>5</v>
      </c>
      <c r="F9" s="464">
        <v>6</v>
      </c>
      <c r="G9" s="464">
        <v>7</v>
      </c>
      <c r="H9" s="464">
        <v>8</v>
      </c>
      <c r="I9" s="464">
        <v>9</v>
      </c>
      <c r="J9" s="464">
        <v>10</v>
      </c>
      <c r="K9" s="464">
        <v>11</v>
      </c>
      <c r="L9" s="464">
        <v>12</v>
      </c>
      <c r="M9" s="464">
        <v>13</v>
      </c>
      <c r="N9" s="464">
        <v>14</v>
      </c>
      <c r="O9" s="464">
        <v>15</v>
      </c>
      <c r="P9" s="464">
        <v>16</v>
      </c>
      <c r="Q9" s="464">
        <v>17</v>
      </c>
      <c r="R9" s="464">
        <v>18</v>
      </c>
    </row>
    <row r="10" spans="1:26" ht="33.75">
      <c r="A10" s="465" t="s">
        <v>275</v>
      </c>
      <c r="B10" s="465" t="s">
        <v>276</v>
      </c>
      <c r="C10" s="536" t="s">
        <v>277</v>
      </c>
      <c r="D10" s="846" t="s">
        <v>1700</v>
      </c>
      <c r="E10" s="847" t="s">
        <v>1701</v>
      </c>
      <c r="F10" s="465" t="s">
        <v>278</v>
      </c>
      <c r="G10" s="465" t="s">
        <v>279</v>
      </c>
      <c r="H10" s="465" t="s">
        <v>270</v>
      </c>
      <c r="I10" s="465" t="s">
        <v>271</v>
      </c>
      <c r="J10" s="465" t="s">
        <v>210</v>
      </c>
      <c r="K10" s="926" t="s">
        <v>206</v>
      </c>
      <c r="L10" s="467" t="s">
        <v>281</v>
      </c>
      <c r="M10" s="465" t="s">
        <v>282</v>
      </c>
      <c r="N10" s="465" t="s">
        <v>283</v>
      </c>
      <c r="O10" s="465" t="s">
        <v>284</v>
      </c>
      <c r="P10" s="465" t="s">
        <v>285</v>
      </c>
      <c r="Q10" s="465" t="s">
        <v>286</v>
      </c>
      <c r="R10" s="465" t="s">
        <v>287</v>
      </c>
    </row>
    <row r="11" spans="1:26" ht="15">
      <c r="A11" s="468"/>
      <c r="B11" s="469"/>
      <c r="C11" s="537"/>
      <c r="D11" s="848" t="str">
        <f>"Banque-"&amp;Q11</f>
        <v>Banque-01/1900</v>
      </c>
      <c r="E11" s="849"/>
      <c r="F11" s="471"/>
      <c r="G11" s="472"/>
      <c r="H11" s="965"/>
      <c r="I11" s="966"/>
      <c r="J11" s="967">
        <f>+H11-I11+J3</f>
        <v>0</v>
      </c>
      <c r="K11" s="968">
        <f t="shared" ref="K11:K74" si="1">+IFERROR((+INDEX($O$4:$Z$4,MATCH(Q11,$O$3:$Z$3,0))),0)</f>
        <v>0</v>
      </c>
      <c r="L11" s="473">
        <f t="shared" ref="L11:L74" si="2">IFERROR((H11/K11-I11/K11),0)</f>
        <v>0</v>
      </c>
      <c r="M11" s="474"/>
      <c r="N11" s="706">
        <f>+IF(A11="",0,IF(A11=Table!$A$5,L11,(IF(A11=Table!$A$3,0,IF(A11=Table!$A$4,L11,0)))))</f>
        <v>0</v>
      </c>
      <c r="O11" s="672"/>
      <c r="P11" s="707">
        <f>-IF(A11=Table!$A$5,I11,0)+IF(A11=Table!$A$5,H11,0)</f>
        <v>0</v>
      </c>
      <c r="Q11" s="539" t="str">
        <f t="shared" ref="Q11:Q74" si="3">+TEXT(B11,"mm/aaaa")</f>
        <v>01/1900</v>
      </c>
      <c r="R11" s="475">
        <f>ROUNDUP(MONTH(Q11)/3,0)</f>
        <v>1</v>
      </c>
    </row>
    <row r="12" spans="1:26" ht="15">
      <c r="A12" s="468"/>
      <c r="B12" s="469"/>
      <c r="C12" s="537"/>
      <c r="D12" s="848" t="str">
        <f t="shared" ref="D12:D75" si="4">"Banque-"&amp;Q12</f>
        <v>Banque-01/1900</v>
      </c>
      <c r="E12" s="470"/>
      <c r="F12" s="471"/>
      <c r="G12" s="472"/>
      <c r="H12" s="965"/>
      <c r="I12" s="966"/>
      <c r="J12" s="967">
        <f t="shared" ref="J12:J75" si="5">+J11+H12-I12</f>
        <v>0</v>
      </c>
      <c r="K12" s="968">
        <f t="shared" si="1"/>
        <v>0</v>
      </c>
      <c r="L12" s="473">
        <f t="shared" si="2"/>
        <v>0</v>
      </c>
      <c r="M12" s="474"/>
      <c r="N12" s="706">
        <f>+IF(A12="",0,IF(A12=Table!$A$5,L12,(IF(A12=Table!$A$3,0,IF(A12=Table!$A$4,L12,0)))))</f>
        <v>0</v>
      </c>
      <c r="O12" s="672"/>
      <c r="P12" s="707">
        <f>-IF(A12=Table!$A$5,I12,0)+IF(A12=Table!$A$5,H12,0)</f>
        <v>0</v>
      </c>
      <c r="Q12" s="539" t="str">
        <f t="shared" si="3"/>
        <v>01/1900</v>
      </c>
      <c r="R12" s="475">
        <f t="shared" ref="R12:R75" si="6">ROUNDUP(MONTH(Q12)/3,0)</f>
        <v>1</v>
      </c>
    </row>
    <row r="13" spans="1:26" ht="15">
      <c r="A13" s="468"/>
      <c r="B13" s="469"/>
      <c r="C13" s="537"/>
      <c r="D13" s="848" t="str">
        <f t="shared" si="4"/>
        <v>Banque-01/1900</v>
      </c>
      <c r="E13" s="470"/>
      <c r="F13" s="471"/>
      <c r="G13" s="472"/>
      <c r="H13" s="965"/>
      <c r="I13" s="966"/>
      <c r="J13" s="967">
        <f t="shared" si="5"/>
        <v>0</v>
      </c>
      <c r="K13" s="968">
        <f t="shared" si="1"/>
        <v>0</v>
      </c>
      <c r="L13" s="473">
        <f t="shared" si="2"/>
        <v>0</v>
      </c>
      <c r="M13" s="474"/>
      <c r="N13" s="706">
        <f>+IF(A13="",0,IF(A13=Table!$A$5,L13,(IF(A13=Table!$A$3,0,IF(A13=Table!$A$4,L13,0)))))</f>
        <v>0</v>
      </c>
      <c r="O13" s="672"/>
      <c r="P13" s="707">
        <f>-IF(A13=Table!$A$5,I13,0)+IF(A13=Table!$A$5,H13,0)</f>
        <v>0</v>
      </c>
      <c r="Q13" s="539" t="str">
        <f t="shared" si="3"/>
        <v>01/1900</v>
      </c>
      <c r="R13" s="475">
        <f t="shared" si="6"/>
        <v>1</v>
      </c>
    </row>
    <row r="14" spans="1:26" ht="15">
      <c r="A14" s="468"/>
      <c r="B14" s="469"/>
      <c r="C14" s="537"/>
      <c r="D14" s="848" t="str">
        <f t="shared" si="4"/>
        <v>Banque-01/1900</v>
      </c>
      <c r="E14" s="470"/>
      <c r="F14" s="471"/>
      <c r="G14" s="472"/>
      <c r="H14" s="965"/>
      <c r="I14" s="966"/>
      <c r="J14" s="967">
        <f t="shared" si="5"/>
        <v>0</v>
      </c>
      <c r="K14" s="968">
        <f t="shared" si="1"/>
        <v>0</v>
      </c>
      <c r="L14" s="473">
        <f t="shared" si="2"/>
        <v>0</v>
      </c>
      <c r="M14" s="474"/>
      <c r="N14" s="706">
        <f>+IF(A14="",0,IF(A14=Table!$A$5,L14,(IF(A14=Table!$A$3,0,IF(A14=Table!$A$4,L14,0)))))</f>
        <v>0</v>
      </c>
      <c r="O14" s="672"/>
      <c r="P14" s="707">
        <f>-IF(A14=Table!$A$5,I14,0)+IF(A14=Table!$A$5,H14,0)</f>
        <v>0</v>
      </c>
      <c r="Q14" s="539" t="str">
        <f t="shared" si="3"/>
        <v>01/1900</v>
      </c>
      <c r="R14" s="475">
        <f t="shared" si="6"/>
        <v>1</v>
      </c>
    </row>
    <row r="15" spans="1:26" ht="15">
      <c r="A15" s="468"/>
      <c r="B15" s="469"/>
      <c r="C15" s="537"/>
      <c r="D15" s="848" t="str">
        <f t="shared" si="4"/>
        <v>Banque-01/1900</v>
      </c>
      <c r="E15" s="470"/>
      <c r="F15" s="471"/>
      <c r="G15" s="472"/>
      <c r="H15" s="965"/>
      <c r="I15" s="966"/>
      <c r="J15" s="967">
        <f t="shared" si="5"/>
        <v>0</v>
      </c>
      <c r="K15" s="968">
        <f t="shared" si="1"/>
        <v>0</v>
      </c>
      <c r="L15" s="473">
        <f t="shared" si="2"/>
        <v>0</v>
      </c>
      <c r="M15" s="474"/>
      <c r="N15" s="706">
        <f>+IF(A15="",0,IF(A15=Table!$A$5,L15,(IF(A15=Table!$A$3,0,IF(A15=Table!$A$4,L15,0)))))</f>
        <v>0</v>
      </c>
      <c r="O15" s="672"/>
      <c r="P15" s="707">
        <f>-IF(A15=Table!$A$5,I15,0)+IF(A15=Table!$A$5,H15,0)</f>
        <v>0</v>
      </c>
      <c r="Q15" s="539" t="str">
        <f t="shared" si="3"/>
        <v>01/1900</v>
      </c>
      <c r="R15" s="475">
        <f t="shared" si="6"/>
        <v>1</v>
      </c>
    </row>
    <row r="16" spans="1:26" ht="15">
      <c r="A16" s="468"/>
      <c r="B16" s="469"/>
      <c r="C16" s="537"/>
      <c r="D16" s="848" t="str">
        <f t="shared" si="4"/>
        <v>Banque-01/1900</v>
      </c>
      <c r="E16" s="470"/>
      <c r="F16" s="471"/>
      <c r="G16" s="472"/>
      <c r="H16" s="965"/>
      <c r="I16" s="966"/>
      <c r="J16" s="967">
        <f t="shared" si="5"/>
        <v>0</v>
      </c>
      <c r="K16" s="968">
        <f t="shared" si="1"/>
        <v>0</v>
      </c>
      <c r="L16" s="473">
        <f t="shared" si="2"/>
        <v>0</v>
      </c>
      <c r="M16" s="474"/>
      <c r="N16" s="706">
        <f>+IF(A16="",0,IF(A16=Table!$A$5,L16,(IF(A16=Table!$A$3,0,IF(A16=Table!$A$4,L16,0)))))</f>
        <v>0</v>
      </c>
      <c r="O16" s="672"/>
      <c r="P16" s="707">
        <f>-IF(A16=Table!$A$5,I16,0)+IF(A16=Table!$A$5,H16,0)</f>
        <v>0</v>
      </c>
      <c r="Q16" s="539" t="str">
        <f t="shared" si="3"/>
        <v>01/1900</v>
      </c>
      <c r="R16" s="475">
        <f t="shared" si="6"/>
        <v>1</v>
      </c>
    </row>
    <row r="17" spans="1:18" ht="15">
      <c r="A17" s="468"/>
      <c r="B17" s="469"/>
      <c r="C17" s="537"/>
      <c r="D17" s="848" t="str">
        <f t="shared" si="4"/>
        <v>Banque-01/1900</v>
      </c>
      <c r="E17" s="470"/>
      <c r="F17" s="471"/>
      <c r="G17" s="472"/>
      <c r="H17" s="965"/>
      <c r="I17" s="966"/>
      <c r="J17" s="967">
        <f t="shared" si="5"/>
        <v>0</v>
      </c>
      <c r="K17" s="968">
        <f t="shared" si="1"/>
        <v>0</v>
      </c>
      <c r="L17" s="473">
        <f t="shared" si="2"/>
        <v>0</v>
      </c>
      <c r="M17" s="474"/>
      <c r="N17" s="706">
        <f>+IF(A17="",0,IF(A17=Table!$A$5,L17,(IF(A17=Table!$A$3,0,IF(A17=Table!$A$4,L17,0)))))</f>
        <v>0</v>
      </c>
      <c r="O17" s="672"/>
      <c r="P17" s="707">
        <f>-IF(A17=Table!$A$5,I17,0)+IF(A17=Table!$A$5,H17,0)</f>
        <v>0</v>
      </c>
      <c r="Q17" s="539" t="str">
        <f t="shared" si="3"/>
        <v>01/1900</v>
      </c>
      <c r="R17" s="475">
        <f t="shared" si="6"/>
        <v>1</v>
      </c>
    </row>
    <row r="18" spans="1:18" ht="15">
      <c r="A18" s="468"/>
      <c r="B18" s="469"/>
      <c r="C18" s="537"/>
      <c r="D18" s="848" t="str">
        <f t="shared" si="4"/>
        <v>Banque-01/1900</v>
      </c>
      <c r="E18" s="470"/>
      <c r="F18" s="471"/>
      <c r="G18" s="472"/>
      <c r="H18" s="965"/>
      <c r="I18" s="966"/>
      <c r="J18" s="967">
        <f t="shared" si="5"/>
        <v>0</v>
      </c>
      <c r="K18" s="968">
        <f t="shared" si="1"/>
        <v>0</v>
      </c>
      <c r="L18" s="473">
        <f t="shared" si="2"/>
        <v>0</v>
      </c>
      <c r="M18" s="474"/>
      <c r="N18" s="706">
        <f>+IF(A18="",0,IF(A18=Table!$A$5,L18,(IF(A18=Table!$A$3,0,IF(A18=Table!$A$4,L18,0)))))</f>
        <v>0</v>
      </c>
      <c r="O18" s="672"/>
      <c r="P18" s="707">
        <f>-IF(A18=Table!$A$5,I18,0)+IF(A18=Table!$A$5,H18,0)</f>
        <v>0</v>
      </c>
      <c r="Q18" s="539" t="str">
        <f t="shared" si="3"/>
        <v>01/1900</v>
      </c>
      <c r="R18" s="475">
        <f t="shared" si="6"/>
        <v>1</v>
      </c>
    </row>
    <row r="19" spans="1:18" ht="15">
      <c r="A19" s="468"/>
      <c r="B19" s="469"/>
      <c r="C19" s="537"/>
      <c r="D19" s="848" t="str">
        <f t="shared" si="4"/>
        <v>Banque-01/1900</v>
      </c>
      <c r="E19" s="470"/>
      <c r="F19" s="471"/>
      <c r="G19" s="472"/>
      <c r="H19" s="965"/>
      <c r="I19" s="966"/>
      <c r="J19" s="967">
        <f t="shared" si="5"/>
        <v>0</v>
      </c>
      <c r="K19" s="968">
        <f t="shared" si="1"/>
        <v>0</v>
      </c>
      <c r="L19" s="473">
        <f t="shared" si="2"/>
        <v>0</v>
      </c>
      <c r="M19" s="474"/>
      <c r="N19" s="706">
        <f>+IF(A19="",0,IF(A19=Table!$A$5,L19,(IF(A19=Table!$A$3,0,IF(A19=Table!$A$4,L19,0)))))</f>
        <v>0</v>
      </c>
      <c r="O19" s="672"/>
      <c r="P19" s="707">
        <f>-IF(A19=Table!$A$5,I19,0)+IF(A19=Table!$A$5,H19,0)</f>
        <v>0</v>
      </c>
      <c r="Q19" s="539" t="str">
        <f t="shared" si="3"/>
        <v>01/1900</v>
      </c>
      <c r="R19" s="475">
        <f t="shared" si="6"/>
        <v>1</v>
      </c>
    </row>
    <row r="20" spans="1:18" ht="15">
      <c r="A20" s="468"/>
      <c r="B20" s="469"/>
      <c r="C20" s="537"/>
      <c r="D20" s="848" t="str">
        <f t="shared" si="4"/>
        <v>Banque-01/1900</v>
      </c>
      <c r="E20" s="470"/>
      <c r="F20" s="471"/>
      <c r="G20" s="472"/>
      <c r="H20" s="965"/>
      <c r="I20" s="966"/>
      <c r="J20" s="967">
        <f t="shared" si="5"/>
        <v>0</v>
      </c>
      <c r="K20" s="968">
        <f t="shared" si="1"/>
        <v>0</v>
      </c>
      <c r="L20" s="473">
        <f t="shared" si="2"/>
        <v>0</v>
      </c>
      <c r="M20" s="474"/>
      <c r="N20" s="706">
        <f>+IF(A20="",0,IF(A20=Table!$A$5,L20,(IF(A20=Table!$A$3,0,IF(A20=Table!$A$4,L20,0)))))</f>
        <v>0</v>
      </c>
      <c r="O20" s="672"/>
      <c r="P20" s="707">
        <f>-IF(A20=Table!$A$5,I20,0)+IF(A20=Table!$A$5,H20,0)</f>
        <v>0</v>
      </c>
      <c r="Q20" s="539" t="str">
        <f t="shared" si="3"/>
        <v>01/1900</v>
      </c>
      <c r="R20" s="475">
        <f t="shared" si="6"/>
        <v>1</v>
      </c>
    </row>
    <row r="21" spans="1:18" ht="15">
      <c r="A21" s="468"/>
      <c r="B21" s="469"/>
      <c r="C21" s="537"/>
      <c r="D21" s="848" t="str">
        <f t="shared" si="4"/>
        <v>Banque-01/1900</v>
      </c>
      <c r="E21" s="470"/>
      <c r="F21" s="471"/>
      <c r="G21" s="472"/>
      <c r="H21" s="965"/>
      <c r="I21" s="966"/>
      <c r="J21" s="967">
        <f t="shared" si="5"/>
        <v>0</v>
      </c>
      <c r="K21" s="968">
        <f t="shared" si="1"/>
        <v>0</v>
      </c>
      <c r="L21" s="473">
        <f t="shared" si="2"/>
        <v>0</v>
      </c>
      <c r="M21" s="474"/>
      <c r="N21" s="706">
        <f>+IF(A21="",0,IF(A21=Table!$A$5,L21,(IF(A21=Table!$A$3,0,IF(A21=Table!$A$4,L21,0)))))</f>
        <v>0</v>
      </c>
      <c r="O21" s="672"/>
      <c r="P21" s="707">
        <f>-IF(A21=Table!$A$5,I21,0)+IF(A21=Table!$A$5,H21,0)</f>
        <v>0</v>
      </c>
      <c r="Q21" s="539" t="str">
        <f t="shared" si="3"/>
        <v>01/1900</v>
      </c>
      <c r="R21" s="475">
        <f t="shared" si="6"/>
        <v>1</v>
      </c>
    </row>
    <row r="22" spans="1:18" ht="15">
      <c r="A22" s="468"/>
      <c r="B22" s="469"/>
      <c r="C22" s="537"/>
      <c r="D22" s="848" t="str">
        <f t="shared" si="4"/>
        <v>Banque-01/1900</v>
      </c>
      <c r="E22" s="470"/>
      <c r="F22" s="471"/>
      <c r="G22" s="472"/>
      <c r="H22" s="965"/>
      <c r="I22" s="966"/>
      <c r="J22" s="967">
        <f t="shared" si="5"/>
        <v>0</v>
      </c>
      <c r="K22" s="968">
        <f t="shared" si="1"/>
        <v>0</v>
      </c>
      <c r="L22" s="473">
        <f t="shared" si="2"/>
        <v>0</v>
      </c>
      <c r="M22" s="474"/>
      <c r="N22" s="706">
        <f>+IF(A22="",0,IF(A22=Table!$A$5,L22,(IF(A22=Table!$A$3,0,IF(A22=Table!$A$4,L22,0)))))</f>
        <v>0</v>
      </c>
      <c r="O22" s="672"/>
      <c r="P22" s="707">
        <f>-IF(A22=Table!$A$5,I22,0)+IF(A22=Table!$A$5,H22,0)</f>
        <v>0</v>
      </c>
      <c r="Q22" s="539" t="str">
        <f t="shared" si="3"/>
        <v>01/1900</v>
      </c>
      <c r="R22" s="475">
        <f t="shared" si="6"/>
        <v>1</v>
      </c>
    </row>
    <row r="23" spans="1:18" ht="15">
      <c r="A23" s="468"/>
      <c r="B23" s="469"/>
      <c r="C23" s="537"/>
      <c r="D23" s="848" t="str">
        <f t="shared" si="4"/>
        <v>Banque-01/1900</v>
      </c>
      <c r="E23" s="470"/>
      <c r="F23" s="471"/>
      <c r="G23" s="472"/>
      <c r="H23" s="965"/>
      <c r="I23" s="966"/>
      <c r="J23" s="967">
        <f t="shared" si="5"/>
        <v>0</v>
      </c>
      <c r="K23" s="968">
        <f t="shared" si="1"/>
        <v>0</v>
      </c>
      <c r="L23" s="473">
        <f t="shared" si="2"/>
        <v>0</v>
      </c>
      <c r="M23" s="474"/>
      <c r="N23" s="706">
        <f>+IF(A23="",0,IF(A23=Table!$A$5,L23,(IF(A23=Table!$A$3,0,IF(A23=Table!$A$4,L23,0)))))</f>
        <v>0</v>
      </c>
      <c r="O23" s="672"/>
      <c r="P23" s="707">
        <f>-IF(A23=Table!$A$5,I23,0)+IF(A23=Table!$A$5,H23,0)</f>
        <v>0</v>
      </c>
      <c r="Q23" s="539" t="str">
        <f t="shared" si="3"/>
        <v>01/1900</v>
      </c>
      <c r="R23" s="475">
        <f t="shared" si="6"/>
        <v>1</v>
      </c>
    </row>
    <row r="24" spans="1:18" ht="15">
      <c r="A24" s="468"/>
      <c r="B24" s="469"/>
      <c r="C24" s="537"/>
      <c r="D24" s="848" t="str">
        <f t="shared" si="4"/>
        <v>Banque-01/1900</v>
      </c>
      <c r="E24" s="470"/>
      <c r="F24" s="471"/>
      <c r="G24" s="472"/>
      <c r="H24" s="965"/>
      <c r="I24" s="966"/>
      <c r="J24" s="967">
        <f t="shared" si="5"/>
        <v>0</v>
      </c>
      <c r="K24" s="968">
        <f t="shared" si="1"/>
        <v>0</v>
      </c>
      <c r="L24" s="473">
        <f t="shared" si="2"/>
        <v>0</v>
      </c>
      <c r="M24" s="474"/>
      <c r="N24" s="706">
        <f>+IF(A24="",0,IF(A24=Table!$A$5,L24,(IF(A24=Table!$A$3,0,IF(A24=Table!$A$4,L24,0)))))</f>
        <v>0</v>
      </c>
      <c r="O24" s="672"/>
      <c r="P24" s="707">
        <f>-IF(A24=Table!$A$5,I24,0)+IF(A24=Table!$A$5,H24,0)</f>
        <v>0</v>
      </c>
      <c r="Q24" s="539" t="str">
        <f t="shared" si="3"/>
        <v>01/1900</v>
      </c>
      <c r="R24" s="475">
        <f t="shared" si="6"/>
        <v>1</v>
      </c>
    </row>
    <row r="25" spans="1:18" ht="15">
      <c r="A25" s="468"/>
      <c r="B25" s="469"/>
      <c r="C25" s="537"/>
      <c r="D25" s="848" t="str">
        <f t="shared" si="4"/>
        <v>Banque-01/1900</v>
      </c>
      <c r="E25" s="470"/>
      <c r="F25" s="471"/>
      <c r="G25" s="472"/>
      <c r="H25" s="965"/>
      <c r="I25" s="966"/>
      <c r="J25" s="967">
        <f t="shared" si="5"/>
        <v>0</v>
      </c>
      <c r="K25" s="968">
        <f t="shared" si="1"/>
        <v>0</v>
      </c>
      <c r="L25" s="473">
        <f t="shared" si="2"/>
        <v>0</v>
      </c>
      <c r="M25" s="474"/>
      <c r="N25" s="706">
        <f>+IF(A25="",0,IF(A25=Table!$A$5,L25,(IF(A25=Table!$A$3,0,IF(A25=Table!$A$4,L25,0)))))</f>
        <v>0</v>
      </c>
      <c r="O25" s="672"/>
      <c r="P25" s="707">
        <f>-IF(A25=Table!$A$5,I25,0)+IF(A25=Table!$A$5,H25,0)</f>
        <v>0</v>
      </c>
      <c r="Q25" s="539" t="str">
        <f t="shared" si="3"/>
        <v>01/1900</v>
      </c>
      <c r="R25" s="475">
        <f t="shared" si="6"/>
        <v>1</v>
      </c>
    </row>
    <row r="26" spans="1:18" ht="15">
      <c r="A26" s="468"/>
      <c r="B26" s="469"/>
      <c r="C26" s="537"/>
      <c r="D26" s="848" t="str">
        <f t="shared" si="4"/>
        <v>Banque-01/1900</v>
      </c>
      <c r="E26" s="470"/>
      <c r="F26" s="471"/>
      <c r="G26" s="472"/>
      <c r="H26" s="965"/>
      <c r="I26" s="966"/>
      <c r="J26" s="967">
        <f t="shared" si="5"/>
        <v>0</v>
      </c>
      <c r="K26" s="968">
        <f t="shared" si="1"/>
        <v>0</v>
      </c>
      <c r="L26" s="473">
        <f t="shared" si="2"/>
        <v>0</v>
      </c>
      <c r="M26" s="474"/>
      <c r="N26" s="706">
        <f>+IF(A26="",0,IF(A26=Table!$A$5,L26,(IF(A26=Table!$A$3,0,IF(A26=Table!$A$4,L26,0)))))</f>
        <v>0</v>
      </c>
      <c r="O26" s="672"/>
      <c r="P26" s="707">
        <f>-IF(A26=Table!$A$5,I26,0)+IF(A26=Table!$A$5,H26,0)</f>
        <v>0</v>
      </c>
      <c r="Q26" s="539" t="str">
        <f t="shared" si="3"/>
        <v>01/1900</v>
      </c>
      <c r="R26" s="475">
        <f t="shared" si="6"/>
        <v>1</v>
      </c>
    </row>
    <row r="27" spans="1:18" ht="15">
      <c r="A27" s="468"/>
      <c r="B27" s="469"/>
      <c r="C27" s="537"/>
      <c r="D27" s="848" t="str">
        <f t="shared" si="4"/>
        <v>Banque-01/1900</v>
      </c>
      <c r="E27" s="470"/>
      <c r="F27" s="471"/>
      <c r="G27" s="472"/>
      <c r="H27" s="965"/>
      <c r="I27" s="966"/>
      <c r="J27" s="967">
        <f t="shared" si="5"/>
        <v>0</v>
      </c>
      <c r="K27" s="968">
        <f t="shared" si="1"/>
        <v>0</v>
      </c>
      <c r="L27" s="473">
        <f t="shared" si="2"/>
        <v>0</v>
      </c>
      <c r="M27" s="474"/>
      <c r="N27" s="706">
        <f>+IF(A27="",0,IF(A27=Table!$A$5,L27,(IF(A27=Table!$A$3,0,IF(A27=Table!$A$4,L27,0)))))</f>
        <v>0</v>
      </c>
      <c r="O27" s="672"/>
      <c r="P27" s="707">
        <f>-IF(A27=Table!$A$5,I27,0)+IF(A27=Table!$A$5,H27,0)</f>
        <v>0</v>
      </c>
      <c r="Q27" s="539" t="str">
        <f t="shared" si="3"/>
        <v>01/1900</v>
      </c>
      <c r="R27" s="475">
        <f t="shared" si="6"/>
        <v>1</v>
      </c>
    </row>
    <row r="28" spans="1:18" ht="15">
      <c r="A28" s="468"/>
      <c r="B28" s="469"/>
      <c r="C28" s="537"/>
      <c r="D28" s="848" t="str">
        <f t="shared" si="4"/>
        <v>Banque-01/1900</v>
      </c>
      <c r="E28" s="470"/>
      <c r="F28" s="471"/>
      <c r="G28" s="472"/>
      <c r="H28" s="965"/>
      <c r="I28" s="966"/>
      <c r="J28" s="967">
        <f t="shared" si="5"/>
        <v>0</v>
      </c>
      <c r="K28" s="968">
        <f t="shared" si="1"/>
        <v>0</v>
      </c>
      <c r="L28" s="473">
        <f t="shared" si="2"/>
        <v>0</v>
      </c>
      <c r="M28" s="474"/>
      <c r="N28" s="706">
        <f>+IF(A28="",0,IF(A28=Table!$A$5,L28,(IF(A28=Table!$A$3,0,IF(A28=Table!$A$4,L28,0)))))</f>
        <v>0</v>
      </c>
      <c r="O28" s="672"/>
      <c r="P28" s="707">
        <f>-IF(A28=Table!$A$5,I28,0)+IF(A28=Table!$A$5,H28,0)</f>
        <v>0</v>
      </c>
      <c r="Q28" s="539" t="str">
        <f t="shared" si="3"/>
        <v>01/1900</v>
      </c>
      <c r="R28" s="475">
        <f t="shared" si="6"/>
        <v>1</v>
      </c>
    </row>
    <row r="29" spans="1:18" ht="15">
      <c r="A29" s="468"/>
      <c r="B29" s="469"/>
      <c r="C29" s="537"/>
      <c r="D29" s="848" t="str">
        <f t="shared" si="4"/>
        <v>Banque-01/1900</v>
      </c>
      <c r="E29" s="470"/>
      <c r="F29" s="471"/>
      <c r="G29" s="472"/>
      <c r="H29" s="965"/>
      <c r="I29" s="966"/>
      <c r="J29" s="967">
        <f t="shared" si="5"/>
        <v>0</v>
      </c>
      <c r="K29" s="968">
        <f t="shared" si="1"/>
        <v>0</v>
      </c>
      <c r="L29" s="473">
        <f t="shared" si="2"/>
        <v>0</v>
      </c>
      <c r="M29" s="474"/>
      <c r="N29" s="706">
        <f>+IF(A29="",0,IF(A29=Table!$A$5,L29,(IF(A29=Table!$A$3,0,IF(A29=Table!$A$4,L29,0)))))</f>
        <v>0</v>
      </c>
      <c r="O29" s="672"/>
      <c r="P29" s="707">
        <f>-IF(A29=Table!$A$5,I29,0)+IF(A29=Table!$A$5,H29,0)</f>
        <v>0</v>
      </c>
      <c r="Q29" s="539" t="str">
        <f t="shared" si="3"/>
        <v>01/1900</v>
      </c>
      <c r="R29" s="475">
        <f t="shared" si="6"/>
        <v>1</v>
      </c>
    </row>
    <row r="30" spans="1:18" ht="15">
      <c r="A30" s="468"/>
      <c r="B30" s="469"/>
      <c r="C30" s="537"/>
      <c r="D30" s="848" t="str">
        <f t="shared" si="4"/>
        <v>Banque-01/1900</v>
      </c>
      <c r="E30" s="470"/>
      <c r="F30" s="471"/>
      <c r="G30" s="472"/>
      <c r="H30" s="965"/>
      <c r="I30" s="966"/>
      <c r="J30" s="967">
        <f t="shared" si="5"/>
        <v>0</v>
      </c>
      <c r="K30" s="968">
        <f t="shared" si="1"/>
        <v>0</v>
      </c>
      <c r="L30" s="473">
        <f t="shared" si="2"/>
        <v>0</v>
      </c>
      <c r="M30" s="474"/>
      <c r="N30" s="706">
        <f>+IF(A30="",0,IF(A30=Table!$A$5,L30,(IF(A30=Table!$A$3,0,IF(A30=Table!$A$4,L30,0)))))</f>
        <v>0</v>
      </c>
      <c r="O30" s="672"/>
      <c r="P30" s="707">
        <f>-IF(A30=Table!$A$5,I30,0)+IF(A30=Table!$A$5,H30,0)</f>
        <v>0</v>
      </c>
      <c r="Q30" s="539" t="str">
        <f t="shared" si="3"/>
        <v>01/1900</v>
      </c>
      <c r="R30" s="475">
        <f t="shared" si="6"/>
        <v>1</v>
      </c>
    </row>
    <row r="31" spans="1:18" ht="15">
      <c r="A31" s="468"/>
      <c r="B31" s="469"/>
      <c r="C31" s="537"/>
      <c r="D31" s="848" t="str">
        <f t="shared" si="4"/>
        <v>Banque-01/1900</v>
      </c>
      <c r="E31" s="470"/>
      <c r="F31" s="471"/>
      <c r="G31" s="472"/>
      <c r="H31" s="965"/>
      <c r="I31" s="966"/>
      <c r="J31" s="967">
        <f t="shared" si="5"/>
        <v>0</v>
      </c>
      <c r="K31" s="968">
        <f t="shared" si="1"/>
        <v>0</v>
      </c>
      <c r="L31" s="473">
        <f t="shared" si="2"/>
        <v>0</v>
      </c>
      <c r="M31" s="474"/>
      <c r="N31" s="706">
        <f>+IF(A31="",0,IF(A31=Table!$A$5,L31,(IF(A31=Table!$A$3,0,IF(A31=Table!$A$4,L31,0)))))</f>
        <v>0</v>
      </c>
      <c r="O31" s="672"/>
      <c r="P31" s="707">
        <f>-IF(A31=Table!$A$5,I31,0)+IF(A31=Table!$A$5,H31,0)</f>
        <v>0</v>
      </c>
      <c r="Q31" s="539" t="str">
        <f t="shared" si="3"/>
        <v>01/1900</v>
      </c>
      <c r="R31" s="475">
        <f t="shared" si="6"/>
        <v>1</v>
      </c>
    </row>
    <row r="32" spans="1:18" ht="15">
      <c r="A32" s="468"/>
      <c r="B32" s="469"/>
      <c r="C32" s="537"/>
      <c r="D32" s="848" t="str">
        <f t="shared" si="4"/>
        <v>Banque-01/1900</v>
      </c>
      <c r="E32" s="470"/>
      <c r="F32" s="471"/>
      <c r="G32" s="472"/>
      <c r="H32" s="965"/>
      <c r="I32" s="966"/>
      <c r="J32" s="967">
        <f t="shared" si="5"/>
        <v>0</v>
      </c>
      <c r="K32" s="968">
        <f t="shared" si="1"/>
        <v>0</v>
      </c>
      <c r="L32" s="473">
        <f t="shared" si="2"/>
        <v>0</v>
      </c>
      <c r="M32" s="474"/>
      <c r="N32" s="706">
        <f>+IF(A32="",0,IF(A32=Table!$A$5,L32,(IF(A32=Table!$A$3,0,IF(A32=Table!$A$4,L32,0)))))</f>
        <v>0</v>
      </c>
      <c r="O32" s="672"/>
      <c r="P32" s="707">
        <f>-IF(A32=Table!$A$5,I32,0)+IF(A32=Table!$A$5,H32,0)</f>
        <v>0</v>
      </c>
      <c r="Q32" s="539" t="str">
        <f t="shared" si="3"/>
        <v>01/1900</v>
      </c>
      <c r="R32" s="475">
        <f t="shared" si="6"/>
        <v>1</v>
      </c>
    </row>
    <row r="33" spans="1:18" ht="15">
      <c r="A33" s="468"/>
      <c r="B33" s="469"/>
      <c r="C33" s="537"/>
      <c r="D33" s="848" t="str">
        <f t="shared" si="4"/>
        <v>Banque-01/1900</v>
      </c>
      <c r="E33" s="470"/>
      <c r="F33" s="471"/>
      <c r="G33" s="472"/>
      <c r="H33" s="965"/>
      <c r="I33" s="966"/>
      <c r="J33" s="967">
        <f t="shared" si="5"/>
        <v>0</v>
      </c>
      <c r="K33" s="968">
        <f t="shared" si="1"/>
        <v>0</v>
      </c>
      <c r="L33" s="473">
        <f t="shared" si="2"/>
        <v>0</v>
      </c>
      <c r="M33" s="474"/>
      <c r="N33" s="706">
        <f>+IF(A33="",0,IF(A33=Table!$A$5,L33,(IF(A33=Table!$A$3,0,IF(A33=Table!$A$4,L33,0)))))</f>
        <v>0</v>
      </c>
      <c r="O33" s="672"/>
      <c r="P33" s="707">
        <f>-IF(A33=Table!$A$5,I33,0)+IF(A33=Table!$A$5,H33,0)</f>
        <v>0</v>
      </c>
      <c r="Q33" s="539" t="str">
        <f t="shared" si="3"/>
        <v>01/1900</v>
      </c>
      <c r="R33" s="475">
        <f t="shared" si="6"/>
        <v>1</v>
      </c>
    </row>
    <row r="34" spans="1:18" ht="15">
      <c r="A34" s="468"/>
      <c r="B34" s="469"/>
      <c r="C34" s="537"/>
      <c r="D34" s="848" t="str">
        <f t="shared" si="4"/>
        <v>Banque-01/1900</v>
      </c>
      <c r="E34" s="470"/>
      <c r="F34" s="471"/>
      <c r="G34" s="472"/>
      <c r="H34" s="965"/>
      <c r="I34" s="966"/>
      <c r="J34" s="967">
        <f t="shared" si="5"/>
        <v>0</v>
      </c>
      <c r="K34" s="968">
        <f t="shared" si="1"/>
        <v>0</v>
      </c>
      <c r="L34" s="473">
        <f t="shared" si="2"/>
        <v>0</v>
      </c>
      <c r="M34" s="474"/>
      <c r="N34" s="706">
        <f>+IF(A34="",0,IF(A34=Table!$A$5,L34,(IF(A34=Table!$A$3,0,IF(A34=Table!$A$4,L34,0)))))</f>
        <v>0</v>
      </c>
      <c r="O34" s="672"/>
      <c r="P34" s="707">
        <f>-IF(A34=Table!$A$5,I34,0)+IF(A34=Table!$A$5,H34,0)</f>
        <v>0</v>
      </c>
      <c r="Q34" s="539" t="str">
        <f t="shared" si="3"/>
        <v>01/1900</v>
      </c>
      <c r="R34" s="475">
        <f t="shared" si="6"/>
        <v>1</v>
      </c>
    </row>
    <row r="35" spans="1:18" ht="15">
      <c r="A35" s="468"/>
      <c r="B35" s="469"/>
      <c r="C35" s="537"/>
      <c r="D35" s="848" t="str">
        <f t="shared" si="4"/>
        <v>Banque-01/1900</v>
      </c>
      <c r="E35" s="470"/>
      <c r="F35" s="471"/>
      <c r="G35" s="472"/>
      <c r="H35" s="965"/>
      <c r="I35" s="966"/>
      <c r="J35" s="967">
        <f t="shared" si="5"/>
        <v>0</v>
      </c>
      <c r="K35" s="968">
        <f t="shared" si="1"/>
        <v>0</v>
      </c>
      <c r="L35" s="473">
        <f t="shared" si="2"/>
        <v>0</v>
      </c>
      <c r="M35" s="474"/>
      <c r="N35" s="706">
        <f>+IF(A35="",0,IF(A35=Table!$A$5,L35,(IF(A35=Table!$A$3,0,IF(A35=Table!$A$4,L35,0)))))</f>
        <v>0</v>
      </c>
      <c r="O35" s="672"/>
      <c r="P35" s="707">
        <f>-IF(A35=Table!$A$5,I35,0)+IF(A35=Table!$A$5,H35,0)</f>
        <v>0</v>
      </c>
      <c r="Q35" s="539" t="str">
        <f t="shared" si="3"/>
        <v>01/1900</v>
      </c>
      <c r="R35" s="475">
        <f t="shared" si="6"/>
        <v>1</v>
      </c>
    </row>
    <row r="36" spans="1:18" ht="15">
      <c r="A36" s="468"/>
      <c r="B36" s="469"/>
      <c r="C36" s="537"/>
      <c r="D36" s="848" t="str">
        <f t="shared" si="4"/>
        <v>Banque-01/1900</v>
      </c>
      <c r="E36" s="470"/>
      <c r="F36" s="471"/>
      <c r="G36" s="472"/>
      <c r="H36" s="965"/>
      <c r="I36" s="966"/>
      <c r="J36" s="967">
        <f t="shared" si="5"/>
        <v>0</v>
      </c>
      <c r="K36" s="968">
        <f t="shared" si="1"/>
        <v>0</v>
      </c>
      <c r="L36" s="473">
        <f t="shared" si="2"/>
        <v>0</v>
      </c>
      <c r="M36" s="474"/>
      <c r="N36" s="706">
        <f>+IF(A36="",0,IF(A36=Table!$A$5,L36,(IF(A36=Table!$A$3,0,IF(A36=Table!$A$4,L36,0)))))</f>
        <v>0</v>
      </c>
      <c r="O36" s="672"/>
      <c r="P36" s="707">
        <f>-IF(A36=Table!$A$5,I36,0)+IF(A36=Table!$A$5,H36,0)</f>
        <v>0</v>
      </c>
      <c r="Q36" s="539" t="str">
        <f t="shared" si="3"/>
        <v>01/1900</v>
      </c>
      <c r="R36" s="475">
        <f t="shared" si="6"/>
        <v>1</v>
      </c>
    </row>
    <row r="37" spans="1:18" ht="15">
      <c r="A37" s="468"/>
      <c r="B37" s="469"/>
      <c r="C37" s="537"/>
      <c r="D37" s="848" t="str">
        <f t="shared" si="4"/>
        <v>Banque-01/1900</v>
      </c>
      <c r="E37" s="470"/>
      <c r="F37" s="471"/>
      <c r="G37" s="472"/>
      <c r="H37" s="965"/>
      <c r="I37" s="966"/>
      <c r="J37" s="967">
        <f t="shared" si="5"/>
        <v>0</v>
      </c>
      <c r="K37" s="968">
        <f t="shared" si="1"/>
        <v>0</v>
      </c>
      <c r="L37" s="473">
        <f t="shared" si="2"/>
        <v>0</v>
      </c>
      <c r="M37" s="474"/>
      <c r="N37" s="706">
        <f>+IF(A37="",0,IF(A37=Table!$A$5,L37,(IF(A37=Table!$A$3,0,IF(A37=Table!$A$4,L37,0)))))</f>
        <v>0</v>
      </c>
      <c r="O37" s="672"/>
      <c r="P37" s="707">
        <f>-IF(A37=Table!$A$5,I37,0)+IF(A37=Table!$A$5,H37,0)</f>
        <v>0</v>
      </c>
      <c r="Q37" s="539" t="str">
        <f t="shared" si="3"/>
        <v>01/1900</v>
      </c>
      <c r="R37" s="475">
        <f t="shared" si="6"/>
        <v>1</v>
      </c>
    </row>
    <row r="38" spans="1:18" ht="15">
      <c r="A38" s="468"/>
      <c r="B38" s="469"/>
      <c r="C38" s="537"/>
      <c r="D38" s="848" t="str">
        <f t="shared" si="4"/>
        <v>Banque-01/1900</v>
      </c>
      <c r="E38" s="470"/>
      <c r="F38" s="471"/>
      <c r="G38" s="472"/>
      <c r="H38" s="965"/>
      <c r="I38" s="966"/>
      <c r="J38" s="967">
        <f t="shared" si="5"/>
        <v>0</v>
      </c>
      <c r="K38" s="968">
        <f t="shared" si="1"/>
        <v>0</v>
      </c>
      <c r="L38" s="473">
        <f t="shared" si="2"/>
        <v>0</v>
      </c>
      <c r="M38" s="474"/>
      <c r="N38" s="706">
        <f>+IF(A38="",0,IF(A38=Table!$A$5,L38,(IF(A38=Table!$A$3,0,IF(A38=Table!$A$4,L38,0)))))</f>
        <v>0</v>
      </c>
      <c r="O38" s="672"/>
      <c r="P38" s="707">
        <f>-IF(A38=Table!$A$5,I38,0)+IF(A38=Table!$A$5,H38,0)</f>
        <v>0</v>
      </c>
      <c r="Q38" s="539" t="str">
        <f t="shared" si="3"/>
        <v>01/1900</v>
      </c>
      <c r="R38" s="475">
        <f t="shared" si="6"/>
        <v>1</v>
      </c>
    </row>
    <row r="39" spans="1:18" ht="15">
      <c r="A39" s="468"/>
      <c r="B39" s="469"/>
      <c r="C39" s="537"/>
      <c r="D39" s="848" t="str">
        <f t="shared" si="4"/>
        <v>Banque-01/1900</v>
      </c>
      <c r="E39" s="470"/>
      <c r="F39" s="471"/>
      <c r="G39" s="472"/>
      <c r="H39" s="965"/>
      <c r="I39" s="966"/>
      <c r="J39" s="967">
        <f t="shared" si="5"/>
        <v>0</v>
      </c>
      <c r="K39" s="968">
        <f t="shared" si="1"/>
        <v>0</v>
      </c>
      <c r="L39" s="473">
        <f t="shared" si="2"/>
        <v>0</v>
      </c>
      <c r="M39" s="474"/>
      <c r="N39" s="706">
        <f>+IF(A39="",0,IF(A39=Table!$A$5,L39,(IF(A39=Table!$A$3,0,IF(A39=Table!$A$4,L39,0)))))</f>
        <v>0</v>
      </c>
      <c r="O39" s="672"/>
      <c r="P39" s="707">
        <f>-IF(A39=Table!$A$5,I39,0)+IF(A39=Table!$A$5,H39,0)</f>
        <v>0</v>
      </c>
      <c r="Q39" s="539" t="str">
        <f t="shared" si="3"/>
        <v>01/1900</v>
      </c>
      <c r="R39" s="475">
        <f t="shared" si="6"/>
        <v>1</v>
      </c>
    </row>
    <row r="40" spans="1:18" ht="15">
      <c r="A40" s="468"/>
      <c r="B40" s="469"/>
      <c r="C40" s="537"/>
      <c r="D40" s="848" t="str">
        <f t="shared" si="4"/>
        <v>Banque-01/1900</v>
      </c>
      <c r="E40" s="470"/>
      <c r="F40" s="471"/>
      <c r="G40" s="472"/>
      <c r="H40" s="965"/>
      <c r="I40" s="966"/>
      <c r="J40" s="967">
        <f t="shared" si="5"/>
        <v>0</v>
      </c>
      <c r="K40" s="968">
        <f t="shared" si="1"/>
        <v>0</v>
      </c>
      <c r="L40" s="473">
        <f t="shared" si="2"/>
        <v>0</v>
      </c>
      <c r="M40" s="474"/>
      <c r="N40" s="706">
        <f>+IF(A40="",0,IF(A40=Table!$A$5,L40,(IF(A40=Table!$A$3,0,IF(A40=Table!$A$4,L40,0)))))</f>
        <v>0</v>
      </c>
      <c r="O40" s="672"/>
      <c r="P40" s="707">
        <f>-IF(A40=Table!$A$5,I40,0)+IF(A40=Table!$A$5,H40,0)</f>
        <v>0</v>
      </c>
      <c r="Q40" s="539" t="str">
        <f t="shared" si="3"/>
        <v>01/1900</v>
      </c>
      <c r="R40" s="475">
        <f t="shared" si="6"/>
        <v>1</v>
      </c>
    </row>
    <row r="41" spans="1:18" ht="15">
      <c r="A41" s="468"/>
      <c r="B41" s="469"/>
      <c r="C41" s="537"/>
      <c r="D41" s="848" t="str">
        <f t="shared" si="4"/>
        <v>Banque-01/1900</v>
      </c>
      <c r="E41" s="470"/>
      <c r="F41" s="471"/>
      <c r="G41" s="472"/>
      <c r="H41" s="965"/>
      <c r="I41" s="966"/>
      <c r="J41" s="967">
        <f t="shared" si="5"/>
        <v>0</v>
      </c>
      <c r="K41" s="968">
        <f t="shared" si="1"/>
        <v>0</v>
      </c>
      <c r="L41" s="473">
        <f t="shared" si="2"/>
        <v>0</v>
      </c>
      <c r="M41" s="474"/>
      <c r="N41" s="706">
        <f>+IF(A41="",0,IF(A41=Table!$A$5,L41,(IF(A41=Table!$A$3,0,IF(A41=Table!$A$4,L41,0)))))</f>
        <v>0</v>
      </c>
      <c r="O41" s="672"/>
      <c r="P41" s="707">
        <f>-IF(A41=Table!$A$5,I41,0)+IF(A41=Table!$A$5,H41,0)</f>
        <v>0</v>
      </c>
      <c r="Q41" s="539" t="str">
        <f t="shared" si="3"/>
        <v>01/1900</v>
      </c>
      <c r="R41" s="475">
        <f t="shared" si="6"/>
        <v>1</v>
      </c>
    </row>
    <row r="42" spans="1:18" ht="15">
      <c r="A42" s="468"/>
      <c r="B42" s="469"/>
      <c r="C42" s="537"/>
      <c r="D42" s="848" t="str">
        <f t="shared" si="4"/>
        <v>Banque-01/1900</v>
      </c>
      <c r="E42" s="470"/>
      <c r="F42" s="471"/>
      <c r="G42" s="472"/>
      <c r="H42" s="965"/>
      <c r="I42" s="966"/>
      <c r="J42" s="967">
        <f t="shared" si="5"/>
        <v>0</v>
      </c>
      <c r="K42" s="968">
        <f t="shared" si="1"/>
        <v>0</v>
      </c>
      <c r="L42" s="473">
        <f t="shared" si="2"/>
        <v>0</v>
      </c>
      <c r="M42" s="474"/>
      <c r="N42" s="706">
        <f>+IF(A42="",0,IF(A42=Table!$A$5,L42,(IF(A42=Table!$A$3,0,IF(A42=Table!$A$4,L42,0)))))</f>
        <v>0</v>
      </c>
      <c r="O42" s="672"/>
      <c r="P42" s="707">
        <f>-IF(A42=Table!$A$5,I42,0)+IF(A42=Table!$A$5,H42,0)</f>
        <v>0</v>
      </c>
      <c r="Q42" s="539" t="str">
        <f t="shared" si="3"/>
        <v>01/1900</v>
      </c>
      <c r="R42" s="475">
        <f t="shared" si="6"/>
        <v>1</v>
      </c>
    </row>
    <row r="43" spans="1:18" ht="15">
      <c r="A43" s="468"/>
      <c r="B43" s="469"/>
      <c r="C43" s="537"/>
      <c r="D43" s="848" t="str">
        <f t="shared" si="4"/>
        <v>Banque-01/1900</v>
      </c>
      <c r="E43" s="470"/>
      <c r="F43" s="471"/>
      <c r="G43" s="472"/>
      <c r="H43" s="965"/>
      <c r="I43" s="966"/>
      <c r="J43" s="967">
        <f t="shared" si="5"/>
        <v>0</v>
      </c>
      <c r="K43" s="968">
        <f t="shared" si="1"/>
        <v>0</v>
      </c>
      <c r="L43" s="473">
        <f t="shared" si="2"/>
        <v>0</v>
      </c>
      <c r="M43" s="474"/>
      <c r="N43" s="706">
        <f>+IF(A43="",0,IF(A43=Table!$A$5,L43,(IF(A43=Table!$A$3,0,IF(A43=Table!$A$4,L43,0)))))</f>
        <v>0</v>
      </c>
      <c r="O43" s="672"/>
      <c r="P43" s="707">
        <f>-IF(A43=Table!$A$5,I43,0)+IF(A43=Table!$A$5,H43,0)</f>
        <v>0</v>
      </c>
      <c r="Q43" s="539" t="str">
        <f t="shared" si="3"/>
        <v>01/1900</v>
      </c>
      <c r="R43" s="475">
        <f t="shared" si="6"/>
        <v>1</v>
      </c>
    </row>
    <row r="44" spans="1:18" ht="15">
      <c r="A44" s="468"/>
      <c r="B44" s="469"/>
      <c r="C44" s="537"/>
      <c r="D44" s="848" t="str">
        <f t="shared" si="4"/>
        <v>Banque-01/1900</v>
      </c>
      <c r="E44" s="470"/>
      <c r="F44" s="471"/>
      <c r="G44" s="472"/>
      <c r="H44" s="965"/>
      <c r="I44" s="966"/>
      <c r="J44" s="967">
        <f t="shared" si="5"/>
        <v>0</v>
      </c>
      <c r="K44" s="968">
        <f t="shared" si="1"/>
        <v>0</v>
      </c>
      <c r="L44" s="473">
        <f t="shared" si="2"/>
        <v>0</v>
      </c>
      <c r="M44" s="474"/>
      <c r="N44" s="706">
        <f>+IF(A44="",0,IF(A44=Table!$A$5,L44,(IF(A44=Table!$A$3,0,IF(A44=Table!$A$4,L44,0)))))</f>
        <v>0</v>
      </c>
      <c r="O44" s="672"/>
      <c r="P44" s="707">
        <f>-IF(A44=Table!$A$5,I44,0)+IF(A44=Table!$A$5,H44,0)</f>
        <v>0</v>
      </c>
      <c r="Q44" s="539" t="str">
        <f t="shared" si="3"/>
        <v>01/1900</v>
      </c>
      <c r="R44" s="475">
        <f t="shared" si="6"/>
        <v>1</v>
      </c>
    </row>
    <row r="45" spans="1:18" ht="15">
      <c r="A45" s="468"/>
      <c r="B45" s="469"/>
      <c r="C45" s="537"/>
      <c r="D45" s="848" t="str">
        <f t="shared" si="4"/>
        <v>Banque-01/1900</v>
      </c>
      <c r="E45" s="470"/>
      <c r="F45" s="471"/>
      <c r="G45" s="472"/>
      <c r="H45" s="965"/>
      <c r="I45" s="966"/>
      <c r="J45" s="967">
        <f t="shared" si="5"/>
        <v>0</v>
      </c>
      <c r="K45" s="968">
        <f t="shared" si="1"/>
        <v>0</v>
      </c>
      <c r="L45" s="473">
        <f t="shared" si="2"/>
        <v>0</v>
      </c>
      <c r="M45" s="474"/>
      <c r="N45" s="706">
        <f>+IF(A45="",0,IF(A45=Table!$A$5,L45,(IF(A45=Table!$A$3,0,IF(A45=Table!$A$4,L45,0)))))</f>
        <v>0</v>
      </c>
      <c r="O45" s="672"/>
      <c r="P45" s="707">
        <f>-IF(A45=Table!$A$5,I45,0)+IF(A45=Table!$A$5,H45,0)</f>
        <v>0</v>
      </c>
      <c r="Q45" s="539" t="str">
        <f t="shared" si="3"/>
        <v>01/1900</v>
      </c>
      <c r="R45" s="475">
        <f t="shared" si="6"/>
        <v>1</v>
      </c>
    </row>
    <row r="46" spans="1:18" ht="15">
      <c r="A46" s="468"/>
      <c r="B46" s="469"/>
      <c r="C46" s="537"/>
      <c r="D46" s="848" t="str">
        <f t="shared" si="4"/>
        <v>Banque-01/1900</v>
      </c>
      <c r="E46" s="470"/>
      <c r="F46" s="471"/>
      <c r="G46" s="472"/>
      <c r="H46" s="965"/>
      <c r="I46" s="966"/>
      <c r="J46" s="967">
        <f t="shared" si="5"/>
        <v>0</v>
      </c>
      <c r="K46" s="968">
        <f t="shared" si="1"/>
        <v>0</v>
      </c>
      <c r="L46" s="473">
        <f t="shared" si="2"/>
        <v>0</v>
      </c>
      <c r="M46" s="474"/>
      <c r="N46" s="706">
        <f>+IF(A46="",0,IF(A46=Table!$A$5,L46,(IF(A46=Table!$A$3,0,IF(A46=Table!$A$4,L46,0)))))</f>
        <v>0</v>
      </c>
      <c r="O46" s="672"/>
      <c r="P46" s="707">
        <f>-IF(A46=Table!$A$5,I46,0)+IF(A46=Table!$A$5,H46,0)</f>
        <v>0</v>
      </c>
      <c r="Q46" s="539" t="str">
        <f t="shared" si="3"/>
        <v>01/1900</v>
      </c>
      <c r="R46" s="475">
        <f t="shared" si="6"/>
        <v>1</v>
      </c>
    </row>
    <row r="47" spans="1:18" ht="15">
      <c r="A47" s="468"/>
      <c r="B47" s="469"/>
      <c r="C47" s="537"/>
      <c r="D47" s="848" t="str">
        <f t="shared" si="4"/>
        <v>Banque-01/1900</v>
      </c>
      <c r="E47" s="470"/>
      <c r="F47" s="471"/>
      <c r="G47" s="472"/>
      <c r="H47" s="965"/>
      <c r="I47" s="966"/>
      <c r="J47" s="967">
        <f t="shared" si="5"/>
        <v>0</v>
      </c>
      <c r="K47" s="968">
        <f t="shared" si="1"/>
        <v>0</v>
      </c>
      <c r="L47" s="473">
        <f t="shared" si="2"/>
        <v>0</v>
      </c>
      <c r="M47" s="474"/>
      <c r="N47" s="706">
        <f>+IF(A47="",0,IF(A47=Table!$A$5,L47,(IF(A47=Table!$A$3,0,IF(A47=Table!$A$4,L47,0)))))</f>
        <v>0</v>
      </c>
      <c r="O47" s="672"/>
      <c r="P47" s="707">
        <f>-IF(A47=Table!$A$5,I47,0)+IF(A47=Table!$A$5,H47,0)</f>
        <v>0</v>
      </c>
      <c r="Q47" s="539" t="str">
        <f t="shared" si="3"/>
        <v>01/1900</v>
      </c>
      <c r="R47" s="475">
        <f t="shared" si="6"/>
        <v>1</v>
      </c>
    </row>
    <row r="48" spans="1:18" ht="15">
      <c r="A48" s="468"/>
      <c r="B48" s="469"/>
      <c r="C48" s="537"/>
      <c r="D48" s="848" t="str">
        <f t="shared" si="4"/>
        <v>Banque-01/1900</v>
      </c>
      <c r="E48" s="470"/>
      <c r="F48" s="471"/>
      <c r="G48" s="472"/>
      <c r="H48" s="965"/>
      <c r="I48" s="966"/>
      <c r="J48" s="967">
        <f t="shared" si="5"/>
        <v>0</v>
      </c>
      <c r="K48" s="968">
        <f t="shared" si="1"/>
        <v>0</v>
      </c>
      <c r="L48" s="473">
        <f t="shared" si="2"/>
        <v>0</v>
      </c>
      <c r="M48" s="474"/>
      <c r="N48" s="706">
        <f>+IF(A48="",0,IF(A48=Table!$A$5,L48,(IF(A48=Table!$A$3,0,IF(A48=Table!$A$4,L48,0)))))</f>
        <v>0</v>
      </c>
      <c r="O48" s="672"/>
      <c r="P48" s="707">
        <f>-IF(A48=Table!$A$5,I48,0)+IF(A48=Table!$A$5,H48,0)</f>
        <v>0</v>
      </c>
      <c r="Q48" s="539" t="str">
        <f t="shared" si="3"/>
        <v>01/1900</v>
      </c>
      <c r="R48" s="475">
        <f t="shared" si="6"/>
        <v>1</v>
      </c>
    </row>
    <row r="49" spans="1:18" ht="15">
      <c r="A49" s="468"/>
      <c r="B49" s="469"/>
      <c r="C49" s="537"/>
      <c r="D49" s="848" t="str">
        <f t="shared" si="4"/>
        <v>Banque-01/1900</v>
      </c>
      <c r="E49" s="470"/>
      <c r="F49" s="471"/>
      <c r="G49" s="472"/>
      <c r="H49" s="965"/>
      <c r="I49" s="966"/>
      <c r="J49" s="967">
        <f t="shared" si="5"/>
        <v>0</v>
      </c>
      <c r="K49" s="968">
        <f t="shared" si="1"/>
        <v>0</v>
      </c>
      <c r="L49" s="473">
        <f t="shared" si="2"/>
        <v>0</v>
      </c>
      <c r="M49" s="474"/>
      <c r="N49" s="706">
        <f>+IF(A49="",0,IF(A49=Table!$A$5,L49,(IF(A49=Table!$A$3,0,IF(A49=Table!$A$4,L49,0)))))</f>
        <v>0</v>
      </c>
      <c r="O49" s="672"/>
      <c r="P49" s="707">
        <f>-IF(A49=Table!$A$5,I49,0)+IF(A49=Table!$A$5,H49,0)</f>
        <v>0</v>
      </c>
      <c r="Q49" s="539" t="str">
        <f t="shared" si="3"/>
        <v>01/1900</v>
      </c>
      <c r="R49" s="475">
        <f t="shared" si="6"/>
        <v>1</v>
      </c>
    </row>
    <row r="50" spans="1:18" ht="15">
      <c r="A50" s="468"/>
      <c r="B50" s="469"/>
      <c r="C50" s="537"/>
      <c r="D50" s="848" t="str">
        <f t="shared" si="4"/>
        <v>Banque-01/1900</v>
      </c>
      <c r="E50" s="470"/>
      <c r="F50" s="471"/>
      <c r="G50" s="472"/>
      <c r="H50" s="965"/>
      <c r="I50" s="966"/>
      <c r="J50" s="967">
        <f t="shared" si="5"/>
        <v>0</v>
      </c>
      <c r="K50" s="968">
        <f t="shared" si="1"/>
        <v>0</v>
      </c>
      <c r="L50" s="473">
        <f t="shared" si="2"/>
        <v>0</v>
      </c>
      <c r="M50" s="474"/>
      <c r="N50" s="706">
        <f>+IF(A50="",0,IF(A50=Table!$A$5,L50,(IF(A50=Table!$A$3,0,IF(A50=Table!$A$4,L50,0)))))</f>
        <v>0</v>
      </c>
      <c r="O50" s="672"/>
      <c r="P50" s="707">
        <f>-IF(A50=Table!$A$5,I50,0)+IF(A50=Table!$A$5,H50,0)</f>
        <v>0</v>
      </c>
      <c r="Q50" s="539" t="str">
        <f t="shared" si="3"/>
        <v>01/1900</v>
      </c>
      <c r="R50" s="475">
        <f t="shared" si="6"/>
        <v>1</v>
      </c>
    </row>
    <row r="51" spans="1:18" ht="15">
      <c r="A51" s="468"/>
      <c r="B51" s="469"/>
      <c r="C51" s="537"/>
      <c r="D51" s="848" t="str">
        <f t="shared" si="4"/>
        <v>Banque-01/1900</v>
      </c>
      <c r="E51" s="470"/>
      <c r="F51" s="471"/>
      <c r="G51" s="472"/>
      <c r="H51" s="965"/>
      <c r="I51" s="966"/>
      <c r="J51" s="967">
        <f t="shared" si="5"/>
        <v>0</v>
      </c>
      <c r="K51" s="968">
        <f t="shared" si="1"/>
        <v>0</v>
      </c>
      <c r="L51" s="473">
        <f t="shared" si="2"/>
        <v>0</v>
      </c>
      <c r="M51" s="474"/>
      <c r="N51" s="706">
        <f>+IF(A51="",0,IF(A51=Table!$A$5,L51,(IF(A51=Table!$A$3,0,IF(A51=Table!$A$4,L51,0)))))</f>
        <v>0</v>
      </c>
      <c r="O51" s="672"/>
      <c r="P51" s="707">
        <f>-IF(A51=Table!$A$5,I51,0)+IF(A51=Table!$A$5,H51,0)</f>
        <v>0</v>
      </c>
      <c r="Q51" s="539" t="str">
        <f t="shared" si="3"/>
        <v>01/1900</v>
      </c>
      <c r="R51" s="475">
        <f t="shared" si="6"/>
        <v>1</v>
      </c>
    </row>
    <row r="52" spans="1:18" ht="15">
      <c r="A52" s="468"/>
      <c r="B52" s="469"/>
      <c r="C52" s="537"/>
      <c r="D52" s="848" t="str">
        <f t="shared" si="4"/>
        <v>Banque-01/1900</v>
      </c>
      <c r="E52" s="470"/>
      <c r="F52" s="471"/>
      <c r="G52" s="472"/>
      <c r="H52" s="965"/>
      <c r="I52" s="966"/>
      <c r="J52" s="967">
        <f t="shared" si="5"/>
        <v>0</v>
      </c>
      <c r="K52" s="968">
        <f t="shared" si="1"/>
        <v>0</v>
      </c>
      <c r="L52" s="473">
        <f t="shared" si="2"/>
        <v>0</v>
      </c>
      <c r="M52" s="474"/>
      <c r="N52" s="706">
        <f>+IF(A52="",0,IF(A52=Table!$A$5,L52,(IF(A52=Table!$A$3,0,IF(A52=Table!$A$4,L52,0)))))</f>
        <v>0</v>
      </c>
      <c r="O52" s="672"/>
      <c r="P52" s="707">
        <f>-IF(A52=Table!$A$5,I52,0)+IF(A52=Table!$A$5,H52,0)</f>
        <v>0</v>
      </c>
      <c r="Q52" s="539" t="str">
        <f t="shared" si="3"/>
        <v>01/1900</v>
      </c>
      <c r="R52" s="475">
        <f t="shared" si="6"/>
        <v>1</v>
      </c>
    </row>
    <row r="53" spans="1:18" ht="15">
      <c r="A53" s="468"/>
      <c r="B53" s="469"/>
      <c r="C53" s="537"/>
      <c r="D53" s="848" t="str">
        <f t="shared" si="4"/>
        <v>Banque-01/1900</v>
      </c>
      <c r="E53" s="470"/>
      <c r="F53" s="471"/>
      <c r="G53" s="472"/>
      <c r="H53" s="965"/>
      <c r="I53" s="966"/>
      <c r="J53" s="967">
        <f t="shared" si="5"/>
        <v>0</v>
      </c>
      <c r="K53" s="968">
        <f t="shared" si="1"/>
        <v>0</v>
      </c>
      <c r="L53" s="473">
        <f t="shared" si="2"/>
        <v>0</v>
      </c>
      <c r="M53" s="474"/>
      <c r="N53" s="706">
        <f>+IF(A53="",0,IF(A53=Table!$A$5,L53,(IF(A53=Table!$A$3,0,IF(A53=Table!$A$4,L53,0)))))</f>
        <v>0</v>
      </c>
      <c r="O53" s="672"/>
      <c r="P53" s="707">
        <f>-IF(A53=Table!$A$5,I53,0)+IF(A53=Table!$A$5,H53,0)</f>
        <v>0</v>
      </c>
      <c r="Q53" s="539" t="str">
        <f t="shared" si="3"/>
        <v>01/1900</v>
      </c>
      <c r="R53" s="475">
        <f t="shared" si="6"/>
        <v>1</v>
      </c>
    </row>
    <row r="54" spans="1:18" ht="15">
      <c r="A54" s="468"/>
      <c r="B54" s="469"/>
      <c r="C54" s="537"/>
      <c r="D54" s="848" t="str">
        <f t="shared" si="4"/>
        <v>Banque-01/1900</v>
      </c>
      <c r="E54" s="470"/>
      <c r="F54" s="471"/>
      <c r="G54" s="472"/>
      <c r="H54" s="965"/>
      <c r="I54" s="966"/>
      <c r="J54" s="967">
        <f t="shared" si="5"/>
        <v>0</v>
      </c>
      <c r="K54" s="968">
        <f t="shared" si="1"/>
        <v>0</v>
      </c>
      <c r="L54" s="473">
        <f t="shared" si="2"/>
        <v>0</v>
      </c>
      <c r="M54" s="474"/>
      <c r="N54" s="706">
        <f>+IF(A54="",0,IF(A54=Table!$A$5,L54,(IF(A54=Table!$A$3,0,IF(A54=Table!$A$4,L54,0)))))</f>
        <v>0</v>
      </c>
      <c r="O54" s="672"/>
      <c r="P54" s="707">
        <f>-IF(A54=Table!$A$5,I54,0)+IF(A54=Table!$A$5,H54,0)</f>
        <v>0</v>
      </c>
      <c r="Q54" s="539" t="str">
        <f t="shared" si="3"/>
        <v>01/1900</v>
      </c>
      <c r="R54" s="475">
        <f t="shared" si="6"/>
        <v>1</v>
      </c>
    </row>
    <row r="55" spans="1:18" ht="15">
      <c r="A55" s="468"/>
      <c r="B55" s="469"/>
      <c r="C55" s="537"/>
      <c r="D55" s="848" t="str">
        <f t="shared" si="4"/>
        <v>Banque-01/1900</v>
      </c>
      <c r="E55" s="470"/>
      <c r="F55" s="471"/>
      <c r="G55" s="472"/>
      <c r="H55" s="965"/>
      <c r="I55" s="966"/>
      <c r="J55" s="967">
        <f t="shared" si="5"/>
        <v>0</v>
      </c>
      <c r="K55" s="968">
        <f t="shared" si="1"/>
        <v>0</v>
      </c>
      <c r="L55" s="473">
        <f t="shared" si="2"/>
        <v>0</v>
      </c>
      <c r="M55" s="474"/>
      <c r="N55" s="706">
        <f>+IF(A55="",0,IF(A55=Table!$A$5,L55,(IF(A55=Table!$A$3,0,IF(A55=Table!$A$4,L55,0)))))</f>
        <v>0</v>
      </c>
      <c r="O55" s="672"/>
      <c r="P55" s="707">
        <f>-IF(A55=Table!$A$5,I55,0)+IF(A55=Table!$A$5,H55,0)</f>
        <v>0</v>
      </c>
      <c r="Q55" s="539" t="str">
        <f t="shared" si="3"/>
        <v>01/1900</v>
      </c>
      <c r="R55" s="475">
        <f t="shared" si="6"/>
        <v>1</v>
      </c>
    </row>
    <row r="56" spans="1:18" ht="15">
      <c r="A56" s="468"/>
      <c r="B56" s="469"/>
      <c r="C56" s="537"/>
      <c r="D56" s="848" t="str">
        <f t="shared" si="4"/>
        <v>Banque-01/1900</v>
      </c>
      <c r="E56" s="470"/>
      <c r="F56" s="471"/>
      <c r="G56" s="472"/>
      <c r="H56" s="965"/>
      <c r="I56" s="966"/>
      <c r="J56" s="967">
        <f t="shared" si="5"/>
        <v>0</v>
      </c>
      <c r="K56" s="968">
        <f t="shared" si="1"/>
        <v>0</v>
      </c>
      <c r="L56" s="473">
        <f t="shared" si="2"/>
        <v>0</v>
      </c>
      <c r="M56" s="474"/>
      <c r="N56" s="706">
        <f>+IF(A56="",0,IF(A56=Table!$A$5,L56,(IF(A56=Table!$A$3,0,IF(A56=Table!$A$4,L56,0)))))</f>
        <v>0</v>
      </c>
      <c r="O56" s="672"/>
      <c r="P56" s="707">
        <f>-IF(A56=Table!$A$5,I56,0)+IF(A56=Table!$A$5,H56,0)</f>
        <v>0</v>
      </c>
      <c r="Q56" s="539" t="str">
        <f t="shared" si="3"/>
        <v>01/1900</v>
      </c>
      <c r="R56" s="475">
        <f t="shared" si="6"/>
        <v>1</v>
      </c>
    </row>
    <row r="57" spans="1:18" ht="15">
      <c r="A57" s="468"/>
      <c r="B57" s="469"/>
      <c r="C57" s="537"/>
      <c r="D57" s="848" t="str">
        <f t="shared" si="4"/>
        <v>Banque-01/1900</v>
      </c>
      <c r="E57" s="470"/>
      <c r="F57" s="471"/>
      <c r="G57" s="472"/>
      <c r="H57" s="965"/>
      <c r="I57" s="966"/>
      <c r="J57" s="967">
        <f t="shared" si="5"/>
        <v>0</v>
      </c>
      <c r="K57" s="968">
        <f t="shared" si="1"/>
        <v>0</v>
      </c>
      <c r="L57" s="473">
        <f t="shared" si="2"/>
        <v>0</v>
      </c>
      <c r="M57" s="474"/>
      <c r="N57" s="706">
        <f>+IF(A57="",0,IF(A57=Table!$A$5,L57,(IF(A57=Table!$A$3,0,IF(A57=Table!$A$4,L57,0)))))</f>
        <v>0</v>
      </c>
      <c r="O57" s="672"/>
      <c r="P57" s="707">
        <f>-IF(A57=Table!$A$5,I57,0)+IF(A57=Table!$A$5,H57,0)</f>
        <v>0</v>
      </c>
      <c r="Q57" s="539" t="str">
        <f t="shared" si="3"/>
        <v>01/1900</v>
      </c>
      <c r="R57" s="475">
        <f t="shared" si="6"/>
        <v>1</v>
      </c>
    </row>
    <row r="58" spans="1:18" ht="15">
      <c r="A58" s="468"/>
      <c r="B58" s="469"/>
      <c r="C58" s="537"/>
      <c r="D58" s="848" t="str">
        <f t="shared" si="4"/>
        <v>Banque-01/1900</v>
      </c>
      <c r="E58" s="470"/>
      <c r="F58" s="471"/>
      <c r="G58" s="472"/>
      <c r="H58" s="965"/>
      <c r="I58" s="966"/>
      <c r="J58" s="967">
        <f t="shared" si="5"/>
        <v>0</v>
      </c>
      <c r="K58" s="968">
        <f t="shared" si="1"/>
        <v>0</v>
      </c>
      <c r="L58" s="473">
        <f t="shared" si="2"/>
        <v>0</v>
      </c>
      <c r="M58" s="474"/>
      <c r="N58" s="706">
        <f>+IF(A58="",0,IF(A58=Table!$A$5,L58,(IF(A58=Table!$A$3,0,IF(A58=Table!$A$4,L58,0)))))</f>
        <v>0</v>
      </c>
      <c r="O58" s="672"/>
      <c r="P58" s="707">
        <f>-IF(A58=Table!$A$5,I58,0)+IF(A58=Table!$A$5,H58,0)</f>
        <v>0</v>
      </c>
      <c r="Q58" s="539" t="str">
        <f t="shared" si="3"/>
        <v>01/1900</v>
      </c>
      <c r="R58" s="475">
        <f t="shared" si="6"/>
        <v>1</v>
      </c>
    </row>
    <row r="59" spans="1:18" ht="15">
      <c r="A59" s="468"/>
      <c r="B59" s="469"/>
      <c r="C59" s="537"/>
      <c r="D59" s="848" t="str">
        <f t="shared" si="4"/>
        <v>Banque-01/1900</v>
      </c>
      <c r="E59" s="470"/>
      <c r="F59" s="471"/>
      <c r="G59" s="472"/>
      <c r="H59" s="965"/>
      <c r="I59" s="966"/>
      <c r="J59" s="967">
        <f t="shared" si="5"/>
        <v>0</v>
      </c>
      <c r="K59" s="968">
        <f t="shared" si="1"/>
        <v>0</v>
      </c>
      <c r="L59" s="473">
        <f t="shared" si="2"/>
        <v>0</v>
      </c>
      <c r="M59" s="474"/>
      <c r="N59" s="706">
        <f>+IF(A59="",0,IF(A59=Table!$A$5,L59,(IF(A59=Table!$A$3,0,IF(A59=Table!$A$4,L59,0)))))</f>
        <v>0</v>
      </c>
      <c r="O59" s="672"/>
      <c r="P59" s="707">
        <f>-IF(A59=Table!$A$5,I59,0)+IF(A59=Table!$A$5,H59,0)</f>
        <v>0</v>
      </c>
      <c r="Q59" s="539" t="str">
        <f t="shared" si="3"/>
        <v>01/1900</v>
      </c>
      <c r="R59" s="475">
        <f t="shared" si="6"/>
        <v>1</v>
      </c>
    </row>
    <row r="60" spans="1:18" ht="15">
      <c r="A60" s="468"/>
      <c r="B60" s="469"/>
      <c r="C60" s="537"/>
      <c r="D60" s="848" t="str">
        <f t="shared" si="4"/>
        <v>Banque-01/1900</v>
      </c>
      <c r="E60" s="470"/>
      <c r="F60" s="471"/>
      <c r="G60" s="472"/>
      <c r="H60" s="965"/>
      <c r="I60" s="966"/>
      <c r="J60" s="967">
        <f t="shared" si="5"/>
        <v>0</v>
      </c>
      <c r="K60" s="968">
        <f t="shared" si="1"/>
        <v>0</v>
      </c>
      <c r="L60" s="473">
        <f t="shared" si="2"/>
        <v>0</v>
      </c>
      <c r="M60" s="474"/>
      <c r="N60" s="706">
        <f>+IF(A60="",0,IF(A60=Table!$A$5,L60,(IF(A60=Table!$A$3,0,IF(A60=Table!$A$4,L60,0)))))</f>
        <v>0</v>
      </c>
      <c r="O60" s="672"/>
      <c r="P60" s="707">
        <f>-IF(A60=Table!$A$5,I60,0)+IF(A60=Table!$A$5,H60,0)</f>
        <v>0</v>
      </c>
      <c r="Q60" s="539" t="str">
        <f t="shared" si="3"/>
        <v>01/1900</v>
      </c>
      <c r="R60" s="475">
        <f t="shared" si="6"/>
        <v>1</v>
      </c>
    </row>
    <row r="61" spans="1:18" ht="15">
      <c r="A61" s="468"/>
      <c r="B61" s="469"/>
      <c r="C61" s="537"/>
      <c r="D61" s="848" t="str">
        <f t="shared" si="4"/>
        <v>Banque-01/1900</v>
      </c>
      <c r="E61" s="470"/>
      <c r="F61" s="471"/>
      <c r="G61" s="472"/>
      <c r="H61" s="965"/>
      <c r="I61" s="966"/>
      <c r="J61" s="967">
        <f t="shared" si="5"/>
        <v>0</v>
      </c>
      <c r="K61" s="968">
        <f t="shared" si="1"/>
        <v>0</v>
      </c>
      <c r="L61" s="473">
        <f t="shared" si="2"/>
        <v>0</v>
      </c>
      <c r="M61" s="474"/>
      <c r="N61" s="706">
        <f>+IF(A61="",0,IF(A61=Table!$A$5,L61,(IF(A61=Table!$A$3,0,IF(A61=Table!$A$4,L61,0)))))</f>
        <v>0</v>
      </c>
      <c r="O61" s="672"/>
      <c r="P61" s="707">
        <f>-IF(A61=Table!$A$5,I61,0)+IF(A61=Table!$A$5,H61,0)</f>
        <v>0</v>
      </c>
      <c r="Q61" s="539" t="str">
        <f t="shared" si="3"/>
        <v>01/1900</v>
      </c>
      <c r="R61" s="475">
        <f t="shared" si="6"/>
        <v>1</v>
      </c>
    </row>
    <row r="62" spans="1:18" ht="15">
      <c r="A62" s="468"/>
      <c r="B62" s="469"/>
      <c r="C62" s="537"/>
      <c r="D62" s="848" t="str">
        <f t="shared" si="4"/>
        <v>Banque-01/1900</v>
      </c>
      <c r="E62" s="470"/>
      <c r="F62" s="471"/>
      <c r="G62" s="472"/>
      <c r="H62" s="965"/>
      <c r="I62" s="966"/>
      <c r="J62" s="967">
        <f t="shared" si="5"/>
        <v>0</v>
      </c>
      <c r="K62" s="968">
        <f t="shared" si="1"/>
        <v>0</v>
      </c>
      <c r="L62" s="473">
        <f t="shared" si="2"/>
        <v>0</v>
      </c>
      <c r="M62" s="474"/>
      <c r="N62" s="706">
        <f>+IF(A62="",0,IF(A62=Table!$A$5,L62,(IF(A62=Table!$A$3,0,IF(A62=Table!$A$4,L62,0)))))</f>
        <v>0</v>
      </c>
      <c r="O62" s="672"/>
      <c r="P62" s="707">
        <f>-IF(A62=Table!$A$5,I62,0)+IF(A62=Table!$A$5,H62,0)</f>
        <v>0</v>
      </c>
      <c r="Q62" s="539" t="str">
        <f t="shared" si="3"/>
        <v>01/1900</v>
      </c>
      <c r="R62" s="475">
        <f t="shared" si="6"/>
        <v>1</v>
      </c>
    </row>
    <row r="63" spans="1:18" ht="15">
      <c r="A63" s="468"/>
      <c r="B63" s="469"/>
      <c r="C63" s="537"/>
      <c r="D63" s="848" t="str">
        <f t="shared" si="4"/>
        <v>Banque-01/1900</v>
      </c>
      <c r="E63" s="470"/>
      <c r="F63" s="471"/>
      <c r="G63" s="472"/>
      <c r="H63" s="965"/>
      <c r="I63" s="966"/>
      <c r="J63" s="967">
        <f t="shared" si="5"/>
        <v>0</v>
      </c>
      <c r="K63" s="968">
        <f t="shared" si="1"/>
        <v>0</v>
      </c>
      <c r="L63" s="473">
        <f t="shared" si="2"/>
        <v>0</v>
      </c>
      <c r="M63" s="474"/>
      <c r="N63" s="706">
        <f>+IF(A63="",0,IF(A63=Table!$A$5,L63,(IF(A63=Table!$A$3,0,IF(A63=Table!$A$4,L63,0)))))</f>
        <v>0</v>
      </c>
      <c r="O63" s="672"/>
      <c r="P63" s="707">
        <f>-IF(A63=Table!$A$5,I63,0)+IF(A63=Table!$A$5,H63,0)</f>
        <v>0</v>
      </c>
      <c r="Q63" s="539" t="str">
        <f t="shared" si="3"/>
        <v>01/1900</v>
      </c>
      <c r="R63" s="475">
        <f t="shared" si="6"/>
        <v>1</v>
      </c>
    </row>
    <row r="64" spans="1:18" ht="15">
      <c r="A64" s="468"/>
      <c r="B64" s="469"/>
      <c r="C64" s="537"/>
      <c r="D64" s="848" t="str">
        <f t="shared" si="4"/>
        <v>Banque-01/1900</v>
      </c>
      <c r="E64" s="470"/>
      <c r="F64" s="471"/>
      <c r="G64" s="472"/>
      <c r="H64" s="965"/>
      <c r="I64" s="966"/>
      <c r="J64" s="967">
        <f t="shared" si="5"/>
        <v>0</v>
      </c>
      <c r="K64" s="968">
        <f t="shared" si="1"/>
        <v>0</v>
      </c>
      <c r="L64" s="473">
        <f t="shared" si="2"/>
        <v>0</v>
      </c>
      <c r="M64" s="474"/>
      <c r="N64" s="706">
        <f>+IF(A64="",0,IF(A64=Table!$A$5,L64,(IF(A64=Table!$A$3,0,IF(A64=Table!$A$4,L64,0)))))</f>
        <v>0</v>
      </c>
      <c r="O64" s="672"/>
      <c r="P64" s="707">
        <f>-IF(A64=Table!$A$5,I64,0)+IF(A64=Table!$A$5,H64,0)</f>
        <v>0</v>
      </c>
      <c r="Q64" s="539" t="str">
        <f t="shared" si="3"/>
        <v>01/1900</v>
      </c>
      <c r="R64" s="475">
        <f t="shared" si="6"/>
        <v>1</v>
      </c>
    </row>
    <row r="65" spans="1:18" ht="15">
      <c r="A65" s="468"/>
      <c r="B65" s="469"/>
      <c r="C65" s="537"/>
      <c r="D65" s="848" t="str">
        <f t="shared" si="4"/>
        <v>Banque-01/1900</v>
      </c>
      <c r="E65" s="470"/>
      <c r="F65" s="471"/>
      <c r="G65" s="472"/>
      <c r="H65" s="965"/>
      <c r="I65" s="966"/>
      <c r="J65" s="967">
        <f t="shared" si="5"/>
        <v>0</v>
      </c>
      <c r="K65" s="968">
        <f t="shared" si="1"/>
        <v>0</v>
      </c>
      <c r="L65" s="473">
        <f t="shared" si="2"/>
        <v>0</v>
      </c>
      <c r="M65" s="474"/>
      <c r="N65" s="706">
        <f>+IF(A65="",0,IF(A65=Table!$A$5,L65,(IF(A65=Table!$A$3,0,IF(A65=Table!$A$4,L65,0)))))</f>
        <v>0</v>
      </c>
      <c r="O65" s="672"/>
      <c r="P65" s="707">
        <f>-IF(A65=Table!$A$5,I65,0)+IF(A65=Table!$A$5,H65,0)</f>
        <v>0</v>
      </c>
      <c r="Q65" s="539" t="str">
        <f t="shared" si="3"/>
        <v>01/1900</v>
      </c>
      <c r="R65" s="475">
        <f t="shared" si="6"/>
        <v>1</v>
      </c>
    </row>
    <row r="66" spans="1:18" ht="15">
      <c r="A66" s="468"/>
      <c r="B66" s="469"/>
      <c r="C66" s="537"/>
      <c r="D66" s="848" t="str">
        <f t="shared" si="4"/>
        <v>Banque-01/1900</v>
      </c>
      <c r="E66" s="470"/>
      <c r="F66" s="471"/>
      <c r="G66" s="472"/>
      <c r="H66" s="965"/>
      <c r="I66" s="966"/>
      <c r="J66" s="967">
        <f t="shared" si="5"/>
        <v>0</v>
      </c>
      <c r="K66" s="968">
        <f t="shared" si="1"/>
        <v>0</v>
      </c>
      <c r="L66" s="473">
        <f t="shared" si="2"/>
        <v>0</v>
      </c>
      <c r="M66" s="474"/>
      <c r="N66" s="706">
        <f>+IF(A66="",0,IF(A66=Table!$A$5,L66,(IF(A66=Table!$A$3,0,IF(A66=Table!$A$4,L66,0)))))</f>
        <v>0</v>
      </c>
      <c r="O66" s="672"/>
      <c r="P66" s="707">
        <f>-IF(A66=Table!$A$5,I66,0)+IF(A66=Table!$A$5,H66,0)</f>
        <v>0</v>
      </c>
      <c r="Q66" s="539" t="str">
        <f t="shared" si="3"/>
        <v>01/1900</v>
      </c>
      <c r="R66" s="475">
        <f t="shared" si="6"/>
        <v>1</v>
      </c>
    </row>
    <row r="67" spans="1:18" ht="15">
      <c r="A67" s="468"/>
      <c r="B67" s="469"/>
      <c r="C67" s="537"/>
      <c r="D67" s="848" t="str">
        <f t="shared" si="4"/>
        <v>Banque-01/1900</v>
      </c>
      <c r="E67" s="470"/>
      <c r="F67" s="471"/>
      <c r="G67" s="472"/>
      <c r="H67" s="965"/>
      <c r="I67" s="966"/>
      <c r="J67" s="967">
        <f t="shared" si="5"/>
        <v>0</v>
      </c>
      <c r="K67" s="968">
        <f t="shared" si="1"/>
        <v>0</v>
      </c>
      <c r="L67" s="473">
        <f t="shared" si="2"/>
        <v>0</v>
      </c>
      <c r="M67" s="474"/>
      <c r="N67" s="706">
        <f>+IF(A67="",0,IF(A67=Table!$A$5,L67,(IF(A67=Table!$A$3,0,IF(A67=Table!$A$4,L67,0)))))</f>
        <v>0</v>
      </c>
      <c r="O67" s="672"/>
      <c r="P67" s="707">
        <f>-IF(A67=Table!$A$5,I67,0)+IF(A67=Table!$A$5,H67,0)</f>
        <v>0</v>
      </c>
      <c r="Q67" s="539" t="str">
        <f t="shared" si="3"/>
        <v>01/1900</v>
      </c>
      <c r="R67" s="475">
        <f t="shared" si="6"/>
        <v>1</v>
      </c>
    </row>
    <row r="68" spans="1:18" ht="15">
      <c r="A68" s="468"/>
      <c r="B68" s="469"/>
      <c r="C68" s="537"/>
      <c r="D68" s="848" t="str">
        <f t="shared" si="4"/>
        <v>Banque-01/1900</v>
      </c>
      <c r="E68" s="470"/>
      <c r="F68" s="471"/>
      <c r="G68" s="472"/>
      <c r="H68" s="965"/>
      <c r="I68" s="966"/>
      <c r="J68" s="967">
        <f t="shared" si="5"/>
        <v>0</v>
      </c>
      <c r="K68" s="968">
        <f t="shared" si="1"/>
        <v>0</v>
      </c>
      <c r="L68" s="473">
        <f t="shared" si="2"/>
        <v>0</v>
      </c>
      <c r="M68" s="474"/>
      <c r="N68" s="706">
        <f>+IF(A68="",0,IF(A68=Table!$A$5,L68,(IF(A68=Table!$A$3,0,IF(A68=Table!$A$4,L68,0)))))</f>
        <v>0</v>
      </c>
      <c r="O68" s="672"/>
      <c r="P68" s="707">
        <f>-IF(A68=Table!$A$5,I68,0)+IF(A68=Table!$A$5,H68,0)</f>
        <v>0</v>
      </c>
      <c r="Q68" s="539" t="str">
        <f t="shared" si="3"/>
        <v>01/1900</v>
      </c>
      <c r="R68" s="475">
        <f t="shared" si="6"/>
        <v>1</v>
      </c>
    </row>
    <row r="69" spans="1:18" ht="15">
      <c r="A69" s="468"/>
      <c r="B69" s="469"/>
      <c r="C69" s="537"/>
      <c r="D69" s="848" t="str">
        <f t="shared" si="4"/>
        <v>Banque-01/1900</v>
      </c>
      <c r="E69" s="470"/>
      <c r="F69" s="471"/>
      <c r="G69" s="472"/>
      <c r="H69" s="965"/>
      <c r="I69" s="966"/>
      <c r="J69" s="967">
        <f t="shared" si="5"/>
        <v>0</v>
      </c>
      <c r="K69" s="968">
        <f t="shared" si="1"/>
        <v>0</v>
      </c>
      <c r="L69" s="473">
        <f t="shared" si="2"/>
        <v>0</v>
      </c>
      <c r="M69" s="474"/>
      <c r="N69" s="706">
        <f>+IF(A69="",0,IF(A69=Table!$A$5,L69,(IF(A69=Table!$A$3,0,IF(A69=Table!$A$4,L69,0)))))</f>
        <v>0</v>
      </c>
      <c r="O69" s="672"/>
      <c r="P69" s="707">
        <f>-IF(A69=Table!$A$5,I69,0)+IF(A69=Table!$A$5,H69,0)</f>
        <v>0</v>
      </c>
      <c r="Q69" s="539" t="str">
        <f t="shared" si="3"/>
        <v>01/1900</v>
      </c>
      <c r="R69" s="475">
        <f t="shared" si="6"/>
        <v>1</v>
      </c>
    </row>
    <row r="70" spans="1:18" ht="15">
      <c r="A70" s="468"/>
      <c r="B70" s="469"/>
      <c r="C70" s="537"/>
      <c r="D70" s="848" t="str">
        <f t="shared" si="4"/>
        <v>Banque-01/1900</v>
      </c>
      <c r="E70" s="470"/>
      <c r="F70" s="471"/>
      <c r="G70" s="472"/>
      <c r="H70" s="965"/>
      <c r="I70" s="966"/>
      <c r="J70" s="967">
        <f t="shared" si="5"/>
        <v>0</v>
      </c>
      <c r="K70" s="968">
        <f t="shared" si="1"/>
        <v>0</v>
      </c>
      <c r="L70" s="473">
        <f t="shared" si="2"/>
        <v>0</v>
      </c>
      <c r="M70" s="474"/>
      <c r="N70" s="706">
        <f>+IF(A70="",0,IF(A70=Table!$A$5,L70,(IF(A70=Table!$A$3,0,IF(A70=Table!$A$4,L70,0)))))</f>
        <v>0</v>
      </c>
      <c r="O70" s="672"/>
      <c r="P70" s="707">
        <f>-IF(A70=Table!$A$5,I70,0)+IF(A70=Table!$A$5,H70,0)</f>
        <v>0</v>
      </c>
      <c r="Q70" s="539" t="str">
        <f t="shared" si="3"/>
        <v>01/1900</v>
      </c>
      <c r="R70" s="475">
        <f t="shared" si="6"/>
        <v>1</v>
      </c>
    </row>
    <row r="71" spans="1:18" ht="15">
      <c r="A71" s="468"/>
      <c r="B71" s="469"/>
      <c r="C71" s="537"/>
      <c r="D71" s="848" t="str">
        <f t="shared" si="4"/>
        <v>Banque-01/1900</v>
      </c>
      <c r="E71" s="470"/>
      <c r="F71" s="471"/>
      <c r="G71" s="472"/>
      <c r="H71" s="965"/>
      <c r="I71" s="966"/>
      <c r="J71" s="967">
        <f t="shared" si="5"/>
        <v>0</v>
      </c>
      <c r="K71" s="968">
        <f t="shared" si="1"/>
        <v>0</v>
      </c>
      <c r="L71" s="473">
        <f t="shared" si="2"/>
        <v>0</v>
      </c>
      <c r="M71" s="474"/>
      <c r="N71" s="706">
        <f>+IF(A71="",0,IF(A71=Table!$A$5,L71,(IF(A71=Table!$A$3,0,IF(A71=Table!$A$4,L71,0)))))</f>
        <v>0</v>
      </c>
      <c r="O71" s="672"/>
      <c r="P71" s="707">
        <f>-IF(A71=Table!$A$5,I71,0)+IF(A71=Table!$A$5,H71,0)</f>
        <v>0</v>
      </c>
      <c r="Q71" s="539" t="str">
        <f t="shared" si="3"/>
        <v>01/1900</v>
      </c>
      <c r="R71" s="475">
        <f t="shared" si="6"/>
        <v>1</v>
      </c>
    </row>
    <row r="72" spans="1:18" ht="15">
      <c r="A72" s="468"/>
      <c r="B72" s="469"/>
      <c r="C72" s="537"/>
      <c r="D72" s="848" t="str">
        <f t="shared" si="4"/>
        <v>Banque-01/1900</v>
      </c>
      <c r="E72" s="470"/>
      <c r="F72" s="471"/>
      <c r="G72" s="472"/>
      <c r="H72" s="965"/>
      <c r="I72" s="966"/>
      <c r="J72" s="967">
        <f t="shared" si="5"/>
        <v>0</v>
      </c>
      <c r="K72" s="968">
        <f t="shared" si="1"/>
        <v>0</v>
      </c>
      <c r="L72" s="473">
        <f t="shared" si="2"/>
        <v>0</v>
      </c>
      <c r="M72" s="474"/>
      <c r="N72" s="706">
        <f>+IF(A72="",0,IF(A72=Table!$A$5,L72,(IF(A72=Table!$A$3,0,IF(A72=Table!$A$4,L72,0)))))</f>
        <v>0</v>
      </c>
      <c r="O72" s="672"/>
      <c r="P72" s="707">
        <f>-IF(A72=Table!$A$5,I72,0)+IF(A72=Table!$A$5,H72,0)</f>
        <v>0</v>
      </c>
      <c r="Q72" s="539" t="str">
        <f t="shared" si="3"/>
        <v>01/1900</v>
      </c>
      <c r="R72" s="475">
        <f t="shared" si="6"/>
        <v>1</v>
      </c>
    </row>
    <row r="73" spans="1:18" ht="15">
      <c r="A73" s="468"/>
      <c r="B73" s="469"/>
      <c r="C73" s="537"/>
      <c r="D73" s="848" t="str">
        <f t="shared" si="4"/>
        <v>Banque-01/1900</v>
      </c>
      <c r="E73" s="470"/>
      <c r="F73" s="471"/>
      <c r="G73" s="472"/>
      <c r="H73" s="965"/>
      <c r="I73" s="966"/>
      <c r="J73" s="967">
        <f t="shared" si="5"/>
        <v>0</v>
      </c>
      <c r="K73" s="968">
        <f t="shared" si="1"/>
        <v>0</v>
      </c>
      <c r="L73" s="473">
        <f t="shared" si="2"/>
        <v>0</v>
      </c>
      <c r="M73" s="474"/>
      <c r="N73" s="706">
        <f>+IF(A73="",0,IF(A73=Table!$A$5,L73,(IF(A73=Table!$A$3,0,IF(A73=Table!$A$4,L73,0)))))</f>
        <v>0</v>
      </c>
      <c r="O73" s="672"/>
      <c r="P73" s="707">
        <f>-IF(A73=Table!$A$5,I73,0)+IF(A73=Table!$A$5,H73,0)</f>
        <v>0</v>
      </c>
      <c r="Q73" s="539" t="str">
        <f t="shared" si="3"/>
        <v>01/1900</v>
      </c>
      <c r="R73" s="475">
        <f t="shared" si="6"/>
        <v>1</v>
      </c>
    </row>
    <row r="74" spans="1:18" ht="15">
      <c r="A74" s="468"/>
      <c r="B74" s="469"/>
      <c r="C74" s="537"/>
      <c r="D74" s="848" t="str">
        <f t="shared" si="4"/>
        <v>Banque-01/1900</v>
      </c>
      <c r="E74" s="470"/>
      <c r="F74" s="471"/>
      <c r="G74" s="472"/>
      <c r="H74" s="965"/>
      <c r="I74" s="966"/>
      <c r="J74" s="967">
        <f t="shared" si="5"/>
        <v>0</v>
      </c>
      <c r="K74" s="968">
        <f t="shared" si="1"/>
        <v>0</v>
      </c>
      <c r="L74" s="473">
        <f t="shared" si="2"/>
        <v>0</v>
      </c>
      <c r="M74" s="474"/>
      <c r="N74" s="706">
        <f>+IF(A74="",0,IF(A74=Table!$A$5,L74,(IF(A74=Table!$A$3,0,IF(A74=Table!$A$4,L74,0)))))</f>
        <v>0</v>
      </c>
      <c r="O74" s="672"/>
      <c r="P74" s="707">
        <f>-IF(A74=Table!$A$5,I74,0)+IF(A74=Table!$A$5,H74,0)</f>
        <v>0</v>
      </c>
      <c r="Q74" s="539" t="str">
        <f t="shared" si="3"/>
        <v>01/1900</v>
      </c>
      <c r="R74" s="475">
        <f t="shared" si="6"/>
        <v>1</v>
      </c>
    </row>
    <row r="75" spans="1:18" ht="15">
      <c r="A75" s="468"/>
      <c r="B75" s="469"/>
      <c r="C75" s="537"/>
      <c r="D75" s="848" t="str">
        <f t="shared" si="4"/>
        <v>Banque-01/1900</v>
      </c>
      <c r="E75" s="470"/>
      <c r="F75" s="471"/>
      <c r="G75" s="472"/>
      <c r="H75" s="965"/>
      <c r="I75" s="966"/>
      <c r="J75" s="967">
        <f t="shared" si="5"/>
        <v>0</v>
      </c>
      <c r="K75" s="968">
        <f t="shared" ref="K75:K138" si="7">+IFERROR((+INDEX($O$4:$Z$4,MATCH(Q75,$O$3:$Z$3,0))),0)</f>
        <v>0</v>
      </c>
      <c r="L75" s="473">
        <f t="shared" ref="L75:L138" si="8">IFERROR((H75/K75-I75/K75),0)</f>
        <v>0</v>
      </c>
      <c r="M75" s="474"/>
      <c r="N75" s="706">
        <f>+IF(A75="",0,IF(A75=Table!$A$5,L75,(IF(A75=Table!$A$3,0,IF(A75=Table!$A$4,L75,0)))))</f>
        <v>0</v>
      </c>
      <c r="O75" s="672"/>
      <c r="P75" s="707">
        <f>-IF(A75=Table!$A$5,I75,0)+IF(A75=Table!$A$5,H75,0)</f>
        <v>0</v>
      </c>
      <c r="Q75" s="539" t="str">
        <f t="shared" ref="Q75:Q138" si="9">+TEXT(B75,"mm/aaaa")</f>
        <v>01/1900</v>
      </c>
      <c r="R75" s="475">
        <f t="shared" si="6"/>
        <v>1</v>
      </c>
    </row>
    <row r="76" spans="1:18" ht="15">
      <c r="A76" s="468"/>
      <c r="B76" s="469"/>
      <c r="C76" s="537"/>
      <c r="D76" s="848" t="str">
        <f t="shared" ref="D76:D139" si="10">"Banque-"&amp;Q76</f>
        <v>Banque-01/1900</v>
      </c>
      <c r="E76" s="470"/>
      <c r="F76" s="471"/>
      <c r="G76" s="472"/>
      <c r="H76" s="965"/>
      <c r="I76" s="966"/>
      <c r="J76" s="967">
        <f t="shared" ref="J76:J139" si="11">+J75+H76-I76</f>
        <v>0</v>
      </c>
      <c r="K76" s="968">
        <f t="shared" si="7"/>
        <v>0</v>
      </c>
      <c r="L76" s="473">
        <f t="shared" si="8"/>
        <v>0</v>
      </c>
      <c r="M76" s="474"/>
      <c r="N76" s="706">
        <f>+IF(A76="",0,IF(A76=Table!$A$5,L76,(IF(A76=Table!$A$3,0,IF(A76=Table!$A$4,L76,0)))))</f>
        <v>0</v>
      </c>
      <c r="O76" s="672"/>
      <c r="P76" s="707">
        <f>-IF(A76=Table!$A$5,I76,0)+IF(A76=Table!$A$5,H76,0)</f>
        <v>0</v>
      </c>
      <c r="Q76" s="539" t="str">
        <f t="shared" si="9"/>
        <v>01/1900</v>
      </c>
      <c r="R76" s="475">
        <f t="shared" ref="R76:R139" si="12">ROUNDUP(MONTH(Q76)/3,0)</f>
        <v>1</v>
      </c>
    </row>
    <row r="77" spans="1:18" ht="15">
      <c r="A77" s="468"/>
      <c r="B77" s="469"/>
      <c r="C77" s="537"/>
      <c r="D77" s="848" t="str">
        <f t="shared" si="10"/>
        <v>Banque-01/1900</v>
      </c>
      <c r="E77" s="470"/>
      <c r="F77" s="471"/>
      <c r="G77" s="472"/>
      <c r="H77" s="965"/>
      <c r="I77" s="966"/>
      <c r="J77" s="967">
        <f t="shared" si="11"/>
        <v>0</v>
      </c>
      <c r="K77" s="968">
        <f t="shared" si="7"/>
        <v>0</v>
      </c>
      <c r="L77" s="473">
        <f t="shared" si="8"/>
        <v>0</v>
      </c>
      <c r="M77" s="474"/>
      <c r="N77" s="706">
        <f>+IF(A77="",0,IF(A77=Table!$A$5,L77,(IF(A77=Table!$A$3,0,IF(A77=Table!$A$4,L77,0)))))</f>
        <v>0</v>
      </c>
      <c r="O77" s="672"/>
      <c r="P77" s="707">
        <f>-IF(A77=Table!$A$5,I77,0)+IF(A77=Table!$A$5,H77,0)</f>
        <v>0</v>
      </c>
      <c r="Q77" s="539" t="str">
        <f t="shared" si="9"/>
        <v>01/1900</v>
      </c>
      <c r="R77" s="475">
        <f t="shared" si="12"/>
        <v>1</v>
      </c>
    </row>
    <row r="78" spans="1:18" ht="15">
      <c r="A78" s="468"/>
      <c r="B78" s="469"/>
      <c r="C78" s="537"/>
      <c r="D78" s="848" t="str">
        <f t="shared" si="10"/>
        <v>Banque-01/1900</v>
      </c>
      <c r="E78" s="470"/>
      <c r="F78" s="471"/>
      <c r="G78" s="472"/>
      <c r="H78" s="965"/>
      <c r="I78" s="966"/>
      <c r="J78" s="967">
        <f t="shared" si="11"/>
        <v>0</v>
      </c>
      <c r="K78" s="968">
        <f t="shared" si="7"/>
        <v>0</v>
      </c>
      <c r="L78" s="473">
        <f t="shared" si="8"/>
        <v>0</v>
      </c>
      <c r="M78" s="474"/>
      <c r="N78" s="706">
        <f>+IF(A78="",0,IF(A78=Table!$A$5,L78,(IF(A78=Table!$A$3,0,IF(A78=Table!$A$4,L78,0)))))</f>
        <v>0</v>
      </c>
      <c r="O78" s="672"/>
      <c r="P78" s="707">
        <f>-IF(A78=Table!$A$5,I78,0)+IF(A78=Table!$A$5,H78,0)</f>
        <v>0</v>
      </c>
      <c r="Q78" s="539" t="str">
        <f t="shared" si="9"/>
        <v>01/1900</v>
      </c>
      <c r="R78" s="475">
        <f t="shared" si="12"/>
        <v>1</v>
      </c>
    </row>
    <row r="79" spans="1:18" ht="15">
      <c r="A79" s="468"/>
      <c r="B79" s="469"/>
      <c r="C79" s="537"/>
      <c r="D79" s="848" t="str">
        <f t="shared" si="10"/>
        <v>Banque-01/1900</v>
      </c>
      <c r="E79" s="470"/>
      <c r="F79" s="471"/>
      <c r="G79" s="472"/>
      <c r="H79" s="965"/>
      <c r="I79" s="966"/>
      <c r="J79" s="967">
        <f t="shared" si="11"/>
        <v>0</v>
      </c>
      <c r="K79" s="968">
        <f t="shared" si="7"/>
        <v>0</v>
      </c>
      <c r="L79" s="473">
        <f t="shared" si="8"/>
        <v>0</v>
      </c>
      <c r="M79" s="474"/>
      <c r="N79" s="706">
        <f>+IF(A79="",0,IF(A79=Table!$A$5,L79,(IF(A79=Table!$A$3,0,IF(A79=Table!$A$4,L79,0)))))</f>
        <v>0</v>
      </c>
      <c r="O79" s="672"/>
      <c r="P79" s="707">
        <f>-IF(A79=Table!$A$5,I79,0)+IF(A79=Table!$A$5,H79,0)</f>
        <v>0</v>
      </c>
      <c r="Q79" s="539" t="str">
        <f t="shared" si="9"/>
        <v>01/1900</v>
      </c>
      <c r="R79" s="475">
        <f t="shared" si="12"/>
        <v>1</v>
      </c>
    </row>
    <row r="80" spans="1:18" ht="15">
      <c r="A80" s="468"/>
      <c r="B80" s="469"/>
      <c r="C80" s="537"/>
      <c r="D80" s="848" t="str">
        <f t="shared" si="10"/>
        <v>Banque-01/1900</v>
      </c>
      <c r="E80" s="470"/>
      <c r="F80" s="471"/>
      <c r="G80" s="472"/>
      <c r="H80" s="965"/>
      <c r="I80" s="966"/>
      <c r="J80" s="967">
        <f t="shared" si="11"/>
        <v>0</v>
      </c>
      <c r="K80" s="968">
        <f t="shared" si="7"/>
        <v>0</v>
      </c>
      <c r="L80" s="473">
        <f t="shared" si="8"/>
        <v>0</v>
      </c>
      <c r="M80" s="474"/>
      <c r="N80" s="706">
        <f>+IF(A80="",0,IF(A80=Table!$A$5,L80,(IF(A80=Table!$A$3,0,IF(A80=Table!$A$4,L80,0)))))</f>
        <v>0</v>
      </c>
      <c r="O80" s="672"/>
      <c r="P80" s="707">
        <f>-IF(A80=Table!$A$5,I80,0)+IF(A80=Table!$A$5,H80,0)</f>
        <v>0</v>
      </c>
      <c r="Q80" s="539" t="str">
        <f t="shared" si="9"/>
        <v>01/1900</v>
      </c>
      <c r="R80" s="475">
        <f t="shared" si="12"/>
        <v>1</v>
      </c>
    </row>
    <row r="81" spans="1:18" ht="15">
      <c r="A81" s="468"/>
      <c r="B81" s="469"/>
      <c r="C81" s="537"/>
      <c r="D81" s="848" t="str">
        <f t="shared" si="10"/>
        <v>Banque-01/1900</v>
      </c>
      <c r="E81" s="470"/>
      <c r="F81" s="471"/>
      <c r="G81" s="472"/>
      <c r="H81" s="965"/>
      <c r="I81" s="966"/>
      <c r="J81" s="967">
        <f t="shared" si="11"/>
        <v>0</v>
      </c>
      <c r="K81" s="968">
        <f t="shared" si="7"/>
        <v>0</v>
      </c>
      <c r="L81" s="473">
        <f t="shared" si="8"/>
        <v>0</v>
      </c>
      <c r="M81" s="474"/>
      <c r="N81" s="706">
        <f>+IF(A81="",0,IF(A81=Table!$A$5,L81,(IF(A81=Table!$A$3,0,IF(A81=Table!$A$4,L81,0)))))</f>
        <v>0</v>
      </c>
      <c r="O81" s="672"/>
      <c r="P81" s="707">
        <f>-IF(A81=Table!$A$5,I81,0)+IF(A81=Table!$A$5,H81,0)</f>
        <v>0</v>
      </c>
      <c r="Q81" s="539" t="str">
        <f t="shared" si="9"/>
        <v>01/1900</v>
      </c>
      <c r="R81" s="475">
        <f t="shared" si="12"/>
        <v>1</v>
      </c>
    </row>
    <row r="82" spans="1:18" ht="15">
      <c r="A82" s="468"/>
      <c r="B82" s="469"/>
      <c r="C82" s="537"/>
      <c r="D82" s="848" t="str">
        <f t="shared" si="10"/>
        <v>Banque-01/1900</v>
      </c>
      <c r="E82" s="470"/>
      <c r="F82" s="471"/>
      <c r="G82" s="472"/>
      <c r="H82" s="965"/>
      <c r="I82" s="966"/>
      <c r="J82" s="967">
        <f t="shared" si="11"/>
        <v>0</v>
      </c>
      <c r="K82" s="968">
        <f t="shared" si="7"/>
        <v>0</v>
      </c>
      <c r="L82" s="473">
        <f t="shared" si="8"/>
        <v>0</v>
      </c>
      <c r="M82" s="474"/>
      <c r="N82" s="706">
        <f>+IF(A82="",0,IF(A82=Table!$A$5,L82,(IF(A82=Table!$A$3,0,IF(A82=Table!$A$4,L82,0)))))</f>
        <v>0</v>
      </c>
      <c r="O82" s="672"/>
      <c r="P82" s="707">
        <f>-IF(A82=Table!$A$5,I82,0)+IF(A82=Table!$A$5,H82,0)</f>
        <v>0</v>
      </c>
      <c r="Q82" s="539" t="str">
        <f t="shared" si="9"/>
        <v>01/1900</v>
      </c>
      <c r="R82" s="475">
        <f t="shared" si="12"/>
        <v>1</v>
      </c>
    </row>
    <row r="83" spans="1:18" ht="15">
      <c r="A83" s="468"/>
      <c r="B83" s="469"/>
      <c r="C83" s="537"/>
      <c r="D83" s="848" t="str">
        <f t="shared" si="10"/>
        <v>Banque-01/1900</v>
      </c>
      <c r="E83" s="470"/>
      <c r="F83" s="471"/>
      <c r="G83" s="472"/>
      <c r="H83" s="965"/>
      <c r="I83" s="966"/>
      <c r="J83" s="967">
        <f t="shared" si="11"/>
        <v>0</v>
      </c>
      <c r="K83" s="968">
        <f t="shared" si="7"/>
        <v>0</v>
      </c>
      <c r="L83" s="473">
        <f t="shared" si="8"/>
        <v>0</v>
      </c>
      <c r="M83" s="474"/>
      <c r="N83" s="706">
        <f>+IF(A83="",0,IF(A83=Table!$A$5,L83,(IF(A83=Table!$A$3,0,IF(A83=Table!$A$4,L83,0)))))</f>
        <v>0</v>
      </c>
      <c r="O83" s="672"/>
      <c r="P83" s="707">
        <f>-IF(A83=Table!$A$5,I83,0)+IF(A83=Table!$A$5,H83,0)</f>
        <v>0</v>
      </c>
      <c r="Q83" s="539" t="str">
        <f t="shared" si="9"/>
        <v>01/1900</v>
      </c>
      <c r="R83" s="475">
        <f t="shared" si="12"/>
        <v>1</v>
      </c>
    </row>
    <row r="84" spans="1:18" ht="15">
      <c r="A84" s="468"/>
      <c r="B84" s="469"/>
      <c r="C84" s="537"/>
      <c r="D84" s="848" t="str">
        <f t="shared" si="10"/>
        <v>Banque-01/1900</v>
      </c>
      <c r="E84" s="470"/>
      <c r="F84" s="471"/>
      <c r="G84" s="472"/>
      <c r="H84" s="965"/>
      <c r="I84" s="966"/>
      <c r="J84" s="967">
        <f t="shared" si="11"/>
        <v>0</v>
      </c>
      <c r="K84" s="968">
        <f t="shared" si="7"/>
        <v>0</v>
      </c>
      <c r="L84" s="473">
        <f t="shared" si="8"/>
        <v>0</v>
      </c>
      <c r="M84" s="474"/>
      <c r="N84" s="706">
        <f>+IF(A84="",0,IF(A84=Table!$A$5,L84,(IF(A84=Table!$A$3,0,IF(A84=Table!$A$4,L84,0)))))</f>
        <v>0</v>
      </c>
      <c r="O84" s="672"/>
      <c r="P84" s="707">
        <f>-IF(A84=Table!$A$5,I84,0)+IF(A84=Table!$A$5,H84,0)</f>
        <v>0</v>
      </c>
      <c r="Q84" s="539" t="str">
        <f t="shared" si="9"/>
        <v>01/1900</v>
      </c>
      <c r="R84" s="475">
        <f t="shared" si="12"/>
        <v>1</v>
      </c>
    </row>
    <row r="85" spans="1:18" ht="15">
      <c r="A85" s="468"/>
      <c r="B85" s="469"/>
      <c r="C85" s="537"/>
      <c r="D85" s="848" t="str">
        <f t="shared" si="10"/>
        <v>Banque-01/1900</v>
      </c>
      <c r="E85" s="470"/>
      <c r="F85" s="471"/>
      <c r="G85" s="472"/>
      <c r="H85" s="965"/>
      <c r="I85" s="966"/>
      <c r="J85" s="967">
        <f t="shared" si="11"/>
        <v>0</v>
      </c>
      <c r="K85" s="968">
        <f t="shared" si="7"/>
        <v>0</v>
      </c>
      <c r="L85" s="473">
        <f t="shared" si="8"/>
        <v>0</v>
      </c>
      <c r="M85" s="474"/>
      <c r="N85" s="706">
        <f>+IF(A85="",0,IF(A85=Table!$A$5,L85,(IF(A85=Table!$A$3,0,IF(A85=Table!$A$4,L85,0)))))</f>
        <v>0</v>
      </c>
      <c r="O85" s="672"/>
      <c r="P85" s="707">
        <f>-IF(A85=Table!$A$5,I85,0)+IF(A85=Table!$A$5,H85,0)</f>
        <v>0</v>
      </c>
      <c r="Q85" s="539" t="str">
        <f t="shared" si="9"/>
        <v>01/1900</v>
      </c>
      <c r="R85" s="475">
        <f t="shared" si="12"/>
        <v>1</v>
      </c>
    </row>
    <row r="86" spans="1:18" ht="15">
      <c r="A86" s="468"/>
      <c r="B86" s="469"/>
      <c r="C86" s="537"/>
      <c r="D86" s="848" t="str">
        <f t="shared" si="10"/>
        <v>Banque-01/1900</v>
      </c>
      <c r="E86" s="470"/>
      <c r="F86" s="471"/>
      <c r="G86" s="472"/>
      <c r="H86" s="965"/>
      <c r="I86" s="966"/>
      <c r="J86" s="967">
        <f t="shared" si="11"/>
        <v>0</v>
      </c>
      <c r="K86" s="968">
        <f t="shared" si="7"/>
        <v>0</v>
      </c>
      <c r="L86" s="473">
        <f t="shared" si="8"/>
        <v>0</v>
      </c>
      <c r="M86" s="474"/>
      <c r="N86" s="706">
        <f>+IF(A86="",0,IF(A86=Table!$A$5,L86,(IF(A86=Table!$A$3,0,IF(A86=Table!$A$4,L86,0)))))</f>
        <v>0</v>
      </c>
      <c r="O86" s="672"/>
      <c r="P86" s="707">
        <f>-IF(A86=Table!$A$5,I86,0)+IF(A86=Table!$A$5,H86,0)</f>
        <v>0</v>
      </c>
      <c r="Q86" s="539" t="str">
        <f t="shared" si="9"/>
        <v>01/1900</v>
      </c>
      <c r="R86" s="475">
        <f t="shared" si="12"/>
        <v>1</v>
      </c>
    </row>
    <row r="87" spans="1:18" ht="15">
      <c r="A87" s="468"/>
      <c r="B87" s="469"/>
      <c r="C87" s="537"/>
      <c r="D87" s="848" t="str">
        <f t="shared" si="10"/>
        <v>Banque-01/1900</v>
      </c>
      <c r="E87" s="470"/>
      <c r="F87" s="471"/>
      <c r="G87" s="472"/>
      <c r="H87" s="965"/>
      <c r="I87" s="966"/>
      <c r="J87" s="967">
        <f t="shared" si="11"/>
        <v>0</v>
      </c>
      <c r="K87" s="968">
        <f t="shared" si="7"/>
        <v>0</v>
      </c>
      <c r="L87" s="473">
        <f t="shared" si="8"/>
        <v>0</v>
      </c>
      <c r="M87" s="474"/>
      <c r="N87" s="706">
        <f>+IF(A87="",0,IF(A87=Table!$A$5,L87,(IF(A87=Table!$A$3,0,IF(A87=Table!$A$4,L87,0)))))</f>
        <v>0</v>
      </c>
      <c r="O87" s="672"/>
      <c r="P87" s="707">
        <f>-IF(A87=Table!$A$5,I87,0)+IF(A87=Table!$A$5,H87,0)</f>
        <v>0</v>
      </c>
      <c r="Q87" s="539" t="str">
        <f t="shared" si="9"/>
        <v>01/1900</v>
      </c>
      <c r="R87" s="475">
        <f t="shared" si="12"/>
        <v>1</v>
      </c>
    </row>
    <row r="88" spans="1:18" ht="15">
      <c r="A88" s="468"/>
      <c r="B88" s="469"/>
      <c r="C88" s="537"/>
      <c r="D88" s="848" t="str">
        <f t="shared" si="10"/>
        <v>Banque-01/1900</v>
      </c>
      <c r="E88" s="470"/>
      <c r="F88" s="471"/>
      <c r="G88" s="472"/>
      <c r="H88" s="965"/>
      <c r="I88" s="966"/>
      <c r="J88" s="967">
        <f t="shared" si="11"/>
        <v>0</v>
      </c>
      <c r="K88" s="968">
        <f t="shared" si="7"/>
        <v>0</v>
      </c>
      <c r="L88" s="473">
        <f t="shared" si="8"/>
        <v>0</v>
      </c>
      <c r="M88" s="474"/>
      <c r="N88" s="706">
        <f>+IF(A88="",0,IF(A88=Table!$A$5,L88,(IF(A88=Table!$A$3,0,IF(A88=Table!$A$4,L88,0)))))</f>
        <v>0</v>
      </c>
      <c r="O88" s="672"/>
      <c r="P88" s="707">
        <f>-IF(A88=Table!$A$5,I88,0)+IF(A88=Table!$A$5,H88,0)</f>
        <v>0</v>
      </c>
      <c r="Q88" s="539" t="str">
        <f t="shared" si="9"/>
        <v>01/1900</v>
      </c>
      <c r="R88" s="475">
        <f t="shared" si="12"/>
        <v>1</v>
      </c>
    </row>
    <row r="89" spans="1:18" ht="15">
      <c r="A89" s="468"/>
      <c r="B89" s="469"/>
      <c r="C89" s="537"/>
      <c r="D89" s="848" t="str">
        <f t="shared" si="10"/>
        <v>Banque-01/1900</v>
      </c>
      <c r="E89" s="470"/>
      <c r="F89" s="471"/>
      <c r="G89" s="472"/>
      <c r="H89" s="965"/>
      <c r="I89" s="966"/>
      <c r="J89" s="967">
        <f t="shared" si="11"/>
        <v>0</v>
      </c>
      <c r="K89" s="968">
        <f t="shared" si="7"/>
        <v>0</v>
      </c>
      <c r="L89" s="473">
        <f t="shared" si="8"/>
        <v>0</v>
      </c>
      <c r="M89" s="474"/>
      <c r="N89" s="706">
        <f>+IF(A89="",0,IF(A89=Table!$A$5,L89,(IF(A89=Table!$A$3,0,IF(A89=Table!$A$4,L89,0)))))</f>
        <v>0</v>
      </c>
      <c r="O89" s="672"/>
      <c r="P89" s="707">
        <f>-IF(A89=Table!$A$5,I89,0)+IF(A89=Table!$A$5,H89,0)</f>
        <v>0</v>
      </c>
      <c r="Q89" s="539" t="str">
        <f t="shared" si="9"/>
        <v>01/1900</v>
      </c>
      <c r="R89" s="475">
        <f t="shared" si="12"/>
        <v>1</v>
      </c>
    </row>
    <row r="90" spans="1:18" ht="15">
      <c r="A90" s="468"/>
      <c r="B90" s="469"/>
      <c r="C90" s="537"/>
      <c r="D90" s="848" t="str">
        <f t="shared" si="10"/>
        <v>Banque-01/1900</v>
      </c>
      <c r="E90" s="470"/>
      <c r="F90" s="471"/>
      <c r="G90" s="472"/>
      <c r="H90" s="965"/>
      <c r="I90" s="966"/>
      <c r="J90" s="967">
        <f t="shared" si="11"/>
        <v>0</v>
      </c>
      <c r="K90" s="968">
        <f t="shared" si="7"/>
        <v>0</v>
      </c>
      <c r="L90" s="473">
        <f t="shared" si="8"/>
        <v>0</v>
      </c>
      <c r="M90" s="474"/>
      <c r="N90" s="706">
        <f>+IF(A90="",0,IF(A90=Table!$A$5,L90,(IF(A90=Table!$A$3,0,IF(A90=Table!$A$4,L90,0)))))</f>
        <v>0</v>
      </c>
      <c r="O90" s="672"/>
      <c r="P90" s="707">
        <f>-IF(A90=Table!$A$5,I90,0)+IF(A90=Table!$A$5,H90,0)</f>
        <v>0</v>
      </c>
      <c r="Q90" s="539" t="str">
        <f t="shared" si="9"/>
        <v>01/1900</v>
      </c>
      <c r="R90" s="475">
        <f t="shared" si="12"/>
        <v>1</v>
      </c>
    </row>
    <row r="91" spans="1:18" ht="15">
      <c r="A91" s="468"/>
      <c r="B91" s="469"/>
      <c r="C91" s="537"/>
      <c r="D91" s="848" t="str">
        <f t="shared" si="10"/>
        <v>Banque-01/1900</v>
      </c>
      <c r="E91" s="470"/>
      <c r="F91" s="471"/>
      <c r="G91" s="472"/>
      <c r="H91" s="965"/>
      <c r="I91" s="966"/>
      <c r="J91" s="967">
        <f t="shared" si="11"/>
        <v>0</v>
      </c>
      <c r="K91" s="968">
        <f t="shared" si="7"/>
        <v>0</v>
      </c>
      <c r="L91" s="473">
        <f t="shared" si="8"/>
        <v>0</v>
      </c>
      <c r="M91" s="474"/>
      <c r="N91" s="706">
        <f>+IF(A91="",0,IF(A91=Table!$A$5,L91,(IF(A91=Table!$A$3,0,IF(A91=Table!$A$4,L91,0)))))</f>
        <v>0</v>
      </c>
      <c r="O91" s="672"/>
      <c r="P91" s="707">
        <f>-IF(A91=Table!$A$5,I91,0)+IF(A91=Table!$A$5,H91,0)</f>
        <v>0</v>
      </c>
      <c r="Q91" s="539" t="str">
        <f t="shared" si="9"/>
        <v>01/1900</v>
      </c>
      <c r="R91" s="475">
        <f t="shared" si="12"/>
        <v>1</v>
      </c>
    </row>
    <row r="92" spans="1:18" ht="15">
      <c r="A92" s="468"/>
      <c r="B92" s="469"/>
      <c r="C92" s="537"/>
      <c r="D92" s="848" t="str">
        <f t="shared" si="10"/>
        <v>Banque-01/1900</v>
      </c>
      <c r="E92" s="470"/>
      <c r="F92" s="471"/>
      <c r="G92" s="472"/>
      <c r="H92" s="965"/>
      <c r="I92" s="966"/>
      <c r="J92" s="967">
        <f t="shared" si="11"/>
        <v>0</v>
      </c>
      <c r="K92" s="968">
        <f t="shared" si="7"/>
        <v>0</v>
      </c>
      <c r="L92" s="473">
        <f t="shared" si="8"/>
        <v>0</v>
      </c>
      <c r="M92" s="474"/>
      <c r="N92" s="706">
        <f>+IF(A92="",0,IF(A92=Table!$A$5,L92,(IF(A92=Table!$A$3,0,IF(A92=Table!$A$4,L92,0)))))</f>
        <v>0</v>
      </c>
      <c r="O92" s="672"/>
      <c r="P92" s="707">
        <f>-IF(A92=Table!$A$5,I92,0)+IF(A92=Table!$A$5,H92,0)</f>
        <v>0</v>
      </c>
      <c r="Q92" s="539" t="str">
        <f t="shared" si="9"/>
        <v>01/1900</v>
      </c>
      <c r="R92" s="475">
        <f t="shared" si="12"/>
        <v>1</v>
      </c>
    </row>
    <row r="93" spans="1:18" ht="15">
      <c r="A93" s="468"/>
      <c r="B93" s="469"/>
      <c r="C93" s="537"/>
      <c r="D93" s="848" t="str">
        <f t="shared" si="10"/>
        <v>Banque-01/1900</v>
      </c>
      <c r="E93" s="470"/>
      <c r="F93" s="471"/>
      <c r="G93" s="472"/>
      <c r="H93" s="965"/>
      <c r="I93" s="966"/>
      <c r="J93" s="967">
        <f t="shared" si="11"/>
        <v>0</v>
      </c>
      <c r="K93" s="968">
        <f t="shared" si="7"/>
        <v>0</v>
      </c>
      <c r="L93" s="473">
        <f t="shared" si="8"/>
        <v>0</v>
      </c>
      <c r="M93" s="474"/>
      <c r="N93" s="706">
        <f>+IF(A93="",0,IF(A93=Table!$A$5,L93,(IF(A93=Table!$A$3,0,IF(A93=Table!$A$4,L93,0)))))</f>
        <v>0</v>
      </c>
      <c r="O93" s="672"/>
      <c r="P93" s="707">
        <f>-IF(A93=Table!$A$5,I93,0)+IF(A93=Table!$A$5,H93,0)</f>
        <v>0</v>
      </c>
      <c r="Q93" s="539" t="str">
        <f t="shared" si="9"/>
        <v>01/1900</v>
      </c>
      <c r="R93" s="475">
        <f t="shared" si="12"/>
        <v>1</v>
      </c>
    </row>
    <row r="94" spans="1:18" ht="15">
      <c r="A94" s="468"/>
      <c r="B94" s="469"/>
      <c r="C94" s="537"/>
      <c r="D94" s="848" t="str">
        <f t="shared" si="10"/>
        <v>Banque-01/1900</v>
      </c>
      <c r="E94" s="470"/>
      <c r="F94" s="471"/>
      <c r="G94" s="472"/>
      <c r="H94" s="965"/>
      <c r="I94" s="966"/>
      <c r="J94" s="967">
        <f t="shared" si="11"/>
        <v>0</v>
      </c>
      <c r="K94" s="968">
        <f t="shared" si="7"/>
        <v>0</v>
      </c>
      <c r="L94" s="473">
        <f t="shared" si="8"/>
        <v>0</v>
      </c>
      <c r="M94" s="474"/>
      <c r="N94" s="706">
        <f>+IF(A94="",0,IF(A94=Table!$A$5,L94,(IF(A94=Table!$A$3,0,IF(A94=Table!$A$4,L94,0)))))</f>
        <v>0</v>
      </c>
      <c r="O94" s="672"/>
      <c r="P94" s="707">
        <f>-IF(A94=Table!$A$5,I94,0)+IF(A94=Table!$A$5,H94,0)</f>
        <v>0</v>
      </c>
      <c r="Q94" s="539" t="str">
        <f t="shared" si="9"/>
        <v>01/1900</v>
      </c>
      <c r="R94" s="475">
        <f t="shared" si="12"/>
        <v>1</v>
      </c>
    </row>
    <row r="95" spans="1:18" ht="15">
      <c r="A95" s="468"/>
      <c r="B95" s="469"/>
      <c r="C95" s="537"/>
      <c r="D95" s="848" t="str">
        <f t="shared" si="10"/>
        <v>Banque-01/1900</v>
      </c>
      <c r="E95" s="470"/>
      <c r="F95" s="471"/>
      <c r="G95" s="472"/>
      <c r="H95" s="965"/>
      <c r="I95" s="966"/>
      <c r="J95" s="967">
        <f t="shared" si="11"/>
        <v>0</v>
      </c>
      <c r="K95" s="968">
        <f t="shared" si="7"/>
        <v>0</v>
      </c>
      <c r="L95" s="473">
        <f t="shared" si="8"/>
        <v>0</v>
      </c>
      <c r="M95" s="474"/>
      <c r="N95" s="706">
        <f>+IF(A95="",0,IF(A95=Table!$A$5,L95,(IF(A95=Table!$A$3,0,IF(A95=Table!$A$4,L95,0)))))</f>
        <v>0</v>
      </c>
      <c r="O95" s="672"/>
      <c r="P95" s="707">
        <f>-IF(A95=Table!$A$5,I95,0)+IF(A95=Table!$A$5,H95,0)</f>
        <v>0</v>
      </c>
      <c r="Q95" s="539" t="str">
        <f t="shared" si="9"/>
        <v>01/1900</v>
      </c>
      <c r="R95" s="475">
        <f t="shared" si="12"/>
        <v>1</v>
      </c>
    </row>
    <row r="96" spans="1:18" ht="15">
      <c r="A96" s="468"/>
      <c r="B96" s="469"/>
      <c r="C96" s="537"/>
      <c r="D96" s="848" t="str">
        <f t="shared" si="10"/>
        <v>Banque-01/1900</v>
      </c>
      <c r="E96" s="470"/>
      <c r="F96" s="471"/>
      <c r="G96" s="472"/>
      <c r="H96" s="965"/>
      <c r="I96" s="966"/>
      <c r="J96" s="967">
        <f t="shared" si="11"/>
        <v>0</v>
      </c>
      <c r="K96" s="968">
        <f t="shared" si="7"/>
        <v>0</v>
      </c>
      <c r="L96" s="473">
        <f t="shared" si="8"/>
        <v>0</v>
      </c>
      <c r="M96" s="474"/>
      <c r="N96" s="706">
        <f>+IF(A96="",0,IF(A96=Table!$A$5,L96,(IF(A96=Table!$A$3,0,IF(A96=Table!$A$4,L96,0)))))</f>
        <v>0</v>
      </c>
      <c r="O96" s="672"/>
      <c r="P96" s="707">
        <f>-IF(A96=Table!$A$5,I96,0)+IF(A96=Table!$A$5,H96,0)</f>
        <v>0</v>
      </c>
      <c r="Q96" s="539" t="str">
        <f t="shared" si="9"/>
        <v>01/1900</v>
      </c>
      <c r="R96" s="475">
        <f t="shared" si="12"/>
        <v>1</v>
      </c>
    </row>
    <row r="97" spans="1:18" ht="15">
      <c r="A97" s="468"/>
      <c r="B97" s="469"/>
      <c r="C97" s="537"/>
      <c r="D97" s="848" t="str">
        <f t="shared" si="10"/>
        <v>Banque-01/1900</v>
      </c>
      <c r="E97" s="470"/>
      <c r="F97" s="471"/>
      <c r="G97" s="472"/>
      <c r="H97" s="965"/>
      <c r="I97" s="966"/>
      <c r="J97" s="967">
        <f t="shared" si="11"/>
        <v>0</v>
      </c>
      <c r="K97" s="968">
        <f t="shared" si="7"/>
        <v>0</v>
      </c>
      <c r="L97" s="473">
        <f t="shared" si="8"/>
        <v>0</v>
      </c>
      <c r="M97" s="474"/>
      <c r="N97" s="706">
        <f>+IF(A97="",0,IF(A97=Table!$A$5,L97,(IF(A97=Table!$A$3,0,IF(A97=Table!$A$4,L97,0)))))</f>
        <v>0</v>
      </c>
      <c r="O97" s="672"/>
      <c r="P97" s="707">
        <f>-IF(A97=Table!$A$5,I97,0)+IF(A97=Table!$A$5,H97,0)</f>
        <v>0</v>
      </c>
      <c r="Q97" s="539" t="str">
        <f t="shared" si="9"/>
        <v>01/1900</v>
      </c>
      <c r="R97" s="475">
        <f t="shared" si="12"/>
        <v>1</v>
      </c>
    </row>
    <row r="98" spans="1:18" ht="15">
      <c r="A98" s="468"/>
      <c r="B98" s="469"/>
      <c r="C98" s="537"/>
      <c r="D98" s="848" t="str">
        <f t="shared" si="10"/>
        <v>Banque-01/1900</v>
      </c>
      <c r="E98" s="470"/>
      <c r="F98" s="471"/>
      <c r="G98" s="472"/>
      <c r="H98" s="965"/>
      <c r="I98" s="966"/>
      <c r="J98" s="967">
        <f t="shared" si="11"/>
        <v>0</v>
      </c>
      <c r="K98" s="968">
        <f t="shared" si="7"/>
        <v>0</v>
      </c>
      <c r="L98" s="473">
        <f t="shared" si="8"/>
        <v>0</v>
      </c>
      <c r="M98" s="474"/>
      <c r="N98" s="706">
        <f>+IF(A98="",0,IF(A98=Table!$A$5,L98,(IF(A98=Table!$A$3,0,IF(A98=Table!$A$4,L98,0)))))</f>
        <v>0</v>
      </c>
      <c r="O98" s="672"/>
      <c r="P98" s="707">
        <f>-IF(A98=Table!$A$5,I98,0)+IF(A98=Table!$A$5,H98,0)</f>
        <v>0</v>
      </c>
      <c r="Q98" s="539" t="str">
        <f t="shared" si="9"/>
        <v>01/1900</v>
      </c>
      <c r="R98" s="475">
        <f t="shared" si="12"/>
        <v>1</v>
      </c>
    </row>
    <row r="99" spans="1:18" ht="15">
      <c r="A99" s="468"/>
      <c r="B99" s="469"/>
      <c r="C99" s="537"/>
      <c r="D99" s="848" t="str">
        <f t="shared" si="10"/>
        <v>Banque-01/1900</v>
      </c>
      <c r="E99" s="470"/>
      <c r="F99" s="471"/>
      <c r="G99" s="472"/>
      <c r="H99" s="965"/>
      <c r="I99" s="966"/>
      <c r="J99" s="967">
        <f t="shared" si="11"/>
        <v>0</v>
      </c>
      <c r="K99" s="968">
        <f t="shared" si="7"/>
        <v>0</v>
      </c>
      <c r="L99" s="473">
        <f t="shared" si="8"/>
        <v>0</v>
      </c>
      <c r="M99" s="474"/>
      <c r="N99" s="706">
        <f>+IF(A99="",0,IF(A99=Table!$A$5,L99,(IF(A99=Table!$A$3,0,IF(A99=Table!$A$4,L99,0)))))</f>
        <v>0</v>
      </c>
      <c r="O99" s="672"/>
      <c r="P99" s="707">
        <f>-IF(A99=Table!$A$5,I99,0)+IF(A99=Table!$A$5,H99,0)</f>
        <v>0</v>
      </c>
      <c r="Q99" s="539" t="str">
        <f t="shared" si="9"/>
        <v>01/1900</v>
      </c>
      <c r="R99" s="475">
        <f t="shared" si="12"/>
        <v>1</v>
      </c>
    </row>
    <row r="100" spans="1:18" ht="15">
      <c r="A100" s="468"/>
      <c r="B100" s="469"/>
      <c r="C100" s="537"/>
      <c r="D100" s="848" t="str">
        <f t="shared" si="10"/>
        <v>Banque-01/1900</v>
      </c>
      <c r="E100" s="470"/>
      <c r="F100" s="471"/>
      <c r="G100" s="472"/>
      <c r="H100" s="965"/>
      <c r="I100" s="966"/>
      <c r="J100" s="967">
        <f t="shared" si="11"/>
        <v>0</v>
      </c>
      <c r="K100" s="968">
        <f t="shared" si="7"/>
        <v>0</v>
      </c>
      <c r="L100" s="473">
        <f t="shared" si="8"/>
        <v>0</v>
      </c>
      <c r="M100" s="474"/>
      <c r="N100" s="706">
        <f>+IF(A100="",0,IF(A100=Table!$A$5,L100,(IF(A100=Table!$A$3,0,IF(A100=Table!$A$4,L100,0)))))</f>
        <v>0</v>
      </c>
      <c r="O100" s="672"/>
      <c r="P100" s="707">
        <f>-IF(A100=Table!$A$5,I100,0)+IF(A100=Table!$A$5,H100,0)</f>
        <v>0</v>
      </c>
      <c r="Q100" s="539" t="str">
        <f t="shared" si="9"/>
        <v>01/1900</v>
      </c>
      <c r="R100" s="475">
        <f t="shared" si="12"/>
        <v>1</v>
      </c>
    </row>
    <row r="101" spans="1:18" ht="15">
      <c r="A101" s="468"/>
      <c r="B101" s="469"/>
      <c r="C101" s="537"/>
      <c r="D101" s="848" t="str">
        <f t="shared" si="10"/>
        <v>Banque-01/1900</v>
      </c>
      <c r="E101" s="470"/>
      <c r="F101" s="471"/>
      <c r="G101" s="472"/>
      <c r="H101" s="965"/>
      <c r="I101" s="966"/>
      <c r="J101" s="967">
        <f t="shared" si="11"/>
        <v>0</v>
      </c>
      <c r="K101" s="968">
        <f t="shared" si="7"/>
        <v>0</v>
      </c>
      <c r="L101" s="473">
        <f t="shared" si="8"/>
        <v>0</v>
      </c>
      <c r="M101" s="474"/>
      <c r="N101" s="706">
        <f>+IF(A101="",0,IF(A101=Table!$A$5,L101,(IF(A101=Table!$A$3,0,IF(A101=Table!$A$4,L101,0)))))</f>
        <v>0</v>
      </c>
      <c r="O101" s="672"/>
      <c r="P101" s="707">
        <f>-IF(A101=Table!$A$5,I101,0)+IF(A101=Table!$A$5,H101,0)</f>
        <v>0</v>
      </c>
      <c r="Q101" s="539" t="str">
        <f t="shared" si="9"/>
        <v>01/1900</v>
      </c>
      <c r="R101" s="475">
        <f t="shared" si="12"/>
        <v>1</v>
      </c>
    </row>
    <row r="102" spans="1:18" ht="15">
      <c r="A102" s="468"/>
      <c r="B102" s="469"/>
      <c r="C102" s="537"/>
      <c r="D102" s="848" t="str">
        <f t="shared" si="10"/>
        <v>Banque-01/1900</v>
      </c>
      <c r="E102" s="470"/>
      <c r="F102" s="471"/>
      <c r="G102" s="472"/>
      <c r="H102" s="965"/>
      <c r="I102" s="966"/>
      <c r="J102" s="967">
        <f t="shared" si="11"/>
        <v>0</v>
      </c>
      <c r="K102" s="968">
        <f t="shared" si="7"/>
        <v>0</v>
      </c>
      <c r="L102" s="473">
        <f t="shared" si="8"/>
        <v>0</v>
      </c>
      <c r="M102" s="474"/>
      <c r="N102" s="706">
        <f>+IF(A102="",0,IF(A102=Table!$A$5,L102,(IF(A102=Table!$A$3,0,IF(A102=Table!$A$4,L102,0)))))</f>
        <v>0</v>
      </c>
      <c r="O102" s="672"/>
      <c r="P102" s="707">
        <f>-IF(A102=Table!$A$5,I102,0)+IF(A102=Table!$A$5,H102,0)</f>
        <v>0</v>
      </c>
      <c r="Q102" s="539" t="str">
        <f t="shared" si="9"/>
        <v>01/1900</v>
      </c>
      <c r="R102" s="475">
        <f t="shared" si="12"/>
        <v>1</v>
      </c>
    </row>
    <row r="103" spans="1:18" ht="15">
      <c r="A103" s="468"/>
      <c r="B103" s="469"/>
      <c r="C103" s="537"/>
      <c r="D103" s="848" t="str">
        <f t="shared" si="10"/>
        <v>Banque-01/1900</v>
      </c>
      <c r="E103" s="470"/>
      <c r="F103" s="471"/>
      <c r="G103" s="472"/>
      <c r="H103" s="965"/>
      <c r="I103" s="966"/>
      <c r="J103" s="967">
        <f t="shared" si="11"/>
        <v>0</v>
      </c>
      <c r="K103" s="968">
        <f t="shared" si="7"/>
        <v>0</v>
      </c>
      <c r="L103" s="473">
        <f t="shared" si="8"/>
        <v>0</v>
      </c>
      <c r="M103" s="474"/>
      <c r="N103" s="706">
        <f>+IF(A103="",0,IF(A103=Table!$A$5,L103,(IF(A103=Table!$A$3,0,IF(A103=Table!$A$4,L103,0)))))</f>
        <v>0</v>
      </c>
      <c r="O103" s="672"/>
      <c r="P103" s="707">
        <f>-IF(A103=Table!$A$5,I103,0)+IF(A103=Table!$A$5,H103,0)</f>
        <v>0</v>
      </c>
      <c r="Q103" s="539" t="str">
        <f t="shared" si="9"/>
        <v>01/1900</v>
      </c>
      <c r="R103" s="475">
        <f t="shared" si="12"/>
        <v>1</v>
      </c>
    </row>
    <row r="104" spans="1:18" ht="15">
      <c r="A104" s="468"/>
      <c r="B104" s="469"/>
      <c r="C104" s="537"/>
      <c r="D104" s="848" t="str">
        <f t="shared" si="10"/>
        <v>Banque-01/1900</v>
      </c>
      <c r="E104" s="470"/>
      <c r="F104" s="471"/>
      <c r="G104" s="472"/>
      <c r="H104" s="965"/>
      <c r="I104" s="966"/>
      <c r="J104" s="967">
        <f t="shared" si="11"/>
        <v>0</v>
      </c>
      <c r="K104" s="968">
        <f t="shared" si="7"/>
        <v>0</v>
      </c>
      <c r="L104" s="473">
        <f t="shared" si="8"/>
        <v>0</v>
      </c>
      <c r="M104" s="474"/>
      <c r="N104" s="706">
        <f>+IF(A104="",0,IF(A104=Table!$A$5,L104,(IF(A104=Table!$A$3,0,IF(A104=Table!$A$4,L104,0)))))</f>
        <v>0</v>
      </c>
      <c r="O104" s="672"/>
      <c r="P104" s="707">
        <f>-IF(A104=Table!$A$5,I104,0)+IF(A104=Table!$A$5,H104,0)</f>
        <v>0</v>
      </c>
      <c r="Q104" s="539" t="str">
        <f t="shared" si="9"/>
        <v>01/1900</v>
      </c>
      <c r="R104" s="475">
        <f t="shared" si="12"/>
        <v>1</v>
      </c>
    </row>
    <row r="105" spans="1:18" ht="15">
      <c r="A105" s="468"/>
      <c r="B105" s="469"/>
      <c r="C105" s="537"/>
      <c r="D105" s="848" t="str">
        <f t="shared" si="10"/>
        <v>Banque-01/1900</v>
      </c>
      <c r="E105" s="470"/>
      <c r="F105" s="471"/>
      <c r="G105" s="472"/>
      <c r="H105" s="965"/>
      <c r="I105" s="966"/>
      <c r="J105" s="967">
        <f t="shared" si="11"/>
        <v>0</v>
      </c>
      <c r="K105" s="968">
        <f t="shared" si="7"/>
        <v>0</v>
      </c>
      <c r="L105" s="473">
        <f t="shared" si="8"/>
        <v>0</v>
      </c>
      <c r="M105" s="474"/>
      <c r="N105" s="706">
        <f>+IF(A105="",0,IF(A105=Table!$A$5,L105,(IF(A105=Table!$A$3,0,IF(A105=Table!$A$4,L105,0)))))</f>
        <v>0</v>
      </c>
      <c r="O105" s="672"/>
      <c r="P105" s="707">
        <f>-IF(A105=Table!$A$5,I105,0)+IF(A105=Table!$A$5,H105,0)</f>
        <v>0</v>
      </c>
      <c r="Q105" s="539" t="str">
        <f t="shared" si="9"/>
        <v>01/1900</v>
      </c>
      <c r="R105" s="475">
        <f t="shared" si="12"/>
        <v>1</v>
      </c>
    </row>
    <row r="106" spans="1:18" ht="15">
      <c r="A106" s="468"/>
      <c r="B106" s="469"/>
      <c r="C106" s="537"/>
      <c r="D106" s="848" t="str">
        <f t="shared" si="10"/>
        <v>Banque-01/1900</v>
      </c>
      <c r="E106" s="470"/>
      <c r="F106" s="471"/>
      <c r="G106" s="472"/>
      <c r="H106" s="965"/>
      <c r="I106" s="966"/>
      <c r="J106" s="967">
        <f t="shared" si="11"/>
        <v>0</v>
      </c>
      <c r="K106" s="968">
        <f t="shared" si="7"/>
        <v>0</v>
      </c>
      <c r="L106" s="473">
        <f t="shared" si="8"/>
        <v>0</v>
      </c>
      <c r="M106" s="474"/>
      <c r="N106" s="706">
        <f>+IF(A106="",0,IF(A106=Table!$A$5,L106,(IF(A106=Table!$A$3,0,IF(A106=Table!$A$4,L106,0)))))</f>
        <v>0</v>
      </c>
      <c r="O106" s="672"/>
      <c r="P106" s="707">
        <f>-IF(A106=Table!$A$5,I106,0)+IF(A106=Table!$A$5,H106,0)</f>
        <v>0</v>
      </c>
      <c r="Q106" s="539" t="str">
        <f t="shared" si="9"/>
        <v>01/1900</v>
      </c>
      <c r="R106" s="475">
        <f t="shared" si="12"/>
        <v>1</v>
      </c>
    </row>
    <row r="107" spans="1:18" ht="15">
      <c r="A107" s="468"/>
      <c r="B107" s="469"/>
      <c r="C107" s="537"/>
      <c r="D107" s="848" t="str">
        <f t="shared" si="10"/>
        <v>Banque-01/1900</v>
      </c>
      <c r="E107" s="470"/>
      <c r="F107" s="471"/>
      <c r="G107" s="472"/>
      <c r="H107" s="965"/>
      <c r="I107" s="966"/>
      <c r="J107" s="967">
        <f t="shared" si="11"/>
        <v>0</v>
      </c>
      <c r="K107" s="968">
        <f t="shared" si="7"/>
        <v>0</v>
      </c>
      <c r="L107" s="473">
        <f t="shared" si="8"/>
        <v>0</v>
      </c>
      <c r="M107" s="474"/>
      <c r="N107" s="706">
        <f>+IF(A107="",0,IF(A107=Table!$A$5,L107,(IF(A107=Table!$A$3,0,IF(A107=Table!$A$4,L107,0)))))</f>
        <v>0</v>
      </c>
      <c r="O107" s="672"/>
      <c r="P107" s="707">
        <f>-IF(A107=Table!$A$5,I107,0)+IF(A107=Table!$A$5,H107,0)</f>
        <v>0</v>
      </c>
      <c r="Q107" s="539" t="str">
        <f t="shared" si="9"/>
        <v>01/1900</v>
      </c>
      <c r="R107" s="475">
        <f t="shared" si="12"/>
        <v>1</v>
      </c>
    </row>
    <row r="108" spans="1:18" ht="15">
      <c r="A108" s="468"/>
      <c r="B108" s="469"/>
      <c r="C108" s="537"/>
      <c r="D108" s="848" t="str">
        <f t="shared" si="10"/>
        <v>Banque-01/1900</v>
      </c>
      <c r="E108" s="470"/>
      <c r="F108" s="471"/>
      <c r="G108" s="472"/>
      <c r="H108" s="965"/>
      <c r="I108" s="966"/>
      <c r="J108" s="967">
        <f t="shared" si="11"/>
        <v>0</v>
      </c>
      <c r="K108" s="968">
        <f t="shared" si="7"/>
        <v>0</v>
      </c>
      <c r="L108" s="473">
        <f t="shared" si="8"/>
        <v>0</v>
      </c>
      <c r="M108" s="474"/>
      <c r="N108" s="706">
        <f>+IF(A108="",0,IF(A108=Table!$A$5,L108,(IF(A108=Table!$A$3,0,IF(A108=Table!$A$4,L108,0)))))</f>
        <v>0</v>
      </c>
      <c r="O108" s="672"/>
      <c r="P108" s="707">
        <f>-IF(A108=Table!$A$5,I108,0)+IF(A108=Table!$A$5,H108,0)</f>
        <v>0</v>
      </c>
      <c r="Q108" s="539" t="str">
        <f t="shared" si="9"/>
        <v>01/1900</v>
      </c>
      <c r="R108" s="475">
        <f t="shared" si="12"/>
        <v>1</v>
      </c>
    </row>
    <row r="109" spans="1:18" ht="15">
      <c r="A109" s="468"/>
      <c r="B109" s="469"/>
      <c r="C109" s="537"/>
      <c r="D109" s="848" t="str">
        <f t="shared" si="10"/>
        <v>Banque-01/1900</v>
      </c>
      <c r="E109" s="470"/>
      <c r="F109" s="471"/>
      <c r="G109" s="472"/>
      <c r="H109" s="965"/>
      <c r="I109" s="966"/>
      <c r="J109" s="967">
        <f t="shared" si="11"/>
        <v>0</v>
      </c>
      <c r="K109" s="968">
        <f t="shared" si="7"/>
        <v>0</v>
      </c>
      <c r="L109" s="473">
        <f t="shared" si="8"/>
        <v>0</v>
      </c>
      <c r="M109" s="474"/>
      <c r="N109" s="706">
        <f>+IF(A109="",0,IF(A109=Table!$A$5,L109,(IF(A109=Table!$A$3,0,IF(A109=Table!$A$4,L109,0)))))</f>
        <v>0</v>
      </c>
      <c r="O109" s="672"/>
      <c r="P109" s="707">
        <f>-IF(A109=Table!$A$5,I109,0)+IF(A109=Table!$A$5,H109,0)</f>
        <v>0</v>
      </c>
      <c r="Q109" s="539" t="str">
        <f t="shared" si="9"/>
        <v>01/1900</v>
      </c>
      <c r="R109" s="475">
        <f t="shared" si="12"/>
        <v>1</v>
      </c>
    </row>
    <row r="110" spans="1:18" ht="15">
      <c r="A110" s="468"/>
      <c r="B110" s="469"/>
      <c r="C110" s="537"/>
      <c r="D110" s="848" t="str">
        <f t="shared" si="10"/>
        <v>Banque-01/1900</v>
      </c>
      <c r="E110" s="470"/>
      <c r="F110" s="471"/>
      <c r="G110" s="472"/>
      <c r="H110" s="965"/>
      <c r="I110" s="966"/>
      <c r="J110" s="967">
        <f t="shared" si="11"/>
        <v>0</v>
      </c>
      <c r="K110" s="968">
        <f t="shared" si="7"/>
        <v>0</v>
      </c>
      <c r="L110" s="473">
        <f t="shared" si="8"/>
        <v>0</v>
      </c>
      <c r="M110" s="474"/>
      <c r="N110" s="706">
        <f>+IF(A110="",0,IF(A110=Table!$A$5,L110,(IF(A110=Table!$A$3,0,IF(A110=Table!$A$4,L110,0)))))</f>
        <v>0</v>
      </c>
      <c r="O110" s="672"/>
      <c r="P110" s="707">
        <f>-IF(A110=Table!$A$5,I110,0)+IF(A110=Table!$A$5,H110,0)</f>
        <v>0</v>
      </c>
      <c r="Q110" s="539" t="str">
        <f t="shared" si="9"/>
        <v>01/1900</v>
      </c>
      <c r="R110" s="475">
        <f t="shared" si="12"/>
        <v>1</v>
      </c>
    </row>
    <row r="111" spans="1:18" ht="15">
      <c r="A111" s="468"/>
      <c r="B111" s="469"/>
      <c r="C111" s="537"/>
      <c r="D111" s="848" t="str">
        <f t="shared" si="10"/>
        <v>Banque-01/1900</v>
      </c>
      <c r="E111" s="470"/>
      <c r="F111" s="471"/>
      <c r="G111" s="472"/>
      <c r="H111" s="965"/>
      <c r="I111" s="966"/>
      <c r="J111" s="967">
        <f t="shared" si="11"/>
        <v>0</v>
      </c>
      <c r="K111" s="968">
        <f t="shared" si="7"/>
        <v>0</v>
      </c>
      <c r="L111" s="473">
        <f t="shared" si="8"/>
        <v>0</v>
      </c>
      <c r="M111" s="474"/>
      <c r="N111" s="706">
        <f>+IF(A111="",0,IF(A111=Table!$A$5,L111,(IF(A111=Table!$A$3,0,IF(A111=Table!$A$4,L111,0)))))</f>
        <v>0</v>
      </c>
      <c r="O111" s="672"/>
      <c r="P111" s="707">
        <f>-IF(A111=Table!$A$5,I111,0)+IF(A111=Table!$A$5,H111,0)</f>
        <v>0</v>
      </c>
      <c r="Q111" s="539" t="str">
        <f t="shared" si="9"/>
        <v>01/1900</v>
      </c>
      <c r="R111" s="475">
        <f t="shared" si="12"/>
        <v>1</v>
      </c>
    </row>
    <row r="112" spans="1:18" ht="15">
      <c r="A112" s="468"/>
      <c r="B112" s="469"/>
      <c r="C112" s="537"/>
      <c r="D112" s="848" t="str">
        <f t="shared" si="10"/>
        <v>Banque-01/1900</v>
      </c>
      <c r="E112" s="470"/>
      <c r="F112" s="471"/>
      <c r="G112" s="472"/>
      <c r="H112" s="965"/>
      <c r="I112" s="966"/>
      <c r="J112" s="967">
        <f t="shared" si="11"/>
        <v>0</v>
      </c>
      <c r="K112" s="968">
        <f t="shared" si="7"/>
        <v>0</v>
      </c>
      <c r="L112" s="473">
        <f t="shared" si="8"/>
        <v>0</v>
      </c>
      <c r="M112" s="474"/>
      <c r="N112" s="706">
        <f>+IF(A112="",0,IF(A112=Table!$A$5,L112,(IF(A112=Table!$A$3,0,IF(A112=Table!$A$4,L112,0)))))</f>
        <v>0</v>
      </c>
      <c r="O112" s="672"/>
      <c r="P112" s="707">
        <f>-IF(A112=Table!$A$5,I112,0)+IF(A112=Table!$A$5,H112,0)</f>
        <v>0</v>
      </c>
      <c r="Q112" s="539" t="str">
        <f t="shared" si="9"/>
        <v>01/1900</v>
      </c>
      <c r="R112" s="475">
        <f t="shared" si="12"/>
        <v>1</v>
      </c>
    </row>
    <row r="113" spans="1:18" ht="15">
      <c r="A113" s="468"/>
      <c r="B113" s="469"/>
      <c r="C113" s="537"/>
      <c r="D113" s="848" t="str">
        <f t="shared" si="10"/>
        <v>Banque-01/1900</v>
      </c>
      <c r="E113" s="470"/>
      <c r="F113" s="471"/>
      <c r="G113" s="472"/>
      <c r="H113" s="965"/>
      <c r="I113" s="966"/>
      <c r="J113" s="967">
        <f t="shared" si="11"/>
        <v>0</v>
      </c>
      <c r="K113" s="968">
        <f t="shared" si="7"/>
        <v>0</v>
      </c>
      <c r="L113" s="473">
        <f t="shared" si="8"/>
        <v>0</v>
      </c>
      <c r="M113" s="474"/>
      <c r="N113" s="706">
        <f>+IF(A113="",0,IF(A113=Table!$A$5,L113,(IF(A113=Table!$A$3,0,IF(A113=Table!$A$4,L113,0)))))</f>
        <v>0</v>
      </c>
      <c r="O113" s="672"/>
      <c r="P113" s="707">
        <f>-IF(A113=Table!$A$5,I113,0)+IF(A113=Table!$A$5,H113,0)</f>
        <v>0</v>
      </c>
      <c r="Q113" s="539" t="str">
        <f t="shared" si="9"/>
        <v>01/1900</v>
      </c>
      <c r="R113" s="475">
        <f t="shared" si="12"/>
        <v>1</v>
      </c>
    </row>
    <row r="114" spans="1:18" ht="15">
      <c r="A114" s="468"/>
      <c r="B114" s="469"/>
      <c r="C114" s="537"/>
      <c r="D114" s="848" t="str">
        <f t="shared" si="10"/>
        <v>Banque-01/1900</v>
      </c>
      <c r="E114" s="470"/>
      <c r="F114" s="471"/>
      <c r="G114" s="472"/>
      <c r="H114" s="965"/>
      <c r="I114" s="966"/>
      <c r="J114" s="967">
        <f t="shared" si="11"/>
        <v>0</v>
      </c>
      <c r="K114" s="968">
        <f t="shared" si="7"/>
        <v>0</v>
      </c>
      <c r="L114" s="473">
        <f t="shared" si="8"/>
        <v>0</v>
      </c>
      <c r="M114" s="474"/>
      <c r="N114" s="706">
        <f>+IF(A114="",0,IF(A114=Table!$A$5,L114,(IF(A114=Table!$A$3,0,IF(A114=Table!$A$4,L114,0)))))</f>
        <v>0</v>
      </c>
      <c r="O114" s="672"/>
      <c r="P114" s="707">
        <f>-IF(A114=Table!$A$5,I114,0)+IF(A114=Table!$A$5,H114,0)</f>
        <v>0</v>
      </c>
      <c r="Q114" s="539" t="str">
        <f t="shared" si="9"/>
        <v>01/1900</v>
      </c>
      <c r="R114" s="475">
        <f t="shared" si="12"/>
        <v>1</v>
      </c>
    </row>
    <row r="115" spans="1:18" ht="15">
      <c r="A115" s="468"/>
      <c r="B115" s="469"/>
      <c r="C115" s="537"/>
      <c r="D115" s="848" t="str">
        <f t="shared" si="10"/>
        <v>Banque-01/1900</v>
      </c>
      <c r="E115" s="470"/>
      <c r="F115" s="471"/>
      <c r="G115" s="472"/>
      <c r="H115" s="965"/>
      <c r="I115" s="966"/>
      <c r="J115" s="967">
        <f t="shared" si="11"/>
        <v>0</v>
      </c>
      <c r="K115" s="968">
        <f t="shared" si="7"/>
        <v>0</v>
      </c>
      <c r="L115" s="473">
        <f t="shared" si="8"/>
        <v>0</v>
      </c>
      <c r="M115" s="474"/>
      <c r="N115" s="706">
        <f>+IF(A115="",0,IF(A115=Table!$A$5,L115,(IF(A115=Table!$A$3,0,IF(A115=Table!$A$4,L115,0)))))</f>
        <v>0</v>
      </c>
      <c r="O115" s="672"/>
      <c r="P115" s="707">
        <f>-IF(A115=Table!$A$5,I115,0)+IF(A115=Table!$A$5,H115,0)</f>
        <v>0</v>
      </c>
      <c r="Q115" s="539" t="str">
        <f t="shared" si="9"/>
        <v>01/1900</v>
      </c>
      <c r="R115" s="475">
        <f t="shared" si="12"/>
        <v>1</v>
      </c>
    </row>
    <row r="116" spans="1:18" ht="15">
      <c r="A116" s="468"/>
      <c r="B116" s="469"/>
      <c r="C116" s="537"/>
      <c r="D116" s="848" t="str">
        <f t="shared" si="10"/>
        <v>Banque-01/1900</v>
      </c>
      <c r="E116" s="470"/>
      <c r="F116" s="471"/>
      <c r="G116" s="472"/>
      <c r="H116" s="965"/>
      <c r="I116" s="966"/>
      <c r="J116" s="967">
        <f t="shared" si="11"/>
        <v>0</v>
      </c>
      <c r="K116" s="968">
        <f t="shared" si="7"/>
        <v>0</v>
      </c>
      <c r="L116" s="473">
        <f t="shared" si="8"/>
        <v>0</v>
      </c>
      <c r="M116" s="474"/>
      <c r="N116" s="706">
        <f>+IF(A116="",0,IF(A116=Table!$A$5,L116,(IF(A116=Table!$A$3,0,IF(A116=Table!$A$4,L116,0)))))</f>
        <v>0</v>
      </c>
      <c r="O116" s="672"/>
      <c r="P116" s="707">
        <f>-IF(A116=Table!$A$5,I116,0)+IF(A116=Table!$A$5,H116,0)</f>
        <v>0</v>
      </c>
      <c r="Q116" s="539" t="str">
        <f t="shared" si="9"/>
        <v>01/1900</v>
      </c>
      <c r="R116" s="475">
        <f t="shared" si="12"/>
        <v>1</v>
      </c>
    </row>
    <row r="117" spans="1:18" ht="15">
      <c r="A117" s="468"/>
      <c r="B117" s="469"/>
      <c r="C117" s="537"/>
      <c r="D117" s="848" t="str">
        <f t="shared" si="10"/>
        <v>Banque-01/1900</v>
      </c>
      <c r="E117" s="470"/>
      <c r="F117" s="471"/>
      <c r="G117" s="472"/>
      <c r="H117" s="965"/>
      <c r="I117" s="966"/>
      <c r="J117" s="967">
        <f t="shared" si="11"/>
        <v>0</v>
      </c>
      <c r="K117" s="968">
        <f t="shared" si="7"/>
        <v>0</v>
      </c>
      <c r="L117" s="473">
        <f t="shared" si="8"/>
        <v>0</v>
      </c>
      <c r="M117" s="474"/>
      <c r="N117" s="706">
        <f>+IF(A117="",0,IF(A117=Table!$A$5,L117,(IF(A117=Table!$A$3,0,IF(A117=Table!$A$4,L117,0)))))</f>
        <v>0</v>
      </c>
      <c r="O117" s="672"/>
      <c r="P117" s="707">
        <f>-IF(A117=Table!$A$5,I117,0)+IF(A117=Table!$A$5,H117,0)</f>
        <v>0</v>
      </c>
      <c r="Q117" s="539" t="str">
        <f t="shared" si="9"/>
        <v>01/1900</v>
      </c>
      <c r="R117" s="475">
        <f t="shared" si="12"/>
        <v>1</v>
      </c>
    </row>
    <row r="118" spans="1:18" ht="15">
      <c r="A118" s="468"/>
      <c r="B118" s="469"/>
      <c r="C118" s="537"/>
      <c r="D118" s="848" t="str">
        <f t="shared" si="10"/>
        <v>Banque-01/1900</v>
      </c>
      <c r="E118" s="470"/>
      <c r="F118" s="471"/>
      <c r="G118" s="472"/>
      <c r="H118" s="965"/>
      <c r="I118" s="966"/>
      <c r="J118" s="967">
        <f t="shared" si="11"/>
        <v>0</v>
      </c>
      <c r="K118" s="968">
        <f t="shared" si="7"/>
        <v>0</v>
      </c>
      <c r="L118" s="473">
        <f t="shared" si="8"/>
        <v>0</v>
      </c>
      <c r="M118" s="474"/>
      <c r="N118" s="706">
        <f>+IF(A118="",0,IF(A118=Table!$A$5,L118,(IF(A118=Table!$A$3,0,IF(A118=Table!$A$4,L118,0)))))</f>
        <v>0</v>
      </c>
      <c r="O118" s="672"/>
      <c r="P118" s="707">
        <f>-IF(A118=Table!$A$5,I118,0)+IF(A118=Table!$A$5,H118,0)</f>
        <v>0</v>
      </c>
      <c r="Q118" s="539" t="str">
        <f t="shared" si="9"/>
        <v>01/1900</v>
      </c>
      <c r="R118" s="475">
        <f t="shared" si="12"/>
        <v>1</v>
      </c>
    </row>
    <row r="119" spans="1:18" ht="15">
      <c r="A119" s="468"/>
      <c r="B119" s="469"/>
      <c r="C119" s="537"/>
      <c r="D119" s="848" t="str">
        <f t="shared" si="10"/>
        <v>Banque-01/1900</v>
      </c>
      <c r="E119" s="470"/>
      <c r="F119" s="471"/>
      <c r="G119" s="472"/>
      <c r="H119" s="965"/>
      <c r="I119" s="966"/>
      <c r="J119" s="967">
        <f t="shared" si="11"/>
        <v>0</v>
      </c>
      <c r="K119" s="968">
        <f t="shared" si="7"/>
        <v>0</v>
      </c>
      <c r="L119" s="473">
        <f t="shared" si="8"/>
        <v>0</v>
      </c>
      <c r="M119" s="474"/>
      <c r="N119" s="706">
        <f>+IF(A119="",0,IF(A119=Table!$A$5,L119,(IF(A119=Table!$A$3,0,IF(A119=Table!$A$4,L119,0)))))</f>
        <v>0</v>
      </c>
      <c r="O119" s="672"/>
      <c r="P119" s="707">
        <f>-IF(A119=Table!$A$5,I119,0)+IF(A119=Table!$A$5,H119,0)</f>
        <v>0</v>
      </c>
      <c r="Q119" s="539" t="str">
        <f t="shared" si="9"/>
        <v>01/1900</v>
      </c>
      <c r="R119" s="475">
        <f t="shared" si="12"/>
        <v>1</v>
      </c>
    </row>
    <row r="120" spans="1:18" ht="15">
      <c r="A120" s="468"/>
      <c r="B120" s="469"/>
      <c r="C120" s="537"/>
      <c r="D120" s="848" t="str">
        <f t="shared" si="10"/>
        <v>Banque-01/1900</v>
      </c>
      <c r="E120" s="470"/>
      <c r="F120" s="471"/>
      <c r="G120" s="472"/>
      <c r="H120" s="965"/>
      <c r="I120" s="966"/>
      <c r="J120" s="967">
        <f t="shared" si="11"/>
        <v>0</v>
      </c>
      <c r="K120" s="968">
        <f t="shared" si="7"/>
        <v>0</v>
      </c>
      <c r="L120" s="473">
        <f t="shared" si="8"/>
        <v>0</v>
      </c>
      <c r="M120" s="474"/>
      <c r="N120" s="706">
        <f>+IF(A120="",0,IF(A120=Table!$A$5,L120,(IF(A120=Table!$A$3,0,IF(A120=Table!$A$4,L120,0)))))</f>
        <v>0</v>
      </c>
      <c r="O120" s="672"/>
      <c r="P120" s="707">
        <f>-IF(A120=Table!$A$5,I120,0)+IF(A120=Table!$A$5,H120,0)</f>
        <v>0</v>
      </c>
      <c r="Q120" s="539" t="str">
        <f t="shared" si="9"/>
        <v>01/1900</v>
      </c>
      <c r="R120" s="475">
        <f t="shared" si="12"/>
        <v>1</v>
      </c>
    </row>
    <row r="121" spans="1:18" ht="15">
      <c r="A121" s="468"/>
      <c r="B121" s="469"/>
      <c r="C121" s="537"/>
      <c r="D121" s="848" t="str">
        <f t="shared" si="10"/>
        <v>Banque-01/1900</v>
      </c>
      <c r="E121" s="470"/>
      <c r="F121" s="471"/>
      <c r="G121" s="472"/>
      <c r="H121" s="965"/>
      <c r="I121" s="966"/>
      <c r="J121" s="967">
        <f t="shared" si="11"/>
        <v>0</v>
      </c>
      <c r="K121" s="968">
        <f t="shared" si="7"/>
        <v>0</v>
      </c>
      <c r="L121" s="473">
        <f t="shared" si="8"/>
        <v>0</v>
      </c>
      <c r="M121" s="474"/>
      <c r="N121" s="706">
        <f>+IF(A121="",0,IF(A121=Table!$A$5,L121,(IF(A121=Table!$A$3,0,IF(A121=Table!$A$4,L121,0)))))</f>
        <v>0</v>
      </c>
      <c r="O121" s="672"/>
      <c r="P121" s="707">
        <f>-IF(A121=Table!$A$5,I121,0)+IF(A121=Table!$A$5,H121,0)</f>
        <v>0</v>
      </c>
      <c r="Q121" s="539" t="str">
        <f t="shared" si="9"/>
        <v>01/1900</v>
      </c>
      <c r="R121" s="475">
        <f t="shared" si="12"/>
        <v>1</v>
      </c>
    </row>
    <row r="122" spans="1:18" ht="15">
      <c r="A122" s="468"/>
      <c r="B122" s="469"/>
      <c r="C122" s="537"/>
      <c r="D122" s="848" t="str">
        <f t="shared" si="10"/>
        <v>Banque-01/1900</v>
      </c>
      <c r="E122" s="470"/>
      <c r="F122" s="471"/>
      <c r="G122" s="472"/>
      <c r="H122" s="965"/>
      <c r="I122" s="966"/>
      <c r="J122" s="967">
        <f t="shared" si="11"/>
        <v>0</v>
      </c>
      <c r="K122" s="968">
        <f t="shared" si="7"/>
        <v>0</v>
      </c>
      <c r="L122" s="473">
        <f t="shared" si="8"/>
        <v>0</v>
      </c>
      <c r="M122" s="474"/>
      <c r="N122" s="706">
        <f>+IF(A122="",0,IF(A122=Table!$A$5,L122,(IF(A122=Table!$A$3,0,IF(A122=Table!$A$4,L122,0)))))</f>
        <v>0</v>
      </c>
      <c r="O122" s="672"/>
      <c r="P122" s="707">
        <f>-IF(A122=Table!$A$5,I122,0)+IF(A122=Table!$A$5,H122,0)</f>
        <v>0</v>
      </c>
      <c r="Q122" s="539" t="str">
        <f t="shared" si="9"/>
        <v>01/1900</v>
      </c>
      <c r="R122" s="475">
        <f t="shared" si="12"/>
        <v>1</v>
      </c>
    </row>
    <row r="123" spans="1:18" ht="15">
      <c r="A123" s="468"/>
      <c r="B123" s="469"/>
      <c r="C123" s="537"/>
      <c r="D123" s="848" t="str">
        <f t="shared" si="10"/>
        <v>Banque-01/1900</v>
      </c>
      <c r="E123" s="470"/>
      <c r="F123" s="471"/>
      <c r="G123" s="472"/>
      <c r="H123" s="965"/>
      <c r="I123" s="966"/>
      <c r="J123" s="967">
        <f t="shared" si="11"/>
        <v>0</v>
      </c>
      <c r="K123" s="968">
        <f t="shared" si="7"/>
        <v>0</v>
      </c>
      <c r="L123" s="473">
        <f t="shared" si="8"/>
        <v>0</v>
      </c>
      <c r="M123" s="474"/>
      <c r="N123" s="706">
        <f>+IF(A123="",0,IF(A123=Table!$A$5,L123,(IF(A123=Table!$A$3,0,IF(A123=Table!$A$4,L123,0)))))</f>
        <v>0</v>
      </c>
      <c r="O123" s="672"/>
      <c r="P123" s="707">
        <f>-IF(A123=Table!$A$5,I123,0)+IF(A123=Table!$A$5,H123,0)</f>
        <v>0</v>
      </c>
      <c r="Q123" s="539" t="str">
        <f t="shared" si="9"/>
        <v>01/1900</v>
      </c>
      <c r="R123" s="475">
        <f t="shared" si="12"/>
        <v>1</v>
      </c>
    </row>
    <row r="124" spans="1:18" ht="15">
      <c r="A124" s="468"/>
      <c r="B124" s="469"/>
      <c r="C124" s="537"/>
      <c r="D124" s="848" t="str">
        <f t="shared" si="10"/>
        <v>Banque-01/1900</v>
      </c>
      <c r="E124" s="470"/>
      <c r="F124" s="471"/>
      <c r="G124" s="472"/>
      <c r="H124" s="965"/>
      <c r="I124" s="966"/>
      <c r="J124" s="967">
        <f t="shared" si="11"/>
        <v>0</v>
      </c>
      <c r="K124" s="968">
        <f t="shared" si="7"/>
        <v>0</v>
      </c>
      <c r="L124" s="473">
        <f t="shared" si="8"/>
        <v>0</v>
      </c>
      <c r="M124" s="474"/>
      <c r="N124" s="706">
        <f>+IF(A124="",0,IF(A124=Table!$A$5,L124,(IF(A124=Table!$A$3,0,IF(A124=Table!$A$4,L124,0)))))</f>
        <v>0</v>
      </c>
      <c r="O124" s="672"/>
      <c r="P124" s="707">
        <f>-IF(A124=Table!$A$5,I124,0)+IF(A124=Table!$A$5,H124,0)</f>
        <v>0</v>
      </c>
      <c r="Q124" s="539" t="str">
        <f t="shared" si="9"/>
        <v>01/1900</v>
      </c>
      <c r="R124" s="475">
        <f t="shared" si="12"/>
        <v>1</v>
      </c>
    </row>
    <row r="125" spans="1:18" ht="15">
      <c r="A125" s="468"/>
      <c r="B125" s="469"/>
      <c r="C125" s="537"/>
      <c r="D125" s="848" t="str">
        <f t="shared" si="10"/>
        <v>Banque-01/1900</v>
      </c>
      <c r="E125" s="470"/>
      <c r="F125" s="471"/>
      <c r="G125" s="472"/>
      <c r="H125" s="965"/>
      <c r="I125" s="966"/>
      <c r="J125" s="967">
        <f t="shared" si="11"/>
        <v>0</v>
      </c>
      <c r="K125" s="968">
        <f t="shared" si="7"/>
        <v>0</v>
      </c>
      <c r="L125" s="473">
        <f t="shared" si="8"/>
        <v>0</v>
      </c>
      <c r="M125" s="474"/>
      <c r="N125" s="706">
        <f>+IF(A125="",0,IF(A125=Table!$A$5,L125,(IF(A125=Table!$A$3,0,IF(A125=Table!$A$4,L125,0)))))</f>
        <v>0</v>
      </c>
      <c r="O125" s="672"/>
      <c r="P125" s="707">
        <f>-IF(A125=Table!$A$5,I125,0)+IF(A125=Table!$A$5,H125,0)</f>
        <v>0</v>
      </c>
      <c r="Q125" s="539" t="str">
        <f t="shared" si="9"/>
        <v>01/1900</v>
      </c>
      <c r="R125" s="475">
        <f t="shared" si="12"/>
        <v>1</v>
      </c>
    </row>
    <row r="126" spans="1:18" ht="15">
      <c r="A126" s="468"/>
      <c r="B126" s="469"/>
      <c r="C126" s="537"/>
      <c r="D126" s="848" t="str">
        <f t="shared" si="10"/>
        <v>Banque-01/1900</v>
      </c>
      <c r="E126" s="470"/>
      <c r="F126" s="471"/>
      <c r="G126" s="472"/>
      <c r="H126" s="965"/>
      <c r="I126" s="966"/>
      <c r="J126" s="967">
        <f t="shared" si="11"/>
        <v>0</v>
      </c>
      <c r="K126" s="968">
        <f t="shared" si="7"/>
        <v>0</v>
      </c>
      <c r="L126" s="473">
        <f t="shared" si="8"/>
        <v>0</v>
      </c>
      <c r="M126" s="474"/>
      <c r="N126" s="706">
        <f>+IF(A126="",0,IF(A126=Table!$A$5,L126,(IF(A126=Table!$A$3,0,IF(A126=Table!$A$4,L126,0)))))</f>
        <v>0</v>
      </c>
      <c r="O126" s="672"/>
      <c r="P126" s="707">
        <f>-IF(A126=Table!$A$5,I126,0)+IF(A126=Table!$A$5,H126,0)</f>
        <v>0</v>
      </c>
      <c r="Q126" s="539" t="str">
        <f t="shared" si="9"/>
        <v>01/1900</v>
      </c>
      <c r="R126" s="475">
        <f t="shared" si="12"/>
        <v>1</v>
      </c>
    </row>
    <row r="127" spans="1:18" ht="15">
      <c r="A127" s="468"/>
      <c r="B127" s="469"/>
      <c r="C127" s="537"/>
      <c r="D127" s="848" t="str">
        <f t="shared" si="10"/>
        <v>Banque-01/1900</v>
      </c>
      <c r="E127" s="470"/>
      <c r="F127" s="471"/>
      <c r="G127" s="472"/>
      <c r="H127" s="965"/>
      <c r="I127" s="966"/>
      <c r="J127" s="967">
        <f t="shared" si="11"/>
        <v>0</v>
      </c>
      <c r="K127" s="968">
        <f t="shared" si="7"/>
        <v>0</v>
      </c>
      <c r="L127" s="473">
        <f t="shared" si="8"/>
        <v>0</v>
      </c>
      <c r="M127" s="474"/>
      <c r="N127" s="706">
        <f>+IF(A127="",0,IF(A127=Table!$A$5,L127,(IF(A127=Table!$A$3,0,IF(A127=Table!$A$4,L127,0)))))</f>
        <v>0</v>
      </c>
      <c r="O127" s="672"/>
      <c r="P127" s="707">
        <f>-IF(A127=Table!$A$5,I127,0)+IF(A127=Table!$A$5,H127,0)</f>
        <v>0</v>
      </c>
      <c r="Q127" s="539" t="str">
        <f t="shared" si="9"/>
        <v>01/1900</v>
      </c>
      <c r="R127" s="475">
        <f t="shared" si="12"/>
        <v>1</v>
      </c>
    </row>
    <row r="128" spans="1:18" ht="15">
      <c r="A128" s="468"/>
      <c r="B128" s="469"/>
      <c r="C128" s="537"/>
      <c r="D128" s="848" t="str">
        <f t="shared" si="10"/>
        <v>Banque-01/1900</v>
      </c>
      <c r="E128" s="470"/>
      <c r="F128" s="471"/>
      <c r="G128" s="472"/>
      <c r="H128" s="965"/>
      <c r="I128" s="966"/>
      <c r="J128" s="967">
        <f t="shared" si="11"/>
        <v>0</v>
      </c>
      <c r="K128" s="968">
        <f t="shared" si="7"/>
        <v>0</v>
      </c>
      <c r="L128" s="473">
        <f t="shared" si="8"/>
        <v>0</v>
      </c>
      <c r="M128" s="474"/>
      <c r="N128" s="706">
        <f>+IF(A128="",0,IF(A128=Table!$A$5,L128,(IF(A128=Table!$A$3,0,IF(A128=Table!$A$4,L128,0)))))</f>
        <v>0</v>
      </c>
      <c r="O128" s="672"/>
      <c r="P128" s="707">
        <f>-IF(A128=Table!$A$5,I128,0)+IF(A128=Table!$A$5,H128,0)</f>
        <v>0</v>
      </c>
      <c r="Q128" s="539" t="str">
        <f t="shared" si="9"/>
        <v>01/1900</v>
      </c>
      <c r="R128" s="475">
        <f t="shared" si="12"/>
        <v>1</v>
      </c>
    </row>
    <row r="129" spans="1:18" ht="15">
      <c r="A129" s="468"/>
      <c r="B129" s="469"/>
      <c r="C129" s="537"/>
      <c r="D129" s="848" t="str">
        <f t="shared" si="10"/>
        <v>Banque-01/1900</v>
      </c>
      <c r="E129" s="470"/>
      <c r="F129" s="471"/>
      <c r="G129" s="472"/>
      <c r="H129" s="965"/>
      <c r="I129" s="966"/>
      <c r="J129" s="967">
        <f t="shared" si="11"/>
        <v>0</v>
      </c>
      <c r="K129" s="968">
        <f t="shared" si="7"/>
        <v>0</v>
      </c>
      <c r="L129" s="473">
        <f t="shared" si="8"/>
        <v>0</v>
      </c>
      <c r="M129" s="474"/>
      <c r="N129" s="706">
        <f>+IF(A129="",0,IF(A129=Table!$A$5,L129,(IF(A129=Table!$A$3,0,IF(A129=Table!$A$4,L129,0)))))</f>
        <v>0</v>
      </c>
      <c r="O129" s="672"/>
      <c r="P129" s="707">
        <f>-IF(A129=Table!$A$5,I129,0)+IF(A129=Table!$A$5,H129,0)</f>
        <v>0</v>
      </c>
      <c r="Q129" s="539" t="str">
        <f t="shared" si="9"/>
        <v>01/1900</v>
      </c>
      <c r="R129" s="475">
        <f t="shared" si="12"/>
        <v>1</v>
      </c>
    </row>
    <row r="130" spans="1:18" ht="15">
      <c r="A130" s="468"/>
      <c r="B130" s="469"/>
      <c r="C130" s="537"/>
      <c r="D130" s="848" t="str">
        <f t="shared" si="10"/>
        <v>Banque-01/1900</v>
      </c>
      <c r="E130" s="470"/>
      <c r="F130" s="471"/>
      <c r="G130" s="472"/>
      <c r="H130" s="965"/>
      <c r="I130" s="966"/>
      <c r="J130" s="967">
        <f t="shared" si="11"/>
        <v>0</v>
      </c>
      <c r="K130" s="968">
        <f t="shared" si="7"/>
        <v>0</v>
      </c>
      <c r="L130" s="473">
        <f t="shared" si="8"/>
        <v>0</v>
      </c>
      <c r="M130" s="474"/>
      <c r="N130" s="706">
        <f>+IF(A130="",0,IF(A130=Table!$A$5,L130,(IF(A130=Table!$A$3,0,IF(A130=Table!$A$4,L130,0)))))</f>
        <v>0</v>
      </c>
      <c r="O130" s="672"/>
      <c r="P130" s="707">
        <f>-IF(A130=Table!$A$5,I130,0)+IF(A130=Table!$A$5,H130,0)</f>
        <v>0</v>
      </c>
      <c r="Q130" s="539" t="str">
        <f t="shared" si="9"/>
        <v>01/1900</v>
      </c>
      <c r="R130" s="475">
        <f t="shared" si="12"/>
        <v>1</v>
      </c>
    </row>
    <row r="131" spans="1:18" ht="15">
      <c r="A131" s="468"/>
      <c r="B131" s="469"/>
      <c r="C131" s="537"/>
      <c r="D131" s="848" t="str">
        <f t="shared" si="10"/>
        <v>Banque-01/1900</v>
      </c>
      <c r="E131" s="470"/>
      <c r="F131" s="471"/>
      <c r="G131" s="472"/>
      <c r="H131" s="965"/>
      <c r="I131" s="966"/>
      <c r="J131" s="967">
        <f t="shared" si="11"/>
        <v>0</v>
      </c>
      <c r="K131" s="968">
        <f t="shared" si="7"/>
        <v>0</v>
      </c>
      <c r="L131" s="473">
        <f t="shared" si="8"/>
        <v>0</v>
      </c>
      <c r="M131" s="474"/>
      <c r="N131" s="706">
        <f>+IF(A131="",0,IF(A131=Table!$A$5,L131,(IF(A131=Table!$A$3,0,IF(A131=Table!$A$4,L131,0)))))</f>
        <v>0</v>
      </c>
      <c r="O131" s="672"/>
      <c r="P131" s="707">
        <f>-IF(A131=Table!$A$5,I131,0)+IF(A131=Table!$A$5,H131,0)</f>
        <v>0</v>
      </c>
      <c r="Q131" s="539" t="str">
        <f t="shared" si="9"/>
        <v>01/1900</v>
      </c>
      <c r="R131" s="475">
        <f t="shared" si="12"/>
        <v>1</v>
      </c>
    </row>
    <row r="132" spans="1:18" ht="15">
      <c r="A132" s="468"/>
      <c r="B132" s="469"/>
      <c r="C132" s="537"/>
      <c r="D132" s="848" t="str">
        <f t="shared" si="10"/>
        <v>Banque-01/1900</v>
      </c>
      <c r="E132" s="470"/>
      <c r="F132" s="471"/>
      <c r="G132" s="472"/>
      <c r="H132" s="965"/>
      <c r="I132" s="966"/>
      <c r="J132" s="967">
        <f t="shared" si="11"/>
        <v>0</v>
      </c>
      <c r="K132" s="968">
        <f t="shared" si="7"/>
        <v>0</v>
      </c>
      <c r="L132" s="473">
        <f t="shared" si="8"/>
        <v>0</v>
      </c>
      <c r="M132" s="474"/>
      <c r="N132" s="706">
        <f>+IF(A132="",0,IF(A132=Table!$A$5,L132,(IF(A132=Table!$A$3,0,IF(A132=Table!$A$4,L132,0)))))</f>
        <v>0</v>
      </c>
      <c r="O132" s="672"/>
      <c r="P132" s="707">
        <f>-IF(A132=Table!$A$5,I132,0)+IF(A132=Table!$A$5,H132,0)</f>
        <v>0</v>
      </c>
      <c r="Q132" s="539" t="str">
        <f t="shared" si="9"/>
        <v>01/1900</v>
      </c>
      <c r="R132" s="475">
        <f t="shared" si="12"/>
        <v>1</v>
      </c>
    </row>
    <row r="133" spans="1:18" ht="15">
      <c r="A133" s="468"/>
      <c r="B133" s="469"/>
      <c r="C133" s="537"/>
      <c r="D133" s="848" t="str">
        <f t="shared" si="10"/>
        <v>Banque-01/1900</v>
      </c>
      <c r="E133" s="470"/>
      <c r="F133" s="471"/>
      <c r="G133" s="472"/>
      <c r="H133" s="965"/>
      <c r="I133" s="966"/>
      <c r="J133" s="967">
        <f t="shared" si="11"/>
        <v>0</v>
      </c>
      <c r="K133" s="968">
        <f t="shared" si="7"/>
        <v>0</v>
      </c>
      <c r="L133" s="473">
        <f t="shared" si="8"/>
        <v>0</v>
      </c>
      <c r="M133" s="474"/>
      <c r="N133" s="706">
        <f>+IF(A133="",0,IF(A133=Table!$A$5,L133,(IF(A133=Table!$A$3,0,IF(A133=Table!$A$4,L133,0)))))</f>
        <v>0</v>
      </c>
      <c r="O133" s="672"/>
      <c r="P133" s="707">
        <f>-IF(A133=Table!$A$5,I133,0)+IF(A133=Table!$A$5,H133,0)</f>
        <v>0</v>
      </c>
      <c r="Q133" s="539" t="str">
        <f t="shared" si="9"/>
        <v>01/1900</v>
      </c>
      <c r="R133" s="475">
        <f t="shared" si="12"/>
        <v>1</v>
      </c>
    </row>
    <row r="134" spans="1:18" ht="15">
      <c r="A134" s="468"/>
      <c r="B134" s="469"/>
      <c r="C134" s="537"/>
      <c r="D134" s="848" t="str">
        <f t="shared" si="10"/>
        <v>Banque-01/1900</v>
      </c>
      <c r="E134" s="470"/>
      <c r="F134" s="471"/>
      <c r="G134" s="472"/>
      <c r="H134" s="965"/>
      <c r="I134" s="966"/>
      <c r="J134" s="967">
        <f t="shared" si="11"/>
        <v>0</v>
      </c>
      <c r="K134" s="968">
        <f t="shared" si="7"/>
        <v>0</v>
      </c>
      <c r="L134" s="473">
        <f t="shared" si="8"/>
        <v>0</v>
      </c>
      <c r="M134" s="474"/>
      <c r="N134" s="706">
        <f>+IF(A134="",0,IF(A134=Table!$A$5,L134,(IF(A134=Table!$A$3,0,IF(A134=Table!$A$4,L134,0)))))</f>
        <v>0</v>
      </c>
      <c r="O134" s="672"/>
      <c r="P134" s="707">
        <f>-IF(A134=Table!$A$5,I134,0)+IF(A134=Table!$A$5,H134,0)</f>
        <v>0</v>
      </c>
      <c r="Q134" s="539" t="str">
        <f t="shared" si="9"/>
        <v>01/1900</v>
      </c>
      <c r="R134" s="475">
        <f t="shared" si="12"/>
        <v>1</v>
      </c>
    </row>
    <row r="135" spans="1:18" ht="15">
      <c r="A135" s="468"/>
      <c r="B135" s="469"/>
      <c r="C135" s="537"/>
      <c r="D135" s="848" t="str">
        <f t="shared" si="10"/>
        <v>Banque-01/1900</v>
      </c>
      <c r="E135" s="470"/>
      <c r="F135" s="471"/>
      <c r="G135" s="472"/>
      <c r="H135" s="965"/>
      <c r="I135" s="966"/>
      <c r="J135" s="967">
        <f t="shared" si="11"/>
        <v>0</v>
      </c>
      <c r="K135" s="968">
        <f t="shared" si="7"/>
        <v>0</v>
      </c>
      <c r="L135" s="473">
        <f t="shared" si="8"/>
        <v>0</v>
      </c>
      <c r="M135" s="474"/>
      <c r="N135" s="706">
        <f>+IF(A135="",0,IF(A135=Table!$A$5,L135,(IF(A135=Table!$A$3,0,IF(A135=Table!$A$4,L135,0)))))</f>
        <v>0</v>
      </c>
      <c r="O135" s="672"/>
      <c r="P135" s="707">
        <f>-IF(A135=Table!$A$5,I135,0)+IF(A135=Table!$A$5,H135,0)</f>
        <v>0</v>
      </c>
      <c r="Q135" s="539" t="str">
        <f t="shared" si="9"/>
        <v>01/1900</v>
      </c>
      <c r="R135" s="475">
        <f t="shared" si="12"/>
        <v>1</v>
      </c>
    </row>
    <row r="136" spans="1:18" ht="15">
      <c r="A136" s="468"/>
      <c r="B136" s="469"/>
      <c r="C136" s="537"/>
      <c r="D136" s="848" t="str">
        <f t="shared" si="10"/>
        <v>Banque-01/1900</v>
      </c>
      <c r="E136" s="470"/>
      <c r="F136" s="471"/>
      <c r="G136" s="472"/>
      <c r="H136" s="965"/>
      <c r="I136" s="966"/>
      <c r="J136" s="967">
        <f t="shared" si="11"/>
        <v>0</v>
      </c>
      <c r="K136" s="968">
        <f t="shared" si="7"/>
        <v>0</v>
      </c>
      <c r="L136" s="473">
        <f t="shared" si="8"/>
        <v>0</v>
      </c>
      <c r="M136" s="474"/>
      <c r="N136" s="706">
        <f>+IF(A136="",0,IF(A136=Table!$A$5,L136,(IF(A136=Table!$A$3,0,IF(A136=Table!$A$4,L136,0)))))</f>
        <v>0</v>
      </c>
      <c r="O136" s="672"/>
      <c r="P136" s="707">
        <f>-IF(A136=Table!$A$5,I136,0)+IF(A136=Table!$A$5,H136,0)</f>
        <v>0</v>
      </c>
      <c r="Q136" s="539" t="str">
        <f t="shared" si="9"/>
        <v>01/1900</v>
      </c>
      <c r="R136" s="475">
        <f t="shared" si="12"/>
        <v>1</v>
      </c>
    </row>
    <row r="137" spans="1:18" ht="15">
      <c r="A137" s="468"/>
      <c r="B137" s="469"/>
      <c r="C137" s="537"/>
      <c r="D137" s="848" t="str">
        <f t="shared" si="10"/>
        <v>Banque-01/1900</v>
      </c>
      <c r="E137" s="470"/>
      <c r="F137" s="471"/>
      <c r="G137" s="472"/>
      <c r="H137" s="965"/>
      <c r="I137" s="966"/>
      <c r="J137" s="967">
        <f t="shared" si="11"/>
        <v>0</v>
      </c>
      <c r="K137" s="968">
        <f t="shared" si="7"/>
        <v>0</v>
      </c>
      <c r="L137" s="473">
        <f t="shared" si="8"/>
        <v>0</v>
      </c>
      <c r="M137" s="474"/>
      <c r="N137" s="706">
        <f>+IF(A137="",0,IF(A137=Table!$A$5,L137,(IF(A137=Table!$A$3,0,IF(A137=Table!$A$4,L137,0)))))</f>
        <v>0</v>
      </c>
      <c r="O137" s="672"/>
      <c r="P137" s="707">
        <f>-IF(A137=Table!$A$5,I137,0)+IF(A137=Table!$A$5,H137,0)</f>
        <v>0</v>
      </c>
      <c r="Q137" s="539" t="str">
        <f t="shared" si="9"/>
        <v>01/1900</v>
      </c>
      <c r="R137" s="475">
        <f t="shared" si="12"/>
        <v>1</v>
      </c>
    </row>
    <row r="138" spans="1:18" ht="15">
      <c r="A138" s="468"/>
      <c r="B138" s="469"/>
      <c r="C138" s="537"/>
      <c r="D138" s="848" t="str">
        <f t="shared" si="10"/>
        <v>Banque-01/1900</v>
      </c>
      <c r="E138" s="470"/>
      <c r="F138" s="471"/>
      <c r="G138" s="472"/>
      <c r="H138" s="965"/>
      <c r="I138" s="966"/>
      <c r="J138" s="967">
        <f t="shared" si="11"/>
        <v>0</v>
      </c>
      <c r="K138" s="968">
        <f t="shared" si="7"/>
        <v>0</v>
      </c>
      <c r="L138" s="473">
        <f t="shared" si="8"/>
        <v>0</v>
      </c>
      <c r="M138" s="474"/>
      <c r="N138" s="706">
        <f>+IF(A138="",0,IF(A138=Table!$A$5,L138,(IF(A138=Table!$A$3,0,IF(A138=Table!$A$4,L138,0)))))</f>
        <v>0</v>
      </c>
      <c r="O138" s="672"/>
      <c r="P138" s="707">
        <f>-IF(A138=Table!$A$5,I138,0)+IF(A138=Table!$A$5,H138,0)</f>
        <v>0</v>
      </c>
      <c r="Q138" s="539" t="str">
        <f t="shared" si="9"/>
        <v>01/1900</v>
      </c>
      <c r="R138" s="475">
        <f t="shared" si="12"/>
        <v>1</v>
      </c>
    </row>
    <row r="139" spans="1:18" ht="15">
      <c r="A139" s="468"/>
      <c r="B139" s="469"/>
      <c r="C139" s="537"/>
      <c r="D139" s="848" t="str">
        <f t="shared" si="10"/>
        <v>Banque-01/1900</v>
      </c>
      <c r="E139" s="470"/>
      <c r="F139" s="471"/>
      <c r="G139" s="472"/>
      <c r="H139" s="965"/>
      <c r="I139" s="966"/>
      <c r="J139" s="967">
        <f t="shared" si="11"/>
        <v>0</v>
      </c>
      <c r="K139" s="968">
        <f t="shared" ref="K139:K176" si="13">+IFERROR((+INDEX($O$4:$Z$4,MATCH(Q139,$O$3:$Z$3,0))),0)</f>
        <v>0</v>
      </c>
      <c r="L139" s="473">
        <f t="shared" ref="L139:L176" si="14">IFERROR((H139/K139-I139/K139),0)</f>
        <v>0</v>
      </c>
      <c r="M139" s="474"/>
      <c r="N139" s="706">
        <f>+IF(A139="",0,IF(A139=Table!$A$5,L139,(IF(A139=Table!$A$3,0,IF(A139=Table!$A$4,L139,0)))))</f>
        <v>0</v>
      </c>
      <c r="O139" s="672"/>
      <c r="P139" s="707">
        <f>-IF(A139=Table!$A$5,I139,0)+IF(A139=Table!$A$5,H139,0)</f>
        <v>0</v>
      </c>
      <c r="Q139" s="539" t="str">
        <f t="shared" ref="Q139:Q176" si="15">+TEXT(B139,"mm/aaaa")</f>
        <v>01/1900</v>
      </c>
      <c r="R139" s="475">
        <f t="shared" si="12"/>
        <v>1</v>
      </c>
    </row>
    <row r="140" spans="1:18" ht="15">
      <c r="A140" s="468"/>
      <c r="B140" s="469"/>
      <c r="C140" s="537"/>
      <c r="D140" s="848" t="str">
        <f t="shared" ref="D140:D176" si="16">"Banque-"&amp;Q140</f>
        <v>Banque-01/1900</v>
      </c>
      <c r="E140" s="470"/>
      <c r="F140" s="471"/>
      <c r="G140" s="472"/>
      <c r="H140" s="965"/>
      <c r="I140" s="966"/>
      <c r="J140" s="967">
        <f t="shared" ref="J140:J176" si="17">+J139+H140-I140</f>
        <v>0</v>
      </c>
      <c r="K140" s="968">
        <f t="shared" si="13"/>
        <v>0</v>
      </c>
      <c r="L140" s="473">
        <f t="shared" si="14"/>
        <v>0</v>
      </c>
      <c r="M140" s="474"/>
      <c r="N140" s="706">
        <f>+IF(A140="",0,IF(A140=Table!$A$5,L140,(IF(A140=Table!$A$3,0,IF(A140=Table!$A$4,L140,0)))))</f>
        <v>0</v>
      </c>
      <c r="O140" s="672"/>
      <c r="P140" s="707">
        <f>-IF(A140=Table!$A$5,I140,0)+IF(A140=Table!$A$5,H140,0)</f>
        <v>0</v>
      </c>
      <c r="Q140" s="539" t="str">
        <f t="shared" si="15"/>
        <v>01/1900</v>
      </c>
      <c r="R140" s="475">
        <f t="shared" ref="R140:R176" si="18">ROUNDUP(MONTH(Q140)/3,0)</f>
        <v>1</v>
      </c>
    </row>
    <row r="141" spans="1:18" ht="15">
      <c r="A141" s="468"/>
      <c r="B141" s="469"/>
      <c r="C141" s="537"/>
      <c r="D141" s="848" t="str">
        <f t="shared" si="16"/>
        <v>Banque-01/1900</v>
      </c>
      <c r="E141" s="470"/>
      <c r="F141" s="471"/>
      <c r="G141" s="472"/>
      <c r="H141" s="965"/>
      <c r="I141" s="966"/>
      <c r="J141" s="967">
        <f t="shared" si="17"/>
        <v>0</v>
      </c>
      <c r="K141" s="968">
        <f t="shared" si="13"/>
        <v>0</v>
      </c>
      <c r="L141" s="473">
        <f t="shared" si="14"/>
        <v>0</v>
      </c>
      <c r="M141" s="474"/>
      <c r="N141" s="706">
        <f>+IF(A141="",0,IF(A141=Table!$A$5,L141,(IF(A141=Table!$A$3,0,IF(A141=Table!$A$4,L141,0)))))</f>
        <v>0</v>
      </c>
      <c r="O141" s="672"/>
      <c r="P141" s="707">
        <f>-IF(A141=Table!$A$5,I141,0)+IF(A141=Table!$A$5,H141,0)</f>
        <v>0</v>
      </c>
      <c r="Q141" s="539" t="str">
        <f t="shared" si="15"/>
        <v>01/1900</v>
      </c>
      <c r="R141" s="475">
        <f t="shared" si="18"/>
        <v>1</v>
      </c>
    </row>
    <row r="142" spans="1:18" ht="15">
      <c r="A142" s="468"/>
      <c r="B142" s="469"/>
      <c r="C142" s="537"/>
      <c r="D142" s="848" t="str">
        <f t="shared" si="16"/>
        <v>Banque-01/1900</v>
      </c>
      <c r="E142" s="470"/>
      <c r="F142" s="471"/>
      <c r="G142" s="472"/>
      <c r="H142" s="965"/>
      <c r="I142" s="966"/>
      <c r="J142" s="967">
        <f t="shared" si="17"/>
        <v>0</v>
      </c>
      <c r="K142" s="968">
        <f t="shared" si="13"/>
        <v>0</v>
      </c>
      <c r="L142" s="473">
        <f t="shared" si="14"/>
        <v>0</v>
      </c>
      <c r="M142" s="474"/>
      <c r="N142" s="706">
        <f>+IF(A142="",0,IF(A142=Table!$A$5,L142,(IF(A142=Table!$A$3,0,IF(A142=Table!$A$4,L142,0)))))</f>
        <v>0</v>
      </c>
      <c r="O142" s="672"/>
      <c r="P142" s="707">
        <f>-IF(A142=Table!$A$5,I142,0)+IF(A142=Table!$A$5,H142,0)</f>
        <v>0</v>
      </c>
      <c r="Q142" s="539" t="str">
        <f t="shared" si="15"/>
        <v>01/1900</v>
      </c>
      <c r="R142" s="475">
        <f t="shared" si="18"/>
        <v>1</v>
      </c>
    </row>
    <row r="143" spans="1:18" ht="15">
      <c r="A143" s="468"/>
      <c r="B143" s="469"/>
      <c r="C143" s="537"/>
      <c r="D143" s="848" t="str">
        <f t="shared" si="16"/>
        <v>Banque-01/1900</v>
      </c>
      <c r="E143" s="470"/>
      <c r="F143" s="471"/>
      <c r="G143" s="472"/>
      <c r="H143" s="965"/>
      <c r="I143" s="966"/>
      <c r="J143" s="967">
        <f t="shared" si="17"/>
        <v>0</v>
      </c>
      <c r="K143" s="968">
        <f t="shared" si="13"/>
        <v>0</v>
      </c>
      <c r="L143" s="473">
        <f t="shared" si="14"/>
        <v>0</v>
      </c>
      <c r="M143" s="474"/>
      <c r="N143" s="706">
        <f>+IF(A143="",0,IF(A143=Table!$A$5,L143,(IF(A143=Table!$A$3,0,IF(A143=Table!$A$4,L143,0)))))</f>
        <v>0</v>
      </c>
      <c r="O143" s="672"/>
      <c r="P143" s="707">
        <f>-IF(A143=Table!$A$5,I143,0)+IF(A143=Table!$A$5,H143,0)</f>
        <v>0</v>
      </c>
      <c r="Q143" s="539" t="str">
        <f t="shared" si="15"/>
        <v>01/1900</v>
      </c>
      <c r="R143" s="475">
        <f t="shared" si="18"/>
        <v>1</v>
      </c>
    </row>
    <row r="144" spans="1:18" ht="15">
      <c r="A144" s="468"/>
      <c r="B144" s="469"/>
      <c r="C144" s="537"/>
      <c r="D144" s="848" t="str">
        <f t="shared" si="16"/>
        <v>Banque-01/1900</v>
      </c>
      <c r="E144" s="470"/>
      <c r="F144" s="471"/>
      <c r="G144" s="472"/>
      <c r="H144" s="965"/>
      <c r="I144" s="966"/>
      <c r="J144" s="967">
        <f t="shared" si="17"/>
        <v>0</v>
      </c>
      <c r="K144" s="968">
        <f t="shared" si="13"/>
        <v>0</v>
      </c>
      <c r="L144" s="473">
        <f t="shared" si="14"/>
        <v>0</v>
      </c>
      <c r="M144" s="474"/>
      <c r="N144" s="706">
        <f>+IF(A144="",0,IF(A144=Table!$A$5,L144,(IF(A144=Table!$A$3,0,IF(A144=Table!$A$4,L144,0)))))</f>
        <v>0</v>
      </c>
      <c r="O144" s="672"/>
      <c r="P144" s="707">
        <f>-IF(A144=Table!$A$5,I144,0)+IF(A144=Table!$A$5,H144,0)</f>
        <v>0</v>
      </c>
      <c r="Q144" s="539" t="str">
        <f t="shared" si="15"/>
        <v>01/1900</v>
      </c>
      <c r="R144" s="475">
        <f t="shared" si="18"/>
        <v>1</v>
      </c>
    </row>
    <row r="145" spans="1:18" ht="15">
      <c r="A145" s="468"/>
      <c r="B145" s="469"/>
      <c r="C145" s="537"/>
      <c r="D145" s="848" t="str">
        <f t="shared" si="16"/>
        <v>Banque-01/1900</v>
      </c>
      <c r="E145" s="470"/>
      <c r="F145" s="471"/>
      <c r="G145" s="472"/>
      <c r="H145" s="965"/>
      <c r="I145" s="966"/>
      <c r="J145" s="967">
        <f t="shared" si="17"/>
        <v>0</v>
      </c>
      <c r="K145" s="968">
        <f t="shared" si="13"/>
        <v>0</v>
      </c>
      <c r="L145" s="473">
        <f t="shared" si="14"/>
        <v>0</v>
      </c>
      <c r="M145" s="474"/>
      <c r="N145" s="706">
        <f>+IF(A145="",0,IF(A145=Table!$A$5,L145,(IF(A145=Table!$A$3,0,IF(A145=Table!$A$4,L145,0)))))</f>
        <v>0</v>
      </c>
      <c r="O145" s="672"/>
      <c r="P145" s="707">
        <f>-IF(A145=Table!$A$5,I145,0)+IF(A145=Table!$A$5,H145,0)</f>
        <v>0</v>
      </c>
      <c r="Q145" s="539" t="str">
        <f t="shared" si="15"/>
        <v>01/1900</v>
      </c>
      <c r="R145" s="475">
        <f t="shared" si="18"/>
        <v>1</v>
      </c>
    </row>
    <row r="146" spans="1:18" ht="15">
      <c r="A146" s="468"/>
      <c r="B146" s="469"/>
      <c r="C146" s="537"/>
      <c r="D146" s="848" t="str">
        <f t="shared" si="16"/>
        <v>Banque-01/1900</v>
      </c>
      <c r="E146" s="470"/>
      <c r="F146" s="471"/>
      <c r="G146" s="472"/>
      <c r="H146" s="965"/>
      <c r="I146" s="966"/>
      <c r="J146" s="967">
        <f t="shared" si="17"/>
        <v>0</v>
      </c>
      <c r="K146" s="968">
        <f t="shared" si="13"/>
        <v>0</v>
      </c>
      <c r="L146" s="473">
        <f t="shared" si="14"/>
        <v>0</v>
      </c>
      <c r="M146" s="474"/>
      <c r="N146" s="706">
        <f>+IF(A146="",0,IF(A146=Table!$A$5,L146,(IF(A146=Table!$A$3,0,IF(A146=Table!$A$4,L146,0)))))</f>
        <v>0</v>
      </c>
      <c r="O146" s="672"/>
      <c r="P146" s="707">
        <f>-IF(A146=Table!$A$5,I146,0)+IF(A146=Table!$A$5,H146,0)</f>
        <v>0</v>
      </c>
      <c r="Q146" s="539" t="str">
        <f t="shared" si="15"/>
        <v>01/1900</v>
      </c>
      <c r="R146" s="475">
        <f t="shared" si="18"/>
        <v>1</v>
      </c>
    </row>
    <row r="147" spans="1:18" ht="15">
      <c r="A147" s="468"/>
      <c r="B147" s="469"/>
      <c r="C147" s="537"/>
      <c r="D147" s="848" t="str">
        <f t="shared" si="16"/>
        <v>Banque-01/1900</v>
      </c>
      <c r="E147" s="470"/>
      <c r="F147" s="471"/>
      <c r="G147" s="472"/>
      <c r="H147" s="965"/>
      <c r="I147" s="966"/>
      <c r="J147" s="967">
        <f t="shared" si="17"/>
        <v>0</v>
      </c>
      <c r="K147" s="968">
        <f t="shared" si="13"/>
        <v>0</v>
      </c>
      <c r="L147" s="473">
        <f t="shared" si="14"/>
        <v>0</v>
      </c>
      <c r="M147" s="474"/>
      <c r="N147" s="706">
        <f>+IF(A147="",0,IF(A147=Table!$A$5,L147,(IF(A147=Table!$A$3,0,IF(A147=Table!$A$4,L147,0)))))</f>
        <v>0</v>
      </c>
      <c r="O147" s="672"/>
      <c r="P147" s="707">
        <f>-IF(A147=Table!$A$5,I147,0)+IF(A147=Table!$A$5,H147,0)</f>
        <v>0</v>
      </c>
      <c r="Q147" s="539" t="str">
        <f t="shared" si="15"/>
        <v>01/1900</v>
      </c>
      <c r="R147" s="475">
        <f t="shared" si="18"/>
        <v>1</v>
      </c>
    </row>
    <row r="148" spans="1:18" ht="15">
      <c r="A148" s="468"/>
      <c r="B148" s="469"/>
      <c r="C148" s="537"/>
      <c r="D148" s="848" t="str">
        <f t="shared" si="16"/>
        <v>Banque-01/1900</v>
      </c>
      <c r="E148" s="470"/>
      <c r="F148" s="471"/>
      <c r="G148" s="472"/>
      <c r="H148" s="965"/>
      <c r="I148" s="966"/>
      <c r="J148" s="967">
        <f t="shared" si="17"/>
        <v>0</v>
      </c>
      <c r="K148" s="968">
        <f t="shared" si="13"/>
        <v>0</v>
      </c>
      <c r="L148" s="473">
        <f t="shared" si="14"/>
        <v>0</v>
      </c>
      <c r="M148" s="474"/>
      <c r="N148" s="706">
        <f>+IF(A148="",0,IF(A148=Table!$A$5,L148,(IF(A148=Table!$A$3,0,IF(A148=Table!$A$4,L148,0)))))</f>
        <v>0</v>
      </c>
      <c r="O148" s="672"/>
      <c r="P148" s="707">
        <f>-IF(A148=Table!$A$5,I148,0)+IF(A148=Table!$A$5,H148,0)</f>
        <v>0</v>
      </c>
      <c r="Q148" s="539" t="str">
        <f t="shared" si="15"/>
        <v>01/1900</v>
      </c>
      <c r="R148" s="475">
        <f t="shared" si="18"/>
        <v>1</v>
      </c>
    </row>
    <row r="149" spans="1:18" ht="15">
      <c r="A149" s="468"/>
      <c r="B149" s="469"/>
      <c r="C149" s="537"/>
      <c r="D149" s="848" t="str">
        <f t="shared" si="16"/>
        <v>Banque-01/1900</v>
      </c>
      <c r="E149" s="470"/>
      <c r="F149" s="471"/>
      <c r="G149" s="472"/>
      <c r="H149" s="965"/>
      <c r="I149" s="966"/>
      <c r="J149" s="967">
        <f t="shared" si="17"/>
        <v>0</v>
      </c>
      <c r="K149" s="968">
        <f t="shared" si="13"/>
        <v>0</v>
      </c>
      <c r="L149" s="473">
        <f t="shared" si="14"/>
        <v>0</v>
      </c>
      <c r="M149" s="474"/>
      <c r="N149" s="706">
        <f>+IF(A149="",0,IF(A149=Table!$A$5,L149,(IF(A149=Table!$A$3,0,IF(A149=Table!$A$4,L149,0)))))</f>
        <v>0</v>
      </c>
      <c r="O149" s="672"/>
      <c r="P149" s="707">
        <f>-IF(A149=Table!$A$5,I149,0)+IF(A149=Table!$A$5,H149,0)</f>
        <v>0</v>
      </c>
      <c r="Q149" s="539" t="str">
        <f t="shared" si="15"/>
        <v>01/1900</v>
      </c>
      <c r="R149" s="475">
        <f t="shared" si="18"/>
        <v>1</v>
      </c>
    </row>
    <row r="150" spans="1:18" ht="15">
      <c r="A150" s="468"/>
      <c r="B150" s="469"/>
      <c r="C150" s="537"/>
      <c r="D150" s="848" t="str">
        <f t="shared" si="16"/>
        <v>Banque-01/1900</v>
      </c>
      <c r="E150" s="470"/>
      <c r="F150" s="471"/>
      <c r="G150" s="472"/>
      <c r="H150" s="965"/>
      <c r="I150" s="966"/>
      <c r="J150" s="967">
        <f t="shared" si="17"/>
        <v>0</v>
      </c>
      <c r="K150" s="968">
        <f t="shared" si="13"/>
        <v>0</v>
      </c>
      <c r="L150" s="473">
        <f t="shared" si="14"/>
        <v>0</v>
      </c>
      <c r="M150" s="474"/>
      <c r="N150" s="706">
        <f>+IF(A150="",0,IF(A150=Table!$A$5,L150,(IF(A150=Table!$A$3,0,IF(A150=Table!$A$4,L150,0)))))</f>
        <v>0</v>
      </c>
      <c r="O150" s="672"/>
      <c r="P150" s="707">
        <f>-IF(A150=Table!$A$5,I150,0)+IF(A150=Table!$A$5,H150,0)</f>
        <v>0</v>
      </c>
      <c r="Q150" s="539" t="str">
        <f t="shared" si="15"/>
        <v>01/1900</v>
      </c>
      <c r="R150" s="475">
        <f t="shared" si="18"/>
        <v>1</v>
      </c>
    </row>
    <row r="151" spans="1:18" ht="15">
      <c r="A151" s="468"/>
      <c r="B151" s="469"/>
      <c r="C151" s="537"/>
      <c r="D151" s="848" t="str">
        <f t="shared" si="16"/>
        <v>Banque-01/1900</v>
      </c>
      <c r="E151" s="470"/>
      <c r="F151" s="471"/>
      <c r="G151" s="472"/>
      <c r="H151" s="965"/>
      <c r="I151" s="966"/>
      <c r="J151" s="967">
        <f t="shared" si="17"/>
        <v>0</v>
      </c>
      <c r="K151" s="968">
        <f t="shared" si="13"/>
        <v>0</v>
      </c>
      <c r="L151" s="473">
        <f t="shared" si="14"/>
        <v>0</v>
      </c>
      <c r="M151" s="474"/>
      <c r="N151" s="706">
        <f>+IF(A151="",0,IF(A151=Table!$A$5,L151,(IF(A151=Table!$A$3,0,IF(A151=Table!$A$4,L151,0)))))</f>
        <v>0</v>
      </c>
      <c r="O151" s="672"/>
      <c r="P151" s="707">
        <f>-IF(A151=Table!$A$5,I151,0)+IF(A151=Table!$A$5,H151,0)</f>
        <v>0</v>
      </c>
      <c r="Q151" s="539" t="str">
        <f t="shared" si="15"/>
        <v>01/1900</v>
      </c>
      <c r="R151" s="475">
        <f t="shared" si="18"/>
        <v>1</v>
      </c>
    </row>
    <row r="152" spans="1:18" ht="15">
      <c r="A152" s="468"/>
      <c r="B152" s="469"/>
      <c r="C152" s="537"/>
      <c r="D152" s="848" t="str">
        <f t="shared" si="16"/>
        <v>Banque-01/1900</v>
      </c>
      <c r="E152" s="470"/>
      <c r="F152" s="471"/>
      <c r="G152" s="472"/>
      <c r="H152" s="965"/>
      <c r="I152" s="966"/>
      <c r="J152" s="967">
        <f t="shared" si="17"/>
        <v>0</v>
      </c>
      <c r="K152" s="968">
        <f t="shared" si="13"/>
        <v>0</v>
      </c>
      <c r="L152" s="473">
        <f t="shared" si="14"/>
        <v>0</v>
      </c>
      <c r="M152" s="474"/>
      <c r="N152" s="706">
        <f>+IF(A152="",0,IF(A152=Table!$A$5,L152,(IF(A152=Table!$A$3,0,IF(A152=Table!$A$4,L152,0)))))</f>
        <v>0</v>
      </c>
      <c r="O152" s="672"/>
      <c r="P152" s="707">
        <f>-IF(A152=Table!$A$5,I152,0)+IF(A152=Table!$A$5,H152,0)</f>
        <v>0</v>
      </c>
      <c r="Q152" s="539" t="str">
        <f t="shared" si="15"/>
        <v>01/1900</v>
      </c>
      <c r="R152" s="475">
        <f t="shared" si="18"/>
        <v>1</v>
      </c>
    </row>
    <row r="153" spans="1:18" ht="15">
      <c r="A153" s="468"/>
      <c r="B153" s="469"/>
      <c r="C153" s="537"/>
      <c r="D153" s="848" t="str">
        <f t="shared" si="16"/>
        <v>Banque-01/1900</v>
      </c>
      <c r="E153" s="470"/>
      <c r="F153" s="471"/>
      <c r="G153" s="472"/>
      <c r="H153" s="965"/>
      <c r="I153" s="966"/>
      <c r="J153" s="967">
        <f t="shared" si="17"/>
        <v>0</v>
      </c>
      <c r="K153" s="968">
        <f t="shared" si="13"/>
        <v>0</v>
      </c>
      <c r="L153" s="473">
        <f t="shared" si="14"/>
        <v>0</v>
      </c>
      <c r="M153" s="474"/>
      <c r="N153" s="706">
        <f>+IF(A153="",0,IF(A153=Table!$A$5,L153,(IF(A153=Table!$A$3,0,IF(A153=Table!$A$4,L153,0)))))</f>
        <v>0</v>
      </c>
      <c r="O153" s="672"/>
      <c r="P153" s="707">
        <f>-IF(A153=Table!$A$5,I153,0)+IF(A153=Table!$A$5,H153,0)</f>
        <v>0</v>
      </c>
      <c r="Q153" s="539" t="str">
        <f t="shared" si="15"/>
        <v>01/1900</v>
      </c>
      <c r="R153" s="475">
        <f t="shared" si="18"/>
        <v>1</v>
      </c>
    </row>
    <row r="154" spans="1:18" ht="15">
      <c r="A154" s="468"/>
      <c r="B154" s="469"/>
      <c r="C154" s="537"/>
      <c r="D154" s="848" t="str">
        <f t="shared" si="16"/>
        <v>Banque-01/1900</v>
      </c>
      <c r="E154" s="470"/>
      <c r="F154" s="471"/>
      <c r="G154" s="472"/>
      <c r="H154" s="965"/>
      <c r="I154" s="966"/>
      <c r="J154" s="967">
        <f t="shared" si="17"/>
        <v>0</v>
      </c>
      <c r="K154" s="968">
        <f t="shared" si="13"/>
        <v>0</v>
      </c>
      <c r="L154" s="473">
        <f t="shared" si="14"/>
        <v>0</v>
      </c>
      <c r="M154" s="474"/>
      <c r="N154" s="706">
        <f>+IF(A154="",0,IF(A154=Table!$A$5,L154,(IF(A154=Table!$A$3,0,IF(A154=Table!$A$4,L154,0)))))</f>
        <v>0</v>
      </c>
      <c r="O154" s="672"/>
      <c r="P154" s="707">
        <f>-IF(A154=Table!$A$5,I154,0)+IF(A154=Table!$A$5,H154,0)</f>
        <v>0</v>
      </c>
      <c r="Q154" s="539" t="str">
        <f t="shared" si="15"/>
        <v>01/1900</v>
      </c>
      <c r="R154" s="475">
        <f t="shared" si="18"/>
        <v>1</v>
      </c>
    </row>
    <row r="155" spans="1:18" ht="15">
      <c r="A155" s="468"/>
      <c r="B155" s="469"/>
      <c r="C155" s="537"/>
      <c r="D155" s="848" t="str">
        <f t="shared" si="16"/>
        <v>Banque-01/1900</v>
      </c>
      <c r="E155" s="470"/>
      <c r="F155" s="471"/>
      <c r="G155" s="472"/>
      <c r="H155" s="965"/>
      <c r="I155" s="966"/>
      <c r="J155" s="967">
        <f t="shared" si="17"/>
        <v>0</v>
      </c>
      <c r="K155" s="968">
        <f t="shared" si="13"/>
        <v>0</v>
      </c>
      <c r="L155" s="473">
        <f t="shared" si="14"/>
        <v>0</v>
      </c>
      <c r="M155" s="474"/>
      <c r="N155" s="706">
        <f>+IF(A155="",0,IF(A155=Table!$A$5,L155,(IF(A155=Table!$A$3,0,IF(A155=Table!$A$4,L155,0)))))</f>
        <v>0</v>
      </c>
      <c r="O155" s="672"/>
      <c r="P155" s="707">
        <f>-IF(A155=Table!$A$5,I155,0)+IF(A155=Table!$A$5,H155,0)</f>
        <v>0</v>
      </c>
      <c r="Q155" s="539" t="str">
        <f t="shared" si="15"/>
        <v>01/1900</v>
      </c>
      <c r="R155" s="475">
        <f t="shared" si="18"/>
        <v>1</v>
      </c>
    </row>
    <row r="156" spans="1:18" ht="15">
      <c r="A156" s="468"/>
      <c r="B156" s="469"/>
      <c r="C156" s="537"/>
      <c r="D156" s="848" t="str">
        <f t="shared" si="16"/>
        <v>Banque-01/1900</v>
      </c>
      <c r="E156" s="470"/>
      <c r="F156" s="471"/>
      <c r="G156" s="472"/>
      <c r="H156" s="965"/>
      <c r="I156" s="966"/>
      <c r="J156" s="967">
        <f t="shared" si="17"/>
        <v>0</v>
      </c>
      <c r="K156" s="968">
        <f t="shared" si="13"/>
        <v>0</v>
      </c>
      <c r="L156" s="473">
        <f t="shared" si="14"/>
        <v>0</v>
      </c>
      <c r="M156" s="474"/>
      <c r="N156" s="706">
        <f>+IF(A156="",0,IF(A156=Table!$A$5,L156,(IF(A156=Table!$A$3,0,IF(A156=Table!$A$4,L156,0)))))</f>
        <v>0</v>
      </c>
      <c r="O156" s="672"/>
      <c r="P156" s="707">
        <f>-IF(A156=Table!$A$5,I156,0)+IF(A156=Table!$A$5,H156,0)</f>
        <v>0</v>
      </c>
      <c r="Q156" s="539" t="str">
        <f t="shared" si="15"/>
        <v>01/1900</v>
      </c>
      <c r="R156" s="475">
        <f t="shared" si="18"/>
        <v>1</v>
      </c>
    </row>
    <row r="157" spans="1:18" ht="15">
      <c r="A157" s="468"/>
      <c r="B157" s="469"/>
      <c r="C157" s="537"/>
      <c r="D157" s="848" t="str">
        <f t="shared" si="16"/>
        <v>Banque-01/1900</v>
      </c>
      <c r="E157" s="470"/>
      <c r="F157" s="471"/>
      <c r="G157" s="472"/>
      <c r="H157" s="965"/>
      <c r="I157" s="966"/>
      <c r="J157" s="967">
        <f t="shared" si="17"/>
        <v>0</v>
      </c>
      <c r="K157" s="968">
        <f t="shared" si="13"/>
        <v>0</v>
      </c>
      <c r="L157" s="473">
        <f t="shared" si="14"/>
        <v>0</v>
      </c>
      <c r="M157" s="474"/>
      <c r="N157" s="706">
        <f>+IF(A157="",0,IF(A157=Table!$A$5,L157,(IF(A157=Table!$A$3,0,IF(A157=Table!$A$4,L157,0)))))</f>
        <v>0</v>
      </c>
      <c r="O157" s="672"/>
      <c r="P157" s="707">
        <f>-IF(A157=Table!$A$5,I157,0)+IF(A157=Table!$A$5,H157,0)</f>
        <v>0</v>
      </c>
      <c r="Q157" s="539" t="str">
        <f t="shared" si="15"/>
        <v>01/1900</v>
      </c>
      <c r="R157" s="475">
        <f t="shared" si="18"/>
        <v>1</v>
      </c>
    </row>
    <row r="158" spans="1:18" ht="15">
      <c r="A158" s="468"/>
      <c r="B158" s="469"/>
      <c r="C158" s="537"/>
      <c r="D158" s="848" t="str">
        <f t="shared" si="16"/>
        <v>Banque-01/1900</v>
      </c>
      <c r="E158" s="470"/>
      <c r="F158" s="471"/>
      <c r="G158" s="472"/>
      <c r="H158" s="965"/>
      <c r="I158" s="966"/>
      <c r="J158" s="967">
        <f t="shared" si="17"/>
        <v>0</v>
      </c>
      <c r="K158" s="968">
        <f t="shared" si="13"/>
        <v>0</v>
      </c>
      <c r="L158" s="473">
        <f t="shared" si="14"/>
        <v>0</v>
      </c>
      <c r="M158" s="474"/>
      <c r="N158" s="706">
        <f>+IF(A158="",0,IF(A158=Table!$A$5,L158,(IF(A158=Table!$A$3,0,IF(A158=Table!$A$4,L158,0)))))</f>
        <v>0</v>
      </c>
      <c r="O158" s="672"/>
      <c r="P158" s="707">
        <f>-IF(A158=Table!$A$5,I158,0)+IF(A158=Table!$A$5,H158,0)</f>
        <v>0</v>
      </c>
      <c r="Q158" s="539" t="str">
        <f t="shared" si="15"/>
        <v>01/1900</v>
      </c>
      <c r="R158" s="475">
        <f t="shared" si="18"/>
        <v>1</v>
      </c>
    </row>
    <row r="159" spans="1:18" ht="15">
      <c r="A159" s="468"/>
      <c r="B159" s="469"/>
      <c r="C159" s="537"/>
      <c r="D159" s="848" t="str">
        <f t="shared" si="16"/>
        <v>Banque-01/1900</v>
      </c>
      <c r="E159" s="470"/>
      <c r="F159" s="471"/>
      <c r="G159" s="472"/>
      <c r="H159" s="965"/>
      <c r="I159" s="966"/>
      <c r="J159" s="967">
        <f t="shared" si="17"/>
        <v>0</v>
      </c>
      <c r="K159" s="968">
        <f t="shared" si="13"/>
        <v>0</v>
      </c>
      <c r="L159" s="473">
        <f t="shared" si="14"/>
        <v>0</v>
      </c>
      <c r="M159" s="474"/>
      <c r="N159" s="706">
        <f>+IF(A159="",0,IF(A159=Table!$A$5,L159,(IF(A159=Table!$A$3,0,IF(A159=Table!$A$4,L159,0)))))</f>
        <v>0</v>
      </c>
      <c r="O159" s="672"/>
      <c r="P159" s="707">
        <f>-IF(A159=Table!$A$5,I159,0)+IF(A159=Table!$A$5,H159,0)</f>
        <v>0</v>
      </c>
      <c r="Q159" s="539" t="str">
        <f t="shared" si="15"/>
        <v>01/1900</v>
      </c>
      <c r="R159" s="475">
        <f t="shared" si="18"/>
        <v>1</v>
      </c>
    </row>
    <row r="160" spans="1:18" ht="15">
      <c r="A160" s="468"/>
      <c r="B160" s="469"/>
      <c r="C160" s="537"/>
      <c r="D160" s="848" t="str">
        <f t="shared" si="16"/>
        <v>Banque-01/1900</v>
      </c>
      <c r="E160" s="470"/>
      <c r="F160" s="471"/>
      <c r="G160" s="472"/>
      <c r="H160" s="965"/>
      <c r="I160" s="966"/>
      <c r="J160" s="967">
        <f t="shared" si="17"/>
        <v>0</v>
      </c>
      <c r="K160" s="968">
        <f t="shared" si="13"/>
        <v>0</v>
      </c>
      <c r="L160" s="473">
        <f t="shared" si="14"/>
        <v>0</v>
      </c>
      <c r="M160" s="474"/>
      <c r="N160" s="706">
        <f>+IF(A160="",0,IF(A160=Table!$A$5,L160,(IF(A160=Table!$A$3,0,IF(A160=Table!$A$4,L160,0)))))</f>
        <v>0</v>
      </c>
      <c r="O160" s="672"/>
      <c r="P160" s="707">
        <f>-IF(A160=Table!$A$5,I160,0)+IF(A160=Table!$A$5,H160,0)</f>
        <v>0</v>
      </c>
      <c r="Q160" s="539" t="str">
        <f t="shared" si="15"/>
        <v>01/1900</v>
      </c>
      <c r="R160" s="475">
        <f t="shared" si="18"/>
        <v>1</v>
      </c>
    </row>
    <row r="161" spans="1:18" ht="15">
      <c r="A161" s="468"/>
      <c r="B161" s="469"/>
      <c r="C161" s="537"/>
      <c r="D161" s="848" t="str">
        <f t="shared" si="16"/>
        <v>Banque-01/1900</v>
      </c>
      <c r="E161" s="470"/>
      <c r="F161" s="471"/>
      <c r="G161" s="472"/>
      <c r="H161" s="965"/>
      <c r="I161" s="966"/>
      <c r="J161" s="967">
        <f t="shared" si="17"/>
        <v>0</v>
      </c>
      <c r="K161" s="968">
        <f t="shared" si="13"/>
        <v>0</v>
      </c>
      <c r="L161" s="473">
        <f t="shared" si="14"/>
        <v>0</v>
      </c>
      <c r="M161" s="474"/>
      <c r="N161" s="706">
        <f>+IF(A161="",0,IF(A161=Table!$A$5,L161,(IF(A161=Table!$A$3,0,IF(A161=Table!$A$4,L161,0)))))</f>
        <v>0</v>
      </c>
      <c r="O161" s="672"/>
      <c r="P161" s="707">
        <f>-IF(A161=Table!$A$5,I161,0)+IF(A161=Table!$A$5,H161,0)</f>
        <v>0</v>
      </c>
      <c r="Q161" s="539" t="str">
        <f t="shared" si="15"/>
        <v>01/1900</v>
      </c>
      <c r="R161" s="475">
        <f t="shared" si="18"/>
        <v>1</v>
      </c>
    </row>
    <row r="162" spans="1:18" ht="15">
      <c r="A162" s="468"/>
      <c r="B162" s="469"/>
      <c r="C162" s="537"/>
      <c r="D162" s="848" t="str">
        <f t="shared" si="16"/>
        <v>Banque-01/1900</v>
      </c>
      <c r="E162" s="470"/>
      <c r="F162" s="471"/>
      <c r="G162" s="472"/>
      <c r="H162" s="965"/>
      <c r="I162" s="966"/>
      <c r="J162" s="967">
        <f t="shared" si="17"/>
        <v>0</v>
      </c>
      <c r="K162" s="968">
        <f t="shared" si="13"/>
        <v>0</v>
      </c>
      <c r="L162" s="473">
        <f t="shared" si="14"/>
        <v>0</v>
      </c>
      <c r="M162" s="474"/>
      <c r="N162" s="706">
        <f>+IF(A162="",0,IF(A162=Table!$A$5,L162,(IF(A162=Table!$A$3,0,IF(A162=Table!$A$4,L162,0)))))</f>
        <v>0</v>
      </c>
      <c r="O162" s="672"/>
      <c r="P162" s="707">
        <f>-IF(A162=Table!$A$5,I162,0)+IF(A162=Table!$A$5,H162,0)</f>
        <v>0</v>
      </c>
      <c r="Q162" s="539" t="str">
        <f t="shared" si="15"/>
        <v>01/1900</v>
      </c>
      <c r="R162" s="475">
        <f t="shared" si="18"/>
        <v>1</v>
      </c>
    </row>
    <row r="163" spans="1:18" ht="15">
      <c r="A163" s="468"/>
      <c r="B163" s="469"/>
      <c r="C163" s="537"/>
      <c r="D163" s="848" t="str">
        <f t="shared" si="16"/>
        <v>Banque-01/1900</v>
      </c>
      <c r="E163" s="470"/>
      <c r="F163" s="471"/>
      <c r="G163" s="472"/>
      <c r="H163" s="965"/>
      <c r="I163" s="966"/>
      <c r="J163" s="967">
        <f t="shared" si="17"/>
        <v>0</v>
      </c>
      <c r="K163" s="968">
        <f t="shared" si="13"/>
        <v>0</v>
      </c>
      <c r="L163" s="473">
        <f t="shared" si="14"/>
        <v>0</v>
      </c>
      <c r="M163" s="474"/>
      <c r="N163" s="706">
        <f>+IF(A163="",0,IF(A163=Table!$A$5,L163,(IF(A163=Table!$A$3,0,IF(A163=Table!$A$4,L163,0)))))</f>
        <v>0</v>
      </c>
      <c r="O163" s="672"/>
      <c r="P163" s="707">
        <f>-IF(A163=Table!$A$5,I163,0)+IF(A163=Table!$A$5,H163,0)</f>
        <v>0</v>
      </c>
      <c r="Q163" s="539" t="str">
        <f t="shared" si="15"/>
        <v>01/1900</v>
      </c>
      <c r="R163" s="475">
        <f t="shared" si="18"/>
        <v>1</v>
      </c>
    </row>
    <row r="164" spans="1:18" ht="15">
      <c r="A164" s="468"/>
      <c r="B164" s="469"/>
      <c r="C164" s="537"/>
      <c r="D164" s="848" t="str">
        <f t="shared" si="16"/>
        <v>Banque-01/1900</v>
      </c>
      <c r="E164" s="470"/>
      <c r="F164" s="471"/>
      <c r="G164" s="472"/>
      <c r="H164" s="965"/>
      <c r="I164" s="966"/>
      <c r="J164" s="967">
        <f t="shared" si="17"/>
        <v>0</v>
      </c>
      <c r="K164" s="968">
        <f t="shared" si="13"/>
        <v>0</v>
      </c>
      <c r="L164" s="473">
        <f t="shared" si="14"/>
        <v>0</v>
      </c>
      <c r="M164" s="474"/>
      <c r="N164" s="706">
        <f>+IF(A164="",0,IF(A164=Table!$A$5,L164,(IF(A164=Table!$A$3,0,IF(A164=Table!$A$4,L164,0)))))</f>
        <v>0</v>
      </c>
      <c r="O164" s="672"/>
      <c r="P164" s="707">
        <f>-IF(A164=Table!$A$5,I164,0)+IF(A164=Table!$A$5,H164,0)</f>
        <v>0</v>
      </c>
      <c r="Q164" s="539" t="str">
        <f t="shared" si="15"/>
        <v>01/1900</v>
      </c>
      <c r="R164" s="475">
        <f t="shared" si="18"/>
        <v>1</v>
      </c>
    </row>
    <row r="165" spans="1:18" ht="15">
      <c r="A165" s="468"/>
      <c r="B165" s="469"/>
      <c r="C165" s="537"/>
      <c r="D165" s="848" t="str">
        <f t="shared" si="16"/>
        <v>Banque-01/1900</v>
      </c>
      <c r="E165" s="470"/>
      <c r="F165" s="471"/>
      <c r="G165" s="472"/>
      <c r="H165" s="965"/>
      <c r="I165" s="966"/>
      <c r="J165" s="967">
        <f t="shared" si="17"/>
        <v>0</v>
      </c>
      <c r="K165" s="968">
        <f t="shared" si="13"/>
        <v>0</v>
      </c>
      <c r="L165" s="473">
        <f t="shared" si="14"/>
        <v>0</v>
      </c>
      <c r="M165" s="474"/>
      <c r="N165" s="706">
        <f>+IF(A165="",0,IF(A165=Table!$A$5,L165,(IF(A165=Table!$A$3,0,IF(A165=Table!$A$4,L165,0)))))</f>
        <v>0</v>
      </c>
      <c r="O165" s="672"/>
      <c r="P165" s="707">
        <f>-IF(A165=Table!$A$5,I165,0)+IF(A165=Table!$A$5,H165,0)</f>
        <v>0</v>
      </c>
      <c r="Q165" s="539" t="str">
        <f t="shared" si="15"/>
        <v>01/1900</v>
      </c>
      <c r="R165" s="475">
        <f t="shared" si="18"/>
        <v>1</v>
      </c>
    </row>
    <row r="166" spans="1:18" ht="15">
      <c r="A166" s="468"/>
      <c r="B166" s="469"/>
      <c r="C166" s="537"/>
      <c r="D166" s="848" t="str">
        <f t="shared" si="16"/>
        <v>Banque-01/1900</v>
      </c>
      <c r="E166" s="470"/>
      <c r="F166" s="471"/>
      <c r="G166" s="472"/>
      <c r="H166" s="965"/>
      <c r="I166" s="966"/>
      <c r="J166" s="967">
        <f t="shared" si="17"/>
        <v>0</v>
      </c>
      <c r="K166" s="968">
        <f t="shared" si="13"/>
        <v>0</v>
      </c>
      <c r="L166" s="473">
        <f t="shared" si="14"/>
        <v>0</v>
      </c>
      <c r="M166" s="474"/>
      <c r="N166" s="706">
        <f>+IF(A166="",0,IF(A166=Table!$A$5,L166,(IF(A166=Table!$A$3,0,IF(A166=Table!$A$4,L166,0)))))</f>
        <v>0</v>
      </c>
      <c r="O166" s="672"/>
      <c r="P166" s="707">
        <f>-IF(A166=Table!$A$5,I166,0)+IF(A166=Table!$A$5,H166,0)</f>
        <v>0</v>
      </c>
      <c r="Q166" s="539" t="str">
        <f t="shared" si="15"/>
        <v>01/1900</v>
      </c>
      <c r="R166" s="475">
        <f t="shared" si="18"/>
        <v>1</v>
      </c>
    </row>
    <row r="167" spans="1:18" ht="15">
      <c r="A167" s="468"/>
      <c r="B167" s="469"/>
      <c r="C167" s="537"/>
      <c r="D167" s="848" t="str">
        <f t="shared" si="16"/>
        <v>Banque-01/1900</v>
      </c>
      <c r="E167" s="470"/>
      <c r="F167" s="471"/>
      <c r="G167" s="472"/>
      <c r="H167" s="965"/>
      <c r="I167" s="966"/>
      <c r="J167" s="967">
        <f t="shared" si="17"/>
        <v>0</v>
      </c>
      <c r="K167" s="968">
        <f t="shared" si="13"/>
        <v>0</v>
      </c>
      <c r="L167" s="473">
        <f t="shared" si="14"/>
        <v>0</v>
      </c>
      <c r="M167" s="474"/>
      <c r="N167" s="706">
        <f>+IF(A167="",0,IF(A167=Table!$A$5,L167,(IF(A167=Table!$A$3,0,IF(A167=Table!$A$4,L167,0)))))</f>
        <v>0</v>
      </c>
      <c r="O167" s="672"/>
      <c r="P167" s="707">
        <f>-IF(A167=Table!$A$5,I167,0)+IF(A167=Table!$A$5,H167,0)</f>
        <v>0</v>
      </c>
      <c r="Q167" s="539" t="str">
        <f t="shared" si="15"/>
        <v>01/1900</v>
      </c>
      <c r="R167" s="475">
        <f t="shared" si="18"/>
        <v>1</v>
      </c>
    </row>
    <row r="168" spans="1:18" ht="15">
      <c r="A168" s="468"/>
      <c r="B168" s="469"/>
      <c r="C168" s="537"/>
      <c r="D168" s="848" t="str">
        <f t="shared" si="16"/>
        <v>Banque-01/1900</v>
      </c>
      <c r="E168" s="470"/>
      <c r="F168" s="471"/>
      <c r="G168" s="472"/>
      <c r="H168" s="965"/>
      <c r="I168" s="966"/>
      <c r="J168" s="967">
        <f t="shared" si="17"/>
        <v>0</v>
      </c>
      <c r="K168" s="968">
        <f t="shared" si="13"/>
        <v>0</v>
      </c>
      <c r="L168" s="473">
        <f t="shared" si="14"/>
        <v>0</v>
      </c>
      <c r="M168" s="474"/>
      <c r="N168" s="706">
        <f>+IF(A168="",0,IF(A168=Table!$A$5,L168,(IF(A168=Table!$A$3,0,IF(A168=Table!$A$4,L168,0)))))</f>
        <v>0</v>
      </c>
      <c r="O168" s="672"/>
      <c r="P168" s="707">
        <f>-IF(A168=Table!$A$5,I168,0)+IF(A168=Table!$A$5,H168,0)</f>
        <v>0</v>
      </c>
      <c r="Q168" s="539" t="str">
        <f t="shared" si="15"/>
        <v>01/1900</v>
      </c>
      <c r="R168" s="475">
        <f t="shared" si="18"/>
        <v>1</v>
      </c>
    </row>
    <row r="169" spans="1:18" ht="15">
      <c r="A169" s="468"/>
      <c r="B169" s="469"/>
      <c r="C169" s="537"/>
      <c r="D169" s="848" t="str">
        <f t="shared" si="16"/>
        <v>Banque-01/1900</v>
      </c>
      <c r="E169" s="470"/>
      <c r="F169" s="471"/>
      <c r="G169" s="472"/>
      <c r="H169" s="965"/>
      <c r="I169" s="966"/>
      <c r="J169" s="967">
        <f t="shared" si="17"/>
        <v>0</v>
      </c>
      <c r="K169" s="968">
        <f t="shared" si="13"/>
        <v>0</v>
      </c>
      <c r="L169" s="473">
        <f t="shared" si="14"/>
        <v>0</v>
      </c>
      <c r="M169" s="474"/>
      <c r="N169" s="706">
        <f>+IF(A169="",0,IF(A169=Table!$A$5,L169,(IF(A169=Table!$A$3,0,IF(A169=Table!$A$4,L169,0)))))</f>
        <v>0</v>
      </c>
      <c r="O169" s="672"/>
      <c r="P169" s="707">
        <f>-IF(A169=Table!$A$5,I169,0)+IF(A169=Table!$A$5,H169,0)</f>
        <v>0</v>
      </c>
      <c r="Q169" s="539" t="str">
        <f t="shared" si="15"/>
        <v>01/1900</v>
      </c>
      <c r="R169" s="475">
        <f t="shared" si="18"/>
        <v>1</v>
      </c>
    </row>
    <row r="170" spans="1:18" ht="15">
      <c r="A170" s="468"/>
      <c r="B170" s="469"/>
      <c r="C170" s="537"/>
      <c r="D170" s="848" t="str">
        <f t="shared" si="16"/>
        <v>Banque-01/1900</v>
      </c>
      <c r="E170" s="470"/>
      <c r="F170" s="471"/>
      <c r="G170" s="472"/>
      <c r="H170" s="965"/>
      <c r="I170" s="966"/>
      <c r="J170" s="967">
        <f t="shared" si="17"/>
        <v>0</v>
      </c>
      <c r="K170" s="968">
        <f t="shared" si="13"/>
        <v>0</v>
      </c>
      <c r="L170" s="473">
        <f t="shared" si="14"/>
        <v>0</v>
      </c>
      <c r="M170" s="474"/>
      <c r="N170" s="706">
        <f>+IF(A170="",0,IF(A170=Table!$A$5,L170,(IF(A170=Table!$A$3,0,IF(A170=Table!$A$4,L170,0)))))</f>
        <v>0</v>
      </c>
      <c r="O170" s="672"/>
      <c r="P170" s="707">
        <f>-IF(A170=Table!$A$5,I170,0)+IF(A170=Table!$A$5,H170,0)</f>
        <v>0</v>
      </c>
      <c r="Q170" s="539" t="str">
        <f t="shared" si="15"/>
        <v>01/1900</v>
      </c>
      <c r="R170" s="475">
        <f t="shared" si="18"/>
        <v>1</v>
      </c>
    </row>
    <row r="171" spans="1:18" ht="15">
      <c r="A171" s="468"/>
      <c r="B171" s="469"/>
      <c r="C171" s="537"/>
      <c r="D171" s="848" t="str">
        <f t="shared" si="16"/>
        <v>Banque-01/1900</v>
      </c>
      <c r="E171" s="470"/>
      <c r="F171" s="471"/>
      <c r="G171" s="472"/>
      <c r="H171" s="965"/>
      <c r="I171" s="966"/>
      <c r="J171" s="967">
        <f t="shared" si="17"/>
        <v>0</v>
      </c>
      <c r="K171" s="968">
        <f t="shared" si="13"/>
        <v>0</v>
      </c>
      <c r="L171" s="473">
        <f t="shared" si="14"/>
        <v>0</v>
      </c>
      <c r="M171" s="474"/>
      <c r="N171" s="706">
        <f>+IF(A171="",0,IF(A171=Table!$A$5,L171,(IF(A171=Table!$A$3,0,IF(A171=Table!$A$4,L171,0)))))</f>
        <v>0</v>
      </c>
      <c r="O171" s="672"/>
      <c r="P171" s="707">
        <f>-IF(A171=Table!$A$5,I171,0)+IF(A171=Table!$A$5,H171,0)</f>
        <v>0</v>
      </c>
      <c r="Q171" s="539" t="str">
        <f t="shared" si="15"/>
        <v>01/1900</v>
      </c>
      <c r="R171" s="475">
        <f t="shared" si="18"/>
        <v>1</v>
      </c>
    </row>
    <row r="172" spans="1:18" ht="15">
      <c r="A172" s="468"/>
      <c r="B172" s="469"/>
      <c r="C172" s="537"/>
      <c r="D172" s="848" t="str">
        <f t="shared" si="16"/>
        <v>Banque-01/1900</v>
      </c>
      <c r="E172" s="470"/>
      <c r="F172" s="471"/>
      <c r="G172" s="472"/>
      <c r="H172" s="965"/>
      <c r="I172" s="966"/>
      <c r="J172" s="967">
        <f t="shared" si="17"/>
        <v>0</v>
      </c>
      <c r="K172" s="968">
        <f t="shared" si="13"/>
        <v>0</v>
      </c>
      <c r="L172" s="473">
        <f t="shared" si="14"/>
        <v>0</v>
      </c>
      <c r="M172" s="474"/>
      <c r="N172" s="706">
        <f>+IF(A172="",0,IF(A172=Table!$A$5,L172,(IF(A172=Table!$A$3,0,IF(A172=Table!$A$4,L172,0)))))</f>
        <v>0</v>
      </c>
      <c r="O172" s="672"/>
      <c r="P172" s="707">
        <f>-IF(A172=Table!$A$5,I172,0)+IF(A172=Table!$A$5,H172,0)</f>
        <v>0</v>
      </c>
      <c r="Q172" s="539" t="str">
        <f t="shared" si="15"/>
        <v>01/1900</v>
      </c>
      <c r="R172" s="475">
        <f t="shared" si="18"/>
        <v>1</v>
      </c>
    </row>
    <row r="173" spans="1:18" ht="15">
      <c r="A173" s="468"/>
      <c r="B173" s="469"/>
      <c r="C173" s="537"/>
      <c r="D173" s="848" t="str">
        <f t="shared" si="16"/>
        <v>Banque-01/1900</v>
      </c>
      <c r="E173" s="470"/>
      <c r="F173" s="471"/>
      <c r="G173" s="472"/>
      <c r="H173" s="965"/>
      <c r="I173" s="966"/>
      <c r="J173" s="967">
        <f t="shared" si="17"/>
        <v>0</v>
      </c>
      <c r="K173" s="968">
        <f t="shared" si="13"/>
        <v>0</v>
      </c>
      <c r="L173" s="473">
        <f t="shared" si="14"/>
        <v>0</v>
      </c>
      <c r="M173" s="474"/>
      <c r="N173" s="706">
        <f>+IF(A173="",0,IF(A173=Table!$A$5,L173,(IF(A173=Table!$A$3,0,IF(A173=Table!$A$4,L173,0)))))</f>
        <v>0</v>
      </c>
      <c r="O173" s="672"/>
      <c r="P173" s="707">
        <f>-IF(A173=Table!$A$5,I173,0)+IF(A173=Table!$A$5,H173,0)</f>
        <v>0</v>
      </c>
      <c r="Q173" s="539" t="str">
        <f t="shared" si="15"/>
        <v>01/1900</v>
      </c>
      <c r="R173" s="475">
        <f t="shared" si="18"/>
        <v>1</v>
      </c>
    </row>
    <row r="174" spans="1:18" ht="15">
      <c r="A174" s="468"/>
      <c r="B174" s="469"/>
      <c r="C174" s="537"/>
      <c r="D174" s="848" t="str">
        <f t="shared" si="16"/>
        <v>Banque-01/1900</v>
      </c>
      <c r="E174" s="470"/>
      <c r="F174" s="471"/>
      <c r="G174" s="472"/>
      <c r="H174" s="965"/>
      <c r="I174" s="966"/>
      <c r="J174" s="967">
        <f t="shared" si="17"/>
        <v>0</v>
      </c>
      <c r="K174" s="968">
        <f t="shared" si="13"/>
        <v>0</v>
      </c>
      <c r="L174" s="473">
        <f t="shared" si="14"/>
        <v>0</v>
      </c>
      <c r="M174" s="474"/>
      <c r="N174" s="706">
        <f>+IF(A174="",0,IF(A174=Table!$A$5,L174,(IF(A174=Table!$A$3,0,IF(A174=Table!$A$4,L174,0)))))</f>
        <v>0</v>
      </c>
      <c r="O174" s="672"/>
      <c r="P174" s="707">
        <f>-IF(A174=Table!$A$5,I174,0)+IF(A174=Table!$A$5,H174,0)</f>
        <v>0</v>
      </c>
      <c r="Q174" s="539" t="str">
        <f t="shared" si="15"/>
        <v>01/1900</v>
      </c>
      <c r="R174" s="475">
        <f t="shared" si="18"/>
        <v>1</v>
      </c>
    </row>
    <row r="175" spans="1:18" ht="15">
      <c r="A175" s="468"/>
      <c r="B175" s="469"/>
      <c r="C175" s="537"/>
      <c r="D175" s="848" t="str">
        <f t="shared" si="16"/>
        <v>Banque-01/1900</v>
      </c>
      <c r="E175" s="470"/>
      <c r="F175" s="471"/>
      <c r="G175" s="472"/>
      <c r="H175" s="965"/>
      <c r="I175" s="966"/>
      <c r="J175" s="967">
        <f t="shared" si="17"/>
        <v>0</v>
      </c>
      <c r="K175" s="968">
        <f t="shared" si="13"/>
        <v>0</v>
      </c>
      <c r="L175" s="473">
        <f t="shared" si="14"/>
        <v>0</v>
      </c>
      <c r="M175" s="474"/>
      <c r="N175" s="706">
        <f>+IF(A175="",0,IF(A175=Table!$A$5,L175,(IF(A175=Table!$A$3,0,IF(A175=Table!$A$4,L175,0)))))</f>
        <v>0</v>
      </c>
      <c r="O175" s="672"/>
      <c r="P175" s="707">
        <f>-IF(A175=Table!$A$5,I175,0)+IF(A175=Table!$A$5,H175,0)</f>
        <v>0</v>
      </c>
      <c r="Q175" s="539" t="str">
        <f t="shared" si="15"/>
        <v>01/1900</v>
      </c>
      <c r="R175" s="475">
        <f t="shared" si="18"/>
        <v>1</v>
      </c>
    </row>
    <row r="176" spans="1:18" ht="15">
      <c r="A176" s="468"/>
      <c r="B176" s="469"/>
      <c r="C176" s="537"/>
      <c r="D176" s="848" t="str">
        <f t="shared" si="16"/>
        <v>Banque-01/1900</v>
      </c>
      <c r="E176" s="470"/>
      <c r="F176" s="471"/>
      <c r="G176" s="472"/>
      <c r="H176" s="965"/>
      <c r="I176" s="966"/>
      <c r="J176" s="967">
        <f t="shared" si="17"/>
        <v>0</v>
      </c>
      <c r="K176" s="968">
        <f t="shared" si="13"/>
        <v>0</v>
      </c>
      <c r="L176" s="473">
        <f t="shared" si="14"/>
        <v>0</v>
      </c>
      <c r="M176" s="474"/>
      <c r="N176" s="706">
        <f>+IF(A176="",0,IF(A176=Table!$A$5,L176,(IF(A176=Table!$A$3,0,IF(A176=Table!$A$4,L176,0)))))</f>
        <v>0</v>
      </c>
      <c r="O176" s="672"/>
      <c r="P176" s="707">
        <f>-IF(A176=Table!$A$5,I176,0)+IF(A176=Table!$A$5,H176,0)</f>
        <v>0</v>
      </c>
      <c r="Q176" s="539" t="str">
        <f t="shared" si="15"/>
        <v>01/1900</v>
      </c>
      <c r="R176" s="475">
        <f t="shared" si="18"/>
        <v>1</v>
      </c>
    </row>
    <row r="177" spans="1:18" ht="15">
      <c r="A177" s="476"/>
      <c r="B177" s="465"/>
      <c r="C177" s="477"/>
      <c r="D177" s="477"/>
      <c r="E177" s="465"/>
      <c r="F177" s="465" t="s">
        <v>289</v>
      </c>
      <c r="G177" s="465"/>
      <c r="H177" s="478">
        <f>SUM(H11:H176)</f>
        <v>0</v>
      </c>
      <c r="I177" s="478">
        <f>SUM(I11:I176)</f>
        <v>0</v>
      </c>
      <c r="J177" s="466"/>
      <c r="K177" s="465"/>
      <c r="L177" s="473">
        <f>SUM(L11:L176)</f>
        <v>0</v>
      </c>
      <c r="M177" s="479"/>
      <c r="N177" s="478">
        <f>SUM(N11:N176)</f>
        <v>0</v>
      </c>
      <c r="O177" s="480"/>
      <c r="P177" s="478">
        <f>SUM(P11:P176)</f>
        <v>0</v>
      </c>
      <c r="Q177" s="481"/>
      <c r="R177" s="481"/>
    </row>
    <row r="178" spans="1:18" ht="15">
      <c r="A178" s="476"/>
      <c r="B178" s="482"/>
      <c r="C178" s="477"/>
      <c r="D178" s="477"/>
      <c r="E178" s="482"/>
      <c r="F178" s="483"/>
      <c r="G178" s="483"/>
      <c r="H178" s="484"/>
      <c r="I178" s="484"/>
      <c r="J178" s="485"/>
      <c r="K178" s="486"/>
      <c r="L178" s="486"/>
      <c r="M178" s="479"/>
      <c r="N178" s="487"/>
      <c r="O178" s="483"/>
      <c r="Q178" s="476"/>
      <c r="R178" s="476"/>
    </row>
    <row r="179" spans="1:18" ht="15">
      <c r="A179" s="476"/>
      <c r="B179" s="465"/>
      <c r="C179" s="477"/>
      <c r="D179" s="477"/>
      <c r="E179" s="465"/>
      <c r="F179" s="465" t="s">
        <v>290</v>
      </c>
      <c r="G179" s="465"/>
      <c r="H179" s="478"/>
      <c r="I179" s="478">
        <f>J3+H177-I177</f>
        <v>0</v>
      </c>
      <c r="J179" s="466"/>
      <c r="K179" s="465"/>
      <c r="L179" s="486"/>
      <c r="M179" s="479"/>
      <c r="N179" s="487"/>
      <c r="O179" s="483"/>
      <c r="Q179" s="476"/>
      <c r="R179" s="476"/>
    </row>
  </sheetData>
  <autoFilter ref="A10:R177" xr:uid="{00000000-0001-0000-1600-000000000000}"/>
  <mergeCells count="1">
    <mergeCell ref="G6:G7"/>
  </mergeCells>
  <conditionalFormatting sqref="A11:A176">
    <cfRule type="expression" dxfId="22" priority="4" stopIfTrue="1">
      <formula>$A11&gt;1</formula>
    </cfRule>
  </conditionalFormatting>
  <conditionalFormatting sqref="J3 M11:M176">
    <cfRule type="expression" dxfId="20" priority="5" stopIfTrue="1">
      <formula>$A3&gt;1</formula>
    </cfRule>
  </conditionalFormatting>
  <conditionalFormatting sqref="L3">
    <cfRule type="expression" dxfId="19" priority="1" stopIfTrue="1">
      <formula>$A3&gt;1</formula>
    </cfRule>
  </conditionalFormatting>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extLst>
    <ext xmlns:x14="http://schemas.microsoft.com/office/spreadsheetml/2009/9/main" uri="{78C0D931-6437-407d-A8EE-F0AAD7539E65}">
      <x14:conditionalFormattings>
        <x14:conditionalFormatting xmlns:xm="http://schemas.microsoft.com/office/excel/2006/main">
          <x14:cfRule type="expression" priority="2" stopIfTrue="1" id="{636819C8-DD23-4E94-821B-EA277D11BA55}">
            <xm:f>$A11=Table!$A$5</xm:f>
            <x14:dxf>
              <font>
                <color rgb="FF000000"/>
              </font>
              <fill>
                <patternFill patternType="solid">
                  <fgColor rgb="FFFDEADA"/>
                  <bgColor rgb="FFFDEADA"/>
                </patternFill>
              </fill>
            </x14:dxf>
          </x14:cfRule>
          <xm:sqref>C11:C176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78F942D-0A52-4B9E-94D0-1C76CF24CD92}">
          <x14:formula1>
            <xm:f>Table!$A$2:$A$7</xm:f>
          </x14:formula1>
          <xm:sqref>A11:A176</xm:sqref>
        </x14:dataValidation>
        <x14:dataValidation type="list" allowBlank="1" showInputMessage="1" showErrorMessage="1" xr:uid="{00000000-0002-0000-1600-000001000000}">
          <x14:formula1>
            <xm:f>Table!$E$2:$E$30</xm:f>
          </x14:formula1>
          <xm:sqref>C11:C176</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39997558519241921"/>
  </sheetPr>
  <dimension ref="A1:L85"/>
  <sheetViews>
    <sheetView workbookViewId="0">
      <selection activeCell="C4" sqref="C4:C7"/>
    </sheetView>
  </sheetViews>
  <sheetFormatPr baseColWidth="10" defaultColWidth="11.42578125" defaultRowHeight="14.45" customHeight="1"/>
  <cols>
    <col min="1" max="1" width="3" customWidth="1"/>
    <col min="2" max="2" width="11.42578125" customWidth="1"/>
    <col min="3" max="3" width="12.7109375" customWidth="1"/>
    <col min="4" max="4" width="15.140625" customWidth="1"/>
    <col min="5" max="5" width="10.140625" customWidth="1"/>
    <col min="6" max="6" width="17.85546875" customWidth="1"/>
    <col min="7" max="7" width="16.85546875" customWidth="1"/>
    <col min="8" max="8" width="23.140625" customWidth="1"/>
    <col min="9" max="9" width="22.5703125" customWidth="1"/>
    <col min="10" max="12" width="9.7109375" customWidth="1"/>
    <col min="13" max="16371" width="11.42578125" customWidth="1"/>
  </cols>
  <sheetData>
    <row r="1" spans="1:12" ht="13.5" customHeight="1">
      <c r="A1" s="488"/>
      <c r="B1" s="489"/>
      <c r="C1" s="489"/>
      <c r="D1" s="489"/>
      <c r="E1" s="489"/>
      <c r="F1" s="489"/>
      <c r="G1" s="489"/>
      <c r="H1" s="489"/>
      <c r="I1" s="489"/>
      <c r="J1" s="489"/>
      <c r="K1" s="489"/>
      <c r="L1" s="489"/>
    </row>
    <row r="2" spans="1:12" ht="18">
      <c r="A2" s="489"/>
      <c r="B2" s="1220" t="s">
        <v>302</v>
      </c>
      <c r="C2" s="1220"/>
      <c r="D2" s="1220"/>
      <c r="E2" s="1220"/>
      <c r="F2" s="1220"/>
      <c r="G2" s="1220"/>
      <c r="H2" s="1220"/>
      <c r="I2" s="1220"/>
      <c r="J2" s="489"/>
      <c r="K2" s="489"/>
      <c r="L2" s="489"/>
    </row>
    <row r="3" spans="1:12" ht="15">
      <c r="A3" s="489"/>
      <c r="B3" s="489"/>
      <c r="C3" s="489"/>
      <c r="D3" s="489"/>
      <c r="E3" s="489"/>
      <c r="F3" s="489"/>
      <c r="G3" s="489"/>
      <c r="H3" s="489"/>
      <c r="I3" s="489"/>
      <c r="J3" s="489"/>
      <c r="K3" s="489"/>
      <c r="L3" s="489"/>
    </row>
    <row r="4" spans="1:12" ht="27.75" customHeight="1">
      <c r="A4" s="489"/>
      <c r="B4" s="490"/>
      <c r="C4" s="490" t="s">
        <v>303</v>
      </c>
      <c r="D4" s="1221">
        <f>'INFO PROJET'!B5</f>
        <v>0</v>
      </c>
      <c r="E4" s="1221"/>
      <c r="F4" s="1221"/>
      <c r="G4" s="490" t="s">
        <v>293</v>
      </c>
      <c r="H4" s="491"/>
      <c r="I4" s="492"/>
      <c r="J4" s="488"/>
      <c r="K4" s="488"/>
      <c r="L4" s="488"/>
    </row>
    <row r="5" spans="1:12" ht="15.75">
      <c r="A5" s="489"/>
      <c r="B5" s="493"/>
      <c r="C5" s="490" t="s">
        <v>1710</v>
      </c>
      <c r="D5" s="1221">
        <f>'INFO PROJET'!B6</f>
        <v>0</v>
      </c>
      <c r="E5" s="1221"/>
      <c r="F5" s="1221"/>
      <c r="G5" s="489"/>
      <c r="H5" s="489"/>
      <c r="I5" s="489"/>
      <c r="J5" s="488"/>
      <c r="K5" s="488"/>
      <c r="L5" s="488"/>
    </row>
    <row r="6" spans="1:12" ht="18" customHeight="1">
      <c r="A6" s="489"/>
      <c r="B6" s="489"/>
      <c r="C6" s="490" t="s">
        <v>304</v>
      </c>
      <c r="D6" s="1222"/>
      <c r="E6" s="1222"/>
      <c r="F6" s="1222"/>
      <c r="G6" s="490" t="s">
        <v>305</v>
      </c>
      <c r="H6" s="969">
        <f>+'INFO PROJET'!B12</f>
        <v>0</v>
      </c>
      <c r="I6" s="492"/>
      <c r="J6" s="489"/>
      <c r="K6" s="489"/>
      <c r="L6" s="489"/>
    </row>
    <row r="7" spans="1:12" ht="15.75" customHeight="1">
      <c r="A7" s="489"/>
      <c r="B7" s="645"/>
      <c r="C7" s="490" t="s">
        <v>306</v>
      </c>
      <c r="D7" s="1223"/>
      <c r="E7" s="1223"/>
      <c r="F7" s="1223"/>
      <c r="G7" s="489"/>
      <c r="H7" s="489"/>
      <c r="I7" s="489"/>
      <c r="J7" s="489"/>
      <c r="K7" s="489"/>
      <c r="L7" s="489"/>
    </row>
    <row r="8" spans="1:12" ht="15.75" customHeight="1">
      <c r="A8" s="489"/>
      <c r="B8" s="489"/>
      <c r="C8" s="489"/>
      <c r="D8" s="489"/>
      <c r="E8" s="489"/>
      <c r="F8" s="489"/>
      <c r="G8" s="489"/>
      <c r="H8" s="489"/>
      <c r="I8" s="489"/>
      <c r="J8" s="489"/>
      <c r="K8" s="489"/>
      <c r="L8" s="489"/>
    </row>
    <row r="9" spans="1:12" ht="15.75" customHeight="1">
      <c r="A9" s="489"/>
      <c r="B9" s="489"/>
      <c r="C9" s="489"/>
      <c r="D9" s="489"/>
      <c r="E9" s="489"/>
      <c r="F9" s="489"/>
      <c r="G9" s="489"/>
      <c r="H9" s="489"/>
      <c r="I9" s="489"/>
      <c r="J9" s="489"/>
      <c r="K9" s="489"/>
      <c r="L9" s="489"/>
    </row>
    <row r="10" spans="1:12" ht="15">
      <c r="A10" s="489"/>
      <c r="B10" s="494"/>
      <c r="C10" s="495"/>
      <c r="D10" s="495"/>
      <c r="E10" s="495"/>
      <c r="F10" s="495"/>
      <c r="G10" s="495"/>
      <c r="H10" s="495"/>
      <c r="I10" s="496"/>
      <c r="J10" s="489"/>
      <c r="K10" s="489"/>
      <c r="L10" s="489"/>
    </row>
    <row r="11" spans="1:12" ht="15">
      <c r="A11" s="489"/>
      <c r="B11" s="497" t="s">
        <v>307</v>
      </c>
      <c r="C11" s="489"/>
      <c r="D11" s="489"/>
      <c r="E11" s="489"/>
      <c r="F11" s="489"/>
      <c r="G11" s="489">
        <f>D4</f>
        <v>0</v>
      </c>
      <c r="H11" s="489"/>
      <c r="I11" s="498">
        <f>'A3 Banque'!J8</f>
        <v>0</v>
      </c>
      <c r="J11" s="489"/>
      <c r="K11" s="489"/>
      <c r="L11" s="489"/>
    </row>
    <row r="12" spans="1:12" ht="13.5" customHeight="1">
      <c r="A12" s="489"/>
      <c r="B12" s="499"/>
      <c r="C12" s="500"/>
      <c r="D12" s="500"/>
      <c r="E12" s="500"/>
      <c r="F12" s="500"/>
      <c r="G12" s="500"/>
      <c r="H12" s="500"/>
      <c r="I12" s="501"/>
      <c r="J12" s="489"/>
      <c r="K12" s="489"/>
      <c r="L12" s="489"/>
    </row>
    <row r="13" spans="1:12" ht="15.75" customHeight="1">
      <c r="A13" s="489"/>
      <c r="B13" s="489"/>
      <c r="C13" s="489"/>
      <c r="D13" s="489"/>
      <c r="E13" s="489"/>
      <c r="F13" s="489"/>
      <c r="G13" s="489"/>
      <c r="H13" s="489"/>
      <c r="I13" s="489"/>
      <c r="J13" s="489"/>
      <c r="K13" s="489"/>
      <c r="L13" s="489"/>
    </row>
    <row r="14" spans="1:12" ht="15.75" customHeight="1">
      <c r="A14" s="489"/>
      <c r="B14" s="493" t="s">
        <v>308</v>
      </c>
      <c r="C14" s="489"/>
      <c r="D14" s="489"/>
      <c r="E14" s="489"/>
      <c r="F14" s="489"/>
      <c r="G14" s="489"/>
      <c r="H14" s="489"/>
      <c r="I14" s="489"/>
      <c r="J14" s="489"/>
      <c r="K14" s="489"/>
      <c r="L14" s="489"/>
    </row>
    <row r="15" spans="1:12" ht="15.75" customHeight="1">
      <c r="A15" s="489"/>
      <c r="B15" s="493" t="s">
        <v>309</v>
      </c>
      <c r="C15" s="489"/>
      <c r="D15" s="489"/>
      <c r="E15" s="489"/>
      <c r="F15" s="489"/>
      <c r="G15" s="489"/>
      <c r="H15" s="489"/>
      <c r="I15" s="489"/>
      <c r="J15" s="489"/>
      <c r="K15" s="489"/>
      <c r="L15" s="489"/>
    </row>
    <row r="16" spans="1:12" ht="15.75" customHeight="1">
      <c r="A16" s="489"/>
      <c r="B16" s="489"/>
      <c r="C16" s="489"/>
      <c r="D16" s="489"/>
      <c r="E16" s="489"/>
      <c r="F16" s="489"/>
      <c r="G16" s="489"/>
      <c r="H16" s="489"/>
      <c r="I16" s="489"/>
      <c r="J16" s="489"/>
      <c r="K16" s="489"/>
      <c r="L16" s="489"/>
    </row>
    <row r="17" spans="1:12" ht="15.75" customHeight="1">
      <c r="A17" s="489"/>
      <c r="B17" s="502" t="s">
        <v>310</v>
      </c>
      <c r="C17" s="503"/>
      <c r="D17" s="504" t="s">
        <v>311</v>
      </c>
      <c r="E17" s="505"/>
      <c r="F17" s="505"/>
      <c r="G17" s="505"/>
      <c r="H17" s="506" t="s">
        <v>312</v>
      </c>
      <c r="I17" s="496"/>
      <c r="J17" s="489"/>
      <c r="K17" s="489"/>
      <c r="L17" s="489"/>
    </row>
    <row r="18" spans="1:12" ht="15.75" customHeight="1">
      <c r="A18" s="489"/>
      <c r="B18" s="507" t="s">
        <v>310</v>
      </c>
      <c r="C18" s="508"/>
      <c r="D18" s="509" t="s">
        <v>311</v>
      </c>
      <c r="E18" s="510"/>
      <c r="F18" s="510"/>
      <c r="G18" s="510"/>
      <c r="H18" s="511" t="s">
        <v>312</v>
      </c>
      <c r="I18" s="512"/>
      <c r="J18" s="489"/>
      <c r="K18" s="489"/>
      <c r="L18" s="489"/>
    </row>
    <row r="19" spans="1:12" ht="15.75" customHeight="1">
      <c r="A19" s="489"/>
      <c r="B19" s="507" t="s">
        <v>310</v>
      </c>
      <c r="C19" s="508"/>
      <c r="D19" s="509" t="s">
        <v>311</v>
      </c>
      <c r="E19" s="510"/>
      <c r="F19" s="510"/>
      <c r="G19" s="510"/>
      <c r="H19" s="511" t="s">
        <v>312</v>
      </c>
      <c r="I19" s="512"/>
      <c r="J19" s="489"/>
      <c r="K19" s="489"/>
      <c r="L19" s="489"/>
    </row>
    <row r="20" spans="1:12" ht="15.75" customHeight="1">
      <c r="A20" s="489"/>
      <c r="B20" s="507" t="s">
        <v>310</v>
      </c>
      <c r="C20" s="508"/>
      <c r="D20" s="509" t="s">
        <v>311</v>
      </c>
      <c r="E20" s="510"/>
      <c r="F20" s="510"/>
      <c r="G20" s="510"/>
      <c r="H20" s="511" t="s">
        <v>312</v>
      </c>
      <c r="I20" s="512"/>
      <c r="J20" s="489"/>
      <c r="K20" s="489"/>
      <c r="L20" s="489"/>
    </row>
    <row r="21" spans="1:12" ht="15.75" customHeight="1">
      <c r="A21" s="489"/>
      <c r="B21" s="513" t="s">
        <v>310</v>
      </c>
      <c r="C21" s="514"/>
      <c r="D21" s="515" t="s">
        <v>311</v>
      </c>
      <c r="E21" s="516"/>
      <c r="F21" s="516"/>
      <c r="G21" s="516"/>
      <c r="H21" s="511" t="s">
        <v>312</v>
      </c>
      <c r="I21" s="501"/>
      <c r="J21" s="489"/>
      <c r="K21" s="489"/>
      <c r="L21" s="489"/>
    </row>
    <row r="22" spans="1:12" ht="15.75" customHeight="1">
      <c r="A22" s="489"/>
      <c r="B22" s="489"/>
      <c r="C22" s="489"/>
      <c r="D22" s="489"/>
      <c r="E22" s="489"/>
      <c r="F22" s="489"/>
      <c r="G22" s="489"/>
      <c r="H22" s="517" t="s">
        <v>313</v>
      </c>
      <c r="I22" s="518">
        <f>SUM(I17:I21)</f>
        <v>0</v>
      </c>
      <c r="J22" s="489"/>
      <c r="K22" s="489"/>
      <c r="L22" s="489"/>
    </row>
    <row r="23" spans="1:12" ht="15.75" customHeight="1">
      <c r="A23" s="489"/>
      <c r="B23" s="489"/>
      <c r="C23" s="489"/>
      <c r="D23" s="489"/>
      <c r="E23" s="489"/>
      <c r="F23" s="489"/>
      <c r="G23" s="489"/>
      <c r="H23" s="489"/>
      <c r="I23" s="489"/>
      <c r="J23" s="489"/>
      <c r="K23" s="489"/>
      <c r="L23" s="489"/>
    </row>
    <row r="24" spans="1:12" ht="15.75" customHeight="1">
      <c r="A24" s="489"/>
      <c r="B24" s="493" t="s">
        <v>314</v>
      </c>
      <c r="C24" s="489"/>
      <c r="D24" s="489"/>
      <c r="E24" s="489"/>
      <c r="F24" s="489"/>
      <c r="G24" s="489"/>
      <c r="H24" s="489"/>
      <c r="I24" s="489"/>
      <c r="J24" s="489"/>
      <c r="K24" s="489"/>
      <c r="L24" s="489"/>
    </row>
    <row r="25" spans="1:12" ht="15.75" customHeight="1">
      <c r="A25" s="489"/>
      <c r="B25" s="489"/>
      <c r="C25" s="489"/>
      <c r="D25" s="489"/>
      <c r="E25" s="489"/>
      <c r="F25" s="489"/>
      <c r="G25" s="489"/>
      <c r="H25" s="489"/>
      <c r="I25" s="489"/>
      <c r="J25" s="489"/>
      <c r="K25" s="489"/>
      <c r="L25" s="489"/>
    </row>
    <row r="26" spans="1:12" ht="15.75" customHeight="1">
      <c r="A26" s="489"/>
      <c r="B26" s="502" t="s">
        <v>310</v>
      </c>
      <c r="C26" s="519"/>
      <c r="D26" s="504" t="s">
        <v>311</v>
      </c>
      <c r="E26" s="505"/>
      <c r="F26" s="505"/>
      <c r="G26" s="505"/>
      <c r="H26" s="506" t="s">
        <v>315</v>
      </c>
      <c r="I26" s="496"/>
      <c r="J26" s="489"/>
      <c r="K26" s="489"/>
      <c r="L26" s="489"/>
    </row>
    <row r="27" spans="1:12" ht="15.75" customHeight="1">
      <c r="A27" s="493"/>
      <c r="B27" s="507" t="s">
        <v>310</v>
      </c>
      <c r="C27" s="508"/>
      <c r="D27" s="509" t="s">
        <v>311</v>
      </c>
      <c r="E27" s="510"/>
      <c r="F27" s="510"/>
      <c r="G27" s="510"/>
      <c r="H27" s="511" t="s">
        <v>315</v>
      </c>
      <c r="I27" s="512"/>
      <c r="J27" s="489"/>
      <c r="K27" s="489"/>
      <c r="L27" s="489"/>
    </row>
    <row r="28" spans="1:12" ht="15.75" customHeight="1">
      <c r="A28" s="489"/>
      <c r="B28" s="507" t="s">
        <v>310</v>
      </c>
      <c r="C28" s="508"/>
      <c r="D28" s="509" t="s">
        <v>311</v>
      </c>
      <c r="E28" s="510"/>
      <c r="F28" s="510"/>
      <c r="G28" s="510"/>
      <c r="H28" s="511" t="s">
        <v>315</v>
      </c>
      <c r="I28" s="512"/>
      <c r="J28" s="489"/>
      <c r="K28" s="489"/>
      <c r="L28" s="489"/>
    </row>
    <row r="29" spans="1:12" ht="13.5" customHeight="1">
      <c r="A29" s="489"/>
      <c r="B29" s="513" t="s">
        <v>310</v>
      </c>
      <c r="C29" s="514"/>
      <c r="D29" s="515" t="s">
        <v>311</v>
      </c>
      <c r="E29" s="516"/>
      <c r="F29" s="516"/>
      <c r="G29" s="516"/>
      <c r="H29" s="520" t="s">
        <v>315</v>
      </c>
      <c r="I29" s="501"/>
      <c r="J29" s="489"/>
      <c r="K29" s="489"/>
      <c r="L29" s="489"/>
    </row>
    <row r="30" spans="1:12" ht="13.5" customHeight="1">
      <c r="A30" s="489"/>
      <c r="B30" s="489"/>
      <c r="C30" s="489"/>
      <c r="D30" s="489"/>
      <c r="E30" s="489"/>
      <c r="F30" s="489"/>
      <c r="G30" s="489"/>
      <c r="H30" s="517" t="s">
        <v>313</v>
      </c>
      <c r="I30" s="518">
        <f>SUM(I26:I29)</f>
        <v>0</v>
      </c>
      <c r="J30" s="489"/>
      <c r="K30" s="489"/>
      <c r="L30" s="489"/>
    </row>
    <row r="31" spans="1:12" ht="15.75" customHeight="1">
      <c r="A31" s="489"/>
      <c r="B31" s="489"/>
      <c r="C31" s="489"/>
      <c r="D31" s="489"/>
      <c r="E31" s="489"/>
      <c r="F31" s="489"/>
      <c r="G31" s="489"/>
      <c r="H31" s="489"/>
      <c r="I31" s="489"/>
      <c r="J31" s="489"/>
      <c r="K31" s="489"/>
      <c r="L31" s="489"/>
    </row>
    <row r="32" spans="1:12" ht="15.75" customHeight="1">
      <c r="A32" s="489"/>
      <c r="B32" s="493" t="s">
        <v>316</v>
      </c>
      <c r="C32" s="489"/>
      <c r="D32" s="489"/>
      <c r="E32" s="489"/>
      <c r="F32" s="489"/>
      <c r="G32" s="489"/>
      <c r="H32" s="489"/>
      <c r="I32" s="489"/>
      <c r="J32" s="489"/>
      <c r="K32" s="489"/>
      <c r="L32" s="489"/>
    </row>
    <row r="33" spans="1:12" ht="15.75" customHeight="1">
      <c r="A33" s="489"/>
      <c r="B33" s="489"/>
      <c r="C33" s="489"/>
      <c r="D33" s="489"/>
      <c r="E33" s="489"/>
      <c r="F33" s="489"/>
      <c r="G33" s="489"/>
      <c r="H33" s="489"/>
      <c r="I33" s="489"/>
      <c r="J33" s="489"/>
      <c r="K33" s="489"/>
      <c r="L33" s="489"/>
    </row>
    <row r="34" spans="1:12" ht="15.75" customHeight="1">
      <c r="A34" s="489"/>
      <c r="B34" s="502" t="s">
        <v>310</v>
      </c>
      <c r="C34" s="519"/>
      <c r="D34" s="504" t="s">
        <v>311</v>
      </c>
      <c r="E34" s="505"/>
      <c r="F34" s="505"/>
      <c r="G34" s="505"/>
      <c r="H34" s="506" t="s">
        <v>312</v>
      </c>
      <c r="I34" s="496"/>
      <c r="J34" s="489"/>
      <c r="K34" s="489"/>
      <c r="L34" s="489"/>
    </row>
    <row r="35" spans="1:12" ht="15.75" customHeight="1">
      <c r="A35" s="489"/>
      <c r="B35" s="507" t="s">
        <v>310</v>
      </c>
      <c r="C35" s="508"/>
      <c r="D35" s="509" t="s">
        <v>311</v>
      </c>
      <c r="E35" s="510"/>
      <c r="F35" s="510"/>
      <c r="G35" s="510"/>
      <c r="H35" s="511" t="s">
        <v>312</v>
      </c>
      <c r="I35" s="512"/>
      <c r="J35" s="489"/>
      <c r="K35" s="489"/>
      <c r="L35" s="489"/>
    </row>
    <row r="36" spans="1:12" ht="15.75" customHeight="1">
      <c r="A36" s="489"/>
      <c r="B36" s="507" t="s">
        <v>310</v>
      </c>
      <c r="C36" s="508"/>
      <c r="D36" s="509" t="s">
        <v>311</v>
      </c>
      <c r="E36" s="510"/>
      <c r="F36" s="510"/>
      <c r="G36" s="510"/>
      <c r="H36" s="511" t="s">
        <v>312</v>
      </c>
      <c r="I36" s="512"/>
      <c r="J36" s="489"/>
      <c r="K36" s="489"/>
      <c r="L36" s="489"/>
    </row>
    <row r="37" spans="1:12" ht="15.75" customHeight="1">
      <c r="A37" s="489"/>
      <c r="B37" s="513" t="s">
        <v>310</v>
      </c>
      <c r="C37" s="514"/>
      <c r="D37" s="515" t="s">
        <v>311</v>
      </c>
      <c r="E37" s="516"/>
      <c r="F37" s="516"/>
      <c r="G37" s="516"/>
      <c r="H37" s="511" t="s">
        <v>312</v>
      </c>
      <c r="I37" s="501"/>
      <c r="J37" s="489"/>
      <c r="K37" s="489"/>
      <c r="L37" s="489"/>
    </row>
    <row r="38" spans="1:12" ht="15.75" customHeight="1">
      <c r="A38" s="489"/>
      <c r="B38" s="489"/>
      <c r="C38" s="489"/>
      <c r="D38" s="489"/>
      <c r="E38" s="489"/>
      <c r="F38" s="489"/>
      <c r="G38" s="489"/>
      <c r="H38" s="517" t="s">
        <v>313</v>
      </c>
      <c r="I38" s="518">
        <f>SUM(I34:I37)</f>
        <v>0</v>
      </c>
      <c r="J38" s="489"/>
      <c r="K38" s="489"/>
      <c r="L38" s="489"/>
    </row>
    <row r="39" spans="1:12" ht="15.75" customHeight="1">
      <c r="A39" s="489"/>
      <c r="B39" s="489"/>
      <c r="C39" s="489"/>
      <c r="D39" s="489"/>
      <c r="E39" s="489"/>
      <c r="F39" s="489"/>
      <c r="G39" s="489"/>
      <c r="H39" s="489"/>
      <c r="I39" s="489"/>
      <c r="J39" s="489"/>
      <c r="K39" s="489"/>
      <c r="L39" s="489"/>
    </row>
    <row r="40" spans="1:12" ht="15.75" customHeight="1">
      <c r="A40" s="489"/>
      <c r="B40" s="493" t="s">
        <v>317</v>
      </c>
      <c r="C40" s="489"/>
      <c r="D40" s="489"/>
      <c r="E40" s="489"/>
      <c r="F40" s="489"/>
      <c r="G40" s="489"/>
      <c r="H40" s="489"/>
      <c r="I40" s="489"/>
      <c r="J40" s="489"/>
      <c r="K40" s="489"/>
      <c r="L40" s="489"/>
    </row>
    <row r="41" spans="1:12" ht="15.75" customHeight="1">
      <c r="A41" s="489"/>
      <c r="B41" s="489"/>
      <c r="C41" s="489"/>
      <c r="D41" s="489"/>
      <c r="E41" s="489"/>
      <c r="F41" s="489"/>
      <c r="G41" s="489"/>
      <c r="H41" s="489"/>
      <c r="I41" s="489"/>
      <c r="J41" s="489"/>
      <c r="K41" s="489"/>
      <c r="L41" s="489"/>
    </row>
    <row r="42" spans="1:12" ht="15.75" customHeight="1">
      <c r="A42" s="489"/>
      <c r="B42" s="502" t="s">
        <v>310</v>
      </c>
      <c r="C42" s="519"/>
      <c r="D42" s="504" t="s">
        <v>318</v>
      </c>
      <c r="E42" s="505"/>
      <c r="F42" s="505"/>
      <c r="G42" s="505"/>
      <c r="H42" s="506" t="s">
        <v>315</v>
      </c>
      <c r="I42" s="496"/>
      <c r="J42" s="489"/>
      <c r="K42" s="489"/>
      <c r="L42" s="489"/>
    </row>
    <row r="43" spans="1:12" ht="15.75" customHeight="1">
      <c r="A43" s="521"/>
      <c r="B43" s="507" t="s">
        <v>310</v>
      </c>
      <c r="C43" s="508"/>
      <c r="D43" s="509" t="s">
        <v>318</v>
      </c>
      <c r="E43" s="510"/>
      <c r="F43" s="510"/>
      <c r="G43" s="510"/>
      <c r="H43" s="511" t="s">
        <v>315</v>
      </c>
      <c r="I43" s="512"/>
      <c r="J43" s="489"/>
      <c r="K43" s="489"/>
      <c r="L43" s="489"/>
    </row>
    <row r="44" spans="1:12" ht="15.75" customHeight="1">
      <c r="A44" s="489"/>
      <c r="B44" s="513" t="s">
        <v>310</v>
      </c>
      <c r="C44" s="514"/>
      <c r="D44" s="515" t="s">
        <v>318</v>
      </c>
      <c r="E44" s="516"/>
      <c r="F44" s="516"/>
      <c r="G44" s="516"/>
      <c r="H44" s="520" t="s">
        <v>315</v>
      </c>
      <c r="I44" s="501"/>
      <c r="J44" s="489"/>
      <c r="K44" s="489"/>
      <c r="L44" s="489"/>
    </row>
    <row r="45" spans="1:12" ht="15.75" customHeight="1">
      <c r="A45" s="489"/>
      <c r="B45" s="489"/>
      <c r="C45" s="489"/>
      <c r="D45" s="489"/>
      <c r="E45" s="489"/>
      <c r="F45" s="489"/>
      <c r="G45" s="489"/>
      <c r="H45" s="522" t="s">
        <v>313</v>
      </c>
      <c r="I45" s="523">
        <f>SUM(I42:I44)</f>
        <v>0</v>
      </c>
      <c r="J45" s="489"/>
      <c r="K45" s="489"/>
      <c r="L45" s="489"/>
    </row>
    <row r="46" spans="1:12" ht="5.25" customHeight="1">
      <c r="A46" s="489"/>
      <c r="B46" s="489"/>
      <c r="C46" s="489"/>
      <c r="D46" s="489"/>
      <c r="E46" s="489"/>
      <c r="F46" s="489"/>
      <c r="G46" s="489"/>
      <c r="H46" s="489"/>
      <c r="I46" s="489"/>
      <c r="J46" s="489"/>
      <c r="K46" s="489"/>
      <c r="L46" s="489"/>
    </row>
    <row r="47" spans="1:12" ht="21.75" customHeight="1">
      <c r="A47" s="489"/>
      <c r="B47" s="493"/>
      <c r="C47" s="489"/>
      <c r="D47" s="489"/>
      <c r="E47" s="489"/>
      <c r="F47" s="489"/>
      <c r="G47" s="489"/>
      <c r="H47" s="490" t="s">
        <v>319</v>
      </c>
      <c r="I47" s="518">
        <f>I11+I22-I30-I38+I45</f>
        <v>0</v>
      </c>
      <c r="J47" s="521"/>
      <c r="K47" s="521"/>
      <c r="L47" s="521"/>
    </row>
    <row r="48" spans="1:12" ht="9.75" customHeight="1">
      <c r="A48" s="489"/>
      <c r="B48" s="489"/>
      <c r="C48" s="489"/>
      <c r="D48" s="489"/>
      <c r="E48" s="489"/>
      <c r="F48" s="489"/>
      <c r="G48" s="489"/>
      <c r="H48" s="489"/>
      <c r="I48" s="489"/>
      <c r="J48" s="489"/>
      <c r="K48" s="489"/>
      <c r="L48" s="489"/>
    </row>
    <row r="49" spans="1:12" ht="21.75" customHeight="1">
      <c r="A49" s="489"/>
      <c r="B49" s="489"/>
      <c r="C49" s="489"/>
      <c r="D49" s="489"/>
      <c r="E49" s="489"/>
      <c r="F49" s="489"/>
      <c r="G49" s="489"/>
      <c r="H49" s="490" t="s">
        <v>320</v>
      </c>
      <c r="I49" s="524"/>
      <c r="J49" s="489"/>
      <c r="K49" s="489"/>
      <c r="L49" s="489"/>
    </row>
    <row r="50" spans="1:12" ht="15">
      <c r="A50" s="489"/>
      <c r="B50" s="489"/>
      <c r="C50" s="489"/>
      <c r="D50" s="489"/>
      <c r="E50" s="489"/>
      <c r="F50" s="489"/>
      <c r="G50" s="489"/>
      <c r="H50" s="489"/>
      <c r="I50" s="489"/>
      <c r="J50" s="489"/>
      <c r="K50" s="489"/>
      <c r="L50" s="489"/>
    </row>
    <row r="51" spans="1:12" ht="23.25" customHeight="1">
      <c r="A51" s="489"/>
      <c r="B51" s="489"/>
      <c r="C51" s="489"/>
      <c r="D51" s="489"/>
      <c r="E51" s="489"/>
      <c r="F51" s="489"/>
      <c r="G51" s="489"/>
      <c r="H51" s="490" t="s">
        <v>321</v>
      </c>
      <c r="I51" s="518">
        <f>I47-I49</f>
        <v>0</v>
      </c>
      <c r="J51" s="489"/>
      <c r="K51" s="489"/>
      <c r="L51" s="489"/>
    </row>
    <row r="52" spans="1:12" ht="15" customHeight="1">
      <c r="A52" s="489"/>
      <c r="B52" s="489"/>
      <c r="C52" s="489"/>
      <c r="D52" s="489"/>
      <c r="E52" s="489"/>
      <c r="F52" s="489"/>
      <c r="G52" s="489"/>
      <c r="H52" s="489"/>
      <c r="I52" s="489"/>
      <c r="J52" s="489"/>
      <c r="K52" s="489"/>
      <c r="L52" s="489"/>
    </row>
    <row r="53" spans="1:12" ht="19.5" customHeight="1">
      <c r="A53" s="489"/>
      <c r="B53" s="490" t="s">
        <v>297</v>
      </c>
      <c r="C53" s="489"/>
      <c r="D53" s="500"/>
      <c r="E53" s="500"/>
      <c r="F53" s="489"/>
      <c r="G53" s="525" t="s">
        <v>1723</v>
      </c>
      <c r="H53" s="489"/>
      <c r="I53" s="489"/>
      <c r="J53" s="489"/>
      <c r="K53" s="489"/>
      <c r="L53" s="489"/>
    </row>
    <row r="54" spans="1:12" ht="19.5" customHeight="1">
      <c r="A54" s="489"/>
      <c r="B54" s="492" t="s">
        <v>298</v>
      </c>
      <c r="C54" s="489"/>
      <c r="D54" s="489"/>
      <c r="E54" s="489"/>
      <c r="F54" s="489"/>
      <c r="G54" s="489"/>
      <c r="H54" s="489"/>
      <c r="I54" s="489"/>
      <c r="J54" s="489"/>
      <c r="K54" s="489"/>
      <c r="L54" s="489"/>
    </row>
    <row r="55" spans="1:12" ht="19.5" customHeight="1">
      <c r="A55" s="489"/>
      <c r="B55" s="526"/>
      <c r="C55" s="489"/>
      <c r="D55" s="489"/>
      <c r="E55" s="489"/>
      <c r="F55" s="427"/>
      <c r="G55" s="427"/>
      <c r="H55" s="427"/>
      <c r="I55" s="427"/>
      <c r="J55" s="489"/>
      <c r="K55" s="489"/>
      <c r="L55" s="489"/>
    </row>
    <row r="56" spans="1:12" ht="15">
      <c r="A56" s="489"/>
      <c r="B56" s="526"/>
      <c r="C56" s="489"/>
      <c r="D56" s="489"/>
      <c r="E56" s="489"/>
      <c r="F56" s="427"/>
      <c r="G56" s="427"/>
      <c r="H56" s="427"/>
      <c r="I56" s="427"/>
      <c r="J56" s="489"/>
      <c r="K56" s="489"/>
      <c r="L56" s="489"/>
    </row>
    <row r="57" spans="1:12" ht="18.75" customHeight="1">
      <c r="A57" s="489"/>
      <c r="B57" s="492" t="s">
        <v>297</v>
      </c>
      <c r="C57" s="489"/>
      <c r="D57" s="500"/>
      <c r="E57" s="500"/>
      <c r="F57" s="427"/>
      <c r="G57" s="493" t="s">
        <v>248</v>
      </c>
      <c r="H57" s="489" t="s">
        <v>322</v>
      </c>
      <c r="I57" s="489"/>
      <c r="J57" s="489"/>
      <c r="K57" s="489"/>
      <c r="L57" s="489"/>
    </row>
    <row r="58" spans="1:12" ht="18.75" customHeight="1">
      <c r="A58" s="489"/>
      <c r="B58" s="492" t="s">
        <v>298</v>
      </c>
      <c r="C58" s="489"/>
      <c r="D58" s="489"/>
      <c r="E58" s="489"/>
      <c r="F58" s="427"/>
      <c r="G58" s="427"/>
      <c r="H58" s="427"/>
      <c r="I58" s="427"/>
      <c r="J58" s="489"/>
      <c r="K58" s="489"/>
      <c r="L58" s="489"/>
    </row>
    <row r="59" spans="1:12" ht="15">
      <c r="A59" s="489"/>
      <c r="B59" s="427"/>
      <c r="C59" s="427"/>
      <c r="D59" s="427"/>
      <c r="E59" s="427"/>
      <c r="F59" s="427"/>
      <c r="G59" s="427"/>
      <c r="H59" s="427"/>
      <c r="I59" s="427"/>
      <c r="J59" s="489"/>
      <c r="K59" s="489"/>
      <c r="L59" s="489"/>
    </row>
    <row r="60" spans="1:12" ht="15">
      <c r="A60" s="489"/>
      <c r="B60" s="489"/>
      <c r="C60" s="489"/>
      <c r="D60" s="489"/>
      <c r="E60" s="489"/>
      <c r="F60" s="489"/>
      <c r="G60" s="489"/>
      <c r="H60" s="489"/>
      <c r="I60" s="489"/>
      <c r="J60" s="489"/>
      <c r="K60" s="489"/>
      <c r="L60" s="489"/>
    </row>
    <row r="61" spans="1:12" ht="15">
      <c r="A61" s="489"/>
      <c r="B61" s="489"/>
      <c r="C61" s="489"/>
      <c r="D61" s="489"/>
      <c r="E61" s="489"/>
      <c r="F61" s="489"/>
      <c r="G61" s="489"/>
      <c r="H61" s="489"/>
      <c r="I61" s="489"/>
      <c r="J61" s="489"/>
      <c r="K61" s="489"/>
      <c r="L61" s="489"/>
    </row>
    <row r="62" spans="1:12" ht="15">
      <c r="A62" s="489"/>
      <c r="B62" s="489"/>
      <c r="C62" s="489"/>
      <c r="D62" s="489"/>
      <c r="E62" s="489"/>
      <c r="F62" s="489"/>
      <c r="G62" s="489"/>
      <c r="H62" s="489"/>
      <c r="I62" s="489"/>
      <c r="J62" s="489"/>
      <c r="K62" s="489"/>
      <c r="L62" s="489"/>
    </row>
    <row r="63" spans="1:12" ht="18">
      <c r="A63" s="527"/>
      <c r="B63" s="527"/>
      <c r="C63" s="527"/>
      <c r="D63" s="489"/>
      <c r="E63" s="489"/>
      <c r="F63" s="489"/>
      <c r="G63" s="489"/>
      <c r="H63" s="489"/>
      <c r="I63" s="489"/>
      <c r="J63" s="489"/>
      <c r="K63" s="489"/>
      <c r="L63" s="489"/>
    </row>
    <row r="64" spans="1:12" ht="15">
      <c r="A64" s="492"/>
      <c r="B64" s="489"/>
      <c r="C64" s="489"/>
      <c r="D64" s="489"/>
      <c r="E64" s="489"/>
      <c r="F64" s="489"/>
      <c r="G64" s="489"/>
      <c r="H64" s="489"/>
      <c r="I64" s="489"/>
      <c r="J64" s="489"/>
      <c r="K64" s="489"/>
      <c r="L64" s="489"/>
    </row>
    <row r="65" spans="1:12" ht="16.5" customHeight="1">
      <c r="A65" s="489"/>
      <c r="B65" s="489"/>
      <c r="C65" s="489"/>
      <c r="D65" s="489"/>
      <c r="E65" s="489"/>
      <c r="F65" s="489"/>
      <c r="G65" s="489"/>
      <c r="H65" s="489"/>
      <c r="I65" s="489"/>
      <c r="J65" s="489"/>
      <c r="K65" s="489"/>
      <c r="L65" s="489"/>
    </row>
    <row r="66" spans="1:12" ht="15">
      <c r="A66" s="492"/>
      <c r="B66" s="489"/>
      <c r="C66" s="489"/>
      <c r="D66" s="489"/>
      <c r="E66" s="489"/>
      <c r="F66" s="489"/>
      <c r="G66" s="489"/>
      <c r="H66" s="489"/>
      <c r="I66" s="489"/>
      <c r="J66" s="489"/>
      <c r="K66" s="489"/>
      <c r="L66" s="489"/>
    </row>
    <row r="67" spans="1:12" ht="15">
      <c r="A67" s="489"/>
      <c r="B67" s="489"/>
      <c r="C67" s="489"/>
      <c r="D67" s="489"/>
      <c r="E67" s="489"/>
      <c r="F67" s="489"/>
      <c r="G67" s="489"/>
      <c r="H67" s="489"/>
      <c r="I67" s="489"/>
      <c r="J67" s="489"/>
      <c r="K67" s="489"/>
      <c r="L67" s="489"/>
    </row>
    <row r="68" spans="1:12" ht="15">
      <c r="A68" s="489"/>
      <c r="B68" s="489"/>
      <c r="C68" s="489"/>
      <c r="D68" s="489"/>
      <c r="E68" s="489"/>
      <c r="F68" s="489"/>
      <c r="G68" s="489"/>
      <c r="H68" s="489"/>
      <c r="I68" s="489"/>
      <c r="J68" s="489"/>
      <c r="K68" s="489"/>
      <c r="L68" s="489"/>
    </row>
    <row r="69" spans="1:12" ht="15">
      <c r="A69" s="489"/>
      <c r="B69" s="489"/>
      <c r="C69" s="489"/>
      <c r="D69" s="489"/>
      <c r="E69" s="489"/>
      <c r="F69" s="489"/>
      <c r="G69" s="489"/>
      <c r="H69" s="489"/>
      <c r="I69" s="489"/>
      <c r="J69" s="489"/>
      <c r="K69" s="489"/>
      <c r="L69" s="489"/>
    </row>
    <row r="70" spans="1:12" ht="15">
      <c r="A70" s="528"/>
      <c r="B70" s="489"/>
      <c r="C70" s="489"/>
      <c r="D70" s="489"/>
      <c r="E70" s="489"/>
      <c r="F70" s="489"/>
      <c r="G70" s="489"/>
      <c r="H70" s="489"/>
      <c r="I70" s="489"/>
      <c r="J70" s="489"/>
      <c r="K70" s="489"/>
      <c r="L70" s="489"/>
    </row>
    <row r="71" spans="1:12" ht="15">
      <c r="A71" s="489"/>
      <c r="B71" s="489"/>
      <c r="C71" s="529"/>
      <c r="D71" s="489"/>
      <c r="E71" s="489"/>
      <c r="F71" s="489"/>
      <c r="G71" s="489"/>
      <c r="H71" s="489"/>
      <c r="I71" s="489"/>
      <c r="J71" s="489"/>
      <c r="K71" s="489"/>
      <c r="L71" s="489"/>
    </row>
    <row r="72" spans="1:12" ht="15">
      <c r="A72" s="489"/>
      <c r="B72" s="489"/>
      <c r="C72" s="530"/>
      <c r="D72" s="489"/>
      <c r="E72" s="489"/>
      <c r="F72" s="489"/>
      <c r="G72" s="489"/>
      <c r="H72" s="489"/>
      <c r="I72" s="489"/>
      <c r="J72" s="489"/>
      <c r="K72" s="489"/>
      <c r="L72" s="489"/>
    </row>
    <row r="73" spans="1:12" ht="15">
      <c r="A73" s="489"/>
      <c r="B73" s="489"/>
      <c r="C73" s="530"/>
      <c r="D73" s="489"/>
      <c r="E73" s="489"/>
      <c r="F73" s="489"/>
      <c r="G73" s="489"/>
      <c r="H73" s="489"/>
      <c r="I73" s="489"/>
      <c r="J73" s="489"/>
      <c r="K73" s="489"/>
      <c r="L73" s="489"/>
    </row>
    <row r="74" spans="1:12" ht="15">
      <c r="A74" s="489"/>
      <c r="B74" s="489"/>
      <c r="C74" s="530"/>
      <c r="D74" s="489"/>
      <c r="E74" s="489"/>
      <c r="F74" s="489"/>
      <c r="G74" s="489"/>
      <c r="H74" s="489"/>
      <c r="I74" s="489"/>
      <c r="J74" s="489"/>
      <c r="K74" s="489"/>
      <c r="L74" s="489"/>
    </row>
    <row r="75" spans="1:12" ht="15">
      <c r="A75" s="489"/>
      <c r="B75" s="489"/>
      <c r="C75" s="530"/>
      <c r="D75" s="489"/>
      <c r="E75" s="489"/>
      <c r="F75" s="489"/>
      <c r="G75" s="489"/>
      <c r="H75" s="489"/>
      <c r="I75" s="489"/>
      <c r="J75" s="489"/>
      <c r="K75" s="489"/>
      <c r="L75" s="489"/>
    </row>
    <row r="76" spans="1:12" ht="15">
      <c r="A76" s="489"/>
      <c r="B76" s="489"/>
      <c r="C76" s="530"/>
      <c r="D76" s="489"/>
      <c r="E76" s="489"/>
      <c r="F76" s="489"/>
      <c r="G76" s="489"/>
      <c r="H76" s="489"/>
      <c r="I76" s="489"/>
      <c r="J76" s="489"/>
      <c r="K76" s="489"/>
      <c r="L76" s="489"/>
    </row>
    <row r="77" spans="1:12" ht="15">
      <c r="A77" s="489"/>
      <c r="B77" s="489"/>
      <c r="C77" s="530"/>
      <c r="D77" s="489"/>
      <c r="E77" s="489"/>
      <c r="F77" s="489"/>
      <c r="G77" s="489"/>
      <c r="H77" s="489"/>
      <c r="I77" s="489"/>
      <c r="J77" s="489"/>
      <c r="K77" s="489"/>
      <c r="L77" s="489"/>
    </row>
    <row r="78" spans="1:12" ht="15">
      <c r="A78" s="489"/>
      <c r="B78" s="489"/>
      <c r="C78" s="531" t="s">
        <v>323</v>
      </c>
      <c r="D78" s="489"/>
      <c r="E78" s="489"/>
      <c r="F78" s="489"/>
      <c r="G78" s="489"/>
      <c r="H78" s="489"/>
      <c r="I78" s="489"/>
      <c r="J78" s="489"/>
      <c r="K78" s="489"/>
      <c r="L78" s="489"/>
    </row>
    <row r="79" spans="1:12" ht="15">
      <c r="A79" s="489"/>
      <c r="B79" s="489"/>
      <c r="C79" s="532"/>
      <c r="D79" s="489"/>
      <c r="E79" s="489"/>
      <c r="F79" s="489"/>
      <c r="G79" s="489"/>
      <c r="H79" s="489"/>
      <c r="I79" s="489"/>
      <c r="J79" s="489"/>
      <c r="K79" s="489"/>
      <c r="L79" s="489"/>
    </row>
    <row r="80" spans="1:12" ht="15">
      <c r="A80" s="489"/>
      <c r="B80" s="489"/>
      <c r="C80" s="530"/>
      <c r="D80" s="489"/>
      <c r="E80" s="489"/>
      <c r="F80" s="489"/>
      <c r="G80" s="489"/>
      <c r="H80" s="489"/>
      <c r="I80" s="489"/>
      <c r="J80" s="489"/>
      <c r="K80" s="489"/>
      <c r="L80" s="489"/>
    </row>
    <row r="81" spans="1:12" ht="15">
      <c r="A81" s="489"/>
      <c r="B81" s="489"/>
      <c r="C81" s="530"/>
      <c r="D81" s="489"/>
      <c r="E81" s="489"/>
      <c r="F81" s="489"/>
      <c r="G81" s="489"/>
      <c r="H81" s="489"/>
      <c r="I81" s="489"/>
      <c r="J81" s="489"/>
      <c r="K81" s="489"/>
      <c r="L81" s="489"/>
    </row>
    <row r="82" spans="1:12" ht="15">
      <c r="A82" s="489"/>
      <c r="B82" s="489"/>
      <c r="C82" s="530"/>
      <c r="D82" s="489"/>
      <c r="E82" s="489"/>
      <c r="F82" s="489"/>
      <c r="G82" s="489"/>
      <c r="H82" s="489"/>
      <c r="I82" s="489"/>
      <c r="J82" s="489"/>
      <c r="K82" s="489"/>
      <c r="L82" s="489"/>
    </row>
    <row r="83" spans="1:12" ht="15">
      <c r="A83" s="489"/>
      <c r="B83" s="489"/>
      <c r="C83" s="530"/>
      <c r="D83" s="489"/>
      <c r="E83" s="489"/>
      <c r="F83" s="489"/>
      <c r="G83" s="489"/>
      <c r="H83" s="489"/>
      <c r="I83" s="489"/>
      <c r="J83" s="489"/>
      <c r="K83" s="489"/>
      <c r="L83" s="489"/>
    </row>
    <row r="84" spans="1:12" ht="15">
      <c r="A84" s="489"/>
      <c r="B84" s="489"/>
      <c r="C84" s="530"/>
      <c r="D84" s="489"/>
      <c r="E84" s="489"/>
      <c r="F84" s="489"/>
      <c r="G84" s="489"/>
      <c r="H84" s="489"/>
      <c r="I84" s="489"/>
      <c r="J84" s="489"/>
      <c r="K84" s="489"/>
      <c r="L84" s="489"/>
    </row>
    <row r="85" spans="1:12" ht="15">
      <c r="A85" s="489"/>
      <c r="B85" s="489"/>
      <c r="C85" s="531" t="s">
        <v>323</v>
      </c>
      <c r="D85" s="489"/>
      <c r="E85" s="489"/>
      <c r="F85" s="489"/>
      <c r="G85" s="489"/>
      <c r="H85" s="489"/>
      <c r="I85" s="489"/>
      <c r="J85" s="489"/>
      <c r="K85" s="489"/>
      <c r="L85" s="489"/>
    </row>
  </sheetData>
  <mergeCells count="5">
    <mergeCell ref="B2:I2"/>
    <mergeCell ref="D4:F4"/>
    <mergeCell ref="D5:F5"/>
    <mergeCell ref="D6:F6"/>
    <mergeCell ref="D7:F7"/>
  </mergeCells>
  <conditionalFormatting sqref="I51">
    <cfRule type="expression" dxfId="18" priority="1" stopIfTrue="1">
      <formula>$I$51&lt;&gt;0</formula>
    </cfRule>
  </conditionalFormatting>
  <pageMargins left="0.70826771653543308" right="0.70826771653543308" top="1.1417322834645671" bottom="1.1417322834645671" header="0.74803149606299213" footer="0.74803149606299213"/>
  <pageSetup paperSize="9" scale="70" fitToWidth="0" fitToHeight="0" orientation="portrait" r:id="rId1"/>
  <headerFooter alignWithMargins="0"/>
  <rowBreaks count="2" manualBreakCount="2">
    <brk id="59" man="1"/>
    <brk id="126"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6BD72-6CF3-4CB6-9035-127900BD8831}">
  <sheetPr>
    <tabColor theme="5" tint="0.39997558519241921"/>
  </sheetPr>
  <dimension ref="A1:AO339"/>
  <sheetViews>
    <sheetView topLeftCell="G1" zoomScale="80" zoomScaleNormal="80" workbookViewId="0">
      <selection activeCell="AB7" sqref="AB7"/>
    </sheetView>
  </sheetViews>
  <sheetFormatPr baseColWidth="10" defaultColWidth="11" defaultRowHeight="14.45" customHeight="1"/>
  <cols>
    <col min="2" max="2" width="11" style="220"/>
    <col min="3" max="3" width="2" customWidth="1"/>
    <col min="6" max="6" width="5.7109375" customWidth="1"/>
    <col min="7" max="7" width="10.28515625" customWidth="1"/>
    <col min="8" max="8" width="7.42578125" customWidth="1"/>
    <col min="9" max="9" width="30" customWidth="1"/>
    <col min="10" max="10" width="15.140625" customWidth="1"/>
    <col min="11" max="11" width="17.5703125" customWidth="1"/>
    <col min="12" max="12" width="15.28515625" customWidth="1"/>
    <col min="13" max="13" width="0.85546875" customWidth="1"/>
    <col min="14" max="14" width="11.42578125" customWidth="1"/>
    <col min="15" max="15" width="17.5703125" customWidth="1"/>
    <col min="17" max="17" width="12" customWidth="1"/>
    <col min="22" max="22" width="20.7109375" customWidth="1"/>
    <col min="26" max="26" width="0.42578125" customWidth="1"/>
    <col min="28" max="28" width="17.5703125" customWidth="1"/>
    <col min="39" max="39" width="0.85546875" customWidth="1"/>
    <col min="41" max="41" width="13.140625" customWidth="1"/>
    <col min="16384" max="16384" width="11" customWidth="1"/>
  </cols>
  <sheetData>
    <row r="1" spans="1:41" ht="18.75" thickBot="1">
      <c r="A1" s="856" t="s">
        <v>253</v>
      </c>
      <c r="B1" s="949" t="s">
        <v>267</v>
      </c>
      <c r="C1" s="857"/>
      <c r="D1" s="858"/>
      <c r="E1" s="859" t="s">
        <v>1499</v>
      </c>
      <c r="F1" s="860"/>
      <c r="G1" s="860"/>
      <c r="H1" s="860"/>
      <c r="I1" s="861">
        <f>+'INFO PROJET'!B5:B5</f>
        <v>0</v>
      </c>
      <c r="J1" s="862"/>
      <c r="K1" s="863" t="str">
        <f>+'A3 Financial Monitoring'!J2</f>
        <v>Année 3</v>
      </c>
      <c r="L1" s="862"/>
      <c r="M1" s="862"/>
      <c r="N1" s="862"/>
      <c r="O1" s="864"/>
      <c r="P1" s="862"/>
      <c r="Q1" s="862"/>
      <c r="R1" s="862"/>
      <c r="S1" s="862"/>
      <c r="T1" s="862"/>
      <c r="U1" s="862"/>
      <c r="V1" s="862"/>
      <c r="W1" s="862"/>
      <c r="X1" s="862"/>
      <c r="Y1" s="865"/>
      <c r="Z1" s="865"/>
      <c r="AA1" s="865"/>
      <c r="AB1" s="866"/>
      <c r="AC1" s="865"/>
      <c r="AD1" s="865"/>
      <c r="AE1" s="865"/>
      <c r="AF1" s="865"/>
      <c r="AG1" s="865"/>
      <c r="AH1" s="865"/>
      <c r="AI1" s="865"/>
      <c r="AJ1" s="865"/>
      <c r="AK1" s="865"/>
      <c r="AL1" s="865"/>
      <c r="AM1" s="865"/>
      <c r="AN1" s="865"/>
      <c r="AO1" s="865"/>
    </row>
    <row r="2" spans="1:41" ht="15.75">
      <c r="A2" s="856">
        <v>46023</v>
      </c>
      <c r="B2" s="949">
        <f>+'A3 Banque'!O4</f>
        <v>655.95699999999999</v>
      </c>
      <c r="C2" s="857"/>
      <c r="D2" s="858"/>
      <c r="E2" s="865"/>
      <c r="F2" s="867"/>
      <c r="G2" s="867"/>
      <c r="H2" s="868"/>
      <c r="I2" s="868"/>
      <c r="J2" s="868"/>
      <c r="K2" s="862"/>
      <c r="L2" s="862"/>
      <c r="M2" s="862"/>
      <c r="N2" s="862"/>
      <c r="O2" s="864"/>
      <c r="P2" s="862"/>
      <c r="Q2" s="862"/>
      <c r="R2" s="862"/>
      <c r="S2" s="862"/>
      <c r="T2" s="862"/>
      <c r="U2" s="862"/>
      <c r="V2" s="862"/>
      <c r="W2" s="862"/>
      <c r="X2" s="862"/>
      <c r="Y2" s="865"/>
      <c r="Z2" s="865"/>
      <c r="AA2" s="865"/>
      <c r="AB2" s="866"/>
      <c r="AC2" s="865"/>
      <c r="AD2" s="865"/>
      <c r="AE2" s="865"/>
      <c r="AF2" s="865"/>
      <c r="AG2" s="865"/>
      <c r="AH2" s="865"/>
      <c r="AI2" s="865"/>
      <c r="AJ2" s="865"/>
      <c r="AK2" s="865"/>
      <c r="AL2" s="865"/>
      <c r="AM2" s="865"/>
      <c r="AN2" s="865"/>
      <c r="AO2" s="865"/>
    </row>
    <row r="3" spans="1:41" ht="15">
      <c r="A3" s="856">
        <v>46054</v>
      </c>
      <c r="B3" s="949">
        <f>+'A3 Banque'!P4</f>
        <v>655.95699999999999</v>
      </c>
      <c r="C3" s="857"/>
      <c r="D3" s="858"/>
      <c r="E3" s="865"/>
      <c r="F3" s="865"/>
      <c r="G3" s="865"/>
      <c r="H3" s="865"/>
      <c r="I3" s="865"/>
      <c r="J3" s="868"/>
      <c r="K3" s="865"/>
      <c r="L3" s="865"/>
      <c r="M3" s="865"/>
      <c r="N3" s="865"/>
      <c r="O3" s="866"/>
      <c r="P3" s="865"/>
      <c r="Q3" s="865"/>
      <c r="R3" s="865"/>
      <c r="S3" s="865"/>
      <c r="T3" s="865"/>
      <c r="U3" s="865"/>
      <c r="V3" s="865"/>
      <c r="W3" s="865"/>
      <c r="X3" s="865"/>
      <c r="Y3" s="865"/>
      <c r="Z3" s="865"/>
      <c r="AA3" s="865"/>
      <c r="AB3" s="866"/>
      <c r="AC3" s="865"/>
      <c r="AD3" s="865"/>
      <c r="AE3" s="865"/>
      <c r="AF3" s="865"/>
      <c r="AG3" s="865"/>
      <c r="AH3" s="865"/>
      <c r="AI3" s="865"/>
      <c r="AJ3" s="865"/>
      <c r="AK3" s="865"/>
      <c r="AL3" s="865"/>
      <c r="AM3" s="865"/>
      <c r="AN3" s="865"/>
      <c r="AO3" s="865"/>
    </row>
    <row r="4" spans="1:41" ht="15">
      <c r="A4" s="856">
        <v>46082</v>
      </c>
      <c r="B4" s="949">
        <f>+'A3 Banque'!Q4</f>
        <v>655.95699999999999</v>
      </c>
      <c r="C4" s="857"/>
      <c r="D4" s="858"/>
      <c r="E4" s="865"/>
      <c r="F4" s="865"/>
      <c r="G4" s="865"/>
      <c r="H4" s="865"/>
      <c r="I4" s="865"/>
      <c r="J4" s="868"/>
      <c r="K4" s="865"/>
      <c r="L4" s="865"/>
      <c r="M4" s="865"/>
      <c r="N4" s="865"/>
      <c r="O4" s="866"/>
      <c r="P4" s="865"/>
      <c r="Q4" s="865"/>
      <c r="R4" s="865"/>
      <c r="S4" s="869"/>
      <c r="T4" s="869"/>
      <c r="U4" s="865"/>
      <c r="V4" s="865"/>
      <c r="W4" s="865"/>
      <c r="X4" s="865"/>
      <c r="Y4" s="865"/>
      <c r="Z4" s="865"/>
      <c r="AA4" s="865"/>
      <c r="AB4" s="866"/>
      <c r="AC4" s="865"/>
      <c r="AD4" s="865"/>
      <c r="AE4" s="865"/>
      <c r="AF4" s="865"/>
      <c r="AG4" s="865"/>
      <c r="AH4" s="865"/>
      <c r="AI4" s="865"/>
      <c r="AJ4" s="865"/>
      <c r="AK4" s="865"/>
      <c r="AL4" s="865"/>
      <c r="AM4" s="865"/>
      <c r="AN4" s="865"/>
      <c r="AO4" s="865"/>
    </row>
    <row r="5" spans="1:41" ht="15.75" thickBot="1">
      <c r="A5" s="856">
        <v>46113</v>
      </c>
      <c r="B5" s="949">
        <f>+'A3 Banque'!R4</f>
        <v>655.95699999999999</v>
      </c>
      <c r="C5" s="857"/>
      <c r="D5" s="858"/>
      <c r="E5" s="865"/>
      <c r="F5" s="865"/>
      <c r="G5" s="865"/>
      <c r="H5" s="865"/>
      <c r="I5" s="865"/>
      <c r="J5" s="868"/>
      <c r="K5" s="865"/>
      <c r="L5" s="865"/>
      <c r="M5" s="865"/>
      <c r="N5" s="865"/>
      <c r="O5" s="866"/>
      <c r="P5" s="865"/>
      <c r="Q5" s="865"/>
      <c r="R5" s="865"/>
      <c r="S5" s="869"/>
      <c r="T5" s="869"/>
      <c r="U5" s="865"/>
      <c r="V5" s="865"/>
      <c r="W5" s="865"/>
      <c r="X5" s="865"/>
      <c r="Y5" s="865"/>
      <c r="Z5" s="865"/>
      <c r="AA5" s="865"/>
      <c r="AB5" s="866"/>
      <c r="AC5" s="865"/>
      <c r="AD5" s="865"/>
      <c r="AE5" s="865"/>
      <c r="AF5" s="865"/>
      <c r="AG5" s="865"/>
      <c r="AH5" s="865"/>
      <c r="AI5" s="865"/>
      <c r="AJ5" s="865"/>
      <c r="AK5" s="865"/>
      <c r="AL5" s="865"/>
      <c r="AM5" s="865"/>
      <c r="AN5" s="865"/>
      <c r="AO5" s="865"/>
    </row>
    <row r="6" spans="1:41" ht="18.75" thickBot="1">
      <c r="A6" s="856">
        <v>46143</v>
      </c>
      <c r="B6" s="949">
        <f>+'A3 Banque'!S4</f>
        <v>655.95699999999999</v>
      </c>
      <c r="C6" s="857"/>
      <c r="D6" s="870"/>
      <c r="E6" s="870"/>
      <c r="F6" s="870"/>
      <c r="G6" s="870"/>
      <c r="H6" s="870"/>
      <c r="I6" s="870" t="s">
        <v>300</v>
      </c>
      <c r="J6" s="870"/>
      <c r="K6" s="863">
        <f>SUM('A3 Financial Monitoring'!G21:G24)</f>
        <v>0</v>
      </c>
      <c r="L6" s="870"/>
      <c r="M6" s="870"/>
      <c r="N6" s="870"/>
      <c r="O6" s="871">
        <f>SUM('A1 Financial Monitoring'!M21:M24)</f>
        <v>0</v>
      </c>
      <c r="P6" s="870"/>
      <c r="Q6" s="870"/>
      <c r="R6" s="870"/>
      <c r="S6" s="870" t="s">
        <v>300</v>
      </c>
      <c r="T6" s="870"/>
      <c r="U6" s="870"/>
      <c r="V6" s="870"/>
      <c r="W6" s="870"/>
      <c r="X6" s="870"/>
      <c r="Y6" s="865"/>
      <c r="Z6" s="865"/>
      <c r="AA6" s="865"/>
      <c r="AB6" s="871">
        <f>+'BFU A3'!Q132</f>
        <v>0</v>
      </c>
      <c r="AC6" s="865"/>
      <c r="AD6" s="870"/>
      <c r="AE6" s="870"/>
      <c r="AF6" s="870" t="s">
        <v>300</v>
      </c>
      <c r="AG6" s="870"/>
      <c r="AH6" s="870"/>
      <c r="AI6" s="870"/>
      <c r="AJ6" s="870"/>
      <c r="AK6" s="870"/>
      <c r="AL6" s="863">
        <f>+'A3 Financial Monitoring'!G25</f>
        <v>0</v>
      </c>
      <c r="AM6" s="865"/>
      <c r="AN6" s="865"/>
      <c r="AO6" s="871">
        <f>+'A3 Financial Monitoring'!M25</f>
        <v>0</v>
      </c>
    </row>
    <row r="7" spans="1:41" ht="15">
      <c r="A7" s="856">
        <v>46174</v>
      </c>
      <c r="B7" s="949">
        <f>+'A3 Banque'!T4</f>
        <v>655.95699999999999</v>
      </c>
      <c r="C7" s="857"/>
      <c r="D7" s="858"/>
      <c r="E7" s="865"/>
      <c r="F7" s="865"/>
      <c r="G7" s="865"/>
      <c r="H7" s="865"/>
      <c r="I7" s="865"/>
      <c r="J7" s="865"/>
      <c r="K7" s="865">
        <f>SUM('A3 Financial Monitoring'!M21:M24)</f>
        <v>0</v>
      </c>
      <c r="L7" s="865"/>
      <c r="M7" s="865"/>
      <c r="N7" s="865"/>
      <c r="O7" s="866"/>
      <c r="P7" s="865"/>
      <c r="Q7" s="865"/>
      <c r="R7" s="865"/>
      <c r="S7" s="869"/>
      <c r="T7" s="869"/>
      <c r="U7" s="865"/>
      <c r="V7" s="865"/>
      <c r="W7" s="865"/>
      <c r="X7" s="865"/>
      <c r="Y7" s="865"/>
      <c r="Z7" s="865"/>
      <c r="AA7" s="865"/>
      <c r="AB7" s="866"/>
      <c r="AC7" s="865"/>
      <c r="AD7" s="865"/>
      <c r="AE7" s="865"/>
      <c r="AF7" s="869"/>
      <c r="AG7" s="869"/>
      <c r="AH7" s="865"/>
      <c r="AI7" s="865"/>
      <c r="AJ7" s="865"/>
      <c r="AK7" s="865"/>
      <c r="AL7" s="865"/>
      <c r="AM7" s="865"/>
      <c r="AN7" s="865"/>
      <c r="AO7" s="866"/>
    </row>
    <row r="8" spans="1:41" ht="15.75" thickBot="1">
      <c r="A8" s="856">
        <v>46204</v>
      </c>
      <c r="B8" s="949">
        <f>+'A3 Banque'!U4</f>
        <v>655.95699999999999</v>
      </c>
      <c r="C8" s="857"/>
      <c r="D8" s="858"/>
      <c r="E8" s="872"/>
      <c r="F8" s="872"/>
      <c r="G8" s="872"/>
      <c r="H8" s="873"/>
      <c r="I8" s="874"/>
      <c r="J8" s="868"/>
      <c r="K8" s="865"/>
      <c r="L8" s="865"/>
      <c r="M8" s="865"/>
      <c r="N8" s="865"/>
      <c r="O8" s="866"/>
      <c r="P8" s="865"/>
      <c r="Q8" s="865"/>
      <c r="R8" s="865"/>
      <c r="S8" s="869"/>
      <c r="T8" s="869"/>
      <c r="U8" s="865"/>
      <c r="V8" s="865"/>
      <c r="W8" s="865"/>
      <c r="X8" s="865"/>
      <c r="Y8" s="865"/>
      <c r="Z8" s="865"/>
      <c r="AA8" s="865"/>
      <c r="AB8" s="866"/>
      <c r="AC8" s="865"/>
      <c r="AD8" s="865"/>
      <c r="AE8" s="865"/>
      <c r="AF8" s="869"/>
      <c r="AG8" s="869"/>
      <c r="AH8" s="865"/>
      <c r="AI8" s="865"/>
      <c r="AJ8" s="865"/>
      <c r="AK8" s="865"/>
      <c r="AL8" s="865"/>
      <c r="AM8" s="865"/>
      <c r="AN8" s="865"/>
      <c r="AO8" s="866"/>
    </row>
    <row r="9" spans="1:41" ht="18.75" thickBot="1">
      <c r="A9" s="856">
        <v>46235</v>
      </c>
      <c r="B9" s="949">
        <f>+'A3 Banque'!V4</f>
        <v>655.95699999999999</v>
      </c>
      <c r="C9" s="857"/>
      <c r="D9" s="870"/>
      <c r="E9" s="870"/>
      <c r="F9" s="870"/>
      <c r="G9" s="870"/>
      <c r="H9" s="870"/>
      <c r="I9" s="870" t="s">
        <v>1724</v>
      </c>
      <c r="J9" s="870"/>
      <c r="K9" s="863">
        <f>SUM(K11:K198)</f>
        <v>0</v>
      </c>
      <c r="L9" s="870"/>
      <c r="M9" s="870"/>
      <c r="N9" s="870"/>
      <c r="O9" s="871">
        <f>SUM(O11:O198)</f>
        <v>0</v>
      </c>
      <c r="P9" s="870"/>
      <c r="Q9" s="875" t="s">
        <v>1500</v>
      </c>
      <c r="R9" s="865"/>
      <c r="S9" s="869"/>
      <c r="T9" s="869"/>
      <c r="U9" s="870"/>
      <c r="V9" s="865"/>
      <c r="W9" s="870"/>
      <c r="X9" s="870"/>
      <c r="Y9" s="863">
        <f>SUM(Y11:Y198)</f>
        <v>0</v>
      </c>
      <c r="Z9" s="865"/>
      <c r="AA9" s="865"/>
      <c r="AB9" s="871">
        <f>SUM(AB11:AB198)</f>
        <v>0</v>
      </c>
      <c r="AC9" s="865"/>
      <c r="AD9" s="875" t="s">
        <v>1501</v>
      </c>
      <c r="AE9" s="865"/>
      <c r="AF9" s="869"/>
      <c r="AG9" s="869"/>
      <c r="AH9" s="870"/>
      <c r="AI9" s="865"/>
      <c r="AJ9" s="870"/>
      <c r="AK9" s="870"/>
      <c r="AL9" s="863">
        <f>SUM(AL11:AL198)</f>
        <v>0</v>
      </c>
      <c r="AM9" s="865"/>
      <c r="AN9" s="865"/>
      <c r="AO9" s="871">
        <f>SUM(AO11:AO198)</f>
        <v>0</v>
      </c>
    </row>
    <row r="10" spans="1:41" ht="63" customHeight="1">
      <c r="A10" s="856">
        <v>46266</v>
      </c>
      <c r="B10" s="949">
        <f>+'A3 Banque'!W4</f>
        <v>655.95699999999999</v>
      </c>
      <c r="C10" s="876"/>
      <c r="D10" s="465" t="s">
        <v>275</v>
      </c>
      <c r="E10" s="465" t="s">
        <v>1502</v>
      </c>
      <c r="F10" s="536" t="s">
        <v>277</v>
      </c>
      <c r="G10" s="846" t="s">
        <v>1700</v>
      </c>
      <c r="H10" s="847" t="s">
        <v>1701</v>
      </c>
      <c r="I10" s="465" t="s">
        <v>278</v>
      </c>
      <c r="J10" s="465" t="s">
        <v>279</v>
      </c>
      <c r="K10" s="465" t="s">
        <v>270</v>
      </c>
      <c r="L10" s="465" t="s">
        <v>271</v>
      </c>
      <c r="M10" s="465" t="s">
        <v>210</v>
      </c>
      <c r="N10" s="478" t="s">
        <v>206</v>
      </c>
      <c r="O10" s="467" t="s">
        <v>281</v>
      </c>
      <c r="P10" s="865" t="s">
        <v>1503</v>
      </c>
      <c r="Q10" s="465" t="s">
        <v>1504</v>
      </c>
      <c r="R10" s="465" t="s">
        <v>1505</v>
      </c>
      <c r="S10" s="536" t="s">
        <v>1506</v>
      </c>
      <c r="T10" s="846" t="s">
        <v>1711</v>
      </c>
      <c r="U10" s="847" t="s">
        <v>1712</v>
      </c>
      <c r="V10" s="465" t="s">
        <v>1507</v>
      </c>
      <c r="W10" s="465" t="s">
        <v>1508</v>
      </c>
      <c r="X10" s="465" t="s">
        <v>1509</v>
      </c>
      <c r="Y10" s="465" t="s">
        <v>1510</v>
      </c>
      <c r="Z10" s="465" t="s">
        <v>1511</v>
      </c>
      <c r="AA10" s="478" t="s">
        <v>1713</v>
      </c>
      <c r="AB10" s="467" t="s">
        <v>1512</v>
      </c>
      <c r="AC10" s="865"/>
      <c r="AD10" s="465" t="s">
        <v>275</v>
      </c>
      <c r="AE10" s="465" t="s">
        <v>1502</v>
      </c>
      <c r="AF10" s="536" t="s">
        <v>277</v>
      </c>
      <c r="AG10" s="846" t="s">
        <v>1700</v>
      </c>
      <c r="AH10" s="847" t="s">
        <v>1701</v>
      </c>
      <c r="AI10" s="465" t="s">
        <v>278</v>
      </c>
      <c r="AJ10" s="465" t="s">
        <v>279</v>
      </c>
      <c r="AK10" s="465" t="s">
        <v>270</v>
      </c>
      <c r="AL10" s="465" t="s">
        <v>271</v>
      </c>
      <c r="AM10" s="465" t="s">
        <v>210</v>
      </c>
      <c r="AN10" s="478" t="s">
        <v>280</v>
      </c>
      <c r="AO10" s="467" t="s">
        <v>281</v>
      </c>
    </row>
    <row r="11" spans="1:41" ht="15">
      <c r="A11" s="856">
        <v>46296</v>
      </c>
      <c r="B11" s="949">
        <f>+'A3 Banque'!X4</f>
        <v>655.95699999999999</v>
      </c>
      <c r="C11" s="876"/>
      <c r="D11" s="877" t="s">
        <v>350</v>
      </c>
      <c r="E11" s="878"/>
      <c r="F11" s="877"/>
      <c r="G11" s="877"/>
      <c r="H11" s="879"/>
      <c r="I11" s="880"/>
      <c r="J11" s="881"/>
      <c r="K11" s="882"/>
      <c r="L11" s="881"/>
      <c r="M11" s="883"/>
      <c r="N11" s="884"/>
      <c r="O11" s="885"/>
      <c r="P11" s="865"/>
      <c r="Q11" s="877" t="s">
        <v>288</v>
      </c>
      <c r="R11" s="878"/>
      <c r="S11" s="877"/>
      <c r="T11" s="877"/>
      <c r="U11" s="879"/>
      <c r="V11" s="880"/>
      <c r="W11" s="881"/>
      <c r="X11" s="882"/>
      <c r="Y11" s="881"/>
      <c r="Z11" s="883"/>
      <c r="AA11" s="884"/>
      <c r="AB11" s="885"/>
      <c r="AC11" s="886"/>
      <c r="AD11" s="877" t="s">
        <v>1498</v>
      </c>
      <c r="AE11" s="878"/>
      <c r="AF11" s="877"/>
      <c r="AG11" s="877"/>
      <c r="AH11" s="879"/>
      <c r="AI11" s="880"/>
      <c r="AJ11" s="881"/>
      <c r="AK11" s="882"/>
      <c r="AL11" s="881"/>
      <c r="AM11" s="883"/>
      <c r="AN11" s="884"/>
      <c r="AO11" s="885"/>
    </row>
    <row r="12" spans="1:41" ht="15">
      <c r="A12" s="856">
        <v>46327</v>
      </c>
      <c r="B12" s="949">
        <f>+'A3 Banque'!Y4</f>
        <v>655.95699999999999</v>
      </c>
      <c r="C12" s="876"/>
      <c r="D12" s="877" t="s">
        <v>350</v>
      </c>
      <c r="E12" s="878"/>
      <c r="F12" s="877"/>
      <c r="G12" s="877"/>
      <c r="H12" s="879"/>
      <c r="I12" s="880"/>
      <c r="J12" s="881"/>
      <c r="K12" s="882"/>
      <c r="L12" s="881"/>
      <c r="M12" s="883"/>
      <c r="N12" s="884"/>
      <c r="O12" s="885"/>
      <c r="P12" s="865"/>
      <c r="Q12" s="877" t="s">
        <v>288</v>
      </c>
      <c r="R12" s="878"/>
      <c r="S12" s="877"/>
      <c r="T12" s="877"/>
      <c r="U12" s="879"/>
      <c r="V12" s="880"/>
      <c r="W12" s="881"/>
      <c r="X12" s="882"/>
      <c r="Y12" s="881"/>
      <c r="Z12" s="883"/>
      <c r="AA12" s="884"/>
      <c r="AB12" s="885"/>
      <c r="AC12" s="886"/>
      <c r="AD12" s="877" t="s">
        <v>1498</v>
      </c>
      <c r="AE12" s="878"/>
      <c r="AF12" s="877"/>
      <c r="AG12" s="877"/>
      <c r="AH12" s="879"/>
      <c r="AI12" s="880"/>
      <c r="AJ12" s="881"/>
      <c r="AK12" s="882"/>
      <c r="AL12" s="881"/>
      <c r="AM12" s="883"/>
      <c r="AN12" s="884"/>
      <c r="AO12" s="885"/>
    </row>
    <row r="13" spans="1:41" ht="15">
      <c r="A13" s="856">
        <v>46357</v>
      </c>
      <c r="B13" s="949">
        <f>+'A3 Banque'!Z4</f>
        <v>655.95699999999999</v>
      </c>
      <c r="C13" s="876"/>
      <c r="D13" s="877" t="s">
        <v>350</v>
      </c>
      <c r="E13" s="878"/>
      <c r="F13" s="877"/>
      <c r="G13" s="877"/>
      <c r="H13" s="879"/>
      <c r="I13" s="880"/>
      <c r="J13" s="881"/>
      <c r="K13" s="882"/>
      <c r="L13" s="881"/>
      <c r="M13" s="883"/>
      <c r="N13" s="884"/>
      <c r="O13" s="885"/>
      <c r="P13" s="865"/>
      <c r="Q13" s="877" t="s">
        <v>288</v>
      </c>
      <c r="R13" s="878"/>
      <c r="S13" s="877"/>
      <c r="T13" s="877"/>
      <c r="U13" s="879"/>
      <c r="V13" s="880"/>
      <c r="W13" s="881"/>
      <c r="X13" s="882"/>
      <c r="Y13" s="881"/>
      <c r="Z13" s="883"/>
      <c r="AA13" s="884"/>
      <c r="AB13" s="885"/>
      <c r="AC13" s="886"/>
      <c r="AD13" s="877" t="s">
        <v>1498</v>
      </c>
      <c r="AE13" s="878"/>
      <c r="AF13" s="877"/>
      <c r="AG13" s="877"/>
      <c r="AH13" s="879"/>
      <c r="AI13" s="880"/>
      <c r="AJ13" s="881"/>
      <c r="AK13" s="882"/>
      <c r="AL13" s="881"/>
      <c r="AM13" s="883"/>
      <c r="AN13" s="884"/>
      <c r="AO13" s="885"/>
    </row>
    <row r="14" spans="1:41" ht="15">
      <c r="A14" s="886"/>
      <c r="B14" s="950"/>
      <c r="C14" s="886"/>
      <c r="D14" s="877" t="s">
        <v>350</v>
      </c>
      <c r="E14" s="878"/>
      <c r="F14" s="877"/>
      <c r="G14" s="877"/>
      <c r="H14" s="879"/>
      <c r="I14" s="880"/>
      <c r="J14" s="881"/>
      <c r="K14" s="882"/>
      <c r="L14" s="881"/>
      <c r="M14" s="883"/>
      <c r="N14" s="884"/>
      <c r="O14" s="885"/>
      <c r="P14" s="865"/>
      <c r="Q14" s="877" t="s">
        <v>288</v>
      </c>
      <c r="R14" s="878"/>
      <c r="S14" s="877"/>
      <c r="T14" s="877"/>
      <c r="U14" s="879"/>
      <c r="V14" s="880"/>
      <c r="W14" s="881"/>
      <c r="X14" s="882"/>
      <c r="Y14" s="881"/>
      <c r="Z14" s="883"/>
      <c r="AA14" s="884"/>
      <c r="AB14" s="885"/>
      <c r="AC14" s="886"/>
      <c r="AD14" s="877" t="s">
        <v>1498</v>
      </c>
      <c r="AE14" s="878"/>
      <c r="AF14" s="877"/>
      <c r="AG14" s="877"/>
      <c r="AH14" s="879"/>
      <c r="AI14" s="880"/>
      <c r="AJ14" s="881"/>
      <c r="AK14" s="882"/>
      <c r="AL14" s="881"/>
      <c r="AM14" s="883"/>
      <c r="AN14" s="884"/>
      <c r="AO14" s="885"/>
    </row>
    <row r="15" spans="1:41" ht="15">
      <c r="A15" s="886"/>
      <c r="B15" s="950"/>
      <c r="C15" s="886"/>
      <c r="D15" s="877" t="s">
        <v>350</v>
      </c>
      <c r="E15" s="878"/>
      <c r="F15" s="877"/>
      <c r="G15" s="877"/>
      <c r="H15" s="879"/>
      <c r="I15" s="880"/>
      <c r="J15" s="881"/>
      <c r="K15" s="882"/>
      <c r="L15" s="881"/>
      <c r="M15" s="883"/>
      <c r="N15" s="884"/>
      <c r="O15" s="885"/>
      <c r="P15" s="865"/>
      <c r="Q15" s="877" t="s">
        <v>288</v>
      </c>
      <c r="R15" s="878"/>
      <c r="S15" s="877"/>
      <c r="T15" s="877"/>
      <c r="U15" s="879"/>
      <c r="V15" s="880"/>
      <c r="W15" s="881"/>
      <c r="X15" s="882"/>
      <c r="Y15" s="881"/>
      <c r="Z15" s="883"/>
      <c r="AA15" s="884"/>
      <c r="AB15" s="885"/>
      <c r="AC15" s="886"/>
      <c r="AD15" s="877" t="s">
        <v>1498</v>
      </c>
      <c r="AE15" s="878"/>
      <c r="AF15" s="877"/>
      <c r="AG15" s="877"/>
      <c r="AH15" s="879"/>
      <c r="AI15" s="880"/>
      <c r="AJ15" s="881"/>
      <c r="AK15" s="882"/>
      <c r="AL15" s="881"/>
      <c r="AM15" s="883"/>
      <c r="AN15" s="884"/>
      <c r="AO15" s="885"/>
    </row>
    <row r="16" spans="1:41" ht="15">
      <c r="A16" s="886"/>
      <c r="B16" s="950"/>
      <c r="C16" s="886"/>
      <c r="D16" s="877" t="s">
        <v>350</v>
      </c>
      <c r="E16" s="878"/>
      <c r="F16" s="877"/>
      <c r="G16" s="877"/>
      <c r="H16" s="879"/>
      <c r="I16" s="880"/>
      <c r="J16" s="881"/>
      <c r="K16" s="882"/>
      <c r="L16" s="881"/>
      <c r="M16" s="883"/>
      <c r="N16" s="884"/>
      <c r="O16" s="885"/>
      <c r="P16" s="865"/>
      <c r="Q16" s="877" t="s">
        <v>288</v>
      </c>
      <c r="R16" s="878"/>
      <c r="S16" s="877"/>
      <c r="T16" s="877"/>
      <c r="U16" s="879"/>
      <c r="V16" s="880"/>
      <c r="W16" s="881"/>
      <c r="X16" s="882"/>
      <c r="Y16" s="881"/>
      <c r="Z16" s="883"/>
      <c r="AA16" s="884"/>
      <c r="AB16" s="885"/>
      <c r="AC16" s="886"/>
      <c r="AD16" s="877" t="s">
        <v>1498</v>
      </c>
      <c r="AE16" s="878"/>
      <c r="AF16" s="877"/>
      <c r="AG16" s="877"/>
      <c r="AH16" s="879"/>
      <c r="AI16" s="880"/>
      <c r="AJ16" s="881"/>
      <c r="AK16" s="882"/>
      <c r="AL16" s="881"/>
      <c r="AM16" s="883"/>
      <c r="AN16" s="884"/>
      <c r="AO16" s="885"/>
    </row>
    <row r="17" spans="1:41" ht="15">
      <c r="A17" s="886"/>
      <c r="B17" s="950"/>
      <c r="C17" s="886"/>
      <c r="D17" s="877" t="s">
        <v>350</v>
      </c>
      <c r="E17" s="878"/>
      <c r="F17" s="877"/>
      <c r="G17" s="877"/>
      <c r="H17" s="879"/>
      <c r="I17" s="880"/>
      <c r="J17" s="881"/>
      <c r="K17" s="882"/>
      <c r="L17" s="881"/>
      <c r="M17" s="883"/>
      <c r="N17" s="884"/>
      <c r="O17" s="885"/>
      <c r="P17" s="865"/>
      <c r="Q17" s="877" t="s">
        <v>288</v>
      </c>
      <c r="R17" s="878"/>
      <c r="S17" s="877"/>
      <c r="T17" s="877"/>
      <c r="U17" s="879"/>
      <c r="V17" s="880"/>
      <c r="W17" s="881"/>
      <c r="X17" s="882"/>
      <c r="Y17" s="881"/>
      <c r="Z17" s="883"/>
      <c r="AA17" s="884"/>
      <c r="AB17" s="885"/>
      <c r="AC17" s="886"/>
      <c r="AD17" s="877" t="s">
        <v>1498</v>
      </c>
      <c r="AE17" s="878"/>
      <c r="AF17" s="877"/>
      <c r="AG17" s="877"/>
      <c r="AH17" s="879"/>
      <c r="AI17" s="880"/>
      <c r="AJ17" s="881"/>
      <c r="AK17" s="882"/>
      <c r="AL17" s="881"/>
      <c r="AM17" s="883"/>
      <c r="AN17" s="884"/>
      <c r="AO17" s="885"/>
    </row>
    <row r="18" spans="1:41" ht="15">
      <c r="A18" s="886"/>
      <c r="B18" s="950"/>
      <c r="C18" s="886"/>
      <c r="D18" s="877" t="s">
        <v>350</v>
      </c>
      <c r="E18" s="878"/>
      <c r="F18" s="877"/>
      <c r="G18" s="877"/>
      <c r="H18" s="879"/>
      <c r="I18" s="880"/>
      <c r="J18" s="881"/>
      <c r="K18" s="882"/>
      <c r="L18" s="881"/>
      <c r="M18" s="883"/>
      <c r="N18" s="884"/>
      <c r="O18" s="885"/>
      <c r="P18" s="865"/>
      <c r="Q18" s="877" t="s">
        <v>288</v>
      </c>
      <c r="R18" s="878"/>
      <c r="S18" s="877"/>
      <c r="T18" s="877"/>
      <c r="U18" s="879"/>
      <c r="V18" s="880"/>
      <c r="W18" s="881"/>
      <c r="X18" s="882"/>
      <c r="Y18" s="881"/>
      <c r="Z18" s="883"/>
      <c r="AA18" s="884"/>
      <c r="AB18" s="885"/>
      <c r="AC18" s="886"/>
      <c r="AD18" s="877" t="s">
        <v>1498</v>
      </c>
      <c r="AE18" s="878"/>
      <c r="AF18" s="877"/>
      <c r="AG18" s="877"/>
      <c r="AH18" s="879"/>
      <c r="AI18" s="880"/>
      <c r="AJ18" s="881"/>
      <c r="AK18" s="882"/>
      <c r="AL18" s="881"/>
      <c r="AM18" s="883"/>
      <c r="AN18" s="884"/>
      <c r="AO18" s="885"/>
    </row>
    <row r="19" spans="1:41" ht="15">
      <c r="A19" s="886"/>
      <c r="B19" s="950"/>
      <c r="C19" s="886"/>
      <c r="D19" s="877" t="s">
        <v>350</v>
      </c>
      <c r="E19" s="878"/>
      <c r="F19" s="877"/>
      <c r="G19" s="877"/>
      <c r="H19" s="879"/>
      <c r="I19" s="880"/>
      <c r="J19" s="881"/>
      <c r="K19" s="882"/>
      <c r="L19" s="881"/>
      <c r="M19" s="883"/>
      <c r="N19" s="884"/>
      <c r="O19" s="885"/>
      <c r="P19" s="865"/>
      <c r="Q19" s="877" t="s">
        <v>288</v>
      </c>
      <c r="R19" s="878"/>
      <c r="S19" s="877"/>
      <c r="T19" s="877"/>
      <c r="U19" s="879"/>
      <c r="V19" s="880"/>
      <c r="W19" s="881"/>
      <c r="X19" s="882"/>
      <c r="Y19" s="881"/>
      <c r="Z19" s="883"/>
      <c r="AA19" s="884"/>
      <c r="AB19" s="885"/>
      <c r="AC19" s="886"/>
      <c r="AD19" s="877" t="s">
        <v>1498</v>
      </c>
      <c r="AE19" s="878"/>
      <c r="AF19" s="877"/>
      <c r="AG19" s="877"/>
      <c r="AH19" s="879"/>
      <c r="AI19" s="880"/>
      <c r="AJ19" s="881"/>
      <c r="AK19" s="882"/>
      <c r="AL19" s="881"/>
      <c r="AM19" s="883"/>
      <c r="AN19" s="884"/>
      <c r="AO19" s="885"/>
    </row>
    <row r="20" spans="1:41" ht="15">
      <c r="A20" s="886"/>
      <c r="B20" s="950"/>
      <c r="C20" s="886"/>
      <c r="D20" s="877" t="s">
        <v>350</v>
      </c>
      <c r="E20" s="878"/>
      <c r="F20" s="877"/>
      <c r="G20" s="877"/>
      <c r="H20" s="879"/>
      <c r="I20" s="880"/>
      <c r="J20" s="881"/>
      <c r="K20" s="882"/>
      <c r="L20" s="881"/>
      <c r="M20" s="883"/>
      <c r="N20" s="884"/>
      <c r="O20" s="885"/>
      <c r="P20" s="865"/>
      <c r="Q20" s="877" t="s">
        <v>288</v>
      </c>
      <c r="R20" s="878"/>
      <c r="S20" s="877"/>
      <c r="T20" s="877"/>
      <c r="U20" s="879"/>
      <c r="V20" s="880"/>
      <c r="W20" s="881"/>
      <c r="X20" s="882"/>
      <c r="Y20" s="881"/>
      <c r="Z20" s="883"/>
      <c r="AA20" s="884"/>
      <c r="AB20" s="885"/>
      <c r="AC20" s="886"/>
      <c r="AD20" s="877" t="s">
        <v>1498</v>
      </c>
      <c r="AE20" s="878"/>
      <c r="AF20" s="877"/>
      <c r="AG20" s="877"/>
      <c r="AH20" s="879"/>
      <c r="AI20" s="880"/>
      <c r="AJ20" s="881"/>
      <c r="AK20" s="882"/>
      <c r="AL20" s="881"/>
      <c r="AM20" s="883"/>
      <c r="AN20" s="884"/>
      <c r="AO20" s="885"/>
    </row>
    <row r="21" spans="1:41" ht="15">
      <c r="A21" s="886"/>
      <c r="B21" s="950"/>
      <c r="C21" s="886"/>
      <c r="D21" s="877" t="s">
        <v>350</v>
      </c>
      <c r="E21" s="878"/>
      <c r="F21" s="877"/>
      <c r="G21" s="877"/>
      <c r="H21" s="879"/>
      <c r="I21" s="880"/>
      <c r="J21" s="881"/>
      <c r="K21" s="882"/>
      <c r="L21" s="881"/>
      <c r="M21" s="883"/>
      <c r="N21" s="884"/>
      <c r="O21" s="885"/>
      <c r="P21" s="865"/>
      <c r="Q21" s="877" t="s">
        <v>288</v>
      </c>
      <c r="R21" s="878"/>
      <c r="S21" s="877"/>
      <c r="T21" s="877"/>
      <c r="U21" s="879"/>
      <c r="V21" s="880"/>
      <c r="W21" s="881"/>
      <c r="X21" s="882"/>
      <c r="Y21" s="881"/>
      <c r="Z21" s="883"/>
      <c r="AA21" s="884"/>
      <c r="AB21" s="885"/>
      <c r="AC21" s="886"/>
      <c r="AD21" s="877" t="s">
        <v>1498</v>
      </c>
      <c r="AE21" s="878"/>
      <c r="AF21" s="877"/>
      <c r="AG21" s="877"/>
      <c r="AH21" s="879"/>
      <c r="AI21" s="880"/>
      <c r="AJ21" s="881"/>
      <c r="AK21" s="882"/>
      <c r="AL21" s="881"/>
      <c r="AM21" s="883"/>
      <c r="AN21" s="884"/>
      <c r="AO21" s="885"/>
    </row>
    <row r="22" spans="1:41" ht="15">
      <c r="A22" s="886"/>
      <c r="B22" s="950"/>
      <c r="C22" s="886"/>
      <c r="D22" s="877" t="s">
        <v>350</v>
      </c>
      <c r="E22" s="878"/>
      <c r="F22" s="877"/>
      <c r="G22" s="877"/>
      <c r="H22" s="879"/>
      <c r="I22" s="880"/>
      <c r="J22" s="881"/>
      <c r="K22" s="882"/>
      <c r="L22" s="881"/>
      <c r="M22" s="883"/>
      <c r="N22" s="884"/>
      <c r="O22" s="885"/>
      <c r="P22" s="865"/>
      <c r="Q22" s="877" t="s">
        <v>288</v>
      </c>
      <c r="R22" s="878"/>
      <c r="S22" s="877"/>
      <c r="T22" s="877"/>
      <c r="U22" s="879"/>
      <c r="V22" s="880"/>
      <c r="W22" s="881"/>
      <c r="X22" s="882"/>
      <c r="Y22" s="881"/>
      <c r="Z22" s="883"/>
      <c r="AA22" s="884"/>
      <c r="AB22" s="885"/>
      <c r="AC22" s="886"/>
      <c r="AD22" s="877" t="s">
        <v>1498</v>
      </c>
      <c r="AE22" s="878"/>
      <c r="AF22" s="877"/>
      <c r="AG22" s="877"/>
      <c r="AH22" s="879"/>
      <c r="AI22" s="880"/>
      <c r="AJ22" s="881"/>
      <c r="AK22" s="882"/>
      <c r="AL22" s="881"/>
      <c r="AM22" s="883"/>
      <c r="AN22" s="884"/>
      <c r="AO22" s="885"/>
    </row>
    <row r="23" spans="1:41" ht="15">
      <c r="A23" s="886"/>
      <c r="B23" s="950"/>
      <c r="C23" s="886"/>
      <c r="D23" s="877" t="s">
        <v>350</v>
      </c>
      <c r="E23" s="878"/>
      <c r="F23" s="877"/>
      <c r="G23" s="877"/>
      <c r="H23" s="879"/>
      <c r="I23" s="880"/>
      <c r="J23" s="881"/>
      <c r="K23" s="882"/>
      <c r="L23" s="881"/>
      <c r="M23" s="883"/>
      <c r="N23" s="884"/>
      <c r="O23" s="885"/>
      <c r="P23" s="865"/>
      <c r="Q23" s="877" t="s">
        <v>288</v>
      </c>
      <c r="R23" s="878"/>
      <c r="S23" s="877"/>
      <c r="T23" s="877"/>
      <c r="U23" s="879"/>
      <c r="V23" s="880"/>
      <c r="W23" s="881"/>
      <c r="X23" s="882"/>
      <c r="Y23" s="881"/>
      <c r="Z23" s="883"/>
      <c r="AA23" s="884"/>
      <c r="AB23" s="885"/>
      <c r="AC23" s="886"/>
      <c r="AD23" s="877" t="s">
        <v>1498</v>
      </c>
      <c r="AE23" s="878"/>
      <c r="AF23" s="877"/>
      <c r="AG23" s="877"/>
      <c r="AH23" s="879"/>
      <c r="AI23" s="880"/>
      <c r="AJ23" s="881"/>
      <c r="AK23" s="882"/>
      <c r="AL23" s="881"/>
      <c r="AM23" s="883"/>
      <c r="AN23" s="884"/>
      <c r="AO23" s="885"/>
    </row>
    <row r="24" spans="1:41" ht="15">
      <c r="A24" s="886"/>
      <c r="B24" s="950"/>
      <c r="C24" s="886"/>
      <c r="D24" s="877" t="s">
        <v>350</v>
      </c>
      <c r="E24" s="878"/>
      <c r="F24" s="877"/>
      <c r="G24" s="877"/>
      <c r="H24" s="879"/>
      <c r="I24" s="880"/>
      <c r="J24" s="881"/>
      <c r="K24" s="882"/>
      <c r="L24" s="881"/>
      <c r="M24" s="883"/>
      <c r="N24" s="884"/>
      <c r="O24" s="885"/>
      <c r="P24" s="865"/>
      <c r="Q24" s="877" t="s">
        <v>288</v>
      </c>
      <c r="R24" s="878"/>
      <c r="S24" s="877"/>
      <c r="T24" s="877"/>
      <c r="U24" s="879"/>
      <c r="V24" s="880"/>
      <c r="W24" s="881"/>
      <c r="X24" s="882"/>
      <c r="Y24" s="881"/>
      <c r="Z24" s="883"/>
      <c r="AA24" s="884"/>
      <c r="AB24" s="885"/>
      <c r="AC24" s="886"/>
      <c r="AD24" s="877" t="s">
        <v>1498</v>
      </c>
      <c r="AE24" s="878"/>
      <c r="AF24" s="877"/>
      <c r="AG24" s="877"/>
      <c r="AH24" s="879"/>
      <c r="AI24" s="880"/>
      <c r="AJ24" s="881"/>
      <c r="AK24" s="882"/>
      <c r="AL24" s="881"/>
      <c r="AM24" s="883"/>
      <c r="AN24" s="884"/>
      <c r="AO24" s="885"/>
    </row>
    <row r="25" spans="1:41" ht="15">
      <c r="A25" s="886"/>
      <c r="B25" s="950"/>
      <c r="C25" s="886"/>
      <c r="D25" s="877" t="s">
        <v>350</v>
      </c>
      <c r="E25" s="878"/>
      <c r="F25" s="877"/>
      <c r="G25" s="877"/>
      <c r="H25" s="879"/>
      <c r="I25" s="880"/>
      <c r="J25" s="881"/>
      <c r="K25" s="882"/>
      <c r="L25" s="881"/>
      <c r="M25" s="883"/>
      <c r="N25" s="884"/>
      <c r="O25" s="885"/>
      <c r="P25" s="865"/>
      <c r="Q25" s="877" t="s">
        <v>288</v>
      </c>
      <c r="R25" s="878"/>
      <c r="S25" s="877"/>
      <c r="T25" s="877"/>
      <c r="U25" s="879"/>
      <c r="V25" s="880"/>
      <c r="W25" s="881"/>
      <c r="X25" s="882"/>
      <c r="Y25" s="881"/>
      <c r="Z25" s="883"/>
      <c r="AA25" s="884"/>
      <c r="AB25" s="885"/>
      <c r="AC25" s="886"/>
      <c r="AD25" s="877" t="s">
        <v>1498</v>
      </c>
      <c r="AE25" s="878"/>
      <c r="AF25" s="877"/>
      <c r="AG25" s="877"/>
      <c r="AH25" s="879"/>
      <c r="AI25" s="880"/>
      <c r="AJ25" s="881"/>
      <c r="AK25" s="882"/>
      <c r="AL25" s="881"/>
      <c r="AM25" s="883"/>
      <c r="AN25" s="884"/>
      <c r="AO25" s="885"/>
    </row>
    <row r="26" spans="1:41" ht="15">
      <c r="A26" s="886"/>
      <c r="B26" s="950"/>
      <c r="C26" s="886"/>
      <c r="D26" s="877" t="s">
        <v>350</v>
      </c>
      <c r="E26" s="878"/>
      <c r="F26" s="877"/>
      <c r="G26" s="877"/>
      <c r="H26" s="879"/>
      <c r="I26" s="880"/>
      <c r="J26" s="881"/>
      <c r="K26" s="882"/>
      <c r="L26" s="881"/>
      <c r="M26" s="883"/>
      <c r="N26" s="884"/>
      <c r="O26" s="885"/>
      <c r="P26" s="865"/>
      <c r="Q26" s="877" t="s">
        <v>288</v>
      </c>
      <c r="R26" s="878"/>
      <c r="S26" s="877"/>
      <c r="T26" s="877"/>
      <c r="U26" s="879"/>
      <c r="V26" s="880"/>
      <c r="W26" s="881"/>
      <c r="X26" s="882"/>
      <c r="Y26" s="881"/>
      <c r="Z26" s="883"/>
      <c r="AA26" s="884"/>
      <c r="AB26" s="885"/>
      <c r="AC26" s="886"/>
      <c r="AD26" s="877" t="s">
        <v>1498</v>
      </c>
      <c r="AE26" s="878"/>
      <c r="AF26" s="877"/>
      <c r="AG26" s="877"/>
      <c r="AH26" s="879"/>
      <c r="AI26" s="880"/>
      <c r="AJ26" s="881"/>
      <c r="AK26" s="882"/>
      <c r="AL26" s="881"/>
      <c r="AM26" s="883"/>
      <c r="AN26" s="884"/>
      <c r="AO26" s="885"/>
    </row>
    <row r="27" spans="1:41" ht="15">
      <c r="A27" s="886"/>
      <c r="B27" s="950"/>
      <c r="C27" s="886"/>
      <c r="D27" s="877" t="s">
        <v>350</v>
      </c>
      <c r="E27" s="878"/>
      <c r="F27" s="877"/>
      <c r="G27" s="877"/>
      <c r="H27" s="879"/>
      <c r="I27" s="880"/>
      <c r="J27" s="881"/>
      <c r="K27" s="882"/>
      <c r="L27" s="881"/>
      <c r="M27" s="883"/>
      <c r="N27" s="884"/>
      <c r="O27" s="885"/>
      <c r="P27" s="865"/>
      <c r="Q27" s="877" t="s">
        <v>288</v>
      </c>
      <c r="R27" s="878"/>
      <c r="S27" s="877"/>
      <c r="T27" s="877"/>
      <c r="U27" s="879"/>
      <c r="V27" s="880"/>
      <c r="W27" s="881"/>
      <c r="X27" s="882"/>
      <c r="Y27" s="881"/>
      <c r="Z27" s="883"/>
      <c r="AA27" s="884"/>
      <c r="AB27" s="885"/>
      <c r="AC27" s="886"/>
      <c r="AD27" s="877" t="s">
        <v>1498</v>
      </c>
      <c r="AE27" s="878"/>
      <c r="AF27" s="877"/>
      <c r="AG27" s="877"/>
      <c r="AH27" s="879"/>
      <c r="AI27" s="880"/>
      <c r="AJ27" s="881"/>
      <c r="AK27" s="882"/>
      <c r="AL27" s="881"/>
      <c r="AM27" s="883"/>
      <c r="AN27" s="884"/>
      <c r="AO27" s="885"/>
    </row>
    <row r="28" spans="1:41" ht="15">
      <c r="A28" s="886"/>
      <c r="B28" s="950"/>
      <c r="C28" s="886"/>
      <c r="D28" s="877" t="s">
        <v>350</v>
      </c>
      <c r="E28" s="878"/>
      <c r="F28" s="877"/>
      <c r="G28" s="877"/>
      <c r="H28" s="879"/>
      <c r="I28" s="880"/>
      <c r="J28" s="881"/>
      <c r="K28" s="882"/>
      <c r="L28" s="881"/>
      <c r="M28" s="883"/>
      <c r="N28" s="884"/>
      <c r="O28" s="885"/>
      <c r="P28" s="865"/>
      <c r="Q28" s="877" t="s">
        <v>288</v>
      </c>
      <c r="R28" s="878"/>
      <c r="S28" s="877"/>
      <c r="T28" s="877"/>
      <c r="U28" s="879"/>
      <c r="V28" s="880"/>
      <c r="W28" s="881"/>
      <c r="X28" s="882"/>
      <c r="Y28" s="881"/>
      <c r="Z28" s="883"/>
      <c r="AA28" s="884"/>
      <c r="AB28" s="885"/>
      <c r="AC28" s="886"/>
      <c r="AD28" s="877" t="s">
        <v>1498</v>
      </c>
      <c r="AE28" s="878"/>
      <c r="AF28" s="877"/>
      <c r="AG28" s="877"/>
      <c r="AH28" s="879"/>
      <c r="AI28" s="880"/>
      <c r="AJ28" s="881"/>
      <c r="AK28" s="882"/>
      <c r="AL28" s="881"/>
      <c r="AM28" s="883"/>
      <c r="AN28" s="884"/>
      <c r="AO28" s="885"/>
    </row>
    <row r="29" spans="1:41" ht="15">
      <c r="A29" s="886"/>
      <c r="B29" s="950"/>
      <c r="C29" s="886"/>
      <c r="D29" s="877" t="s">
        <v>350</v>
      </c>
      <c r="E29" s="878"/>
      <c r="F29" s="877"/>
      <c r="G29" s="877"/>
      <c r="H29" s="879"/>
      <c r="I29" s="880"/>
      <c r="J29" s="881"/>
      <c r="K29" s="882"/>
      <c r="L29" s="881"/>
      <c r="M29" s="883"/>
      <c r="N29" s="884"/>
      <c r="O29" s="885"/>
      <c r="P29" s="865"/>
      <c r="Q29" s="877" t="s">
        <v>288</v>
      </c>
      <c r="R29" s="878"/>
      <c r="S29" s="877"/>
      <c r="T29" s="877"/>
      <c r="U29" s="879"/>
      <c r="V29" s="880"/>
      <c r="W29" s="881"/>
      <c r="X29" s="882"/>
      <c r="Y29" s="881"/>
      <c r="Z29" s="883"/>
      <c r="AA29" s="884"/>
      <c r="AB29" s="885"/>
      <c r="AC29" s="886"/>
      <c r="AD29" s="877" t="s">
        <v>1498</v>
      </c>
      <c r="AE29" s="878"/>
      <c r="AF29" s="877"/>
      <c r="AG29" s="877"/>
      <c r="AH29" s="879"/>
      <c r="AI29" s="880"/>
      <c r="AJ29" s="881"/>
      <c r="AK29" s="882"/>
      <c r="AL29" s="881"/>
      <c r="AM29" s="883"/>
      <c r="AN29" s="884"/>
      <c r="AO29" s="885"/>
    </row>
    <row r="30" spans="1:41" ht="15">
      <c r="A30" s="886"/>
      <c r="B30" s="950"/>
      <c r="C30" s="886"/>
      <c r="D30" s="877" t="s">
        <v>350</v>
      </c>
      <c r="E30" s="878"/>
      <c r="F30" s="877"/>
      <c r="G30" s="877"/>
      <c r="H30" s="879"/>
      <c r="I30" s="880"/>
      <c r="J30" s="881"/>
      <c r="K30" s="882"/>
      <c r="L30" s="881"/>
      <c r="M30" s="883"/>
      <c r="N30" s="884"/>
      <c r="O30" s="885"/>
      <c r="P30" s="865"/>
      <c r="Q30" s="877" t="s">
        <v>288</v>
      </c>
      <c r="R30" s="878"/>
      <c r="S30" s="877"/>
      <c r="T30" s="877"/>
      <c r="U30" s="879"/>
      <c r="V30" s="880"/>
      <c r="W30" s="881"/>
      <c r="X30" s="882"/>
      <c r="Y30" s="881"/>
      <c r="Z30" s="883"/>
      <c r="AA30" s="884"/>
      <c r="AB30" s="885"/>
      <c r="AC30" s="886"/>
      <c r="AD30" s="877" t="s">
        <v>1498</v>
      </c>
      <c r="AE30" s="878"/>
      <c r="AF30" s="877"/>
      <c r="AG30" s="877"/>
      <c r="AH30" s="879"/>
      <c r="AI30" s="880"/>
      <c r="AJ30" s="881"/>
      <c r="AK30" s="882"/>
      <c r="AL30" s="881"/>
      <c r="AM30" s="883"/>
      <c r="AN30" s="884"/>
      <c r="AO30" s="885"/>
    </row>
    <row r="31" spans="1:41" ht="15">
      <c r="A31" s="886"/>
      <c r="B31" s="950"/>
      <c r="C31" s="886"/>
      <c r="D31" s="877" t="s">
        <v>350</v>
      </c>
      <c r="E31" s="878"/>
      <c r="F31" s="877"/>
      <c r="G31" s="877"/>
      <c r="H31" s="879"/>
      <c r="I31" s="880"/>
      <c r="J31" s="881"/>
      <c r="K31" s="882"/>
      <c r="L31" s="881"/>
      <c r="M31" s="883"/>
      <c r="N31" s="884"/>
      <c r="O31" s="885"/>
      <c r="P31" s="865"/>
      <c r="Q31" s="877" t="s">
        <v>288</v>
      </c>
      <c r="R31" s="878"/>
      <c r="S31" s="877"/>
      <c r="T31" s="877"/>
      <c r="U31" s="879"/>
      <c r="V31" s="880"/>
      <c r="W31" s="881"/>
      <c r="X31" s="882"/>
      <c r="Y31" s="881"/>
      <c r="Z31" s="883"/>
      <c r="AA31" s="884"/>
      <c r="AB31" s="885"/>
      <c r="AC31" s="886"/>
      <c r="AD31" s="877" t="s">
        <v>1498</v>
      </c>
      <c r="AE31" s="878"/>
      <c r="AF31" s="877"/>
      <c r="AG31" s="877"/>
      <c r="AH31" s="879"/>
      <c r="AI31" s="880"/>
      <c r="AJ31" s="881"/>
      <c r="AK31" s="882"/>
      <c r="AL31" s="881"/>
      <c r="AM31" s="883"/>
      <c r="AN31" s="884"/>
      <c r="AO31" s="885"/>
    </row>
    <row r="32" spans="1:41" ht="15">
      <c r="A32" s="886"/>
      <c r="B32" s="950"/>
      <c r="C32" s="886"/>
      <c r="D32" s="877" t="s">
        <v>350</v>
      </c>
      <c r="E32" s="878"/>
      <c r="F32" s="877"/>
      <c r="G32" s="877"/>
      <c r="H32" s="879"/>
      <c r="I32" s="880"/>
      <c r="J32" s="881"/>
      <c r="K32" s="882"/>
      <c r="L32" s="881"/>
      <c r="M32" s="883"/>
      <c r="N32" s="884"/>
      <c r="O32" s="885"/>
      <c r="P32" s="865"/>
      <c r="Q32" s="877" t="s">
        <v>288</v>
      </c>
      <c r="R32" s="878"/>
      <c r="S32" s="877"/>
      <c r="T32" s="877"/>
      <c r="U32" s="879"/>
      <c r="V32" s="880"/>
      <c r="W32" s="881"/>
      <c r="X32" s="882"/>
      <c r="Y32" s="881"/>
      <c r="Z32" s="883"/>
      <c r="AA32" s="884"/>
      <c r="AB32" s="885"/>
      <c r="AC32" s="886"/>
      <c r="AD32" s="877" t="s">
        <v>1498</v>
      </c>
      <c r="AE32" s="878"/>
      <c r="AF32" s="877"/>
      <c r="AG32" s="877"/>
      <c r="AH32" s="879"/>
      <c r="AI32" s="880"/>
      <c r="AJ32" s="881"/>
      <c r="AK32" s="882"/>
      <c r="AL32" s="881"/>
      <c r="AM32" s="883"/>
      <c r="AN32" s="884"/>
      <c r="AO32" s="885"/>
    </row>
    <row r="33" spans="1:41" ht="15">
      <c r="A33" s="886"/>
      <c r="B33" s="950"/>
      <c r="C33" s="886"/>
      <c r="D33" s="877" t="s">
        <v>350</v>
      </c>
      <c r="E33" s="878"/>
      <c r="F33" s="877"/>
      <c r="G33" s="877"/>
      <c r="H33" s="879"/>
      <c r="I33" s="880"/>
      <c r="J33" s="881"/>
      <c r="K33" s="882"/>
      <c r="L33" s="881"/>
      <c r="M33" s="883"/>
      <c r="N33" s="884"/>
      <c r="O33" s="885"/>
      <c r="P33" s="865"/>
      <c r="Q33" s="877" t="s">
        <v>288</v>
      </c>
      <c r="R33" s="878"/>
      <c r="S33" s="877"/>
      <c r="T33" s="877"/>
      <c r="U33" s="879"/>
      <c r="V33" s="880"/>
      <c r="W33" s="881"/>
      <c r="X33" s="882"/>
      <c r="Y33" s="881"/>
      <c r="Z33" s="883"/>
      <c r="AA33" s="884"/>
      <c r="AB33" s="885"/>
      <c r="AC33" s="886"/>
      <c r="AD33" s="877" t="s">
        <v>1498</v>
      </c>
      <c r="AE33" s="878"/>
      <c r="AF33" s="877"/>
      <c r="AG33" s="877"/>
      <c r="AH33" s="879"/>
      <c r="AI33" s="880"/>
      <c r="AJ33" s="881"/>
      <c r="AK33" s="882"/>
      <c r="AL33" s="881"/>
      <c r="AM33" s="883"/>
      <c r="AN33" s="884"/>
      <c r="AO33" s="885"/>
    </row>
    <row r="34" spans="1:41" ht="15">
      <c r="A34" s="886"/>
      <c r="B34" s="950"/>
      <c r="C34" s="886"/>
      <c r="D34" s="877" t="s">
        <v>350</v>
      </c>
      <c r="E34" s="878"/>
      <c r="F34" s="877"/>
      <c r="G34" s="877"/>
      <c r="H34" s="879"/>
      <c r="I34" s="880"/>
      <c r="J34" s="881"/>
      <c r="K34" s="882"/>
      <c r="L34" s="881"/>
      <c r="M34" s="883"/>
      <c r="N34" s="884"/>
      <c r="O34" s="885"/>
      <c r="P34" s="865"/>
      <c r="Q34" s="877" t="s">
        <v>288</v>
      </c>
      <c r="R34" s="878"/>
      <c r="S34" s="877"/>
      <c r="T34" s="877"/>
      <c r="U34" s="879"/>
      <c r="V34" s="880"/>
      <c r="W34" s="881"/>
      <c r="X34" s="882"/>
      <c r="Y34" s="881"/>
      <c r="Z34" s="883"/>
      <c r="AA34" s="884"/>
      <c r="AB34" s="885"/>
      <c r="AC34" s="886"/>
      <c r="AD34" s="877" t="s">
        <v>1498</v>
      </c>
      <c r="AE34" s="878"/>
      <c r="AF34" s="877"/>
      <c r="AG34" s="877"/>
      <c r="AH34" s="879"/>
      <c r="AI34" s="880"/>
      <c r="AJ34" s="881"/>
      <c r="AK34" s="882"/>
      <c r="AL34" s="881"/>
      <c r="AM34" s="883"/>
      <c r="AN34" s="884"/>
      <c r="AO34" s="885"/>
    </row>
    <row r="35" spans="1:41" ht="15">
      <c r="A35" s="886"/>
      <c r="B35" s="950"/>
      <c r="C35" s="886"/>
      <c r="D35" s="877" t="s">
        <v>350</v>
      </c>
      <c r="E35" s="878"/>
      <c r="F35" s="877"/>
      <c r="G35" s="877"/>
      <c r="H35" s="879"/>
      <c r="I35" s="880"/>
      <c r="J35" s="881"/>
      <c r="K35" s="882"/>
      <c r="L35" s="881"/>
      <c r="M35" s="883"/>
      <c r="N35" s="884"/>
      <c r="O35" s="885"/>
      <c r="P35" s="865"/>
      <c r="Q35" s="877" t="s">
        <v>288</v>
      </c>
      <c r="R35" s="878"/>
      <c r="S35" s="877"/>
      <c r="T35" s="877"/>
      <c r="U35" s="879"/>
      <c r="V35" s="880"/>
      <c r="W35" s="881"/>
      <c r="X35" s="882"/>
      <c r="Y35" s="881"/>
      <c r="Z35" s="883"/>
      <c r="AA35" s="884"/>
      <c r="AB35" s="885"/>
      <c r="AC35" s="886"/>
      <c r="AD35" s="877" t="s">
        <v>1498</v>
      </c>
      <c r="AE35" s="878"/>
      <c r="AF35" s="877"/>
      <c r="AG35" s="877"/>
      <c r="AH35" s="879"/>
      <c r="AI35" s="880"/>
      <c r="AJ35" s="881"/>
      <c r="AK35" s="882"/>
      <c r="AL35" s="881"/>
      <c r="AM35" s="883"/>
      <c r="AN35" s="884"/>
      <c r="AO35" s="885"/>
    </row>
    <row r="36" spans="1:41" ht="15">
      <c r="A36" s="886"/>
      <c r="B36" s="950"/>
      <c r="C36" s="886"/>
      <c r="D36" s="877" t="s">
        <v>350</v>
      </c>
      <c r="E36" s="878"/>
      <c r="F36" s="877"/>
      <c r="G36" s="877"/>
      <c r="H36" s="879"/>
      <c r="I36" s="880"/>
      <c r="J36" s="881"/>
      <c r="K36" s="882"/>
      <c r="L36" s="881"/>
      <c r="M36" s="883"/>
      <c r="N36" s="884"/>
      <c r="O36" s="885"/>
      <c r="P36" s="865"/>
      <c r="Q36" s="877" t="s">
        <v>288</v>
      </c>
      <c r="R36" s="878"/>
      <c r="S36" s="877"/>
      <c r="T36" s="877"/>
      <c r="U36" s="879"/>
      <c r="V36" s="880"/>
      <c r="W36" s="881"/>
      <c r="X36" s="882"/>
      <c r="Y36" s="881"/>
      <c r="Z36" s="883"/>
      <c r="AA36" s="884"/>
      <c r="AB36" s="885"/>
      <c r="AC36" s="886"/>
      <c r="AD36" s="877" t="s">
        <v>1498</v>
      </c>
      <c r="AE36" s="878"/>
      <c r="AF36" s="877"/>
      <c r="AG36" s="877"/>
      <c r="AH36" s="879"/>
      <c r="AI36" s="880"/>
      <c r="AJ36" s="881"/>
      <c r="AK36" s="882"/>
      <c r="AL36" s="881"/>
      <c r="AM36" s="883"/>
      <c r="AN36" s="884"/>
      <c r="AO36" s="885"/>
    </row>
    <row r="37" spans="1:41" ht="15">
      <c r="A37" s="886"/>
      <c r="B37" s="950"/>
      <c r="C37" s="886"/>
      <c r="D37" s="877" t="s">
        <v>350</v>
      </c>
      <c r="E37" s="878"/>
      <c r="F37" s="877"/>
      <c r="G37" s="877"/>
      <c r="H37" s="879"/>
      <c r="I37" s="880"/>
      <c r="J37" s="881"/>
      <c r="K37" s="882"/>
      <c r="L37" s="881"/>
      <c r="M37" s="883"/>
      <c r="N37" s="884"/>
      <c r="O37" s="885"/>
      <c r="P37" s="865"/>
      <c r="Q37" s="877" t="s">
        <v>288</v>
      </c>
      <c r="R37" s="878"/>
      <c r="S37" s="877"/>
      <c r="T37" s="877"/>
      <c r="U37" s="879"/>
      <c r="V37" s="880"/>
      <c r="W37" s="881"/>
      <c r="X37" s="882"/>
      <c r="Y37" s="881"/>
      <c r="Z37" s="883"/>
      <c r="AA37" s="884"/>
      <c r="AB37" s="885"/>
      <c r="AC37" s="886"/>
      <c r="AD37" s="877" t="s">
        <v>1498</v>
      </c>
      <c r="AE37" s="878"/>
      <c r="AF37" s="877"/>
      <c r="AG37" s="877"/>
      <c r="AH37" s="879"/>
      <c r="AI37" s="880"/>
      <c r="AJ37" s="881"/>
      <c r="AK37" s="882"/>
      <c r="AL37" s="881"/>
      <c r="AM37" s="883"/>
      <c r="AN37" s="884"/>
      <c r="AO37" s="885"/>
    </row>
    <row r="38" spans="1:41" ht="15">
      <c r="A38" s="886"/>
      <c r="B38" s="950"/>
      <c r="C38" s="886"/>
      <c r="D38" s="877" t="s">
        <v>350</v>
      </c>
      <c r="E38" s="878"/>
      <c r="F38" s="877"/>
      <c r="G38" s="877"/>
      <c r="H38" s="879"/>
      <c r="I38" s="880"/>
      <c r="J38" s="881"/>
      <c r="K38" s="882"/>
      <c r="L38" s="881"/>
      <c r="M38" s="883"/>
      <c r="N38" s="884"/>
      <c r="O38" s="885"/>
      <c r="P38" s="865"/>
      <c r="Q38" s="877" t="s">
        <v>288</v>
      </c>
      <c r="R38" s="878"/>
      <c r="S38" s="877"/>
      <c r="T38" s="877"/>
      <c r="U38" s="879"/>
      <c r="V38" s="880"/>
      <c r="W38" s="881"/>
      <c r="X38" s="882"/>
      <c r="Y38" s="881"/>
      <c r="Z38" s="883"/>
      <c r="AA38" s="884"/>
      <c r="AB38" s="885"/>
      <c r="AC38" s="886"/>
      <c r="AD38" s="877" t="s">
        <v>1498</v>
      </c>
      <c r="AE38" s="878"/>
      <c r="AF38" s="877"/>
      <c r="AG38" s="877"/>
      <c r="AH38" s="879"/>
      <c r="AI38" s="880"/>
      <c r="AJ38" s="881"/>
      <c r="AK38" s="882"/>
      <c r="AL38" s="881"/>
      <c r="AM38" s="883"/>
      <c r="AN38" s="884"/>
      <c r="AO38" s="885"/>
    </row>
    <row r="39" spans="1:41" ht="15">
      <c r="A39" s="886"/>
      <c r="B39" s="950"/>
      <c r="C39" s="886"/>
      <c r="D39" s="877" t="s">
        <v>350</v>
      </c>
      <c r="E39" s="878"/>
      <c r="F39" s="877"/>
      <c r="G39" s="877"/>
      <c r="H39" s="879"/>
      <c r="I39" s="880"/>
      <c r="J39" s="881"/>
      <c r="K39" s="882"/>
      <c r="L39" s="881"/>
      <c r="M39" s="883"/>
      <c r="N39" s="884"/>
      <c r="O39" s="885"/>
      <c r="P39" s="865"/>
      <c r="Q39" s="877" t="s">
        <v>288</v>
      </c>
      <c r="R39" s="878"/>
      <c r="S39" s="877"/>
      <c r="T39" s="877"/>
      <c r="U39" s="879"/>
      <c r="V39" s="880"/>
      <c r="W39" s="881"/>
      <c r="X39" s="882"/>
      <c r="Y39" s="881"/>
      <c r="Z39" s="883"/>
      <c r="AA39" s="884"/>
      <c r="AB39" s="885"/>
      <c r="AC39" s="886"/>
      <c r="AD39" s="877" t="s">
        <v>1498</v>
      </c>
      <c r="AE39" s="878"/>
      <c r="AF39" s="877"/>
      <c r="AG39" s="877"/>
      <c r="AH39" s="879"/>
      <c r="AI39" s="880"/>
      <c r="AJ39" s="881"/>
      <c r="AK39" s="882"/>
      <c r="AL39" s="881"/>
      <c r="AM39" s="883"/>
      <c r="AN39" s="884"/>
      <c r="AO39" s="885"/>
    </row>
    <row r="40" spans="1:41" ht="15">
      <c r="A40" s="886"/>
      <c r="B40" s="950"/>
      <c r="C40" s="886"/>
      <c r="D40" s="877" t="s">
        <v>350</v>
      </c>
      <c r="E40" s="878"/>
      <c r="F40" s="877"/>
      <c r="G40" s="877"/>
      <c r="H40" s="879"/>
      <c r="I40" s="880"/>
      <c r="J40" s="881"/>
      <c r="K40" s="882"/>
      <c r="L40" s="881"/>
      <c r="M40" s="883"/>
      <c r="N40" s="884"/>
      <c r="O40" s="885"/>
      <c r="P40" s="865"/>
      <c r="Q40" s="877" t="s">
        <v>288</v>
      </c>
      <c r="R40" s="878"/>
      <c r="S40" s="877"/>
      <c r="T40" s="877"/>
      <c r="U40" s="879"/>
      <c r="V40" s="880"/>
      <c r="W40" s="881"/>
      <c r="X40" s="882"/>
      <c r="Y40" s="881"/>
      <c r="Z40" s="883"/>
      <c r="AA40" s="884"/>
      <c r="AB40" s="885"/>
      <c r="AC40" s="886"/>
      <c r="AD40" s="877" t="s">
        <v>1498</v>
      </c>
      <c r="AE40" s="878"/>
      <c r="AF40" s="877"/>
      <c r="AG40" s="877"/>
      <c r="AH40" s="879"/>
      <c r="AI40" s="880"/>
      <c r="AJ40" s="881"/>
      <c r="AK40" s="882"/>
      <c r="AL40" s="881"/>
      <c r="AM40" s="883"/>
      <c r="AN40" s="884"/>
      <c r="AO40" s="885"/>
    </row>
    <row r="41" spans="1:41" ht="15">
      <c r="A41" s="886"/>
      <c r="B41" s="950"/>
      <c r="C41" s="886"/>
      <c r="D41" s="877" t="s">
        <v>350</v>
      </c>
      <c r="E41" s="878"/>
      <c r="F41" s="877"/>
      <c r="G41" s="877"/>
      <c r="H41" s="879"/>
      <c r="I41" s="880"/>
      <c r="J41" s="881"/>
      <c r="K41" s="882"/>
      <c r="L41" s="881"/>
      <c r="M41" s="883"/>
      <c r="N41" s="884"/>
      <c r="O41" s="885"/>
      <c r="P41" s="865"/>
      <c r="Q41" s="877" t="s">
        <v>288</v>
      </c>
      <c r="R41" s="878"/>
      <c r="S41" s="877"/>
      <c r="T41" s="877"/>
      <c r="U41" s="879"/>
      <c r="V41" s="880"/>
      <c r="W41" s="881"/>
      <c r="X41" s="882"/>
      <c r="Y41" s="881"/>
      <c r="Z41" s="883"/>
      <c r="AA41" s="884"/>
      <c r="AB41" s="885"/>
      <c r="AC41" s="886"/>
      <c r="AD41" s="877" t="s">
        <v>1498</v>
      </c>
      <c r="AE41" s="878"/>
      <c r="AF41" s="877"/>
      <c r="AG41" s="877"/>
      <c r="AH41" s="879"/>
      <c r="AI41" s="880"/>
      <c r="AJ41" s="881"/>
      <c r="AK41" s="882"/>
      <c r="AL41" s="881"/>
      <c r="AM41" s="883"/>
      <c r="AN41" s="884"/>
      <c r="AO41" s="885"/>
    </row>
    <row r="42" spans="1:41" ht="15">
      <c r="A42" s="886"/>
      <c r="B42" s="950"/>
      <c r="C42" s="886"/>
      <c r="D42" s="877" t="s">
        <v>350</v>
      </c>
      <c r="E42" s="878"/>
      <c r="F42" s="877"/>
      <c r="G42" s="877"/>
      <c r="H42" s="879"/>
      <c r="I42" s="880"/>
      <c r="J42" s="881"/>
      <c r="K42" s="882"/>
      <c r="L42" s="881"/>
      <c r="M42" s="883"/>
      <c r="N42" s="884"/>
      <c r="O42" s="885"/>
      <c r="P42" s="865"/>
      <c r="Q42" s="877" t="s">
        <v>288</v>
      </c>
      <c r="R42" s="878"/>
      <c r="S42" s="877"/>
      <c r="T42" s="877"/>
      <c r="U42" s="879"/>
      <c r="V42" s="880"/>
      <c r="W42" s="881"/>
      <c r="X42" s="882"/>
      <c r="Y42" s="881"/>
      <c r="Z42" s="883"/>
      <c r="AA42" s="884"/>
      <c r="AB42" s="885"/>
      <c r="AC42" s="886"/>
      <c r="AD42" s="877" t="s">
        <v>1498</v>
      </c>
      <c r="AE42" s="878"/>
      <c r="AF42" s="877"/>
      <c r="AG42" s="877"/>
      <c r="AH42" s="879"/>
      <c r="AI42" s="880"/>
      <c r="AJ42" s="881"/>
      <c r="AK42" s="882"/>
      <c r="AL42" s="881"/>
      <c r="AM42" s="883"/>
      <c r="AN42" s="884"/>
      <c r="AO42" s="885"/>
    </row>
    <row r="43" spans="1:41" ht="15">
      <c r="A43" s="886"/>
      <c r="B43" s="950"/>
      <c r="C43" s="886"/>
      <c r="D43" s="877" t="s">
        <v>350</v>
      </c>
      <c r="E43" s="878"/>
      <c r="F43" s="877"/>
      <c r="G43" s="877"/>
      <c r="H43" s="879"/>
      <c r="I43" s="880"/>
      <c r="J43" s="881"/>
      <c r="K43" s="882"/>
      <c r="L43" s="881"/>
      <c r="M43" s="883"/>
      <c r="N43" s="884"/>
      <c r="O43" s="885"/>
      <c r="P43" s="865"/>
      <c r="Q43" s="877" t="s">
        <v>288</v>
      </c>
      <c r="R43" s="878"/>
      <c r="S43" s="877"/>
      <c r="T43" s="877"/>
      <c r="U43" s="879"/>
      <c r="V43" s="880"/>
      <c r="W43" s="881"/>
      <c r="X43" s="882"/>
      <c r="Y43" s="881"/>
      <c r="Z43" s="883"/>
      <c r="AA43" s="884"/>
      <c r="AB43" s="885"/>
      <c r="AC43" s="886"/>
      <c r="AD43" s="877" t="s">
        <v>1498</v>
      </c>
      <c r="AE43" s="878"/>
      <c r="AF43" s="877"/>
      <c r="AG43" s="877"/>
      <c r="AH43" s="879"/>
      <c r="AI43" s="880"/>
      <c r="AJ43" s="881"/>
      <c r="AK43" s="882"/>
      <c r="AL43" s="881"/>
      <c r="AM43" s="883"/>
      <c r="AN43" s="884"/>
      <c r="AO43" s="885"/>
    </row>
    <row r="44" spans="1:41" ht="15">
      <c r="A44" s="886"/>
      <c r="B44" s="950"/>
      <c r="C44" s="886"/>
      <c r="D44" s="877" t="s">
        <v>350</v>
      </c>
      <c r="E44" s="878"/>
      <c r="F44" s="877"/>
      <c r="G44" s="877"/>
      <c r="H44" s="879"/>
      <c r="I44" s="880"/>
      <c r="J44" s="881"/>
      <c r="K44" s="882"/>
      <c r="L44" s="881"/>
      <c r="M44" s="883"/>
      <c r="N44" s="884"/>
      <c r="O44" s="885"/>
      <c r="P44" s="865"/>
      <c r="Q44" s="877" t="s">
        <v>288</v>
      </c>
      <c r="R44" s="878"/>
      <c r="S44" s="877"/>
      <c r="T44" s="877"/>
      <c r="U44" s="879"/>
      <c r="V44" s="880"/>
      <c r="W44" s="881"/>
      <c r="X44" s="882"/>
      <c r="Y44" s="881"/>
      <c r="Z44" s="883"/>
      <c r="AA44" s="884"/>
      <c r="AB44" s="885"/>
      <c r="AC44" s="886"/>
      <c r="AD44" s="877" t="s">
        <v>1498</v>
      </c>
      <c r="AE44" s="878"/>
      <c r="AF44" s="877"/>
      <c r="AG44" s="877"/>
      <c r="AH44" s="879"/>
      <c r="AI44" s="880"/>
      <c r="AJ44" s="881"/>
      <c r="AK44" s="882"/>
      <c r="AL44" s="881"/>
      <c r="AM44" s="883"/>
      <c r="AN44" s="884"/>
      <c r="AO44" s="885"/>
    </row>
    <row r="45" spans="1:41" ht="15">
      <c r="A45" s="886"/>
      <c r="B45" s="950"/>
      <c r="C45" s="886"/>
      <c r="D45" s="877" t="s">
        <v>350</v>
      </c>
      <c r="E45" s="878"/>
      <c r="F45" s="877"/>
      <c r="G45" s="877"/>
      <c r="H45" s="879"/>
      <c r="I45" s="880"/>
      <c r="J45" s="881"/>
      <c r="K45" s="882"/>
      <c r="L45" s="881"/>
      <c r="M45" s="883"/>
      <c r="N45" s="884"/>
      <c r="O45" s="885"/>
      <c r="P45" s="865"/>
      <c r="Q45" s="877" t="s">
        <v>288</v>
      </c>
      <c r="R45" s="878"/>
      <c r="S45" s="877"/>
      <c r="T45" s="877"/>
      <c r="U45" s="879"/>
      <c r="V45" s="880"/>
      <c r="W45" s="881"/>
      <c r="X45" s="882"/>
      <c r="Y45" s="881"/>
      <c r="Z45" s="883"/>
      <c r="AA45" s="884"/>
      <c r="AB45" s="885"/>
      <c r="AC45" s="886"/>
      <c r="AD45" s="877" t="s">
        <v>1498</v>
      </c>
      <c r="AE45" s="878"/>
      <c r="AF45" s="877"/>
      <c r="AG45" s="877"/>
      <c r="AH45" s="879"/>
      <c r="AI45" s="880"/>
      <c r="AJ45" s="881"/>
      <c r="AK45" s="882"/>
      <c r="AL45" s="881"/>
      <c r="AM45" s="883"/>
      <c r="AN45" s="884"/>
      <c r="AO45" s="885"/>
    </row>
    <row r="46" spans="1:41" ht="15">
      <c r="A46" s="886"/>
      <c r="B46" s="950"/>
      <c r="C46" s="886"/>
      <c r="D46" s="877" t="s">
        <v>350</v>
      </c>
      <c r="E46" s="878"/>
      <c r="F46" s="877"/>
      <c r="G46" s="877"/>
      <c r="H46" s="879"/>
      <c r="I46" s="880"/>
      <c r="J46" s="881"/>
      <c r="K46" s="882"/>
      <c r="L46" s="881"/>
      <c r="M46" s="883"/>
      <c r="N46" s="884"/>
      <c r="O46" s="885"/>
      <c r="P46" s="865"/>
      <c r="Q46" s="877" t="s">
        <v>288</v>
      </c>
      <c r="R46" s="878"/>
      <c r="S46" s="877"/>
      <c r="T46" s="877"/>
      <c r="U46" s="879"/>
      <c r="V46" s="880"/>
      <c r="W46" s="881"/>
      <c r="X46" s="882"/>
      <c r="Y46" s="881"/>
      <c r="Z46" s="883"/>
      <c r="AA46" s="884"/>
      <c r="AB46" s="885"/>
      <c r="AC46" s="886"/>
      <c r="AD46" s="877" t="s">
        <v>1498</v>
      </c>
      <c r="AE46" s="878"/>
      <c r="AF46" s="877"/>
      <c r="AG46" s="877"/>
      <c r="AH46" s="879"/>
      <c r="AI46" s="880"/>
      <c r="AJ46" s="881"/>
      <c r="AK46" s="882"/>
      <c r="AL46" s="881"/>
      <c r="AM46" s="883"/>
      <c r="AN46" s="884"/>
      <c r="AO46" s="885"/>
    </row>
    <row r="47" spans="1:41" ht="15">
      <c r="A47" s="886"/>
      <c r="B47" s="950"/>
      <c r="C47" s="886"/>
      <c r="D47" s="877" t="s">
        <v>350</v>
      </c>
      <c r="E47" s="878"/>
      <c r="F47" s="877"/>
      <c r="G47" s="877"/>
      <c r="H47" s="879"/>
      <c r="I47" s="880"/>
      <c r="J47" s="881"/>
      <c r="K47" s="882"/>
      <c r="L47" s="881"/>
      <c r="M47" s="883"/>
      <c r="N47" s="884"/>
      <c r="O47" s="885"/>
      <c r="P47" s="865"/>
      <c r="Q47" s="877" t="s">
        <v>288</v>
      </c>
      <c r="R47" s="878"/>
      <c r="S47" s="877"/>
      <c r="T47" s="877"/>
      <c r="U47" s="879"/>
      <c r="V47" s="880"/>
      <c r="W47" s="881"/>
      <c r="X47" s="882"/>
      <c r="Y47" s="881"/>
      <c r="Z47" s="883"/>
      <c r="AA47" s="884"/>
      <c r="AB47" s="885"/>
      <c r="AC47" s="886"/>
      <c r="AD47" s="877" t="s">
        <v>1498</v>
      </c>
      <c r="AE47" s="878"/>
      <c r="AF47" s="877"/>
      <c r="AG47" s="877"/>
      <c r="AH47" s="879"/>
      <c r="AI47" s="880"/>
      <c r="AJ47" s="881"/>
      <c r="AK47" s="882"/>
      <c r="AL47" s="881"/>
      <c r="AM47" s="883"/>
      <c r="AN47" s="884"/>
      <c r="AO47" s="885"/>
    </row>
    <row r="48" spans="1:41" ht="15">
      <c r="A48" s="886"/>
      <c r="B48" s="950"/>
      <c r="C48" s="886"/>
      <c r="D48" s="877" t="s">
        <v>350</v>
      </c>
      <c r="E48" s="878"/>
      <c r="F48" s="877"/>
      <c r="G48" s="877"/>
      <c r="H48" s="879"/>
      <c r="I48" s="880"/>
      <c r="J48" s="881"/>
      <c r="K48" s="882"/>
      <c r="L48" s="881"/>
      <c r="M48" s="883"/>
      <c r="N48" s="884"/>
      <c r="O48" s="885"/>
      <c r="P48" s="865"/>
      <c r="Q48" s="877" t="s">
        <v>288</v>
      </c>
      <c r="R48" s="878"/>
      <c r="S48" s="877"/>
      <c r="T48" s="877"/>
      <c r="U48" s="879"/>
      <c r="V48" s="880"/>
      <c r="W48" s="881"/>
      <c r="X48" s="882"/>
      <c r="Y48" s="881"/>
      <c r="Z48" s="883"/>
      <c r="AA48" s="884"/>
      <c r="AB48" s="885"/>
      <c r="AC48" s="886"/>
      <c r="AD48" s="877" t="s">
        <v>1498</v>
      </c>
      <c r="AE48" s="878"/>
      <c r="AF48" s="877"/>
      <c r="AG48" s="877"/>
      <c r="AH48" s="879"/>
      <c r="AI48" s="880"/>
      <c r="AJ48" s="881"/>
      <c r="AK48" s="882"/>
      <c r="AL48" s="881"/>
      <c r="AM48" s="883"/>
      <c r="AN48" s="884"/>
      <c r="AO48" s="885"/>
    </row>
    <row r="49" spans="1:41" ht="15">
      <c r="A49" s="886"/>
      <c r="B49" s="950"/>
      <c r="C49" s="886"/>
      <c r="D49" s="877" t="s">
        <v>350</v>
      </c>
      <c r="E49" s="878"/>
      <c r="F49" s="877"/>
      <c r="G49" s="877"/>
      <c r="H49" s="879"/>
      <c r="I49" s="880"/>
      <c r="J49" s="881"/>
      <c r="K49" s="882"/>
      <c r="L49" s="881"/>
      <c r="M49" s="883"/>
      <c r="N49" s="884"/>
      <c r="O49" s="885"/>
      <c r="P49" s="865"/>
      <c r="Q49" s="877" t="s">
        <v>288</v>
      </c>
      <c r="R49" s="878"/>
      <c r="S49" s="877"/>
      <c r="T49" s="877"/>
      <c r="U49" s="879"/>
      <c r="V49" s="880"/>
      <c r="W49" s="881"/>
      <c r="X49" s="882"/>
      <c r="Y49" s="881"/>
      <c r="Z49" s="883"/>
      <c r="AA49" s="884"/>
      <c r="AB49" s="885"/>
      <c r="AC49" s="886"/>
      <c r="AD49" s="877" t="s">
        <v>1498</v>
      </c>
      <c r="AE49" s="878"/>
      <c r="AF49" s="877"/>
      <c r="AG49" s="877"/>
      <c r="AH49" s="879"/>
      <c r="AI49" s="880"/>
      <c r="AJ49" s="881"/>
      <c r="AK49" s="882"/>
      <c r="AL49" s="881"/>
      <c r="AM49" s="883"/>
      <c r="AN49" s="884"/>
      <c r="AO49" s="885"/>
    </row>
    <row r="50" spans="1:41" ht="15">
      <c r="A50" s="886"/>
      <c r="B50" s="950"/>
      <c r="C50" s="886"/>
      <c r="D50" s="877" t="s">
        <v>350</v>
      </c>
      <c r="E50" s="878"/>
      <c r="F50" s="877"/>
      <c r="G50" s="877"/>
      <c r="H50" s="879"/>
      <c r="I50" s="880"/>
      <c r="J50" s="881"/>
      <c r="K50" s="882"/>
      <c r="L50" s="881"/>
      <c r="M50" s="883"/>
      <c r="N50" s="884"/>
      <c r="O50" s="885"/>
      <c r="P50" s="865"/>
      <c r="Q50" s="877" t="s">
        <v>288</v>
      </c>
      <c r="R50" s="878"/>
      <c r="S50" s="877"/>
      <c r="T50" s="877"/>
      <c r="U50" s="879"/>
      <c r="V50" s="880"/>
      <c r="W50" s="881"/>
      <c r="X50" s="882"/>
      <c r="Y50" s="881"/>
      <c r="Z50" s="883"/>
      <c r="AA50" s="884"/>
      <c r="AB50" s="885"/>
      <c r="AC50" s="886"/>
      <c r="AD50" s="877" t="s">
        <v>1498</v>
      </c>
      <c r="AE50" s="878"/>
      <c r="AF50" s="877"/>
      <c r="AG50" s="877"/>
      <c r="AH50" s="879"/>
      <c r="AI50" s="880"/>
      <c r="AJ50" s="881"/>
      <c r="AK50" s="882"/>
      <c r="AL50" s="881"/>
      <c r="AM50" s="883"/>
      <c r="AN50" s="884"/>
      <c r="AO50" s="885"/>
    </row>
    <row r="51" spans="1:41" ht="15">
      <c r="A51" s="886"/>
      <c r="B51" s="950"/>
      <c r="C51" s="886"/>
      <c r="D51" s="877" t="s">
        <v>350</v>
      </c>
      <c r="E51" s="878"/>
      <c r="F51" s="877"/>
      <c r="G51" s="877"/>
      <c r="H51" s="879"/>
      <c r="I51" s="880"/>
      <c r="J51" s="881"/>
      <c r="K51" s="882"/>
      <c r="L51" s="881"/>
      <c r="M51" s="883"/>
      <c r="N51" s="884"/>
      <c r="O51" s="885"/>
      <c r="P51" s="865"/>
      <c r="Q51" s="877" t="s">
        <v>288</v>
      </c>
      <c r="R51" s="878"/>
      <c r="S51" s="877"/>
      <c r="T51" s="877"/>
      <c r="U51" s="879"/>
      <c r="V51" s="880"/>
      <c r="W51" s="881"/>
      <c r="X51" s="882"/>
      <c r="Y51" s="881"/>
      <c r="Z51" s="883"/>
      <c r="AA51" s="884"/>
      <c r="AB51" s="885"/>
      <c r="AC51" s="886"/>
      <c r="AD51" s="877" t="s">
        <v>1498</v>
      </c>
      <c r="AE51" s="878"/>
      <c r="AF51" s="877"/>
      <c r="AG51" s="877"/>
      <c r="AH51" s="879"/>
      <c r="AI51" s="880"/>
      <c r="AJ51" s="881"/>
      <c r="AK51" s="882"/>
      <c r="AL51" s="881"/>
      <c r="AM51" s="883"/>
      <c r="AN51" s="884"/>
      <c r="AO51" s="885"/>
    </row>
    <row r="52" spans="1:41" ht="15">
      <c r="A52" s="886"/>
      <c r="B52" s="950"/>
      <c r="C52" s="886"/>
      <c r="D52" s="877" t="s">
        <v>350</v>
      </c>
      <c r="E52" s="878"/>
      <c r="F52" s="877"/>
      <c r="G52" s="877"/>
      <c r="H52" s="879"/>
      <c r="I52" s="880"/>
      <c r="J52" s="881"/>
      <c r="K52" s="882"/>
      <c r="L52" s="881"/>
      <c r="M52" s="883"/>
      <c r="N52" s="884"/>
      <c r="O52" s="885"/>
      <c r="P52" s="865"/>
      <c r="Q52" s="877" t="s">
        <v>288</v>
      </c>
      <c r="R52" s="878"/>
      <c r="S52" s="877"/>
      <c r="T52" s="877"/>
      <c r="U52" s="879"/>
      <c r="V52" s="880"/>
      <c r="W52" s="881"/>
      <c r="X52" s="882"/>
      <c r="Y52" s="881"/>
      <c r="Z52" s="883"/>
      <c r="AA52" s="884"/>
      <c r="AB52" s="885"/>
      <c r="AC52" s="886"/>
      <c r="AD52" s="877" t="s">
        <v>1498</v>
      </c>
      <c r="AE52" s="878"/>
      <c r="AF52" s="877"/>
      <c r="AG52" s="877"/>
      <c r="AH52" s="879"/>
      <c r="AI52" s="880"/>
      <c r="AJ52" s="881"/>
      <c r="AK52" s="882"/>
      <c r="AL52" s="881"/>
      <c r="AM52" s="883"/>
      <c r="AN52" s="884"/>
      <c r="AO52" s="885"/>
    </row>
    <row r="53" spans="1:41" ht="15">
      <c r="A53" s="886"/>
      <c r="B53" s="950"/>
      <c r="C53" s="886"/>
      <c r="D53" s="877" t="s">
        <v>350</v>
      </c>
      <c r="E53" s="878"/>
      <c r="F53" s="877"/>
      <c r="G53" s="877"/>
      <c r="H53" s="879"/>
      <c r="I53" s="880"/>
      <c r="J53" s="881"/>
      <c r="K53" s="882"/>
      <c r="L53" s="881"/>
      <c r="M53" s="883"/>
      <c r="N53" s="884"/>
      <c r="O53" s="885"/>
      <c r="P53" s="865"/>
      <c r="Q53" s="877" t="s">
        <v>288</v>
      </c>
      <c r="R53" s="878"/>
      <c r="S53" s="877"/>
      <c r="T53" s="877"/>
      <c r="U53" s="879"/>
      <c r="V53" s="880"/>
      <c r="W53" s="881"/>
      <c r="X53" s="882"/>
      <c r="Y53" s="881"/>
      <c r="Z53" s="883"/>
      <c r="AA53" s="884"/>
      <c r="AB53" s="885"/>
      <c r="AC53" s="886"/>
      <c r="AD53" s="877" t="s">
        <v>1498</v>
      </c>
      <c r="AE53" s="878"/>
      <c r="AF53" s="877"/>
      <c r="AG53" s="877"/>
      <c r="AH53" s="879"/>
      <c r="AI53" s="880"/>
      <c r="AJ53" s="881"/>
      <c r="AK53" s="882"/>
      <c r="AL53" s="881"/>
      <c r="AM53" s="883"/>
      <c r="AN53" s="884"/>
      <c r="AO53" s="885"/>
    </row>
    <row r="54" spans="1:41" ht="15">
      <c r="A54" s="886"/>
      <c r="B54" s="950"/>
      <c r="C54" s="886"/>
      <c r="D54" s="877" t="s">
        <v>350</v>
      </c>
      <c r="E54" s="878"/>
      <c r="F54" s="877"/>
      <c r="G54" s="877"/>
      <c r="H54" s="879"/>
      <c r="I54" s="880"/>
      <c r="J54" s="881"/>
      <c r="K54" s="882"/>
      <c r="L54" s="881"/>
      <c r="M54" s="883"/>
      <c r="N54" s="884"/>
      <c r="O54" s="885"/>
      <c r="P54" s="865"/>
      <c r="Q54" s="877" t="s">
        <v>288</v>
      </c>
      <c r="R54" s="878"/>
      <c r="S54" s="877"/>
      <c r="T54" s="877"/>
      <c r="U54" s="879"/>
      <c r="V54" s="880"/>
      <c r="W54" s="881"/>
      <c r="X54" s="882"/>
      <c r="Y54" s="881"/>
      <c r="Z54" s="883"/>
      <c r="AA54" s="884"/>
      <c r="AB54" s="885"/>
      <c r="AC54" s="886"/>
      <c r="AD54" s="877" t="s">
        <v>1498</v>
      </c>
      <c r="AE54" s="878"/>
      <c r="AF54" s="877"/>
      <c r="AG54" s="877"/>
      <c r="AH54" s="879"/>
      <c r="AI54" s="880"/>
      <c r="AJ54" s="881"/>
      <c r="AK54" s="882"/>
      <c r="AL54" s="881"/>
      <c r="AM54" s="883"/>
      <c r="AN54" s="884"/>
      <c r="AO54" s="885"/>
    </row>
    <row r="55" spans="1:41" ht="15">
      <c r="A55" s="886"/>
      <c r="B55" s="950"/>
      <c r="C55" s="886"/>
      <c r="D55" s="877" t="s">
        <v>350</v>
      </c>
      <c r="E55" s="878"/>
      <c r="F55" s="877"/>
      <c r="G55" s="877"/>
      <c r="H55" s="879"/>
      <c r="I55" s="880"/>
      <c r="J55" s="881"/>
      <c r="K55" s="882"/>
      <c r="L55" s="881"/>
      <c r="M55" s="883"/>
      <c r="N55" s="884"/>
      <c r="O55" s="885"/>
      <c r="P55" s="865"/>
      <c r="Q55" s="877" t="s">
        <v>288</v>
      </c>
      <c r="R55" s="878"/>
      <c r="S55" s="877"/>
      <c r="T55" s="877"/>
      <c r="U55" s="879"/>
      <c r="V55" s="880"/>
      <c r="W55" s="881"/>
      <c r="X55" s="882"/>
      <c r="Y55" s="881"/>
      <c r="Z55" s="883"/>
      <c r="AA55" s="884"/>
      <c r="AB55" s="885"/>
      <c r="AC55" s="886"/>
      <c r="AD55" s="877" t="s">
        <v>1498</v>
      </c>
      <c r="AE55" s="878"/>
      <c r="AF55" s="877"/>
      <c r="AG55" s="877"/>
      <c r="AH55" s="879"/>
      <c r="AI55" s="880"/>
      <c r="AJ55" s="881"/>
      <c r="AK55" s="882"/>
      <c r="AL55" s="881"/>
      <c r="AM55" s="883"/>
      <c r="AN55" s="884"/>
      <c r="AO55" s="885"/>
    </row>
    <row r="56" spans="1:41" ht="15">
      <c r="A56" s="886"/>
      <c r="B56" s="950"/>
      <c r="C56" s="886"/>
      <c r="D56" s="877" t="s">
        <v>350</v>
      </c>
      <c r="E56" s="878"/>
      <c r="F56" s="877"/>
      <c r="G56" s="877"/>
      <c r="H56" s="879"/>
      <c r="I56" s="880"/>
      <c r="J56" s="881"/>
      <c r="K56" s="882"/>
      <c r="L56" s="881"/>
      <c r="M56" s="883"/>
      <c r="N56" s="884"/>
      <c r="O56" s="885"/>
      <c r="P56" s="865"/>
      <c r="Q56" s="877" t="s">
        <v>288</v>
      </c>
      <c r="R56" s="878"/>
      <c r="S56" s="877"/>
      <c r="T56" s="877"/>
      <c r="U56" s="879"/>
      <c r="V56" s="880"/>
      <c r="W56" s="881"/>
      <c r="X56" s="882"/>
      <c r="Y56" s="881"/>
      <c r="Z56" s="883"/>
      <c r="AA56" s="884"/>
      <c r="AB56" s="885"/>
      <c r="AC56" s="886"/>
      <c r="AD56" s="877" t="s">
        <v>1498</v>
      </c>
      <c r="AE56" s="878"/>
      <c r="AF56" s="877"/>
      <c r="AG56" s="877"/>
      <c r="AH56" s="879"/>
      <c r="AI56" s="880"/>
      <c r="AJ56" s="881"/>
      <c r="AK56" s="882"/>
      <c r="AL56" s="881"/>
      <c r="AM56" s="883"/>
      <c r="AN56" s="884"/>
      <c r="AO56" s="885"/>
    </row>
    <row r="57" spans="1:41" ht="15">
      <c r="A57" s="886"/>
      <c r="B57" s="950"/>
      <c r="C57" s="886"/>
      <c r="D57" s="877" t="s">
        <v>350</v>
      </c>
      <c r="E57" s="878"/>
      <c r="F57" s="877"/>
      <c r="G57" s="877"/>
      <c r="H57" s="879"/>
      <c r="I57" s="880"/>
      <c r="J57" s="881"/>
      <c r="K57" s="882"/>
      <c r="L57" s="881"/>
      <c r="M57" s="883"/>
      <c r="N57" s="884"/>
      <c r="O57" s="885"/>
      <c r="P57" s="865"/>
      <c r="Q57" s="877" t="s">
        <v>288</v>
      </c>
      <c r="R57" s="878"/>
      <c r="S57" s="877"/>
      <c r="T57" s="877"/>
      <c r="U57" s="879"/>
      <c r="V57" s="880"/>
      <c r="W57" s="881"/>
      <c r="X57" s="882"/>
      <c r="Y57" s="881"/>
      <c r="Z57" s="883"/>
      <c r="AA57" s="884"/>
      <c r="AB57" s="885"/>
      <c r="AC57" s="886"/>
      <c r="AD57" s="877" t="s">
        <v>1498</v>
      </c>
      <c r="AE57" s="878"/>
      <c r="AF57" s="877"/>
      <c r="AG57" s="877"/>
      <c r="AH57" s="879"/>
      <c r="AI57" s="880"/>
      <c r="AJ57" s="881"/>
      <c r="AK57" s="882"/>
      <c r="AL57" s="881"/>
      <c r="AM57" s="883"/>
      <c r="AN57" s="884"/>
      <c r="AO57" s="885"/>
    </row>
    <row r="58" spans="1:41" ht="15">
      <c r="A58" s="886"/>
      <c r="B58" s="950"/>
      <c r="C58" s="886"/>
      <c r="D58" s="877" t="s">
        <v>350</v>
      </c>
      <c r="E58" s="878"/>
      <c r="F58" s="877"/>
      <c r="G58" s="877"/>
      <c r="H58" s="879"/>
      <c r="I58" s="880"/>
      <c r="J58" s="881"/>
      <c r="K58" s="882"/>
      <c r="L58" s="881"/>
      <c r="M58" s="883"/>
      <c r="N58" s="884"/>
      <c r="O58" s="885"/>
      <c r="P58" s="865"/>
      <c r="Q58" s="877" t="s">
        <v>288</v>
      </c>
      <c r="R58" s="878"/>
      <c r="S58" s="877"/>
      <c r="T58" s="877"/>
      <c r="U58" s="879"/>
      <c r="V58" s="880"/>
      <c r="W58" s="881"/>
      <c r="X58" s="882"/>
      <c r="Y58" s="881"/>
      <c r="Z58" s="883"/>
      <c r="AA58" s="884"/>
      <c r="AB58" s="885"/>
      <c r="AC58" s="886"/>
      <c r="AD58" s="877" t="s">
        <v>1498</v>
      </c>
      <c r="AE58" s="878"/>
      <c r="AF58" s="877"/>
      <c r="AG58" s="877"/>
      <c r="AH58" s="879"/>
      <c r="AI58" s="880"/>
      <c r="AJ58" s="881"/>
      <c r="AK58" s="882"/>
      <c r="AL58" s="881"/>
      <c r="AM58" s="883"/>
      <c r="AN58" s="884"/>
      <c r="AO58" s="885"/>
    </row>
    <row r="59" spans="1:41" ht="15">
      <c r="A59" s="886"/>
      <c r="B59" s="950"/>
      <c r="C59" s="886"/>
      <c r="D59" s="877" t="s">
        <v>350</v>
      </c>
      <c r="E59" s="878"/>
      <c r="F59" s="877"/>
      <c r="G59" s="877"/>
      <c r="H59" s="879"/>
      <c r="I59" s="880"/>
      <c r="J59" s="881"/>
      <c r="K59" s="882"/>
      <c r="L59" s="881"/>
      <c r="M59" s="883"/>
      <c r="N59" s="884"/>
      <c r="O59" s="885"/>
      <c r="P59" s="865"/>
      <c r="Q59" s="877" t="s">
        <v>288</v>
      </c>
      <c r="R59" s="878"/>
      <c r="S59" s="877"/>
      <c r="T59" s="877"/>
      <c r="U59" s="879"/>
      <c r="V59" s="880"/>
      <c r="W59" s="881"/>
      <c r="X59" s="882"/>
      <c r="Y59" s="881"/>
      <c r="Z59" s="883"/>
      <c r="AA59" s="884"/>
      <c r="AB59" s="885"/>
      <c r="AC59" s="886"/>
      <c r="AD59" s="877" t="s">
        <v>1498</v>
      </c>
      <c r="AE59" s="878"/>
      <c r="AF59" s="877"/>
      <c r="AG59" s="877"/>
      <c r="AH59" s="879"/>
      <c r="AI59" s="880"/>
      <c r="AJ59" s="881"/>
      <c r="AK59" s="882"/>
      <c r="AL59" s="881"/>
      <c r="AM59" s="883"/>
      <c r="AN59" s="884"/>
      <c r="AO59" s="885"/>
    </row>
    <row r="60" spans="1:41" ht="15">
      <c r="A60" s="886"/>
      <c r="B60" s="950"/>
      <c r="C60" s="886"/>
      <c r="D60" s="877" t="s">
        <v>350</v>
      </c>
      <c r="E60" s="878"/>
      <c r="F60" s="877"/>
      <c r="G60" s="877"/>
      <c r="H60" s="879"/>
      <c r="I60" s="880"/>
      <c r="J60" s="881"/>
      <c r="K60" s="882"/>
      <c r="L60" s="881"/>
      <c r="M60" s="883"/>
      <c r="N60" s="884"/>
      <c r="O60" s="885"/>
      <c r="P60" s="865"/>
      <c r="Q60" s="877" t="s">
        <v>288</v>
      </c>
      <c r="R60" s="878"/>
      <c r="S60" s="877"/>
      <c r="T60" s="877"/>
      <c r="U60" s="879"/>
      <c r="V60" s="880"/>
      <c r="W60" s="881"/>
      <c r="X60" s="882"/>
      <c r="Y60" s="881"/>
      <c r="Z60" s="883"/>
      <c r="AA60" s="884"/>
      <c r="AB60" s="885"/>
      <c r="AC60" s="886"/>
      <c r="AD60" s="877" t="s">
        <v>1498</v>
      </c>
      <c r="AE60" s="878"/>
      <c r="AF60" s="877"/>
      <c r="AG60" s="877"/>
      <c r="AH60" s="879"/>
      <c r="AI60" s="880"/>
      <c r="AJ60" s="881"/>
      <c r="AK60" s="882"/>
      <c r="AL60" s="881"/>
      <c r="AM60" s="883"/>
      <c r="AN60" s="884"/>
      <c r="AO60" s="885"/>
    </row>
    <row r="61" spans="1:41" ht="15">
      <c r="A61" s="886"/>
      <c r="B61" s="950"/>
      <c r="C61" s="886"/>
      <c r="D61" s="877" t="s">
        <v>350</v>
      </c>
      <c r="E61" s="878"/>
      <c r="F61" s="877"/>
      <c r="G61" s="877"/>
      <c r="H61" s="879"/>
      <c r="I61" s="880"/>
      <c r="J61" s="881"/>
      <c r="K61" s="882"/>
      <c r="L61" s="881"/>
      <c r="M61" s="883"/>
      <c r="N61" s="884"/>
      <c r="O61" s="885"/>
      <c r="P61" s="865"/>
      <c r="Q61" s="877" t="s">
        <v>288</v>
      </c>
      <c r="R61" s="878"/>
      <c r="S61" s="877"/>
      <c r="T61" s="877"/>
      <c r="U61" s="879"/>
      <c r="V61" s="880"/>
      <c r="W61" s="881"/>
      <c r="X61" s="882"/>
      <c r="Y61" s="881"/>
      <c r="Z61" s="883"/>
      <c r="AA61" s="884"/>
      <c r="AB61" s="885"/>
      <c r="AC61" s="886"/>
      <c r="AD61" s="877" t="s">
        <v>1498</v>
      </c>
      <c r="AE61" s="878"/>
      <c r="AF61" s="877"/>
      <c r="AG61" s="877"/>
      <c r="AH61" s="879"/>
      <c r="AI61" s="880"/>
      <c r="AJ61" s="881"/>
      <c r="AK61" s="882"/>
      <c r="AL61" s="881"/>
      <c r="AM61" s="883"/>
      <c r="AN61" s="884"/>
      <c r="AO61" s="885"/>
    </row>
    <row r="62" spans="1:41" ht="15">
      <c r="A62" s="886"/>
      <c r="B62" s="950"/>
      <c r="C62" s="886"/>
      <c r="D62" s="877" t="s">
        <v>350</v>
      </c>
      <c r="E62" s="878"/>
      <c r="F62" s="877"/>
      <c r="G62" s="877"/>
      <c r="H62" s="879"/>
      <c r="I62" s="880"/>
      <c r="J62" s="881"/>
      <c r="K62" s="882"/>
      <c r="L62" s="881"/>
      <c r="M62" s="883"/>
      <c r="N62" s="884"/>
      <c r="O62" s="885"/>
      <c r="P62" s="865"/>
      <c r="Q62" s="877" t="s">
        <v>288</v>
      </c>
      <c r="R62" s="878"/>
      <c r="S62" s="877"/>
      <c r="T62" s="877"/>
      <c r="U62" s="879"/>
      <c r="V62" s="880"/>
      <c r="W62" s="881"/>
      <c r="X62" s="882"/>
      <c r="Y62" s="881"/>
      <c r="Z62" s="883"/>
      <c r="AA62" s="884"/>
      <c r="AB62" s="885"/>
      <c r="AC62" s="886"/>
      <c r="AD62" s="877" t="s">
        <v>1498</v>
      </c>
      <c r="AE62" s="878"/>
      <c r="AF62" s="877"/>
      <c r="AG62" s="877"/>
      <c r="AH62" s="879"/>
      <c r="AI62" s="880"/>
      <c r="AJ62" s="881"/>
      <c r="AK62" s="882"/>
      <c r="AL62" s="881"/>
      <c r="AM62" s="883"/>
      <c r="AN62" s="884"/>
      <c r="AO62" s="885"/>
    </row>
    <row r="63" spans="1:41" ht="15">
      <c r="A63" s="886"/>
      <c r="B63" s="950"/>
      <c r="C63" s="886"/>
      <c r="D63" s="877" t="s">
        <v>350</v>
      </c>
      <c r="E63" s="878"/>
      <c r="F63" s="877"/>
      <c r="G63" s="877"/>
      <c r="H63" s="879"/>
      <c r="I63" s="880"/>
      <c r="J63" s="881"/>
      <c r="K63" s="882"/>
      <c r="L63" s="881"/>
      <c r="M63" s="883"/>
      <c r="N63" s="884"/>
      <c r="O63" s="885"/>
      <c r="P63" s="865"/>
      <c r="Q63" s="877" t="s">
        <v>288</v>
      </c>
      <c r="R63" s="878"/>
      <c r="S63" s="877"/>
      <c r="T63" s="877"/>
      <c r="U63" s="879"/>
      <c r="V63" s="880"/>
      <c r="W63" s="881"/>
      <c r="X63" s="882"/>
      <c r="Y63" s="881"/>
      <c r="Z63" s="883"/>
      <c r="AA63" s="884"/>
      <c r="AB63" s="885"/>
      <c r="AC63" s="886"/>
      <c r="AD63" s="877" t="s">
        <v>1498</v>
      </c>
      <c r="AE63" s="878"/>
      <c r="AF63" s="877"/>
      <c r="AG63" s="877"/>
      <c r="AH63" s="879"/>
      <c r="AI63" s="880"/>
      <c r="AJ63" s="881"/>
      <c r="AK63" s="882"/>
      <c r="AL63" s="881"/>
      <c r="AM63" s="883"/>
      <c r="AN63" s="884"/>
      <c r="AO63" s="885"/>
    </row>
    <row r="64" spans="1:41" ht="15">
      <c r="A64" s="886"/>
      <c r="B64" s="950"/>
      <c r="C64" s="886"/>
      <c r="D64" s="877" t="s">
        <v>350</v>
      </c>
      <c r="E64" s="878"/>
      <c r="F64" s="877"/>
      <c r="G64" s="877"/>
      <c r="H64" s="879"/>
      <c r="I64" s="880"/>
      <c r="J64" s="881"/>
      <c r="K64" s="882"/>
      <c r="L64" s="881"/>
      <c r="M64" s="883"/>
      <c r="N64" s="884"/>
      <c r="O64" s="885"/>
      <c r="P64" s="865"/>
      <c r="Q64" s="877" t="s">
        <v>288</v>
      </c>
      <c r="R64" s="878"/>
      <c r="S64" s="877"/>
      <c r="T64" s="877"/>
      <c r="U64" s="879"/>
      <c r="V64" s="880"/>
      <c r="W64" s="881"/>
      <c r="X64" s="882"/>
      <c r="Y64" s="881"/>
      <c r="Z64" s="883"/>
      <c r="AA64" s="884"/>
      <c r="AB64" s="885"/>
      <c r="AC64" s="886"/>
      <c r="AD64" s="877" t="s">
        <v>1498</v>
      </c>
      <c r="AE64" s="878"/>
      <c r="AF64" s="877"/>
      <c r="AG64" s="877"/>
      <c r="AH64" s="879"/>
      <c r="AI64" s="880"/>
      <c r="AJ64" s="881"/>
      <c r="AK64" s="882"/>
      <c r="AL64" s="881"/>
      <c r="AM64" s="883"/>
      <c r="AN64" s="884"/>
      <c r="AO64" s="885"/>
    </row>
    <row r="65" spans="1:41" ht="15">
      <c r="A65" s="886"/>
      <c r="B65" s="950"/>
      <c r="C65" s="886"/>
      <c r="D65" s="877" t="s">
        <v>350</v>
      </c>
      <c r="E65" s="878"/>
      <c r="F65" s="877"/>
      <c r="G65" s="877"/>
      <c r="H65" s="879"/>
      <c r="I65" s="880"/>
      <c r="J65" s="881"/>
      <c r="K65" s="882"/>
      <c r="L65" s="881"/>
      <c r="M65" s="883"/>
      <c r="N65" s="884"/>
      <c r="O65" s="885"/>
      <c r="P65" s="865"/>
      <c r="Q65" s="877" t="s">
        <v>288</v>
      </c>
      <c r="R65" s="878"/>
      <c r="S65" s="877"/>
      <c r="T65" s="877"/>
      <c r="U65" s="879"/>
      <c r="V65" s="880"/>
      <c r="W65" s="881"/>
      <c r="X65" s="882"/>
      <c r="Y65" s="881"/>
      <c r="Z65" s="883"/>
      <c r="AA65" s="884"/>
      <c r="AB65" s="885"/>
      <c r="AC65" s="886"/>
      <c r="AD65" s="877" t="s">
        <v>1498</v>
      </c>
      <c r="AE65" s="878"/>
      <c r="AF65" s="877"/>
      <c r="AG65" s="877"/>
      <c r="AH65" s="879"/>
      <c r="AI65" s="880"/>
      <c r="AJ65" s="881"/>
      <c r="AK65" s="882"/>
      <c r="AL65" s="881"/>
      <c r="AM65" s="883"/>
      <c r="AN65" s="884"/>
      <c r="AO65" s="885"/>
    </row>
    <row r="66" spans="1:41" ht="15">
      <c r="A66" s="886"/>
      <c r="B66" s="950"/>
      <c r="C66" s="886"/>
      <c r="D66" s="877" t="s">
        <v>350</v>
      </c>
      <c r="E66" s="878"/>
      <c r="F66" s="877"/>
      <c r="G66" s="877"/>
      <c r="H66" s="879"/>
      <c r="I66" s="880"/>
      <c r="J66" s="881"/>
      <c r="K66" s="882"/>
      <c r="L66" s="881"/>
      <c r="M66" s="883"/>
      <c r="N66" s="884"/>
      <c r="O66" s="885"/>
      <c r="P66" s="865"/>
      <c r="Q66" s="877" t="s">
        <v>288</v>
      </c>
      <c r="R66" s="878"/>
      <c r="S66" s="877"/>
      <c r="T66" s="877"/>
      <c r="U66" s="879"/>
      <c r="V66" s="880"/>
      <c r="W66" s="881"/>
      <c r="X66" s="882"/>
      <c r="Y66" s="881"/>
      <c r="Z66" s="883"/>
      <c r="AA66" s="884"/>
      <c r="AB66" s="885"/>
      <c r="AC66" s="886"/>
      <c r="AD66" s="877" t="s">
        <v>1498</v>
      </c>
      <c r="AE66" s="878"/>
      <c r="AF66" s="877"/>
      <c r="AG66" s="877"/>
      <c r="AH66" s="879"/>
      <c r="AI66" s="880"/>
      <c r="AJ66" s="881"/>
      <c r="AK66" s="882"/>
      <c r="AL66" s="881"/>
      <c r="AM66" s="883"/>
      <c r="AN66" s="884"/>
      <c r="AO66" s="885"/>
    </row>
    <row r="67" spans="1:41" ht="15">
      <c r="A67" s="886"/>
      <c r="B67" s="950"/>
      <c r="C67" s="886"/>
      <c r="D67" s="877" t="s">
        <v>350</v>
      </c>
      <c r="E67" s="878"/>
      <c r="F67" s="877"/>
      <c r="G67" s="877"/>
      <c r="H67" s="879"/>
      <c r="I67" s="880"/>
      <c r="J67" s="881"/>
      <c r="K67" s="882"/>
      <c r="L67" s="881"/>
      <c r="M67" s="883"/>
      <c r="N67" s="884"/>
      <c r="O67" s="885"/>
      <c r="P67" s="865"/>
      <c r="Q67" s="877" t="s">
        <v>288</v>
      </c>
      <c r="R67" s="878"/>
      <c r="S67" s="877"/>
      <c r="T67" s="877"/>
      <c r="U67" s="879"/>
      <c r="V67" s="880"/>
      <c r="W67" s="881"/>
      <c r="X67" s="882"/>
      <c r="Y67" s="881"/>
      <c r="Z67" s="883"/>
      <c r="AA67" s="884"/>
      <c r="AB67" s="885"/>
      <c r="AC67" s="886"/>
      <c r="AD67" s="877" t="s">
        <v>1498</v>
      </c>
      <c r="AE67" s="878"/>
      <c r="AF67" s="877"/>
      <c r="AG67" s="877"/>
      <c r="AH67" s="879"/>
      <c r="AI67" s="880"/>
      <c r="AJ67" s="881"/>
      <c r="AK67" s="882"/>
      <c r="AL67" s="881"/>
      <c r="AM67" s="883"/>
      <c r="AN67" s="884"/>
      <c r="AO67" s="885"/>
    </row>
    <row r="68" spans="1:41" ht="15">
      <c r="A68" s="886"/>
      <c r="B68" s="950"/>
      <c r="C68" s="886"/>
      <c r="D68" s="877" t="s">
        <v>350</v>
      </c>
      <c r="E68" s="878"/>
      <c r="F68" s="877"/>
      <c r="G68" s="877"/>
      <c r="H68" s="879"/>
      <c r="I68" s="880"/>
      <c r="J68" s="881"/>
      <c r="K68" s="882"/>
      <c r="L68" s="881"/>
      <c r="M68" s="883"/>
      <c r="N68" s="884"/>
      <c r="O68" s="885"/>
      <c r="P68" s="865"/>
      <c r="Q68" s="877" t="s">
        <v>288</v>
      </c>
      <c r="R68" s="878"/>
      <c r="S68" s="877"/>
      <c r="T68" s="877"/>
      <c r="U68" s="879"/>
      <c r="V68" s="880"/>
      <c r="W68" s="881"/>
      <c r="X68" s="882"/>
      <c r="Y68" s="881"/>
      <c r="Z68" s="883"/>
      <c r="AA68" s="884"/>
      <c r="AB68" s="885"/>
      <c r="AC68" s="886"/>
      <c r="AD68" s="877" t="s">
        <v>1498</v>
      </c>
      <c r="AE68" s="878"/>
      <c r="AF68" s="877"/>
      <c r="AG68" s="877"/>
      <c r="AH68" s="879"/>
      <c r="AI68" s="880"/>
      <c r="AJ68" s="881"/>
      <c r="AK68" s="882"/>
      <c r="AL68" s="881"/>
      <c r="AM68" s="883"/>
      <c r="AN68" s="884"/>
      <c r="AO68" s="885"/>
    </row>
    <row r="69" spans="1:41" ht="15">
      <c r="A69" s="886"/>
      <c r="B69" s="950"/>
      <c r="C69" s="886"/>
      <c r="D69" s="877" t="s">
        <v>350</v>
      </c>
      <c r="E69" s="878"/>
      <c r="F69" s="877"/>
      <c r="G69" s="877"/>
      <c r="H69" s="879"/>
      <c r="I69" s="880"/>
      <c r="J69" s="881"/>
      <c r="K69" s="882"/>
      <c r="L69" s="881"/>
      <c r="M69" s="883"/>
      <c r="N69" s="884"/>
      <c r="O69" s="885"/>
      <c r="P69" s="865"/>
      <c r="Q69" s="877" t="s">
        <v>288</v>
      </c>
      <c r="R69" s="878"/>
      <c r="S69" s="877"/>
      <c r="T69" s="877"/>
      <c r="U69" s="879"/>
      <c r="V69" s="880"/>
      <c r="W69" s="881"/>
      <c r="X69" s="882"/>
      <c r="Y69" s="881"/>
      <c r="Z69" s="883"/>
      <c r="AA69" s="884"/>
      <c r="AB69" s="885"/>
      <c r="AC69" s="886"/>
      <c r="AD69" s="877" t="s">
        <v>1498</v>
      </c>
      <c r="AE69" s="878"/>
      <c r="AF69" s="877"/>
      <c r="AG69" s="877"/>
      <c r="AH69" s="879"/>
      <c r="AI69" s="880"/>
      <c r="AJ69" s="881"/>
      <c r="AK69" s="882"/>
      <c r="AL69" s="881"/>
      <c r="AM69" s="883"/>
      <c r="AN69" s="884"/>
      <c r="AO69" s="885"/>
    </row>
    <row r="70" spans="1:41" ht="15">
      <c r="A70" s="886"/>
      <c r="B70" s="950"/>
      <c r="C70" s="886"/>
      <c r="D70" s="877" t="s">
        <v>350</v>
      </c>
      <c r="E70" s="878"/>
      <c r="F70" s="877"/>
      <c r="G70" s="877"/>
      <c r="H70" s="879"/>
      <c r="I70" s="880"/>
      <c r="J70" s="881"/>
      <c r="K70" s="882"/>
      <c r="L70" s="881"/>
      <c r="M70" s="883"/>
      <c r="N70" s="884"/>
      <c r="O70" s="885"/>
      <c r="P70" s="865"/>
      <c r="Q70" s="877" t="s">
        <v>288</v>
      </c>
      <c r="R70" s="878"/>
      <c r="S70" s="877"/>
      <c r="T70" s="877"/>
      <c r="U70" s="879"/>
      <c r="V70" s="880"/>
      <c r="W70" s="881"/>
      <c r="X70" s="882"/>
      <c r="Y70" s="881"/>
      <c r="Z70" s="883"/>
      <c r="AA70" s="884"/>
      <c r="AB70" s="885"/>
      <c r="AC70" s="886"/>
      <c r="AD70" s="877" t="s">
        <v>1498</v>
      </c>
      <c r="AE70" s="878"/>
      <c r="AF70" s="877"/>
      <c r="AG70" s="877"/>
      <c r="AH70" s="879"/>
      <c r="AI70" s="880"/>
      <c r="AJ70" s="881"/>
      <c r="AK70" s="882"/>
      <c r="AL70" s="881"/>
      <c r="AM70" s="883"/>
      <c r="AN70" s="884"/>
      <c r="AO70" s="885"/>
    </row>
    <row r="71" spans="1:41" ht="15">
      <c r="A71" s="886"/>
      <c r="B71" s="950"/>
      <c r="C71" s="886"/>
      <c r="D71" s="877" t="s">
        <v>350</v>
      </c>
      <c r="E71" s="878"/>
      <c r="F71" s="877"/>
      <c r="G71" s="877"/>
      <c r="H71" s="879"/>
      <c r="I71" s="880"/>
      <c r="J71" s="881"/>
      <c r="K71" s="882"/>
      <c r="L71" s="881"/>
      <c r="M71" s="883"/>
      <c r="N71" s="884"/>
      <c r="O71" s="885"/>
      <c r="P71" s="865"/>
      <c r="Q71" s="877" t="s">
        <v>288</v>
      </c>
      <c r="R71" s="878"/>
      <c r="S71" s="877"/>
      <c r="T71" s="877"/>
      <c r="U71" s="879"/>
      <c r="V71" s="880"/>
      <c r="W71" s="881"/>
      <c r="X71" s="882"/>
      <c r="Y71" s="881"/>
      <c r="Z71" s="883"/>
      <c r="AA71" s="884"/>
      <c r="AB71" s="885"/>
      <c r="AC71" s="886"/>
      <c r="AD71" s="877" t="s">
        <v>1498</v>
      </c>
      <c r="AE71" s="878"/>
      <c r="AF71" s="877"/>
      <c r="AG71" s="877"/>
      <c r="AH71" s="879"/>
      <c r="AI71" s="880"/>
      <c r="AJ71" s="881"/>
      <c r="AK71" s="882"/>
      <c r="AL71" s="881"/>
      <c r="AM71" s="883"/>
      <c r="AN71" s="884"/>
      <c r="AO71" s="885"/>
    </row>
    <row r="72" spans="1:41" ht="15">
      <c r="A72" s="886"/>
      <c r="B72" s="950"/>
      <c r="C72" s="886"/>
      <c r="D72" s="877" t="s">
        <v>350</v>
      </c>
      <c r="E72" s="878"/>
      <c r="F72" s="877"/>
      <c r="G72" s="877"/>
      <c r="H72" s="879"/>
      <c r="I72" s="880"/>
      <c r="J72" s="881"/>
      <c r="K72" s="882"/>
      <c r="L72" s="881"/>
      <c r="M72" s="883"/>
      <c r="N72" s="884"/>
      <c r="O72" s="885"/>
      <c r="P72" s="865"/>
      <c r="Q72" s="877" t="s">
        <v>288</v>
      </c>
      <c r="R72" s="878"/>
      <c r="S72" s="877"/>
      <c r="T72" s="877"/>
      <c r="U72" s="879"/>
      <c r="V72" s="880"/>
      <c r="W72" s="881"/>
      <c r="X72" s="882"/>
      <c r="Y72" s="881"/>
      <c r="Z72" s="883"/>
      <c r="AA72" s="884"/>
      <c r="AB72" s="885"/>
      <c r="AC72" s="886"/>
      <c r="AD72" s="877" t="s">
        <v>1498</v>
      </c>
      <c r="AE72" s="878"/>
      <c r="AF72" s="877"/>
      <c r="AG72" s="877"/>
      <c r="AH72" s="879"/>
      <c r="AI72" s="880"/>
      <c r="AJ72" s="881"/>
      <c r="AK72" s="882"/>
      <c r="AL72" s="881"/>
      <c r="AM72" s="883"/>
      <c r="AN72" s="884"/>
      <c r="AO72" s="885"/>
    </row>
    <row r="73" spans="1:41" ht="15">
      <c r="A73" s="886"/>
      <c r="B73" s="950"/>
      <c r="C73" s="886"/>
      <c r="D73" s="877" t="s">
        <v>350</v>
      </c>
      <c r="E73" s="878"/>
      <c r="F73" s="877"/>
      <c r="G73" s="877"/>
      <c r="H73" s="879"/>
      <c r="I73" s="880"/>
      <c r="J73" s="881"/>
      <c r="K73" s="882"/>
      <c r="L73" s="881"/>
      <c r="M73" s="883"/>
      <c r="N73" s="884"/>
      <c r="O73" s="885"/>
      <c r="P73" s="865"/>
      <c r="Q73" s="877" t="s">
        <v>288</v>
      </c>
      <c r="R73" s="878"/>
      <c r="S73" s="877"/>
      <c r="T73" s="877"/>
      <c r="U73" s="879"/>
      <c r="V73" s="880"/>
      <c r="W73" s="881"/>
      <c r="X73" s="882"/>
      <c r="Y73" s="881"/>
      <c r="Z73" s="883"/>
      <c r="AA73" s="884"/>
      <c r="AB73" s="885"/>
      <c r="AC73" s="886"/>
      <c r="AD73" s="877" t="s">
        <v>1498</v>
      </c>
      <c r="AE73" s="878"/>
      <c r="AF73" s="877"/>
      <c r="AG73" s="877"/>
      <c r="AH73" s="879"/>
      <c r="AI73" s="880"/>
      <c r="AJ73" s="881"/>
      <c r="AK73" s="882"/>
      <c r="AL73" s="881"/>
      <c r="AM73" s="883"/>
      <c r="AN73" s="884"/>
      <c r="AO73" s="885"/>
    </row>
    <row r="74" spans="1:41" ht="15">
      <c r="A74" s="886"/>
      <c r="B74" s="950"/>
      <c r="C74" s="886"/>
      <c r="D74" s="877" t="s">
        <v>350</v>
      </c>
      <c r="E74" s="878"/>
      <c r="F74" s="877"/>
      <c r="G74" s="877"/>
      <c r="H74" s="879"/>
      <c r="I74" s="880"/>
      <c r="J74" s="881"/>
      <c r="K74" s="882"/>
      <c r="L74" s="881"/>
      <c r="M74" s="883"/>
      <c r="N74" s="884"/>
      <c r="O74" s="885"/>
      <c r="P74" s="865"/>
      <c r="Q74" s="877" t="s">
        <v>288</v>
      </c>
      <c r="R74" s="878"/>
      <c r="S74" s="877"/>
      <c r="T74" s="877"/>
      <c r="U74" s="879"/>
      <c r="V74" s="880"/>
      <c r="W74" s="881"/>
      <c r="X74" s="882"/>
      <c r="Y74" s="881"/>
      <c r="Z74" s="883"/>
      <c r="AA74" s="884"/>
      <c r="AB74" s="885"/>
      <c r="AC74" s="886"/>
      <c r="AD74" s="877" t="s">
        <v>1498</v>
      </c>
      <c r="AE74" s="878"/>
      <c r="AF74" s="877"/>
      <c r="AG74" s="877"/>
      <c r="AH74" s="879"/>
      <c r="AI74" s="880"/>
      <c r="AJ74" s="881"/>
      <c r="AK74" s="882"/>
      <c r="AL74" s="881"/>
      <c r="AM74" s="883"/>
      <c r="AN74" s="884"/>
      <c r="AO74" s="885"/>
    </row>
    <row r="75" spans="1:41" ht="15">
      <c r="A75" s="886"/>
      <c r="B75" s="950"/>
      <c r="C75" s="886"/>
      <c r="D75" s="877" t="s">
        <v>350</v>
      </c>
      <c r="E75" s="878"/>
      <c r="F75" s="877"/>
      <c r="G75" s="877"/>
      <c r="H75" s="879"/>
      <c r="I75" s="880"/>
      <c r="J75" s="881"/>
      <c r="K75" s="882"/>
      <c r="L75" s="881"/>
      <c r="M75" s="883"/>
      <c r="N75" s="884"/>
      <c r="O75" s="885"/>
      <c r="P75" s="865"/>
      <c r="Q75" s="877" t="s">
        <v>288</v>
      </c>
      <c r="R75" s="878"/>
      <c r="S75" s="877"/>
      <c r="T75" s="877"/>
      <c r="U75" s="879"/>
      <c r="V75" s="880"/>
      <c r="W75" s="881"/>
      <c r="X75" s="882"/>
      <c r="Y75" s="881"/>
      <c r="Z75" s="883"/>
      <c r="AA75" s="884"/>
      <c r="AB75" s="885"/>
      <c r="AC75" s="886"/>
      <c r="AD75" s="877" t="s">
        <v>1498</v>
      </c>
      <c r="AE75" s="878"/>
      <c r="AF75" s="877"/>
      <c r="AG75" s="877"/>
      <c r="AH75" s="879"/>
      <c r="AI75" s="880"/>
      <c r="AJ75" s="881"/>
      <c r="AK75" s="882"/>
      <c r="AL75" s="881"/>
      <c r="AM75" s="883"/>
      <c r="AN75" s="884"/>
      <c r="AO75" s="885"/>
    </row>
    <row r="76" spans="1:41" ht="15">
      <c r="A76" s="886"/>
      <c r="B76" s="950"/>
      <c r="C76" s="886"/>
      <c r="D76" s="877" t="s">
        <v>350</v>
      </c>
      <c r="E76" s="878"/>
      <c r="F76" s="877"/>
      <c r="G76" s="877"/>
      <c r="H76" s="879"/>
      <c r="I76" s="880"/>
      <c r="J76" s="881"/>
      <c r="K76" s="882"/>
      <c r="L76" s="881"/>
      <c r="M76" s="883"/>
      <c r="N76" s="884"/>
      <c r="O76" s="885"/>
      <c r="P76" s="865"/>
      <c r="Q76" s="877" t="s">
        <v>288</v>
      </c>
      <c r="R76" s="878"/>
      <c r="S76" s="877"/>
      <c r="T76" s="877"/>
      <c r="U76" s="879"/>
      <c r="V76" s="880"/>
      <c r="W76" s="881"/>
      <c r="X76" s="882"/>
      <c r="Y76" s="881"/>
      <c r="Z76" s="883"/>
      <c r="AA76" s="884"/>
      <c r="AB76" s="885"/>
      <c r="AC76" s="886"/>
      <c r="AD76" s="877" t="s">
        <v>1498</v>
      </c>
      <c r="AE76" s="878"/>
      <c r="AF76" s="877"/>
      <c r="AG76" s="877"/>
      <c r="AH76" s="879"/>
      <c r="AI76" s="880"/>
      <c r="AJ76" s="881"/>
      <c r="AK76" s="882"/>
      <c r="AL76" s="881"/>
      <c r="AM76" s="883"/>
      <c r="AN76" s="884"/>
      <c r="AO76" s="885"/>
    </row>
    <row r="77" spans="1:41" ht="15">
      <c r="A77" s="886"/>
      <c r="B77" s="950"/>
      <c r="C77" s="886"/>
      <c r="D77" s="877" t="s">
        <v>350</v>
      </c>
      <c r="E77" s="878"/>
      <c r="F77" s="877"/>
      <c r="G77" s="877"/>
      <c r="H77" s="879"/>
      <c r="I77" s="880"/>
      <c r="J77" s="881"/>
      <c r="K77" s="882"/>
      <c r="L77" s="881"/>
      <c r="M77" s="883"/>
      <c r="N77" s="884"/>
      <c r="O77" s="885"/>
      <c r="P77" s="865"/>
      <c r="Q77" s="877" t="s">
        <v>288</v>
      </c>
      <c r="R77" s="878"/>
      <c r="S77" s="877"/>
      <c r="T77" s="877"/>
      <c r="U77" s="879"/>
      <c r="V77" s="880"/>
      <c r="W77" s="881"/>
      <c r="X77" s="882"/>
      <c r="Y77" s="881"/>
      <c r="Z77" s="883"/>
      <c r="AA77" s="884"/>
      <c r="AB77" s="885"/>
      <c r="AC77" s="886"/>
      <c r="AD77" s="877" t="s">
        <v>1498</v>
      </c>
      <c r="AE77" s="878"/>
      <c r="AF77" s="877"/>
      <c r="AG77" s="877"/>
      <c r="AH77" s="879"/>
      <c r="AI77" s="880"/>
      <c r="AJ77" s="881"/>
      <c r="AK77" s="882"/>
      <c r="AL77" s="881"/>
      <c r="AM77" s="883"/>
      <c r="AN77" s="884"/>
      <c r="AO77" s="885"/>
    </row>
    <row r="78" spans="1:41" ht="15">
      <c r="A78" s="886"/>
      <c r="B78" s="950"/>
      <c r="C78" s="886"/>
      <c r="D78" s="877" t="s">
        <v>350</v>
      </c>
      <c r="E78" s="878"/>
      <c r="F78" s="877"/>
      <c r="G78" s="877"/>
      <c r="H78" s="879"/>
      <c r="I78" s="880"/>
      <c r="J78" s="881"/>
      <c r="K78" s="882"/>
      <c r="L78" s="881"/>
      <c r="M78" s="883"/>
      <c r="N78" s="884"/>
      <c r="O78" s="885"/>
      <c r="P78" s="865"/>
      <c r="Q78" s="877" t="s">
        <v>288</v>
      </c>
      <c r="R78" s="878"/>
      <c r="S78" s="877"/>
      <c r="T78" s="877"/>
      <c r="U78" s="879"/>
      <c r="V78" s="880"/>
      <c r="W78" s="881"/>
      <c r="X78" s="882"/>
      <c r="Y78" s="881"/>
      <c r="Z78" s="883"/>
      <c r="AA78" s="884"/>
      <c r="AB78" s="885"/>
      <c r="AC78" s="886"/>
      <c r="AD78" s="877" t="s">
        <v>1498</v>
      </c>
      <c r="AE78" s="878"/>
      <c r="AF78" s="877"/>
      <c r="AG78" s="877"/>
      <c r="AH78" s="879"/>
      <c r="AI78" s="880"/>
      <c r="AJ78" s="881"/>
      <c r="AK78" s="882"/>
      <c r="AL78" s="881"/>
      <c r="AM78" s="883"/>
      <c r="AN78" s="884"/>
      <c r="AO78" s="885"/>
    </row>
    <row r="79" spans="1:41" ht="15">
      <c r="A79" s="886"/>
      <c r="B79" s="950"/>
      <c r="C79" s="886"/>
      <c r="D79" s="877" t="s">
        <v>350</v>
      </c>
      <c r="E79" s="878"/>
      <c r="F79" s="877"/>
      <c r="G79" s="877"/>
      <c r="H79" s="879"/>
      <c r="I79" s="880"/>
      <c r="J79" s="881"/>
      <c r="K79" s="882"/>
      <c r="L79" s="881"/>
      <c r="M79" s="883"/>
      <c r="N79" s="884"/>
      <c r="O79" s="885"/>
      <c r="P79" s="865"/>
      <c r="Q79" s="877" t="s">
        <v>288</v>
      </c>
      <c r="R79" s="878"/>
      <c r="S79" s="877"/>
      <c r="T79" s="877"/>
      <c r="U79" s="879"/>
      <c r="V79" s="880"/>
      <c r="W79" s="881"/>
      <c r="X79" s="882"/>
      <c r="Y79" s="881"/>
      <c r="Z79" s="883"/>
      <c r="AA79" s="884"/>
      <c r="AB79" s="885"/>
      <c r="AC79" s="886"/>
      <c r="AD79" s="877" t="s">
        <v>1498</v>
      </c>
      <c r="AE79" s="878"/>
      <c r="AF79" s="877"/>
      <c r="AG79" s="877"/>
      <c r="AH79" s="879"/>
      <c r="AI79" s="880"/>
      <c r="AJ79" s="881"/>
      <c r="AK79" s="882"/>
      <c r="AL79" s="881"/>
      <c r="AM79" s="883"/>
      <c r="AN79" s="884"/>
      <c r="AO79" s="885"/>
    </row>
    <row r="80" spans="1:41" ht="15">
      <c r="A80" s="886"/>
      <c r="B80" s="950"/>
      <c r="C80" s="886"/>
      <c r="D80" s="877" t="s">
        <v>350</v>
      </c>
      <c r="E80" s="878"/>
      <c r="F80" s="877"/>
      <c r="G80" s="877"/>
      <c r="H80" s="879"/>
      <c r="I80" s="880"/>
      <c r="J80" s="881"/>
      <c r="K80" s="882"/>
      <c r="L80" s="881"/>
      <c r="M80" s="883"/>
      <c r="N80" s="884"/>
      <c r="O80" s="885"/>
      <c r="P80" s="865"/>
      <c r="Q80" s="877" t="s">
        <v>288</v>
      </c>
      <c r="R80" s="878"/>
      <c r="S80" s="877"/>
      <c r="T80" s="877"/>
      <c r="U80" s="879"/>
      <c r="V80" s="880"/>
      <c r="W80" s="881"/>
      <c r="X80" s="882"/>
      <c r="Y80" s="881"/>
      <c r="Z80" s="883"/>
      <c r="AA80" s="884"/>
      <c r="AB80" s="885"/>
      <c r="AC80" s="886"/>
      <c r="AD80" s="877" t="s">
        <v>1498</v>
      </c>
      <c r="AE80" s="878"/>
      <c r="AF80" s="877"/>
      <c r="AG80" s="877"/>
      <c r="AH80" s="879"/>
      <c r="AI80" s="880"/>
      <c r="AJ80" s="881"/>
      <c r="AK80" s="882"/>
      <c r="AL80" s="881"/>
      <c r="AM80" s="883"/>
      <c r="AN80" s="884"/>
      <c r="AO80" s="885"/>
    </row>
    <row r="81" spans="1:41" ht="15">
      <c r="A81" s="886"/>
      <c r="B81" s="950"/>
      <c r="C81" s="886"/>
      <c r="D81" s="877" t="s">
        <v>350</v>
      </c>
      <c r="E81" s="878"/>
      <c r="F81" s="877"/>
      <c r="G81" s="877"/>
      <c r="H81" s="879"/>
      <c r="I81" s="880"/>
      <c r="J81" s="881"/>
      <c r="K81" s="882"/>
      <c r="L81" s="881"/>
      <c r="M81" s="883"/>
      <c r="N81" s="884"/>
      <c r="O81" s="885"/>
      <c r="P81" s="865"/>
      <c r="Q81" s="877" t="s">
        <v>288</v>
      </c>
      <c r="R81" s="878"/>
      <c r="S81" s="877"/>
      <c r="T81" s="877"/>
      <c r="U81" s="879"/>
      <c r="V81" s="880"/>
      <c r="W81" s="881"/>
      <c r="X81" s="882"/>
      <c r="Y81" s="881"/>
      <c r="Z81" s="883"/>
      <c r="AA81" s="884"/>
      <c r="AB81" s="885"/>
      <c r="AC81" s="886"/>
      <c r="AD81" s="877" t="s">
        <v>1498</v>
      </c>
      <c r="AE81" s="878"/>
      <c r="AF81" s="877"/>
      <c r="AG81" s="877"/>
      <c r="AH81" s="879"/>
      <c r="AI81" s="880"/>
      <c r="AJ81" s="881"/>
      <c r="AK81" s="882"/>
      <c r="AL81" s="881"/>
      <c r="AM81" s="883"/>
      <c r="AN81" s="884"/>
      <c r="AO81" s="885"/>
    </row>
    <row r="82" spans="1:41" ht="15">
      <c r="A82" s="886"/>
      <c r="B82" s="950"/>
      <c r="C82" s="886"/>
      <c r="D82" s="877" t="s">
        <v>350</v>
      </c>
      <c r="E82" s="878"/>
      <c r="F82" s="877"/>
      <c r="G82" s="877"/>
      <c r="H82" s="879"/>
      <c r="I82" s="880"/>
      <c r="J82" s="881"/>
      <c r="K82" s="882"/>
      <c r="L82" s="881"/>
      <c r="M82" s="883"/>
      <c r="N82" s="884"/>
      <c r="O82" s="885"/>
      <c r="P82" s="865"/>
      <c r="Q82" s="877" t="s">
        <v>288</v>
      </c>
      <c r="R82" s="878"/>
      <c r="S82" s="877"/>
      <c r="T82" s="877"/>
      <c r="U82" s="879"/>
      <c r="V82" s="880"/>
      <c r="W82" s="881"/>
      <c r="X82" s="882"/>
      <c r="Y82" s="881"/>
      <c r="Z82" s="883"/>
      <c r="AA82" s="884"/>
      <c r="AB82" s="885"/>
      <c r="AC82" s="886"/>
      <c r="AD82" s="877" t="s">
        <v>1498</v>
      </c>
      <c r="AE82" s="878"/>
      <c r="AF82" s="877"/>
      <c r="AG82" s="877"/>
      <c r="AH82" s="879"/>
      <c r="AI82" s="880"/>
      <c r="AJ82" s="881"/>
      <c r="AK82" s="882"/>
      <c r="AL82" s="881"/>
      <c r="AM82" s="883"/>
      <c r="AN82" s="884"/>
      <c r="AO82" s="885"/>
    </row>
    <row r="83" spans="1:41" ht="15">
      <c r="A83" s="886"/>
      <c r="B83" s="950"/>
      <c r="C83" s="886"/>
      <c r="D83" s="877" t="s">
        <v>350</v>
      </c>
      <c r="E83" s="878"/>
      <c r="F83" s="877"/>
      <c r="G83" s="877"/>
      <c r="H83" s="879"/>
      <c r="I83" s="880"/>
      <c r="J83" s="881"/>
      <c r="K83" s="882"/>
      <c r="L83" s="881"/>
      <c r="M83" s="883"/>
      <c r="N83" s="884"/>
      <c r="O83" s="885"/>
      <c r="P83" s="865"/>
      <c r="Q83" s="877" t="s">
        <v>288</v>
      </c>
      <c r="R83" s="878"/>
      <c r="S83" s="877"/>
      <c r="T83" s="877"/>
      <c r="U83" s="879"/>
      <c r="V83" s="880"/>
      <c r="W83" s="881"/>
      <c r="X83" s="882"/>
      <c r="Y83" s="881"/>
      <c r="Z83" s="883"/>
      <c r="AA83" s="884"/>
      <c r="AB83" s="885"/>
      <c r="AC83" s="886"/>
      <c r="AD83" s="877" t="s">
        <v>1498</v>
      </c>
      <c r="AE83" s="878"/>
      <c r="AF83" s="877"/>
      <c r="AG83" s="877"/>
      <c r="AH83" s="879"/>
      <c r="AI83" s="880"/>
      <c r="AJ83" s="881"/>
      <c r="AK83" s="882"/>
      <c r="AL83" s="881"/>
      <c r="AM83" s="883"/>
      <c r="AN83" s="884"/>
      <c r="AO83" s="885"/>
    </row>
    <row r="84" spans="1:41" ht="15">
      <c r="A84" s="886"/>
      <c r="B84" s="950"/>
      <c r="C84" s="886"/>
      <c r="D84" s="877" t="s">
        <v>350</v>
      </c>
      <c r="E84" s="878"/>
      <c r="F84" s="877"/>
      <c r="G84" s="877"/>
      <c r="H84" s="879"/>
      <c r="I84" s="880"/>
      <c r="J84" s="881"/>
      <c r="K84" s="882"/>
      <c r="L84" s="881"/>
      <c r="M84" s="883"/>
      <c r="N84" s="884"/>
      <c r="O84" s="885"/>
      <c r="P84" s="865"/>
      <c r="Q84" s="877" t="s">
        <v>288</v>
      </c>
      <c r="R84" s="878"/>
      <c r="S84" s="877"/>
      <c r="T84" s="877"/>
      <c r="U84" s="879"/>
      <c r="V84" s="880"/>
      <c r="W84" s="881"/>
      <c r="X84" s="882"/>
      <c r="Y84" s="881"/>
      <c r="Z84" s="883"/>
      <c r="AA84" s="884"/>
      <c r="AB84" s="885"/>
      <c r="AC84" s="886"/>
      <c r="AD84" s="877" t="s">
        <v>1498</v>
      </c>
      <c r="AE84" s="878"/>
      <c r="AF84" s="877"/>
      <c r="AG84" s="877"/>
      <c r="AH84" s="879"/>
      <c r="AI84" s="880"/>
      <c r="AJ84" s="881"/>
      <c r="AK84" s="882"/>
      <c r="AL84" s="881"/>
      <c r="AM84" s="883"/>
      <c r="AN84" s="884"/>
      <c r="AO84" s="885"/>
    </row>
    <row r="85" spans="1:41" ht="15">
      <c r="A85" s="886"/>
      <c r="B85" s="950"/>
      <c r="C85" s="886"/>
      <c r="D85" s="877" t="s">
        <v>350</v>
      </c>
      <c r="E85" s="878"/>
      <c r="F85" s="877"/>
      <c r="G85" s="877"/>
      <c r="H85" s="879"/>
      <c r="I85" s="880"/>
      <c r="J85" s="881"/>
      <c r="K85" s="882"/>
      <c r="L85" s="881"/>
      <c r="M85" s="883"/>
      <c r="N85" s="884"/>
      <c r="O85" s="885"/>
      <c r="P85" s="865"/>
      <c r="Q85" s="877" t="s">
        <v>288</v>
      </c>
      <c r="R85" s="878"/>
      <c r="S85" s="877"/>
      <c r="T85" s="877"/>
      <c r="U85" s="879"/>
      <c r="V85" s="880"/>
      <c r="W85" s="881"/>
      <c r="X85" s="882"/>
      <c r="Y85" s="881"/>
      <c r="Z85" s="883"/>
      <c r="AA85" s="884"/>
      <c r="AB85" s="885"/>
      <c r="AC85" s="886"/>
      <c r="AD85" s="877" t="s">
        <v>1498</v>
      </c>
      <c r="AE85" s="878"/>
      <c r="AF85" s="877"/>
      <c r="AG85" s="877"/>
      <c r="AH85" s="879"/>
      <c r="AI85" s="880"/>
      <c r="AJ85" s="881"/>
      <c r="AK85" s="882"/>
      <c r="AL85" s="881"/>
      <c r="AM85" s="883"/>
      <c r="AN85" s="884"/>
      <c r="AO85" s="885"/>
    </row>
    <row r="86" spans="1:41" ht="15">
      <c r="A86" s="886"/>
      <c r="B86" s="950"/>
      <c r="C86" s="886"/>
      <c r="D86" s="877" t="s">
        <v>350</v>
      </c>
      <c r="E86" s="878"/>
      <c r="F86" s="877"/>
      <c r="G86" s="877"/>
      <c r="H86" s="879"/>
      <c r="I86" s="880"/>
      <c r="J86" s="881"/>
      <c r="K86" s="882"/>
      <c r="L86" s="881"/>
      <c r="M86" s="883"/>
      <c r="N86" s="884"/>
      <c r="O86" s="885"/>
      <c r="P86" s="865"/>
      <c r="Q86" s="877" t="s">
        <v>288</v>
      </c>
      <c r="R86" s="878"/>
      <c r="S86" s="877"/>
      <c r="T86" s="877"/>
      <c r="U86" s="879"/>
      <c r="V86" s="880"/>
      <c r="W86" s="881"/>
      <c r="X86" s="882"/>
      <c r="Y86" s="881"/>
      <c r="Z86" s="883"/>
      <c r="AA86" s="884"/>
      <c r="AB86" s="885"/>
      <c r="AC86" s="886"/>
      <c r="AD86" s="877" t="s">
        <v>1498</v>
      </c>
      <c r="AE86" s="878"/>
      <c r="AF86" s="877"/>
      <c r="AG86" s="877"/>
      <c r="AH86" s="879"/>
      <c r="AI86" s="880"/>
      <c r="AJ86" s="881"/>
      <c r="AK86" s="882"/>
      <c r="AL86" s="881"/>
      <c r="AM86" s="883"/>
      <c r="AN86" s="884"/>
      <c r="AO86" s="885"/>
    </row>
    <row r="87" spans="1:41" ht="15">
      <c r="A87" s="886"/>
      <c r="B87" s="950"/>
      <c r="C87" s="886"/>
      <c r="D87" s="877" t="s">
        <v>350</v>
      </c>
      <c r="E87" s="878"/>
      <c r="F87" s="877"/>
      <c r="G87" s="877"/>
      <c r="H87" s="879"/>
      <c r="I87" s="880"/>
      <c r="J87" s="881"/>
      <c r="K87" s="882"/>
      <c r="L87" s="881"/>
      <c r="M87" s="883"/>
      <c r="N87" s="884"/>
      <c r="O87" s="885"/>
      <c r="P87" s="865"/>
      <c r="Q87" s="877" t="s">
        <v>288</v>
      </c>
      <c r="R87" s="878"/>
      <c r="S87" s="877"/>
      <c r="T87" s="877"/>
      <c r="U87" s="879"/>
      <c r="V87" s="880"/>
      <c r="W87" s="881"/>
      <c r="X87" s="882"/>
      <c r="Y87" s="881"/>
      <c r="Z87" s="883"/>
      <c r="AA87" s="884"/>
      <c r="AB87" s="885"/>
      <c r="AC87" s="886"/>
      <c r="AD87" s="877" t="s">
        <v>1498</v>
      </c>
      <c r="AE87" s="878"/>
      <c r="AF87" s="877"/>
      <c r="AG87" s="877"/>
      <c r="AH87" s="879"/>
      <c r="AI87" s="880"/>
      <c r="AJ87" s="881"/>
      <c r="AK87" s="882"/>
      <c r="AL87" s="881"/>
      <c r="AM87" s="883"/>
      <c r="AN87" s="884"/>
      <c r="AO87" s="885"/>
    </row>
    <row r="88" spans="1:41" ht="15">
      <c r="A88" s="886"/>
      <c r="B88" s="950"/>
      <c r="C88" s="886"/>
      <c r="D88" s="877" t="s">
        <v>350</v>
      </c>
      <c r="E88" s="878"/>
      <c r="F88" s="877"/>
      <c r="G88" s="877"/>
      <c r="H88" s="879"/>
      <c r="I88" s="880"/>
      <c r="J88" s="881"/>
      <c r="K88" s="882"/>
      <c r="L88" s="881"/>
      <c r="M88" s="883"/>
      <c r="N88" s="884"/>
      <c r="O88" s="885"/>
      <c r="P88" s="865"/>
      <c r="Q88" s="877" t="s">
        <v>288</v>
      </c>
      <c r="R88" s="878"/>
      <c r="S88" s="877"/>
      <c r="T88" s="877"/>
      <c r="U88" s="879"/>
      <c r="V88" s="880"/>
      <c r="W88" s="881"/>
      <c r="X88" s="882"/>
      <c r="Y88" s="881"/>
      <c r="Z88" s="883"/>
      <c r="AA88" s="884"/>
      <c r="AB88" s="885"/>
      <c r="AC88" s="886"/>
      <c r="AD88" s="877" t="s">
        <v>1498</v>
      </c>
      <c r="AE88" s="878"/>
      <c r="AF88" s="877"/>
      <c r="AG88" s="877"/>
      <c r="AH88" s="879"/>
      <c r="AI88" s="880"/>
      <c r="AJ88" s="881"/>
      <c r="AK88" s="882"/>
      <c r="AL88" s="881"/>
      <c r="AM88" s="883"/>
      <c r="AN88" s="884"/>
      <c r="AO88" s="885"/>
    </row>
    <row r="89" spans="1:41" ht="15">
      <c r="A89" s="886"/>
      <c r="B89" s="950"/>
      <c r="C89" s="886"/>
      <c r="D89" s="877" t="s">
        <v>350</v>
      </c>
      <c r="E89" s="878"/>
      <c r="F89" s="877"/>
      <c r="G89" s="877"/>
      <c r="H89" s="879"/>
      <c r="I89" s="880"/>
      <c r="J89" s="881"/>
      <c r="K89" s="882"/>
      <c r="L89" s="881"/>
      <c r="M89" s="883"/>
      <c r="N89" s="884"/>
      <c r="O89" s="885"/>
      <c r="P89" s="865"/>
      <c r="Q89" s="877" t="s">
        <v>288</v>
      </c>
      <c r="R89" s="878"/>
      <c r="S89" s="877"/>
      <c r="T89" s="877"/>
      <c r="U89" s="879"/>
      <c r="V89" s="880"/>
      <c r="W89" s="881"/>
      <c r="X89" s="882"/>
      <c r="Y89" s="881"/>
      <c r="Z89" s="883"/>
      <c r="AA89" s="884"/>
      <c r="AB89" s="885"/>
      <c r="AC89" s="886"/>
      <c r="AD89" s="877" t="s">
        <v>1498</v>
      </c>
      <c r="AE89" s="878"/>
      <c r="AF89" s="877"/>
      <c r="AG89" s="877"/>
      <c r="AH89" s="879"/>
      <c r="AI89" s="880"/>
      <c r="AJ89" s="881"/>
      <c r="AK89" s="882"/>
      <c r="AL89" s="881"/>
      <c r="AM89" s="883"/>
      <c r="AN89" s="884"/>
      <c r="AO89" s="885"/>
    </row>
    <row r="90" spans="1:41" ht="15">
      <c r="A90" s="886"/>
      <c r="B90" s="950"/>
      <c r="C90" s="886"/>
      <c r="D90" s="877" t="s">
        <v>350</v>
      </c>
      <c r="E90" s="878"/>
      <c r="F90" s="877"/>
      <c r="G90" s="877"/>
      <c r="H90" s="879"/>
      <c r="I90" s="880"/>
      <c r="J90" s="881"/>
      <c r="K90" s="882"/>
      <c r="L90" s="881"/>
      <c r="M90" s="883"/>
      <c r="N90" s="884"/>
      <c r="O90" s="885"/>
      <c r="P90" s="865"/>
      <c r="Q90" s="877" t="s">
        <v>288</v>
      </c>
      <c r="R90" s="878"/>
      <c r="S90" s="877"/>
      <c r="T90" s="877"/>
      <c r="U90" s="879"/>
      <c r="V90" s="880"/>
      <c r="W90" s="881"/>
      <c r="X90" s="882"/>
      <c r="Y90" s="881"/>
      <c r="Z90" s="883"/>
      <c r="AA90" s="884"/>
      <c r="AB90" s="885"/>
      <c r="AC90" s="886"/>
      <c r="AD90" s="877" t="s">
        <v>1498</v>
      </c>
      <c r="AE90" s="878"/>
      <c r="AF90" s="877"/>
      <c r="AG90" s="877"/>
      <c r="AH90" s="879"/>
      <c r="AI90" s="880"/>
      <c r="AJ90" s="881"/>
      <c r="AK90" s="882"/>
      <c r="AL90" s="881"/>
      <c r="AM90" s="883"/>
      <c r="AN90" s="884"/>
      <c r="AO90" s="885"/>
    </row>
    <row r="91" spans="1:41" ht="15">
      <c r="A91" s="886"/>
      <c r="B91" s="950"/>
      <c r="C91" s="886"/>
      <c r="D91" s="877" t="s">
        <v>350</v>
      </c>
      <c r="E91" s="878"/>
      <c r="F91" s="877"/>
      <c r="G91" s="877"/>
      <c r="H91" s="879"/>
      <c r="I91" s="880"/>
      <c r="J91" s="881"/>
      <c r="K91" s="882"/>
      <c r="L91" s="881"/>
      <c r="M91" s="883"/>
      <c r="N91" s="884"/>
      <c r="O91" s="885"/>
      <c r="P91" s="865"/>
      <c r="Q91" s="877" t="s">
        <v>288</v>
      </c>
      <c r="R91" s="878"/>
      <c r="S91" s="877"/>
      <c r="T91" s="877"/>
      <c r="U91" s="879"/>
      <c r="V91" s="880"/>
      <c r="W91" s="881"/>
      <c r="X91" s="882"/>
      <c r="Y91" s="881"/>
      <c r="Z91" s="883"/>
      <c r="AA91" s="884"/>
      <c r="AB91" s="885"/>
      <c r="AC91" s="886"/>
      <c r="AD91" s="877" t="s">
        <v>1498</v>
      </c>
      <c r="AE91" s="878"/>
      <c r="AF91" s="877"/>
      <c r="AG91" s="877"/>
      <c r="AH91" s="879"/>
      <c r="AI91" s="880"/>
      <c r="AJ91" s="881"/>
      <c r="AK91" s="882"/>
      <c r="AL91" s="881"/>
      <c r="AM91" s="883"/>
      <c r="AN91" s="884"/>
      <c r="AO91" s="885"/>
    </row>
    <row r="92" spans="1:41" ht="15">
      <c r="A92" s="886"/>
      <c r="B92" s="950"/>
      <c r="C92" s="886"/>
      <c r="D92" s="877" t="s">
        <v>350</v>
      </c>
      <c r="E92" s="878"/>
      <c r="F92" s="877"/>
      <c r="G92" s="877"/>
      <c r="H92" s="879"/>
      <c r="I92" s="880"/>
      <c r="J92" s="881"/>
      <c r="K92" s="882"/>
      <c r="L92" s="881"/>
      <c r="M92" s="883"/>
      <c r="N92" s="884"/>
      <c r="O92" s="885"/>
      <c r="P92" s="865"/>
      <c r="Q92" s="877" t="s">
        <v>288</v>
      </c>
      <c r="R92" s="878"/>
      <c r="S92" s="877"/>
      <c r="T92" s="877"/>
      <c r="U92" s="879"/>
      <c r="V92" s="880"/>
      <c r="W92" s="881"/>
      <c r="X92" s="882"/>
      <c r="Y92" s="881"/>
      <c r="Z92" s="883"/>
      <c r="AA92" s="884"/>
      <c r="AB92" s="885"/>
      <c r="AC92" s="886"/>
      <c r="AD92" s="877" t="s">
        <v>1498</v>
      </c>
      <c r="AE92" s="878"/>
      <c r="AF92" s="877"/>
      <c r="AG92" s="877"/>
      <c r="AH92" s="879"/>
      <c r="AI92" s="880"/>
      <c r="AJ92" s="881"/>
      <c r="AK92" s="882"/>
      <c r="AL92" s="881"/>
      <c r="AM92" s="883"/>
      <c r="AN92" s="884"/>
      <c r="AO92" s="885"/>
    </row>
    <row r="93" spans="1:41" ht="15">
      <c r="A93" s="886"/>
      <c r="B93" s="950"/>
      <c r="C93" s="886"/>
      <c r="D93" s="877" t="s">
        <v>350</v>
      </c>
      <c r="E93" s="878"/>
      <c r="F93" s="877"/>
      <c r="G93" s="877"/>
      <c r="H93" s="879"/>
      <c r="I93" s="880"/>
      <c r="J93" s="881"/>
      <c r="K93" s="882"/>
      <c r="L93" s="881"/>
      <c r="M93" s="883"/>
      <c r="N93" s="884"/>
      <c r="O93" s="885"/>
      <c r="P93" s="865"/>
      <c r="Q93" s="877" t="s">
        <v>288</v>
      </c>
      <c r="R93" s="878"/>
      <c r="S93" s="877"/>
      <c r="T93" s="877"/>
      <c r="U93" s="879"/>
      <c r="V93" s="880"/>
      <c r="W93" s="881"/>
      <c r="X93" s="882"/>
      <c r="Y93" s="881"/>
      <c r="Z93" s="883"/>
      <c r="AA93" s="884"/>
      <c r="AB93" s="885"/>
      <c r="AC93" s="886"/>
      <c r="AD93" s="877" t="s">
        <v>1498</v>
      </c>
      <c r="AE93" s="878"/>
      <c r="AF93" s="877"/>
      <c r="AG93" s="877"/>
      <c r="AH93" s="879"/>
      <c r="AI93" s="880"/>
      <c r="AJ93" s="881"/>
      <c r="AK93" s="882"/>
      <c r="AL93" s="881"/>
      <c r="AM93" s="883"/>
      <c r="AN93" s="884"/>
      <c r="AO93" s="885"/>
    </row>
    <row r="94" spans="1:41" ht="15">
      <c r="A94" s="886"/>
      <c r="B94" s="950"/>
      <c r="C94" s="886"/>
      <c r="D94" s="877" t="s">
        <v>350</v>
      </c>
      <c r="E94" s="878"/>
      <c r="F94" s="877"/>
      <c r="G94" s="877"/>
      <c r="H94" s="879"/>
      <c r="I94" s="880"/>
      <c r="J94" s="881"/>
      <c r="K94" s="882"/>
      <c r="L94" s="881"/>
      <c r="M94" s="883"/>
      <c r="N94" s="884"/>
      <c r="O94" s="885"/>
      <c r="P94" s="865"/>
      <c r="Q94" s="877" t="s">
        <v>288</v>
      </c>
      <c r="R94" s="878"/>
      <c r="S94" s="877"/>
      <c r="T94" s="877"/>
      <c r="U94" s="879"/>
      <c r="V94" s="880"/>
      <c r="W94" s="881"/>
      <c r="X94" s="882"/>
      <c r="Y94" s="881"/>
      <c r="Z94" s="883"/>
      <c r="AA94" s="884"/>
      <c r="AB94" s="885"/>
      <c r="AC94" s="886"/>
      <c r="AD94" s="877" t="s">
        <v>1498</v>
      </c>
      <c r="AE94" s="878"/>
      <c r="AF94" s="877"/>
      <c r="AG94" s="877"/>
      <c r="AH94" s="879"/>
      <c r="AI94" s="880"/>
      <c r="AJ94" s="881"/>
      <c r="AK94" s="882"/>
      <c r="AL94" s="881"/>
      <c r="AM94" s="883"/>
      <c r="AN94" s="884"/>
      <c r="AO94" s="885"/>
    </row>
    <row r="95" spans="1:41" ht="15">
      <c r="A95" s="886"/>
      <c r="B95" s="950"/>
      <c r="C95" s="886"/>
      <c r="D95" s="877" t="s">
        <v>350</v>
      </c>
      <c r="E95" s="878"/>
      <c r="F95" s="877"/>
      <c r="G95" s="877"/>
      <c r="H95" s="879"/>
      <c r="I95" s="880"/>
      <c r="J95" s="881"/>
      <c r="K95" s="882"/>
      <c r="L95" s="881"/>
      <c r="M95" s="883"/>
      <c r="N95" s="884"/>
      <c r="O95" s="885"/>
      <c r="P95" s="865"/>
      <c r="Q95" s="877" t="s">
        <v>288</v>
      </c>
      <c r="R95" s="878"/>
      <c r="S95" s="877"/>
      <c r="T95" s="877"/>
      <c r="U95" s="879"/>
      <c r="V95" s="880"/>
      <c r="W95" s="881"/>
      <c r="X95" s="882"/>
      <c r="Y95" s="881"/>
      <c r="Z95" s="883"/>
      <c r="AA95" s="884"/>
      <c r="AB95" s="885"/>
      <c r="AC95" s="886"/>
      <c r="AD95" s="877" t="s">
        <v>1498</v>
      </c>
      <c r="AE95" s="878"/>
      <c r="AF95" s="877"/>
      <c r="AG95" s="877"/>
      <c r="AH95" s="879"/>
      <c r="AI95" s="880"/>
      <c r="AJ95" s="881"/>
      <c r="AK95" s="882"/>
      <c r="AL95" s="881"/>
      <c r="AM95" s="883"/>
      <c r="AN95" s="884"/>
      <c r="AO95" s="885"/>
    </row>
    <row r="96" spans="1:41" ht="15">
      <c r="A96" s="886"/>
      <c r="B96" s="950"/>
      <c r="C96" s="886"/>
      <c r="D96" s="877" t="s">
        <v>350</v>
      </c>
      <c r="E96" s="878"/>
      <c r="F96" s="877"/>
      <c r="G96" s="877"/>
      <c r="H96" s="879"/>
      <c r="I96" s="880"/>
      <c r="J96" s="881"/>
      <c r="K96" s="882"/>
      <c r="L96" s="881"/>
      <c r="M96" s="883"/>
      <c r="N96" s="884"/>
      <c r="O96" s="885"/>
      <c r="P96" s="865"/>
      <c r="Q96" s="877" t="s">
        <v>288</v>
      </c>
      <c r="R96" s="878"/>
      <c r="S96" s="877"/>
      <c r="T96" s="877"/>
      <c r="U96" s="879"/>
      <c r="V96" s="880"/>
      <c r="W96" s="881"/>
      <c r="X96" s="882"/>
      <c r="Y96" s="881"/>
      <c r="Z96" s="883"/>
      <c r="AA96" s="884"/>
      <c r="AB96" s="885"/>
      <c r="AC96" s="886"/>
      <c r="AD96" s="877" t="s">
        <v>1498</v>
      </c>
      <c r="AE96" s="878"/>
      <c r="AF96" s="877"/>
      <c r="AG96" s="877"/>
      <c r="AH96" s="879"/>
      <c r="AI96" s="880"/>
      <c r="AJ96" s="881"/>
      <c r="AK96" s="882"/>
      <c r="AL96" s="881"/>
      <c r="AM96" s="883"/>
      <c r="AN96" s="884"/>
      <c r="AO96" s="885"/>
    </row>
    <row r="97" spans="1:41" ht="15">
      <c r="A97" s="886"/>
      <c r="B97" s="950"/>
      <c r="C97" s="886"/>
      <c r="D97" s="877" t="s">
        <v>350</v>
      </c>
      <c r="E97" s="878"/>
      <c r="F97" s="877"/>
      <c r="G97" s="877"/>
      <c r="H97" s="879"/>
      <c r="I97" s="880"/>
      <c r="J97" s="881"/>
      <c r="K97" s="882"/>
      <c r="L97" s="881"/>
      <c r="M97" s="883"/>
      <c r="N97" s="884"/>
      <c r="O97" s="885"/>
      <c r="P97" s="865"/>
      <c r="Q97" s="877" t="s">
        <v>288</v>
      </c>
      <c r="R97" s="878"/>
      <c r="S97" s="877"/>
      <c r="T97" s="877"/>
      <c r="U97" s="879"/>
      <c r="V97" s="880"/>
      <c r="W97" s="881"/>
      <c r="X97" s="882"/>
      <c r="Y97" s="881"/>
      <c r="Z97" s="883"/>
      <c r="AA97" s="884"/>
      <c r="AB97" s="885"/>
      <c r="AC97" s="886"/>
      <c r="AD97" s="877" t="s">
        <v>1498</v>
      </c>
      <c r="AE97" s="878"/>
      <c r="AF97" s="877"/>
      <c r="AG97" s="877"/>
      <c r="AH97" s="879"/>
      <c r="AI97" s="880"/>
      <c r="AJ97" s="881"/>
      <c r="AK97" s="882"/>
      <c r="AL97" s="881"/>
      <c r="AM97" s="883"/>
      <c r="AN97" s="884"/>
      <c r="AO97" s="885"/>
    </row>
    <row r="98" spans="1:41" ht="15">
      <c r="A98" s="886"/>
      <c r="B98" s="950"/>
      <c r="C98" s="886"/>
      <c r="D98" s="877" t="s">
        <v>350</v>
      </c>
      <c r="E98" s="878"/>
      <c r="F98" s="877"/>
      <c r="G98" s="877"/>
      <c r="H98" s="879"/>
      <c r="I98" s="880"/>
      <c r="J98" s="881"/>
      <c r="K98" s="882"/>
      <c r="L98" s="881"/>
      <c r="M98" s="883"/>
      <c r="N98" s="884"/>
      <c r="O98" s="885"/>
      <c r="P98" s="865"/>
      <c r="Q98" s="877" t="s">
        <v>288</v>
      </c>
      <c r="R98" s="878"/>
      <c r="S98" s="877"/>
      <c r="T98" s="877"/>
      <c r="U98" s="879"/>
      <c r="V98" s="880"/>
      <c r="W98" s="881"/>
      <c r="X98" s="882"/>
      <c r="Y98" s="881"/>
      <c r="Z98" s="883"/>
      <c r="AA98" s="884"/>
      <c r="AB98" s="885"/>
      <c r="AC98" s="886"/>
      <c r="AD98" s="877" t="s">
        <v>1498</v>
      </c>
      <c r="AE98" s="878"/>
      <c r="AF98" s="877"/>
      <c r="AG98" s="877"/>
      <c r="AH98" s="879"/>
      <c r="AI98" s="880"/>
      <c r="AJ98" s="881"/>
      <c r="AK98" s="882"/>
      <c r="AL98" s="881"/>
      <c r="AM98" s="883"/>
      <c r="AN98" s="884"/>
      <c r="AO98" s="885"/>
    </row>
    <row r="99" spans="1:41" ht="15">
      <c r="A99" s="886"/>
      <c r="B99" s="950"/>
      <c r="C99" s="886"/>
      <c r="D99" s="877" t="s">
        <v>350</v>
      </c>
      <c r="E99" s="878"/>
      <c r="F99" s="877"/>
      <c r="G99" s="877"/>
      <c r="H99" s="879"/>
      <c r="I99" s="880"/>
      <c r="J99" s="881"/>
      <c r="K99" s="882"/>
      <c r="L99" s="881"/>
      <c r="M99" s="883"/>
      <c r="N99" s="884"/>
      <c r="O99" s="885"/>
      <c r="P99" s="865"/>
      <c r="Q99" s="877" t="s">
        <v>288</v>
      </c>
      <c r="R99" s="878"/>
      <c r="S99" s="877"/>
      <c r="T99" s="877"/>
      <c r="U99" s="879"/>
      <c r="V99" s="880"/>
      <c r="W99" s="881"/>
      <c r="X99" s="882"/>
      <c r="Y99" s="881"/>
      <c r="Z99" s="883"/>
      <c r="AA99" s="884"/>
      <c r="AB99" s="885"/>
      <c r="AC99" s="886"/>
      <c r="AD99" s="877" t="s">
        <v>1498</v>
      </c>
      <c r="AE99" s="878"/>
      <c r="AF99" s="877"/>
      <c r="AG99" s="877"/>
      <c r="AH99" s="879"/>
      <c r="AI99" s="880"/>
      <c r="AJ99" s="881"/>
      <c r="AK99" s="882"/>
      <c r="AL99" s="881"/>
      <c r="AM99" s="883"/>
      <c r="AN99" s="884"/>
      <c r="AO99" s="885"/>
    </row>
    <row r="100" spans="1:41" ht="15">
      <c r="A100" s="886"/>
      <c r="B100" s="950"/>
      <c r="C100" s="886"/>
      <c r="D100" s="877" t="s">
        <v>350</v>
      </c>
      <c r="E100" s="878"/>
      <c r="F100" s="877"/>
      <c r="G100" s="877"/>
      <c r="H100" s="879"/>
      <c r="I100" s="880"/>
      <c r="J100" s="881"/>
      <c r="K100" s="882"/>
      <c r="L100" s="881"/>
      <c r="M100" s="883"/>
      <c r="N100" s="884"/>
      <c r="O100" s="885"/>
      <c r="P100" s="865"/>
      <c r="Q100" s="877" t="s">
        <v>288</v>
      </c>
      <c r="R100" s="878"/>
      <c r="S100" s="877"/>
      <c r="T100" s="877"/>
      <c r="U100" s="879"/>
      <c r="V100" s="880"/>
      <c r="W100" s="881"/>
      <c r="X100" s="882"/>
      <c r="Y100" s="881"/>
      <c r="Z100" s="883"/>
      <c r="AA100" s="884"/>
      <c r="AB100" s="885"/>
      <c r="AC100" s="886"/>
      <c r="AD100" s="877" t="s">
        <v>1498</v>
      </c>
      <c r="AE100" s="878"/>
      <c r="AF100" s="877"/>
      <c r="AG100" s="877"/>
      <c r="AH100" s="879"/>
      <c r="AI100" s="880"/>
      <c r="AJ100" s="881"/>
      <c r="AK100" s="882"/>
      <c r="AL100" s="881"/>
      <c r="AM100" s="883"/>
      <c r="AN100" s="884"/>
      <c r="AO100" s="885"/>
    </row>
    <row r="101" spans="1:41" ht="15">
      <c r="A101" s="886"/>
      <c r="B101" s="950"/>
      <c r="C101" s="886"/>
      <c r="D101" s="877" t="s">
        <v>350</v>
      </c>
      <c r="E101" s="878"/>
      <c r="F101" s="877"/>
      <c r="G101" s="877"/>
      <c r="H101" s="879"/>
      <c r="I101" s="880"/>
      <c r="J101" s="881"/>
      <c r="K101" s="882"/>
      <c r="L101" s="881"/>
      <c r="M101" s="883"/>
      <c r="N101" s="884"/>
      <c r="O101" s="885"/>
      <c r="P101" s="865"/>
      <c r="Q101" s="877" t="s">
        <v>288</v>
      </c>
      <c r="R101" s="878"/>
      <c r="S101" s="877"/>
      <c r="T101" s="877"/>
      <c r="U101" s="879"/>
      <c r="V101" s="880"/>
      <c r="W101" s="881"/>
      <c r="X101" s="882"/>
      <c r="Y101" s="881"/>
      <c r="Z101" s="883"/>
      <c r="AA101" s="884"/>
      <c r="AB101" s="885"/>
      <c r="AC101" s="886"/>
      <c r="AD101" s="877" t="s">
        <v>1498</v>
      </c>
      <c r="AE101" s="878"/>
      <c r="AF101" s="877"/>
      <c r="AG101" s="877"/>
      <c r="AH101" s="879"/>
      <c r="AI101" s="880"/>
      <c r="AJ101" s="881"/>
      <c r="AK101" s="882"/>
      <c r="AL101" s="881"/>
      <c r="AM101" s="883"/>
      <c r="AN101" s="884"/>
      <c r="AO101" s="885"/>
    </row>
    <row r="102" spans="1:41" ht="15">
      <c r="A102" s="886"/>
      <c r="B102" s="950"/>
      <c r="C102" s="886"/>
      <c r="D102" s="877" t="s">
        <v>350</v>
      </c>
      <c r="E102" s="878"/>
      <c r="F102" s="877"/>
      <c r="G102" s="877"/>
      <c r="H102" s="879"/>
      <c r="I102" s="880"/>
      <c r="J102" s="881"/>
      <c r="K102" s="882"/>
      <c r="L102" s="881"/>
      <c r="M102" s="883"/>
      <c r="N102" s="884"/>
      <c r="O102" s="885"/>
      <c r="P102" s="865"/>
      <c r="Q102" s="877" t="s">
        <v>288</v>
      </c>
      <c r="R102" s="878"/>
      <c r="S102" s="877"/>
      <c r="T102" s="877"/>
      <c r="U102" s="879"/>
      <c r="V102" s="880"/>
      <c r="W102" s="881"/>
      <c r="X102" s="882"/>
      <c r="Y102" s="881"/>
      <c r="Z102" s="883"/>
      <c r="AA102" s="884"/>
      <c r="AB102" s="885"/>
      <c r="AC102" s="886"/>
      <c r="AD102" s="877" t="s">
        <v>1498</v>
      </c>
      <c r="AE102" s="878"/>
      <c r="AF102" s="877"/>
      <c r="AG102" s="877"/>
      <c r="AH102" s="879"/>
      <c r="AI102" s="880"/>
      <c r="AJ102" s="881"/>
      <c r="AK102" s="882"/>
      <c r="AL102" s="881"/>
      <c r="AM102" s="883"/>
      <c r="AN102" s="884"/>
      <c r="AO102" s="885"/>
    </row>
    <row r="103" spans="1:41" ht="15">
      <c r="A103" s="886"/>
      <c r="B103" s="950"/>
      <c r="C103" s="886"/>
      <c r="D103" s="877" t="s">
        <v>350</v>
      </c>
      <c r="E103" s="878"/>
      <c r="F103" s="877"/>
      <c r="G103" s="877"/>
      <c r="H103" s="879"/>
      <c r="I103" s="880"/>
      <c r="J103" s="881"/>
      <c r="K103" s="882"/>
      <c r="L103" s="881"/>
      <c r="M103" s="883"/>
      <c r="N103" s="884"/>
      <c r="O103" s="885"/>
      <c r="P103" s="865"/>
      <c r="Q103" s="877" t="s">
        <v>288</v>
      </c>
      <c r="R103" s="878"/>
      <c r="S103" s="877"/>
      <c r="T103" s="877"/>
      <c r="U103" s="879"/>
      <c r="V103" s="880"/>
      <c r="W103" s="881"/>
      <c r="X103" s="882"/>
      <c r="Y103" s="881"/>
      <c r="Z103" s="883"/>
      <c r="AA103" s="884"/>
      <c r="AB103" s="885"/>
      <c r="AC103" s="886"/>
      <c r="AD103" s="877" t="s">
        <v>1498</v>
      </c>
      <c r="AE103" s="878"/>
      <c r="AF103" s="877"/>
      <c r="AG103" s="877"/>
      <c r="AH103" s="879"/>
      <c r="AI103" s="880"/>
      <c r="AJ103" s="881"/>
      <c r="AK103" s="882"/>
      <c r="AL103" s="881"/>
      <c r="AM103" s="883"/>
      <c r="AN103" s="884"/>
      <c r="AO103" s="885"/>
    </row>
    <row r="104" spans="1:41" ht="15">
      <c r="A104" s="886"/>
      <c r="B104" s="950"/>
      <c r="C104" s="886"/>
      <c r="D104" s="877" t="s">
        <v>350</v>
      </c>
      <c r="E104" s="878"/>
      <c r="F104" s="877"/>
      <c r="G104" s="877"/>
      <c r="H104" s="879"/>
      <c r="I104" s="880"/>
      <c r="J104" s="881"/>
      <c r="K104" s="882"/>
      <c r="L104" s="881"/>
      <c r="M104" s="883"/>
      <c r="N104" s="884"/>
      <c r="O104" s="885"/>
      <c r="P104" s="865"/>
      <c r="Q104" s="877" t="s">
        <v>288</v>
      </c>
      <c r="R104" s="878"/>
      <c r="S104" s="877"/>
      <c r="T104" s="877"/>
      <c r="U104" s="879"/>
      <c r="V104" s="880"/>
      <c r="W104" s="881"/>
      <c r="X104" s="882"/>
      <c r="Y104" s="881"/>
      <c r="Z104" s="883"/>
      <c r="AA104" s="884"/>
      <c r="AB104" s="885"/>
      <c r="AC104" s="886"/>
      <c r="AD104" s="877" t="s">
        <v>1498</v>
      </c>
      <c r="AE104" s="878"/>
      <c r="AF104" s="877"/>
      <c r="AG104" s="877"/>
      <c r="AH104" s="879"/>
      <c r="AI104" s="880"/>
      <c r="AJ104" s="881"/>
      <c r="AK104" s="882"/>
      <c r="AL104" s="881"/>
      <c r="AM104" s="883"/>
      <c r="AN104" s="884"/>
      <c r="AO104" s="885"/>
    </row>
    <row r="105" spans="1:41" ht="15">
      <c r="A105" s="886"/>
      <c r="B105" s="950"/>
      <c r="C105" s="886"/>
      <c r="D105" s="877" t="s">
        <v>350</v>
      </c>
      <c r="E105" s="878"/>
      <c r="F105" s="877"/>
      <c r="G105" s="877"/>
      <c r="H105" s="879"/>
      <c r="I105" s="880"/>
      <c r="J105" s="881"/>
      <c r="K105" s="882"/>
      <c r="L105" s="881"/>
      <c r="M105" s="883"/>
      <c r="N105" s="884"/>
      <c r="O105" s="885"/>
      <c r="P105" s="865"/>
      <c r="Q105" s="877" t="s">
        <v>288</v>
      </c>
      <c r="R105" s="878"/>
      <c r="S105" s="877"/>
      <c r="T105" s="877"/>
      <c r="U105" s="879"/>
      <c r="V105" s="880"/>
      <c r="W105" s="881"/>
      <c r="X105" s="882"/>
      <c r="Y105" s="881"/>
      <c r="Z105" s="883"/>
      <c r="AA105" s="884"/>
      <c r="AB105" s="885"/>
      <c r="AC105" s="886"/>
      <c r="AD105" s="877" t="s">
        <v>1498</v>
      </c>
      <c r="AE105" s="878"/>
      <c r="AF105" s="877"/>
      <c r="AG105" s="877"/>
      <c r="AH105" s="879"/>
      <c r="AI105" s="880"/>
      <c r="AJ105" s="881"/>
      <c r="AK105" s="882"/>
      <c r="AL105" s="881"/>
      <c r="AM105" s="883"/>
      <c r="AN105" s="884"/>
      <c r="AO105" s="885"/>
    </row>
    <row r="106" spans="1:41" ht="15">
      <c r="A106" s="886"/>
      <c r="B106" s="950"/>
      <c r="C106" s="886"/>
      <c r="D106" s="877" t="s">
        <v>350</v>
      </c>
      <c r="E106" s="878"/>
      <c r="F106" s="877"/>
      <c r="G106" s="877"/>
      <c r="H106" s="879"/>
      <c r="I106" s="880"/>
      <c r="J106" s="881"/>
      <c r="K106" s="882"/>
      <c r="L106" s="881"/>
      <c r="M106" s="883"/>
      <c r="N106" s="884"/>
      <c r="O106" s="885"/>
      <c r="P106" s="865"/>
      <c r="Q106" s="877" t="s">
        <v>288</v>
      </c>
      <c r="R106" s="878"/>
      <c r="S106" s="877"/>
      <c r="T106" s="877"/>
      <c r="U106" s="879"/>
      <c r="V106" s="880"/>
      <c r="W106" s="881"/>
      <c r="X106" s="882"/>
      <c r="Y106" s="881"/>
      <c r="Z106" s="883"/>
      <c r="AA106" s="884"/>
      <c r="AB106" s="885"/>
      <c r="AC106" s="886"/>
      <c r="AD106" s="877" t="s">
        <v>1498</v>
      </c>
      <c r="AE106" s="878"/>
      <c r="AF106" s="877"/>
      <c r="AG106" s="877"/>
      <c r="AH106" s="879"/>
      <c r="AI106" s="880"/>
      <c r="AJ106" s="881"/>
      <c r="AK106" s="882"/>
      <c r="AL106" s="881"/>
      <c r="AM106" s="883"/>
      <c r="AN106" s="884"/>
      <c r="AO106" s="885"/>
    </row>
    <row r="107" spans="1:41" ht="15">
      <c r="A107" s="886"/>
      <c r="B107" s="950"/>
      <c r="C107" s="886"/>
      <c r="D107" s="877" t="s">
        <v>350</v>
      </c>
      <c r="E107" s="878"/>
      <c r="F107" s="877"/>
      <c r="G107" s="877"/>
      <c r="H107" s="879"/>
      <c r="I107" s="880"/>
      <c r="J107" s="881"/>
      <c r="K107" s="882"/>
      <c r="L107" s="881"/>
      <c r="M107" s="883"/>
      <c r="N107" s="884"/>
      <c r="O107" s="885"/>
      <c r="P107" s="865"/>
      <c r="Q107" s="877" t="s">
        <v>288</v>
      </c>
      <c r="R107" s="878"/>
      <c r="S107" s="877"/>
      <c r="T107" s="877"/>
      <c r="U107" s="879"/>
      <c r="V107" s="880"/>
      <c r="W107" s="881"/>
      <c r="X107" s="882"/>
      <c r="Y107" s="881"/>
      <c r="Z107" s="883"/>
      <c r="AA107" s="884"/>
      <c r="AB107" s="885"/>
      <c r="AC107" s="886"/>
      <c r="AD107" s="877" t="s">
        <v>1498</v>
      </c>
      <c r="AE107" s="878"/>
      <c r="AF107" s="877"/>
      <c r="AG107" s="877"/>
      <c r="AH107" s="879"/>
      <c r="AI107" s="880"/>
      <c r="AJ107" s="881"/>
      <c r="AK107" s="882"/>
      <c r="AL107" s="881"/>
      <c r="AM107" s="883"/>
      <c r="AN107" s="884"/>
      <c r="AO107" s="885"/>
    </row>
    <row r="108" spans="1:41" ht="15">
      <c r="A108" s="886"/>
      <c r="B108" s="950"/>
      <c r="C108" s="886"/>
      <c r="D108" s="877" t="s">
        <v>350</v>
      </c>
      <c r="E108" s="878"/>
      <c r="F108" s="877"/>
      <c r="G108" s="877"/>
      <c r="H108" s="879"/>
      <c r="I108" s="880"/>
      <c r="J108" s="881"/>
      <c r="K108" s="882"/>
      <c r="L108" s="881"/>
      <c r="M108" s="883"/>
      <c r="N108" s="884"/>
      <c r="O108" s="885"/>
      <c r="P108" s="865"/>
      <c r="Q108" s="877" t="s">
        <v>288</v>
      </c>
      <c r="R108" s="878"/>
      <c r="S108" s="877"/>
      <c r="T108" s="877"/>
      <c r="U108" s="879"/>
      <c r="V108" s="880"/>
      <c r="W108" s="881"/>
      <c r="X108" s="882"/>
      <c r="Y108" s="881"/>
      <c r="Z108" s="883"/>
      <c r="AA108" s="884"/>
      <c r="AB108" s="885"/>
      <c r="AC108" s="886"/>
      <c r="AD108" s="877" t="s">
        <v>1498</v>
      </c>
      <c r="AE108" s="878"/>
      <c r="AF108" s="877"/>
      <c r="AG108" s="877"/>
      <c r="AH108" s="879"/>
      <c r="AI108" s="880"/>
      <c r="AJ108" s="881"/>
      <c r="AK108" s="882"/>
      <c r="AL108" s="881"/>
      <c r="AM108" s="883"/>
      <c r="AN108" s="884"/>
      <c r="AO108" s="885"/>
    </row>
    <row r="109" spans="1:41" ht="15">
      <c r="A109" s="886"/>
      <c r="B109" s="950"/>
      <c r="C109" s="886"/>
      <c r="D109" s="877" t="s">
        <v>350</v>
      </c>
      <c r="E109" s="878"/>
      <c r="F109" s="877"/>
      <c r="G109" s="877"/>
      <c r="H109" s="879"/>
      <c r="I109" s="880"/>
      <c r="J109" s="881"/>
      <c r="K109" s="882"/>
      <c r="L109" s="881"/>
      <c r="M109" s="883"/>
      <c r="N109" s="884"/>
      <c r="O109" s="885"/>
      <c r="P109" s="865"/>
      <c r="Q109" s="877" t="s">
        <v>288</v>
      </c>
      <c r="R109" s="878"/>
      <c r="S109" s="877"/>
      <c r="T109" s="877"/>
      <c r="U109" s="879"/>
      <c r="V109" s="880"/>
      <c r="W109" s="881"/>
      <c r="X109" s="882"/>
      <c r="Y109" s="881"/>
      <c r="Z109" s="883"/>
      <c r="AA109" s="884"/>
      <c r="AB109" s="885"/>
      <c r="AC109" s="886"/>
      <c r="AD109" s="877" t="s">
        <v>1498</v>
      </c>
      <c r="AE109" s="878"/>
      <c r="AF109" s="877"/>
      <c r="AG109" s="877"/>
      <c r="AH109" s="879"/>
      <c r="AI109" s="880"/>
      <c r="AJ109" s="881"/>
      <c r="AK109" s="882"/>
      <c r="AL109" s="881"/>
      <c r="AM109" s="883"/>
      <c r="AN109" s="884"/>
      <c r="AO109" s="885"/>
    </row>
    <row r="110" spans="1:41" ht="15">
      <c r="A110" s="886"/>
      <c r="B110" s="950"/>
      <c r="C110" s="886"/>
      <c r="D110" s="877" t="s">
        <v>350</v>
      </c>
      <c r="E110" s="878"/>
      <c r="F110" s="877"/>
      <c r="G110" s="877"/>
      <c r="H110" s="879"/>
      <c r="I110" s="880"/>
      <c r="J110" s="881"/>
      <c r="K110" s="882"/>
      <c r="L110" s="881"/>
      <c r="M110" s="883"/>
      <c r="N110" s="884"/>
      <c r="O110" s="885"/>
      <c r="P110" s="865"/>
      <c r="Q110" s="877" t="s">
        <v>288</v>
      </c>
      <c r="R110" s="878"/>
      <c r="S110" s="877"/>
      <c r="T110" s="877"/>
      <c r="U110" s="879"/>
      <c r="V110" s="880"/>
      <c r="W110" s="881"/>
      <c r="X110" s="882"/>
      <c r="Y110" s="881"/>
      <c r="Z110" s="883"/>
      <c r="AA110" s="884"/>
      <c r="AB110" s="885"/>
      <c r="AC110" s="886"/>
      <c r="AD110" s="877" t="s">
        <v>1498</v>
      </c>
      <c r="AE110" s="878"/>
      <c r="AF110" s="877"/>
      <c r="AG110" s="877"/>
      <c r="AH110" s="879"/>
      <c r="AI110" s="880"/>
      <c r="AJ110" s="881"/>
      <c r="AK110" s="882"/>
      <c r="AL110" s="881"/>
      <c r="AM110" s="883"/>
      <c r="AN110" s="884"/>
      <c r="AO110" s="885"/>
    </row>
    <row r="111" spans="1:41" ht="15">
      <c r="A111" s="886"/>
      <c r="B111" s="950"/>
      <c r="C111" s="886"/>
      <c r="D111" s="877" t="s">
        <v>350</v>
      </c>
      <c r="E111" s="878"/>
      <c r="F111" s="877"/>
      <c r="G111" s="877"/>
      <c r="H111" s="879"/>
      <c r="I111" s="880"/>
      <c r="J111" s="881"/>
      <c r="K111" s="882"/>
      <c r="L111" s="881"/>
      <c r="M111" s="883"/>
      <c r="N111" s="884"/>
      <c r="O111" s="885"/>
      <c r="P111" s="865"/>
      <c r="Q111" s="877" t="s">
        <v>288</v>
      </c>
      <c r="R111" s="878"/>
      <c r="S111" s="877"/>
      <c r="T111" s="877"/>
      <c r="U111" s="879"/>
      <c r="V111" s="880"/>
      <c r="W111" s="881"/>
      <c r="X111" s="882"/>
      <c r="Y111" s="881"/>
      <c r="Z111" s="883"/>
      <c r="AA111" s="884"/>
      <c r="AB111" s="885"/>
      <c r="AC111" s="886"/>
      <c r="AD111" s="877" t="s">
        <v>1498</v>
      </c>
      <c r="AE111" s="878"/>
      <c r="AF111" s="877"/>
      <c r="AG111" s="877"/>
      <c r="AH111" s="879"/>
      <c r="AI111" s="880"/>
      <c r="AJ111" s="881"/>
      <c r="AK111" s="882"/>
      <c r="AL111" s="881"/>
      <c r="AM111" s="883"/>
      <c r="AN111" s="884"/>
      <c r="AO111" s="885"/>
    </row>
    <row r="112" spans="1:41" ht="15">
      <c r="A112" s="886"/>
      <c r="B112" s="950"/>
      <c r="C112" s="886"/>
      <c r="D112" s="877" t="s">
        <v>350</v>
      </c>
      <c r="E112" s="878"/>
      <c r="F112" s="877"/>
      <c r="G112" s="877"/>
      <c r="H112" s="879"/>
      <c r="I112" s="880"/>
      <c r="J112" s="881"/>
      <c r="K112" s="882"/>
      <c r="L112" s="881"/>
      <c r="M112" s="883"/>
      <c r="N112" s="884"/>
      <c r="O112" s="885"/>
      <c r="P112" s="865"/>
      <c r="Q112" s="877" t="s">
        <v>288</v>
      </c>
      <c r="R112" s="878"/>
      <c r="S112" s="877"/>
      <c r="T112" s="877"/>
      <c r="U112" s="879"/>
      <c r="V112" s="880"/>
      <c r="W112" s="881"/>
      <c r="X112" s="882"/>
      <c r="Y112" s="881"/>
      <c r="Z112" s="883"/>
      <c r="AA112" s="884"/>
      <c r="AB112" s="885"/>
      <c r="AC112" s="886"/>
      <c r="AD112" s="877" t="s">
        <v>1498</v>
      </c>
      <c r="AE112" s="878"/>
      <c r="AF112" s="877"/>
      <c r="AG112" s="877"/>
      <c r="AH112" s="879"/>
      <c r="AI112" s="880"/>
      <c r="AJ112" s="881"/>
      <c r="AK112" s="882"/>
      <c r="AL112" s="881"/>
      <c r="AM112" s="883"/>
      <c r="AN112" s="884"/>
      <c r="AO112" s="885"/>
    </row>
    <row r="113" spans="1:41" ht="15">
      <c r="A113" s="886"/>
      <c r="B113" s="950"/>
      <c r="C113" s="886"/>
      <c r="D113" s="877" t="s">
        <v>350</v>
      </c>
      <c r="E113" s="878"/>
      <c r="F113" s="877"/>
      <c r="G113" s="877"/>
      <c r="H113" s="879"/>
      <c r="I113" s="880"/>
      <c r="J113" s="881"/>
      <c r="K113" s="882"/>
      <c r="L113" s="881"/>
      <c r="M113" s="883"/>
      <c r="N113" s="884"/>
      <c r="O113" s="885"/>
      <c r="P113" s="865"/>
      <c r="Q113" s="877" t="s">
        <v>288</v>
      </c>
      <c r="R113" s="878"/>
      <c r="S113" s="877"/>
      <c r="T113" s="877"/>
      <c r="U113" s="879"/>
      <c r="V113" s="880"/>
      <c r="W113" s="881"/>
      <c r="X113" s="882"/>
      <c r="Y113" s="881"/>
      <c r="Z113" s="883"/>
      <c r="AA113" s="884"/>
      <c r="AB113" s="885"/>
      <c r="AC113" s="886"/>
      <c r="AD113" s="877" t="s">
        <v>1498</v>
      </c>
      <c r="AE113" s="878"/>
      <c r="AF113" s="877"/>
      <c r="AG113" s="877"/>
      <c r="AH113" s="879"/>
      <c r="AI113" s="880"/>
      <c r="AJ113" s="881"/>
      <c r="AK113" s="882"/>
      <c r="AL113" s="881"/>
      <c r="AM113" s="883"/>
      <c r="AN113" s="884"/>
      <c r="AO113" s="885"/>
    </row>
    <row r="114" spans="1:41" ht="15">
      <c r="A114" s="886"/>
      <c r="B114" s="950"/>
      <c r="C114" s="886"/>
      <c r="D114" s="877" t="s">
        <v>350</v>
      </c>
      <c r="E114" s="878"/>
      <c r="F114" s="877"/>
      <c r="G114" s="877"/>
      <c r="H114" s="879"/>
      <c r="I114" s="880"/>
      <c r="J114" s="881"/>
      <c r="K114" s="882"/>
      <c r="L114" s="881"/>
      <c r="M114" s="883"/>
      <c r="N114" s="884"/>
      <c r="O114" s="885"/>
      <c r="P114" s="865"/>
      <c r="Q114" s="877" t="s">
        <v>288</v>
      </c>
      <c r="R114" s="878"/>
      <c r="S114" s="877"/>
      <c r="T114" s="877"/>
      <c r="U114" s="879"/>
      <c r="V114" s="880"/>
      <c r="W114" s="881"/>
      <c r="X114" s="882"/>
      <c r="Y114" s="881"/>
      <c r="Z114" s="883"/>
      <c r="AA114" s="884"/>
      <c r="AB114" s="885"/>
      <c r="AC114" s="886"/>
      <c r="AD114" s="877" t="s">
        <v>1498</v>
      </c>
      <c r="AE114" s="878"/>
      <c r="AF114" s="877"/>
      <c r="AG114" s="877"/>
      <c r="AH114" s="879"/>
      <c r="AI114" s="880"/>
      <c r="AJ114" s="881"/>
      <c r="AK114" s="882"/>
      <c r="AL114" s="881"/>
      <c r="AM114" s="883"/>
      <c r="AN114" s="884"/>
      <c r="AO114" s="885"/>
    </row>
    <row r="115" spans="1:41" ht="15">
      <c r="A115" s="886"/>
      <c r="B115" s="950"/>
      <c r="C115" s="886"/>
      <c r="D115" s="877" t="s">
        <v>350</v>
      </c>
      <c r="E115" s="878"/>
      <c r="F115" s="877"/>
      <c r="G115" s="877"/>
      <c r="H115" s="879"/>
      <c r="I115" s="880"/>
      <c r="J115" s="881"/>
      <c r="K115" s="882"/>
      <c r="L115" s="881"/>
      <c r="M115" s="883"/>
      <c r="N115" s="884"/>
      <c r="O115" s="885"/>
      <c r="P115" s="865"/>
      <c r="Q115" s="877" t="s">
        <v>288</v>
      </c>
      <c r="R115" s="878"/>
      <c r="S115" s="877"/>
      <c r="T115" s="877"/>
      <c r="U115" s="879"/>
      <c r="V115" s="880"/>
      <c r="W115" s="881"/>
      <c r="X115" s="882"/>
      <c r="Y115" s="881"/>
      <c r="Z115" s="883"/>
      <c r="AA115" s="884"/>
      <c r="AB115" s="885"/>
      <c r="AC115" s="886"/>
      <c r="AD115" s="877" t="s">
        <v>1498</v>
      </c>
      <c r="AE115" s="878"/>
      <c r="AF115" s="877"/>
      <c r="AG115" s="877"/>
      <c r="AH115" s="879"/>
      <c r="AI115" s="880"/>
      <c r="AJ115" s="881"/>
      <c r="AK115" s="882"/>
      <c r="AL115" s="881"/>
      <c r="AM115" s="883"/>
      <c r="AN115" s="884"/>
      <c r="AO115" s="885"/>
    </row>
    <row r="116" spans="1:41" ht="15">
      <c r="A116" s="886"/>
      <c r="B116" s="950"/>
      <c r="C116" s="886"/>
      <c r="D116" s="877" t="s">
        <v>350</v>
      </c>
      <c r="E116" s="878"/>
      <c r="F116" s="877"/>
      <c r="G116" s="877"/>
      <c r="H116" s="879"/>
      <c r="I116" s="880"/>
      <c r="J116" s="881"/>
      <c r="K116" s="882"/>
      <c r="L116" s="881"/>
      <c r="M116" s="883"/>
      <c r="N116" s="884"/>
      <c r="O116" s="885"/>
      <c r="P116" s="865"/>
      <c r="Q116" s="877" t="s">
        <v>288</v>
      </c>
      <c r="R116" s="878"/>
      <c r="S116" s="877"/>
      <c r="T116" s="877"/>
      <c r="U116" s="879"/>
      <c r="V116" s="880"/>
      <c r="W116" s="881"/>
      <c r="X116" s="882"/>
      <c r="Y116" s="881"/>
      <c r="Z116" s="883"/>
      <c r="AA116" s="884"/>
      <c r="AB116" s="885"/>
      <c r="AC116" s="886"/>
      <c r="AD116" s="877" t="s">
        <v>1498</v>
      </c>
      <c r="AE116" s="878"/>
      <c r="AF116" s="877"/>
      <c r="AG116" s="877"/>
      <c r="AH116" s="879"/>
      <c r="AI116" s="880"/>
      <c r="AJ116" s="881"/>
      <c r="AK116" s="882"/>
      <c r="AL116" s="881"/>
      <c r="AM116" s="883"/>
      <c r="AN116" s="884"/>
      <c r="AO116" s="885"/>
    </row>
    <row r="117" spans="1:41" ht="15">
      <c r="A117" s="886"/>
      <c r="B117" s="950"/>
      <c r="C117" s="886"/>
      <c r="D117" s="877" t="s">
        <v>350</v>
      </c>
      <c r="E117" s="878"/>
      <c r="F117" s="877"/>
      <c r="G117" s="877"/>
      <c r="H117" s="879"/>
      <c r="I117" s="880"/>
      <c r="J117" s="881"/>
      <c r="K117" s="882"/>
      <c r="L117" s="881"/>
      <c r="M117" s="883"/>
      <c r="N117" s="884"/>
      <c r="O117" s="885"/>
      <c r="P117" s="865"/>
      <c r="Q117" s="877" t="s">
        <v>288</v>
      </c>
      <c r="R117" s="878"/>
      <c r="S117" s="877"/>
      <c r="T117" s="877"/>
      <c r="U117" s="879"/>
      <c r="V117" s="880"/>
      <c r="W117" s="881"/>
      <c r="X117" s="882"/>
      <c r="Y117" s="881"/>
      <c r="Z117" s="883"/>
      <c r="AA117" s="884"/>
      <c r="AB117" s="885"/>
      <c r="AC117" s="886"/>
      <c r="AD117" s="877" t="s">
        <v>1498</v>
      </c>
      <c r="AE117" s="878"/>
      <c r="AF117" s="877"/>
      <c r="AG117" s="877"/>
      <c r="AH117" s="879"/>
      <c r="AI117" s="880"/>
      <c r="AJ117" s="881"/>
      <c r="AK117" s="882"/>
      <c r="AL117" s="881"/>
      <c r="AM117" s="883"/>
      <c r="AN117" s="884"/>
      <c r="AO117" s="885"/>
    </row>
    <row r="118" spans="1:41" ht="15">
      <c r="A118" s="886"/>
      <c r="B118" s="950"/>
      <c r="C118" s="886"/>
      <c r="D118" s="877" t="s">
        <v>350</v>
      </c>
      <c r="E118" s="878"/>
      <c r="F118" s="877"/>
      <c r="G118" s="877"/>
      <c r="H118" s="879"/>
      <c r="I118" s="880"/>
      <c r="J118" s="881"/>
      <c r="K118" s="882"/>
      <c r="L118" s="881"/>
      <c r="M118" s="883"/>
      <c r="N118" s="884"/>
      <c r="O118" s="885"/>
      <c r="P118" s="865"/>
      <c r="Q118" s="877" t="s">
        <v>288</v>
      </c>
      <c r="R118" s="878"/>
      <c r="S118" s="877"/>
      <c r="T118" s="877"/>
      <c r="U118" s="879"/>
      <c r="V118" s="880"/>
      <c r="W118" s="881"/>
      <c r="X118" s="882"/>
      <c r="Y118" s="881"/>
      <c r="Z118" s="883"/>
      <c r="AA118" s="884"/>
      <c r="AB118" s="885"/>
      <c r="AC118" s="886"/>
      <c r="AD118" s="877" t="s">
        <v>1498</v>
      </c>
      <c r="AE118" s="878"/>
      <c r="AF118" s="877"/>
      <c r="AG118" s="877"/>
      <c r="AH118" s="879"/>
      <c r="AI118" s="880"/>
      <c r="AJ118" s="881"/>
      <c r="AK118" s="882"/>
      <c r="AL118" s="881"/>
      <c r="AM118" s="883"/>
      <c r="AN118" s="884"/>
      <c r="AO118" s="885"/>
    </row>
    <row r="119" spans="1:41" ht="15">
      <c r="A119" s="886"/>
      <c r="B119" s="950"/>
      <c r="C119" s="886"/>
      <c r="D119" s="877" t="s">
        <v>350</v>
      </c>
      <c r="E119" s="878"/>
      <c r="F119" s="877"/>
      <c r="G119" s="877"/>
      <c r="H119" s="879"/>
      <c r="I119" s="880"/>
      <c r="J119" s="881"/>
      <c r="K119" s="882"/>
      <c r="L119" s="881"/>
      <c r="M119" s="883"/>
      <c r="N119" s="884"/>
      <c r="O119" s="885"/>
      <c r="P119" s="865"/>
      <c r="Q119" s="877" t="s">
        <v>288</v>
      </c>
      <c r="R119" s="878"/>
      <c r="S119" s="877"/>
      <c r="T119" s="877"/>
      <c r="U119" s="879"/>
      <c r="V119" s="880"/>
      <c r="W119" s="881"/>
      <c r="X119" s="882"/>
      <c r="Y119" s="881"/>
      <c r="Z119" s="883"/>
      <c r="AA119" s="884"/>
      <c r="AB119" s="885"/>
      <c r="AC119" s="886"/>
      <c r="AD119" s="877" t="s">
        <v>1498</v>
      </c>
      <c r="AE119" s="878"/>
      <c r="AF119" s="877"/>
      <c r="AG119" s="877"/>
      <c r="AH119" s="879"/>
      <c r="AI119" s="880"/>
      <c r="AJ119" s="881"/>
      <c r="AK119" s="882"/>
      <c r="AL119" s="881"/>
      <c r="AM119" s="883"/>
      <c r="AN119" s="884"/>
      <c r="AO119" s="885"/>
    </row>
    <row r="120" spans="1:41" ht="15">
      <c r="A120" s="886"/>
      <c r="B120" s="950"/>
      <c r="C120" s="886"/>
      <c r="D120" s="877" t="s">
        <v>350</v>
      </c>
      <c r="E120" s="878"/>
      <c r="F120" s="877"/>
      <c r="G120" s="877"/>
      <c r="H120" s="879"/>
      <c r="I120" s="880"/>
      <c r="J120" s="881"/>
      <c r="K120" s="882"/>
      <c r="L120" s="881"/>
      <c r="M120" s="883"/>
      <c r="N120" s="884"/>
      <c r="O120" s="885"/>
      <c r="P120" s="865"/>
      <c r="Q120" s="877" t="s">
        <v>288</v>
      </c>
      <c r="R120" s="878"/>
      <c r="S120" s="877"/>
      <c r="T120" s="877"/>
      <c r="U120" s="879"/>
      <c r="V120" s="880"/>
      <c r="W120" s="881"/>
      <c r="X120" s="882"/>
      <c r="Y120" s="881"/>
      <c r="Z120" s="883"/>
      <c r="AA120" s="884"/>
      <c r="AB120" s="885"/>
      <c r="AC120" s="886"/>
      <c r="AD120" s="877" t="s">
        <v>1498</v>
      </c>
      <c r="AE120" s="878"/>
      <c r="AF120" s="877"/>
      <c r="AG120" s="877"/>
      <c r="AH120" s="879"/>
      <c r="AI120" s="880"/>
      <c r="AJ120" s="881"/>
      <c r="AK120" s="882"/>
      <c r="AL120" s="881"/>
      <c r="AM120" s="883"/>
      <c r="AN120" s="884"/>
      <c r="AO120" s="885"/>
    </row>
    <row r="121" spans="1:41" ht="15">
      <c r="A121" s="886"/>
      <c r="B121" s="950"/>
      <c r="C121" s="886"/>
      <c r="D121" s="877" t="s">
        <v>350</v>
      </c>
      <c r="E121" s="878"/>
      <c r="F121" s="877"/>
      <c r="G121" s="877"/>
      <c r="H121" s="879"/>
      <c r="I121" s="880"/>
      <c r="J121" s="881"/>
      <c r="K121" s="882"/>
      <c r="L121" s="881"/>
      <c r="M121" s="883"/>
      <c r="N121" s="884"/>
      <c r="O121" s="885"/>
      <c r="P121" s="865"/>
      <c r="Q121" s="877" t="s">
        <v>288</v>
      </c>
      <c r="R121" s="878"/>
      <c r="S121" s="877"/>
      <c r="T121" s="877"/>
      <c r="U121" s="879"/>
      <c r="V121" s="880"/>
      <c r="W121" s="881"/>
      <c r="X121" s="882"/>
      <c r="Y121" s="881"/>
      <c r="Z121" s="883"/>
      <c r="AA121" s="884"/>
      <c r="AB121" s="885"/>
      <c r="AC121" s="886"/>
      <c r="AD121" s="877" t="s">
        <v>1498</v>
      </c>
      <c r="AE121" s="878"/>
      <c r="AF121" s="877"/>
      <c r="AG121" s="877"/>
      <c r="AH121" s="879"/>
      <c r="AI121" s="880"/>
      <c r="AJ121" s="881"/>
      <c r="AK121" s="882"/>
      <c r="AL121" s="881"/>
      <c r="AM121" s="883"/>
      <c r="AN121" s="884"/>
      <c r="AO121" s="885"/>
    </row>
    <row r="122" spans="1:41" ht="15">
      <c r="A122" s="886"/>
      <c r="B122" s="950"/>
      <c r="C122" s="886"/>
      <c r="D122" s="877" t="s">
        <v>350</v>
      </c>
      <c r="E122" s="878"/>
      <c r="F122" s="877"/>
      <c r="G122" s="877"/>
      <c r="H122" s="879"/>
      <c r="I122" s="880"/>
      <c r="J122" s="881"/>
      <c r="K122" s="882"/>
      <c r="L122" s="881"/>
      <c r="M122" s="883"/>
      <c r="N122" s="884"/>
      <c r="O122" s="885"/>
      <c r="P122" s="865"/>
      <c r="Q122" s="877" t="s">
        <v>288</v>
      </c>
      <c r="R122" s="878"/>
      <c r="S122" s="877"/>
      <c r="T122" s="877"/>
      <c r="U122" s="879"/>
      <c r="V122" s="880"/>
      <c r="W122" s="881"/>
      <c r="X122" s="882"/>
      <c r="Y122" s="881"/>
      <c r="Z122" s="883"/>
      <c r="AA122" s="884"/>
      <c r="AB122" s="885"/>
      <c r="AC122" s="886"/>
      <c r="AD122" s="877" t="s">
        <v>1498</v>
      </c>
      <c r="AE122" s="878"/>
      <c r="AF122" s="877"/>
      <c r="AG122" s="877"/>
      <c r="AH122" s="879"/>
      <c r="AI122" s="880"/>
      <c r="AJ122" s="881"/>
      <c r="AK122" s="882"/>
      <c r="AL122" s="881"/>
      <c r="AM122" s="883"/>
      <c r="AN122" s="884"/>
      <c r="AO122" s="885"/>
    </row>
    <row r="123" spans="1:41" ht="15">
      <c r="A123" s="886"/>
      <c r="B123" s="950"/>
      <c r="C123" s="886"/>
      <c r="D123" s="877" t="s">
        <v>350</v>
      </c>
      <c r="E123" s="878"/>
      <c r="F123" s="877"/>
      <c r="G123" s="877"/>
      <c r="H123" s="879"/>
      <c r="I123" s="880"/>
      <c r="J123" s="881"/>
      <c r="K123" s="882"/>
      <c r="L123" s="881"/>
      <c r="M123" s="883"/>
      <c r="N123" s="884"/>
      <c r="O123" s="885"/>
      <c r="P123" s="865"/>
      <c r="Q123" s="877" t="s">
        <v>288</v>
      </c>
      <c r="R123" s="878"/>
      <c r="S123" s="877"/>
      <c r="T123" s="877"/>
      <c r="U123" s="879"/>
      <c r="V123" s="880"/>
      <c r="W123" s="881"/>
      <c r="X123" s="882"/>
      <c r="Y123" s="881"/>
      <c r="Z123" s="883"/>
      <c r="AA123" s="884"/>
      <c r="AB123" s="885"/>
      <c r="AC123" s="886"/>
      <c r="AD123" s="877" t="s">
        <v>1498</v>
      </c>
      <c r="AE123" s="878"/>
      <c r="AF123" s="877"/>
      <c r="AG123" s="877"/>
      <c r="AH123" s="879"/>
      <c r="AI123" s="880"/>
      <c r="AJ123" s="881"/>
      <c r="AK123" s="882"/>
      <c r="AL123" s="881"/>
      <c r="AM123" s="883"/>
      <c r="AN123" s="884"/>
      <c r="AO123" s="885"/>
    </row>
    <row r="124" spans="1:41" ht="15">
      <c r="A124" s="886"/>
      <c r="B124" s="950"/>
      <c r="C124" s="886"/>
      <c r="D124" s="877" t="s">
        <v>350</v>
      </c>
      <c r="E124" s="878"/>
      <c r="F124" s="877"/>
      <c r="G124" s="877"/>
      <c r="H124" s="879"/>
      <c r="I124" s="880"/>
      <c r="J124" s="881"/>
      <c r="K124" s="882"/>
      <c r="L124" s="881"/>
      <c r="M124" s="883"/>
      <c r="N124" s="884"/>
      <c r="O124" s="885"/>
      <c r="P124" s="865"/>
      <c r="Q124" s="877" t="s">
        <v>288</v>
      </c>
      <c r="R124" s="878"/>
      <c r="S124" s="877"/>
      <c r="T124" s="877"/>
      <c r="U124" s="879"/>
      <c r="V124" s="880"/>
      <c r="W124" s="881"/>
      <c r="X124" s="882"/>
      <c r="Y124" s="881"/>
      <c r="Z124" s="883"/>
      <c r="AA124" s="884"/>
      <c r="AB124" s="885"/>
      <c r="AC124" s="886"/>
      <c r="AD124" s="877" t="s">
        <v>1498</v>
      </c>
      <c r="AE124" s="878"/>
      <c r="AF124" s="877"/>
      <c r="AG124" s="877"/>
      <c r="AH124" s="879"/>
      <c r="AI124" s="880"/>
      <c r="AJ124" s="881"/>
      <c r="AK124" s="882"/>
      <c r="AL124" s="881"/>
      <c r="AM124" s="883"/>
      <c r="AN124" s="884"/>
      <c r="AO124" s="885"/>
    </row>
    <row r="125" spans="1:41" ht="15">
      <c r="A125" s="886"/>
      <c r="B125" s="950"/>
      <c r="C125" s="886"/>
      <c r="D125" s="877" t="s">
        <v>350</v>
      </c>
      <c r="E125" s="878"/>
      <c r="F125" s="877"/>
      <c r="G125" s="877"/>
      <c r="H125" s="879"/>
      <c r="I125" s="880"/>
      <c r="J125" s="881"/>
      <c r="K125" s="882"/>
      <c r="L125" s="881"/>
      <c r="M125" s="883"/>
      <c r="N125" s="884"/>
      <c r="O125" s="885"/>
      <c r="P125" s="865"/>
      <c r="Q125" s="877" t="s">
        <v>288</v>
      </c>
      <c r="R125" s="878"/>
      <c r="S125" s="877"/>
      <c r="T125" s="877"/>
      <c r="U125" s="879"/>
      <c r="V125" s="880"/>
      <c r="W125" s="881"/>
      <c r="X125" s="882"/>
      <c r="Y125" s="881"/>
      <c r="Z125" s="883"/>
      <c r="AA125" s="884"/>
      <c r="AB125" s="885"/>
      <c r="AC125" s="886"/>
      <c r="AD125" s="877" t="s">
        <v>1498</v>
      </c>
      <c r="AE125" s="878"/>
      <c r="AF125" s="877"/>
      <c r="AG125" s="877"/>
      <c r="AH125" s="879"/>
      <c r="AI125" s="880"/>
      <c r="AJ125" s="881"/>
      <c r="AK125" s="882"/>
      <c r="AL125" s="881"/>
      <c r="AM125" s="883"/>
      <c r="AN125" s="884"/>
      <c r="AO125" s="885"/>
    </row>
    <row r="126" spans="1:41" ht="15">
      <c r="A126" s="886"/>
      <c r="B126" s="950"/>
      <c r="C126" s="886"/>
      <c r="D126" s="877" t="s">
        <v>350</v>
      </c>
      <c r="E126" s="878"/>
      <c r="F126" s="877"/>
      <c r="G126" s="877"/>
      <c r="H126" s="879"/>
      <c r="I126" s="880"/>
      <c r="J126" s="881"/>
      <c r="K126" s="882"/>
      <c r="L126" s="881"/>
      <c r="M126" s="883"/>
      <c r="N126" s="884"/>
      <c r="O126" s="885"/>
      <c r="P126" s="865"/>
      <c r="Q126" s="877" t="s">
        <v>288</v>
      </c>
      <c r="R126" s="878"/>
      <c r="S126" s="877"/>
      <c r="T126" s="877"/>
      <c r="U126" s="879"/>
      <c r="V126" s="880"/>
      <c r="W126" s="881"/>
      <c r="X126" s="882"/>
      <c r="Y126" s="881"/>
      <c r="Z126" s="883"/>
      <c r="AA126" s="884"/>
      <c r="AB126" s="885"/>
      <c r="AC126" s="886"/>
      <c r="AD126" s="877" t="s">
        <v>1498</v>
      </c>
      <c r="AE126" s="878"/>
      <c r="AF126" s="877"/>
      <c r="AG126" s="877"/>
      <c r="AH126" s="879"/>
      <c r="AI126" s="880"/>
      <c r="AJ126" s="881"/>
      <c r="AK126" s="882"/>
      <c r="AL126" s="881"/>
      <c r="AM126" s="883"/>
      <c r="AN126" s="884"/>
      <c r="AO126" s="885"/>
    </row>
    <row r="127" spans="1:41" ht="15">
      <c r="A127" s="886"/>
      <c r="B127" s="950"/>
      <c r="C127" s="886"/>
      <c r="D127" s="877" t="s">
        <v>350</v>
      </c>
      <c r="E127" s="878"/>
      <c r="F127" s="877"/>
      <c r="G127" s="877"/>
      <c r="H127" s="879"/>
      <c r="I127" s="880"/>
      <c r="J127" s="881"/>
      <c r="K127" s="882"/>
      <c r="L127" s="881"/>
      <c r="M127" s="883"/>
      <c r="N127" s="884"/>
      <c r="O127" s="885"/>
      <c r="P127" s="865"/>
      <c r="Q127" s="877" t="s">
        <v>288</v>
      </c>
      <c r="R127" s="878"/>
      <c r="S127" s="877"/>
      <c r="T127" s="877"/>
      <c r="U127" s="879"/>
      <c r="V127" s="880"/>
      <c r="W127" s="881"/>
      <c r="X127" s="882"/>
      <c r="Y127" s="881"/>
      <c r="Z127" s="883"/>
      <c r="AA127" s="884"/>
      <c r="AB127" s="885"/>
      <c r="AC127" s="886"/>
      <c r="AD127" s="877" t="s">
        <v>1498</v>
      </c>
      <c r="AE127" s="878"/>
      <c r="AF127" s="877"/>
      <c r="AG127" s="877"/>
      <c r="AH127" s="879"/>
      <c r="AI127" s="880"/>
      <c r="AJ127" s="881"/>
      <c r="AK127" s="882"/>
      <c r="AL127" s="881"/>
      <c r="AM127" s="883"/>
      <c r="AN127" s="884"/>
      <c r="AO127" s="885"/>
    </row>
    <row r="128" spans="1:41" ht="15">
      <c r="A128" s="886"/>
      <c r="B128" s="950"/>
      <c r="C128" s="886"/>
      <c r="D128" s="877" t="s">
        <v>350</v>
      </c>
      <c r="E128" s="878"/>
      <c r="F128" s="877"/>
      <c r="G128" s="877"/>
      <c r="H128" s="879"/>
      <c r="I128" s="880"/>
      <c r="J128" s="881"/>
      <c r="K128" s="882"/>
      <c r="L128" s="881"/>
      <c r="M128" s="883"/>
      <c r="N128" s="884"/>
      <c r="O128" s="885"/>
      <c r="P128" s="865"/>
      <c r="Q128" s="877" t="s">
        <v>288</v>
      </c>
      <c r="R128" s="878"/>
      <c r="S128" s="877"/>
      <c r="T128" s="877"/>
      <c r="U128" s="879"/>
      <c r="V128" s="880"/>
      <c r="W128" s="881"/>
      <c r="X128" s="882"/>
      <c r="Y128" s="881"/>
      <c r="Z128" s="883"/>
      <c r="AA128" s="884"/>
      <c r="AB128" s="885"/>
      <c r="AC128" s="886"/>
      <c r="AD128" s="877" t="s">
        <v>1498</v>
      </c>
      <c r="AE128" s="878"/>
      <c r="AF128" s="877"/>
      <c r="AG128" s="877"/>
      <c r="AH128" s="879"/>
      <c r="AI128" s="880"/>
      <c r="AJ128" s="881"/>
      <c r="AK128" s="882"/>
      <c r="AL128" s="881"/>
      <c r="AM128" s="883"/>
      <c r="AN128" s="884"/>
      <c r="AO128" s="885"/>
    </row>
    <row r="129" spans="1:41" ht="15">
      <c r="A129" s="886"/>
      <c r="B129" s="950"/>
      <c r="C129" s="886"/>
      <c r="D129" s="877" t="s">
        <v>350</v>
      </c>
      <c r="E129" s="878"/>
      <c r="F129" s="877"/>
      <c r="G129" s="877"/>
      <c r="H129" s="879"/>
      <c r="I129" s="880"/>
      <c r="J129" s="881"/>
      <c r="K129" s="882"/>
      <c r="L129" s="881"/>
      <c r="M129" s="883"/>
      <c r="N129" s="884"/>
      <c r="O129" s="885"/>
      <c r="P129" s="865"/>
      <c r="Q129" s="877" t="s">
        <v>288</v>
      </c>
      <c r="R129" s="878"/>
      <c r="S129" s="877"/>
      <c r="T129" s="877"/>
      <c r="U129" s="879"/>
      <c r="V129" s="880"/>
      <c r="W129" s="881"/>
      <c r="X129" s="882"/>
      <c r="Y129" s="881"/>
      <c r="Z129" s="883"/>
      <c r="AA129" s="884"/>
      <c r="AB129" s="885"/>
      <c r="AC129" s="886"/>
      <c r="AD129" s="877" t="s">
        <v>1498</v>
      </c>
      <c r="AE129" s="878"/>
      <c r="AF129" s="877"/>
      <c r="AG129" s="877"/>
      <c r="AH129" s="879"/>
      <c r="AI129" s="880"/>
      <c r="AJ129" s="881"/>
      <c r="AK129" s="882"/>
      <c r="AL129" s="881"/>
      <c r="AM129" s="883"/>
      <c r="AN129" s="884"/>
      <c r="AO129" s="885"/>
    </row>
    <row r="130" spans="1:41" ht="15">
      <c r="A130" s="886"/>
      <c r="B130" s="950"/>
      <c r="C130" s="886"/>
      <c r="D130" s="877" t="s">
        <v>350</v>
      </c>
      <c r="E130" s="878"/>
      <c r="F130" s="877"/>
      <c r="G130" s="877"/>
      <c r="H130" s="879"/>
      <c r="I130" s="880"/>
      <c r="J130" s="881"/>
      <c r="K130" s="882"/>
      <c r="L130" s="881"/>
      <c r="M130" s="883"/>
      <c r="N130" s="884"/>
      <c r="O130" s="885"/>
      <c r="P130" s="865"/>
      <c r="Q130" s="877" t="s">
        <v>288</v>
      </c>
      <c r="R130" s="878"/>
      <c r="S130" s="877"/>
      <c r="T130" s="877"/>
      <c r="U130" s="879"/>
      <c r="V130" s="880"/>
      <c r="W130" s="881"/>
      <c r="X130" s="882"/>
      <c r="Y130" s="881"/>
      <c r="Z130" s="883"/>
      <c r="AA130" s="884"/>
      <c r="AB130" s="885"/>
      <c r="AC130" s="886"/>
      <c r="AD130" s="877" t="s">
        <v>1498</v>
      </c>
      <c r="AE130" s="878"/>
      <c r="AF130" s="877"/>
      <c r="AG130" s="877"/>
      <c r="AH130" s="879"/>
      <c r="AI130" s="880"/>
      <c r="AJ130" s="881"/>
      <c r="AK130" s="882"/>
      <c r="AL130" s="881"/>
      <c r="AM130" s="883"/>
      <c r="AN130" s="884"/>
      <c r="AO130" s="885"/>
    </row>
    <row r="131" spans="1:41" ht="15">
      <c r="A131" s="886"/>
      <c r="B131" s="950"/>
      <c r="C131" s="886"/>
      <c r="D131" s="877" t="s">
        <v>350</v>
      </c>
      <c r="E131" s="878"/>
      <c r="F131" s="877"/>
      <c r="G131" s="877"/>
      <c r="H131" s="879"/>
      <c r="I131" s="880"/>
      <c r="J131" s="881"/>
      <c r="K131" s="882"/>
      <c r="L131" s="881"/>
      <c r="M131" s="883"/>
      <c r="N131" s="884"/>
      <c r="O131" s="885"/>
      <c r="P131" s="865"/>
      <c r="Q131" s="877" t="s">
        <v>288</v>
      </c>
      <c r="R131" s="878"/>
      <c r="S131" s="877"/>
      <c r="T131" s="877"/>
      <c r="U131" s="879"/>
      <c r="V131" s="880"/>
      <c r="W131" s="881"/>
      <c r="X131" s="882"/>
      <c r="Y131" s="881"/>
      <c r="Z131" s="883"/>
      <c r="AA131" s="884"/>
      <c r="AB131" s="885"/>
      <c r="AC131" s="886"/>
      <c r="AD131" s="877" t="s">
        <v>1498</v>
      </c>
      <c r="AE131" s="878"/>
      <c r="AF131" s="877"/>
      <c r="AG131" s="877"/>
      <c r="AH131" s="879"/>
      <c r="AI131" s="880"/>
      <c r="AJ131" s="881"/>
      <c r="AK131" s="882"/>
      <c r="AL131" s="881"/>
      <c r="AM131" s="883"/>
      <c r="AN131" s="884"/>
      <c r="AO131" s="885"/>
    </row>
    <row r="132" spans="1:41" ht="15">
      <c r="A132" s="886"/>
      <c r="B132" s="950"/>
      <c r="C132" s="886"/>
      <c r="D132" s="877" t="s">
        <v>350</v>
      </c>
      <c r="E132" s="878"/>
      <c r="F132" s="877"/>
      <c r="G132" s="877"/>
      <c r="H132" s="879"/>
      <c r="I132" s="880"/>
      <c r="J132" s="881"/>
      <c r="K132" s="882"/>
      <c r="L132" s="881"/>
      <c r="M132" s="883"/>
      <c r="N132" s="884"/>
      <c r="O132" s="885"/>
      <c r="P132" s="865"/>
      <c r="Q132" s="877" t="s">
        <v>288</v>
      </c>
      <c r="R132" s="878"/>
      <c r="S132" s="877"/>
      <c r="T132" s="877"/>
      <c r="U132" s="879"/>
      <c r="V132" s="880"/>
      <c r="W132" s="881"/>
      <c r="X132" s="882"/>
      <c r="Y132" s="881"/>
      <c r="Z132" s="883"/>
      <c r="AA132" s="884"/>
      <c r="AB132" s="885"/>
      <c r="AC132" s="886"/>
      <c r="AD132" s="877" t="s">
        <v>1498</v>
      </c>
      <c r="AE132" s="878"/>
      <c r="AF132" s="877"/>
      <c r="AG132" s="877"/>
      <c r="AH132" s="879"/>
      <c r="AI132" s="880"/>
      <c r="AJ132" s="881"/>
      <c r="AK132" s="882"/>
      <c r="AL132" s="881"/>
      <c r="AM132" s="883"/>
      <c r="AN132" s="884"/>
      <c r="AO132" s="885"/>
    </row>
    <row r="133" spans="1:41" ht="15">
      <c r="A133" s="886"/>
      <c r="B133" s="950"/>
      <c r="C133" s="886"/>
      <c r="D133" s="877" t="s">
        <v>350</v>
      </c>
      <c r="E133" s="878"/>
      <c r="F133" s="877"/>
      <c r="G133" s="877"/>
      <c r="H133" s="879"/>
      <c r="I133" s="880"/>
      <c r="J133" s="881"/>
      <c r="K133" s="882"/>
      <c r="L133" s="881"/>
      <c r="M133" s="883"/>
      <c r="N133" s="884"/>
      <c r="O133" s="885"/>
      <c r="P133" s="865"/>
      <c r="Q133" s="877" t="s">
        <v>288</v>
      </c>
      <c r="R133" s="878"/>
      <c r="S133" s="877"/>
      <c r="T133" s="877"/>
      <c r="U133" s="879"/>
      <c r="V133" s="880"/>
      <c r="W133" s="881"/>
      <c r="X133" s="882"/>
      <c r="Y133" s="881"/>
      <c r="Z133" s="883"/>
      <c r="AA133" s="884"/>
      <c r="AB133" s="885"/>
      <c r="AC133" s="886"/>
      <c r="AD133" s="877" t="s">
        <v>1498</v>
      </c>
      <c r="AE133" s="878"/>
      <c r="AF133" s="877"/>
      <c r="AG133" s="877"/>
      <c r="AH133" s="879"/>
      <c r="AI133" s="880"/>
      <c r="AJ133" s="881"/>
      <c r="AK133" s="882"/>
      <c r="AL133" s="881"/>
      <c r="AM133" s="883"/>
      <c r="AN133" s="884"/>
      <c r="AO133" s="885"/>
    </row>
    <row r="134" spans="1:41" ht="15">
      <c r="A134" s="886"/>
      <c r="B134" s="950"/>
      <c r="C134" s="886"/>
      <c r="D134" s="877" t="s">
        <v>350</v>
      </c>
      <c r="E134" s="878"/>
      <c r="F134" s="877"/>
      <c r="G134" s="877"/>
      <c r="H134" s="879"/>
      <c r="I134" s="880"/>
      <c r="J134" s="881"/>
      <c r="K134" s="882"/>
      <c r="L134" s="881"/>
      <c r="M134" s="883"/>
      <c r="N134" s="884"/>
      <c r="O134" s="885"/>
      <c r="P134" s="865"/>
      <c r="Q134" s="877" t="s">
        <v>288</v>
      </c>
      <c r="R134" s="878"/>
      <c r="S134" s="877"/>
      <c r="T134" s="877"/>
      <c r="U134" s="879"/>
      <c r="V134" s="880"/>
      <c r="W134" s="881"/>
      <c r="X134" s="882"/>
      <c r="Y134" s="881"/>
      <c r="Z134" s="883"/>
      <c r="AA134" s="884"/>
      <c r="AB134" s="885"/>
      <c r="AC134" s="886"/>
      <c r="AD134" s="877" t="s">
        <v>1498</v>
      </c>
      <c r="AE134" s="878"/>
      <c r="AF134" s="877"/>
      <c r="AG134" s="877"/>
      <c r="AH134" s="879"/>
      <c r="AI134" s="880"/>
      <c r="AJ134" s="881"/>
      <c r="AK134" s="882"/>
      <c r="AL134" s="881"/>
      <c r="AM134" s="883"/>
      <c r="AN134" s="884"/>
      <c r="AO134" s="885"/>
    </row>
    <row r="135" spans="1:41" ht="15">
      <c r="A135" s="886"/>
      <c r="B135" s="950"/>
      <c r="C135" s="886"/>
      <c r="D135" s="877" t="s">
        <v>350</v>
      </c>
      <c r="E135" s="878"/>
      <c r="F135" s="877"/>
      <c r="G135" s="877"/>
      <c r="H135" s="879"/>
      <c r="I135" s="880"/>
      <c r="J135" s="881"/>
      <c r="K135" s="882"/>
      <c r="L135" s="881"/>
      <c r="M135" s="883"/>
      <c r="N135" s="884"/>
      <c r="O135" s="885"/>
      <c r="P135" s="865"/>
      <c r="Q135" s="877" t="s">
        <v>288</v>
      </c>
      <c r="R135" s="878"/>
      <c r="S135" s="877"/>
      <c r="T135" s="877"/>
      <c r="U135" s="879"/>
      <c r="V135" s="880"/>
      <c r="W135" s="881"/>
      <c r="X135" s="882"/>
      <c r="Y135" s="881"/>
      <c r="Z135" s="883"/>
      <c r="AA135" s="884"/>
      <c r="AB135" s="885"/>
      <c r="AC135" s="886"/>
      <c r="AD135" s="877" t="s">
        <v>1498</v>
      </c>
      <c r="AE135" s="878"/>
      <c r="AF135" s="877"/>
      <c r="AG135" s="877"/>
      <c r="AH135" s="879"/>
      <c r="AI135" s="880"/>
      <c r="AJ135" s="881"/>
      <c r="AK135" s="882"/>
      <c r="AL135" s="881"/>
      <c r="AM135" s="883"/>
      <c r="AN135" s="884"/>
      <c r="AO135" s="885"/>
    </row>
    <row r="136" spans="1:41" ht="15">
      <c r="A136" s="886"/>
      <c r="B136" s="950"/>
      <c r="C136" s="886"/>
      <c r="D136" s="877" t="s">
        <v>350</v>
      </c>
      <c r="E136" s="878"/>
      <c r="F136" s="877"/>
      <c r="G136" s="877"/>
      <c r="H136" s="879"/>
      <c r="I136" s="880"/>
      <c r="J136" s="881"/>
      <c r="K136" s="882"/>
      <c r="L136" s="881"/>
      <c r="M136" s="883"/>
      <c r="N136" s="884"/>
      <c r="O136" s="885"/>
      <c r="P136" s="865"/>
      <c r="Q136" s="877" t="s">
        <v>288</v>
      </c>
      <c r="R136" s="878"/>
      <c r="S136" s="877"/>
      <c r="T136" s="877"/>
      <c r="U136" s="879"/>
      <c r="V136" s="880"/>
      <c r="W136" s="881"/>
      <c r="X136" s="882"/>
      <c r="Y136" s="881"/>
      <c r="Z136" s="883"/>
      <c r="AA136" s="884"/>
      <c r="AB136" s="885"/>
      <c r="AC136" s="886"/>
      <c r="AD136" s="877" t="s">
        <v>1498</v>
      </c>
      <c r="AE136" s="878"/>
      <c r="AF136" s="877"/>
      <c r="AG136" s="877"/>
      <c r="AH136" s="879"/>
      <c r="AI136" s="880"/>
      <c r="AJ136" s="881"/>
      <c r="AK136" s="882"/>
      <c r="AL136" s="881"/>
      <c r="AM136" s="883"/>
      <c r="AN136" s="884"/>
      <c r="AO136" s="885"/>
    </row>
    <row r="137" spans="1:41" ht="15">
      <c r="A137" s="886"/>
      <c r="B137" s="950"/>
      <c r="C137" s="886"/>
      <c r="D137" s="877" t="s">
        <v>350</v>
      </c>
      <c r="E137" s="878"/>
      <c r="F137" s="877"/>
      <c r="G137" s="877"/>
      <c r="H137" s="879"/>
      <c r="I137" s="880"/>
      <c r="J137" s="881"/>
      <c r="K137" s="882"/>
      <c r="L137" s="881"/>
      <c r="M137" s="883"/>
      <c r="N137" s="884"/>
      <c r="O137" s="885"/>
      <c r="P137" s="865"/>
      <c r="Q137" s="877" t="s">
        <v>288</v>
      </c>
      <c r="R137" s="878"/>
      <c r="S137" s="877"/>
      <c r="T137" s="877"/>
      <c r="U137" s="879"/>
      <c r="V137" s="880"/>
      <c r="W137" s="881"/>
      <c r="X137" s="882"/>
      <c r="Y137" s="881"/>
      <c r="Z137" s="883"/>
      <c r="AA137" s="884"/>
      <c r="AB137" s="885"/>
      <c r="AC137" s="886"/>
      <c r="AD137" s="877" t="s">
        <v>1498</v>
      </c>
      <c r="AE137" s="878"/>
      <c r="AF137" s="877"/>
      <c r="AG137" s="877"/>
      <c r="AH137" s="879"/>
      <c r="AI137" s="880"/>
      <c r="AJ137" s="881"/>
      <c r="AK137" s="882"/>
      <c r="AL137" s="881"/>
      <c r="AM137" s="883"/>
      <c r="AN137" s="884"/>
      <c r="AO137" s="885"/>
    </row>
    <row r="138" spans="1:41" ht="15">
      <c r="A138" s="886"/>
      <c r="B138" s="950"/>
      <c r="C138" s="886"/>
      <c r="D138" s="877" t="s">
        <v>350</v>
      </c>
      <c r="E138" s="878"/>
      <c r="F138" s="877"/>
      <c r="G138" s="877"/>
      <c r="H138" s="879"/>
      <c r="I138" s="880"/>
      <c r="J138" s="881"/>
      <c r="K138" s="882"/>
      <c r="L138" s="881"/>
      <c r="M138" s="883"/>
      <c r="N138" s="884"/>
      <c r="O138" s="885"/>
      <c r="P138" s="865"/>
      <c r="Q138" s="877" t="s">
        <v>288</v>
      </c>
      <c r="R138" s="878"/>
      <c r="S138" s="877"/>
      <c r="T138" s="877"/>
      <c r="U138" s="879"/>
      <c r="V138" s="880"/>
      <c r="W138" s="881"/>
      <c r="X138" s="882"/>
      <c r="Y138" s="881"/>
      <c r="Z138" s="883"/>
      <c r="AA138" s="884"/>
      <c r="AB138" s="885"/>
      <c r="AC138" s="886"/>
      <c r="AD138" s="877" t="s">
        <v>1498</v>
      </c>
      <c r="AE138" s="878"/>
      <c r="AF138" s="877"/>
      <c r="AG138" s="877"/>
      <c r="AH138" s="879"/>
      <c r="AI138" s="880"/>
      <c r="AJ138" s="881"/>
      <c r="AK138" s="882"/>
      <c r="AL138" s="881"/>
      <c r="AM138" s="883"/>
      <c r="AN138" s="884"/>
      <c r="AO138" s="885"/>
    </row>
    <row r="139" spans="1:41" ht="15">
      <c r="A139" s="886"/>
      <c r="B139" s="950"/>
      <c r="C139" s="886"/>
      <c r="D139" s="877" t="s">
        <v>350</v>
      </c>
      <c r="E139" s="878"/>
      <c r="F139" s="877"/>
      <c r="G139" s="877"/>
      <c r="H139" s="879"/>
      <c r="I139" s="880"/>
      <c r="J139" s="881"/>
      <c r="K139" s="882"/>
      <c r="L139" s="881"/>
      <c r="M139" s="883"/>
      <c r="N139" s="884"/>
      <c r="O139" s="885"/>
      <c r="P139" s="865"/>
      <c r="Q139" s="877" t="s">
        <v>288</v>
      </c>
      <c r="R139" s="878"/>
      <c r="S139" s="877"/>
      <c r="T139" s="877"/>
      <c r="U139" s="879"/>
      <c r="V139" s="880"/>
      <c r="W139" s="881"/>
      <c r="X139" s="882"/>
      <c r="Y139" s="881"/>
      <c r="Z139" s="883"/>
      <c r="AA139" s="884"/>
      <c r="AB139" s="885"/>
      <c r="AC139" s="886"/>
      <c r="AD139" s="877" t="s">
        <v>1498</v>
      </c>
      <c r="AE139" s="878"/>
      <c r="AF139" s="877"/>
      <c r="AG139" s="877"/>
      <c r="AH139" s="879"/>
      <c r="AI139" s="880"/>
      <c r="AJ139" s="881"/>
      <c r="AK139" s="882"/>
      <c r="AL139" s="881"/>
      <c r="AM139" s="883"/>
      <c r="AN139" s="884"/>
      <c r="AO139" s="885"/>
    </row>
    <row r="140" spans="1:41" ht="15">
      <c r="A140" s="886"/>
      <c r="B140" s="950"/>
      <c r="C140" s="886"/>
      <c r="D140" s="877" t="s">
        <v>350</v>
      </c>
      <c r="E140" s="878"/>
      <c r="F140" s="877"/>
      <c r="G140" s="877"/>
      <c r="H140" s="879"/>
      <c r="I140" s="880"/>
      <c r="J140" s="881"/>
      <c r="K140" s="882"/>
      <c r="L140" s="881"/>
      <c r="M140" s="883"/>
      <c r="N140" s="884"/>
      <c r="O140" s="885"/>
      <c r="P140" s="865"/>
      <c r="Q140" s="877" t="s">
        <v>288</v>
      </c>
      <c r="R140" s="878"/>
      <c r="S140" s="877"/>
      <c r="T140" s="877"/>
      <c r="U140" s="879"/>
      <c r="V140" s="880"/>
      <c r="W140" s="881"/>
      <c r="X140" s="882"/>
      <c r="Y140" s="881"/>
      <c r="Z140" s="883"/>
      <c r="AA140" s="884"/>
      <c r="AB140" s="885"/>
      <c r="AC140" s="886"/>
      <c r="AD140" s="877" t="s">
        <v>1498</v>
      </c>
      <c r="AE140" s="878"/>
      <c r="AF140" s="877"/>
      <c r="AG140" s="877"/>
      <c r="AH140" s="879"/>
      <c r="AI140" s="880"/>
      <c r="AJ140" s="881"/>
      <c r="AK140" s="882"/>
      <c r="AL140" s="881"/>
      <c r="AM140" s="883"/>
      <c r="AN140" s="884"/>
      <c r="AO140" s="885"/>
    </row>
    <row r="141" spans="1:41" ht="15">
      <c r="A141" s="886"/>
      <c r="B141" s="950"/>
      <c r="C141" s="886"/>
      <c r="D141" s="877" t="s">
        <v>350</v>
      </c>
      <c r="E141" s="878"/>
      <c r="F141" s="877"/>
      <c r="G141" s="877"/>
      <c r="H141" s="879"/>
      <c r="I141" s="880"/>
      <c r="J141" s="881"/>
      <c r="K141" s="882"/>
      <c r="L141" s="881"/>
      <c r="M141" s="883"/>
      <c r="N141" s="884"/>
      <c r="O141" s="885"/>
      <c r="P141" s="865"/>
      <c r="Q141" s="877" t="s">
        <v>288</v>
      </c>
      <c r="R141" s="878"/>
      <c r="S141" s="877"/>
      <c r="T141" s="877"/>
      <c r="U141" s="879"/>
      <c r="V141" s="880"/>
      <c r="W141" s="881"/>
      <c r="X141" s="882"/>
      <c r="Y141" s="881"/>
      <c r="Z141" s="883"/>
      <c r="AA141" s="884"/>
      <c r="AB141" s="885"/>
      <c r="AC141" s="886"/>
      <c r="AD141" s="877" t="s">
        <v>1498</v>
      </c>
      <c r="AE141" s="878"/>
      <c r="AF141" s="877"/>
      <c r="AG141" s="877"/>
      <c r="AH141" s="879"/>
      <c r="AI141" s="880"/>
      <c r="AJ141" s="881"/>
      <c r="AK141" s="882"/>
      <c r="AL141" s="881"/>
      <c r="AM141" s="883"/>
      <c r="AN141" s="884"/>
      <c r="AO141" s="885"/>
    </row>
    <row r="142" spans="1:41" ht="15">
      <c r="A142" s="886"/>
      <c r="B142" s="950"/>
      <c r="C142" s="886"/>
      <c r="D142" s="877" t="s">
        <v>350</v>
      </c>
      <c r="E142" s="878"/>
      <c r="F142" s="877"/>
      <c r="G142" s="877"/>
      <c r="H142" s="879"/>
      <c r="I142" s="880"/>
      <c r="J142" s="881"/>
      <c r="K142" s="882"/>
      <c r="L142" s="881"/>
      <c r="M142" s="883"/>
      <c r="N142" s="884"/>
      <c r="O142" s="885"/>
      <c r="P142" s="865"/>
      <c r="Q142" s="877" t="s">
        <v>288</v>
      </c>
      <c r="R142" s="878"/>
      <c r="S142" s="877"/>
      <c r="T142" s="877"/>
      <c r="U142" s="879"/>
      <c r="V142" s="880"/>
      <c r="W142" s="881"/>
      <c r="X142" s="882"/>
      <c r="Y142" s="881"/>
      <c r="Z142" s="883"/>
      <c r="AA142" s="884"/>
      <c r="AB142" s="885"/>
      <c r="AC142" s="886"/>
      <c r="AD142" s="877" t="s">
        <v>1498</v>
      </c>
      <c r="AE142" s="878"/>
      <c r="AF142" s="877"/>
      <c r="AG142" s="877"/>
      <c r="AH142" s="879"/>
      <c r="AI142" s="880"/>
      <c r="AJ142" s="881"/>
      <c r="AK142" s="882"/>
      <c r="AL142" s="881"/>
      <c r="AM142" s="883"/>
      <c r="AN142" s="884"/>
      <c r="AO142" s="885"/>
    </row>
    <row r="143" spans="1:41" ht="15">
      <c r="A143" s="886"/>
      <c r="B143" s="950"/>
      <c r="C143" s="886"/>
      <c r="D143" s="877" t="s">
        <v>350</v>
      </c>
      <c r="E143" s="878"/>
      <c r="F143" s="877"/>
      <c r="G143" s="877"/>
      <c r="H143" s="879"/>
      <c r="I143" s="880"/>
      <c r="J143" s="881"/>
      <c r="K143" s="882"/>
      <c r="L143" s="881"/>
      <c r="M143" s="883"/>
      <c r="N143" s="884"/>
      <c r="O143" s="885"/>
      <c r="P143" s="865"/>
      <c r="Q143" s="877" t="s">
        <v>288</v>
      </c>
      <c r="R143" s="878"/>
      <c r="S143" s="877"/>
      <c r="T143" s="877"/>
      <c r="U143" s="879"/>
      <c r="V143" s="880"/>
      <c r="W143" s="881"/>
      <c r="X143" s="882"/>
      <c r="Y143" s="881"/>
      <c r="Z143" s="883"/>
      <c r="AA143" s="884"/>
      <c r="AB143" s="885"/>
      <c r="AC143" s="886"/>
      <c r="AD143" s="877" t="s">
        <v>1498</v>
      </c>
      <c r="AE143" s="878"/>
      <c r="AF143" s="877"/>
      <c r="AG143" s="877"/>
      <c r="AH143" s="879"/>
      <c r="AI143" s="880"/>
      <c r="AJ143" s="881"/>
      <c r="AK143" s="882"/>
      <c r="AL143" s="881"/>
      <c r="AM143" s="883"/>
      <c r="AN143" s="884"/>
      <c r="AO143" s="885"/>
    </row>
    <row r="144" spans="1:41" ht="15">
      <c r="A144" s="886"/>
      <c r="B144" s="950"/>
      <c r="C144" s="886"/>
      <c r="D144" s="877" t="s">
        <v>350</v>
      </c>
      <c r="E144" s="878"/>
      <c r="F144" s="877"/>
      <c r="G144" s="877"/>
      <c r="H144" s="879"/>
      <c r="I144" s="880"/>
      <c r="J144" s="881"/>
      <c r="K144" s="882"/>
      <c r="L144" s="881"/>
      <c r="M144" s="883"/>
      <c r="N144" s="884"/>
      <c r="O144" s="885"/>
      <c r="P144" s="865"/>
      <c r="Q144" s="877" t="s">
        <v>288</v>
      </c>
      <c r="R144" s="878"/>
      <c r="S144" s="877"/>
      <c r="T144" s="877"/>
      <c r="U144" s="879"/>
      <c r="V144" s="880"/>
      <c r="W144" s="881"/>
      <c r="X144" s="882"/>
      <c r="Y144" s="881"/>
      <c r="Z144" s="883"/>
      <c r="AA144" s="884"/>
      <c r="AB144" s="885"/>
      <c r="AC144" s="886"/>
      <c r="AD144" s="877" t="s">
        <v>1498</v>
      </c>
      <c r="AE144" s="878"/>
      <c r="AF144" s="877"/>
      <c r="AG144" s="877"/>
      <c r="AH144" s="879"/>
      <c r="AI144" s="880"/>
      <c r="AJ144" s="881"/>
      <c r="AK144" s="882"/>
      <c r="AL144" s="881"/>
      <c r="AM144" s="883"/>
      <c r="AN144" s="884"/>
      <c r="AO144" s="885"/>
    </row>
    <row r="145" spans="1:41" ht="15">
      <c r="A145" s="886"/>
      <c r="B145" s="950"/>
      <c r="C145" s="886"/>
      <c r="D145" s="877" t="s">
        <v>350</v>
      </c>
      <c r="E145" s="878"/>
      <c r="F145" s="877"/>
      <c r="G145" s="877"/>
      <c r="H145" s="879"/>
      <c r="I145" s="880"/>
      <c r="J145" s="881"/>
      <c r="K145" s="882"/>
      <c r="L145" s="881"/>
      <c r="M145" s="883"/>
      <c r="N145" s="884"/>
      <c r="O145" s="885"/>
      <c r="P145" s="865"/>
      <c r="Q145" s="877" t="s">
        <v>288</v>
      </c>
      <c r="R145" s="878"/>
      <c r="S145" s="877"/>
      <c r="T145" s="877"/>
      <c r="U145" s="879"/>
      <c r="V145" s="880"/>
      <c r="W145" s="881"/>
      <c r="X145" s="882"/>
      <c r="Y145" s="881"/>
      <c r="Z145" s="883"/>
      <c r="AA145" s="884"/>
      <c r="AB145" s="885"/>
      <c r="AC145" s="886"/>
      <c r="AD145" s="877" t="s">
        <v>1498</v>
      </c>
      <c r="AE145" s="878"/>
      <c r="AF145" s="877"/>
      <c r="AG145" s="877"/>
      <c r="AH145" s="879"/>
      <c r="AI145" s="880"/>
      <c r="AJ145" s="881"/>
      <c r="AK145" s="882"/>
      <c r="AL145" s="881"/>
      <c r="AM145" s="883"/>
      <c r="AN145" s="884"/>
      <c r="AO145" s="885"/>
    </row>
    <row r="146" spans="1:41" ht="15">
      <c r="A146" s="886"/>
      <c r="B146" s="950"/>
      <c r="C146" s="886"/>
      <c r="D146" s="877" t="s">
        <v>350</v>
      </c>
      <c r="E146" s="878"/>
      <c r="F146" s="877"/>
      <c r="G146" s="877"/>
      <c r="H146" s="879"/>
      <c r="I146" s="880"/>
      <c r="J146" s="881"/>
      <c r="K146" s="882"/>
      <c r="L146" s="881"/>
      <c r="M146" s="883"/>
      <c r="N146" s="884"/>
      <c r="O146" s="885"/>
      <c r="P146" s="865"/>
      <c r="Q146" s="877" t="s">
        <v>288</v>
      </c>
      <c r="R146" s="878"/>
      <c r="S146" s="877"/>
      <c r="T146" s="877"/>
      <c r="U146" s="879"/>
      <c r="V146" s="880"/>
      <c r="W146" s="881"/>
      <c r="X146" s="882"/>
      <c r="Y146" s="881"/>
      <c r="Z146" s="883"/>
      <c r="AA146" s="884"/>
      <c r="AB146" s="885"/>
      <c r="AC146" s="886"/>
      <c r="AD146" s="877" t="s">
        <v>1498</v>
      </c>
      <c r="AE146" s="878"/>
      <c r="AF146" s="877"/>
      <c r="AG146" s="877"/>
      <c r="AH146" s="879"/>
      <c r="AI146" s="880"/>
      <c r="AJ146" s="881"/>
      <c r="AK146" s="882"/>
      <c r="AL146" s="881"/>
      <c r="AM146" s="883"/>
      <c r="AN146" s="884"/>
      <c r="AO146" s="885"/>
    </row>
    <row r="147" spans="1:41" ht="15">
      <c r="A147" s="886"/>
      <c r="B147" s="950"/>
      <c r="C147" s="886"/>
      <c r="D147" s="877" t="s">
        <v>350</v>
      </c>
      <c r="E147" s="878"/>
      <c r="F147" s="877"/>
      <c r="G147" s="877"/>
      <c r="H147" s="879"/>
      <c r="I147" s="880"/>
      <c r="J147" s="881"/>
      <c r="K147" s="882"/>
      <c r="L147" s="881"/>
      <c r="M147" s="883"/>
      <c r="N147" s="884"/>
      <c r="O147" s="885"/>
      <c r="P147" s="865"/>
      <c r="Q147" s="877" t="s">
        <v>288</v>
      </c>
      <c r="R147" s="878"/>
      <c r="S147" s="877"/>
      <c r="T147" s="877"/>
      <c r="U147" s="879"/>
      <c r="V147" s="880"/>
      <c r="W147" s="881"/>
      <c r="X147" s="882"/>
      <c r="Y147" s="881"/>
      <c r="Z147" s="883"/>
      <c r="AA147" s="884"/>
      <c r="AB147" s="885"/>
      <c r="AC147" s="886"/>
      <c r="AD147" s="877" t="s">
        <v>1498</v>
      </c>
      <c r="AE147" s="878"/>
      <c r="AF147" s="877"/>
      <c r="AG147" s="877"/>
      <c r="AH147" s="879"/>
      <c r="AI147" s="880"/>
      <c r="AJ147" s="881"/>
      <c r="AK147" s="882"/>
      <c r="AL147" s="881"/>
      <c r="AM147" s="883"/>
      <c r="AN147" s="884"/>
      <c r="AO147" s="885"/>
    </row>
    <row r="148" spans="1:41" ht="15">
      <c r="A148" s="886"/>
      <c r="B148" s="950"/>
      <c r="C148" s="886"/>
      <c r="D148" s="877" t="s">
        <v>350</v>
      </c>
      <c r="E148" s="878"/>
      <c r="F148" s="877"/>
      <c r="G148" s="877"/>
      <c r="H148" s="879"/>
      <c r="I148" s="880"/>
      <c r="J148" s="881"/>
      <c r="K148" s="882"/>
      <c r="L148" s="881"/>
      <c r="M148" s="883"/>
      <c r="N148" s="884"/>
      <c r="O148" s="885"/>
      <c r="P148" s="865"/>
      <c r="Q148" s="877" t="s">
        <v>288</v>
      </c>
      <c r="R148" s="878"/>
      <c r="S148" s="877"/>
      <c r="T148" s="877"/>
      <c r="U148" s="879"/>
      <c r="V148" s="880"/>
      <c r="W148" s="881"/>
      <c r="X148" s="882"/>
      <c r="Y148" s="881"/>
      <c r="Z148" s="883"/>
      <c r="AA148" s="884"/>
      <c r="AB148" s="885"/>
      <c r="AC148" s="886"/>
      <c r="AD148" s="877" t="s">
        <v>1498</v>
      </c>
      <c r="AE148" s="878"/>
      <c r="AF148" s="877"/>
      <c r="AG148" s="877"/>
      <c r="AH148" s="879"/>
      <c r="AI148" s="880"/>
      <c r="AJ148" s="881"/>
      <c r="AK148" s="882"/>
      <c r="AL148" s="881"/>
      <c r="AM148" s="883"/>
      <c r="AN148" s="884"/>
      <c r="AO148" s="885"/>
    </row>
    <row r="149" spans="1:41" ht="15">
      <c r="A149" s="886"/>
      <c r="B149" s="950"/>
      <c r="C149" s="886"/>
      <c r="D149" s="877" t="s">
        <v>350</v>
      </c>
      <c r="E149" s="878"/>
      <c r="F149" s="877"/>
      <c r="G149" s="877"/>
      <c r="H149" s="879"/>
      <c r="I149" s="880"/>
      <c r="J149" s="881"/>
      <c r="K149" s="882"/>
      <c r="L149" s="881"/>
      <c r="M149" s="883"/>
      <c r="N149" s="884"/>
      <c r="O149" s="885"/>
      <c r="P149" s="865"/>
      <c r="Q149" s="877" t="s">
        <v>288</v>
      </c>
      <c r="R149" s="878"/>
      <c r="S149" s="877"/>
      <c r="T149" s="877"/>
      <c r="U149" s="879"/>
      <c r="V149" s="880"/>
      <c r="W149" s="881"/>
      <c r="X149" s="882"/>
      <c r="Y149" s="881"/>
      <c r="Z149" s="883"/>
      <c r="AA149" s="884"/>
      <c r="AB149" s="885"/>
      <c r="AC149" s="886"/>
      <c r="AD149" s="877" t="s">
        <v>1498</v>
      </c>
      <c r="AE149" s="878"/>
      <c r="AF149" s="877"/>
      <c r="AG149" s="877"/>
      <c r="AH149" s="879"/>
      <c r="AI149" s="880"/>
      <c r="AJ149" s="881"/>
      <c r="AK149" s="882"/>
      <c r="AL149" s="881"/>
      <c r="AM149" s="883"/>
      <c r="AN149" s="884"/>
      <c r="AO149" s="885"/>
    </row>
    <row r="150" spans="1:41" ht="15">
      <c r="A150" s="886"/>
      <c r="B150" s="950"/>
      <c r="C150" s="886"/>
      <c r="D150" s="877" t="s">
        <v>350</v>
      </c>
      <c r="E150" s="878"/>
      <c r="F150" s="877"/>
      <c r="G150" s="877"/>
      <c r="H150" s="879"/>
      <c r="I150" s="880"/>
      <c r="J150" s="881"/>
      <c r="K150" s="882"/>
      <c r="L150" s="881"/>
      <c r="M150" s="883"/>
      <c r="N150" s="884"/>
      <c r="O150" s="885"/>
      <c r="P150" s="865"/>
      <c r="Q150" s="877" t="s">
        <v>288</v>
      </c>
      <c r="R150" s="878"/>
      <c r="S150" s="877"/>
      <c r="T150" s="877"/>
      <c r="U150" s="879"/>
      <c r="V150" s="880"/>
      <c r="W150" s="881"/>
      <c r="X150" s="882"/>
      <c r="Y150" s="881"/>
      <c r="Z150" s="883"/>
      <c r="AA150" s="884"/>
      <c r="AB150" s="885"/>
      <c r="AC150" s="886"/>
      <c r="AD150" s="877" t="s">
        <v>1498</v>
      </c>
      <c r="AE150" s="878"/>
      <c r="AF150" s="877"/>
      <c r="AG150" s="877"/>
      <c r="AH150" s="879"/>
      <c r="AI150" s="880"/>
      <c r="AJ150" s="881"/>
      <c r="AK150" s="882"/>
      <c r="AL150" s="881"/>
      <c r="AM150" s="883"/>
      <c r="AN150" s="884"/>
      <c r="AO150" s="885"/>
    </row>
    <row r="151" spans="1:41" ht="15">
      <c r="A151" s="886"/>
      <c r="B151" s="950"/>
      <c r="C151" s="886"/>
      <c r="D151" s="877" t="s">
        <v>350</v>
      </c>
      <c r="E151" s="878"/>
      <c r="F151" s="877"/>
      <c r="G151" s="877"/>
      <c r="H151" s="879"/>
      <c r="I151" s="880"/>
      <c r="J151" s="881"/>
      <c r="K151" s="882"/>
      <c r="L151" s="881"/>
      <c r="M151" s="883"/>
      <c r="N151" s="884"/>
      <c r="O151" s="885"/>
      <c r="P151" s="865"/>
      <c r="Q151" s="877" t="s">
        <v>288</v>
      </c>
      <c r="R151" s="878"/>
      <c r="S151" s="877"/>
      <c r="T151" s="877"/>
      <c r="U151" s="879"/>
      <c r="V151" s="880"/>
      <c r="W151" s="881"/>
      <c r="X151" s="882"/>
      <c r="Y151" s="881"/>
      <c r="Z151" s="883"/>
      <c r="AA151" s="884"/>
      <c r="AB151" s="885"/>
      <c r="AC151" s="886"/>
      <c r="AD151" s="877" t="s">
        <v>1498</v>
      </c>
      <c r="AE151" s="878"/>
      <c r="AF151" s="877"/>
      <c r="AG151" s="877"/>
      <c r="AH151" s="879"/>
      <c r="AI151" s="880"/>
      <c r="AJ151" s="881"/>
      <c r="AK151" s="882"/>
      <c r="AL151" s="881"/>
      <c r="AM151" s="883"/>
      <c r="AN151" s="884"/>
      <c r="AO151" s="885"/>
    </row>
    <row r="152" spans="1:41" ht="15">
      <c r="A152" s="886"/>
      <c r="B152" s="950"/>
      <c r="C152" s="886"/>
      <c r="D152" s="877" t="s">
        <v>350</v>
      </c>
      <c r="E152" s="878"/>
      <c r="F152" s="877"/>
      <c r="G152" s="877"/>
      <c r="H152" s="879"/>
      <c r="I152" s="880"/>
      <c r="J152" s="881"/>
      <c r="K152" s="882"/>
      <c r="L152" s="881"/>
      <c r="M152" s="883"/>
      <c r="N152" s="884"/>
      <c r="O152" s="885"/>
      <c r="P152" s="865"/>
      <c r="Q152" s="877" t="s">
        <v>288</v>
      </c>
      <c r="R152" s="878"/>
      <c r="S152" s="877"/>
      <c r="T152" s="877"/>
      <c r="U152" s="879"/>
      <c r="V152" s="880"/>
      <c r="W152" s="881"/>
      <c r="X152" s="882"/>
      <c r="Y152" s="881"/>
      <c r="Z152" s="883"/>
      <c r="AA152" s="884"/>
      <c r="AB152" s="885"/>
      <c r="AC152" s="886"/>
      <c r="AD152" s="877" t="s">
        <v>1498</v>
      </c>
      <c r="AE152" s="878"/>
      <c r="AF152" s="877"/>
      <c r="AG152" s="877"/>
      <c r="AH152" s="879"/>
      <c r="AI152" s="880"/>
      <c r="AJ152" s="881"/>
      <c r="AK152" s="882"/>
      <c r="AL152" s="881"/>
      <c r="AM152" s="883"/>
      <c r="AN152" s="884"/>
      <c r="AO152" s="885"/>
    </row>
    <row r="153" spans="1:41" ht="15">
      <c r="A153" s="886"/>
      <c r="B153" s="950"/>
      <c r="C153" s="886"/>
      <c r="D153" s="877" t="s">
        <v>350</v>
      </c>
      <c r="E153" s="878"/>
      <c r="F153" s="877"/>
      <c r="G153" s="877"/>
      <c r="H153" s="879"/>
      <c r="I153" s="880"/>
      <c r="J153" s="881"/>
      <c r="K153" s="882"/>
      <c r="L153" s="881"/>
      <c r="M153" s="883"/>
      <c r="N153" s="884"/>
      <c r="O153" s="885"/>
      <c r="P153" s="865"/>
      <c r="Q153" s="877" t="s">
        <v>288</v>
      </c>
      <c r="R153" s="878"/>
      <c r="S153" s="877"/>
      <c r="T153" s="877"/>
      <c r="U153" s="879"/>
      <c r="V153" s="880"/>
      <c r="W153" s="881"/>
      <c r="X153" s="882"/>
      <c r="Y153" s="881"/>
      <c r="Z153" s="883"/>
      <c r="AA153" s="884"/>
      <c r="AB153" s="885"/>
      <c r="AC153" s="886"/>
      <c r="AD153" s="877" t="s">
        <v>1498</v>
      </c>
      <c r="AE153" s="878"/>
      <c r="AF153" s="877"/>
      <c r="AG153" s="877"/>
      <c r="AH153" s="879"/>
      <c r="AI153" s="880"/>
      <c r="AJ153" s="881"/>
      <c r="AK153" s="882"/>
      <c r="AL153" s="881"/>
      <c r="AM153" s="883"/>
      <c r="AN153" s="884"/>
      <c r="AO153" s="885"/>
    </row>
    <row r="154" spans="1:41" ht="15">
      <c r="A154" s="886"/>
      <c r="B154" s="950"/>
      <c r="C154" s="886"/>
      <c r="D154" s="877" t="s">
        <v>350</v>
      </c>
      <c r="E154" s="878"/>
      <c r="F154" s="877"/>
      <c r="G154" s="877"/>
      <c r="H154" s="879"/>
      <c r="I154" s="880"/>
      <c r="J154" s="881"/>
      <c r="K154" s="882"/>
      <c r="L154" s="881"/>
      <c r="M154" s="883"/>
      <c r="N154" s="884"/>
      <c r="O154" s="885"/>
      <c r="P154" s="865"/>
      <c r="Q154" s="877" t="s">
        <v>288</v>
      </c>
      <c r="R154" s="878"/>
      <c r="S154" s="877"/>
      <c r="T154" s="877"/>
      <c r="U154" s="879"/>
      <c r="V154" s="880"/>
      <c r="W154" s="881"/>
      <c r="X154" s="882"/>
      <c r="Y154" s="881"/>
      <c r="Z154" s="883"/>
      <c r="AA154" s="884"/>
      <c r="AB154" s="885"/>
      <c r="AC154" s="886"/>
      <c r="AD154" s="877" t="s">
        <v>1498</v>
      </c>
      <c r="AE154" s="878"/>
      <c r="AF154" s="877"/>
      <c r="AG154" s="877"/>
      <c r="AH154" s="879"/>
      <c r="AI154" s="880"/>
      <c r="AJ154" s="881"/>
      <c r="AK154" s="882"/>
      <c r="AL154" s="881"/>
      <c r="AM154" s="883"/>
      <c r="AN154" s="884"/>
      <c r="AO154" s="885"/>
    </row>
    <row r="155" spans="1:41" ht="15">
      <c r="A155" s="886"/>
      <c r="B155" s="950"/>
      <c r="C155" s="886"/>
      <c r="D155" s="877" t="s">
        <v>350</v>
      </c>
      <c r="E155" s="878"/>
      <c r="F155" s="877"/>
      <c r="G155" s="877"/>
      <c r="H155" s="879"/>
      <c r="I155" s="880"/>
      <c r="J155" s="881"/>
      <c r="K155" s="882"/>
      <c r="L155" s="881"/>
      <c r="M155" s="883"/>
      <c r="N155" s="884"/>
      <c r="O155" s="885"/>
      <c r="P155" s="865"/>
      <c r="Q155" s="877" t="s">
        <v>288</v>
      </c>
      <c r="R155" s="878"/>
      <c r="S155" s="877"/>
      <c r="T155" s="877"/>
      <c r="U155" s="879"/>
      <c r="V155" s="880"/>
      <c r="W155" s="881"/>
      <c r="X155" s="882"/>
      <c r="Y155" s="881"/>
      <c r="Z155" s="883"/>
      <c r="AA155" s="884"/>
      <c r="AB155" s="885"/>
      <c r="AC155" s="886"/>
      <c r="AD155" s="877" t="s">
        <v>1498</v>
      </c>
      <c r="AE155" s="878"/>
      <c r="AF155" s="877"/>
      <c r="AG155" s="877"/>
      <c r="AH155" s="879"/>
      <c r="AI155" s="880"/>
      <c r="AJ155" s="881"/>
      <c r="AK155" s="882"/>
      <c r="AL155" s="881"/>
      <c r="AM155" s="883"/>
      <c r="AN155" s="884"/>
      <c r="AO155" s="885"/>
    </row>
    <row r="156" spans="1:41" ht="15">
      <c r="A156" s="886"/>
      <c r="B156" s="950"/>
      <c r="C156" s="886"/>
      <c r="D156" s="877" t="s">
        <v>350</v>
      </c>
      <c r="E156" s="878"/>
      <c r="F156" s="877"/>
      <c r="G156" s="877"/>
      <c r="H156" s="879"/>
      <c r="I156" s="880"/>
      <c r="J156" s="881"/>
      <c r="K156" s="882"/>
      <c r="L156" s="881"/>
      <c r="M156" s="883"/>
      <c r="N156" s="884"/>
      <c r="O156" s="885"/>
      <c r="P156" s="865"/>
      <c r="Q156" s="877" t="s">
        <v>288</v>
      </c>
      <c r="R156" s="878"/>
      <c r="S156" s="877"/>
      <c r="T156" s="877"/>
      <c r="U156" s="879"/>
      <c r="V156" s="880"/>
      <c r="W156" s="881"/>
      <c r="X156" s="882"/>
      <c r="Y156" s="881"/>
      <c r="Z156" s="883"/>
      <c r="AA156" s="884"/>
      <c r="AB156" s="885"/>
      <c r="AC156" s="886"/>
      <c r="AD156" s="877" t="s">
        <v>1498</v>
      </c>
      <c r="AE156" s="878"/>
      <c r="AF156" s="877"/>
      <c r="AG156" s="877"/>
      <c r="AH156" s="879"/>
      <c r="AI156" s="880"/>
      <c r="AJ156" s="881"/>
      <c r="AK156" s="882"/>
      <c r="AL156" s="881"/>
      <c r="AM156" s="883"/>
      <c r="AN156" s="884"/>
      <c r="AO156" s="885"/>
    </row>
    <row r="157" spans="1:41" ht="15">
      <c r="A157" s="886"/>
      <c r="B157" s="950"/>
      <c r="C157" s="886"/>
      <c r="D157" s="877" t="s">
        <v>350</v>
      </c>
      <c r="E157" s="878"/>
      <c r="F157" s="877"/>
      <c r="G157" s="877"/>
      <c r="H157" s="879"/>
      <c r="I157" s="880"/>
      <c r="J157" s="881"/>
      <c r="K157" s="882"/>
      <c r="L157" s="881"/>
      <c r="M157" s="883"/>
      <c r="N157" s="884"/>
      <c r="O157" s="885"/>
      <c r="P157" s="865"/>
      <c r="Q157" s="877" t="s">
        <v>288</v>
      </c>
      <c r="R157" s="878"/>
      <c r="S157" s="877"/>
      <c r="T157" s="877"/>
      <c r="U157" s="879"/>
      <c r="V157" s="880"/>
      <c r="W157" s="881"/>
      <c r="X157" s="882"/>
      <c r="Y157" s="881"/>
      <c r="Z157" s="883"/>
      <c r="AA157" s="884"/>
      <c r="AB157" s="885"/>
      <c r="AC157" s="886"/>
      <c r="AD157" s="877" t="s">
        <v>1498</v>
      </c>
      <c r="AE157" s="878"/>
      <c r="AF157" s="877"/>
      <c r="AG157" s="877"/>
      <c r="AH157" s="879"/>
      <c r="AI157" s="880"/>
      <c r="AJ157" s="881"/>
      <c r="AK157" s="882"/>
      <c r="AL157" s="881"/>
      <c r="AM157" s="883"/>
      <c r="AN157" s="884"/>
      <c r="AO157" s="885"/>
    </row>
    <row r="158" spans="1:41" ht="15">
      <c r="A158" s="886"/>
      <c r="B158" s="950"/>
      <c r="C158" s="886"/>
      <c r="D158" s="877" t="s">
        <v>350</v>
      </c>
      <c r="E158" s="878"/>
      <c r="F158" s="877"/>
      <c r="G158" s="877"/>
      <c r="H158" s="879"/>
      <c r="I158" s="880"/>
      <c r="J158" s="881"/>
      <c r="K158" s="882"/>
      <c r="L158" s="881"/>
      <c r="M158" s="883"/>
      <c r="N158" s="884"/>
      <c r="O158" s="885"/>
      <c r="P158" s="865"/>
      <c r="Q158" s="877" t="s">
        <v>288</v>
      </c>
      <c r="R158" s="878"/>
      <c r="S158" s="877"/>
      <c r="T158" s="877"/>
      <c r="U158" s="879"/>
      <c r="V158" s="880"/>
      <c r="W158" s="881"/>
      <c r="X158" s="882"/>
      <c r="Y158" s="881"/>
      <c r="Z158" s="883"/>
      <c r="AA158" s="884"/>
      <c r="AB158" s="885"/>
      <c r="AC158" s="886"/>
      <c r="AD158" s="877" t="s">
        <v>1498</v>
      </c>
      <c r="AE158" s="878"/>
      <c r="AF158" s="877"/>
      <c r="AG158" s="877"/>
      <c r="AH158" s="879"/>
      <c r="AI158" s="880"/>
      <c r="AJ158" s="881"/>
      <c r="AK158" s="882"/>
      <c r="AL158" s="881"/>
      <c r="AM158" s="883"/>
      <c r="AN158" s="884"/>
      <c r="AO158" s="885"/>
    </row>
    <row r="159" spans="1:41" ht="15">
      <c r="A159" s="886"/>
      <c r="B159" s="950"/>
      <c r="C159" s="886"/>
      <c r="D159" s="877" t="s">
        <v>350</v>
      </c>
      <c r="E159" s="878"/>
      <c r="F159" s="877"/>
      <c r="G159" s="877"/>
      <c r="H159" s="879"/>
      <c r="I159" s="880"/>
      <c r="J159" s="881"/>
      <c r="K159" s="882"/>
      <c r="L159" s="881"/>
      <c r="M159" s="883"/>
      <c r="N159" s="884"/>
      <c r="O159" s="885"/>
      <c r="P159" s="865"/>
      <c r="Q159" s="877" t="s">
        <v>288</v>
      </c>
      <c r="R159" s="878"/>
      <c r="S159" s="877"/>
      <c r="T159" s="877"/>
      <c r="U159" s="879"/>
      <c r="V159" s="880"/>
      <c r="W159" s="881"/>
      <c r="X159" s="882"/>
      <c r="Y159" s="881"/>
      <c r="Z159" s="883"/>
      <c r="AA159" s="884"/>
      <c r="AB159" s="885"/>
      <c r="AC159" s="886"/>
      <c r="AD159" s="877" t="s">
        <v>1498</v>
      </c>
      <c r="AE159" s="878"/>
      <c r="AF159" s="877"/>
      <c r="AG159" s="877"/>
      <c r="AH159" s="879"/>
      <c r="AI159" s="880"/>
      <c r="AJ159" s="881"/>
      <c r="AK159" s="882"/>
      <c r="AL159" s="881"/>
      <c r="AM159" s="883"/>
      <c r="AN159" s="884"/>
      <c r="AO159" s="885"/>
    </row>
    <row r="160" spans="1:41" ht="15">
      <c r="A160" s="886"/>
      <c r="B160" s="950"/>
      <c r="C160" s="886"/>
      <c r="D160" s="877" t="s">
        <v>350</v>
      </c>
      <c r="E160" s="878"/>
      <c r="F160" s="877"/>
      <c r="G160" s="877"/>
      <c r="H160" s="879"/>
      <c r="I160" s="880"/>
      <c r="J160" s="881"/>
      <c r="K160" s="882"/>
      <c r="L160" s="881"/>
      <c r="M160" s="883"/>
      <c r="N160" s="884"/>
      <c r="O160" s="885"/>
      <c r="P160" s="865"/>
      <c r="Q160" s="877" t="s">
        <v>288</v>
      </c>
      <c r="R160" s="878"/>
      <c r="S160" s="877"/>
      <c r="T160" s="877"/>
      <c r="U160" s="879"/>
      <c r="V160" s="880"/>
      <c r="W160" s="881"/>
      <c r="X160" s="882"/>
      <c r="Y160" s="881"/>
      <c r="Z160" s="883"/>
      <c r="AA160" s="884"/>
      <c r="AB160" s="885"/>
      <c r="AC160" s="886"/>
      <c r="AD160" s="877" t="s">
        <v>1498</v>
      </c>
      <c r="AE160" s="878"/>
      <c r="AF160" s="877"/>
      <c r="AG160" s="877"/>
      <c r="AH160" s="879"/>
      <c r="AI160" s="880"/>
      <c r="AJ160" s="881"/>
      <c r="AK160" s="882"/>
      <c r="AL160" s="881"/>
      <c r="AM160" s="883"/>
      <c r="AN160" s="884"/>
      <c r="AO160" s="885"/>
    </row>
    <row r="161" spans="1:41" ht="15">
      <c r="A161" s="886"/>
      <c r="B161" s="950"/>
      <c r="C161" s="886"/>
      <c r="D161" s="877" t="s">
        <v>350</v>
      </c>
      <c r="E161" s="878"/>
      <c r="F161" s="877"/>
      <c r="G161" s="877"/>
      <c r="H161" s="879"/>
      <c r="I161" s="880"/>
      <c r="J161" s="881"/>
      <c r="K161" s="882"/>
      <c r="L161" s="881"/>
      <c r="M161" s="883"/>
      <c r="N161" s="884"/>
      <c r="O161" s="885"/>
      <c r="P161" s="865"/>
      <c r="Q161" s="877" t="s">
        <v>288</v>
      </c>
      <c r="R161" s="878"/>
      <c r="S161" s="877"/>
      <c r="T161" s="877"/>
      <c r="U161" s="879"/>
      <c r="V161" s="880"/>
      <c r="W161" s="881"/>
      <c r="X161" s="882"/>
      <c r="Y161" s="881"/>
      <c r="Z161" s="883"/>
      <c r="AA161" s="884"/>
      <c r="AB161" s="885"/>
      <c r="AC161" s="886"/>
      <c r="AD161" s="877" t="s">
        <v>1498</v>
      </c>
      <c r="AE161" s="878"/>
      <c r="AF161" s="877"/>
      <c r="AG161" s="877"/>
      <c r="AH161" s="879"/>
      <c r="AI161" s="880"/>
      <c r="AJ161" s="881"/>
      <c r="AK161" s="882"/>
      <c r="AL161" s="881"/>
      <c r="AM161" s="883"/>
      <c r="AN161" s="884"/>
      <c r="AO161" s="885"/>
    </row>
    <row r="162" spans="1:41" ht="15">
      <c r="A162" s="886"/>
      <c r="B162" s="950"/>
      <c r="C162" s="886"/>
      <c r="D162" s="877" t="s">
        <v>350</v>
      </c>
      <c r="E162" s="878"/>
      <c r="F162" s="877"/>
      <c r="G162" s="877"/>
      <c r="H162" s="879"/>
      <c r="I162" s="880"/>
      <c r="J162" s="881"/>
      <c r="K162" s="882"/>
      <c r="L162" s="881"/>
      <c r="M162" s="883"/>
      <c r="N162" s="884"/>
      <c r="O162" s="885"/>
      <c r="P162" s="865"/>
      <c r="Q162" s="877" t="s">
        <v>288</v>
      </c>
      <c r="R162" s="878"/>
      <c r="S162" s="877"/>
      <c r="T162" s="877"/>
      <c r="U162" s="879"/>
      <c r="V162" s="880"/>
      <c r="W162" s="881"/>
      <c r="X162" s="882"/>
      <c r="Y162" s="881"/>
      <c r="Z162" s="883"/>
      <c r="AA162" s="884"/>
      <c r="AB162" s="885"/>
      <c r="AC162" s="886"/>
      <c r="AD162" s="877" t="s">
        <v>1498</v>
      </c>
      <c r="AE162" s="878"/>
      <c r="AF162" s="877"/>
      <c r="AG162" s="877"/>
      <c r="AH162" s="879"/>
      <c r="AI162" s="880"/>
      <c r="AJ162" s="881"/>
      <c r="AK162" s="882"/>
      <c r="AL162" s="881"/>
      <c r="AM162" s="883"/>
      <c r="AN162" s="884"/>
      <c r="AO162" s="885"/>
    </row>
    <row r="163" spans="1:41" ht="15">
      <c r="A163" s="886"/>
      <c r="B163" s="950"/>
      <c r="C163" s="886"/>
      <c r="D163" s="877" t="s">
        <v>350</v>
      </c>
      <c r="E163" s="878"/>
      <c r="F163" s="877"/>
      <c r="G163" s="877"/>
      <c r="H163" s="879"/>
      <c r="I163" s="880"/>
      <c r="J163" s="881"/>
      <c r="K163" s="882"/>
      <c r="L163" s="881"/>
      <c r="M163" s="883"/>
      <c r="N163" s="884"/>
      <c r="O163" s="885"/>
      <c r="P163" s="865"/>
      <c r="Q163" s="877" t="s">
        <v>288</v>
      </c>
      <c r="R163" s="878"/>
      <c r="S163" s="877"/>
      <c r="T163" s="877"/>
      <c r="U163" s="879"/>
      <c r="V163" s="880"/>
      <c r="W163" s="881"/>
      <c r="X163" s="882"/>
      <c r="Y163" s="881"/>
      <c r="Z163" s="883"/>
      <c r="AA163" s="884"/>
      <c r="AB163" s="885"/>
      <c r="AC163" s="886"/>
      <c r="AD163" s="877" t="s">
        <v>1498</v>
      </c>
      <c r="AE163" s="878"/>
      <c r="AF163" s="877"/>
      <c r="AG163" s="877"/>
      <c r="AH163" s="879"/>
      <c r="AI163" s="880"/>
      <c r="AJ163" s="881"/>
      <c r="AK163" s="882"/>
      <c r="AL163" s="881"/>
      <c r="AM163" s="883"/>
      <c r="AN163" s="884"/>
      <c r="AO163" s="885"/>
    </row>
    <row r="164" spans="1:41" ht="15">
      <c r="A164" s="886"/>
      <c r="B164" s="950"/>
      <c r="C164" s="886"/>
      <c r="D164" s="877" t="s">
        <v>350</v>
      </c>
      <c r="E164" s="878"/>
      <c r="F164" s="877"/>
      <c r="G164" s="877"/>
      <c r="H164" s="879"/>
      <c r="I164" s="880"/>
      <c r="J164" s="881"/>
      <c r="K164" s="882"/>
      <c r="L164" s="881"/>
      <c r="M164" s="883"/>
      <c r="N164" s="884"/>
      <c r="O164" s="885"/>
      <c r="P164" s="865"/>
      <c r="Q164" s="877" t="s">
        <v>288</v>
      </c>
      <c r="R164" s="878"/>
      <c r="S164" s="877"/>
      <c r="T164" s="877"/>
      <c r="U164" s="879"/>
      <c r="V164" s="880"/>
      <c r="W164" s="881"/>
      <c r="X164" s="882"/>
      <c r="Y164" s="881"/>
      <c r="Z164" s="883"/>
      <c r="AA164" s="884"/>
      <c r="AB164" s="885"/>
      <c r="AC164" s="886"/>
      <c r="AD164" s="877" t="s">
        <v>1498</v>
      </c>
      <c r="AE164" s="878"/>
      <c r="AF164" s="877"/>
      <c r="AG164" s="877"/>
      <c r="AH164" s="879"/>
      <c r="AI164" s="880"/>
      <c r="AJ164" s="881"/>
      <c r="AK164" s="882"/>
      <c r="AL164" s="881"/>
      <c r="AM164" s="883"/>
      <c r="AN164" s="884"/>
      <c r="AO164" s="885"/>
    </row>
    <row r="165" spans="1:41" ht="15">
      <c r="A165" s="886"/>
      <c r="B165" s="950"/>
      <c r="C165" s="886"/>
      <c r="D165" s="877" t="s">
        <v>350</v>
      </c>
      <c r="E165" s="878"/>
      <c r="F165" s="877"/>
      <c r="G165" s="877"/>
      <c r="H165" s="879"/>
      <c r="I165" s="880"/>
      <c r="J165" s="881"/>
      <c r="K165" s="882"/>
      <c r="L165" s="881"/>
      <c r="M165" s="883"/>
      <c r="N165" s="884"/>
      <c r="O165" s="885"/>
      <c r="P165" s="865"/>
      <c r="Q165" s="877" t="s">
        <v>288</v>
      </c>
      <c r="R165" s="878"/>
      <c r="S165" s="877"/>
      <c r="T165" s="877"/>
      <c r="U165" s="879"/>
      <c r="V165" s="880"/>
      <c r="W165" s="881"/>
      <c r="X165" s="882"/>
      <c r="Y165" s="881"/>
      <c r="Z165" s="883"/>
      <c r="AA165" s="884"/>
      <c r="AB165" s="885"/>
      <c r="AC165" s="886"/>
      <c r="AD165" s="877" t="s">
        <v>1498</v>
      </c>
      <c r="AE165" s="878"/>
      <c r="AF165" s="877"/>
      <c r="AG165" s="877"/>
      <c r="AH165" s="879"/>
      <c r="AI165" s="880"/>
      <c r="AJ165" s="881"/>
      <c r="AK165" s="882"/>
      <c r="AL165" s="881"/>
      <c r="AM165" s="883"/>
      <c r="AN165" s="884"/>
      <c r="AO165" s="885"/>
    </row>
    <row r="166" spans="1:41" ht="15">
      <c r="A166" s="886"/>
      <c r="B166" s="950"/>
      <c r="C166" s="886"/>
      <c r="D166" s="877" t="s">
        <v>350</v>
      </c>
      <c r="E166" s="878"/>
      <c r="F166" s="877"/>
      <c r="G166" s="877"/>
      <c r="H166" s="879"/>
      <c r="I166" s="880"/>
      <c r="J166" s="881"/>
      <c r="K166" s="882"/>
      <c r="L166" s="881"/>
      <c r="M166" s="883"/>
      <c r="N166" s="884"/>
      <c r="O166" s="885"/>
      <c r="P166" s="865"/>
      <c r="Q166" s="877" t="s">
        <v>288</v>
      </c>
      <c r="R166" s="878"/>
      <c r="S166" s="877"/>
      <c r="T166" s="877"/>
      <c r="U166" s="879"/>
      <c r="V166" s="880"/>
      <c r="W166" s="881"/>
      <c r="X166" s="882"/>
      <c r="Y166" s="881"/>
      <c r="Z166" s="883"/>
      <c r="AA166" s="884"/>
      <c r="AB166" s="885"/>
      <c r="AC166" s="886"/>
      <c r="AD166" s="877" t="s">
        <v>1498</v>
      </c>
      <c r="AE166" s="878"/>
      <c r="AF166" s="877"/>
      <c r="AG166" s="877"/>
      <c r="AH166" s="879"/>
      <c r="AI166" s="880"/>
      <c r="AJ166" s="881"/>
      <c r="AK166" s="882"/>
      <c r="AL166" s="881"/>
      <c r="AM166" s="883"/>
      <c r="AN166" s="884"/>
      <c r="AO166" s="885"/>
    </row>
    <row r="167" spans="1:41" ht="15">
      <c r="A167" s="886"/>
      <c r="B167" s="950"/>
      <c r="C167" s="886"/>
      <c r="D167" s="877" t="s">
        <v>350</v>
      </c>
      <c r="E167" s="878"/>
      <c r="F167" s="877"/>
      <c r="G167" s="877"/>
      <c r="H167" s="879"/>
      <c r="I167" s="880"/>
      <c r="J167" s="881"/>
      <c r="K167" s="882"/>
      <c r="L167" s="881"/>
      <c r="M167" s="883"/>
      <c r="N167" s="884"/>
      <c r="O167" s="885"/>
      <c r="P167" s="865"/>
      <c r="Q167" s="877" t="s">
        <v>288</v>
      </c>
      <c r="R167" s="878"/>
      <c r="S167" s="877"/>
      <c r="T167" s="877"/>
      <c r="U167" s="879"/>
      <c r="V167" s="880"/>
      <c r="W167" s="881"/>
      <c r="X167" s="882"/>
      <c r="Y167" s="881"/>
      <c r="Z167" s="883"/>
      <c r="AA167" s="884"/>
      <c r="AB167" s="885"/>
      <c r="AC167" s="886"/>
      <c r="AD167" s="877" t="s">
        <v>1498</v>
      </c>
      <c r="AE167" s="878"/>
      <c r="AF167" s="877"/>
      <c r="AG167" s="877"/>
      <c r="AH167" s="879"/>
      <c r="AI167" s="880"/>
      <c r="AJ167" s="881"/>
      <c r="AK167" s="882"/>
      <c r="AL167" s="881"/>
      <c r="AM167" s="883"/>
      <c r="AN167" s="884"/>
      <c r="AO167" s="885"/>
    </row>
    <row r="168" spans="1:41" ht="15">
      <c r="A168" s="886"/>
      <c r="B168" s="950"/>
      <c r="C168" s="886"/>
      <c r="D168" s="877" t="s">
        <v>350</v>
      </c>
      <c r="E168" s="878"/>
      <c r="F168" s="877"/>
      <c r="G168" s="877"/>
      <c r="H168" s="879"/>
      <c r="I168" s="880"/>
      <c r="J168" s="881"/>
      <c r="K168" s="882"/>
      <c r="L168" s="881"/>
      <c r="M168" s="883"/>
      <c r="N168" s="884"/>
      <c r="O168" s="885"/>
      <c r="P168" s="865"/>
      <c r="Q168" s="877" t="s">
        <v>288</v>
      </c>
      <c r="R168" s="878"/>
      <c r="S168" s="877"/>
      <c r="T168" s="877"/>
      <c r="U168" s="879"/>
      <c r="V168" s="880"/>
      <c r="W168" s="881"/>
      <c r="X168" s="882"/>
      <c r="Y168" s="881"/>
      <c r="Z168" s="883"/>
      <c r="AA168" s="884"/>
      <c r="AB168" s="885"/>
      <c r="AC168" s="886"/>
      <c r="AD168" s="877" t="s">
        <v>1498</v>
      </c>
      <c r="AE168" s="878"/>
      <c r="AF168" s="877"/>
      <c r="AG168" s="877"/>
      <c r="AH168" s="879"/>
      <c r="AI168" s="880"/>
      <c r="AJ168" s="881"/>
      <c r="AK168" s="882"/>
      <c r="AL168" s="881"/>
      <c r="AM168" s="883"/>
      <c r="AN168" s="884"/>
      <c r="AO168" s="885"/>
    </row>
    <row r="169" spans="1:41" ht="15">
      <c r="A169" s="886"/>
      <c r="B169" s="950"/>
      <c r="C169" s="886"/>
      <c r="D169" s="877" t="s">
        <v>350</v>
      </c>
      <c r="E169" s="878"/>
      <c r="F169" s="877"/>
      <c r="G169" s="877"/>
      <c r="H169" s="879"/>
      <c r="I169" s="880"/>
      <c r="J169" s="881"/>
      <c r="K169" s="882"/>
      <c r="L169" s="881"/>
      <c r="M169" s="883"/>
      <c r="N169" s="884"/>
      <c r="O169" s="885"/>
      <c r="P169" s="865"/>
      <c r="Q169" s="877" t="s">
        <v>288</v>
      </c>
      <c r="R169" s="878"/>
      <c r="S169" s="877"/>
      <c r="T169" s="877"/>
      <c r="U169" s="879"/>
      <c r="V169" s="880"/>
      <c r="W169" s="881"/>
      <c r="X169" s="882"/>
      <c r="Y169" s="881"/>
      <c r="Z169" s="883"/>
      <c r="AA169" s="884"/>
      <c r="AB169" s="885"/>
      <c r="AC169" s="886"/>
      <c r="AD169" s="877" t="s">
        <v>1498</v>
      </c>
      <c r="AE169" s="878"/>
      <c r="AF169" s="877"/>
      <c r="AG169" s="877"/>
      <c r="AH169" s="879"/>
      <c r="AI169" s="880"/>
      <c r="AJ169" s="881"/>
      <c r="AK169" s="882"/>
      <c r="AL169" s="881"/>
      <c r="AM169" s="883"/>
      <c r="AN169" s="884"/>
      <c r="AO169" s="885"/>
    </row>
    <row r="170" spans="1:41" ht="15">
      <c r="A170" s="886"/>
      <c r="B170" s="950"/>
      <c r="C170" s="886"/>
      <c r="D170" s="877" t="s">
        <v>350</v>
      </c>
      <c r="E170" s="878"/>
      <c r="F170" s="877"/>
      <c r="G170" s="877"/>
      <c r="H170" s="879"/>
      <c r="I170" s="880"/>
      <c r="J170" s="881"/>
      <c r="K170" s="882"/>
      <c r="L170" s="881"/>
      <c r="M170" s="883"/>
      <c r="N170" s="884"/>
      <c r="O170" s="885"/>
      <c r="P170" s="865"/>
      <c r="Q170" s="877" t="s">
        <v>288</v>
      </c>
      <c r="R170" s="878"/>
      <c r="S170" s="877"/>
      <c r="T170" s="877"/>
      <c r="U170" s="879"/>
      <c r="V170" s="880"/>
      <c r="W170" s="881"/>
      <c r="X170" s="882"/>
      <c r="Y170" s="881"/>
      <c r="Z170" s="883"/>
      <c r="AA170" s="884"/>
      <c r="AB170" s="885"/>
      <c r="AC170" s="886"/>
      <c r="AD170" s="877" t="s">
        <v>1498</v>
      </c>
      <c r="AE170" s="878"/>
      <c r="AF170" s="877"/>
      <c r="AG170" s="877"/>
      <c r="AH170" s="879"/>
      <c r="AI170" s="880"/>
      <c r="AJ170" s="881"/>
      <c r="AK170" s="882"/>
      <c r="AL170" s="881"/>
      <c r="AM170" s="883"/>
      <c r="AN170" s="884"/>
      <c r="AO170" s="885"/>
    </row>
    <row r="171" spans="1:41" ht="15">
      <c r="A171" s="886"/>
      <c r="B171" s="950"/>
      <c r="C171" s="886"/>
      <c r="D171" s="877" t="s">
        <v>350</v>
      </c>
      <c r="E171" s="878"/>
      <c r="F171" s="877"/>
      <c r="G171" s="877"/>
      <c r="H171" s="879"/>
      <c r="I171" s="880"/>
      <c r="J171" s="881"/>
      <c r="K171" s="882"/>
      <c r="L171" s="881"/>
      <c r="M171" s="883"/>
      <c r="N171" s="884"/>
      <c r="O171" s="885"/>
      <c r="P171" s="865"/>
      <c r="Q171" s="877" t="s">
        <v>288</v>
      </c>
      <c r="R171" s="878"/>
      <c r="S171" s="877"/>
      <c r="T171" s="877"/>
      <c r="U171" s="879"/>
      <c r="V171" s="880"/>
      <c r="W171" s="881"/>
      <c r="X171" s="882"/>
      <c r="Y171" s="881"/>
      <c r="Z171" s="883"/>
      <c r="AA171" s="884"/>
      <c r="AB171" s="885"/>
      <c r="AC171" s="886"/>
      <c r="AD171" s="877" t="s">
        <v>1498</v>
      </c>
      <c r="AE171" s="878"/>
      <c r="AF171" s="877"/>
      <c r="AG171" s="877"/>
      <c r="AH171" s="879"/>
      <c r="AI171" s="880"/>
      <c r="AJ171" s="881"/>
      <c r="AK171" s="882"/>
      <c r="AL171" s="881"/>
      <c r="AM171" s="883"/>
      <c r="AN171" s="884"/>
      <c r="AO171" s="885"/>
    </row>
    <row r="172" spans="1:41" ht="15">
      <c r="A172" s="886"/>
      <c r="B172" s="950"/>
      <c r="C172" s="886"/>
      <c r="D172" s="877" t="s">
        <v>350</v>
      </c>
      <c r="E172" s="878"/>
      <c r="F172" s="877"/>
      <c r="G172" s="877"/>
      <c r="H172" s="879"/>
      <c r="I172" s="880"/>
      <c r="J172" s="881"/>
      <c r="K172" s="882"/>
      <c r="L172" s="881"/>
      <c r="M172" s="883"/>
      <c r="N172" s="884"/>
      <c r="O172" s="885"/>
      <c r="P172" s="865"/>
      <c r="Q172" s="877" t="s">
        <v>288</v>
      </c>
      <c r="R172" s="878"/>
      <c r="S172" s="877"/>
      <c r="T172" s="877"/>
      <c r="U172" s="879"/>
      <c r="V172" s="880"/>
      <c r="W172" s="881"/>
      <c r="X172" s="882"/>
      <c r="Y172" s="881"/>
      <c r="Z172" s="883"/>
      <c r="AA172" s="884"/>
      <c r="AB172" s="885"/>
      <c r="AC172" s="886"/>
      <c r="AD172" s="877" t="s">
        <v>1498</v>
      </c>
      <c r="AE172" s="878"/>
      <c r="AF172" s="877"/>
      <c r="AG172" s="877"/>
      <c r="AH172" s="879"/>
      <c r="AI172" s="880"/>
      <c r="AJ172" s="881"/>
      <c r="AK172" s="882"/>
      <c r="AL172" s="881"/>
      <c r="AM172" s="883"/>
      <c r="AN172" s="884"/>
      <c r="AO172" s="885"/>
    </row>
    <row r="173" spans="1:41" ht="15">
      <c r="A173" s="886"/>
      <c r="B173" s="950"/>
      <c r="C173" s="886"/>
      <c r="D173" s="877" t="s">
        <v>350</v>
      </c>
      <c r="E173" s="878"/>
      <c r="F173" s="877"/>
      <c r="G173" s="877"/>
      <c r="H173" s="879"/>
      <c r="I173" s="880"/>
      <c r="J173" s="881"/>
      <c r="K173" s="882"/>
      <c r="L173" s="881"/>
      <c r="M173" s="883"/>
      <c r="N173" s="884"/>
      <c r="O173" s="885"/>
      <c r="P173" s="865"/>
      <c r="Q173" s="877" t="s">
        <v>288</v>
      </c>
      <c r="R173" s="878"/>
      <c r="S173" s="877"/>
      <c r="T173" s="877"/>
      <c r="U173" s="879"/>
      <c r="V173" s="880"/>
      <c r="W173" s="881"/>
      <c r="X173" s="882"/>
      <c r="Y173" s="881"/>
      <c r="Z173" s="883"/>
      <c r="AA173" s="884"/>
      <c r="AB173" s="885"/>
      <c r="AC173" s="886"/>
      <c r="AD173" s="877" t="s">
        <v>1498</v>
      </c>
      <c r="AE173" s="878"/>
      <c r="AF173" s="877"/>
      <c r="AG173" s="877"/>
      <c r="AH173" s="879"/>
      <c r="AI173" s="880"/>
      <c r="AJ173" s="881"/>
      <c r="AK173" s="882"/>
      <c r="AL173" s="881"/>
      <c r="AM173" s="883"/>
      <c r="AN173" s="884"/>
      <c r="AO173" s="885"/>
    </row>
    <row r="174" spans="1:41" ht="15">
      <c r="A174" s="886"/>
      <c r="B174" s="950"/>
      <c r="C174" s="886"/>
      <c r="D174" s="877" t="s">
        <v>350</v>
      </c>
      <c r="E174" s="878"/>
      <c r="F174" s="877"/>
      <c r="G174" s="877"/>
      <c r="H174" s="879"/>
      <c r="I174" s="880"/>
      <c r="J174" s="881"/>
      <c r="K174" s="882"/>
      <c r="L174" s="881"/>
      <c r="M174" s="883"/>
      <c r="N174" s="884"/>
      <c r="O174" s="885"/>
      <c r="P174" s="865"/>
      <c r="Q174" s="877" t="s">
        <v>288</v>
      </c>
      <c r="R174" s="878"/>
      <c r="S174" s="877"/>
      <c r="T174" s="877"/>
      <c r="U174" s="879"/>
      <c r="V174" s="880"/>
      <c r="W174" s="881"/>
      <c r="X174" s="882"/>
      <c r="Y174" s="881"/>
      <c r="Z174" s="883"/>
      <c r="AA174" s="884"/>
      <c r="AB174" s="885"/>
      <c r="AC174" s="886"/>
      <c r="AD174" s="877" t="s">
        <v>1498</v>
      </c>
      <c r="AE174" s="878"/>
      <c r="AF174" s="877"/>
      <c r="AG174" s="877"/>
      <c r="AH174" s="879"/>
      <c r="AI174" s="880"/>
      <c r="AJ174" s="881"/>
      <c r="AK174" s="882"/>
      <c r="AL174" s="881"/>
      <c r="AM174" s="883"/>
      <c r="AN174" s="884"/>
      <c r="AO174" s="885"/>
    </row>
    <row r="175" spans="1:41" ht="15">
      <c r="A175" s="886"/>
      <c r="B175" s="950"/>
      <c r="C175" s="886"/>
      <c r="D175" s="877" t="s">
        <v>350</v>
      </c>
      <c r="E175" s="878"/>
      <c r="F175" s="877"/>
      <c r="G175" s="877"/>
      <c r="H175" s="879"/>
      <c r="I175" s="880"/>
      <c r="J175" s="881"/>
      <c r="K175" s="882"/>
      <c r="L175" s="881"/>
      <c r="M175" s="883"/>
      <c r="N175" s="884"/>
      <c r="O175" s="885"/>
      <c r="P175" s="865"/>
      <c r="Q175" s="877" t="s">
        <v>288</v>
      </c>
      <c r="R175" s="878"/>
      <c r="S175" s="877"/>
      <c r="T175" s="877"/>
      <c r="U175" s="879"/>
      <c r="V175" s="880"/>
      <c r="W175" s="881"/>
      <c r="X175" s="882"/>
      <c r="Y175" s="881"/>
      <c r="Z175" s="883"/>
      <c r="AA175" s="884"/>
      <c r="AB175" s="885"/>
      <c r="AC175" s="886"/>
      <c r="AD175" s="877" t="s">
        <v>1498</v>
      </c>
      <c r="AE175" s="878"/>
      <c r="AF175" s="877"/>
      <c r="AG175" s="877"/>
      <c r="AH175" s="879"/>
      <c r="AI175" s="880"/>
      <c r="AJ175" s="881"/>
      <c r="AK175" s="882"/>
      <c r="AL175" s="881"/>
      <c r="AM175" s="883"/>
      <c r="AN175" s="884"/>
      <c r="AO175" s="885"/>
    </row>
    <row r="176" spans="1:41" ht="15">
      <c r="A176" s="886"/>
      <c r="B176" s="950"/>
      <c r="C176" s="886"/>
      <c r="D176" s="877" t="s">
        <v>350</v>
      </c>
      <c r="E176" s="878"/>
      <c r="F176" s="877"/>
      <c r="G176" s="877"/>
      <c r="H176" s="879"/>
      <c r="I176" s="880"/>
      <c r="J176" s="881"/>
      <c r="K176" s="882"/>
      <c r="L176" s="881"/>
      <c r="M176" s="883"/>
      <c r="N176" s="884"/>
      <c r="O176" s="885"/>
      <c r="P176" s="865"/>
      <c r="Q176" s="877" t="s">
        <v>288</v>
      </c>
      <c r="R176" s="878"/>
      <c r="S176" s="877"/>
      <c r="T176" s="877"/>
      <c r="U176" s="879"/>
      <c r="V176" s="880"/>
      <c r="W176" s="881"/>
      <c r="X176" s="882"/>
      <c r="Y176" s="881"/>
      <c r="Z176" s="883"/>
      <c r="AA176" s="884"/>
      <c r="AB176" s="885"/>
      <c r="AC176" s="886"/>
      <c r="AD176" s="877" t="s">
        <v>1498</v>
      </c>
      <c r="AE176" s="878"/>
      <c r="AF176" s="877"/>
      <c r="AG176" s="877"/>
      <c r="AH176" s="879"/>
      <c r="AI176" s="880"/>
      <c r="AJ176" s="881"/>
      <c r="AK176" s="882"/>
      <c r="AL176" s="881"/>
      <c r="AM176" s="883"/>
      <c r="AN176" s="884"/>
      <c r="AO176" s="885"/>
    </row>
    <row r="177" spans="1:41" ht="15">
      <c r="A177" s="886"/>
      <c r="B177" s="950"/>
      <c r="C177" s="886"/>
      <c r="D177" s="877" t="s">
        <v>350</v>
      </c>
      <c r="E177" s="878"/>
      <c r="F177" s="877"/>
      <c r="G177" s="877"/>
      <c r="H177" s="879"/>
      <c r="I177" s="880"/>
      <c r="J177" s="881"/>
      <c r="K177" s="882"/>
      <c r="L177" s="881"/>
      <c r="M177" s="883"/>
      <c r="N177" s="884"/>
      <c r="O177" s="885"/>
      <c r="P177" s="865"/>
      <c r="Q177" s="877" t="s">
        <v>288</v>
      </c>
      <c r="R177" s="878"/>
      <c r="S177" s="877"/>
      <c r="T177" s="877"/>
      <c r="U177" s="879"/>
      <c r="V177" s="880"/>
      <c r="W177" s="881"/>
      <c r="X177" s="882"/>
      <c r="Y177" s="881"/>
      <c r="Z177" s="883"/>
      <c r="AA177" s="884"/>
      <c r="AB177" s="885"/>
      <c r="AC177" s="886"/>
      <c r="AD177" s="877" t="s">
        <v>1498</v>
      </c>
      <c r="AE177" s="878"/>
      <c r="AF177" s="877"/>
      <c r="AG177" s="877"/>
      <c r="AH177" s="879"/>
      <c r="AI177" s="880"/>
      <c r="AJ177" s="881"/>
      <c r="AK177" s="882"/>
      <c r="AL177" s="881"/>
      <c r="AM177" s="883"/>
      <c r="AN177" s="884"/>
      <c r="AO177" s="885"/>
    </row>
    <row r="178" spans="1:41" ht="15">
      <c r="A178" s="886"/>
      <c r="B178" s="950"/>
      <c r="C178" s="886"/>
      <c r="D178" s="877" t="s">
        <v>350</v>
      </c>
      <c r="E178" s="878"/>
      <c r="F178" s="877"/>
      <c r="G178" s="877"/>
      <c r="H178" s="879"/>
      <c r="I178" s="880"/>
      <c r="J178" s="881"/>
      <c r="K178" s="882"/>
      <c r="L178" s="881"/>
      <c r="M178" s="883"/>
      <c r="N178" s="884"/>
      <c r="O178" s="885"/>
      <c r="P178" s="865"/>
      <c r="Q178" s="877" t="s">
        <v>288</v>
      </c>
      <c r="R178" s="878"/>
      <c r="S178" s="877"/>
      <c r="T178" s="877"/>
      <c r="U178" s="879"/>
      <c r="V178" s="880"/>
      <c r="W178" s="881"/>
      <c r="X178" s="882"/>
      <c r="Y178" s="881"/>
      <c r="Z178" s="883"/>
      <c r="AA178" s="884"/>
      <c r="AB178" s="885"/>
      <c r="AC178" s="886"/>
      <c r="AD178" s="877" t="s">
        <v>1498</v>
      </c>
      <c r="AE178" s="878"/>
      <c r="AF178" s="877"/>
      <c r="AG178" s="877"/>
      <c r="AH178" s="879"/>
      <c r="AI178" s="880"/>
      <c r="AJ178" s="881"/>
      <c r="AK178" s="882"/>
      <c r="AL178" s="881"/>
      <c r="AM178" s="883"/>
      <c r="AN178" s="884"/>
      <c r="AO178" s="885"/>
    </row>
    <row r="179" spans="1:41" ht="15">
      <c r="A179" s="886"/>
      <c r="B179" s="950"/>
      <c r="C179" s="886"/>
      <c r="D179" s="877" t="s">
        <v>350</v>
      </c>
      <c r="E179" s="878"/>
      <c r="F179" s="877"/>
      <c r="G179" s="877"/>
      <c r="H179" s="879"/>
      <c r="I179" s="880"/>
      <c r="J179" s="881"/>
      <c r="K179" s="882"/>
      <c r="L179" s="881"/>
      <c r="M179" s="883"/>
      <c r="N179" s="884"/>
      <c r="O179" s="885"/>
      <c r="P179" s="865"/>
      <c r="Q179" s="877" t="s">
        <v>288</v>
      </c>
      <c r="R179" s="878"/>
      <c r="S179" s="877"/>
      <c r="T179" s="877"/>
      <c r="U179" s="879"/>
      <c r="V179" s="880"/>
      <c r="W179" s="881"/>
      <c r="X179" s="882"/>
      <c r="Y179" s="881"/>
      <c r="Z179" s="883"/>
      <c r="AA179" s="884"/>
      <c r="AB179" s="885"/>
      <c r="AC179" s="886"/>
      <c r="AD179" s="877" t="s">
        <v>1498</v>
      </c>
      <c r="AE179" s="878"/>
      <c r="AF179" s="877"/>
      <c r="AG179" s="877"/>
      <c r="AH179" s="879"/>
      <c r="AI179" s="880"/>
      <c r="AJ179" s="881"/>
      <c r="AK179" s="882"/>
      <c r="AL179" s="881"/>
      <c r="AM179" s="883"/>
      <c r="AN179" s="884"/>
      <c r="AO179" s="885"/>
    </row>
    <row r="180" spans="1:41" ht="15">
      <c r="A180" s="886"/>
      <c r="B180" s="950"/>
      <c r="C180" s="886"/>
      <c r="D180" s="877" t="s">
        <v>350</v>
      </c>
      <c r="E180" s="878"/>
      <c r="F180" s="877"/>
      <c r="G180" s="877"/>
      <c r="H180" s="879"/>
      <c r="I180" s="880"/>
      <c r="J180" s="881"/>
      <c r="K180" s="882"/>
      <c r="L180" s="881"/>
      <c r="M180" s="883"/>
      <c r="N180" s="884"/>
      <c r="O180" s="885"/>
      <c r="P180" s="865"/>
      <c r="Q180" s="877" t="s">
        <v>288</v>
      </c>
      <c r="R180" s="878"/>
      <c r="S180" s="877"/>
      <c r="T180" s="877"/>
      <c r="U180" s="879"/>
      <c r="V180" s="880"/>
      <c r="W180" s="881"/>
      <c r="X180" s="882"/>
      <c r="Y180" s="881"/>
      <c r="Z180" s="883"/>
      <c r="AA180" s="884"/>
      <c r="AB180" s="885"/>
      <c r="AC180" s="886"/>
      <c r="AD180" s="877" t="s">
        <v>1498</v>
      </c>
      <c r="AE180" s="878"/>
      <c r="AF180" s="877"/>
      <c r="AG180" s="877"/>
      <c r="AH180" s="879"/>
      <c r="AI180" s="880"/>
      <c r="AJ180" s="881"/>
      <c r="AK180" s="882"/>
      <c r="AL180" s="881"/>
      <c r="AM180" s="883"/>
      <c r="AN180" s="884"/>
      <c r="AO180" s="885"/>
    </row>
    <row r="181" spans="1:41" ht="15">
      <c r="A181" s="886"/>
      <c r="B181" s="950"/>
      <c r="C181" s="886"/>
      <c r="D181" s="877" t="s">
        <v>350</v>
      </c>
      <c r="E181" s="878"/>
      <c r="F181" s="877"/>
      <c r="G181" s="877"/>
      <c r="H181" s="879"/>
      <c r="I181" s="880"/>
      <c r="J181" s="881"/>
      <c r="K181" s="882"/>
      <c r="L181" s="881"/>
      <c r="M181" s="883"/>
      <c r="N181" s="884"/>
      <c r="O181" s="885"/>
      <c r="P181" s="865"/>
      <c r="Q181" s="877" t="s">
        <v>288</v>
      </c>
      <c r="R181" s="878"/>
      <c r="S181" s="877"/>
      <c r="T181" s="877"/>
      <c r="U181" s="879"/>
      <c r="V181" s="880"/>
      <c r="W181" s="881"/>
      <c r="X181" s="882"/>
      <c r="Y181" s="881"/>
      <c r="Z181" s="883"/>
      <c r="AA181" s="884"/>
      <c r="AB181" s="885"/>
      <c r="AC181" s="886"/>
      <c r="AD181" s="877" t="s">
        <v>1498</v>
      </c>
      <c r="AE181" s="878"/>
      <c r="AF181" s="877"/>
      <c r="AG181" s="877"/>
      <c r="AH181" s="879"/>
      <c r="AI181" s="880"/>
      <c r="AJ181" s="881"/>
      <c r="AK181" s="882"/>
      <c r="AL181" s="881"/>
      <c r="AM181" s="883"/>
      <c r="AN181" s="884"/>
      <c r="AO181" s="885"/>
    </row>
    <row r="182" spans="1:41" ht="15">
      <c r="A182" s="886"/>
      <c r="B182" s="950"/>
      <c r="C182" s="886"/>
      <c r="D182" s="877" t="s">
        <v>350</v>
      </c>
      <c r="E182" s="878"/>
      <c r="F182" s="877"/>
      <c r="G182" s="877"/>
      <c r="H182" s="879"/>
      <c r="I182" s="880"/>
      <c r="J182" s="881"/>
      <c r="K182" s="882"/>
      <c r="L182" s="881"/>
      <c r="M182" s="883"/>
      <c r="N182" s="884"/>
      <c r="O182" s="885"/>
      <c r="P182" s="865"/>
      <c r="Q182" s="877" t="s">
        <v>288</v>
      </c>
      <c r="R182" s="878"/>
      <c r="S182" s="877"/>
      <c r="T182" s="877"/>
      <c r="U182" s="879"/>
      <c r="V182" s="880"/>
      <c r="W182" s="881"/>
      <c r="X182" s="882"/>
      <c r="Y182" s="881"/>
      <c r="Z182" s="883"/>
      <c r="AA182" s="884"/>
      <c r="AB182" s="885"/>
      <c r="AC182" s="886"/>
      <c r="AD182" s="877" t="s">
        <v>1498</v>
      </c>
      <c r="AE182" s="878"/>
      <c r="AF182" s="877"/>
      <c r="AG182" s="877"/>
      <c r="AH182" s="879"/>
      <c r="AI182" s="880"/>
      <c r="AJ182" s="881"/>
      <c r="AK182" s="882"/>
      <c r="AL182" s="881"/>
      <c r="AM182" s="883"/>
      <c r="AN182" s="884"/>
      <c r="AO182" s="885"/>
    </row>
    <row r="183" spans="1:41" ht="15">
      <c r="A183" s="886"/>
      <c r="B183" s="950"/>
      <c r="C183" s="886"/>
      <c r="D183" s="877" t="s">
        <v>350</v>
      </c>
      <c r="E183" s="878"/>
      <c r="F183" s="877"/>
      <c r="G183" s="877"/>
      <c r="H183" s="879"/>
      <c r="I183" s="880"/>
      <c r="J183" s="881"/>
      <c r="K183" s="882"/>
      <c r="L183" s="881"/>
      <c r="M183" s="883"/>
      <c r="N183" s="884"/>
      <c r="O183" s="885"/>
      <c r="P183" s="865"/>
      <c r="Q183" s="877" t="s">
        <v>288</v>
      </c>
      <c r="R183" s="878"/>
      <c r="S183" s="877"/>
      <c r="T183" s="877"/>
      <c r="U183" s="879"/>
      <c r="V183" s="880"/>
      <c r="W183" s="881"/>
      <c r="X183" s="882"/>
      <c r="Y183" s="881"/>
      <c r="Z183" s="883"/>
      <c r="AA183" s="884"/>
      <c r="AB183" s="885"/>
      <c r="AC183" s="886"/>
      <c r="AD183" s="877" t="s">
        <v>1498</v>
      </c>
      <c r="AE183" s="878"/>
      <c r="AF183" s="877"/>
      <c r="AG183" s="877"/>
      <c r="AH183" s="879"/>
      <c r="AI183" s="880"/>
      <c r="AJ183" s="881"/>
      <c r="AK183" s="882"/>
      <c r="AL183" s="881"/>
      <c r="AM183" s="883"/>
      <c r="AN183" s="884"/>
      <c r="AO183" s="885"/>
    </row>
    <row r="184" spans="1:41" ht="15">
      <c r="A184" s="886"/>
      <c r="B184" s="950"/>
      <c r="C184" s="886"/>
      <c r="D184" s="877" t="s">
        <v>350</v>
      </c>
      <c r="E184" s="878"/>
      <c r="F184" s="877"/>
      <c r="G184" s="877"/>
      <c r="H184" s="879"/>
      <c r="I184" s="880"/>
      <c r="J184" s="881"/>
      <c r="K184" s="882"/>
      <c r="L184" s="881"/>
      <c r="M184" s="883"/>
      <c r="N184" s="884"/>
      <c r="O184" s="885"/>
      <c r="P184" s="865"/>
      <c r="Q184" s="877" t="s">
        <v>288</v>
      </c>
      <c r="R184" s="878"/>
      <c r="S184" s="877"/>
      <c r="T184" s="877"/>
      <c r="U184" s="879"/>
      <c r="V184" s="880"/>
      <c r="W184" s="881"/>
      <c r="X184" s="882"/>
      <c r="Y184" s="881"/>
      <c r="Z184" s="883"/>
      <c r="AA184" s="884"/>
      <c r="AB184" s="885"/>
      <c r="AC184" s="886"/>
      <c r="AD184" s="877" t="s">
        <v>1498</v>
      </c>
      <c r="AE184" s="878"/>
      <c r="AF184" s="877"/>
      <c r="AG184" s="877"/>
      <c r="AH184" s="879"/>
      <c r="AI184" s="880"/>
      <c r="AJ184" s="881"/>
      <c r="AK184" s="882"/>
      <c r="AL184" s="881"/>
      <c r="AM184" s="883"/>
      <c r="AN184" s="884"/>
      <c r="AO184" s="885"/>
    </row>
    <row r="185" spans="1:41" ht="15">
      <c r="A185" s="886"/>
      <c r="B185" s="950"/>
      <c r="C185" s="886"/>
      <c r="D185" s="877" t="s">
        <v>350</v>
      </c>
      <c r="E185" s="878"/>
      <c r="F185" s="877"/>
      <c r="G185" s="877"/>
      <c r="H185" s="879"/>
      <c r="I185" s="880"/>
      <c r="J185" s="881"/>
      <c r="K185" s="882"/>
      <c r="L185" s="881"/>
      <c r="M185" s="883"/>
      <c r="N185" s="884"/>
      <c r="O185" s="885"/>
      <c r="P185" s="865"/>
      <c r="Q185" s="877" t="s">
        <v>288</v>
      </c>
      <c r="R185" s="878"/>
      <c r="S185" s="877"/>
      <c r="T185" s="877"/>
      <c r="U185" s="879"/>
      <c r="V185" s="880"/>
      <c r="W185" s="881"/>
      <c r="X185" s="882"/>
      <c r="Y185" s="881"/>
      <c r="Z185" s="883"/>
      <c r="AA185" s="884"/>
      <c r="AB185" s="885"/>
      <c r="AC185" s="886"/>
      <c r="AD185" s="877" t="s">
        <v>1498</v>
      </c>
      <c r="AE185" s="878"/>
      <c r="AF185" s="877"/>
      <c r="AG185" s="877"/>
      <c r="AH185" s="879"/>
      <c r="AI185" s="880"/>
      <c r="AJ185" s="881"/>
      <c r="AK185" s="882"/>
      <c r="AL185" s="881"/>
      <c r="AM185" s="883"/>
      <c r="AN185" s="884"/>
      <c r="AO185" s="885"/>
    </row>
    <row r="186" spans="1:41" ht="15">
      <c r="A186" s="886"/>
      <c r="B186" s="950"/>
      <c r="C186" s="886"/>
      <c r="D186" s="877" t="s">
        <v>350</v>
      </c>
      <c r="E186" s="878"/>
      <c r="F186" s="877"/>
      <c r="G186" s="877"/>
      <c r="H186" s="879"/>
      <c r="I186" s="880"/>
      <c r="J186" s="881"/>
      <c r="K186" s="882"/>
      <c r="L186" s="881"/>
      <c r="M186" s="883"/>
      <c r="N186" s="884"/>
      <c r="O186" s="885"/>
      <c r="P186" s="865"/>
      <c r="Q186" s="877" t="s">
        <v>288</v>
      </c>
      <c r="R186" s="878"/>
      <c r="S186" s="877"/>
      <c r="T186" s="877"/>
      <c r="U186" s="879"/>
      <c r="V186" s="880"/>
      <c r="W186" s="881"/>
      <c r="X186" s="882"/>
      <c r="Y186" s="881"/>
      <c r="Z186" s="883"/>
      <c r="AA186" s="884"/>
      <c r="AB186" s="885"/>
      <c r="AC186" s="886"/>
      <c r="AD186" s="877" t="s">
        <v>1498</v>
      </c>
      <c r="AE186" s="878"/>
      <c r="AF186" s="877"/>
      <c r="AG186" s="877"/>
      <c r="AH186" s="879"/>
      <c r="AI186" s="880"/>
      <c r="AJ186" s="881"/>
      <c r="AK186" s="882"/>
      <c r="AL186" s="881"/>
      <c r="AM186" s="883"/>
      <c r="AN186" s="884"/>
      <c r="AO186" s="885"/>
    </row>
    <row r="187" spans="1:41" ht="15">
      <c r="A187" s="886"/>
      <c r="B187" s="950"/>
      <c r="C187" s="886"/>
      <c r="D187" s="877" t="s">
        <v>350</v>
      </c>
      <c r="E187" s="878"/>
      <c r="F187" s="877"/>
      <c r="G187" s="877"/>
      <c r="H187" s="879"/>
      <c r="I187" s="880"/>
      <c r="J187" s="881"/>
      <c r="K187" s="882"/>
      <c r="L187" s="881"/>
      <c r="M187" s="883"/>
      <c r="N187" s="884"/>
      <c r="O187" s="885"/>
      <c r="P187" s="865"/>
      <c r="Q187" s="877" t="s">
        <v>288</v>
      </c>
      <c r="R187" s="878"/>
      <c r="S187" s="877"/>
      <c r="T187" s="877"/>
      <c r="U187" s="879"/>
      <c r="V187" s="880"/>
      <c r="W187" s="881"/>
      <c r="X187" s="882"/>
      <c r="Y187" s="881"/>
      <c r="Z187" s="883"/>
      <c r="AA187" s="884"/>
      <c r="AB187" s="885"/>
      <c r="AC187" s="886"/>
      <c r="AD187" s="877" t="s">
        <v>1498</v>
      </c>
      <c r="AE187" s="878"/>
      <c r="AF187" s="877"/>
      <c r="AG187" s="877"/>
      <c r="AH187" s="879"/>
      <c r="AI187" s="880"/>
      <c r="AJ187" s="881"/>
      <c r="AK187" s="882"/>
      <c r="AL187" s="881"/>
      <c r="AM187" s="883"/>
      <c r="AN187" s="884"/>
      <c r="AO187" s="885"/>
    </row>
    <row r="188" spans="1:41" ht="15">
      <c r="A188" s="886"/>
      <c r="B188" s="950"/>
      <c r="C188" s="886"/>
      <c r="D188" s="877" t="s">
        <v>350</v>
      </c>
      <c r="E188" s="878"/>
      <c r="F188" s="877"/>
      <c r="G188" s="877"/>
      <c r="H188" s="879"/>
      <c r="I188" s="880"/>
      <c r="J188" s="881"/>
      <c r="K188" s="882"/>
      <c r="L188" s="881"/>
      <c r="M188" s="883"/>
      <c r="N188" s="884"/>
      <c r="O188" s="885"/>
      <c r="P188" s="865"/>
      <c r="Q188" s="877" t="s">
        <v>288</v>
      </c>
      <c r="R188" s="878"/>
      <c r="S188" s="877"/>
      <c r="T188" s="877"/>
      <c r="U188" s="879"/>
      <c r="V188" s="880"/>
      <c r="W188" s="881"/>
      <c r="X188" s="882"/>
      <c r="Y188" s="881"/>
      <c r="Z188" s="883"/>
      <c r="AA188" s="884"/>
      <c r="AB188" s="885"/>
      <c r="AC188" s="886"/>
      <c r="AD188" s="877" t="s">
        <v>1498</v>
      </c>
      <c r="AE188" s="878"/>
      <c r="AF188" s="877"/>
      <c r="AG188" s="877"/>
      <c r="AH188" s="879"/>
      <c r="AI188" s="880"/>
      <c r="AJ188" s="881"/>
      <c r="AK188" s="882"/>
      <c r="AL188" s="881"/>
      <c r="AM188" s="883"/>
      <c r="AN188" s="884"/>
      <c r="AO188" s="885"/>
    </row>
    <row r="189" spans="1:41" ht="15">
      <c r="A189" s="886"/>
      <c r="B189" s="950"/>
      <c r="C189" s="886"/>
      <c r="D189" s="877" t="s">
        <v>350</v>
      </c>
      <c r="E189" s="878"/>
      <c r="F189" s="877"/>
      <c r="G189" s="877"/>
      <c r="H189" s="879"/>
      <c r="I189" s="880"/>
      <c r="J189" s="881"/>
      <c r="K189" s="882"/>
      <c r="L189" s="881"/>
      <c r="M189" s="883"/>
      <c r="N189" s="884"/>
      <c r="O189" s="885"/>
      <c r="P189" s="865"/>
      <c r="Q189" s="877" t="s">
        <v>288</v>
      </c>
      <c r="R189" s="878"/>
      <c r="S189" s="877"/>
      <c r="T189" s="877"/>
      <c r="U189" s="879"/>
      <c r="V189" s="880"/>
      <c r="W189" s="881"/>
      <c r="X189" s="882"/>
      <c r="Y189" s="881"/>
      <c r="Z189" s="883"/>
      <c r="AA189" s="884"/>
      <c r="AB189" s="885"/>
      <c r="AC189" s="886"/>
      <c r="AD189" s="877" t="s">
        <v>1498</v>
      </c>
      <c r="AE189" s="878"/>
      <c r="AF189" s="877"/>
      <c r="AG189" s="877"/>
      <c r="AH189" s="879"/>
      <c r="AI189" s="880"/>
      <c r="AJ189" s="881"/>
      <c r="AK189" s="882"/>
      <c r="AL189" s="881"/>
      <c r="AM189" s="883"/>
      <c r="AN189" s="884"/>
      <c r="AO189" s="885"/>
    </row>
    <row r="190" spans="1:41" ht="15">
      <c r="A190" s="886"/>
      <c r="B190" s="950"/>
      <c r="C190" s="886"/>
      <c r="D190" s="877" t="s">
        <v>350</v>
      </c>
      <c r="E190" s="878"/>
      <c r="F190" s="877"/>
      <c r="G190" s="877"/>
      <c r="H190" s="879"/>
      <c r="I190" s="880"/>
      <c r="J190" s="881"/>
      <c r="K190" s="882"/>
      <c r="L190" s="881"/>
      <c r="M190" s="883"/>
      <c r="N190" s="884"/>
      <c r="O190" s="885"/>
      <c r="P190" s="865"/>
      <c r="Q190" s="877" t="s">
        <v>288</v>
      </c>
      <c r="R190" s="878"/>
      <c r="S190" s="877"/>
      <c r="T190" s="877"/>
      <c r="U190" s="879"/>
      <c r="V190" s="880"/>
      <c r="W190" s="881"/>
      <c r="X190" s="882"/>
      <c r="Y190" s="881"/>
      <c r="Z190" s="883"/>
      <c r="AA190" s="884"/>
      <c r="AB190" s="885"/>
      <c r="AC190" s="886"/>
      <c r="AD190" s="877" t="s">
        <v>1498</v>
      </c>
      <c r="AE190" s="878"/>
      <c r="AF190" s="877"/>
      <c r="AG190" s="877"/>
      <c r="AH190" s="879"/>
      <c r="AI190" s="880"/>
      <c r="AJ190" s="881"/>
      <c r="AK190" s="882"/>
      <c r="AL190" s="881"/>
      <c r="AM190" s="883"/>
      <c r="AN190" s="884"/>
      <c r="AO190" s="885"/>
    </row>
    <row r="191" spans="1:41" ht="15">
      <c r="A191" s="886"/>
      <c r="B191" s="950"/>
      <c r="C191" s="886"/>
      <c r="D191" s="877" t="s">
        <v>350</v>
      </c>
      <c r="E191" s="878"/>
      <c r="F191" s="877"/>
      <c r="G191" s="877"/>
      <c r="H191" s="879"/>
      <c r="I191" s="880"/>
      <c r="J191" s="881"/>
      <c r="K191" s="882"/>
      <c r="L191" s="881"/>
      <c r="M191" s="883"/>
      <c r="N191" s="884"/>
      <c r="O191" s="885"/>
      <c r="P191" s="865"/>
      <c r="Q191" s="877" t="s">
        <v>288</v>
      </c>
      <c r="R191" s="878"/>
      <c r="S191" s="877"/>
      <c r="T191" s="877"/>
      <c r="U191" s="879"/>
      <c r="V191" s="880"/>
      <c r="W191" s="881"/>
      <c r="X191" s="882"/>
      <c r="Y191" s="881"/>
      <c r="Z191" s="883"/>
      <c r="AA191" s="884"/>
      <c r="AB191" s="885"/>
      <c r="AC191" s="886"/>
      <c r="AD191" s="877" t="s">
        <v>1498</v>
      </c>
      <c r="AE191" s="878"/>
      <c r="AF191" s="877"/>
      <c r="AG191" s="877"/>
      <c r="AH191" s="879"/>
      <c r="AI191" s="880"/>
      <c r="AJ191" s="881"/>
      <c r="AK191" s="882"/>
      <c r="AL191" s="881"/>
      <c r="AM191" s="883"/>
      <c r="AN191" s="884"/>
      <c r="AO191" s="885"/>
    </row>
    <row r="192" spans="1:41" ht="15">
      <c r="A192" s="886"/>
      <c r="B192" s="950"/>
      <c r="C192" s="886"/>
      <c r="D192" s="877" t="s">
        <v>350</v>
      </c>
      <c r="E192" s="878"/>
      <c r="F192" s="877"/>
      <c r="G192" s="877"/>
      <c r="H192" s="879"/>
      <c r="I192" s="880"/>
      <c r="J192" s="881"/>
      <c r="K192" s="882"/>
      <c r="L192" s="881"/>
      <c r="M192" s="883"/>
      <c r="N192" s="884"/>
      <c r="O192" s="885"/>
      <c r="P192" s="865"/>
      <c r="Q192" s="877" t="s">
        <v>288</v>
      </c>
      <c r="R192" s="878"/>
      <c r="S192" s="877"/>
      <c r="T192" s="877"/>
      <c r="U192" s="879"/>
      <c r="V192" s="880"/>
      <c r="W192" s="881"/>
      <c r="X192" s="882"/>
      <c r="Y192" s="881"/>
      <c r="Z192" s="883"/>
      <c r="AA192" s="884"/>
      <c r="AB192" s="885"/>
      <c r="AC192" s="886"/>
      <c r="AD192" s="877" t="s">
        <v>1498</v>
      </c>
      <c r="AE192" s="878"/>
      <c r="AF192" s="877"/>
      <c r="AG192" s="877"/>
      <c r="AH192" s="879"/>
      <c r="AI192" s="880"/>
      <c r="AJ192" s="881"/>
      <c r="AK192" s="882"/>
      <c r="AL192" s="881"/>
      <c r="AM192" s="883"/>
      <c r="AN192" s="884"/>
      <c r="AO192" s="885"/>
    </row>
    <row r="193" spans="1:41" ht="15">
      <c r="A193" s="886"/>
      <c r="B193" s="950"/>
      <c r="C193" s="886"/>
      <c r="D193" s="877" t="s">
        <v>350</v>
      </c>
      <c r="E193" s="878"/>
      <c r="F193" s="877"/>
      <c r="G193" s="877"/>
      <c r="H193" s="879"/>
      <c r="I193" s="880"/>
      <c r="J193" s="881"/>
      <c r="K193" s="882"/>
      <c r="L193" s="881"/>
      <c r="M193" s="883"/>
      <c r="N193" s="884"/>
      <c r="O193" s="885"/>
      <c r="P193" s="865"/>
      <c r="Q193" s="877" t="s">
        <v>288</v>
      </c>
      <c r="R193" s="878"/>
      <c r="S193" s="877"/>
      <c r="T193" s="877"/>
      <c r="U193" s="879"/>
      <c r="V193" s="880"/>
      <c r="W193" s="881"/>
      <c r="X193" s="882"/>
      <c r="Y193" s="881"/>
      <c r="Z193" s="883"/>
      <c r="AA193" s="884"/>
      <c r="AB193" s="885"/>
      <c r="AC193" s="886"/>
      <c r="AD193" s="877" t="s">
        <v>1498</v>
      </c>
      <c r="AE193" s="878"/>
      <c r="AF193" s="877"/>
      <c r="AG193" s="877"/>
      <c r="AH193" s="879"/>
      <c r="AI193" s="880"/>
      <c r="AJ193" s="881"/>
      <c r="AK193" s="882"/>
      <c r="AL193" s="881"/>
      <c r="AM193" s="883"/>
      <c r="AN193" s="884"/>
      <c r="AO193" s="885"/>
    </row>
    <row r="194" spans="1:41" ht="15">
      <c r="A194" s="886"/>
      <c r="B194" s="950"/>
      <c r="C194" s="886"/>
      <c r="D194" s="877" t="s">
        <v>350</v>
      </c>
      <c r="E194" s="878"/>
      <c r="F194" s="877"/>
      <c r="G194" s="877"/>
      <c r="H194" s="879"/>
      <c r="I194" s="880"/>
      <c r="J194" s="881"/>
      <c r="K194" s="882"/>
      <c r="L194" s="881"/>
      <c r="M194" s="883"/>
      <c r="N194" s="884"/>
      <c r="O194" s="885"/>
      <c r="P194" s="865"/>
      <c r="Q194" s="877" t="s">
        <v>288</v>
      </c>
      <c r="R194" s="878"/>
      <c r="S194" s="877"/>
      <c r="T194" s="877"/>
      <c r="U194" s="879"/>
      <c r="V194" s="880"/>
      <c r="W194" s="881"/>
      <c r="X194" s="882"/>
      <c r="Y194" s="881"/>
      <c r="Z194" s="883"/>
      <c r="AA194" s="884"/>
      <c r="AB194" s="885"/>
      <c r="AC194" s="886"/>
      <c r="AD194" s="877" t="s">
        <v>1498</v>
      </c>
      <c r="AE194" s="878"/>
      <c r="AF194" s="877"/>
      <c r="AG194" s="877"/>
      <c r="AH194" s="879"/>
      <c r="AI194" s="880"/>
      <c r="AJ194" s="881"/>
      <c r="AK194" s="882"/>
      <c r="AL194" s="881"/>
      <c r="AM194" s="883"/>
      <c r="AN194" s="884"/>
      <c r="AO194" s="885"/>
    </row>
    <row r="195" spans="1:41" ht="15">
      <c r="A195" s="886"/>
      <c r="B195" s="950"/>
      <c r="C195" s="886"/>
      <c r="D195" s="877" t="s">
        <v>350</v>
      </c>
      <c r="E195" s="878"/>
      <c r="F195" s="877"/>
      <c r="G195" s="877"/>
      <c r="H195" s="879"/>
      <c r="I195" s="880"/>
      <c r="J195" s="881"/>
      <c r="K195" s="882"/>
      <c r="L195" s="881"/>
      <c r="M195" s="883"/>
      <c r="N195" s="884"/>
      <c r="O195" s="885"/>
      <c r="P195" s="865"/>
      <c r="Q195" s="877" t="s">
        <v>288</v>
      </c>
      <c r="R195" s="878"/>
      <c r="S195" s="877"/>
      <c r="T195" s="877"/>
      <c r="U195" s="879"/>
      <c r="V195" s="880"/>
      <c r="W195" s="881"/>
      <c r="X195" s="882"/>
      <c r="Y195" s="881"/>
      <c r="Z195" s="883"/>
      <c r="AA195" s="884"/>
      <c r="AB195" s="885"/>
      <c r="AC195" s="886"/>
      <c r="AD195" s="877" t="s">
        <v>1498</v>
      </c>
      <c r="AE195" s="878"/>
      <c r="AF195" s="877"/>
      <c r="AG195" s="877"/>
      <c r="AH195" s="879"/>
      <c r="AI195" s="880"/>
      <c r="AJ195" s="881"/>
      <c r="AK195" s="882"/>
      <c r="AL195" s="881"/>
      <c r="AM195" s="883"/>
      <c r="AN195" s="884"/>
      <c r="AO195" s="885"/>
    </row>
    <row r="196" spans="1:41" ht="15">
      <c r="A196" s="886"/>
      <c r="B196" s="950"/>
      <c r="C196" s="886"/>
      <c r="D196" s="877" t="s">
        <v>350</v>
      </c>
      <c r="E196" s="878"/>
      <c r="F196" s="877"/>
      <c r="G196" s="877"/>
      <c r="H196" s="879"/>
      <c r="I196" s="880"/>
      <c r="J196" s="881"/>
      <c r="K196" s="882"/>
      <c r="L196" s="881"/>
      <c r="M196" s="883"/>
      <c r="N196" s="884"/>
      <c r="O196" s="885"/>
      <c r="P196" s="865"/>
      <c r="Q196" s="877" t="s">
        <v>288</v>
      </c>
      <c r="R196" s="878"/>
      <c r="S196" s="877"/>
      <c r="T196" s="877"/>
      <c r="U196" s="879"/>
      <c r="V196" s="880"/>
      <c r="W196" s="881"/>
      <c r="X196" s="882"/>
      <c r="Y196" s="881"/>
      <c r="Z196" s="883"/>
      <c r="AA196" s="884"/>
      <c r="AB196" s="885"/>
      <c r="AC196" s="886"/>
      <c r="AD196" s="877" t="s">
        <v>1498</v>
      </c>
      <c r="AE196" s="878"/>
      <c r="AF196" s="877"/>
      <c r="AG196" s="877"/>
      <c r="AH196" s="879"/>
      <c r="AI196" s="880"/>
      <c r="AJ196" s="881"/>
      <c r="AK196" s="882"/>
      <c r="AL196" s="881"/>
      <c r="AM196" s="883"/>
      <c r="AN196" s="884"/>
      <c r="AO196" s="885"/>
    </row>
    <row r="197" spans="1:41" ht="15">
      <c r="A197" s="886"/>
      <c r="B197" s="950"/>
      <c r="C197" s="886"/>
      <c r="D197" s="877" t="s">
        <v>350</v>
      </c>
      <c r="E197" s="878"/>
      <c r="F197" s="877"/>
      <c r="G197" s="877"/>
      <c r="H197" s="879"/>
      <c r="I197" s="880"/>
      <c r="J197" s="881"/>
      <c r="K197" s="882"/>
      <c r="L197" s="881"/>
      <c r="M197" s="883"/>
      <c r="N197" s="884"/>
      <c r="O197" s="885"/>
      <c r="P197" s="865"/>
      <c r="Q197" s="877" t="s">
        <v>288</v>
      </c>
      <c r="R197" s="878"/>
      <c r="S197" s="877"/>
      <c r="T197" s="877"/>
      <c r="U197" s="879"/>
      <c r="V197" s="880"/>
      <c r="W197" s="881"/>
      <c r="X197" s="882"/>
      <c r="Y197" s="881"/>
      <c r="Z197" s="883"/>
      <c r="AA197" s="884"/>
      <c r="AB197" s="885"/>
      <c r="AC197" s="886"/>
      <c r="AD197" s="877" t="s">
        <v>1498</v>
      </c>
      <c r="AE197" s="878"/>
      <c r="AF197" s="877"/>
      <c r="AG197" s="877"/>
      <c r="AH197" s="879"/>
      <c r="AI197" s="880"/>
      <c r="AJ197" s="881"/>
      <c r="AK197" s="882"/>
      <c r="AL197" s="881"/>
      <c r="AM197" s="883"/>
      <c r="AN197" s="884"/>
      <c r="AO197" s="885"/>
    </row>
    <row r="198" spans="1:41" ht="15">
      <c r="A198" s="886"/>
      <c r="B198" s="950"/>
      <c r="C198" s="886"/>
      <c r="D198" s="877" t="s">
        <v>350</v>
      </c>
      <c r="E198" s="878"/>
      <c r="F198" s="877"/>
      <c r="G198" s="877"/>
      <c r="H198" s="879"/>
      <c r="I198" s="880"/>
      <c r="J198" s="881"/>
      <c r="K198" s="882"/>
      <c r="L198" s="881"/>
      <c r="M198" s="883"/>
      <c r="N198" s="884"/>
      <c r="O198" s="885"/>
      <c r="P198" s="865"/>
      <c r="Q198" s="877" t="s">
        <v>288</v>
      </c>
      <c r="R198" s="878"/>
      <c r="S198" s="877"/>
      <c r="T198" s="877"/>
      <c r="U198" s="879"/>
      <c r="V198" s="880"/>
      <c r="W198" s="881"/>
      <c r="X198" s="882"/>
      <c r="Y198" s="881"/>
      <c r="Z198" s="883"/>
      <c r="AA198" s="884"/>
      <c r="AB198" s="885"/>
      <c r="AC198" s="886"/>
      <c r="AD198" s="877" t="s">
        <v>1498</v>
      </c>
      <c r="AE198" s="878"/>
      <c r="AF198" s="877"/>
      <c r="AG198" s="877"/>
      <c r="AH198" s="879"/>
      <c r="AI198" s="880"/>
      <c r="AJ198" s="881"/>
      <c r="AK198" s="882"/>
      <c r="AL198" s="881"/>
      <c r="AM198" s="883"/>
      <c r="AN198" s="884"/>
      <c r="AO198" s="885"/>
    </row>
    <row r="199" spans="1:41" ht="22.5">
      <c r="A199" s="886"/>
      <c r="B199" s="950"/>
      <c r="C199" s="886"/>
      <c r="D199" s="887"/>
      <c r="E199" s="888"/>
      <c r="F199" s="877"/>
      <c r="G199" s="877"/>
      <c r="H199" s="888"/>
      <c r="I199" s="888" t="s">
        <v>289</v>
      </c>
      <c r="J199" s="888"/>
      <c r="K199" s="889">
        <f>SUM(K11:K198)</f>
        <v>0</v>
      </c>
      <c r="L199" s="889">
        <f>SUM(L11:L198)</f>
        <v>0</v>
      </c>
      <c r="M199" s="889"/>
      <c r="N199" s="890"/>
      <c r="O199" s="885">
        <f>SUM(O11:O198)</f>
        <v>0</v>
      </c>
      <c r="P199" s="865"/>
      <c r="Q199" s="887"/>
      <c r="R199" s="888"/>
      <c r="S199" s="877"/>
      <c r="T199" s="877"/>
      <c r="U199" s="888"/>
      <c r="V199" s="888" t="s">
        <v>289</v>
      </c>
      <c r="W199" s="888"/>
      <c r="X199" s="889">
        <f>SUM(X11:X198)</f>
        <v>0</v>
      </c>
      <c r="Y199" s="889">
        <f>SUM(Y11:Y198)</f>
        <v>0</v>
      </c>
      <c r="Z199" s="889"/>
      <c r="AA199" s="890"/>
      <c r="AB199" s="885">
        <f>SUM(AB11:AB198)</f>
        <v>0</v>
      </c>
      <c r="AC199" s="886"/>
      <c r="AD199" s="887"/>
      <c r="AE199" s="888"/>
      <c r="AF199" s="877"/>
      <c r="AG199" s="877"/>
      <c r="AH199" s="888"/>
      <c r="AI199" s="888" t="s">
        <v>289</v>
      </c>
      <c r="AJ199" s="888"/>
      <c r="AK199" s="889">
        <f>SUM(AK11:AK198)</f>
        <v>0</v>
      </c>
      <c r="AL199" s="889">
        <f>SUM(AL11:AL198)</f>
        <v>0</v>
      </c>
      <c r="AM199" s="889"/>
      <c r="AN199" s="890"/>
      <c r="AO199" s="885">
        <f>SUM(AO11:AO198)</f>
        <v>0</v>
      </c>
    </row>
    <row r="200" spans="1:41" ht="15">
      <c r="A200" s="886"/>
      <c r="B200" s="950"/>
      <c r="C200" s="886"/>
      <c r="D200" s="887"/>
      <c r="E200" s="891"/>
      <c r="F200" s="892"/>
      <c r="G200" s="892"/>
      <c r="H200" s="891"/>
      <c r="I200" s="893"/>
      <c r="J200" s="893"/>
      <c r="K200" s="894"/>
      <c r="L200" s="894"/>
      <c r="M200" s="894"/>
      <c r="N200" s="895"/>
      <c r="O200" s="896"/>
      <c r="P200" s="897"/>
      <c r="Q200" s="898"/>
      <c r="R200" s="898"/>
      <c r="S200" s="899"/>
      <c r="T200" s="899"/>
      <c r="U200" s="900"/>
      <c r="V200" s="901"/>
      <c r="W200" s="886"/>
      <c r="X200" s="886"/>
      <c r="Y200" s="886"/>
      <c r="Z200" s="886"/>
      <c r="AA200" s="886"/>
      <c r="AB200" s="902"/>
      <c r="AC200" s="886"/>
      <c r="AD200" s="886"/>
      <c r="AE200" s="886"/>
      <c r="AF200" s="886"/>
      <c r="AG200" s="886"/>
      <c r="AH200" s="886"/>
      <c r="AI200" s="886"/>
      <c r="AJ200" s="886"/>
      <c r="AK200" s="886"/>
      <c r="AL200" s="886"/>
      <c r="AM200" s="886"/>
      <c r="AN200" s="886"/>
      <c r="AO200" s="886"/>
    </row>
    <row r="201" spans="1:41" ht="15">
      <c r="A201" s="886"/>
      <c r="B201" s="950"/>
      <c r="C201" s="886"/>
      <c r="D201" s="887"/>
      <c r="E201" s="888"/>
      <c r="F201" s="892"/>
      <c r="G201" s="892"/>
      <c r="H201" s="888"/>
      <c r="I201" s="888" t="s">
        <v>290</v>
      </c>
      <c r="J201" s="888"/>
      <c r="K201" s="889"/>
      <c r="L201" s="889" t="e">
        <f>#REF!+K199-L199</f>
        <v>#REF!</v>
      </c>
      <c r="M201" s="889"/>
      <c r="N201" s="890"/>
      <c r="O201" s="896"/>
      <c r="P201" s="897"/>
      <c r="Q201" s="898"/>
      <c r="R201" s="898"/>
      <c r="S201" s="899"/>
      <c r="T201" s="899"/>
      <c r="U201" s="900"/>
      <c r="V201" s="901"/>
      <c r="W201" s="886"/>
      <c r="X201" s="886"/>
      <c r="Y201" s="886"/>
      <c r="Z201" s="886"/>
      <c r="AA201" s="886"/>
      <c r="AB201" s="902"/>
      <c r="AC201" s="886"/>
      <c r="AD201" s="886"/>
      <c r="AE201" s="886"/>
      <c r="AF201" s="886"/>
      <c r="AG201" s="886"/>
      <c r="AH201" s="886"/>
      <c r="AI201" s="886"/>
      <c r="AJ201" s="886"/>
      <c r="AK201" s="886"/>
      <c r="AL201" s="886"/>
      <c r="AM201" s="886"/>
      <c r="AN201" s="886"/>
      <c r="AO201" s="886"/>
    </row>
    <row r="202" spans="1:41" ht="15">
      <c r="A202" s="865"/>
      <c r="B202" s="951"/>
      <c r="C202" s="865"/>
      <c r="D202" s="903"/>
      <c r="E202" s="904"/>
      <c r="F202" s="905"/>
      <c r="G202" s="905"/>
      <c r="H202" s="904"/>
      <c r="I202" s="906"/>
      <c r="J202" s="906"/>
      <c r="K202" s="907"/>
      <c r="L202" s="907"/>
      <c r="M202" s="907"/>
      <c r="N202" s="908"/>
      <c r="O202" s="909"/>
      <c r="P202" s="910"/>
      <c r="Q202" s="911"/>
      <c r="R202" s="911"/>
      <c r="S202" s="912"/>
      <c r="T202" s="912"/>
      <c r="U202" s="913"/>
      <c r="V202" s="914"/>
      <c r="W202" s="865"/>
      <c r="X202" s="865"/>
      <c r="Y202" s="865"/>
      <c r="Z202" s="865"/>
      <c r="AA202" s="865"/>
      <c r="AB202" s="866"/>
      <c r="AC202" s="865"/>
      <c r="AD202" s="865"/>
      <c r="AE202" s="865"/>
      <c r="AF202" s="865"/>
      <c r="AG202" s="865"/>
      <c r="AH202" s="865"/>
      <c r="AI202" s="865"/>
      <c r="AJ202" s="865"/>
      <c r="AK202" s="865"/>
      <c r="AL202" s="865"/>
      <c r="AM202" s="865"/>
      <c r="AN202" s="865"/>
      <c r="AO202" s="865"/>
    </row>
    <row r="203" spans="1:41" ht="15">
      <c r="A203" s="865"/>
      <c r="B203" s="951"/>
      <c r="C203" s="865"/>
      <c r="D203" s="858"/>
      <c r="E203" s="904"/>
      <c r="F203" s="905"/>
      <c r="G203" s="905"/>
      <c r="H203" s="904"/>
      <c r="I203" s="906"/>
      <c r="J203" s="906"/>
      <c r="K203" s="907"/>
      <c r="L203" s="907"/>
      <c r="M203" s="907"/>
      <c r="N203" s="908"/>
      <c r="O203" s="909"/>
      <c r="P203" s="910"/>
      <c r="Q203" s="911"/>
      <c r="R203" s="911"/>
      <c r="S203" s="912"/>
      <c r="T203" s="912"/>
      <c r="U203" s="913"/>
      <c r="V203" s="914"/>
      <c r="W203" s="865"/>
      <c r="X203" s="865"/>
      <c r="Y203" s="865"/>
      <c r="Z203" s="865"/>
      <c r="AA203" s="865"/>
      <c r="AB203" s="866"/>
      <c r="AC203" s="865"/>
      <c r="AD203" s="865"/>
      <c r="AE203" s="865"/>
      <c r="AF203" s="865"/>
      <c r="AG203" s="865"/>
      <c r="AH203" s="865"/>
      <c r="AI203" s="865"/>
      <c r="AJ203" s="865"/>
      <c r="AK203" s="865"/>
      <c r="AL203" s="865"/>
      <c r="AM203" s="865"/>
      <c r="AN203" s="865"/>
      <c r="AO203" s="865"/>
    </row>
    <row r="204" spans="1:41" ht="15">
      <c r="A204" s="865"/>
      <c r="B204" s="951"/>
      <c r="C204" s="865"/>
      <c r="D204" s="858"/>
      <c r="E204" s="904"/>
      <c r="F204" s="905"/>
      <c r="G204" s="905"/>
      <c r="H204" s="904"/>
      <c r="I204" s="906"/>
      <c r="J204" s="906"/>
      <c r="K204" s="907"/>
      <c r="L204" s="907"/>
      <c r="M204" s="907"/>
      <c r="N204" s="908"/>
      <c r="O204" s="909"/>
      <c r="P204" s="910"/>
      <c r="Q204" s="911"/>
      <c r="R204" s="911"/>
      <c r="S204" s="912"/>
      <c r="T204" s="912"/>
      <c r="U204" s="913"/>
      <c r="V204" s="914"/>
      <c r="W204" s="865"/>
      <c r="X204" s="865"/>
      <c r="Y204" s="865"/>
      <c r="Z204" s="865"/>
      <c r="AA204" s="865"/>
      <c r="AB204" s="866"/>
      <c r="AC204" s="865"/>
      <c r="AD204" s="865"/>
      <c r="AE204" s="865"/>
      <c r="AF204" s="865"/>
      <c r="AG204" s="865"/>
      <c r="AH204" s="865"/>
      <c r="AI204" s="865"/>
      <c r="AJ204" s="865"/>
      <c r="AK204" s="865"/>
      <c r="AL204" s="865"/>
      <c r="AM204" s="865"/>
      <c r="AN204" s="865"/>
      <c r="AO204" s="865"/>
    </row>
    <row r="205" spans="1:41" ht="15">
      <c r="A205" s="865"/>
      <c r="B205" s="951"/>
      <c r="C205" s="865"/>
      <c r="D205" s="865"/>
      <c r="E205" s="865"/>
      <c r="F205" s="865"/>
      <c r="G205" s="865"/>
      <c r="H205" s="865"/>
      <c r="I205" s="865"/>
      <c r="J205" s="865"/>
      <c r="K205" s="865"/>
      <c r="L205" s="865"/>
      <c r="M205" s="865"/>
      <c r="N205" s="915"/>
      <c r="O205" s="866"/>
      <c r="P205" s="865"/>
      <c r="Q205" s="865"/>
      <c r="R205" s="865"/>
      <c r="S205" s="912"/>
      <c r="T205" s="912"/>
      <c r="U205" s="916"/>
      <c r="V205" s="865"/>
      <c r="W205" s="865"/>
      <c r="X205" s="865"/>
      <c r="Y205" s="865"/>
      <c r="Z205" s="865"/>
      <c r="AA205" s="865"/>
      <c r="AB205" s="866"/>
      <c r="AC205" s="865"/>
      <c r="AD205" s="865"/>
      <c r="AE205" s="865"/>
      <c r="AF205" s="865"/>
      <c r="AG205" s="865"/>
      <c r="AH205" s="865"/>
      <c r="AI205" s="865"/>
      <c r="AJ205" s="865"/>
      <c r="AK205" s="865"/>
      <c r="AL205" s="865"/>
      <c r="AM205" s="865"/>
      <c r="AN205" s="865"/>
      <c r="AO205" s="865"/>
    </row>
    <row r="206" spans="1:41" ht="15">
      <c r="A206" s="865"/>
      <c r="B206" s="951"/>
      <c r="C206" s="865"/>
      <c r="D206" s="865"/>
      <c r="E206" s="865"/>
      <c r="F206" s="865"/>
      <c r="G206" s="865"/>
      <c r="H206" s="865"/>
      <c r="I206" s="865"/>
      <c r="J206" s="865"/>
      <c r="K206" s="865"/>
      <c r="L206" s="865"/>
      <c r="M206" s="865"/>
      <c r="N206" s="915"/>
      <c r="O206" s="866"/>
      <c r="P206" s="865"/>
      <c r="Q206" s="865"/>
      <c r="R206" s="865"/>
      <c r="S206" s="912"/>
      <c r="T206" s="912"/>
      <c r="U206" s="916"/>
      <c r="V206" s="865"/>
      <c r="W206" s="865"/>
      <c r="X206" s="865"/>
      <c r="Y206" s="865"/>
      <c r="Z206" s="865"/>
      <c r="AA206" s="865"/>
      <c r="AB206" s="866"/>
      <c r="AC206" s="865"/>
      <c r="AD206" s="865"/>
      <c r="AE206" s="865"/>
      <c r="AF206" s="865"/>
      <c r="AG206" s="865"/>
      <c r="AH206" s="865"/>
      <c r="AI206" s="865"/>
      <c r="AJ206" s="865"/>
      <c r="AK206" s="865"/>
      <c r="AL206" s="865"/>
      <c r="AM206" s="865"/>
      <c r="AN206" s="865"/>
      <c r="AO206" s="865"/>
    </row>
    <row r="207" spans="1:41" ht="15">
      <c r="A207" s="865"/>
      <c r="B207" s="951"/>
      <c r="C207" s="865"/>
      <c r="D207" s="865"/>
      <c r="E207" s="865"/>
      <c r="F207" s="865"/>
      <c r="G207" s="865"/>
      <c r="H207" s="865"/>
      <c r="I207" s="865"/>
      <c r="J207" s="865"/>
      <c r="K207" s="865"/>
      <c r="L207" s="865"/>
      <c r="M207" s="865"/>
      <c r="N207" s="915"/>
      <c r="O207" s="866"/>
      <c r="P207" s="865"/>
      <c r="Q207" s="865"/>
      <c r="R207" s="865"/>
      <c r="S207" s="912"/>
      <c r="T207" s="912"/>
      <c r="U207" s="916"/>
      <c r="V207" s="865"/>
      <c r="W207" s="865"/>
      <c r="X207" s="865"/>
      <c r="Y207" s="865"/>
      <c r="Z207" s="865"/>
      <c r="AA207" s="865"/>
      <c r="AB207" s="866"/>
      <c r="AC207" s="865"/>
      <c r="AD207" s="865"/>
      <c r="AE207" s="865"/>
      <c r="AF207" s="865"/>
      <c r="AG207" s="865"/>
      <c r="AH207" s="865"/>
      <c r="AI207" s="865"/>
      <c r="AJ207" s="865"/>
      <c r="AK207" s="865"/>
      <c r="AL207" s="865"/>
      <c r="AM207" s="865"/>
      <c r="AN207" s="865"/>
      <c r="AO207" s="865"/>
    </row>
    <row r="208" spans="1:41" ht="15">
      <c r="A208" s="865"/>
      <c r="B208" s="951"/>
      <c r="C208" s="865"/>
      <c r="D208" s="865"/>
      <c r="E208" s="865"/>
      <c r="F208" s="865"/>
      <c r="G208" s="865"/>
      <c r="H208" s="865"/>
      <c r="I208" s="865"/>
      <c r="J208" s="865"/>
      <c r="K208" s="865"/>
      <c r="L208" s="865"/>
      <c r="M208" s="865"/>
      <c r="N208" s="915"/>
      <c r="O208" s="866"/>
      <c r="P208" s="865"/>
      <c r="Q208" s="865"/>
      <c r="R208" s="865"/>
      <c r="S208" s="912"/>
      <c r="T208" s="912"/>
      <c r="U208" s="916"/>
      <c r="V208" s="865"/>
      <c r="W208" s="865"/>
      <c r="X208" s="865"/>
      <c r="Y208" s="865"/>
      <c r="Z208" s="865"/>
      <c r="AA208" s="865"/>
      <c r="AB208" s="866"/>
      <c r="AC208" s="865"/>
      <c r="AD208" s="865"/>
      <c r="AE208" s="865"/>
      <c r="AF208" s="865"/>
      <c r="AG208" s="865"/>
      <c r="AH208" s="865"/>
      <c r="AI208" s="865"/>
      <c r="AJ208" s="865"/>
      <c r="AK208" s="865"/>
      <c r="AL208" s="865"/>
      <c r="AM208" s="865"/>
      <c r="AN208" s="865"/>
      <c r="AO208" s="865"/>
    </row>
    <row r="209" spans="1:41" ht="15">
      <c r="A209" s="865"/>
      <c r="B209" s="951"/>
      <c r="C209" s="865"/>
      <c r="D209" s="865"/>
      <c r="E209" s="865"/>
      <c r="F209" s="865"/>
      <c r="G209" s="865"/>
      <c r="H209" s="865"/>
      <c r="I209" s="865"/>
      <c r="J209" s="865"/>
      <c r="K209" s="865"/>
      <c r="L209" s="865"/>
      <c r="M209" s="865"/>
      <c r="N209" s="915"/>
      <c r="O209" s="866"/>
      <c r="P209" s="865"/>
      <c r="Q209" s="865"/>
      <c r="R209" s="865"/>
      <c r="S209" s="912"/>
      <c r="T209" s="912"/>
      <c r="U209" s="916"/>
      <c r="V209" s="865"/>
      <c r="W209" s="865"/>
      <c r="X209" s="865"/>
      <c r="Y209" s="865"/>
      <c r="Z209" s="865"/>
      <c r="AA209" s="865"/>
      <c r="AB209" s="866"/>
      <c r="AC209" s="865"/>
      <c r="AD209" s="865"/>
      <c r="AE209" s="865"/>
      <c r="AF209" s="865"/>
      <c r="AG209" s="865"/>
      <c r="AH209" s="865"/>
      <c r="AI209" s="865"/>
      <c r="AJ209" s="865"/>
      <c r="AK209" s="865"/>
      <c r="AL209" s="865"/>
      <c r="AM209" s="865"/>
      <c r="AN209" s="865"/>
      <c r="AO209" s="865"/>
    </row>
    <row r="210" spans="1:41" ht="15">
      <c r="A210" s="865"/>
      <c r="B210" s="951"/>
      <c r="C210" s="865"/>
      <c r="D210" s="865"/>
      <c r="E210" s="865"/>
      <c r="F210" s="865"/>
      <c r="G210" s="865"/>
      <c r="H210" s="865"/>
      <c r="I210" s="865"/>
      <c r="J210" s="865"/>
      <c r="K210" s="865"/>
      <c r="L210" s="865"/>
      <c r="M210" s="865"/>
      <c r="N210" s="915"/>
      <c r="O210" s="866"/>
      <c r="P210" s="865"/>
      <c r="Q210" s="865"/>
      <c r="R210" s="865"/>
      <c r="S210" s="912"/>
      <c r="T210" s="912"/>
      <c r="U210" s="916"/>
      <c r="V210" s="865"/>
      <c r="W210" s="865"/>
      <c r="X210" s="865"/>
      <c r="Y210" s="865"/>
      <c r="Z210" s="865"/>
      <c r="AA210" s="865"/>
      <c r="AB210" s="866"/>
      <c r="AC210" s="865"/>
      <c r="AD210" s="865"/>
      <c r="AE210" s="865"/>
      <c r="AF210" s="865"/>
      <c r="AG210" s="865"/>
      <c r="AH210" s="865"/>
      <c r="AI210" s="865"/>
      <c r="AJ210" s="865"/>
      <c r="AK210" s="865"/>
      <c r="AL210" s="865"/>
      <c r="AM210" s="865"/>
      <c r="AN210" s="865"/>
      <c r="AO210" s="865"/>
    </row>
    <row r="211" spans="1:41" ht="15">
      <c r="A211" s="865"/>
      <c r="B211" s="951"/>
      <c r="C211" s="865"/>
      <c r="D211" s="865"/>
      <c r="E211" s="865"/>
      <c r="F211" s="865"/>
      <c r="G211" s="865"/>
      <c r="H211" s="865"/>
      <c r="I211" s="865"/>
      <c r="J211" s="865"/>
      <c r="K211" s="865"/>
      <c r="L211" s="865"/>
      <c r="M211" s="865"/>
      <c r="N211" s="915"/>
      <c r="O211" s="866"/>
      <c r="P211" s="865"/>
      <c r="Q211" s="865"/>
      <c r="R211" s="865"/>
      <c r="S211" s="912"/>
      <c r="T211" s="912"/>
      <c r="U211" s="916"/>
      <c r="V211" s="865"/>
      <c r="W211" s="865"/>
      <c r="X211" s="865"/>
      <c r="Y211" s="865"/>
      <c r="Z211" s="865"/>
      <c r="AA211" s="865"/>
      <c r="AB211" s="866"/>
      <c r="AC211" s="865"/>
      <c r="AD211" s="865"/>
      <c r="AE211" s="865"/>
      <c r="AF211" s="865"/>
      <c r="AG211" s="865"/>
      <c r="AH211" s="865"/>
      <c r="AI211" s="865"/>
      <c r="AJ211" s="865"/>
      <c r="AK211" s="865"/>
      <c r="AL211" s="865"/>
      <c r="AM211" s="865"/>
      <c r="AN211" s="865"/>
      <c r="AO211" s="865"/>
    </row>
    <row r="212" spans="1:41" ht="15">
      <c r="A212" s="865"/>
      <c r="B212" s="951"/>
      <c r="C212" s="865"/>
      <c r="D212" s="865"/>
      <c r="E212" s="865"/>
      <c r="F212" s="865"/>
      <c r="G212" s="865"/>
      <c r="H212" s="865"/>
      <c r="I212" s="865"/>
      <c r="J212" s="865"/>
      <c r="K212" s="865"/>
      <c r="L212" s="865"/>
      <c r="M212" s="865"/>
      <c r="N212" s="915"/>
      <c r="O212" s="866"/>
      <c r="P212" s="865"/>
      <c r="Q212" s="865"/>
      <c r="R212" s="865"/>
      <c r="S212" s="912"/>
      <c r="T212" s="912"/>
      <c r="U212" s="916"/>
      <c r="V212" s="865"/>
      <c r="W212" s="865"/>
      <c r="X212" s="865"/>
      <c r="Y212" s="865"/>
      <c r="Z212" s="865"/>
      <c r="AA212" s="865"/>
      <c r="AB212" s="866"/>
      <c r="AC212" s="865"/>
      <c r="AD212" s="865"/>
      <c r="AE212" s="865"/>
      <c r="AF212" s="865"/>
      <c r="AG212" s="865"/>
      <c r="AH212" s="865"/>
      <c r="AI212" s="865"/>
      <c r="AJ212" s="865"/>
      <c r="AK212" s="865"/>
      <c r="AL212" s="865"/>
      <c r="AM212" s="865"/>
      <c r="AN212" s="865"/>
      <c r="AO212" s="865"/>
    </row>
    <row r="213" spans="1:41" ht="15">
      <c r="A213" s="865"/>
      <c r="B213" s="951"/>
      <c r="C213" s="865"/>
      <c r="D213" s="865"/>
      <c r="E213" s="865"/>
      <c r="F213" s="865"/>
      <c r="G213" s="865"/>
      <c r="H213" s="865"/>
      <c r="I213" s="865"/>
      <c r="J213" s="865"/>
      <c r="K213" s="865"/>
      <c r="L213" s="865"/>
      <c r="M213" s="865"/>
      <c r="N213" s="915"/>
      <c r="O213" s="866"/>
      <c r="P213" s="865"/>
      <c r="Q213" s="865"/>
      <c r="R213" s="865"/>
      <c r="S213" s="912"/>
      <c r="T213" s="912"/>
      <c r="U213" s="916"/>
      <c r="V213" s="865"/>
      <c r="W213" s="865"/>
      <c r="X213" s="865"/>
      <c r="Y213" s="865"/>
      <c r="Z213" s="865"/>
      <c r="AA213" s="865"/>
      <c r="AB213" s="866"/>
      <c r="AC213" s="865"/>
      <c r="AD213" s="865"/>
      <c r="AE213" s="865"/>
      <c r="AF213" s="865"/>
      <c r="AG213" s="865"/>
      <c r="AH213" s="865"/>
      <c r="AI213" s="865"/>
      <c r="AJ213" s="865"/>
      <c r="AK213" s="865"/>
      <c r="AL213" s="865"/>
      <c r="AM213" s="865"/>
      <c r="AN213" s="865"/>
      <c r="AO213" s="865"/>
    </row>
    <row r="214" spans="1:41" ht="15">
      <c r="A214" s="865"/>
      <c r="B214" s="951"/>
      <c r="C214" s="865"/>
      <c r="D214" s="865"/>
      <c r="E214" s="865"/>
      <c r="F214" s="865"/>
      <c r="G214" s="865"/>
      <c r="H214" s="865"/>
      <c r="I214" s="865"/>
      <c r="J214" s="865"/>
      <c r="K214" s="865"/>
      <c r="L214" s="865"/>
      <c r="M214" s="865"/>
      <c r="N214" s="915"/>
      <c r="O214" s="866"/>
      <c r="P214" s="865"/>
      <c r="Q214" s="865"/>
      <c r="R214" s="865"/>
      <c r="S214" s="912"/>
      <c r="T214" s="912"/>
      <c r="U214" s="916"/>
      <c r="V214" s="865"/>
      <c r="W214" s="865"/>
      <c r="X214" s="865"/>
      <c r="Y214" s="865"/>
      <c r="Z214" s="865"/>
      <c r="AA214" s="865"/>
      <c r="AB214" s="866"/>
      <c r="AC214" s="865"/>
      <c r="AD214" s="865"/>
      <c r="AE214" s="865"/>
      <c r="AF214" s="865"/>
      <c r="AG214" s="865"/>
      <c r="AH214" s="865"/>
      <c r="AI214" s="865"/>
      <c r="AJ214" s="865"/>
      <c r="AK214" s="865"/>
      <c r="AL214" s="865"/>
      <c r="AM214" s="865"/>
      <c r="AN214" s="865"/>
      <c r="AO214" s="865"/>
    </row>
    <row r="215" spans="1:41" ht="15">
      <c r="A215" s="865"/>
      <c r="B215" s="951"/>
      <c r="C215" s="865"/>
      <c r="D215" s="865"/>
      <c r="E215" s="865"/>
      <c r="F215" s="865"/>
      <c r="G215" s="865"/>
      <c r="H215" s="865"/>
      <c r="I215" s="865"/>
      <c r="J215" s="865"/>
      <c r="K215" s="865"/>
      <c r="L215" s="865"/>
      <c r="M215" s="865"/>
      <c r="N215" s="915"/>
      <c r="O215" s="866"/>
      <c r="P215" s="865"/>
      <c r="Q215" s="865"/>
      <c r="R215" s="865"/>
      <c r="S215" s="912"/>
      <c r="T215" s="912"/>
      <c r="U215" s="916"/>
      <c r="V215" s="865"/>
      <c r="W215" s="865"/>
      <c r="X215" s="865"/>
      <c r="Y215" s="865"/>
      <c r="Z215" s="865"/>
      <c r="AA215" s="865"/>
      <c r="AB215" s="866"/>
      <c r="AC215" s="865"/>
      <c r="AD215" s="865"/>
      <c r="AE215" s="865"/>
      <c r="AF215" s="865"/>
      <c r="AG215" s="865"/>
      <c r="AH215" s="865"/>
      <c r="AI215" s="865"/>
      <c r="AJ215" s="865"/>
      <c r="AK215" s="865"/>
      <c r="AL215" s="865"/>
      <c r="AM215" s="865"/>
      <c r="AN215" s="865"/>
      <c r="AO215" s="865"/>
    </row>
    <row r="216" spans="1:41" ht="15">
      <c r="A216" s="865"/>
      <c r="B216" s="951"/>
      <c r="C216" s="865"/>
      <c r="D216" s="865"/>
      <c r="E216" s="865"/>
      <c r="F216" s="865"/>
      <c r="G216" s="865"/>
      <c r="H216" s="865"/>
      <c r="I216" s="865"/>
      <c r="J216" s="865"/>
      <c r="K216" s="865"/>
      <c r="L216" s="865"/>
      <c r="M216" s="865"/>
      <c r="N216" s="915"/>
      <c r="O216" s="866"/>
      <c r="P216" s="865"/>
      <c r="Q216" s="865"/>
      <c r="R216" s="865"/>
      <c r="S216" s="912"/>
      <c r="T216" s="912"/>
      <c r="U216" s="916"/>
      <c r="V216" s="865"/>
      <c r="W216" s="865"/>
      <c r="X216" s="865"/>
      <c r="Y216" s="865"/>
      <c r="Z216" s="865"/>
      <c r="AA216" s="865"/>
      <c r="AB216" s="866"/>
      <c r="AC216" s="865"/>
      <c r="AD216" s="865"/>
      <c r="AE216" s="865"/>
      <c r="AF216" s="865"/>
      <c r="AG216" s="865"/>
      <c r="AH216" s="865"/>
      <c r="AI216" s="865"/>
      <c r="AJ216" s="865"/>
      <c r="AK216" s="865"/>
      <c r="AL216" s="865"/>
      <c r="AM216" s="865"/>
      <c r="AN216" s="865"/>
      <c r="AO216" s="865"/>
    </row>
    <row r="217" spans="1:41" ht="15">
      <c r="A217" s="865"/>
      <c r="B217" s="951"/>
      <c r="C217" s="865"/>
      <c r="D217" s="865"/>
      <c r="E217" s="865"/>
      <c r="F217" s="865"/>
      <c r="G217" s="865"/>
      <c r="H217" s="865"/>
      <c r="I217" s="865"/>
      <c r="J217" s="865"/>
      <c r="K217" s="865"/>
      <c r="L217" s="865"/>
      <c r="M217" s="865"/>
      <c r="N217" s="915"/>
      <c r="O217" s="866"/>
      <c r="P217" s="865"/>
      <c r="Q217" s="865"/>
      <c r="R217" s="865"/>
      <c r="S217" s="912"/>
      <c r="T217" s="912"/>
      <c r="U217" s="916"/>
      <c r="V217" s="865"/>
      <c r="W217" s="865"/>
      <c r="X217" s="865"/>
      <c r="Y217" s="865"/>
      <c r="Z217" s="865"/>
      <c r="AA217" s="865"/>
      <c r="AB217" s="866"/>
      <c r="AC217" s="865"/>
      <c r="AD217" s="865"/>
      <c r="AE217" s="865"/>
      <c r="AF217" s="865"/>
      <c r="AG217" s="865"/>
      <c r="AH217" s="865"/>
      <c r="AI217" s="865"/>
      <c r="AJ217" s="865"/>
      <c r="AK217" s="865"/>
      <c r="AL217" s="865"/>
      <c r="AM217" s="865"/>
      <c r="AN217" s="865"/>
      <c r="AO217" s="865"/>
    </row>
    <row r="218" spans="1:41" ht="15">
      <c r="A218" s="865"/>
      <c r="B218" s="951"/>
      <c r="C218" s="865"/>
      <c r="D218" s="865"/>
      <c r="E218" s="865"/>
      <c r="F218" s="865"/>
      <c r="G218" s="865"/>
      <c r="H218" s="865"/>
      <c r="I218" s="865"/>
      <c r="J218" s="865"/>
      <c r="K218" s="865"/>
      <c r="L218" s="865"/>
      <c r="M218" s="865"/>
      <c r="N218" s="915"/>
      <c r="O218" s="866"/>
      <c r="P218" s="865"/>
      <c r="Q218" s="865"/>
      <c r="R218" s="865"/>
      <c r="S218" s="912"/>
      <c r="T218" s="912"/>
      <c r="U218" s="916"/>
      <c r="V218" s="865"/>
      <c r="W218" s="865"/>
      <c r="X218" s="865"/>
      <c r="Y218" s="865"/>
      <c r="Z218" s="865"/>
      <c r="AA218" s="865"/>
      <c r="AB218" s="866"/>
      <c r="AC218" s="865"/>
      <c r="AD218" s="865"/>
      <c r="AE218" s="865"/>
      <c r="AF218" s="865"/>
      <c r="AG218" s="865"/>
      <c r="AH218" s="865"/>
      <c r="AI218" s="865"/>
      <c r="AJ218" s="865"/>
      <c r="AK218" s="865"/>
      <c r="AL218" s="865"/>
      <c r="AM218" s="865"/>
      <c r="AN218" s="865"/>
      <c r="AO218" s="865"/>
    </row>
    <row r="219" spans="1:41" ht="15">
      <c r="A219" s="865"/>
      <c r="B219" s="951"/>
      <c r="C219" s="865"/>
      <c r="D219" s="865"/>
      <c r="E219" s="865"/>
      <c r="F219" s="865"/>
      <c r="G219" s="865"/>
      <c r="H219" s="865"/>
      <c r="I219" s="865"/>
      <c r="J219" s="865"/>
      <c r="K219" s="865"/>
      <c r="L219" s="865"/>
      <c r="M219" s="865"/>
      <c r="N219" s="915"/>
      <c r="O219" s="866"/>
      <c r="P219" s="865"/>
      <c r="Q219" s="865"/>
      <c r="R219" s="865"/>
      <c r="S219" s="912"/>
      <c r="T219" s="912"/>
      <c r="U219" s="916"/>
      <c r="V219" s="865"/>
      <c r="W219" s="865"/>
      <c r="X219" s="865"/>
      <c r="Y219" s="865"/>
      <c r="Z219" s="865"/>
      <c r="AA219" s="865"/>
      <c r="AB219" s="866"/>
      <c r="AC219" s="865"/>
      <c r="AD219" s="865"/>
      <c r="AE219" s="865"/>
      <c r="AF219" s="865"/>
      <c r="AG219" s="865"/>
      <c r="AH219" s="865"/>
      <c r="AI219" s="865"/>
      <c r="AJ219" s="865"/>
      <c r="AK219" s="865"/>
      <c r="AL219" s="865"/>
      <c r="AM219" s="865"/>
      <c r="AN219" s="865"/>
      <c r="AO219" s="865"/>
    </row>
    <row r="220" spans="1:41" ht="15">
      <c r="A220" s="865"/>
      <c r="B220" s="951"/>
      <c r="C220" s="865"/>
      <c r="D220" s="865"/>
      <c r="E220" s="865"/>
      <c r="F220" s="865"/>
      <c r="G220" s="865"/>
      <c r="H220" s="865"/>
      <c r="I220" s="865"/>
      <c r="J220" s="865"/>
      <c r="K220" s="865"/>
      <c r="L220" s="865"/>
      <c r="M220" s="865"/>
      <c r="N220" s="915"/>
      <c r="O220" s="866"/>
      <c r="P220" s="865"/>
      <c r="Q220" s="865"/>
      <c r="R220" s="865"/>
      <c r="S220" s="912"/>
      <c r="T220" s="912"/>
      <c r="U220" s="916"/>
      <c r="V220" s="865"/>
      <c r="W220" s="865"/>
      <c r="X220" s="865"/>
      <c r="Y220" s="865"/>
      <c r="Z220" s="865"/>
      <c r="AA220" s="865"/>
      <c r="AB220" s="866"/>
      <c r="AC220" s="865"/>
      <c r="AD220" s="865"/>
      <c r="AE220" s="865"/>
      <c r="AF220" s="865"/>
      <c r="AG220" s="865"/>
      <c r="AH220" s="865"/>
      <c r="AI220" s="865"/>
      <c r="AJ220" s="865"/>
      <c r="AK220" s="865"/>
      <c r="AL220" s="865"/>
      <c r="AM220" s="865"/>
      <c r="AN220" s="865"/>
      <c r="AO220" s="865"/>
    </row>
    <row r="221" spans="1:41" ht="15">
      <c r="A221" s="865"/>
      <c r="B221" s="951"/>
      <c r="C221" s="865"/>
      <c r="D221" s="865"/>
      <c r="E221" s="865"/>
      <c r="F221" s="865"/>
      <c r="G221" s="865"/>
      <c r="H221" s="865"/>
      <c r="I221" s="865"/>
      <c r="J221" s="865"/>
      <c r="K221" s="865"/>
      <c r="L221" s="865"/>
      <c r="M221" s="865"/>
      <c r="N221" s="915"/>
      <c r="O221" s="866"/>
      <c r="P221" s="865"/>
      <c r="Q221" s="865"/>
      <c r="R221" s="865"/>
      <c r="S221" s="912"/>
      <c r="T221" s="912"/>
      <c r="U221" s="916"/>
      <c r="V221" s="865"/>
      <c r="W221" s="865"/>
      <c r="X221" s="865"/>
      <c r="Y221" s="865"/>
      <c r="Z221" s="865"/>
      <c r="AA221" s="865"/>
      <c r="AB221" s="866"/>
      <c r="AC221" s="865"/>
      <c r="AD221" s="865"/>
      <c r="AE221" s="865"/>
      <c r="AF221" s="865"/>
      <c r="AG221" s="865"/>
      <c r="AH221" s="865"/>
      <c r="AI221" s="865"/>
      <c r="AJ221" s="865"/>
      <c r="AK221" s="865"/>
      <c r="AL221" s="865"/>
      <c r="AM221" s="865"/>
      <c r="AN221" s="865"/>
      <c r="AO221" s="865"/>
    </row>
    <row r="222" spans="1:41" ht="15">
      <c r="A222" s="865"/>
      <c r="B222" s="951"/>
      <c r="C222" s="865"/>
      <c r="D222" s="865"/>
      <c r="E222" s="865"/>
      <c r="F222" s="865"/>
      <c r="G222" s="865"/>
      <c r="H222" s="865"/>
      <c r="I222" s="865"/>
      <c r="J222" s="865"/>
      <c r="K222" s="865"/>
      <c r="L222" s="865"/>
      <c r="M222" s="865"/>
      <c r="N222" s="915"/>
      <c r="O222" s="866"/>
      <c r="P222" s="865"/>
      <c r="Q222" s="865"/>
      <c r="R222" s="865"/>
      <c r="S222" s="912"/>
      <c r="T222" s="912"/>
      <c r="U222" s="916"/>
      <c r="V222" s="865"/>
      <c r="W222" s="865"/>
      <c r="X222" s="865"/>
      <c r="Y222" s="865"/>
      <c r="Z222" s="865"/>
      <c r="AA222" s="865"/>
      <c r="AB222" s="866"/>
      <c r="AC222" s="865"/>
      <c r="AD222" s="865"/>
      <c r="AE222" s="865"/>
      <c r="AF222" s="865"/>
      <c r="AG222" s="865"/>
      <c r="AH222" s="865"/>
      <c r="AI222" s="865"/>
      <c r="AJ222" s="865"/>
      <c r="AK222" s="865"/>
      <c r="AL222" s="865"/>
      <c r="AM222" s="865"/>
      <c r="AN222" s="865"/>
      <c r="AO222" s="865"/>
    </row>
    <row r="223" spans="1:41" ht="15">
      <c r="A223" s="865"/>
      <c r="B223" s="951"/>
      <c r="C223" s="865"/>
      <c r="D223" s="865"/>
      <c r="E223" s="865"/>
      <c r="F223" s="865"/>
      <c r="G223" s="865"/>
      <c r="H223" s="865"/>
      <c r="I223" s="865"/>
      <c r="J223" s="865"/>
      <c r="K223" s="865"/>
      <c r="L223" s="865"/>
      <c r="M223" s="865"/>
      <c r="N223" s="915"/>
      <c r="O223" s="866"/>
      <c r="P223" s="865"/>
      <c r="Q223" s="865"/>
      <c r="R223" s="865"/>
      <c r="S223" s="912"/>
      <c r="T223" s="912"/>
      <c r="U223" s="916"/>
      <c r="V223" s="865"/>
      <c r="W223" s="865"/>
      <c r="X223" s="865"/>
      <c r="Y223" s="865"/>
      <c r="Z223" s="865"/>
      <c r="AA223" s="865"/>
      <c r="AB223" s="866"/>
      <c r="AC223" s="865"/>
      <c r="AD223" s="865"/>
      <c r="AE223" s="865"/>
      <c r="AF223" s="865"/>
      <c r="AG223" s="865"/>
      <c r="AH223" s="865"/>
      <c r="AI223" s="865"/>
      <c r="AJ223" s="865"/>
      <c r="AK223" s="865"/>
      <c r="AL223" s="865"/>
      <c r="AM223" s="865"/>
      <c r="AN223" s="865"/>
      <c r="AO223" s="865"/>
    </row>
    <row r="224" spans="1:41" ht="15">
      <c r="A224" s="865"/>
      <c r="B224" s="951"/>
      <c r="C224" s="865"/>
      <c r="D224" s="865"/>
      <c r="E224" s="865"/>
      <c r="F224" s="865"/>
      <c r="G224" s="865"/>
      <c r="H224" s="865"/>
      <c r="I224" s="865"/>
      <c r="J224" s="865"/>
      <c r="K224" s="865"/>
      <c r="L224" s="865"/>
      <c r="M224" s="865"/>
      <c r="N224" s="915"/>
      <c r="O224" s="866"/>
      <c r="P224" s="865"/>
      <c r="Q224" s="865"/>
      <c r="R224" s="865"/>
      <c r="S224" s="912"/>
      <c r="T224" s="912"/>
      <c r="U224" s="916"/>
      <c r="V224" s="865"/>
      <c r="W224" s="865"/>
      <c r="X224" s="865"/>
      <c r="Y224" s="865"/>
      <c r="Z224" s="865"/>
      <c r="AA224" s="865"/>
      <c r="AB224" s="866"/>
      <c r="AC224" s="865"/>
      <c r="AD224" s="865"/>
      <c r="AE224" s="865"/>
      <c r="AF224" s="865"/>
      <c r="AG224" s="865"/>
      <c r="AH224" s="865"/>
      <c r="AI224" s="865"/>
      <c r="AJ224" s="865"/>
      <c r="AK224" s="865"/>
      <c r="AL224" s="865"/>
      <c r="AM224" s="865"/>
      <c r="AN224" s="865"/>
      <c r="AO224" s="865"/>
    </row>
    <row r="225" spans="1:41" ht="15">
      <c r="A225" s="865"/>
      <c r="B225" s="951"/>
      <c r="C225" s="865"/>
      <c r="D225" s="865"/>
      <c r="E225" s="865"/>
      <c r="F225" s="865"/>
      <c r="G225" s="865"/>
      <c r="H225" s="865"/>
      <c r="I225" s="865"/>
      <c r="J225" s="865"/>
      <c r="K225" s="865"/>
      <c r="L225" s="865"/>
      <c r="M225" s="865"/>
      <c r="N225" s="915"/>
      <c r="O225" s="866"/>
      <c r="P225" s="865"/>
      <c r="Q225" s="865"/>
      <c r="R225" s="865"/>
      <c r="S225" s="912"/>
      <c r="T225" s="912"/>
      <c r="U225" s="916"/>
      <c r="V225" s="865"/>
      <c r="W225" s="865"/>
      <c r="X225" s="865"/>
      <c r="Y225" s="865"/>
      <c r="Z225" s="865"/>
      <c r="AA225" s="865"/>
      <c r="AB225" s="866"/>
      <c r="AC225" s="865"/>
      <c r="AD225" s="865"/>
      <c r="AE225" s="865"/>
      <c r="AF225" s="865"/>
      <c r="AG225" s="865"/>
      <c r="AH225" s="865"/>
      <c r="AI225" s="865"/>
      <c r="AJ225" s="865"/>
      <c r="AK225" s="865"/>
      <c r="AL225" s="865"/>
      <c r="AM225" s="865"/>
      <c r="AN225" s="865"/>
      <c r="AO225" s="865"/>
    </row>
    <row r="226" spans="1:41" ht="15">
      <c r="A226" s="865"/>
      <c r="B226" s="951"/>
      <c r="C226" s="865"/>
      <c r="D226" s="865"/>
      <c r="E226" s="865"/>
      <c r="F226" s="865"/>
      <c r="G226" s="865"/>
      <c r="H226" s="865"/>
      <c r="I226" s="865"/>
      <c r="J226" s="865"/>
      <c r="K226" s="865"/>
      <c r="L226" s="865"/>
      <c r="M226" s="865"/>
      <c r="N226" s="915"/>
      <c r="O226" s="866"/>
      <c r="P226" s="865"/>
      <c r="Q226" s="865"/>
      <c r="R226" s="865"/>
      <c r="S226" s="912"/>
      <c r="T226" s="912"/>
      <c r="U226" s="916"/>
      <c r="V226" s="865"/>
      <c r="W226" s="865"/>
      <c r="X226" s="865"/>
      <c r="Y226" s="865"/>
      <c r="Z226" s="865"/>
      <c r="AA226" s="865"/>
      <c r="AB226" s="866"/>
      <c r="AC226" s="865"/>
      <c r="AD226" s="865"/>
      <c r="AE226" s="865"/>
      <c r="AF226" s="865"/>
      <c r="AG226" s="865"/>
      <c r="AH226" s="865"/>
      <c r="AI226" s="865"/>
      <c r="AJ226" s="865"/>
      <c r="AK226" s="865"/>
      <c r="AL226" s="865"/>
      <c r="AM226" s="865"/>
      <c r="AN226" s="865"/>
      <c r="AO226" s="865"/>
    </row>
    <row r="227" spans="1:41" ht="15">
      <c r="A227" s="865"/>
      <c r="B227" s="951"/>
      <c r="C227" s="865"/>
      <c r="D227" s="865"/>
      <c r="E227" s="865"/>
      <c r="F227" s="865"/>
      <c r="G227" s="865"/>
      <c r="H227" s="865"/>
      <c r="I227" s="865"/>
      <c r="J227" s="865"/>
      <c r="K227" s="865"/>
      <c r="L227" s="865"/>
      <c r="M227" s="865"/>
      <c r="N227" s="915"/>
      <c r="O227" s="866"/>
      <c r="P227" s="865"/>
      <c r="Q227" s="865"/>
      <c r="R227" s="865"/>
      <c r="S227" s="912"/>
      <c r="T227" s="912"/>
      <c r="U227" s="916"/>
      <c r="V227" s="865"/>
      <c r="W227" s="865"/>
      <c r="X227" s="865"/>
      <c r="Y227" s="865"/>
      <c r="Z227" s="865"/>
      <c r="AA227" s="865"/>
      <c r="AB227" s="866"/>
      <c r="AC227" s="865"/>
      <c r="AD227" s="865"/>
      <c r="AE227" s="865"/>
      <c r="AF227" s="865"/>
      <c r="AG227" s="865"/>
      <c r="AH227" s="865"/>
      <c r="AI227" s="865"/>
      <c r="AJ227" s="865"/>
      <c r="AK227" s="865"/>
      <c r="AL227" s="865"/>
      <c r="AM227" s="865"/>
      <c r="AN227" s="865"/>
      <c r="AO227" s="865"/>
    </row>
    <row r="228" spans="1:41" ht="15">
      <c r="A228" s="865"/>
      <c r="B228" s="951"/>
      <c r="C228" s="865"/>
      <c r="D228" s="865"/>
      <c r="E228" s="865"/>
      <c r="F228" s="865"/>
      <c r="G228" s="865"/>
      <c r="H228" s="865"/>
      <c r="I228" s="865"/>
      <c r="J228" s="865"/>
      <c r="K228" s="865"/>
      <c r="L228" s="865"/>
      <c r="M228" s="865"/>
      <c r="N228" s="915"/>
      <c r="O228" s="866"/>
      <c r="P228" s="865"/>
      <c r="Q228" s="865"/>
      <c r="R228" s="865"/>
      <c r="S228" s="912"/>
      <c r="T228" s="912"/>
      <c r="U228" s="916"/>
      <c r="V228" s="865"/>
      <c r="W228" s="865"/>
      <c r="X228" s="865"/>
      <c r="Y228" s="865"/>
      <c r="Z228" s="865"/>
      <c r="AA228" s="865"/>
      <c r="AB228" s="866"/>
      <c r="AC228" s="865"/>
      <c r="AD228" s="865"/>
      <c r="AE228" s="865"/>
      <c r="AF228" s="865"/>
      <c r="AG228" s="865"/>
      <c r="AH228" s="865"/>
      <c r="AI228" s="865"/>
      <c r="AJ228" s="865"/>
      <c r="AK228" s="865"/>
      <c r="AL228" s="865"/>
      <c r="AM228" s="865"/>
      <c r="AN228" s="865"/>
      <c r="AO228" s="865"/>
    </row>
    <row r="229" spans="1:41" ht="15">
      <c r="A229" s="865"/>
      <c r="B229" s="951"/>
      <c r="C229" s="865"/>
      <c r="D229" s="865"/>
      <c r="E229" s="865"/>
      <c r="F229" s="865"/>
      <c r="G229" s="865"/>
      <c r="H229" s="865"/>
      <c r="I229" s="865"/>
      <c r="J229" s="865"/>
      <c r="K229" s="865"/>
      <c r="L229" s="865"/>
      <c r="M229" s="865"/>
      <c r="N229" s="915"/>
      <c r="O229" s="866"/>
      <c r="P229" s="865"/>
      <c r="Q229" s="865"/>
      <c r="R229" s="865"/>
      <c r="S229" s="912"/>
      <c r="T229" s="912"/>
      <c r="U229" s="916"/>
      <c r="V229" s="865"/>
      <c r="W229" s="865"/>
      <c r="X229" s="865"/>
      <c r="Y229" s="865"/>
      <c r="Z229" s="865"/>
      <c r="AA229" s="865"/>
      <c r="AB229" s="866"/>
      <c r="AC229" s="865"/>
      <c r="AD229" s="865"/>
      <c r="AE229" s="865"/>
      <c r="AF229" s="865"/>
      <c r="AG229" s="865"/>
      <c r="AH229" s="865"/>
      <c r="AI229" s="865"/>
      <c r="AJ229" s="865"/>
      <c r="AK229" s="865"/>
      <c r="AL229" s="865"/>
      <c r="AM229" s="865"/>
      <c r="AN229" s="865"/>
      <c r="AO229" s="865"/>
    </row>
    <row r="230" spans="1:41" ht="15">
      <c r="A230" s="865"/>
      <c r="B230" s="951"/>
      <c r="C230" s="865"/>
      <c r="D230" s="865"/>
      <c r="E230" s="865"/>
      <c r="F230" s="865"/>
      <c r="G230" s="865"/>
      <c r="H230" s="865"/>
      <c r="I230" s="865"/>
      <c r="J230" s="865"/>
      <c r="K230" s="865"/>
      <c r="L230" s="865"/>
      <c r="M230" s="865"/>
      <c r="N230" s="915"/>
      <c r="O230" s="866"/>
      <c r="P230" s="865"/>
      <c r="Q230" s="865"/>
      <c r="R230" s="865"/>
      <c r="S230" s="912"/>
      <c r="T230" s="912"/>
      <c r="U230" s="916"/>
      <c r="V230" s="865"/>
      <c r="W230" s="865"/>
      <c r="X230" s="865"/>
      <c r="Y230" s="865"/>
      <c r="Z230" s="865"/>
      <c r="AA230" s="865"/>
      <c r="AB230" s="866"/>
      <c r="AC230" s="865"/>
      <c r="AD230" s="865"/>
      <c r="AE230" s="865"/>
      <c r="AF230" s="865"/>
      <c r="AG230" s="865"/>
      <c r="AH230" s="865"/>
      <c r="AI230" s="865"/>
      <c r="AJ230" s="865"/>
      <c r="AK230" s="865"/>
      <c r="AL230" s="865"/>
      <c r="AM230" s="865"/>
      <c r="AN230" s="865"/>
      <c r="AO230" s="865"/>
    </row>
    <row r="231" spans="1:41" ht="15">
      <c r="A231" s="865"/>
      <c r="B231" s="951"/>
      <c r="C231" s="865"/>
      <c r="D231" s="865"/>
      <c r="E231" s="865"/>
      <c r="F231" s="865"/>
      <c r="G231" s="865"/>
      <c r="H231" s="865"/>
      <c r="I231" s="865"/>
      <c r="J231" s="865"/>
      <c r="K231" s="865"/>
      <c r="L231" s="865"/>
      <c r="M231" s="865"/>
      <c r="N231" s="915"/>
      <c r="O231" s="866"/>
      <c r="P231" s="865"/>
      <c r="Q231" s="865"/>
      <c r="R231" s="865"/>
      <c r="S231" s="912"/>
      <c r="T231" s="912"/>
      <c r="U231" s="916"/>
      <c r="V231" s="865"/>
      <c r="W231" s="865"/>
      <c r="X231" s="865"/>
      <c r="Y231" s="865"/>
      <c r="Z231" s="865"/>
      <c r="AA231" s="865"/>
      <c r="AB231" s="866"/>
      <c r="AC231" s="865"/>
      <c r="AD231" s="865"/>
      <c r="AE231" s="865"/>
      <c r="AF231" s="865"/>
      <c r="AG231" s="865"/>
      <c r="AH231" s="865"/>
      <c r="AI231" s="865"/>
      <c r="AJ231" s="865"/>
      <c r="AK231" s="865"/>
      <c r="AL231" s="865"/>
      <c r="AM231" s="865"/>
      <c r="AN231" s="865"/>
      <c r="AO231" s="865"/>
    </row>
    <row r="232" spans="1:41" ht="15">
      <c r="A232" s="865"/>
      <c r="B232" s="951"/>
      <c r="C232" s="865"/>
      <c r="D232" s="865"/>
      <c r="E232" s="865"/>
      <c r="F232" s="865"/>
      <c r="G232" s="865"/>
      <c r="H232" s="865"/>
      <c r="I232" s="865"/>
      <c r="J232" s="865"/>
      <c r="K232" s="865"/>
      <c r="L232" s="865"/>
      <c r="M232" s="865"/>
      <c r="N232" s="915"/>
      <c r="O232" s="866"/>
      <c r="P232" s="865"/>
      <c r="Q232" s="865"/>
      <c r="R232" s="865"/>
      <c r="S232" s="912"/>
      <c r="T232" s="912"/>
      <c r="U232" s="916"/>
      <c r="V232" s="865"/>
      <c r="W232" s="865"/>
      <c r="X232" s="865"/>
      <c r="Y232" s="865"/>
      <c r="Z232" s="865"/>
      <c r="AA232" s="865"/>
      <c r="AB232" s="866"/>
      <c r="AC232" s="865"/>
      <c r="AD232" s="865"/>
      <c r="AE232" s="865"/>
      <c r="AF232" s="865"/>
      <c r="AG232" s="865"/>
      <c r="AH232" s="865"/>
      <c r="AI232" s="865"/>
      <c r="AJ232" s="865"/>
      <c r="AK232" s="865"/>
      <c r="AL232" s="865"/>
      <c r="AM232" s="865"/>
      <c r="AN232" s="865"/>
      <c r="AO232" s="865"/>
    </row>
    <row r="233" spans="1:41" ht="15">
      <c r="A233" s="865"/>
      <c r="B233" s="951"/>
      <c r="C233" s="865"/>
      <c r="D233" s="865"/>
      <c r="E233" s="865"/>
      <c r="F233" s="865"/>
      <c r="G233" s="865"/>
      <c r="H233" s="865"/>
      <c r="I233" s="865"/>
      <c r="J233" s="865"/>
      <c r="K233" s="865"/>
      <c r="L233" s="865"/>
      <c r="M233" s="865"/>
      <c r="N233" s="915"/>
      <c r="O233" s="866"/>
      <c r="P233" s="865"/>
      <c r="Q233" s="865"/>
      <c r="R233" s="865"/>
      <c r="S233" s="912"/>
      <c r="T233" s="912"/>
      <c r="U233" s="916"/>
      <c r="V233" s="865"/>
      <c r="W233" s="865"/>
      <c r="X233" s="865"/>
      <c r="Y233" s="865"/>
      <c r="Z233" s="865"/>
      <c r="AA233" s="865"/>
      <c r="AB233" s="866"/>
      <c r="AC233" s="865"/>
      <c r="AD233" s="865"/>
      <c r="AE233" s="865"/>
      <c r="AF233" s="865"/>
      <c r="AG233" s="865"/>
      <c r="AH233" s="865"/>
      <c r="AI233" s="865"/>
      <c r="AJ233" s="865"/>
      <c r="AK233" s="865"/>
      <c r="AL233" s="865"/>
      <c r="AM233" s="865"/>
      <c r="AN233" s="865"/>
      <c r="AO233" s="865"/>
    </row>
    <row r="234" spans="1:41" ht="15">
      <c r="A234" s="865"/>
      <c r="B234" s="951"/>
      <c r="C234" s="865"/>
      <c r="D234" s="865"/>
      <c r="E234" s="865"/>
      <c r="F234" s="865"/>
      <c r="G234" s="865"/>
      <c r="H234" s="865"/>
      <c r="I234" s="865"/>
      <c r="J234" s="865"/>
      <c r="K234" s="865"/>
      <c r="L234" s="865"/>
      <c r="M234" s="865"/>
      <c r="N234" s="915"/>
      <c r="O234" s="866"/>
      <c r="P234" s="865"/>
      <c r="Q234" s="865"/>
      <c r="R234" s="865"/>
      <c r="S234" s="912"/>
      <c r="T234" s="912"/>
      <c r="U234" s="916"/>
      <c r="V234" s="865"/>
      <c r="W234" s="865"/>
      <c r="X234" s="865"/>
      <c r="Y234" s="865"/>
      <c r="Z234" s="865"/>
      <c r="AA234" s="865"/>
      <c r="AB234" s="866"/>
      <c r="AC234" s="865"/>
      <c r="AD234" s="865"/>
      <c r="AE234" s="865"/>
      <c r="AF234" s="865"/>
      <c r="AG234" s="865"/>
      <c r="AH234" s="865"/>
      <c r="AI234" s="865"/>
      <c r="AJ234" s="865"/>
      <c r="AK234" s="865"/>
      <c r="AL234" s="865"/>
      <c r="AM234" s="865"/>
      <c r="AN234" s="865"/>
      <c r="AO234" s="865"/>
    </row>
    <row r="235" spans="1:41" ht="15">
      <c r="A235" s="865"/>
      <c r="B235" s="951"/>
      <c r="C235" s="865"/>
      <c r="D235" s="865"/>
      <c r="E235" s="865"/>
      <c r="F235" s="865"/>
      <c r="G235" s="865"/>
      <c r="H235" s="865"/>
      <c r="I235" s="865"/>
      <c r="J235" s="865"/>
      <c r="K235" s="865"/>
      <c r="L235" s="865"/>
      <c r="M235" s="865"/>
      <c r="N235" s="915"/>
      <c r="O235" s="866"/>
      <c r="P235" s="865"/>
      <c r="Q235" s="865"/>
      <c r="R235" s="865"/>
      <c r="S235" s="912"/>
      <c r="T235" s="912"/>
      <c r="U235" s="916"/>
      <c r="V235" s="865"/>
      <c r="W235" s="865"/>
      <c r="X235" s="865"/>
      <c r="Y235" s="865"/>
      <c r="Z235" s="865"/>
      <c r="AA235" s="865"/>
      <c r="AB235" s="866"/>
      <c r="AC235" s="865"/>
      <c r="AD235" s="865"/>
      <c r="AE235" s="865"/>
      <c r="AF235" s="865"/>
      <c r="AG235" s="865"/>
      <c r="AH235" s="865"/>
      <c r="AI235" s="865"/>
      <c r="AJ235" s="865"/>
      <c r="AK235" s="865"/>
      <c r="AL235" s="865"/>
      <c r="AM235" s="865"/>
      <c r="AN235" s="865"/>
      <c r="AO235" s="865"/>
    </row>
    <row r="236" spans="1:41" ht="15">
      <c r="A236" s="865"/>
      <c r="B236" s="951"/>
      <c r="C236" s="865"/>
      <c r="D236" s="865"/>
      <c r="E236" s="865"/>
      <c r="F236" s="865"/>
      <c r="G236" s="865"/>
      <c r="H236" s="865"/>
      <c r="I236" s="865"/>
      <c r="J236" s="865"/>
      <c r="K236" s="865"/>
      <c r="L236" s="865"/>
      <c r="M236" s="865"/>
      <c r="N236" s="915"/>
      <c r="O236" s="866"/>
      <c r="P236" s="865"/>
      <c r="Q236" s="865"/>
      <c r="R236" s="865"/>
      <c r="S236" s="912"/>
      <c r="T236" s="912"/>
      <c r="U236" s="916"/>
      <c r="V236" s="865"/>
      <c r="W236" s="865"/>
      <c r="X236" s="865"/>
      <c r="Y236" s="865"/>
      <c r="Z236" s="865"/>
      <c r="AA236" s="865"/>
      <c r="AB236" s="866"/>
      <c r="AC236" s="865"/>
      <c r="AD236" s="865"/>
      <c r="AE236" s="865"/>
      <c r="AF236" s="865"/>
      <c r="AG236" s="865"/>
      <c r="AH236" s="865"/>
      <c r="AI236" s="865"/>
      <c r="AJ236" s="865"/>
      <c r="AK236" s="865"/>
      <c r="AL236" s="865"/>
      <c r="AM236" s="865"/>
      <c r="AN236" s="865"/>
      <c r="AO236" s="865"/>
    </row>
    <row r="237" spans="1:41" ht="15">
      <c r="A237" s="865"/>
      <c r="B237" s="951"/>
      <c r="C237" s="865"/>
      <c r="D237" s="865"/>
      <c r="E237" s="865"/>
      <c r="F237" s="865"/>
      <c r="G237" s="865"/>
      <c r="H237" s="865"/>
      <c r="I237" s="865"/>
      <c r="J237" s="865"/>
      <c r="K237" s="865"/>
      <c r="L237" s="865"/>
      <c r="M237" s="865"/>
      <c r="N237" s="915"/>
      <c r="O237" s="866"/>
      <c r="P237" s="865"/>
      <c r="Q237" s="865"/>
      <c r="R237" s="865"/>
      <c r="S237" s="912"/>
      <c r="T237" s="912"/>
      <c r="U237" s="916"/>
      <c r="V237" s="865"/>
      <c r="W237" s="865"/>
      <c r="X237" s="865"/>
      <c r="Y237" s="865"/>
      <c r="Z237" s="865"/>
      <c r="AA237" s="865"/>
      <c r="AB237" s="866"/>
      <c r="AC237" s="865"/>
      <c r="AD237" s="865"/>
      <c r="AE237" s="865"/>
      <c r="AF237" s="865"/>
      <c r="AG237" s="865"/>
      <c r="AH237" s="865"/>
      <c r="AI237" s="865"/>
      <c r="AJ237" s="865"/>
      <c r="AK237" s="865"/>
      <c r="AL237" s="865"/>
      <c r="AM237" s="865"/>
      <c r="AN237" s="865"/>
      <c r="AO237" s="865"/>
    </row>
    <row r="238" spans="1:41" ht="15">
      <c r="A238" s="865"/>
      <c r="B238" s="951"/>
      <c r="C238" s="865"/>
      <c r="D238" s="865"/>
      <c r="E238" s="865"/>
      <c r="F238" s="865"/>
      <c r="G238" s="865"/>
      <c r="H238" s="865"/>
      <c r="I238" s="865"/>
      <c r="J238" s="865"/>
      <c r="K238" s="865"/>
      <c r="L238" s="865"/>
      <c r="M238" s="865"/>
      <c r="N238" s="915"/>
      <c r="O238" s="866"/>
      <c r="P238" s="865"/>
      <c r="Q238" s="865"/>
      <c r="R238" s="865"/>
      <c r="S238" s="912"/>
      <c r="T238" s="912"/>
      <c r="U238" s="916"/>
      <c r="V238" s="865"/>
      <c r="W238" s="865"/>
      <c r="X238" s="865"/>
      <c r="Y238" s="865"/>
      <c r="Z238" s="865"/>
      <c r="AA238" s="865"/>
      <c r="AB238" s="866"/>
      <c r="AC238" s="865"/>
      <c r="AD238" s="865"/>
      <c r="AE238" s="865"/>
      <c r="AF238" s="865"/>
      <c r="AG238" s="865"/>
      <c r="AH238" s="865"/>
      <c r="AI238" s="865"/>
      <c r="AJ238" s="865"/>
      <c r="AK238" s="865"/>
      <c r="AL238" s="865"/>
      <c r="AM238" s="865"/>
      <c r="AN238" s="865"/>
      <c r="AO238" s="865"/>
    </row>
    <row r="239" spans="1:41" ht="15">
      <c r="A239" s="865"/>
      <c r="B239" s="951"/>
      <c r="C239" s="865"/>
      <c r="D239" s="865"/>
      <c r="E239" s="865"/>
      <c r="F239" s="865"/>
      <c r="G239" s="865"/>
      <c r="H239" s="865"/>
      <c r="I239" s="865"/>
      <c r="J239" s="865"/>
      <c r="K239" s="865"/>
      <c r="L239" s="865"/>
      <c r="M239" s="865"/>
      <c r="N239" s="915"/>
      <c r="O239" s="866"/>
      <c r="P239" s="865"/>
      <c r="Q239" s="865"/>
      <c r="R239" s="865"/>
      <c r="S239" s="912"/>
      <c r="T239" s="912"/>
      <c r="U239" s="916"/>
      <c r="V239" s="865"/>
      <c r="W239" s="865"/>
      <c r="X239" s="865"/>
      <c r="Y239" s="865"/>
      <c r="Z239" s="865"/>
      <c r="AA239" s="865"/>
      <c r="AB239" s="866"/>
      <c r="AC239" s="865"/>
      <c r="AD239" s="865"/>
      <c r="AE239" s="865"/>
      <c r="AF239" s="865"/>
      <c r="AG239" s="865"/>
      <c r="AH239" s="865"/>
      <c r="AI239" s="865"/>
      <c r="AJ239" s="865"/>
      <c r="AK239" s="865"/>
      <c r="AL239" s="865"/>
      <c r="AM239" s="865"/>
      <c r="AN239" s="865"/>
      <c r="AO239" s="865"/>
    </row>
    <row r="240" spans="1:41" ht="15">
      <c r="A240" s="865"/>
      <c r="B240" s="951"/>
      <c r="C240" s="865"/>
      <c r="D240" s="865"/>
      <c r="E240" s="865"/>
      <c r="F240" s="865"/>
      <c r="G240" s="865"/>
      <c r="H240" s="865"/>
      <c r="I240" s="865"/>
      <c r="J240" s="865"/>
      <c r="K240" s="865"/>
      <c r="L240" s="865"/>
      <c r="M240" s="865"/>
      <c r="N240" s="915"/>
      <c r="O240" s="866"/>
      <c r="P240" s="865"/>
      <c r="Q240" s="865"/>
      <c r="R240" s="865"/>
      <c r="S240" s="912"/>
      <c r="T240" s="912"/>
      <c r="U240" s="916"/>
      <c r="V240" s="865"/>
      <c r="W240" s="865"/>
      <c r="X240" s="865"/>
      <c r="Y240" s="865"/>
      <c r="Z240" s="865"/>
      <c r="AA240" s="865"/>
      <c r="AB240" s="866"/>
      <c r="AC240" s="865"/>
      <c r="AD240" s="865"/>
      <c r="AE240" s="865"/>
      <c r="AF240" s="865"/>
      <c r="AG240" s="865"/>
      <c r="AH240" s="865"/>
      <c r="AI240" s="865"/>
      <c r="AJ240" s="865"/>
      <c r="AK240" s="865"/>
      <c r="AL240" s="865"/>
      <c r="AM240" s="865"/>
      <c r="AN240" s="865"/>
      <c r="AO240" s="865"/>
    </row>
    <row r="241" spans="1:41" ht="15">
      <c r="A241" s="865"/>
      <c r="B241" s="951"/>
      <c r="C241" s="865"/>
      <c r="D241" s="865"/>
      <c r="E241" s="865"/>
      <c r="F241" s="865"/>
      <c r="G241" s="865"/>
      <c r="H241" s="865"/>
      <c r="I241" s="865"/>
      <c r="J241" s="865"/>
      <c r="K241" s="865"/>
      <c r="L241" s="865"/>
      <c r="M241" s="865"/>
      <c r="N241" s="915"/>
      <c r="O241" s="866"/>
      <c r="P241" s="865"/>
      <c r="Q241" s="865"/>
      <c r="R241" s="865"/>
      <c r="S241" s="912"/>
      <c r="T241" s="912"/>
      <c r="U241" s="916"/>
      <c r="V241" s="865"/>
      <c r="W241" s="865"/>
      <c r="X241" s="865"/>
      <c r="Y241" s="865"/>
      <c r="Z241" s="865"/>
      <c r="AA241" s="865"/>
      <c r="AB241" s="866"/>
      <c r="AC241" s="865"/>
      <c r="AD241" s="865"/>
      <c r="AE241" s="865"/>
      <c r="AF241" s="865"/>
      <c r="AG241" s="865"/>
      <c r="AH241" s="865"/>
      <c r="AI241" s="865"/>
      <c r="AJ241" s="865"/>
      <c r="AK241" s="865"/>
      <c r="AL241" s="865"/>
      <c r="AM241" s="865"/>
      <c r="AN241" s="865"/>
      <c r="AO241" s="865"/>
    </row>
    <row r="242" spans="1:41" ht="15">
      <c r="A242" s="865"/>
      <c r="B242" s="951"/>
      <c r="C242" s="865"/>
      <c r="D242" s="865"/>
      <c r="E242" s="865"/>
      <c r="F242" s="865"/>
      <c r="G242" s="865"/>
      <c r="H242" s="865"/>
      <c r="I242" s="865"/>
      <c r="J242" s="865"/>
      <c r="K242" s="865"/>
      <c r="L242" s="865"/>
      <c r="M242" s="865"/>
      <c r="N242" s="915"/>
      <c r="O242" s="866"/>
      <c r="P242" s="865"/>
      <c r="Q242" s="865"/>
      <c r="R242" s="865"/>
      <c r="S242" s="912"/>
      <c r="T242" s="912"/>
      <c r="U242" s="916"/>
      <c r="V242" s="865"/>
      <c r="W242" s="865"/>
      <c r="X242" s="865"/>
      <c r="Y242" s="865"/>
      <c r="Z242" s="865"/>
      <c r="AA242" s="865"/>
      <c r="AB242" s="866"/>
      <c r="AC242" s="865"/>
      <c r="AD242" s="865"/>
      <c r="AE242" s="865"/>
      <c r="AF242" s="865"/>
      <c r="AG242" s="865"/>
      <c r="AH242" s="865"/>
      <c r="AI242" s="865"/>
      <c r="AJ242" s="865"/>
      <c r="AK242" s="865"/>
      <c r="AL242" s="865"/>
      <c r="AM242" s="865"/>
      <c r="AN242" s="865"/>
      <c r="AO242" s="865"/>
    </row>
    <row r="243" spans="1:41" ht="15">
      <c r="A243" s="865"/>
      <c r="B243" s="951"/>
      <c r="C243" s="865"/>
      <c r="D243" s="865"/>
      <c r="E243" s="865"/>
      <c r="F243" s="865"/>
      <c r="G243" s="865"/>
      <c r="H243" s="865"/>
      <c r="I243" s="865"/>
      <c r="J243" s="865"/>
      <c r="K243" s="865"/>
      <c r="L243" s="865"/>
      <c r="M243" s="865"/>
      <c r="N243" s="915"/>
      <c r="O243" s="866"/>
      <c r="P243" s="865"/>
      <c r="Q243" s="865"/>
      <c r="R243" s="865"/>
      <c r="S243" s="869"/>
      <c r="T243" s="869"/>
      <c r="U243" s="916"/>
      <c r="V243" s="865"/>
      <c r="W243" s="865"/>
      <c r="X243" s="865"/>
      <c r="Y243" s="865"/>
      <c r="Z243" s="865"/>
      <c r="AA243" s="865"/>
      <c r="AB243" s="866"/>
      <c r="AC243" s="865"/>
      <c r="AD243" s="865"/>
      <c r="AE243" s="865"/>
      <c r="AF243" s="865"/>
      <c r="AG243" s="865"/>
      <c r="AH243" s="865"/>
      <c r="AI243" s="865"/>
      <c r="AJ243" s="865"/>
      <c r="AK243" s="865"/>
      <c r="AL243" s="865"/>
      <c r="AM243" s="865"/>
      <c r="AN243" s="865"/>
      <c r="AO243" s="865"/>
    </row>
    <row r="244" spans="1:41" ht="15">
      <c r="A244" s="865"/>
      <c r="B244" s="951"/>
      <c r="C244" s="865"/>
      <c r="D244" s="865"/>
      <c r="E244" s="865"/>
      <c r="F244" s="865"/>
      <c r="G244" s="865"/>
      <c r="H244" s="865"/>
      <c r="I244" s="865"/>
      <c r="J244" s="865"/>
      <c r="K244" s="865"/>
      <c r="L244" s="865"/>
      <c r="M244" s="865"/>
      <c r="N244" s="915"/>
      <c r="O244" s="866"/>
      <c r="P244" s="865"/>
      <c r="Q244" s="865"/>
      <c r="R244" s="865"/>
      <c r="S244" s="869"/>
      <c r="T244" s="869"/>
      <c r="U244" s="916"/>
      <c r="V244" s="865"/>
      <c r="W244" s="865"/>
      <c r="X244" s="865"/>
      <c r="Y244" s="865"/>
      <c r="Z244" s="865"/>
      <c r="AA244" s="865"/>
      <c r="AB244" s="866"/>
      <c r="AC244" s="865"/>
      <c r="AD244" s="865"/>
      <c r="AE244" s="865"/>
      <c r="AF244" s="865"/>
      <c r="AG244" s="865"/>
      <c r="AH244" s="865"/>
      <c r="AI244" s="865"/>
      <c r="AJ244" s="865"/>
      <c r="AK244" s="865"/>
      <c r="AL244" s="865"/>
      <c r="AM244" s="865"/>
      <c r="AN244" s="865"/>
      <c r="AO244" s="865"/>
    </row>
    <row r="245" spans="1:41" ht="15">
      <c r="A245" s="865"/>
      <c r="B245" s="951"/>
      <c r="C245" s="865"/>
      <c r="D245" s="865"/>
      <c r="E245" s="865"/>
      <c r="F245" s="865"/>
      <c r="G245" s="865"/>
      <c r="H245" s="865"/>
      <c r="I245" s="865"/>
      <c r="J245" s="865"/>
      <c r="K245" s="865"/>
      <c r="L245" s="865"/>
      <c r="M245" s="865"/>
      <c r="N245" s="915"/>
      <c r="O245" s="866"/>
      <c r="P245" s="865"/>
      <c r="Q245" s="865"/>
      <c r="R245" s="865"/>
      <c r="S245" s="869"/>
      <c r="T245" s="869"/>
      <c r="U245" s="916"/>
      <c r="V245" s="865"/>
      <c r="W245" s="865"/>
      <c r="X245" s="865"/>
      <c r="Y245" s="865"/>
      <c r="Z245" s="865"/>
      <c r="AA245" s="865"/>
      <c r="AB245" s="866"/>
      <c r="AC245" s="865"/>
      <c r="AD245" s="865"/>
      <c r="AE245" s="865"/>
      <c r="AF245" s="865"/>
      <c r="AG245" s="865"/>
      <c r="AH245" s="865"/>
      <c r="AI245" s="865"/>
      <c r="AJ245" s="865"/>
      <c r="AK245" s="865"/>
      <c r="AL245" s="865"/>
      <c r="AM245" s="865"/>
      <c r="AN245" s="865"/>
      <c r="AO245" s="865"/>
    </row>
    <row r="246" spans="1:41" ht="15">
      <c r="A246" s="865"/>
      <c r="B246" s="951"/>
      <c r="C246" s="865"/>
      <c r="D246" s="865"/>
      <c r="E246" s="865"/>
      <c r="F246" s="865"/>
      <c r="G246" s="865"/>
      <c r="H246" s="865"/>
      <c r="I246" s="865"/>
      <c r="J246" s="865"/>
      <c r="K246" s="865"/>
      <c r="L246" s="865"/>
      <c r="M246" s="865"/>
      <c r="N246" s="915"/>
      <c r="O246" s="866"/>
      <c r="P246" s="865"/>
      <c r="Q246" s="865"/>
      <c r="R246" s="865"/>
      <c r="S246" s="869"/>
      <c r="T246" s="869"/>
      <c r="U246" s="916"/>
      <c r="V246" s="865"/>
      <c r="W246" s="865"/>
      <c r="X246" s="865"/>
      <c r="Y246" s="865"/>
      <c r="Z246" s="865"/>
      <c r="AA246" s="865"/>
      <c r="AB246" s="866"/>
      <c r="AC246" s="865"/>
      <c r="AD246" s="865"/>
      <c r="AE246" s="865"/>
      <c r="AF246" s="865"/>
      <c r="AG246" s="865"/>
      <c r="AH246" s="865"/>
      <c r="AI246" s="865"/>
      <c r="AJ246" s="865"/>
      <c r="AK246" s="865"/>
      <c r="AL246" s="865"/>
      <c r="AM246" s="865"/>
      <c r="AN246" s="865"/>
      <c r="AO246" s="865"/>
    </row>
    <row r="247" spans="1:41" ht="15">
      <c r="A247" s="865"/>
      <c r="B247" s="951"/>
      <c r="C247" s="865"/>
      <c r="D247" s="865"/>
      <c r="E247" s="865"/>
      <c r="F247" s="865"/>
      <c r="G247" s="865"/>
      <c r="H247" s="865"/>
      <c r="I247" s="865"/>
      <c r="J247" s="865"/>
      <c r="K247" s="865"/>
      <c r="L247" s="865"/>
      <c r="M247" s="865"/>
      <c r="N247" s="915"/>
      <c r="O247" s="866"/>
      <c r="P247" s="865"/>
      <c r="Q247" s="865"/>
      <c r="R247" s="865"/>
      <c r="S247" s="869"/>
      <c r="T247" s="869"/>
      <c r="U247" s="916"/>
      <c r="V247" s="865"/>
      <c r="W247" s="865"/>
      <c r="X247" s="865"/>
      <c r="Y247" s="865"/>
      <c r="Z247" s="865"/>
      <c r="AA247" s="865"/>
      <c r="AB247" s="866"/>
      <c r="AC247" s="865"/>
      <c r="AD247" s="865"/>
      <c r="AE247" s="865"/>
      <c r="AF247" s="865"/>
      <c r="AG247" s="865"/>
      <c r="AH247" s="865"/>
      <c r="AI247" s="865"/>
      <c r="AJ247" s="865"/>
      <c r="AK247" s="865"/>
      <c r="AL247" s="865"/>
      <c r="AM247" s="865"/>
      <c r="AN247" s="865"/>
      <c r="AO247" s="865"/>
    </row>
    <row r="248" spans="1:41" ht="15">
      <c r="A248" s="865"/>
      <c r="B248" s="951"/>
      <c r="C248" s="865"/>
      <c r="D248" s="865"/>
      <c r="E248" s="865"/>
      <c r="F248" s="865"/>
      <c r="G248" s="865"/>
      <c r="H248" s="865"/>
      <c r="I248" s="865"/>
      <c r="J248" s="865"/>
      <c r="K248" s="865"/>
      <c r="L248" s="865"/>
      <c r="M248" s="865"/>
      <c r="N248" s="915"/>
      <c r="O248" s="866"/>
      <c r="P248" s="865"/>
      <c r="Q248" s="865"/>
      <c r="R248" s="865"/>
      <c r="S248" s="869"/>
      <c r="T248" s="869"/>
      <c r="U248" s="916"/>
      <c r="V248" s="865"/>
      <c r="W248" s="865"/>
      <c r="X248" s="865"/>
      <c r="Y248" s="865"/>
      <c r="Z248" s="865"/>
      <c r="AA248" s="865"/>
      <c r="AB248" s="866"/>
      <c r="AC248" s="865"/>
      <c r="AD248" s="865"/>
      <c r="AE248" s="865"/>
      <c r="AF248" s="865"/>
      <c r="AG248" s="865"/>
      <c r="AH248" s="865"/>
      <c r="AI248" s="865"/>
      <c r="AJ248" s="865"/>
      <c r="AK248" s="865"/>
      <c r="AL248" s="865"/>
      <c r="AM248" s="865"/>
      <c r="AN248" s="865"/>
      <c r="AO248" s="865"/>
    </row>
    <row r="249" spans="1:41" ht="15">
      <c r="A249" s="865"/>
      <c r="B249" s="951"/>
      <c r="C249" s="865"/>
      <c r="D249" s="865"/>
      <c r="E249" s="865"/>
      <c r="F249" s="865"/>
      <c r="G249" s="865"/>
      <c r="H249" s="865"/>
      <c r="I249" s="865"/>
      <c r="J249" s="865"/>
      <c r="K249" s="865"/>
      <c r="L249" s="865"/>
      <c r="M249" s="865"/>
      <c r="N249" s="915"/>
      <c r="O249" s="866"/>
      <c r="P249" s="865"/>
      <c r="Q249" s="865"/>
      <c r="R249" s="865"/>
      <c r="S249" s="869"/>
      <c r="T249" s="869"/>
      <c r="U249" s="916"/>
      <c r="V249" s="865"/>
      <c r="W249" s="865"/>
      <c r="X249" s="865"/>
      <c r="Y249" s="865"/>
      <c r="Z249" s="865"/>
      <c r="AA249" s="865"/>
      <c r="AB249" s="866"/>
      <c r="AC249" s="865"/>
      <c r="AD249" s="865"/>
      <c r="AE249" s="865"/>
      <c r="AF249" s="865"/>
      <c r="AG249" s="865"/>
      <c r="AH249" s="865"/>
      <c r="AI249" s="865"/>
      <c r="AJ249" s="865"/>
      <c r="AK249" s="865"/>
      <c r="AL249" s="865"/>
      <c r="AM249" s="865"/>
      <c r="AN249" s="865"/>
      <c r="AO249" s="865"/>
    </row>
    <row r="250" spans="1:41" ht="15">
      <c r="A250" s="865"/>
      <c r="B250" s="951"/>
      <c r="C250" s="865"/>
      <c r="D250" s="865"/>
      <c r="E250" s="865"/>
      <c r="F250" s="865"/>
      <c r="G250" s="865"/>
      <c r="H250" s="865"/>
      <c r="I250" s="865"/>
      <c r="J250" s="865"/>
      <c r="K250" s="865"/>
      <c r="L250" s="865"/>
      <c r="M250" s="865"/>
      <c r="N250" s="915"/>
      <c r="O250" s="866"/>
      <c r="P250" s="865"/>
      <c r="Q250" s="865"/>
      <c r="R250" s="865"/>
      <c r="S250" s="869"/>
      <c r="T250" s="869"/>
      <c r="U250" s="916"/>
      <c r="V250" s="865"/>
      <c r="W250" s="865"/>
      <c r="X250" s="865"/>
      <c r="Y250" s="865"/>
      <c r="Z250" s="865"/>
      <c r="AA250" s="865"/>
      <c r="AB250" s="866"/>
      <c r="AC250" s="865"/>
      <c r="AD250" s="865"/>
      <c r="AE250" s="865"/>
      <c r="AF250" s="865"/>
      <c r="AG250" s="865"/>
      <c r="AH250" s="865"/>
      <c r="AI250" s="865"/>
      <c r="AJ250" s="865"/>
      <c r="AK250" s="865"/>
      <c r="AL250" s="865"/>
      <c r="AM250" s="865"/>
      <c r="AN250" s="865"/>
      <c r="AO250" s="865"/>
    </row>
    <row r="251" spans="1:41" ht="15">
      <c r="A251" s="865"/>
      <c r="B251" s="951"/>
      <c r="C251" s="865"/>
      <c r="D251" s="865"/>
      <c r="E251" s="865"/>
      <c r="F251" s="865"/>
      <c r="G251" s="865"/>
      <c r="H251" s="865"/>
      <c r="I251" s="865"/>
      <c r="J251" s="865"/>
      <c r="K251" s="865"/>
      <c r="L251" s="865"/>
      <c r="M251" s="865"/>
      <c r="N251" s="915"/>
      <c r="O251" s="866"/>
      <c r="P251" s="865"/>
      <c r="Q251" s="865"/>
      <c r="R251" s="865"/>
      <c r="S251" s="869"/>
      <c r="T251" s="869"/>
      <c r="U251" s="916"/>
      <c r="V251" s="865"/>
      <c r="W251" s="865"/>
      <c r="X251" s="865"/>
      <c r="Y251" s="865"/>
      <c r="Z251" s="865"/>
      <c r="AA251" s="865"/>
      <c r="AB251" s="866"/>
      <c r="AC251" s="865"/>
      <c r="AD251" s="865"/>
      <c r="AE251" s="865"/>
      <c r="AF251" s="865"/>
      <c r="AG251" s="865"/>
      <c r="AH251" s="865"/>
      <c r="AI251" s="865"/>
      <c r="AJ251" s="865"/>
      <c r="AK251" s="865"/>
      <c r="AL251" s="865"/>
      <c r="AM251" s="865"/>
      <c r="AN251" s="865"/>
      <c r="AO251" s="865"/>
    </row>
    <row r="252" spans="1:41" ht="15">
      <c r="A252" s="865"/>
      <c r="B252" s="951"/>
      <c r="C252" s="865"/>
      <c r="D252" s="865"/>
      <c r="E252" s="865"/>
      <c r="F252" s="865"/>
      <c r="G252" s="865"/>
      <c r="H252" s="865"/>
      <c r="I252" s="865"/>
      <c r="J252" s="865"/>
      <c r="K252" s="865"/>
      <c r="L252" s="865"/>
      <c r="M252" s="865"/>
      <c r="N252" s="915"/>
      <c r="O252" s="866"/>
      <c r="P252" s="865"/>
      <c r="Q252" s="865"/>
      <c r="R252" s="865"/>
      <c r="S252" s="869"/>
      <c r="T252" s="869"/>
      <c r="U252" s="916"/>
      <c r="V252" s="865"/>
      <c r="W252" s="865"/>
      <c r="X252" s="865"/>
      <c r="Y252" s="865"/>
      <c r="Z252" s="865"/>
      <c r="AA252" s="865"/>
      <c r="AB252" s="866"/>
      <c r="AC252" s="865"/>
      <c r="AD252" s="865"/>
      <c r="AE252" s="865"/>
      <c r="AF252" s="865"/>
      <c r="AG252" s="865"/>
      <c r="AH252" s="865"/>
      <c r="AI252" s="865"/>
      <c r="AJ252" s="865"/>
      <c r="AK252" s="865"/>
      <c r="AL252" s="865"/>
      <c r="AM252" s="865"/>
      <c r="AN252" s="865"/>
      <c r="AO252" s="865"/>
    </row>
    <row r="253" spans="1:41" ht="15">
      <c r="A253" s="865"/>
      <c r="B253" s="951"/>
      <c r="C253" s="865"/>
      <c r="D253" s="865"/>
      <c r="E253" s="865"/>
      <c r="F253" s="865"/>
      <c r="G253" s="865"/>
      <c r="H253" s="865"/>
      <c r="I253" s="865"/>
      <c r="J253" s="865"/>
      <c r="K253" s="865"/>
      <c r="L253" s="865"/>
      <c r="M253" s="865"/>
      <c r="N253" s="915"/>
      <c r="O253" s="866"/>
      <c r="P253" s="865"/>
      <c r="Q253" s="865"/>
      <c r="R253" s="865"/>
      <c r="S253" s="869"/>
      <c r="T253" s="869"/>
      <c r="U253" s="916"/>
      <c r="V253" s="865"/>
      <c r="W253" s="865"/>
      <c r="X253" s="865"/>
      <c r="Y253" s="865"/>
      <c r="Z253" s="865"/>
      <c r="AA253" s="865"/>
      <c r="AB253" s="866"/>
      <c r="AC253" s="865"/>
      <c r="AD253" s="865"/>
      <c r="AE253" s="865"/>
      <c r="AF253" s="865"/>
      <c r="AG253" s="865"/>
      <c r="AH253" s="865"/>
      <c r="AI253" s="865"/>
      <c r="AJ253" s="865"/>
      <c r="AK253" s="865"/>
      <c r="AL253" s="865"/>
      <c r="AM253" s="865"/>
      <c r="AN253" s="865"/>
      <c r="AO253" s="865"/>
    </row>
    <row r="254" spans="1:41" ht="15">
      <c r="A254" s="865"/>
      <c r="B254" s="951"/>
      <c r="C254" s="865"/>
      <c r="D254" s="865"/>
      <c r="E254" s="865"/>
      <c r="F254" s="865"/>
      <c r="G254" s="865"/>
      <c r="H254" s="865"/>
      <c r="I254" s="865"/>
      <c r="J254" s="865"/>
      <c r="K254" s="865"/>
      <c r="L254" s="865"/>
      <c r="M254" s="865"/>
      <c r="N254" s="915"/>
      <c r="O254" s="866"/>
      <c r="P254" s="865"/>
      <c r="Q254" s="865"/>
      <c r="R254" s="865"/>
      <c r="S254" s="869"/>
      <c r="T254" s="869"/>
      <c r="U254" s="916"/>
      <c r="V254" s="865"/>
      <c r="W254" s="865"/>
      <c r="X254" s="865"/>
      <c r="Y254" s="865"/>
      <c r="Z254" s="865"/>
      <c r="AA254" s="865"/>
      <c r="AB254" s="866"/>
      <c r="AC254" s="865"/>
      <c r="AD254" s="865"/>
      <c r="AE254" s="865"/>
      <c r="AF254" s="865"/>
      <c r="AG254" s="865"/>
      <c r="AH254" s="865"/>
      <c r="AI254" s="865"/>
      <c r="AJ254" s="865"/>
      <c r="AK254" s="865"/>
      <c r="AL254" s="865"/>
      <c r="AM254" s="865"/>
      <c r="AN254" s="865"/>
      <c r="AO254" s="865"/>
    </row>
    <row r="255" spans="1:41" ht="15">
      <c r="A255" s="865"/>
      <c r="B255" s="951"/>
      <c r="C255" s="865"/>
      <c r="D255" s="865"/>
      <c r="E255" s="865"/>
      <c r="F255" s="865"/>
      <c r="G255" s="865"/>
      <c r="H255" s="865"/>
      <c r="I255" s="865"/>
      <c r="J255" s="865"/>
      <c r="K255" s="865"/>
      <c r="L255" s="865"/>
      <c r="M255" s="865"/>
      <c r="N255" s="915"/>
      <c r="O255" s="866"/>
      <c r="P255" s="865"/>
      <c r="Q255" s="865"/>
      <c r="R255" s="865"/>
      <c r="S255" s="869"/>
      <c r="T255" s="869"/>
      <c r="U255" s="916"/>
      <c r="V255" s="865"/>
      <c r="W255" s="865"/>
      <c r="X255" s="865"/>
      <c r="Y255" s="865"/>
      <c r="Z255" s="865"/>
      <c r="AA255" s="865"/>
      <c r="AB255" s="866"/>
      <c r="AC255" s="865"/>
      <c r="AD255" s="865"/>
      <c r="AE255" s="865"/>
      <c r="AF255" s="865"/>
      <c r="AG255" s="865"/>
      <c r="AH255" s="865"/>
      <c r="AI255" s="865"/>
      <c r="AJ255" s="865"/>
      <c r="AK255" s="865"/>
      <c r="AL255" s="865"/>
      <c r="AM255" s="865"/>
      <c r="AN255" s="865"/>
      <c r="AO255" s="865"/>
    </row>
    <row r="256" spans="1:41" ht="15">
      <c r="A256" s="865"/>
      <c r="B256" s="951"/>
      <c r="C256" s="865"/>
      <c r="D256" s="865"/>
      <c r="E256" s="865"/>
      <c r="F256" s="865"/>
      <c r="G256" s="865"/>
      <c r="H256" s="865"/>
      <c r="I256" s="865"/>
      <c r="J256" s="865"/>
      <c r="K256" s="865"/>
      <c r="L256" s="865"/>
      <c r="M256" s="865"/>
      <c r="N256" s="915"/>
      <c r="O256" s="866"/>
      <c r="P256" s="865"/>
      <c r="Q256" s="865"/>
      <c r="R256" s="865"/>
      <c r="S256" s="869"/>
      <c r="T256" s="869"/>
      <c r="U256" s="916"/>
      <c r="V256" s="865"/>
      <c r="W256" s="865"/>
      <c r="X256" s="865"/>
      <c r="Y256" s="865"/>
      <c r="Z256" s="865"/>
      <c r="AA256" s="865"/>
      <c r="AB256" s="866"/>
      <c r="AC256" s="865"/>
      <c r="AD256" s="865"/>
      <c r="AE256" s="865"/>
      <c r="AF256" s="865"/>
      <c r="AG256" s="865"/>
      <c r="AH256" s="865"/>
      <c r="AI256" s="865"/>
      <c r="AJ256" s="865"/>
      <c r="AK256" s="865"/>
      <c r="AL256" s="865"/>
      <c r="AM256" s="865"/>
      <c r="AN256" s="865"/>
      <c r="AO256" s="865"/>
    </row>
    <row r="257" spans="1:41" ht="15">
      <c r="A257" s="865"/>
      <c r="B257" s="951"/>
      <c r="C257" s="865"/>
      <c r="D257" s="865"/>
      <c r="E257" s="865"/>
      <c r="F257" s="865"/>
      <c r="G257" s="865"/>
      <c r="H257" s="865"/>
      <c r="I257" s="865"/>
      <c r="J257" s="865"/>
      <c r="K257" s="865"/>
      <c r="L257" s="865"/>
      <c r="M257" s="865"/>
      <c r="N257" s="915"/>
      <c r="O257" s="866"/>
      <c r="P257" s="865"/>
      <c r="Q257" s="865"/>
      <c r="R257" s="865"/>
      <c r="S257" s="869"/>
      <c r="T257" s="869"/>
      <c r="U257" s="916"/>
      <c r="V257" s="865"/>
      <c r="W257" s="865"/>
      <c r="X257" s="865"/>
      <c r="Y257" s="865"/>
      <c r="Z257" s="865"/>
      <c r="AA257" s="865"/>
      <c r="AB257" s="866"/>
      <c r="AC257" s="865"/>
      <c r="AD257" s="865"/>
      <c r="AE257" s="865"/>
      <c r="AF257" s="865"/>
      <c r="AG257" s="865"/>
      <c r="AH257" s="865"/>
      <c r="AI257" s="865"/>
      <c r="AJ257" s="865"/>
      <c r="AK257" s="865"/>
      <c r="AL257" s="865"/>
      <c r="AM257" s="865"/>
      <c r="AN257" s="865"/>
      <c r="AO257" s="865"/>
    </row>
    <row r="258" spans="1:41" ht="15">
      <c r="A258" s="865"/>
      <c r="B258" s="951"/>
      <c r="C258" s="865"/>
      <c r="D258" s="865"/>
      <c r="E258" s="865"/>
      <c r="F258" s="865"/>
      <c r="G258" s="865"/>
      <c r="H258" s="865"/>
      <c r="I258" s="865"/>
      <c r="J258" s="865"/>
      <c r="K258" s="865"/>
      <c r="L258" s="865"/>
      <c r="M258" s="865"/>
      <c r="N258" s="915"/>
      <c r="O258" s="866"/>
      <c r="P258" s="865"/>
      <c r="Q258" s="865"/>
      <c r="R258" s="865"/>
      <c r="S258" s="869"/>
      <c r="T258" s="869"/>
      <c r="U258" s="916"/>
      <c r="V258" s="865"/>
      <c r="W258" s="865"/>
      <c r="X258" s="865"/>
      <c r="Y258" s="865"/>
      <c r="Z258" s="865"/>
      <c r="AA258" s="865"/>
      <c r="AB258" s="866"/>
      <c r="AC258" s="865"/>
      <c r="AD258" s="865"/>
      <c r="AE258" s="865"/>
      <c r="AF258" s="865"/>
      <c r="AG258" s="865"/>
      <c r="AH258" s="865"/>
      <c r="AI258" s="865"/>
      <c r="AJ258" s="865"/>
      <c r="AK258" s="865"/>
      <c r="AL258" s="865"/>
      <c r="AM258" s="865"/>
      <c r="AN258" s="865"/>
      <c r="AO258" s="865"/>
    </row>
    <row r="259" spans="1:41" ht="15">
      <c r="A259" s="865"/>
      <c r="B259" s="951"/>
      <c r="C259" s="865"/>
      <c r="D259" s="865"/>
      <c r="E259" s="865"/>
      <c r="F259" s="865"/>
      <c r="G259" s="865"/>
      <c r="H259" s="865"/>
      <c r="I259" s="865"/>
      <c r="J259" s="865"/>
      <c r="K259" s="865"/>
      <c r="L259" s="865"/>
      <c r="M259" s="865"/>
      <c r="N259" s="915"/>
      <c r="O259" s="866"/>
      <c r="P259" s="865"/>
      <c r="Q259" s="865"/>
      <c r="R259" s="865"/>
      <c r="S259" s="869"/>
      <c r="T259" s="869"/>
      <c r="U259" s="916"/>
      <c r="V259" s="865"/>
      <c r="W259" s="865"/>
      <c r="X259" s="865"/>
      <c r="Y259" s="865"/>
      <c r="Z259" s="865"/>
      <c r="AA259" s="865"/>
      <c r="AB259" s="866"/>
      <c r="AC259" s="865"/>
      <c r="AD259" s="865"/>
      <c r="AE259" s="865"/>
      <c r="AF259" s="865"/>
      <c r="AG259" s="865"/>
      <c r="AH259" s="865"/>
      <c r="AI259" s="865"/>
      <c r="AJ259" s="865"/>
      <c r="AK259" s="865"/>
      <c r="AL259" s="865"/>
      <c r="AM259" s="865"/>
      <c r="AN259" s="865"/>
      <c r="AO259" s="865"/>
    </row>
    <row r="260" spans="1:41" ht="15">
      <c r="A260" s="865"/>
      <c r="B260" s="951"/>
      <c r="C260" s="865"/>
      <c r="D260" s="865"/>
      <c r="E260" s="865"/>
      <c r="F260" s="865"/>
      <c r="G260" s="865"/>
      <c r="H260" s="865"/>
      <c r="I260" s="865"/>
      <c r="J260" s="865"/>
      <c r="K260" s="865"/>
      <c r="L260" s="865"/>
      <c r="M260" s="865"/>
      <c r="N260" s="915"/>
      <c r="O260" s="866"/>
      <c r="P260" s="865"/>
      <c r="Q260" s="865"/>
      <c r="R260" s="865"/>
      <c r="S260" s="869"/>
      <c r="T260" s="869"/>
      <c r="U260" s="916"/>
      <c r="V260" s="865"/>
      <c r="W260" s="865"/>
      <c r="X260" s="865"/>
      <c r="Y260" s="865"/>
      <c r="Z260" s="865"/>
      <c r="AA260" s="865"/>
      <c r="AB260" s="866"/>
      <c r="AC260" s="865"/>
      <c r="AD260" s="865"/>
      <c r="AE260" s="865"/>
      <c r="AF260" s="865"/>
      <c r="AG260" s="865"/>
      <c r="AH260" s="865"/>
      <c r="AI260" s="865"/>
      <c r="AJ260" s="865"/>
      <c r="AK260" s="865"/>
      <c r="AL260" s="865"/>
      <c r="AM260" s="865"/>
      <c r="AN260" s="865"/>
      <c r="AO260" s="865"/>
    </row>
    <row r="261" spans="1:41" ht="15">
      <c r="A261" s="865"/>
      <c r="B261" s="951"/>
      <c r="C261" s="865"/>
      <c r="D261" s="865"/>
      <c r="E261" s="865"/>
      <c r="F261" s="865"/>
      <c r="G261" s="865"/>
      <c r="H261" s="865"/>
      <c r="I261" s="865"/>
      <c r="J261" s="865"/>
      <c r="K261" s="865"/>
      <c r="L261" s="865"/>
      <c r="M261" s="865"/>
      <c r="N261" s="915"/>
      <c r="O261" s="866"/>
      <c r="P261" s="865"/>
      <c r="Q261" s="865"/>
      <c r="R261" s="865"/>
      <c r="S261" s="869"/>
      <c r="T261" s="869"/>
      <c r="U261" s="916"/>
      <c r="V261" s="865"/>
      <c r="W261" s="865"/>
      <c r="X261" s="865"/>
      <c r="Y261" s="865"/>
      <c r="Z261" s="865"/>
      <c r="AA261" s="865"/>
      <c r="AB261" s="866"/>
      <c r="AC261" s="865"/>
      <c r="AD261" s="865"/>
      <c r="AE261" s="865"/>
      <c r="AF261" s="865"/>
      <c r="AG261" s="865"/>
      <c r="AH261" s="865"/>
      <c r="AI261" s="865"/>
      <c r="AJ261" s="865"/>
      <c r="AK261" s="865"/>
      <c r="AL261" s="865"/>
      <c r="AM261" s="865"/>
      <c r="AN261" s="865"/>
      <c r="AO261" s="865"/>
    </row>
    <row r="262" spans="1:41" ht="15">
      <c r="A262" s="865"/>
      <c r="B262" s="951"/>
      <c r="C262" s="865"/>
      <c r="D262" s="865"/>
      <c r="E262" s="865"/>
      <c r="F262" s="865"/>
      <c r="G262" s="865"/>
      <c r="H262" s="865"/>
      <c r="I262" s="865"/>
      <c r="J262" s="865"/>
      <c r="K262" s="865"/>
      <c r="L262" s="865"/>
      <c r="M262" s="865"/>
      <c r="N262" s="915"/>
      <c r="O262" s="866"/>
      <c r="P262" s="865"/>
      <c r="Q262" s="865"/>
      <c r="R262" s="865"/>
      <c r="S262" s="869"/>
      <c r="T262" s="869"/>
      <c r="U262" s="916"/>
      <c r="V262" s="865"/>
      <c r="W262" s="865"/>
      <c r="X262" s="865"/>
      <c r="Y262" s="865"/>
      <c r="Z262" s="865"/>
      <c r="AA262" s="865"/>
      <c r="AB262" s="866"/>
      <c r="AC262" s="865"/>
      <c r="AD262" s="865"/>
      <c r="AE262" s="865"/>
      <c r="AF262" s="865"/>
      <c r="AG262" s="865"/>
      <c r="AH262" s="865"/>
      <c r="AI262" s="865"/>
      <c r="AJ262" s="865"/>
      <c r="AK262" s="865"/>
      <c r="AL262" s="865"/>
      <c r="AM262" s="865"/>
      <c r="AN262" s="865"/>
      <c r="AO262" s="865"/>
    </row>
    <row r="263" spans="1:41" ht="15">
      <c r="A263" s="865"/>
      <c r="B263" s="951"/>
      <c r="C263" s="865"/>
      <c r="D263" s="865"/>
      <c r="E263" s="865"/>
      <c r="F263" s="865"/>
      <c r="G263" s="865"/>
      <c r="H263" s="865"/>
      <c r="I263" s="865"/>
      <c r="J263" s="865"/>
      <c r="K263" s="865"/>
      <c r="L263" s="865"/>
      <c r="M263" s="865"/>
      <c r="N263" s="915"/>
      <c r="O263" s="866"/>
      <c r="P263" s="865"/>
      <c r="Q263" s="865"/>
      <c r="R263" s="865"/>
      <c r="S263" s="869"/>
      <c r="T263" s="869"/>
      <c r="U263" s="916"/>
      <c r="V263" s="865"/>
      <c r="W263" s="865"/>
      <c r="X263" s="865"/>
      <c r="Y263" s="865"/>
      <c r="Z263" s="865"/>
      <c r="AA263" s="865"/>
      <c r="AB263" s="866"/>
      <c r="AC263" s="865"/>
      <c r="AD263" s="865"/>
      <c r="AE263" s="865"/>
      <c r="AF263" s="865"/>
      <c r="AG263" s="865"/>
      <c r="AH263" s="865"/>
      <c r="AI263" s="865"/>
      <c r="AJ263" s="865"/>
      <c r="AK263" s="865"/>
      <c r="AL263" s="865"/>
      <c r="AM263" s="865"/>
      <c r="AN263" s="865"/>
      <c r="AO263" s="865"/>
    </row>
    <row r="264" spans="1:41" ht="15">
      <c r="A264" s="865"/>
      <c r="B264" s="951"/>
      <c r="C264" s="865"/>
      <c r="D264" s="865"/>
      <c r="E264" s="865"/>
      <c r="F264" s="865"/>
      <c r="G264" s="865"/>
      <c r="H264" s="865"/>
      <c r="I264" s="865"/>
      <c r="J264" s="865"/>
      <c r="K264" s="865"/>
      <c r="L264" s="865"/>
      <c r="M264" s="865"/>
      <c r="N264" s="915"/>
      <c r="O264" s="866"/>
      <c r="P264" s="865"/>
      <c r="Q264" s="865"/>
      <c r="R264" s="865"/>
      <c r="S264" s="869"/>
      <c r="T264" s="869"/>
      <c r="U264" s="916"/>
      <c r="V264" s="865"/>
      <c r="W264" s="865"/>
      <c r="X264" s="865"/>
      <c r="Y264" s="865"/>
      <c r="Z264" s="865"/>
      <c r="AA264" s="865"/>
      <c r="AB264" s="866"/>
      <c r="AC264" s="865"/>
      <c r="AD264" s="865"/>
      <c r="AE264" s="865"/>
      <c r="AF264" s="865"/>
      <c r="AG264" s="865"/>
      <c r="AH264" s="865"/>
      <c r="AI264" s="865"/>
      <c r="AJ264" s="865"/>
      <c r="AK264" s="865"/>
      <c r="AL264" s="865"/>
      <c r="AM264" s="865"/>
      <c r="AN264" s="865"/>
      <c r="AO264" s="865"/>
    </row>
    <row r="265" spans="1:41" ht="15">
      <c r="A265" s="865"/>
      <c r="B265" s="951"/>
      <c r="C265" s="865"/>
      <c r="D265" s="865"/>
      <c r="E265" s="865"/>
      <c r="F265" s="865"/>
      <c r="G265" s="865"/>
      <c r="H265" s="865"/>
      <c r="I265" s="865"/>
      <c r="J265" s="865"/>
      <c r="K265" s="865"/>
      <c r="L265" s="865"/>
      <c r="M265" s="865"/>
      <c r="N265" s="915"/>
      <c r="O265" s="866"/>
      <c r="P265" s="865"/>
      <c r="Q265" s="865"/>
      <c r="R265" s="865"/>
      <c r="S265" s="869"/>
      <c r="T265" s="869"/>
      <c r="U265" s="916"/>
      <c r="V265" s="865"/>
      <c r="W265" s="865"/>
      <c r="X265" s="865"/>
      <c r="Y265" s="865"/>
      <c r="Z265" s="865"/>
      <c r="AA265" s="865"/>
      <c r="AB265" s="866"/>
      <c r="AC265" s="865"/>
      <c r="AD265" s="865"/>
      <c r="AE265" s="865"/>
      <c r="AF265" s="865"/>
      <c r="AG265" s="865"/>
      <c r="AH265" s="865"/>
      <c r="AI265" s="865"/>
      <c r="AJ265" s="865"/>
      <c r="AK265" s="865"/>
      <c r="AL265" s="865"/>
      <c r="AM265" s="865"/>
      <c r="AN265" s="865"/>
      <c r="AO265" s="865"/>
    </row>
    <row r="266" spans="1:41" ht="15">
      <c r="A266" s="865"/>
      <c r="B266" s="951"/>
      <c r="C266" s="865"/>
      <c r="D266" s="865"/>
      <c r="E266" s="865"/>
      <c r="F266" s="865"/>
      <c r="G266" s="865"/>
      <c r="H266" s="865"/>
      <c r="I266" s="865"/>
      <c r="J266" s="865"/>
      <c r="K266" s="865"/>
      <c r="L266" s="865"/>
      <c r="M266" s="865"/>
      <c r="N266" s="915"/>
      <c r="O266" s="866"/>
      <c r="P266" s="865"/>
      <c r="Q266" s="865"/>
      <c r="R266" s="865"/>
      <c r="S266" s="869"/>
      <c r="T266" s="869"/>
      <c r="U266" s="916"/>
      <c r="V266" s="865"/>
      <c r="W266" s="865"/>
      <c r="X266" s="865"/>
      <c r="Y266" s="865"/>
      <c r="Z266" s="865"/>
      <c r="AA266" s="865"/>
      <c r="AB266" s="866"/>
      <c r="AC266" s="865"/>
      <c r="AD266" s="865"/>
      <c r="AE266" s="865"/>
      <c r="AF266" s="865"/>
      <c r="AG266" s="865"/>
      <c r="AH266" s="865"/>
      <c r="AI266" s="865"/>
      <c r="AJ266" s="865"/>
      <c r="AK266" s="865"/>
      <c r="AL266" s="865"/>
      <c r="AM266" s="865"/>
      <c r="AN266" s="865"/>
      <c r="AO266" s="865"/>
    </row>
    <row r="267" spans="1:41" ht="15">
      <c r="A267" s="865"/>
      <c r="B267" s="951"/>
      <c r="C267" s="865"/>
      <c r="D267" s="865"/>
      <c r="E267" s="865"/>
      <c r="F267" s="865"/>
      <c r="G267" s="865"/>
      <c r="H267" s="865"/>
      <c r="I267" s="865"/>
      <c r="J267" s="865"/>
      <c r="K267" s="865"/>
      <c r="L267" s="865"/>
      <c r="M267" s="865"/>
      <c r="N267" s="915"/>
      <c r="O267" s="866"/>
      <c r="P267" s="865"/>
      <c r="Q267" s="865"/>
      <c r="R267" s="865"/>
      <c r="S267" s="869"/>
      <c r="T267" s="869"/>
      <c r="U267" s="916"/>
      <c r="V267" s="865"/>
      <c r="W267" s="865"/>
      <c r="X267" s="865"/>
      <c r="Y267" s="865"/>
      <c r="Z267" s="865"/>
      <c r="AA267" s="865"/>
      <c r="AB267" s="866"/>
      <c r="AC267" s="865"/>
      <c r="AD267" s="865"/>
      <c r="AE267" s="865"/>
      <c r="AF267" s="865"/>
      <c r="AG267" s="865"/>
      <c r="AH267" s="865"/>
      <c r="AI267" s="865"/>
      <c r="AJ267" s="865"/>
      <c r="AK267" s="865"/>
      <c r="AL267" s="865"/>
      <c r="AM267" s="865"/>
      <c r="AN267" s="865"/>
      <c r="AO267" s="865"/>
    </row>
    <row r="268" spans="1:41" ht="15">
      <c r="A268" s="865"/>
      <c r="B268" s="951"/>
      <c r="C268" s="865"/>
      <c r="D268" s="865"/>
      <c r="E268" s="865"/>
      <c r="F268" s="865"/>
      <c r="G268" s="865"/>
      <c r="H268" s="865"/>
      <c r="I268" s="865"/>
      <c r="J268" s="865"/>
      <c r="K268" s="865"/>
      <c r="L268" s="865"/>
      <c r="M268" s="865"/>
      <c r="N268" s="915"/>
      <c r="O268" s="866"/>
      <c r="P268" s="865"/>
      <c r="Q268" s="865"/>
      <c r="R268" s="865"/>
      <c r="S268" s="869"/>
      <c r="T268" s="869"/>
      <c r="U268" s="916"/>
      <c r="V268" s="865"/>
      <c r="W268" s="865"/>
      <c r="X268" s="865"/>
      <c r="Y268" s="865"/>
      <c r="Z268" s="865"/>
      <c r="AA268" s="865"/>
      <c r="AB268" s="866"/>
      <c r="AC268" s="865"/>
      <c r="AD268" s="865"/>
      <c r="AE268" s="865"/>
      <c r="AF268" s="865"/>
      <c r="AG268" s="865"/>
      <c r="AH268" s="865"/>
      <c r="AI268" s="865"/>
      <c r="AJ268" s="865"/>
      <c r="AK268" s="865"/>
      <c r="AL268" s="865"/>
      <c r="AM268" s="865"/>
      <c r="AN268" s="865"/>
      <c r="AO268" s="865"/>
    </row>
    <row r="269" spans="1:41" ht="15">
      <c r="A269" s="865"/>
      <c r="B269" s="951"/>
      <c r="C269" s="865"/>
      <c r="D269" s="865"/>
      <c r="E269" s="865"/>
      <c r="F269" s="865"/>
      <c r="G269" s="865"/>
      <c r="H269" s="865"/>
      <c r="I269" s="865"/>
      <c r="J269" s="865"/>
      <c r="K269" s="865"/>
      <c r="L269" s="865"/>
      <c r="M269" s="865"/>
      <c r="N269" s="915"/>
      <c r="O269" s="866"/>
      <c r="P269" s="865"/>
      <c r="Q269" s="865"/>
      <c r="R269" s="865"/>
      <c r="S269" s="869"/>
      <c r="T269" s="869"/>
      <c r="U269" s="916"/>
      <c r="V269" s="865"/>
      <c r="W269" s="865"/>
      <c r="X269" s="865"/>
      <c r="Y269" s="865"/>
      <c r="Z269" s="865"/>
      <c r="AA269" s="865"/>
      <c r="AB269" s="866"/>
      <c r="AC269" s="865"/>
      <c r="AD269" s="865"/>
      <c r="AE269" s="865"/>
      <c r="AF269" s="865"/>
      <c r="AG269" s="865"/>
      <c r="AH269" s="865"/>
      <c r="AI269" s="865"/>
      <c r="AJ269" s="865"/>
      <c r="AK269" s="865"/>
      <c r="AL269" s="865"/>
      <c r="AM269" s="865"/>
      <c r="AN269" s="865"/>
      <c r="AO269" s="865"/>
    </row>
    <row r="270" spans="1:41" ht="15">
      <c r="A270" s="865"/>
      <c r="B270" s="951"/>
      <c r="C270" s="865"/>
      <c r="D270" s="865"/>
      <c r="E270" s="865"/>
      <c r="F270" s="865"/>
      <c r="G270" s="865"/>
      <c r="H270" s="865"/>
      <c r="I270" s="865"/>
      <c r="J270" s="865"/>
      <c r="K270" s="865"/>
      <c r="L270" s="865"/>
      <c r="M270" s="865"/>
      <c r="N270" s="915"/>
      <c r="O270" s="866"/>
      <c r="P270" s="865"/>
      <c r="Q270" s="865"/>
      <c r="R270" s="865"/>
      <c r="S270" s="869"/>
      <c r="T270" s="869"/>
      <c r="U270" s="916"/>
      <c r="V270" s="865"/>
      <c r="W270" s="865"/>
      <c r="X270" s="865"/>
      <c r="Y270" s="865"/>
      <c r="Z270" s="865"/>
      <c r="AA270" s="865"/>
      <c r="AB270" s="866"/>
      <c r="AC270" s="865"/>
      <c r="AD270" s="865"/>
      <c r="AE270" s="865"/>
      <c r="AF270" s="865"/>
      <c r="AG270" s="865"/>
      <c r="AH270" s="865"/>
      <c r="AI270" s="865"/>
      <c r="AJ270" s="865"/>
      <c r="AK270" s="865"/>
      <c r="AL270" s="865"/>
      <c r="AM270" s="865"/>
      <c r="AN270" s="865"/>
      <c r="AO270" s="865"/>
    </row>
    <row r="271" spans="1:41" ht="15">
      <c r="A271" s="865"/>
      <c r="B271" s="951"/>
      <c r="C271" s="865"/>
      <c r="D271" s="865"/>
      <c r="E271" s="865"/>
      <c r="F271" s="865"/>
      <c r="G271" s="865"/>
      <c r="H271" s="865"/>
      <c r="I271" s="865"/>
      <c r="J271" s="865"/>
      <c r="K271" s="865"/>
      <c r="L271" s="865"/>
      <c r="M271" s="865"/>
      <c r="N271" s="915"/>
      <c r="O271" s="866"/>
      <c r="P271" s="865"/>
      <c r="Q271" s="865"/>
      <c r="R271" s="865"/>
      <c r="S271" s="869"/>
      <c r="T271" s="869"/>
      <c r="U271" s="916"/>
      <c r="V271" s="865"/>
      <c r="W271" s="865"/>
      <c r="X271" s="865"/>
      <c r="Y271" s="865"/>
      <c r="Z271" s="865"/>
      <c r="AA271" s="865"/>
      <c r="AB271" s="866"/>
      <c r="AC271" s="865"/>
      <c r="AD271" s="865"/>
      <c r="AE271" s="865"/>
      <c r="AF271" s="865"/>
      <c r="AG271" s="865"/>
      <c r="AH271" s="865"/>
      <c r="AI271" s="865"/>
      <c r="AJ271" s="865"/>
      <c r="AK271" s="865"/>
      <c r="AL271" s="865"/>
      <c r="AM271" s="865"/>
      <c r="AN271" s="865"/>
      <c r="AO271" s="865"/>
    </row>
    <row r="272" spans="1:41" ht="15">
      <c r="A272" s="865"/>
      <c r="B272" s="951"/>
      <c r="C272" s="865"/>
      <c r="D272" s="865"/>
      <c r="E272" s="865"/>
      <c r="F272" s="865"/>
      <c r="G272" s="865"/>
      <c r="H272" s="865"/>
      <c r="I272" s="865"/>
      <c r="J272" s="865"/>
      <c r="K272" s="865"/>
      <c r="L272" s="865"/>
      <c r="M272" s="865"/>
      <c r="N272" s="915"/>
      <c r="O272" s="866"/>
      <c r="P272" s="865"/>
      <c r="Q272" s="865"/>
      <c r="R272" s="865"/>
      <c r="S272" s="869"/>
      <c r="T272" s="869"/>
      <c r="U272" s="916"/>
      <c r="V272" s="865"/>
      <c r="W272" s="865"/>
      <c r="X272" s="865"/>
      <c r="Y272" s="865"/>
      <c r="Z272" s="865"/>
      <c r="AA272" s="865"/>
      <c r="AB272" s="866"/>
      <c r="AC272" s="865"/>
      <c r="AD272" s="865"/>
      <c r="AE272" s="865"/>
      <c r="AF272" s="865"/>
      <c r="AG272" s="865"/>
      <c r="AH272" s="865"/>
      <c r="AI272" s="865"/>
      <c r="AJ272" s="865"/>
      <c r="AK272" s="865"/>
      <c r="AL272" s="865"/>
      <c r="AM272" s="865"/>
      <c r="AN272" s="865"/>
      <c r="AO272" s="865"/>
    </row>
    <row r="273" spans="1:41" ht="15">
      <c r="A273" s="865"/>
      <c r="B273" s="951"/>
      <c r="C273" s="865"/>
      <c r="D273" s="865"/>
      <c r="E273" s="865"/>
      <c r="F273" s="865"/>
      <c r="G273" s="865"/>
      <c r="H273" s="865"/>
      <c r="I273" s="865"/>
      <c r="J273" s="865"/>
      <c r="K273" s="865"/>
      <c r="L273" s="865"/>
      <c r="M273" s="865"/>
      <c r="N273" s="915"/>
      <c r="O273" s="866"/>
      <c r="P273" s="865"/>
      <c r="Q273" s="865"/>
      <c r="R273" s="865"/>
      <c r="S273" s="869"/>
      <c r="T273" s="869"/>
      <c r="U273" s="916"/>
      <c r="V273" s="865"/>
      <c r="W273" s="865"/>
      <c r="X273" s="865"/>
      <c r="Y273" s="865"/>
      <c r="Z273" s="865"/>
      <c r="AA273" s="865"/>
      <c r="AB273" s="866"/>
      <c r="AC273" s="865"/>
      <c r="AD273" s="865"/>
      <c r="AE273" s="865"/>
      <c r="AF273" s="865"/>
      <c r="AG273" s="865"/>
      <c r="AH273" s="865"/>
      <c r="AI273" s="865"/>
      <c r="AJ273" s="865"/>
      <c r="AK273" s="865"/>
      <c r="AL273" s="865"/>
      <c r="AM273" s="865"/>
      <c r="AN273" s="865"/>
      <c r="AO273" s="865"/>
    </row>
    <row r="274" spans="1:41" ht="15">
      <c r="A274" s="865"/>
      <c r="B274" s="951"/>
      <c r="C274" s="865"/>
      <c r="D274" s="865"/>
      <c r="E274" s="865"/>
      <c r="F274" s="865"/>
      <c r="G274" s="865"/>
      <c r="H274" s="865"/>
      <c r="I274" s="865"/>
      <c r="J274" s="865"/>
      <c r="K274" s="865"/>
      <c r="L274" s="865"/>
      <c r="M274" s="865"/>
      <c r="N274" s="915"/>
      <c r="O274" s="866"/>
      <c r="P274" s="865"/>
      <c r="Q274" s="865"/>
      <c r="R274" s="865"/>
      <c r="S274" s="869"/>
      <c r="T274" s="869"/>
      <c r="U274" s="916"/>
      <c r="V274" s="865"/>
      <c r="W274" s="865"/>
      <c r="X274" s="865"/>
      <c r="Y274" s="865"/>
      <c r="Z274" s="865"/>
      <c r="AA274" s="865"/>
      <c r="AB274" s="866"/>
      <c r="AC274" s="865"/>
      <c r="AD274" s="865"/>
      <c r="AE274" s="865"/>
      <c r="AF274" s="865"/>
      <c r="AG274" s="865"/>
      <c r="AH274" s="865"/>
      <c r="AI274" s="865"/>
      <c r="AJ274" s="865"/>
      <c r="AK274" s="865"/>
      <c r="AL274" s="865"/>
      <c r="AM274" s="865"/>
      <c r="AN274" s="865"/>
      <c r="AO274" s="865"/>
    </row>
    <row r="275" spans="1:41" ht="15">
      <c r="A275" s="865"/>
      <c r="B275" s="951"/>
      <c r="C275" s="865"/>
      <c r="D275" s="865"/>
      <c r="E275" s="865"/>
      <c r="F275" s="865"/>
      <c r="G275" s="865"/>
      <c r="H275" s="865"/>
      <c r="I275" s="865"/>
      <c r="J275" s="865"/>
      <c r="K275" s="865"/>
      <c r="L275" s="865"/>
      <c r="M275" s="865"/>
      <c r="N275" s="915"/>
      <c r="O275" s="866"/>
      <c r="P275" s="865"/>
      <c r="Q275" s="865"/>
      <c r="R275" s="865"/>
      <c r="S275" s="869"/>
      <c r="T275" s="869"/>
      <c r="U275" s="916"/>
      <c r="V275" s="865"/>
      <c r="W275" s="865"/>
      <c r="X275" s="865"/>
      <c r="Y275" s="865"/>
      <c r="Z275" s="865"/>
      <c r="AA275" s="865"/>
      <c r="AB275" s="866"/>
      <c r="AC275" s="865"/>
      <c r="AD275" s="865"/>
      <c r="AE275" s="865"/>
      <c r="AF275" s="865"/>
      <c r="AG275" s="865"/>
      <c r="AH275" s="865"/>
      <c r="AI275" s="865"/>
      <c r="AJ275" s="865"/>
      <c r="AK275" s="865"/>
      <c r="AL275" s="865"/>
      <c r="AM275" s="865"/>
      <c r="AN275" s="865"/>
      <c r="AO275" s="865"/>
    </row>
    <row r="276" spans="1:41" ht="15">
      <c r="A276" s="865"/>
      <c r="B276" s="951"/>
      <c r="C276" s="865"/>
      <c r="D276" s="865"/>
      <c r="E276" s="865"/>
      <c r="F276" s="865"/>
      <c r="G276" s="865"/>
      <c r="H276" s="865"/>
      <c r="I276" s="865"/>
      <c r="J276" s="865"/>
      <c r="K276" s="865"/>
      <c r="L276" s="865"/>
      <c r="M276" s="865"/>
      <c r="N276" s="915"/>
      <c r="O276" s="866"/>
      <c r="P276" s="865"/>
      <c r="Q276" s="865"/>
      <c r="R276" s="865"/>
      <c r="S276" s="869"/>
      <c r="T276" s="869"/>
      <c r="U276" s="916"/>
      <c r="V276" s="865"/>
      <c r="W276" s="865"/>
      <c r="X276" s="865"/>
      <c r="Y276" s="865"/>
      <c r="Z276" s="865"/>
      <c r="AA276" s="865"/>
      <c r="AB276" s="866"/>
      <c r="AC276" s="865"/>
      <c r="AD276" s="865"/>
      <c r="AE276" s="865"/>
      <c r="AF276" s="865"/>
      <c r="AG276" s="865"/>
      <c r="AH276" s="865"/>
      <c r="AI276" s="865"/>
      <c r="AJ276" s="865"/>
      <c r="AK276" s="865"/>
      <c r="AL276" s="865"/>
      <c r="AM276" s="865"/>
      <c r="AN276" s="865"/>
      <c r="AO276" s="865"/>
    </row>
    <row r="277" spans="1:41" ht="15">
      <c r="A277" s="865"/>
      <c r="B277" s="951"/>
      <c r="C277" s="865"/>
      <c r="D277" s="865"/>
      <c r="E277" s="865"/>
      <c r="F277" s="865"/>
      <c r="G277" s="865"/>
      <c r="H277" s="865"/>
      <c r="I277" s="865"/>
      <c r="J277" s="865"/>
      <c r="K277" s="865"/>
      <c r="L277" s="865"/>
      <c r="M277" s="865"/>
      <c r="N277" s="915"/>
      <c r="O277" s="866"/>
      <c r="P277" s="865"/>
      <c r="Q277" s="865"/>
      <c r="R277" s="865"/>
      <c r="S277" s="869"/>
      <c r="T277" s="869"/>
      <c r="U277" s="916"/>
      <c r="V277" s="865"/>
      <c r="W277" s="865"/>
      <c r="X277" s="865"/>
      <c r="Y277" s="865"/>
      <c r="Z277" s="865"/>
      <c r="AA277" s="865"/>
      <c r="AB277" s="866"/>
      <c r="AC277" s="865"/>
      <c r="AD277" s="865"/>
      <c r="AE277" s="865"/>
      <c r="AF277" s="865"/>
      <c r="AG277" s="865"/>
      <c r="AH277" s="865"/>
      <c r="AI277" s="865"/>
      <c r="AJ277" s="865"/>
      <c r="AK277" s="865"/>
      <c r="AL277" s="865"/>
      <c r="AM277" s="865"/>
      <c r="AN277" s="865"/>
      <c r="AO277" s="865"/>
    </row>
    <row r="278" spans="1:41" ht="15">
      <c r="A278" s="865"/>
      <c r="B278" s="951"/>
      <c r="C278" s="865"/>
      <c r="D278" s="865"/>
      <c r="E278" s="865"/>
      <c r="F278" s="865"/>
      <c r="G278" s="865"/>
      <c r="H278" s="865"/>
      <c r="I278" s="865"/>
      <c r="J278" s="865"/>
      <c r="K278" s="865"/>
      <c r="L278" s="865"/>
      <c r="M278" s="865"/>
      <c r="N278" s="915"/>
      <c r="O278" s="866"/>
      <c r="P278" s="865"/>
      <c r="Q278" s="865"/>
      <c r="R278" s="865"/>
      <c r="S278" s="869"/>
      <c r="T278" s="869"/>
      <c r="U278" s="916"/>
      <c r="V278" s="865"/>
      <c r="W278" s="865"/>
      <c r="X278" s="865"/>
      <c r="Y278" s="865"/>
      <c r="Z278" s="865"/>
      <c r="AA278" s="865"/>
      <c r="AB278" s="866"/>
      <c r="AC278" s="865"/>
      <c r="AD278" s="865"/>
      <c r="AE278" s="865"/>
      <c r="AF278" s="865"/>
      <c r="AG278" s="865"/>
      <c r="AH278" s="865"/>
      <c r="AI278" s="865"/>
      <c r="AJ278" s="865"/>
      <c r="AK278" s="865"/>
      <c r="AL278" s="865"/>
      <c r="AM278" s="865"/>
      <c r="AN278" s="865"/>
      <c r="AO278" s="865"/>
    </row>
    <row r="279" spans="1:41" ht="15">
      <c r="A279" s="865"/>
      <c r="B279" s="951"/>
      <c r="C279" s="865"/>
      <c r="D279" s="865"/>
      <c r="E279" s="865"/>
      <c r="F279" s="865"/>
      <c r="G279" s="865"/>
      <c r="H279" s="865"/>
      <c r="I279" s="865"/>
      <c r="J279" s="865"/>
      <c r="K279" s="865"/>
      <c r="L279" s="865"/>
      <c r="M279" s="865"/>
      <c r="N279" s="915"/>
      <c r="O279" s="866"/>
      <c r="P279" s="865"/>
      <c r="Q279" s="865"/>
      <c r="R279" s="865"/>
      <c r="S279" s="869"/>
      <c r="T279" s="869"/>
      <c r="U279" s="916"/>
      <c r="V279" s="865"/>
      <c r="W279" s="865"/>
      <c r="X279" s="865"/>
      <c r="Y279" s="865"/>
      <c r="Z279" s="865"/>
      <c r="AA279" s="865"/>
      <c r="AB279" s="866"/>
      <c r="AC279" s="865"/>
      <c r="AD279" s="865"/>
      <c r="AE279" s="865"/>
      <c r="AF279" s="865"/>
      <c r="AG279" s="865"/>
      <c r="AH279" s="865"/>
      <c r="AI279" s="865"/>
      <c r="AJ279" s="865"/>
      <c r="AK279" s="865"/>
      <c r="AL279" s="865"/>
      <c r="AM279" s="865"/>
      <c r="AN279" s="865"/>
      <c r="AO279" s="865"/>
    </row>
    <row r="280" spans="1:41" ht="15">
      <c r="A280" s="865"/>
      <c r="B280" s="951"/>
      <c r="C280" s="865"/>
      <c r="D280" s="865"/>
      <c r="E280" s="865"/>
      <c r="F280" s="865"/>
      <c r="G280" s="865"/>
      <c r="H280" s="865"/>
      <c r="I280" s="865"/>
      <c r="J280" s="865"/>
      <c r="K280" s="865"/>
      <c r="L280" s="865"/>
      <c r="M280" s="865"/>
      <c r="N280" s="915"/>
      <c r="O280" s="866"/>
      <c r="P280" s="865"/>
      <c r="Q280" s="865"/>
      <c r="R280" s="865"/>
      <c r="S280" s="869"/>
      <c r="T280" s="869"/>
      <c r="U280" s="916"/>
      <c r="V280" s="865"/>
      <c r="W280" s="865"/>
      <c r="X280" s="865"/>
      <c r="Y280" s="865"/>
      <c r="Z280" s="865"/>
      <c r="AA280" s="865"/>
      <c r="AB280" s="866"/>
      <c r="AC280" s="865"/>
      <c r="AD280" s="865"/>
      <c r="AE280" s="865"/>
      <c r="AF280" s="865"/>
      <c r="AG280" s="865"/>
      <c r="AH280" s="865"/>
      <c r="AI280" s="865"/>
      <c r="AJ280" s="865"/>
      <c r="AK280" s="865"/>
      <c r="AL280" s="865"/>
      <c r="AM280" s="865"/>
      <c r="AN280" s="865"/>
      <c r="AO280" s="865"/>
    </row>
    <row r="281" spans="1:41" ht="15">
      <c r="A281" s="865"/>
      <c r="B281" s="951"/>
      <c r="C281" s="865"/>
      <c r="D281" s="865"/>
      <c r="E281" s="865"/>
      <c r="F281" s="865"/>
      <c r="G281" s="865"/>
      <c r="H281" s="865"/>
      <c r="I281" s="865"/>
      <c r="J281" s="865"/>
      <c r="K281" s="865"/>
      <c r="L281" s="865"/>
      <c r="M281" s="865"/>
      <c r="N281" s="915"/>
      <c r="O281" s="866"/>
      <c r="P281" s="865"/>
      <c r="Q281" s="865"/>
      <c r="R281" s="865"/>
      <c r="S281" s="869"/>
      <c r="T281" s="869"/>
      <c r="U281" s="916"/>
      <c r="V281" s="865"/>
      <c r="W281" s="865"/>
      <c r="X281" s="865"/>
      <c r="Y281" s="865"/>
      <c r="Z281" s="865"/>
      <c r="AA281" s="865"/>
      <c r="AB281" s="866"/>
      <c r="AC281" s="865"/>
      <c r="AD281" s="865"/>
      <c r="AE281" s="865"/>
      <c r="AF281" s="865"/>
      <c r="AG281" s="865"/>
      <c r="AH281" s="865"/>
      <c r="AI281" s="865"/>
      <c r="AJ281" s="865"/>
      <c r="AK281" s="865"/>
      <c r="AL281" s="865"/>
      <c r="AM281" s="865"/>
      <c r="AN281" s="865"/>
      <c r="AO281" s="865"/>
    </row>
    <row r="282" spans="1:41" ht="15">
      <c r="A282" s="865"/>
      <c r="B282" s="951"/>
      <c r="C282" s="865"/>
      <c r="D282" s="865"/>
      <c r="E282" s="865"/>
      <c r="F282" s="865"/>
      <c r="G282" s="865"/>
      <c r="H282" s="865"/>
      <c r="I282" s="865"/>
      <c r="J282" s="865"/>
      <c r="K282" s="865"/>
      <c r="L282" s="865"/>
      <c r="M282" s="865"/>
      <c r="N282" s="915"/>
      <c r="O282" s="866"/>
      <c r="P282" s="865"/>
      <c r="Q282" s="865"/>
      <c r="R282" s="865"/>
      <c r="S282" s="869"/>
      <c r="T282" s="869"/>
      <c r="U282" s="916"/>
      <c r="V282" s="865"/>
      <c r="W282" s="865"/>
      <c r="X282" s="865"/>
      <c r="Y282" s="865"/>
      <c r="Z282" s="865"/>
      <c r="AA282" s="865"/>
      <c r="AB282" s="866"/>
      <c r="AC282" s="865"/>
      <c r="AD282" s="865"/>
      <c r="AE282" s="865"/>
      <c r="AF282" s="865"/>
      <c r="AG282" s="865"/>
      <c r="AH282" s="865"/>
      <c r="AI282" s="865"/>
      <c r="AJ282" s="865"/>
      <c r="AK282" s="865"/>
      <c r="AL282" s="865"/>
      <c r="AM282" s="865"/>
      <c r="AN282" s="865"/>
      <c r="AO282" s="865"/>
    </row>
    <row r="283" spans="1:41" ht="15">
      <c r="A283" s="865"/>
      <c r="B283" s="951"/>
      <c r="C283" s="865"/>
      <c r="D283" s="865"/>
      <c r="E283" s="865"/>
      <c r="F283" s="865"/>
      <c r="G283" s="865"/>
      <c r="H283" s="865"/>
      <c r="I283" s="865"/>
      <c r="J283" s="865"/>
      <c r="K283" s="865"/>
      <c r="L283" s="865"/>
      <c r="M283" s="865"/>
      <c r="N283" s="915"/>
      <c r="O283" s="866"/>
      <c r="P283" s="865"/>
      <c r="Q283" s="865"/>
      <c r="R283" s="865"/>
      <c r="S283" s="869"/>
      <c r="T283" s="869"/>
      <c r="U283" s="916"/>
      <c r="V283" s="865"/>
      <c r="W283" s="865"/>
      <c r="X283" s="865"/>
      <c r="Y283" s="865"/>
      <c r="Z283" s="865"/>
      <c r="AA283" s="865"/>
      <c r="AB283" s="866"/>
      <c r="AC283" s="865"/>
      <c r="AD283" s="865"/>
      <c r="AE283" s="865"/>
      <c r="AF283" s="865"/>
      <c r="AG283" s="865"/>
      <c r="AH283" s="865"/>
      <c r="AI283" s="865"/>
      <c r="AJ283" s="865"/>
      <c r="AK283" s="865"/>
      <c r="AL283" s="865"/>
      <c r="AM283" s="865"/>
      <c r="AN283" s="865"/>
      <c r="AO283" s="865"/>
    </row>
    <row r="284" spans="1:41" ht="15">
      <c r="A284" s="865"/>
      <c r="B284" s="951"/>
      <c r="C284" s="865"/>
      <c r="D284" s="865"/>
      <c r="E284" s="865"/>
      <c r="F284" s="865"/>
      <c r="G284" s="865"/>
      <c r="H284" s="865"/>
      <c r="I284" s="865"/>
      <c r="J284" s="865"/>
      <c r="K284" s="865"/>
      <c r="L284" s="865"/>
      <c r="M284" s="865"/>
      <c r="N284" s="915"/>
      <c r="O284" s="866"/>
      <c r="P284" s="865"/>
      <c r="Q284" s="865"/>
      <c r="R284" s="865"/>
      <c r="S284" s="869"/>
      <c r="T284" s="869"/>
      <c r="U284" s="916"/>
      <c r="V284" s="865"/>
      <c r="W284" s="865"/>
      <c r="X284" s="865"/>
      <c r="Y284" s="865"/>
      <c r="Z284" s="865"/>
      <c r="AA284" s="865"/>
      <c r="AB284" s="866"/>
      <c r="AC284" s="865"/>
      <c r="AD284" s="865"/>
      <c r="AE284" s="865"/>
      <c r="AF284" s="865"/>
      <c r="AG284" s="865"/>
      <c r="AH284" s="865"/>
      <c r="AI284" s="865"/>
      <c r="AJ284" s="865"/>
      <c r="AK284" s="865"/>
      <c r="AL284" s="865"/>
      <c r="AM284" s="865"/>
      <c r="AN284" s="865"/>
      <c r="AO284" s="865"/>
    </row>
    <row r="285" spans="1:41" ht="15">
      <c r="A285" s="865"/>
      <c r="B285" s="951"/>
      <c r="C285" s="865"/>
      <c r="D285" s="865"/>
      <c r="E285" s="865"/>
      <c r="F285" s="865"/>
      <c r="G285" s="865"/>
      <c r="H285" s="865"/>
      <c r="I285" s="865"/>
      <c r="J285" s="865"/>
      <c r="K285" s="865"/>
      <c r="L285" s="865"/>
      <c r="M285" s="865"/>
      <c r="N285" s="915"/>
      <c r="O285" s="866"/>
      <c r="P285" s="865"/>
      <c r="Q285" s="865"/>
      <c r="R285" s="865"/>
      <c r="S285" s="869"/>
      <c r="T285" s="869"/>
      <c r="U285" s="916"/>
      <c r="V285" s="865"/>
      <c r="W285" s="865"/>
      <c r="X285" s="865"/>
      <c r="Y285" s="865"/>
      <c r="Z285" s="865"/>
      <c r="AA285" s="865"/>
      <c r="AB285" s="866"/>
      <c r="AC285" s="865"/>
      <c r="AD285" s="865"/>
      <c r="AE285" s="865"/>
      <c r="AF285" s="865"/>
      <c r="AG285" s="865"/>
      <c r="AH285" s="865"/>
      <c r="AI285" s="865"/>
      <c r="AJ285" s="865"/>
      <c r="AK285" s="865"/>
      <c r="AL285" s="865"/>
      <c r="AM285" s="865"/>
      <c r="AN285" s="865"/>
      <c r="AO285" s="865"/>
    </row>
    <row r="286" spans="1:41" ht="15">
      <c r="A286" s="865"/>
      <c r="B286" s="951"/>
      <c r="C286" s="865"/>
      <c r="D286" s="865"/>
      <c r="E286" s="865"/>
      <c r="F286" s="865"/>
      <c r="G286" s="865"/>
      <c r="H286" s="865"/>
      <c r="I286" s="865"/>
      <c r="J286" s="865"/>
      <c r="K286" s="865"/>
      <c r="L286" s="865"/>
      <c r="M286" s="865"/>
      <c r="N286" s="915"/>
      <c r="O286" s="866"/>
      <c r="P286" s="865"/>
      <c r="Q286" s="865"/>
      <c r="R286" s="865"/>
      <c r="S286" s="869"/>
      <c r="T286" s="869"/>
      <c r="U286" s="916"/>
      <c r="V286" s="865"/>
      <c r="W286" s="865"/>
      <c r="X286" s="865"/>
      <c r="Y286" s="865"/>
      <c r="Z286" s="865"/>
      <c r="AA286" s="865"/>
      <c r="AB286" s="866"/>
      <c r="AC286" s="865"/>
      <c r="AD286" s="865"/>
      <c r="AE286" s="865"/>
      <c r="AF286" s="865"/>
      <c r="AG286" s="865"/>
      <c r="AH286" s="865"/>
      <c r="AI286" s="865"/>
      <c r="AJ286" s="865"/>
      <c r="AK286" s="865"/>
      <c r="AL286" s="865"/>
      <c r="AM286" s="865"/>
      <c r="AN286" s="865"/>
      <c r="AO286" s="865"/>
    </row>
    <row r="287" spans="1:41" ht="15">
      <c r="A287" s="865"/>
      <c r="B287" s="951"/>
      <c r="C287" s="865"/>
      <c r="D287" s="865"/>
      <c r="E287" s="865"/>
      <c r="F287" s="865"/>
      <c r="G287" s="865"/>
      <c r="H287" s="865"/>
      <c r="I287" s="865"/>
      <c r="J287" s="865"/>
      <c r="K287" s="865"/>
      <c r="L287" s="865"/>
      <c r="M287" s="865"/>
      <c r="N287" s="915"/>
      <c r="O287" s="866"/>
      <c r="P287" s="865"/>
      <c r="Q287" s="865"/>
      <c r="R287" s="865"/>
      <c r="S287" s="869"/>
      <c r="T287" s="869"/>
      <c r="U287" s="865"/>
      <c r="V287" s="865"/>
      <c r="W287" s="865"/>
      <c r="X287" s="865"/>
      <c r="Y287" s="865"/>
      <c r="Z287" s="865"/>
      <c r="AA287" s="865"/>
      <c r="AB287" s="866"/>
      <c r="AC287" s="865"/>
      <c r="AD287" s="865"/>
      <c r="AE287" s="865"/>
      <c r="AF287" s="865"/>
      <c r="AG287" s="865"/>
      <c r="AH287" s="865"/>
      <c r="AI287" s="865"/>
      <c r="AJ287" s="865"/>
      <c r="AK287" s="865"/>
      <c r="AL287" s="865"/>
      <c r="AM287" s="865"/>
      <c r="AN287" s="865"/>
      <c r="AO287" s="865"/>
    </row>
    <row r="288" spans="1:41" ht="15">
      <c r="A288" s="865"/>
      <c r="B288" s="951"/>
      <c r="C288" s="865"/>
      <c r="D288" s="865"/>
      <c r="E288" s="865"/>
      <c r="F288" s="865"/>
      <c r="G288" s="865"/>
      <c r="H288" s="865"/>
      <c r="I288" s="865"/>
      <c r="J288" s="865"/>
      <c r="K288" s="865"/>
      <c r="L288" s="865"/>
      <c r="M288" s="865"/>
      <c r="N288" s="915"/>
      <c r="O288" s="866"/>
      <c r="P288" s="865"/>
      <c r="Q288" s="865"/>
      <c r="R288" s="865"/>
      <c r="S288" s="869"/>
      <c r="T288" s="869"/>
      <c r="U288" s="865"/>
      <c r="V288" s="865"/>
      <c r="W288" s="865"/>
      <c r="X288" s="865"/>
      <c r="Y288" s="865"/>
      <c r="Z288" s="865"/>
      <c r="AA288" s="865"/>
      <c r="AB288" s="866"/>
      <c r="AC288" s="865"/>
      <c r="AD288" s="865"/>
      <c r="AE288" s="865"/>
      <c r="AF288" s="865"/>
      <c r="AG288" s="865"/>
      <c r="AH288" s="865"/>
      <c r="AI288" s="865"/>
      <c r="AJ288" s="865"/>
      <c r="AK288" s="865"/>
      <c r="AL288" s="865"/>
      <c r="AM288" s="865"/>
      <c r="AN288" s="865"/>
      <c r="AO288" s="865"/>
    </row>
    <row r="289" spans="1:41" ht="15">
      <c r="A289" s="865"/>
      <c r="B289" s="951"/>
      <c r="C289" s="865"/>
      <c r="D289" s="865"/>
      <c r="E289" s="865"/>
      <c r="F289" s="865"/>
      <c r="G289" s="865"/>
      <c r="H289" s="865"/>
      <c r="I289" s="865"/>
      <c r="J289" s="865"/>
      <c r="K289" s="865"/>
      <c r="L289" s="865"/>
      <c r="M289" s="865"/>
      <c r="N289" s="915"/>
      <c r="O289" s="866"/>
      <c r="P289" s="865"/>
      <c r="Q289" s="865"/>
      <c r="R289" s="865"/>
      <c r="S289" s="869"/>
      <c r="T289" s="869"/>
      <c r="U289" s="865"/>
      <c r="V289" s="865"/>
      <c r="W289" s="865"/>
      <c r="X289" s="865"/>
      <c r="Y289" s="865"/>
      <c r="Z289" s="865"/>
      <c r="AA289" s="865"/>
      <c r="AB289" s="866"/>
      <c r="AC289" s="865"/>
      <c r="AD289" s="865"/>
      <c r="AE289" s="865"/>
      <c r="AF289" s="865"/>
      <c r="AG289" s="865"/>
      <c r="AH289" s="865"/>
      <c r="AI289" s="865"/>
      <c r="AJ289" s="865"/>
      <c r="AK289" s="865"/>
      <c r="AL289" s="865"/>
      <c r="AM289" s="865"/>
      <c r="AN289" s="865"/>
      <c r="AO289" s="865"/>
    </row>
    <row r="290" spans="1:41" ht="15">
      <c r="A290" s="865"/>
      <c r="B290" s="951"/>
      <c r="C290" s="865"/>
      <c r="D290" s="865"/>
      <c r="E290" s="865"/>
      <c r="F290" s="865"/>
      <c r="G290" s="865"/>
      <c r="H290" s="865"/>
      <c r="I290" s="865"/>
      <c r="J290" s="865"/>
      <c r="K290" s="865"/>
      <c r="L290" s="865"/>
      <c r="M290" s="865"/>
      <c r="N290" s="915"/>
      <c r="O290" s="866"/>
      <c r="P290" s="865"/>
      <c r="Q290" s="865"/>
      <c r="R290" s="865"/>
      <c r="S290" s="869"/>
      <c r="T290" s="869"/>
      <c r="U290" s="865"/>
      <c r="V290" s="865"/>
      <c r="W290" s="865"/>
      <c r="X290" s="865"/>
      <c r="Y290" s="865"/>
      <c r="Z290" s="865"/>
      <c r="AA290" s="865"/>
      <c r="AB290" s="866"/>
      <c r="AC290" s="865"/>
      <c r="AD290" s="865"/>
      <c r="AE290" s="865"/>
      <c r="AF290" s="865"/>
      <c r="AG290" s="865"/>
      <c r="AH290" s="865"/>
      <c r="AI290" s="865"/>
      <c r="AJ290" s="865"/>
      <c r="AK290" s="865"/>
      <c r="AL290" s="865"/>
      <c r="AM290" s="865"/>
      <c r="AN290" s="865"/>
      <c r="AO290" s="865"/>
    </row>
    <row r="291" spans="1:41" ht="15">
      <c r="A291" s="865"/>
      <c r="B291" s="951"/>
      <c r="C291" s="865"/>
      <c r="D291" s="865"/>
      <c r="E291" s="865"/>
      <c r="F291" s="865"/>
      <c r="G291" s="865"/>
      <c r="H291" s="865"/>
      <c r="I291" s="865"/>
      <c r="J291" s="865"/>
      <c r="K291" s="865"/>
      <c r="L291" s="865"/>
      <c r="M291" s="865"/>
      <c r="N291" s="915"/>
      <c r="O291" s="866"/>
      <c r="P291" s="865"/>
      <c r="Q291" s="865"/>
      <c r="R291" s="865"/>
      <c r="S291" s="869"/>
      <c r="T291" s="869"/>
      <c r="U291" s="865"/>
      <c r="V291" s="865"/>
      <c r="W291" s="865"/>
      <c r="X291" s="865"/>
      <c r="Y291" s="865"/>
      <c r="Z291" s="865"/>
      <c r="AA291" s="865"/>
      <c r="AB291" s="866"/>
      <c r="AC291" s="865"/>
      <c r="AD291" s="865"/>
      <c r="AE291" s="865"/>
      <c r="AF291" s="865"/>
      <c r="AG291" s="865"/>
      <c r="AH291" s="865"/>
      <c r="AI291" s="865"/>
      <c r="AJ291" s="865"/>
      <c r="AK291" s="865"/>
      <c r="AL291" s="865"/>
      <c r="AM291" s="865"/>
      <c r="AN291" s="865"/>
      <c r="AO291" s="865"/>
    </row>
    <row r="292" spans="1:41" ht="15">
      <c r="A292" s="865"/>
      <c r="B292" s="951"/>
      <c r="C292" s="865"/>
      <c r="D292" s="865"/>
      <c r="E292" s="865"/>
      <c r="F292" s="865"/>
      <c r="G292" s="865"/>
      <c r="H292" s="865"/>
      <c r="I292" s="865"/>
      <c r="J292" s="865"/>
      <c r="K292" s="865"/>
      <c r="L292" s="865"/>
      <c r="M292" s="865"/>
      <c r="N292" s="915"/>
      <c r="O292" s="866"/>
      <c r="P292" s="865"/>
      <c r="Q292" s="865"/>
      <c r="R292" s="865"/>
      <c r="S292" s="869"/>
      <c r="T292" s="869"/>
      <c r="U292" s="865"/>
      <c r="V292" s="865"/>
      <c r="W292" s="865"/>
      <c r="X292" s="865"/>
      <c r="Y292" s="865"/>
      <c r="Z292" s="865"/>
      <c r="AA292" s="865"/>
      <c r="AB292" s="866"/>
      <c r="AC292" s="865"/>
      <c r="AD292" s="865"/>
      <c r="AE292" s="865"/>
      <c r="AF292" s="865"/>
      <c r="AG292" s="865"/>
      <c r="AH292" s="865"/>
      <c r="AI292" s="865"/>
      <c r="AJ292" s="865"/>
      <c r="AK292" s="865"/>
      <c r="AL292" s="865"/>
      <c r="AM292" s="865"/>
      <c r="AN292" s="865"/>
      <c r="AO292" s="865"/>
    </row>
    <row r="293" spans="1:41" ht="15">
      <c r="A293" s="865"/>
      <c r="B293" s="951"/>
      <c r="C293" s="865"/>
      <c r="D293" s="865"/>
      <c r="E293" s="865"/>
      <c r="F293" s="865"/>
      <c r="G293" s="865"/>
      <c r="H293" s="865"/>
      <c r="I293" s="865"/>
      <c r="J293" s="865"/>
      <c r="K293" s="865"/>
      <c r="L293" s="865"/>
      <c r="M293" s="865"/>
      <c r="N293" s="915"/>
      <c r="O293" s="866"/>
      <c r="P293" s="865"/>
      <c r="Q293" s="865"/>
      <c r="R293" s="865"/>
      <c r="S293" s="869"/>
      <c r="T293" s="869"/>
      <c r="U293" s="865"/>
      <c r="V293" s="865"/>
      <c r="W293" s="865"/>
      <c r="X293" s="865"/>
      <c r="Y293" s="865"/>
      <c r="Z293" s="865"/>
      <c r="AA293" s="865"/>
      <c r="AB293" s="866"/>
      <c r="AC293" s="865"/>
      <c r="AD293" s="865"/>
      <c r="AE293" s="865"/>
      <c r="AF293" s="865"/>
      <c r="AG293" s="865"/>
      <c r="AH293" s="865"/>
      <c r="AI293" s="865"/>
      <c r="AJ293" s="865"/>
      <c r="AK293" s="865"/>
      <c r="AL293" s="865"/>
      <c r="AM293" s="865"/>
      <c r="AN293" s="865"/>
      <c r="AO293" s="865"/>
    </row>
    <row r="294" spans="1:41" ht="15">
      <c r="A294" s="865"/>
      <c r="B294" s="951"/>
      <c r="C294" s="865"/>
      <c r="D294" s="865"/>
      <c r="E294" s="865"/>
      <c r="F294" s="865"/>
      <c r="G294" s="865"/>
      <c r="H294" s="865"/>
      <c r="I294" s="865"/>
      <c r="J294" s="865"/>
      <c r="K294" s="865"/>
      <c r="L294" s="865"/>
      <c r="M294" s="865"/>
      <c r="N294" s="915"/>
      <c r="O294" s="866"/>
      <c r="P294" s="865"/>
      <c r="Q294" s="865"/>
      <c r="R294" s="865"/>
      <c r="S294" s="869"/>
      <c r="T294" s="869"/>
      <c r="U294" s="865"/>
      <c r="V294" s="865"/>
      <c r="W294" s="865"/>
      <c r="X294" s="865"/>
      <c r="Y294" s="865"/>
      <c r="Z294" s="865"/>
      <c r="AA294" s="865"/>
      <c r="AB294" s="866"/>
      <c r="AC294" s="865"/>
      <c r="AD294" s="865"/>
      <c r="AE294" s="865"/>
      <c r="AF294" s="865"/>
      <c r="AG294" s="865"/>
      <c r="AH294" s="865"/>
      <c r="AI294" s="865"/>
      <c r="AJ294" s="865"/>
      <c r="AK294" s="865"/>
      <c r="AL294" s="865"/>
      <c r="AM294" s="865"/>
      <c r="AN294" s="865"/>
      <c r="AO294" s="865"/>
    </row>
    <row r="295" spans="1:41" ht="15">
      <c r="A295" s="865"/>
      <c r="B295" s="951"/>
      <c r="C295" s="865"/>
      <c r="D295" s="865"/>
      <c r="E295" s="865"/>
      <c r="F295" s="865"/>
      <c r="G295" s="865"/>
      <c r="H295" s="865"/>
      <c r="I295" s="865"/>
      <c r="J295" s="865"/>
      <c r="K295" s="865"/>
      <c r="L295" s="865"/>
      <c r="M295" s="865"/>
      <c r="N295" s="915"/>
      <c r="O295" s="866"/>
      <c r="P295" s="865"/>
      <c r="Q295" s="865"/>
      <c r="R295" s="865"/>
      <c r="S295" s="869"/>
      <c r="T295" s="869"/>
      <c r="U295" s="865"/>
      <c r="V295" s="865"/>
      <c r="W295" s="865"/>
      <c r="X295" s="865"/>
      <c r="Y295" s="865"/>
      <c r="Z295" s="865"/>
      <c r="AA295" s="865"/>
      <c r="AB295" s="866"/>
      <c r="AC295" s="865"/>
      <c r="AD295" s="865"/>
      <c r="AE295" s="865"/>
      <c r="AF295" s="865"/>
      <c r="AG295" s="865"/>
      <c r="AH295" s="865"/>
      <c r="AI295" s="865"/>
      <c r="AJ295" s="865"/>
      <c r="AK295" s="865"/>
      <c r="AL295" s="865"/>
      <c r="AM295" s="865"/>
      <c r="AN295" s="865"/>
      <c r="AO295" s="865"/>
    </row>
    <row r="296" spans="1:41" ht="15">
      <c r="A296" s="865"/>
      <c r="B296" s="951"/>
      <c r="C296" s="865"/>
      <c r="D296" s="865"/>
      <c r="E296" s="865"/>
      <c r="F296" s="865"/>
      <c r="G296" s="865"/>
      <c r="H296" s="865"/>
      <c r="I296" s="865"/>
      <c r="J296" s="865"/>
      <c r="K296" s="865"/>
      <c r="L296" s="865"/>
      <c r="M296" s="865"/>
      <c r="N296" s="915"/>
      <c r="O296" s="866"/>
      <c r="P296" s="865"/>
      <c r="Q296" s="865"/>
      <c r="R296" s="865"/>
      <c r="S296" s="869"/>
      <c r="T296" s="869"/>
      <c r="U296" s="865"/>
      <c r="V296" s="865"/>
      <c r="W296" s="865"/>
      <c r="X296" s="865"/>
      <c r="Y296" s="865"/>
      <c r="Z296" s="865"/>
      <c r="AA296" s="865"/>
      <c r="AB296" s="866"/>
      <c r="AC296" s="865"/>
      <c r="AD296" s="865"/>
      <c r="AE296" s="865"/>
      <c r="AF296" s="865"/>
      <c r="AG296" s="865"/>
      <c r="AH296" s="865"/>
      <c r="AI296" s="865"/>
      <c r="AJ296" s="865"/>
      <c r="AK296" s="865"/>
      <c r="AL296" s="865"/>
      <c r="AM296" s="865"/>
      <c r="AN296" s="865"/>
      <c r="AO296" s="865"/>
    </row>
    <row r="297" spans="1:41" ht="15">
      <c r="A297" s="865"/>
      <c r="B297" s="951"/>
      <c r="C297" s="865"/>
      <c r="D297" s="865"/>
      <c r="E297" s="865"/>
      <c r="F297" s="865"/>
      <c r="G297" s="865"/>
      <c r="H297" s="865"/>
      <c r="I297" s="865"/>
      <c r="J297" s="865"/>
      <c r="K297" s="865"/>
      <c r="L297" s="865"/>
      <c r="M297" s="865"/>
      <c r="N297" s="915"/>
      <c r="O297" s="866"/>
      <c r="P297" s="865"/>
      <c r="Q297" s="865"/>
      <c r="R297" s="865"/>
      <c r="S297" s="869"/>
      <c r="T297" s="869"/>
      <c r="U297" s="865"/>
      <c r="V297" s="865"/>
      <c r="W297" s="865"/>
      <c r="X297" s="865"/>
      <c r="Y297" s="865"/>
      <c r="Z297" s="865"/>
      <c r="AA297" s="865"/>
      <c r="AB297" s="866"/>
      <c r="AC297" s="865"/>
      <c r="AD297" s="865"/>
      <c r="AE297" s="865"/>
      <c r="AF297" s="865"/>
      <c r="AG297" s="865"/>
      <c r="AH297" s="865"/>
      <c r="AI297" s="865"/>
      <c r="AJ297" s="865"/>
      <c r="AK297" s="865"/>
      <c r="AL297" s="865"/>
      <c r="AM297" s="865"/>
      <c r="AN297" s="865"/>
      <c r="AO297" s="865"/>
    </row>
    <row r="298" spans="1:41" ht="15">
      <c r="A298" s="865"/>
      <c r="B298" s="951"/>
      <c r="C298" s="865"/>
      <c r="D298" s="865"/>
      <c r="E298" s="865"/>
      <c r="F298" s="865"/>
      <c r="G298" s="865"/>
      <c r="H298" s="865"/>
      <c r="I298" s="865"/>
      <c r="J298" s="865"/>
      <c r="K298" s="865"/>
      <c r="L298" s="865"/>
      <c r="M298" s="865"/>
      <c r="N298" s="915"/>
      <c r="O298" s="866"/>
      <c r="P298" s="865"/>
      <c r="Q298" s="865"/>
      <c r="R298" s="865"/>
      <c r="S298" s="869"/>
      <c r="T298" s="869"/>
      <c r="U298" s="865"/>
      <c r="V298" s="865"/>
      <c r="W298" s="865"/>
      <c r="X298" s="865"/>
      <c r="Y298" s="865"/>
      <c r="Z298" s="865"/>
      <c r="AA298" s="865"/>
      <c r="AB298" s="866"/>
      <c r="AC298" s="865"/>
      <c r="AD298" s="865"/>
      <c r="AE298" s="865"/>
      <c r="AF298" s="865"/>
      <c r="AG298" s="865"/>
      <c r="AH298" s="865"/>
      <c r="AI298" s="865"/>
      <c r="AJ298" s="865"/>
      <c r="AK298" s="865"/>
      <c r="AL298" s="865"/>
      <c r="AM298" s="865"/>
      <c r="AN298" s="865"/>
      <c r="AO298" s="865"/>
    </row>
    <row r="299" spans="1:41" ht="15">
      <c r="A299" s="865"/>
      <c r="B299" s="951"/>
      <c r="C299" s="865"/>
      <c r="D299" s="865"/>
      <c r="E299" s="865"/>
      <c r="F299" s="865"/>
      <c r="G299" s="865"/>
      <c r="H299" s="865"/>
      <c r="I299" s="865"/>
      <c r="J299" s="865"/>
      <c r="K299" s="865"/>
      <c r="L299" s="865"/>
      <c r="M299" s="865"/>
      <c r="N299" s="915"/>
      <c r="O299" s="866"/>
      <c r="P299" s="865"/>
      <c r="Q299" s="865"/>
      <c r="R299" s="865"/>
      <c r="S299" s="869"/>
      <c r="T299" s="869"/>
      <c r="U299" s="865"/>
      <c r="V299" s="865"/>
      <c r="W299" s="865"/>
      <c r="X299" s="865"/>
      <c r="Y299" s="865"/>
      <c r="Z299" s="865"/>
      <c r="AA299" s="865"/>
      <c r="AB299" s="866"/>
      <c r="AC299" s="865"/>
      <c r="AD299" s="865"/>
      <c r="AE299" s="865"/>
      <c r="AF299" s="865"/>
      <c r="AG299" s="865"/>
      <c r="AH299" s="865"/>
      <c r="AI299" s="865"/>
      <c r="AJ299" s="865"/>
      <c r="AK299" s="865"/>
      <c r="AL299" s="865"/>
      <c r="AM299" s="865"/>
      <c r="AN299" s="865"/>
      <c r="AO299" s="865"/>
    </row>
    <row r="300" spans="1:41" ht="15">
      <c r="A300" s="865"/>
      <c r="B300" s="951"/>
      <c r="C300" s="865"/>
      <c r="D300" s="865"/>
      <c r="E300" s="865"/>
      <c r="F300" s="865"/>
      <c r="G300" s="865"/>
      <c r="H300" s="865"/>
      <c r="I300" s="865"/>
      <c r="J300" s="865"/>
      <c r="K300" s="865"/>
      <c r="L300" s="865"/>
      <c r="M300" s="865"/>
      <c r="N300" s="915"/>
      <c r="O300" s="866"/>
      <c r="P300" s="865"/>
      <c r="Q300" s="865"/>
      <c r="R300" s="865"/>
      <c r="S300" s="869"/>
      <c r="T300" s="869"/>
      <c r="U300" s="865"/>
      <c r="V300" s="865"/>
      <c r="W300" s="865"/>
      <c r="X300" s="865"/>
      <c r="Y300" s="865"/>
      <c r="Z300" s="865"/>
      <c r="AA300" s="865"/>
      <c r="AB300" s="866"/>
      <c r="AC300" s="865"/>
      <c r="AD300" s="865"/>
      <c r="AE300" s="865"/>
      <c r="AF300" s="865"/>
      <c r="AG300" s="865"/>
      <c r="AH300" s="865"/>
      <c r="AI300" s="865"/>
      <c r="AJ300" s="865"/>
      <c r="AK300" s="865"/>
      <c r="AL300" s="865"/>
      <c r="AM300" s="865"/>
      <c r="AN300" s="865"/>
      <c r="AO300" s="865"/>
    </row>
    <row r="301" spans="1:41" ht="15">
      <c r="A301" s="865"/>
      <c r="B301" s="951"/>
      <c r="C301" s="865"/>
      <c r="D301" s="865"/>
      <c r="E301" s="865"/>
      <c r="F301" s="865"/>
      <c r="G301" s="865"/>
      <c r="H301" s="865"/>
      <c r="I301" s="865"/>
      <c r="J301" s="865"/>
      <c r="K301" s="865"/>
      <c r="L301" s="865"/>
      <c r="M301" s="865"/>
      <c r="N301" s="915"/>
      <c r="O301" s="866"/>
      <c r="P301" s="865"/>
      <c r="Q301" s="865"/>
      <c r="R301" s="865"/>
      <c r="S301" s="869"/>
      <c r="T301" s="869"/>
      <c r="U301" s="865"/>
      <c r="V301" s="865"/>
      <c r="W301" s="865"/>
      <c r="X301" s="865"/>
      <c r="Y301" s="865"/>
      <c r="Z301" s="865"/>
      <c r="AA301" s="865"/>
      <c r="AB301" s="866"/>
      <c r="AC301" s="865"/>
      <c r="AD301" s="865"/>
      <c r="AE301" s="865"/>
      <c r="AF301" s="865"/>
      <c r="AG301" s="865"/>
      <c r="AH301" s="865"/>
      <c r="AI301" s="865"/>
      <c r="AJ301" s="865"/>
      <c r="AK301" s="865"/>
      <c r="AL301" s="865"/>
      <c r="AM301" s="865"/>
      <c r="AN301" s="865"/>
      <c r="AO301" s="865"/>
    </row>
    <row r="302" spans="1:41" ht="15">
      <c r="A302" s="865"/>
      <c r="B302" s="951"/>
      <c r="C302" s="865"/>
      <c r="D302" s="865"/>
      <c r="E302" s="865"/>
      <c r="F302" s="865"/>
      <c r="G302" s="865"/>
      <c r="H302" s="865"/>
      <c r="I302" s="865"/>
      <c r="J302" s="865"/>
      <c r="K302" s="865"/>
      <c r="L302" s="865"/>
      <c r="M302" s="865"/>
      <c r="N302" s="915"/>
      <c r="O302" s="866"/>
      <c r="P302" s="865"/>
      <c r="Q302" s="865"/>
      <c r="R302" s="865"/>
      <c r="S302" s="869"/>
      <c r="T302" s="869"/>
      <c r="U302" s="865"/>
      <c r="V302" s="865"/>
      <c r="W302" s="865"/>
      <c r="X302" s="865"/>
      <c r="Y302" s="865"/>
      <c r="Z302" s="865"/>
      <c r="AA302" s="865"/>
      <c r="AB302" s="866"/>
      <c r="AC302" s="865"/>
      <c r="AD302" s="865"/>
      <c r="AE302" s="865"/>
      <c r="AF302" s="865"/>
      <c r="AG302" s="865"/>
      <c r="AH302" s="865"/>
      <c r="AI302" s="865"/>
      <c r="AJ302" s="865"/>
      <c r="AK302" s="865"/>
      <c r="AL302" s="865"/>
      <c r="AM302" s="865"/>
      <c r="AN302" s="865"/>
      <c r="AO302" s="865"/>
    </row>
    <row r="303" spans="1:41" ht="15">
      <c r="A303" s="865"/>
      <c r="B303" s="951"/>
      <c r="C303" s="865"/>
      <c r="D303" s="865"/>
      <c r="E303" s="865"/>
      <c r="F303" s="865"/>
      <c r="G303" s="865"/>
      <c r="H303" s="865"/>
      <c r="I303" s="865"/>
      <c r="J303" s="865"/>
      <c r="K303" s="865"/>
      <c r="L303" s="865"/>
      <c r="M303" s="865"/>
      <c r="N303" s="915"/>
      <c r="O303" s="866"/>
      <c r="P303" s="865"/>
      <c r="Q303" s="865"/>
      <c r="R303" s="865"/>
      <c r="S303" s="869"/>
      <c r="T303" s="869"/>
      <c r="U303" s="865"/>
      <c r="V303" s="865"/>
      <c r="W303" s="865"/>
      <c r="X303" s="865"/>
      <c r="Y303" s="865"/>
      <c r="Z303" s="865"/>
      <c r="AA303" s="865"/>
      <c r="AB303" s="866"/>
      <c r="AC303" s="865"/>
      <c r="AD303" s="865"/>
      <c r="AE303" s="865"/>
      <c r="AF303" s="865"/>
      <c r="AG303" s="865"/>
      <c r="AH303" s="865"/>
      <c r="AI303" s="865"/>
      <c r="AJ303" s="865"/>
      <c r="AK303" s="865"/>
      <c r="AL303" s="865"/>
      <c r="AM303" s="865"/>
      <c r="AN303" s="865"/>
      <c r="AO303" s="865"/>
    </row>
    <row r="304" spans="1:41" ht="15">
      <c r="A304" s="865"/>
      <c r="B304" s="951"/>
      <c r="C304" s="865"/>
      <c r="D304" s="865"/>
      <c r="E304" s="865"/>
      <c r="F304" s="865"/>
      <c r="G304" s="865"/>
      <c r="H304" s="865"/>
      <c r="I304" s="865"/>
      <c r="J304" s="865"/>
      <c r="K304" s="865"/>
      <c r="L304" s="865"/>
      <c r="M304" s="865"/>
      <c r="N304" s="915"/>
      <c r="O304" s="866"/>
      <c r="P304" s="865"/>
      <c r="Q304" s="865"/>
      <c r="R304" s="865"/>
      <c r="S304" s="869"/>
      <c r="T304" s="869"/>
      <c r="U304" s="865"/>
      <c r="V304" s="865"/>
      <c r="W304" s="865"/>
      <c r="X304" s="865"/>
      <c r="Y304" s="865"/>
      <c r="Z304" s="865"/>
      <c r="AA304" s="865"/>
      <c r="AB304" s="866"/>
      <c r="AC304" s="865"/>
      <c r="AD304" s="865"/>
      <c r="AE304" s="865"/>
      <c r="AF304" s="865"/>
      <c r="AG304" s="865"/>
      <c r="AH304" s="865"/>
      <c r="AI304" s="865"/>
      <c r="AJ304" s="865"/>
      <c r="AK304" s="865"/>
      <c r="AL304" s="865"/>
      <c r="AM304" s="865"/>
      <c r="AN304" s="865"/>
      <c r="AO304" s="865"/>
    </row>
    <row r="305" spans="1:41" ht="15">
      <c r="A305" s="865"/>
      <c r="B305" s="951"/>
      <c r="C305" s="865"/>
      <c r="D305" s="865"/>
      <c r="E305" s="865"/>
      <c r="F305" s="865"/>
      <c r="G305" s="865"/>
      <c r="H305" s="865"/>
      <c r="I305" s="865"/>
      <c r="J305" s="865"/>
      <c r="K305" s="865"/>
      <c r="L305" s="865"/>
      <c r="M305" s="865"/>
      <c r="N305" s="915"/>
      <c r="O305" s="866"/>
      <c r="P305" s="865"/>
      <c r="Q305" s="865"/>
      <c r="R305" s="865"/>
      <c r="S305" s="869"/>
      <c r="T305" s="869"/>
      <c r="U305" s="865"/>
      <c r="V305" s="865"/>
      <c r="W305" s="865"/>
      <c r="X305" s="865"/>
      <c r="Y305" s="865"/>
      <c r="Z305" s="865"/>
      <c r="AA305" s="865"/>
      <c r="AB305" s="866"/>
      <c r="AC305" s="865"/>
      <c r="AD305" s="865"/>
      <c r="AE305" s="865"/>
      <c r="AF305" s="865"/>
      <c r="AG305" s="865"/>
      <c r="AH305" s="865"/>
      <c r="AI305" s="865"/>
      <c r="AJ305" s="865"/>
      <c r="AK305" s="865"/>
      <c r="AL305" s="865"/>
      <c r="AM305" s="865"/>
      <c r="AN305" s="865"/>
      <c r="AO305" s="865"/>
    </row>
    <row r="306" spans="1:41" ht="15">
      <c r="A306" s="865"/>
      <c r="B306" s="951"/>
      <c r="C306" s="865"/>
      <c r="D306" s="865"/>
      <c r="E306" s="865"/>
      <c r="F306" s="865"/>
      <c r="G306" s="865"/>
      <c r="H306" s="865"/>
      <c r="I306" s="865"/>
      <c r="J306" s="865"/>
      <c r="K306" s="865"/>
      <c r="L306" s="865"/>
      <c r="M306" s="865"/>
      <c r="N306" s="915"/>
      <c r="O306" s="866"/>
      <c r="P306" s="865"/>
      <c r="Q306" s="865"/>
      <c r="R306" s="865"/>
      <c r="S306" s="869"/>
      <c r="T306" s="869"/>
      <c r="U306" s="865"/>
      <c r="V306" s="865"/>
      <c r="W306" s="865"/>
      <c r="X306" s="865"/>
      <c r="Y306" s="865"/>
      <c r="Z306" s="865"/>
      <c r="AA306" s="865"/>
      <c r="AB306" s="866"/>
      <c r="AC306" s="865"/>
      <c r="AD306" s="865"/>
      <c r="AE306" s="865"/>
      <c r="AF306" s="865"/>
      <c r="AG306" s="865"/>
      <c r="AH306" s="865"/>
      <c r="AI306" s="865"/>
      <c r="AJ306" s="865"/>
      <c r="AK306" s="865"/>
      <c r="AL306" s="865"/>
      <c r="AM306" s="865"/>
      <c r="AN306" s="865"/>
      <c r="AO306" s="865"/>
    </row>
    <row r="307" spans="1:41" ht="15">
      <c r="A307" s="865"/>
      <c r="B307" s="951"/>
      <c r="C307" s="865"/>
      <c r="D307" s="865"/>
      <c r="E307" s="865"/>
      <c r="F307" s="865"/>
      <c r="G307" s="865"/>
      <c r="H307" s="865"/>
      <c r="I307" s="865"/>
      <c r="J307" s="865"/>
      <c r="K307" s="865"/>
      <c r="L307" s="865"/>
      <c r="M307" s="865"/>
      <c r="N307" s="915"/>
      <c r="O307" s="866"/>
      <c r="P307" s="865"/>
      <c r="Q307" s="865"/>
      <c r="R307" s="865"/>
      <c r="S307" s="869"/>
      <c r="T307" s="869"/>
      <c r="U307" s="865"/>
      <c r="V307" s="865"/>
      <c r="W307" s="865"/>
      <c r="X307" s="865"/>
      <c r="Y307" s="865"/>
      <c r="Z307" s="865"/>
      <c r="AA307" s="865"/>
      <c r="AB307" s="866"/>
      <c r="AC307" s="865"/>
      <c r="AD307" s="865"/>
      <c r="AE307" s="865"/>
      <c r="AF307" s="865"/>
      <c r="AG307" s="865"/>
      <c r="AH307" s="865"/>
      <c r="AI307" s="865"/>
      <c r="AJ307" s="865"/>
      <c r="AK307" s="865"/>
      <c r="AL307" s="865"/>
      <c r="AM307" s="865"/>
      <c r="AN307" s="865"/>
      <c r="AO307" s="865"/>
    </row>
    <row r="308" spans="1:41" ht="15">
      <c r="A308" s="865"/>
      <c r="B308" s="951"/>
      <c r="C308" s="865"/>
      <c r="D308" s="865"/>
      <c r="E308" s="865"/>
      <c r="F308" s="865"/>
      <c r="G308" s="865"/>
      <c r="H308" s="865"/>
      <c r="I308" s="865"/>
      <c r="J308" s="865"/>
      <c r="K308" s="865"/>
      <c r="L308" s="865"/>
      <c r="M308" s="865"/>
      <c r="N308" s="915"/>
      <c r="O308" s="866"/>
      <c r="P308" s="865"/>
      <c r="Q308" s="865"/>
      <c r="R308" s="865"/>
      <c r="S308" s="869"/>
      <c r="T308" s="869"/>
      <c r="U308" s="865"/>
      <c r="V308" s="865"/>
      <c r="W308" s="865"/>
      <c r="X308" s="865"/>
      <c r="Y308" s="865"/>
      <c r="Z308" s="865"/>
      <c r="AA308" s="865"/>
      <c r="AB308" s="866"/>
      <c r="AC308" s="865"/>
      <c r="AD308" s="865"/>
      <c r="AE308" s="865"/>
      <c r="AF308" s="865"/>
      <c r="AG308" s="865"/>
      <c r="AH308" s="865"/>
      <c r="AI308" s="865"/>
      <c r="AJ308" s="865"/>
      <c r="AK308" s="865"/>
      <c r="AL308" s="865"/>
      <c r="AM308" s="865"/>
      <c r="AN308" s="865"/>
      <c r="AO308" s="865"/>
    </row>
    <row r="309" spans="1:41" ht="15">
      <c r="A309" s="865"/>
      <c r="B309" s="951"/>
      <c r="C309" s="865"/>
      <c r="D309" s="865"/>
      <c r="E309" s="865"/>
      <c r="F309" s="865"/>
      <c r="G309" s="865"/>
      <c r="H309" s="865"/>
      <c r="I309" s="865"/>
      <c r="J309" s="865"/>
      <c r="K309" s="865"/>
      <c r="L309" s="865"/>
      <c r="M309" s="865"/>
      <c r="N309" s="915"/>
      <c r="O309" s="866"/>
      <c r="P309" s="865"/>
      <c r="Q309" s="865"/>
      <c r="R309" s="865"/>
      <c r="S309" s="869"/>
      <c r="T309" s="869"/>
      <c r="U309" s="865"/>
      <c r="V309" s="865"/>
      <c r="W309" s="865"/>
      <c r="X309" s="865"/>
      <c r="Y309" s="865"/>
      <c r="Z309" s="865"/>
      <c r="AA309" s="865"/>
      <c r="AB309" s="866"/>
      <c r="AC309" s="865"/>
      <c r="AD309" s="865"/>
      <c r="AE309" s="865"/>
      <c r="AF309" s="865"/>
      <c r="AG309" s="865"/>
      <c r="AH309" s="865"/>
      <c r="AI309" s="865"/>
      <c r="AJ309" s="865"/>
      <c r="AK309" s="865"/>
      <c r="AL309" s="865"/>
      <c r="AM309" s="865"/>
      <c r="AN309" s="865"/>
      <c r="AO309" s="865"/>
    </row>
    <row r="310" spans="1:41" ht="15">
      <c r="A310" s="865"/>
      <c r="B310" s="951"/>
      <c r="C310" s="865"/>
      <c r="D310" s="865"/>
      <c r="E310" s="865"/>
      <c r="F310" s="865"/>
      <c r="G310" s="865"/>
      <c r="H310" s="865"/>
      <c r="I310" s="865"/>
      <c r="J310" s="865"/>
      <c r="K310" s="865"/>
      <c r="L310" s="865"/>
      <c r="M310" s="865"/>
      <c r="N310" s="915"/>
      <c r="O310" s="866"/>
      <c r="P310" s="865"/>
      <c r="Q310" s="865"/>
      <c r="R310" s="865"/>
      <c r="S310" s="869"/>
      <c r="T310" s="869"/>
      <c r="U310" s="865"/>
      <c r="V310" s="865"/>
      <c r="W310" s="865"/>
      <c r="X310" s="865"/>
      <c r="Y310" s="865"/>
      <c r="Z310" s="865"/>
      <c r="AA310" s="865"/>
      <c r="AB310" s="866"/>
      <c r="AC310" s="865"/>
      <c r="AD310" s="865"/>
      <c r="AE310" s="865"/>
      <c r="AF310" s="865"/>
      <c r="AG310" s="865"/>
      <c r="AH310" s="865"/>
      <c r="AI310" s="865"/>
      <c r="AJ310" s="865"/>
      <c r="AK310" s="865"/>
      <c r="AL310" s="865"/>
      <c r="AM310" s="865"/>
      <c r="AN310" s="865"/>
      <c r="AO310" s="865"/>
    </row>
    <row r="311" spans="1:41" ht="15">
      <c r="A311" s="865"/>
      <c r="B311" s="951"/>
      <c r="C311" s="865"/>
      <c r="D311" s="865"/>
      <c r="E311" s="865"/>
      <c r="F311" s="865"/>
      <c r="G311" s="865"/>
      <c r="H311" s="865"/>
      <c r="I311" s="865"/>
      <c r="J311" s="865"/>
      <c r="K311" s="865"/>
      <c r="L311" s="865"/>
      <c r="M311" s="865"/>
      <c r="N311" s="915"/>
      <c r="O311" s="866"/>
      <c r="P311" s="865"/>
      <c r="Q311" s="865"/>
      <c r="R311" s="865"/>
      <c r="S311" s="869"/>
      <c r="T311" s="869"/>
      <c r="U311" s="865"/>
      <c r="V311" s="865"/>
      <c r="W311" s="865"/>
      <c r="X311" s="865"/>
      <c r="Y311" s="865"/>
      <c r="Z311" s="865"/>
      <c r="AA311" s="865"/>
      <c r="AB311" s="866"/>
      <c r="AC311" s="865"/>
      <c r="AD311" s="865"/>
      <c r="AE311" s="865"/>
      <c r="AF311" s="865"/>
      <c r="AG311" s="865"/>
      <c r="AH311" s="865"/>
      <c r="AI311" s="865"/>
      <c r="AJ311" s="865"/>
      <c r="AK311" s="865"/>
      <c r="AL311" s="865"/>
      <c r="AM311" s="865"/>
      <c r="AN311" s="865"/>
      <c r="AO311" s="865"/>
    </row>
    <row r="312" spans="1:41" ht="15">
      <c r="A312" s="865"/>
      <c r="B312" s="951"/>
      <c r="C312" s="865"/>
      <c r="D312" s="865"/>
      <c r="E312" s="865"/>
      <c r="F312" s="865"/>
      <c r="G312" s="865"/>
      <c r="H312" s="865"/>
      <c r="I312" s="865"/>
      <c r="J312" s="865"/>
      <c r="K312" s="865"/>
      <c r="L312" s="865"/>
      <c r="M312" s="865"/>
      <c r="N312" s="915"/>
      <c r="O312" s="866"/>
      <c r="P312" s="865"/>
      <c r="Q312" s="865"/>
      <c r="R312" s="865"/>
      <c r="S312" s="869"/>
      <c r="T312" s="869"/>
      <c r="U312" s="865"/>
      <c r="V312" s="865"/>
      <c r="W312" s="865"/>
      <c r="X312" s="865"/>
      <c r="Y312" s="865"/>
      <c r="Z312" s="865"/>
      <c r="AA312" s="865"/>
      <c r="AB312" s="866"/>
      <c r="AC312" s="865"/>
      <c r="AD312" s="865"/>
      <c r="AE312" s="865"/>
      <c r="AF312" s="865"/>
      <c r="AG312" s="865"/>
      <c r="AH312" s="865"/>
      <c r="AI312" s="865"/>
      <c r="AJ312" s="865"/>
      <c r="AK312" s="865"/>
      <c r="AL312" s="865"/>
      <c r="AM312" s="865"/>
      <c r="AN312" s="865"/>
      <c r="AO312" s="865"/>
    </row>
    <row r="313" spans="1:41" ht="15">
      <c r="A313" s="865"/>
      <c r="B313" s="951"/>
      <c r="C313" s="865"/>
      <c r="D313" s="865"/>
      <c r="E313" s="865"/>
      <c r="F313" s="865"/>
      <c r="G313" s="865"/>
      <c r="H313" s="865"/>
      <c r="I313" s="865"/>
      <c r="J313" s="865"/>
      <c r="K313" s="865"/>
      <c r="L313" s="865"/>
      <c r="M313" s="865"/>
      <c r="N313" s="915"/>
      <c r="O313" s="866"/>
      <c r="P313" s="865"/>
      <c r="Q313" s="865"/>
      <c r="R313" s="865"/>
      <c r="S313" s="869"/>
      <c r="T313" s="869"/>
      <c r="U313" s="865"/>
      <c r="V313" s="865"/>
      <c r="W313" s="865"/>
      <c r="X313" s="865"/>
      <c r="Y313" s="865"/>
      <c r="Z313" s="865"/>
      <c r="AA313" s="865"/>
      <c r="AB313" s="866"/>
      <c r="AC313" s="865"/>
      <c r="AD313" s="865"/>
      <c r="AE313" s="865"/>
      <c r="AF313" s="865"/>
      <c r="AG313" s="865"/>
      <c r="AH313" s="865"/>
      <c r="AI313" s="865"/>
      <c r="AJ313" s="865"/>
      <c r="AK313" s="865"/>
      <c r="AL313" s="865"/>
      <c r="AM313" s="865"/>
      <c r="AN313" s="865"/>
      <c r="AO313" s="865"/>
    </row>
    <row r="314" spans="1:41" ht="15">
      <c r="A314" s="865"/>
      <c r="B314" s="951"/>
      <c r="C314" s="865"/>
      <c r="D314" s="865"/>
      <c r="E314" s="865"/>
      <c r="F314" s="865"/>
      <c r="G314" s="865"/>
      <c r="H314" s="865"/>
      <c r="I314" s="865"/>
      <c r="J314" s="865"/>
      <c r="K314" s="865"/>
      <c r="L314" s="865"/>
      <c r="M314" s="865"/>
      <c r="N314" s="915"/>
      <c r="O314" s="866"/>
      <c r="P314" s="865"/>
      <c r="Q314" s="865"/>
      <c r="R314" s="865"/>
      <c r="S314" s="869"/>
      <c r="T314" s="869"/>
      <c r="U314" s="865"/>
      <c r="V314" s="865"/>
      <c r="W314" s="865"/>
      <c r="X314" s="865"/>
      <c r="Y314" s="865"/>
      <c r="Z314" s="865"/>
      <c r="AA314" s="865"/>
      <c r="AB314" s="866"/>
      <c r="AC314" s="865"/>
      <c r="AD314" s="865"/>
      <c r="AE314" s="865"/>
      <c r="AF314" s="865"/>
      <c r="AG314" s="865"/>
      <c r="AH314" s="865"/>
      <c r="AI314" s="865"/>
      <c r="AJ314" s="865"/>
      <c r="AK314" s="865"/>
      <c r="AL314" s="865"/>
      <c r="AM314" s="865"/>
      <c r="AN314" s="865"/>
      <c r="AO314" s="865"/>
    </row>
    <row r="315" spans="1:41" ht="15">
      <c r="A315" s="865"/>
      <c r="B315" s="951"/>
      <c r="C315" s="865"/>
      <c r="D315" s="865"/>
      <c r="E315" s="865"/>
      <c r="F315" s="865"/>
      <c r="G315" s="865"/>
      <c r="H315" s="865"/>
      <c r="I315" s="865"/>
      <c r="J315" s="865"/>
      <c r="K315" s="865"/>
      <c r="L315" s="865"/>
      <c r="M315" s="865"/>
      <c r="N315" s="915"/>
      <c r="O315" s="866"/>
      <c r="P315" s="865"/>
      <c r="Q315" s="865"/>
      <c r="R315" s="865"/>
      <c r="S315" s="869"/>
      <c r="T315" s="869"/>
      <c r="U315" s="865"/>
      <c r="V315" s="865"/>
      <c r="W315" s="865"/>
      <c r="X315" s="865"/>
      <c r="Y315" s="865"/>
      <c r="Z315" s="865"/>
      <c r="AA315" s="865"/>
      <c r="AB315" s="866"/>
      <c r="AC315" s="865"/>
      <c r="AD315" s="865"/>
      <c r="AE315" s="865"/>
      <c r="AF315" s="865"/>
      <c r="AG315" s="865"/>
      <c r="AH315" s="865"/>
      <c r="AI315" s="865"/>
      <c r="AJ315" s="865"/>
      <c r="AK315" s="865"/>
      <c r="AL315" s="865"/>
      <c r="AM315" s="865"/>
      <c r="AN315" s="865"/>
      <c r="AO315" s="865"/>
    </row>
    <row r="316" spans="1:41" ht="15">
      <c r="A316" s="865"/>
      <c r="B316" s="951"/>
      <c r="C316" s="865"/>
      <c r="D316" s="865"/>
      <c r="E316" s="865"/>
      <c r="F316" s="865"/>
      <c r="G316" s="865"/>
      <c r="H316" s="865"/>
      <c r="I316" s="865"/>
      <c r="J316" s="865"/>
      <c r="K316" s="865"/>
      <c r="L316" s="865"/>
      <c r="M316" s="865"/>
      <c r="N316" s="915"/>
      <c r="O316" s="866"/>
      <c r="P316" s="865"/>
      <c r="Q316" s="865"/>
      <c r="R316" s="865"/>
      <c r="S316" s="869"/>
      <c r="T316" s="869"/>
      <c r="U316" s="865"/>
      <c r="V316" s="865"/>
      <c r="W316" s="865"/>
      <c r="X316" s="865"/>
      <c r="Y316" s="865"/>
      <c r="Z316" s="865"/>
      <c r="AA316" s="865"/>
      <c r="AB316" s="866"/>
      <c r="AC316" s="865"/>
      <c r="AD316" s="865"/>
      <c r="AE316" s="865"/>
      <c r="AF316" s="865"/>
      <c r="AG316" s="865"/>
      <c r="AH316" s="865"/>
      <c r="AI316" s="865"/>
      <c r="AJ316" s="865"/>
      <c r="AK316" s="865"/>
      <c r="AL316" s="865"/>
      <c r="AM316" s="865"/>
      <c r="AN316" s="865"/>
      <c r="AO316" s="865"/>
    </row>
    <row r="317" spans="1:41" ht="15">
      <c r="A317" s="865"/>
      <c r="B317" s="951"/>
      <c r="C317" s="865"/>
      <c r="D317" s="865"/>
      <c r="E317" s="865"/>
      <c r="F317" s="865"/>
      <c r="G317" s="865"/>
      <c r="H317" s="865"/>
      <c r="I317" s="865"/>
      <c r="J317" s="865"/>
      <c r="K317" s="865"/>
      <c r="L317" s="865"/>
      <c r="M317" s="865"/>
      <c r="N317" s="915"/>
      <c r="O317" s="866"/>
      <c r="P317" s="865"/>
      <c r="Q317" s="865"/>
      <c r="R317" s="865"/>
      <c r="S317" s="869"/>
      <c r="T317" s="869"/>
      <c r="U317" s="865"/>
      <c r="V317" s="865"/>
      <c r="W317" s="865"/>
      <c r="X317" s="865"/>
      <c r="Y317" s="865"/>
      <c r="Z317" s="865"/>
      <c r="AA317" s="865"/>
      <c r="AB317" s="866"/>
      <c r="AC317" s="865"/>
      <c r="AD317" s="865"/>
      <c r="AE317" s="865"/>
      <c r="AF317" s="865"/>
      <c r="AG317" s="865"/>
      <c r="AH317" s="865"/>
      <c r="AI317" s="865"/>
      <c r="AJ317" s="865"/>
      <c r="AK317" s="865"/>
      <c r="AL317" s="865"/>
      <c r="AM317" s="865"/>
      <c r="AN317" s="865"/>
      <c r="AO317" s="865"/>
    </row>
    <row r="318" spans="1:41" ht="15">
      <c r="A318" s="865"/>
      <c r="B318" s="951"/>
      <c r="C318" s="865"/>
      <c r="D318" s="865"/>
      <c r="E318" s="865"/>
      <c r="F318" s="865"/>
      <c r="G318" s="865"/>
      <c r="H318" s="865"/>
      <c r="I318" s="865"/>
      <c r="J318" s="865"/>
      <c r="K318" s="865"/>
      <c r="L318" s="865"/>
      <c r="M318" s="865"/>
      <c r="N318" s="915"/>
      <c r="O318" s="866"/>
      <c r="P318" s="865"/>
      <c r="Q318" s="865"/>
      <c r="R318" s="865"/>
      <c r="S318" s="869"/>
      <c r="T318" s="869"/>
      <c r="U318" s="865"/>
      <c r="V318" s="865"/>
      <c r="W318" s="865"/>
      <c r="X318" s="865"/>
      <c r="Y318" s="865"/>
      <c r="Z318" s="865"/>
      <c r="AA318" s="865"/>
      <c r="AB318" s="866"/>
      <c r="AC318" s="865"/>
      <c r="AD318" s="865"/>
      <c r="AE318" s="865"/>
      <c r="AF318" s="865"/>
      <c r="AG318" s="865"/>
      <c r="AH318" s="865"/>
      <c r="AI318" s="865"/>
      <c r="AJ318" s="865"/>
      <c r="AK318" s="865"/>
      <c r="AL318" s="865"/>
      <c r="AM318" s="865"/>
      <c r="AN318" s="865"/>
      <c r="AO318" s="865"/>
    </row>
    <row r="319" spans="1:41" ht="15">
      <c r="A319" s="865"/>
      <c r="B319" s="951"/>
      <c r="C319" s="865"/>
      <c r="D319" s="865"/>
      <c r="E319" s="865"/>
      <c r="F319" s="865"/>
      <c r="G319" s="865"/>
      <c r="H319" s="865"/>
      <c r="I319" s="865"/>
      <c r="J319" s="865"/>
      <c r="K319" s="865"/>
      <c r="L319" s="865"/>
      <c r="M319" s="865"/>
      <c r="N319" s="915"/>
      <c r="O319" s="866"/>
      <c r="P319" s="865"/>
      <c r="Q319" s="865"/>
      <c r="R319" s="865"/>
      <c r="S319" s="869"/>
      <c r="T319" s="869"/>
      <c r="U319" s="865"/>
      <c r="V319" s="865"/>
      <c r="W319" s="865"/>
      <c r="X319" s="865"/>
      <c r="Y319" s="865"/>
      <c r="Z319" s="865"/>
      <c r="AA319" s="865"/>
      <c r="AB319" s="866"/>
      <c r="AC319" s="865"/>
      <c r="AD319" s="865"/>
      <c r="AE319" s="865"/>
      <c r="AF319" s="865"/>
      <c r="AG319" s="865"/>
      <c r="AH319" s="865"/>
      <c r="AI319" s="865"/>
      <c r="AJ319" s="865"/>
      <c r="AK319" s="865"/>
      <c r="AL319" s="865"/>
      <c r="AM319" s="865"/>
      <c r="AN319" s="865"/>
      <c r="AO319" s="865"/>
    </row>
    <row r="320" spans="1:41" ht="15">
      <c r="A320" s="865"/>
      <c r="B320" s="951"/>
      <c r="C320" s="865"/>
      <c r="D320" s="865"/>
      <c r="E320" s="865"/>
      <c r="F320" s="865"/>
      <c r="G320" s="865"/>
      <c r="H320" s="865"/>
      <c r="I320" s="865"/>
      <c r="J320" s="865"/>
      <c r="K320" s="865"/>
      <c r="L320" s="865"/>
      <c r="M320" s="865"/>
      <c r="N320" s="915"/>
      <c r="O320" s="866"/>
      <c r="P320" s="865"/>
      <c r="Q320" s="865"/>
      <c r="R320" s="865"/>
      <c r="S320" s="869"/>
      <c r="T320" s="869"/>
      <c r="U320" s="865"/>
      <c r="V320" s="865"/>
      <c r="W320" s="865"/>
      <c r="X320" s="865"/>
      <c r="Y320" s="865"/>
      <c r="Z320" s="865"/>
      <c r="AA320" s="865"/>
      <c r="AB320" s="866"/>
      <c r="AC320" s="865"/>
      <c r="AD320" s="865"/>
      <c r="AE320" s="865"/>
      <c r="AF320" s="865"/>
      <c r="AG320" s="865"/>
      <c r="AH320" s="865"/>
      <c r="AI320" s="865"/>
      <c r="AJ320" s="865"/>
      <c r="AK320" s="865"/>
      <c r="AL320" s="865"/>
      <c r="AM320" s="865"/>
      <c r="AN320" s="865"/>
      <c r="AO320" s="865"/>
    </row>
    <row r="321" spans="1:41" ht="15">
      <c r="A321" s="865"/>
      <c r="B321" s="951"/>
      <c r="C321" s="865"/>
      <c r="D321" s="865"/>
      <c r="E321" s="865"/>
      <c r="F321" s="865"/>
      <c r="G321" s="865"/>
      <c r="H321" s="865"/>
      <c r="I321" s="865"/>
      <c r="J321" s="865"/>
      <c r="K321" s="865"/>
      <c r="L321" s="865"/>
      <c r="M321" s="865"/>
      <c r="N321" s="915"/>
      <c r="O321" s="866"/>
      <c r="P321" s="865"/>
      <c r="Q321" s="865"/>
      <c r="R321" s="865"/>
      <c r="S321" s="869"/>
      <c r="T321" s="869"/>
      <c r="U321" s="865"/>
      <c r="V321" s="865"/>
      <c r="W321" s="865"/>
      <c r="X321" s="865"/>
      <c r="Y321" s="865"/>
      <c r="Z321" s="865"/>
      <c r="AA321" s="865"/>
      <c r="AB321" s="866"/>
      <c r="AC321" s="865"/>
      <c r="AD321" s="865"/>
      <c r="AE321" s="865"/>
      <c r="AF321" s="865"/>
      <c r="AG321" s="865"/>
      <c r="AH321" s="865"/>
      <c r="AI321" s="865"/>
      <c r="AJ321" s="865"/>
      <c r="AK321" s="865"/>
      <c r="AL321" s="865"/>
      <c r="AM321" s="865"/>
      <c r="AN321" s="865"/>
      <c r="AO321" s="865"/>
    </row>
    <row r="322" spans="1:41" ht="15">
      <c r="A322" s="865"/>
      <c r="B322" s="951"/>
      <c r="C322" s="865"/>
      <c r="D322" s="865"/>
      <c r="E322" s="865"/>
      <c r="F322" s="865"/>
      <c r="G322" s="865"/>
      <c r="H322" s="865"/>
      <c r="I322" s="865"/>
      <c r="J322" s="865"/>
      <c r="K322" s="865"/>
      <c r="L322" s="865"/>
      <c r="M322" s="865"/>
      <c r="N322" s="915"/>
      <c r="O322" s="866"/>
      <c r="P322" s="865"/>
      <c r="Q322" s="865"/>
      <c r="R322" s="865"/>
      <c r="S322" s="869"/>
      <c r="T322" s="869"/>
      <c r="U322" s="865"/>
      <c r="V322" s="865"/>
      <c r="W322" s="865"/>
      <c r="X322" s="865"/>
      <c r="Y322" s="865"/>
      <c r="Z322" s="865"/>
      <c r="AA322" s="865"/>
      <c r="AB322" s="866"/>
      <c r="AC322" s="865"/>
      <c r="AD322" s="865"/>
      <c r="AE322" s="865"/>
      <c r="AF322" s="865"/>
      <c r="AG322" s="865"/>
      <c r="AH322" s="865"/>
      <c r="AI322" s="865"/>
      <c r="AJ322" s="865"/>
      <c r="AK322" s="865"/>
      <c r="AL322" s="865"/>
      <c r="AM322" s="865"/>
      <c r="AN322" s="865"/>
      <c r="AO322" s="865"/>
    </row>
    <row r="323" spans="1:41" ht="15">
      <c r="A323" s="865"/>
      <c r="B323" s="951"/>
      <c r="C323" s="865"/>
      <c r="D323" s="865"/>
      <c r="E323" s="865"/>
      <c r="F323" s="865"/>
      <c r="G323" s="865"/>
      <c r="H323" s="865"/>
      <c r="I323" s="865"/>
      <c r="J323" s="865"/>
      <c r="K323" s="865"/>
      <c r="L323" s="865"/>
      <c r="M323" s="865"/>
      <c r="N323" s="915"/>
      <c r="O323" s="866"/>
      <c r="P323" s="865"/>
      <c r="Q323" s="865"/>
      <c r="R323" s="865"/>
      <c r="S323" s="869"/>
      <c r="T323" s="869"/>
      <c r="U323" s="865"/>
      <c r="V323" s="865"/>
      <c r="W323" s="865"/>
      <c r="X323" s="865"/>
      <c r="Y323" s="865"/>
      <c r="Z323" s="865"/>
      <c r="AA323" s="865"/>
      <c r="AB323" s="866"/>
      <c r="AC323" s="865"/>
      <c r="AD323" s="865"/>
      <c r="AE323" s="865"/>
      <c r="AF323" s="865"/>
      <c r="AG323" s="865"/>
      <c r="AH323" s="865"/>
      <c r="AI323" s="865"/>
      <c r="AJ323" s="865"/>
      <c r="AK323" s="865"/>
      <c r="AL323" s="865"/>
      <c r="AM323" s="865"/>
      <c r="AN323" s="865"/>
      <c r="AO323" s="865"/>
    </row>
    <row r="324" spans="1:41" ht="15">
      <c r="A324" s="865"/>
      <c r="B324" s="951"/>
      <c r="C324" s="865"/>
      <c r="D324" s="865"/>
      <c r="E324" s="865"/>
      <c r="F324" s="865"/>
      <c r="G324" s="865"/>
      <c r="H324" s="865"/>
      <c r="I324" s="865"/>
      <c r="J324" s="865"/>
      <c r="K324" s="865"/>
      <c r="L324" s="865"/>
      <c r="M324" s="865"/>
      <c r="N324" s="915"/>
      <c r="O324" s="866"/>
      <c r="P324" s="865"/>
      <c r="Q324" s="865"/>
      <c r="R324" s="865"/>
      <c r="S324" s="869"/>
      <c r="T324" s="869"/>
      <c r="U324" s="865"/>
      <c r="V324" s="865"/>
      <c r="W324" s="865"/>
      <c r="X324" s="865"/>
      <c r="Y324" s="865"/>
      <c r="Z324" s="865"/>
      <c r="AA324" s="865"/>
      <c r="AB324" s="866"/>
      <c r="AC324" s="865"/>
      <c r="AD324" s="865"/>
      <c r="AE324" s="865"/>
      <c r="AF324" s="865"/>
      <c r="AG324" s="865"/>
      <c r="AH324" s="865"/>
      <c r="AI324" s="865"/>
      <c r="AJ324" s="865"/>
      <c r="AK324" s="865"/>
      <c r="AL324" s="865"/>
      <c r="AM324" s="865"/>
      <c r="AN324" s="865"/>
      <c r="AO324" s="865"/>
    </row>
    <row r="325" spans="1:41" ht="15">
      <c r="A325" s="865"/>
      <c r="B325" s="951"/>
      <c r="C325" s="865"/>
      <c r="D325" s="865"/>
      <c r="E325" s="865"/>
      <c r="F325" s="865"/>
      <c r="G325" s="865"/>
      <c r="H325" s="865"/>
      <c r="I325" s="865"/>
      <c r="J325" s="865"/>
      <c r="K325" s="865"/>
      <c r="L325" s="865"/>
      <c r="M325" s="865"/>
      <c r="N325" s="915"/>
      <c r="O325" s="866"/>
      <c r="P325" s="865"/>
      <c r="Q325" s="865"/>
      <c r="R325" s="865"/>
      <c r="S325" s="869"/>
      <c r="T325" s="869"/>
      <c r="U325" s="865"/>
      <c r="V325" s="865"/>
      <c r="W325" s="865"/>
      <c r="X325" s="865"/>
      <c r="Y325" s="865"/>
      <c r="Z325" s="865"/>
      <c r="AA325" s="865"/>
      <c r="AB325" s="866"/>
      <c r="AC325" s="865"/>
      <c r="AD325" s="865"/>
      <c r="AE325" s="865"/>
      <c r="AF325" s="865"/>
      <c r="AG325" s="865"/>
      <c r="AH325" s="865"/>
      <c r="AI325" s="865"/>
      <c r="AJ325" s="865"/>
      <c r="AK325" s="865"/>
      <c r="AL325" s="865"/>
      <c r="AM325" s="865"/>
      <c r="AN325" s="865"/>
      <c r="AO325" s="865"/>
    </row>
    <row r="326" spans="1:41" ht="15">
      <c r="A326" s="865"/>
      <c r="B326" s="951"/>
      <c r="C326" s="865"/>
      <c r="D326" s="865"/>
      <c r="E326" s="865"/>
      <c r="F326" s="865"/>
      <c r="G326" s="865"/>
      <c r="H326" s="865"/>
      <c r="I326" s="865"/>
      <c r="J326" s="865"/>
      <c r="K326" s="865"/>
      <c r="L326" s="865"/>
      <c r="M326" s="865"/>
      <c r="N326" s="915"/>
      <c r="O326" s="866"/>
      <c r="P326" s="865"/>
      <c r="Q326" s="865"/>
      <c r="R326" s="865"/>
      <c r="S326" s="869"/>
      <c r="T326" s="869"/>
      <c r="U326" s="865"/>
      <c r="V326" s="865"/>
      <c r="W326" s="865"/>
      <c r="X326" s="865"/>
      <c r="Y326" s="865"/>
      <c r="Z326" s="865"/>
      <c r="AA326" s="865"/>
      <c r="AB326" s="866"/>
      <c r="AC326" s="865"/>
      <c r="AD326" s="865"/>
      <c r="AE326" s="865"/>
      <c r="AF326" s="865"/>
      <c r="AG326" s="865"/>
      <c r="AH326" s="865"/>
      <c r="AI326" s="865"/>
      <c r="AJ326" s="865"/>
      <c r="AK326" s="865"/>
      <c r="AL326" s="865"/>
      <c r="AM326" s="865"/>
      <c r="AN326" s="865"/>
      <c r="AO326" s="865"/>
    </row>
    <row r="327" spans="1:41" ht="15">
      <c r="A327" s="865"/>
      <c r="B327" s="951"/>
      <c r="C327" s="865"/>
      <c r="D327" s="865"/>
      <c r="E327" s="865"/>
      <c r="F327" s="865"/>
      <c r="G327" s="865"/>
      <c r="H327" s="865"/>
      <c r="I327" s="865"/>
      <c r="J327" s="865"/>
      <c r="K327" s="865"/>
      <c r="L327" s="865"/>
      <c r="M327" s="865"/>
      <c r="N327" s="915"/>
      <c r="O327" s="866"/>
      <c r="P327" s="865"/>
      <c r="Q327" s="865"/>
      <c r="R327" s="865"/>
      <c r="S327" s="869"/>
      <c r="T327" s="869"/>
      <c r="U327" s="865"/>
      <c r="V327" s="865"/>
      <c r="W327" s="865"/>
      <c r="X327" s="865"/>
      <c r="Y327" s="865"/>
      <c r="Z327" s="865"/>
      <c r="AA327" s="865"/>
      <c r="AB327" s="866"/>
      <c r="AC327" s="865"/>
      <c r="AD327" s="865"/>
      <c r="AE327" s="865"/>
      <c r="AF327" s="865"/>
      <c r="AG327" s="865"/>
      <c r="AH327" s="865"/>
      <c r="AI327" s="865"/>
      <c r="AJ327" s="865"/>
      <c r="AK327" s="865"/>
      <c r="AL327" s="865"/>
      <c r="AM327" s="865"/>
      <c r="AN327" s="865"/>
      <c r="AO327" s="865"/>
    </row>
    <row r="328" spans="1:41" ht="15">
      <c r="A328" s="865"/>
      <c r="B328" s="951"/>
      <c r="C328" s="865"/>
      <c r="D328" s="865"/>
      <c r="E328" s="865"/>
      <c r="F328" s="865"/>
      <c r="G328" s="865"/>
      <c r="H328" s="865"/>
      <c r="I328" s="865"/>
      <c r="J328" s="865"/>
      <c r="K328" s="865"/>
      <c r="L328" s="865"/>
      <c r="M328" s="865"/>
      <c r="N328" s="915"/>
      <c r="O328" s="866"/>
      <c r="P328" s="865"/>
      <c r="Q328" s="865"/>
      <c r="R328" s="865"/>
      <c r="S328" s="869"/>
      <c r="T328" s="869"/>
      <c r="U328" s="865"/>
      <c r="V328" s="865"/>
      <c r="W328" s="865"/>
      <c r="X328" s="865"/>
      <c r="Y328" s="865"/>
      <c r="Z328" s="865"/>
      <c r="AA328" s="865"/>
      <c r="AB328" s="866"/>
      <c r="AC328" s="865"/>
      <c r="AD328" s="865"/>
      <c r="AE328" s="865"/>
      <c r="AF328" s="865"/>
      <c r="AG328" s="865"/>
      <c r="AH328" s="865"/>
      <c r="AI328" s="865"/>
      <c r="AJ328" s="865"/>
      <c r="AK328" s="865"/>
      <c r="AL328" s="865"/>
      <c r="AM328" s="865"/>
      <c r="AN328" s="865"/>
      <c r="AO328" s="865"/>
    </row>
    <row r="329" spans="1:41" ht="15">
      <c r="A329" s="865"/>
      <c r="B329" s="951"/>
      <c r="C329" s="865"/>
      <c r="D329" s="865"/>
      <c r="E329" s="865"/>
      <c r="F329" s="865"/>
      <c r="G329" s="865"/>
      <c r="H329" s="865"/>
      <c r="I329" s="865"/>
      <c r="J329" s="865"/>
      <c r="K329" s="865"/>
      <c r="L329" s="865"/>
      <c r="M329" s="865"/>
      <c r="N329" s="915"/>
      <c r="O329" s="866"/>
      <c r="P329" s="865"/>
      <c r="Q329" s="865"/>
      <c r="R329" s="865"/>
      <c r="S329" s="869"/>
      <c r="T329" s="869"/>
      <c r="U329" s="865"/>
      <c r="V329" s="865"/>
      <c r="W329" s="865"/>
      <c r="X329" s="865"/>
      <c r="Y329" s="865"/>
      <c r="Z329" s="865"/>
      <c r="AA329" s="865"/>
      <c r="AB329" s="866"/>
      <c r="AC329" s="865"/>
      <c r="AD329" s="865"/>
      <c r="AE329" s="865"/>
      <c r="AF329" s="865"/>
      <c r="AG329" s="865"/>
      <c r="AH329" s="865"/>
      <c r="AI329" s="865"/>
      <c r="AJ329" s="865"/>
      <c r="AK329" s="865"/>
      <c r="AL329" s="865"/>
      <c r="AM329" s="865"/>
      <c r="AN329" s="865"/>
      <c r="AO329" s="865"/>
    </row>
    <row r="330" spans="1:41" ht="15">
      <c r="A330" s="865"/>
      <c r="B330" s="951"/>
      <c r="C330" s="865"/>
      <c r="D330" s="865"/>
      <c r="E330" s="865"/>
      <c r="F330" s="865"/>
      <c r="G330" s="865"/>
      <c r="H330" s="865"/>
      <c r="I330" s="865"/>
      <c r="J330" s="865"/>
      <c r="K330" s="865"/>
      <c r="L330" s="865"/>
      <c r="M330" s="865"/>
      <c r="N330" s="915"/>
      <c r="O330" s="866"/>
      <c r="P330" s="865"/>
      <c r="Q330" s="865"/>
      <c r="R330" s="865"/>
      <c r="S330" s="869"/>
      <c r="T330" s="869"/>
      <c r="U330" s="865"/>
      <c r="V330" s="865"/>
      <c r="W330" s="865"/>
      <c r="X330" s="865"/>
      <c r="Y330" s="865"/>
      <c r="Z330" s="865"/>
      <c r="AA330" s="865"/>
      <c r="AB330" s="866"/>
      <c r="AC330" s="865"/>
      <c r="AD330" s="865"/>
      <c r="AE330" s="865"/>
      <c r="AF330" s="865"/>
      <c r="AG330" s="865"/>
      <c r="AH330" s="865"/>
      <c r="AI330" s="865"/>
      <c r="AJ330" s="865"/>
      <c r="AK330" s="865"/>
      <c r="AL330" s="865"/>
      <c r="AM330" s="865"/>
      <c r="AN330" s="865"/>
      <c r="AO330" s="865"/>
    </row>
    <row r="331" spans="1:41" ht="15">
      <c r="A331" s="865"/>
      <c r="B331" s="951"/>
      <c r="C331" s="865"/>
      <c r="D331" s="865"/>
      <c r="E331" s="865"/>
      <c r="F331" s="865"/>
      <c r="G331" s="865"/>
      <c r="H331" s="865"/>
      <c r="I331" s="865"/>
      <c r="J331" s="865"/>
      <c r="K331" s="865"/>
      <c r="L331" s="865"/>
      <c r="M331" s="865"/>
      <c r="N331" s="915"/>
      <c r="O331" s="866"/>
      <c r="P331" s="865"/>
      <c r="Q331" s="865"/>
      <c r="R331" s="865"/>
      <c r="S331" s="869"/>
      <c r="T331" s="869"/>
      <c r="U331" s="865"/>
      <c r="V331" s="865"/>
      <c r="W331" s="865"/>
      <c r="X331" s="865"/>
      <c r="Y331" s="865"/>
      <c r="Z331" s="865"/>
      <c r="AA331" s="865"/>
      <c r="AB331" s="866"/>
      <c r="AC331" s="865"/>
      <c r="AD331" s="865"/>
      <c r="AE331" s="865"/>
      <c r="AF331" s="865"/>
      <c r="AG331" s="865"/>
      <c r="AH331" s="865"/>
      <c r="AI331" s="865"/>
      <c r="AJ331" s="865"/>
      <c r="AK331" s="865"/>
      <c r="AL331" s="865"/>
      <c r="AM331" s="865"/>
      <c r="AN331" s="865"/>
      <c r="AO331" s="865"/>
    </row>
    <row r="332" spans="1:41" ht="15">
      <c r="A332" s="865"/>
      <c r="B332" s="951"/>
      <c r="C332" s="865"/>
      <c r="D332" s="865"/>
      <c r="E332" s="865"/>
      <c r="F332" s="865"/>
      <c r="G332" s="865"/>
      <c r="H332" s="865"/>
      <c r="I332" s="865"/>
      <c r="J332" s="865"/>
      <c r="K332" s="865"/>
      <c r="L332" s="865"/>
      <c r="M332" s="865"/>
      <c r="N332" s="915"/>
      <c r="O332" s="866"/>
      <c r="P332" s="865"/>
      <c r="Q332" s="865"/>
      <c r="R332" s="865"/>
      <c r="S332" s="869"/>
      <c r="T332" s="869"/>
      <c r="U332" s="865"/>
      <c r="V332" s="865"/>
      <c r="W332" s="865"/>
      <c r="X332" s="865"/>
      <c r="Y332" s="865"/>
      <c r="Z332" s="865"/>
      <c r="AA332" s="865"/>
      <c r="AB332" s="866"/>
      <c r="AC332" s="865"/>
      <c r="AD332" s="865"/>
      <c r="AE332" s="865"/>
      <c r="AF332" s="865"/>
      <c r="AG332" s="865"/>
      <c r="AH332" s="865"/>
      <c r="AI332" s="865"/>
      <c r="AJ332" s="865"/>
      <c r="AK332" s="865"/>
      <c r="AL332" s="865"/>
      <c r="AM332" s="865"/>
      <c r="AN332" s="865"/>
      <c r="AO332" s="865"/>
    </row>
    <row r="333" spans="1:41" ht="15">
      <c r="A333" s="865"/>
      <c r="B333" s="951"/>
      <c r="C333" s="865"/>
      <c r="D333" s="865"/>
      <c r="E333" s="865"/>
      <c r="F333" s="865"/>
      <c r="G333" s="865"/>
      <c r="H333" s="865"/>
      <c r="I333" s="865"/>
      <c r="J333" s="865"/>
      <c r="K333" s="865"/>
      <c r="L333" s="865"/>
      <c r="M333" s="865"/>
      <c r="N333" s="915"/>
      <c r="O333" s="866"/>
      <c r="P333" s="865"/>
      <c r="Q333" s="865"/>
      <c r="R333" s="865"/>
      <c r="S333" s="869"/>
      <c r="T333" s="869"/>
      <c r="U333" s="865"/>
      <c r="V333" s="865"/>
      <c r="W333" s="865"/>
      <c r="X333" s="865"/>
      <c r="Y333" s="865"/>
      <c r="Z333" s="865"/>
      <c r="AA333" s="865"/>
      <c r="AB333" s="866"/>
      <c r="AC333" s="865"/>
      <c r="AD333" s="865"/>
      <c r="AE333" s="865"/>
      <c r="AF333" s="865"/>
      <c r="AG333" s="865"/>
      <c r="AH333" s="865"/>
      <c r="AI333" s="865"/>
      <c r="AJ333" s="865"/>
      <c r="AK333" s="865"/>
      <c r="AL333" s="865"/>
      <c r="AM333" s="865"/>
      <c r="AN333" s="865"/>
      <c r="AO333" s="865"/>
    </row>
    <row r="334" spans="1:41" ht="15">
      <c r="A334" s="865"/>
      <c r="B334" s="951"/>
      <c r="C334" s="865"/>
      <c r="D334" s="865"/>
      <c r="E334" s="865"/>
      <c r="F334" s="865"/>
      <c r="G334" s="865"/>
      <c r="H334" s="865"/>
      <c r="I334" s="865"/>
      <c r="J334" s="865"/>
      <c r="K334" s="865"/>
      <c r="L334" s="865"/>
      <c r="M334" s="865"/>
      <c r="N334" s="915"/>
      <c r="O334" s="866"/>
      <c r="P334" s="865"/>
      <c r="Q334" s="865"/>
      <c r="R334" s="865"/>
      <c r="S334" s="869"/>
      <c r="T334" s="869"/>
      <c r="U334" s="865"/>
      <c r="V334" s="865"/>
      <c r="W334" s="865"/>
      <c r="X334" s="865"/>
      <c r="Y334" s="865"/>
      <c r="Z334" s="865"/>
      <c r="AA334" s="865"/>
      <c r="AB334" s="866"/>
      <c r="AC334" s="865"/>
      <c r="AD334" s="865"/>
      <c r="AE334" s="865"/>
      <c r="AF334" s="865"/>
      <c r="AG334" s="865"/>
      <c r="AH334" s="865"/>
      <c r="AI334" s="865"/>
      <c r="AJ334" s="865"/>
      <c r="AK334" s="865"/>
      <c r="AL334" s="865"/>
      <c r="AM334" s="865"/>
      <c r="AN334" s="865"/>
      <c r="AO334" s="865"/>
    </row>
    <row r="335" spans="1:41" ht="15">
      <c r="A335" s="865"/>
      <c r="B335" s="951"/>
      <c r="C335" s="865"/>
      <c r="D335" s="865"/>
      <c r="E335" s="865"/>
      <c r="F335" s="865"/>
      <c r="G335" s="865"/>
      <c r="H335" s="865"/>
      <c r="I335" s="865"/>
      <c r="J335" s="865"/>
      <c r="K335" s="865"/>
      <c r="L335" s="865"/>
      <c r="M335" s="865"/>
      <c r="N335" s="915"/>
      <c r="O335" s="866"/>
      <c r="P335" s="865"/>
      <c r="Q335" s="865"/>
      <c r="R335" s="865"/>
      <c r="S335" s="869"/>
      <c r="T335" s="869"/>
      <c r="U335" s="865"/>
      <c r="V335" s="865"/>
      <c r="W335" s="865"/>
      <c r="X335" s="865"/>
      <c r="Y335" s="865"/>
      <c r="Z335" s="865"/>
      <c r="AA335" s="865"/>
      <c r="AB335" s="866"/>
      <c r="AC335" s="865"/>
      <c r="AD335" s="865"/>
      <c r="AE335" s="865"/>
      <c r="AF335" s="865"/>
      <c r="AG335" s="865"/>
      <c r="AH335" s="865"/>
      <c r="AI335" s="865"/>
      <c r="AJ335" s="865"/>
      <c r="AK335" s="865"/>
      <c r="AL335" s="865"/>
      <c r="AM335" s="865"/>
      <c r="AN335" s="865"/>
      <c r="AO335" s="865"/>
    </row>
    <row r="336" spans="1:41" ht="15">
      <c r="A336" s="865"/>
      <c r="B336" s="951"/>
      <c r="C336" s="865"/>
      <c r="D336" s="865"/>
      <c r="E336" s="865"/>
      <c r="F336" s="865"/>
      <c r="G336" s="865"/>
      <c r="H336" s="865"/>
      <c r="I336" s="865"/>
      <c r="J336" s="865"/>
      <c r="K336" s="865"/>
      <c r="L336" s="865"/>
      <c r="M336" s="865"/>
      <c r="N336" s="915"/>
      <c r="O336" s="866"/>
      <c r="P336" s="865"/>
      <c r="Q336" s="865"/>
      <c r="R336" s="865"/>
      <c r="S336" s="869"/>
      <c r="T336" s="869"/>
      <c r="U336" s="865"/>
      <c r="V336" s="865"/>
      <c r="W336" s="865"/>
      <c r="X336" s="865"/>
      <c r="Y336" s="865"/>
      <c r="Z336" s="865"/>
      <c r="AA336" s="865"/>
      <c r="AB336" s="866"/>
      <c r="AC336" s="865"/>
      <c r="AD336" s="865"/>
      <c r="AE336" s="865"/>
      <c r="AF336" s="865"/>
      <c r="AG336" s="865"/>
      <c r="AH336" s="865"/>
      <c r="AI336" s="865"/>
      <c r="AJ336" s="865"/>
      <c r="AK336" s="865"/>
      <c r="AL336" s="865"/>
      <c r="AM336" s="865"/>
      <c r="AN336" s="865"/>
      <c r="AO336" s="865"/>
    </row>
    <row r="337" spans="1:41" ht="15">
      <c r="A337" s="865"/>
      <c r="B337" s="951"/>
      <c r="C337" s="865"/>
      <c r="D337" s="865"/>
      <c r="E337" s="865"/>
      <c r="F337" s="865"/>
      <c r="G337" s="865"/>
      <c r="H337" s="865"/>
      <c r="I337" s="865"/>
      <c r="J337" s="865"/>
      <c r="K337" s="865"/>
      <c r="L337" s="865"/>
      <c r="M337" s="865"/>
      <c r="N337" s="915"/>
      <c r="O337" s="866"/>
      <c r="P337" s="865"/>
      <c r="Q337" s="865"/>
      <c r="R337" s="865"/>
      <c r="S337" s="869"/>
      <c r="T337" s="869"/>
      <c r="U337" s="865"/>
      <c r="V337" s="865"/>
      <c r="W337" s="865"/>
      <c r="X337" s="865"/>
      <c r="Y337" s="865"/>
      <c r="Z337" s="865"/>
      <c r="AA337" s="865"/>
      <c r="AB337" s="866"/>
      <c r="AC337" s="865"/>
      <c r="AD337" s="865"/>
      <c r="AE337" s="865"/>
      <c r="AF337" s="865"/>
      <c r="AG337" s="865"/>
      <c r="AH337" s="865"/>
      <c r="AI337" s="865"/>
      <c r="AJ337" s="865"/>
      <c r="AK337" s="865"/>
      <c r="AL337" s="865"/>
      <c r="AM337" s="865"/>
      <c r="AN337" s="865"/>
      <c r="AO337" s="865"/>
    </row>
    <row r="338" spans="1:41" ht="15">
      <c r="A338" s="865"/>
      <c r="B338" s="951"/>
      <c r="C338" s="865"/>
      <c r="D338" s="865"/>
      <c r="E338" s="865"/>
      <c r="F338" s="865"/>
      <c r="G338" s="865"/>
      <c r="H338" s="865"/>
      <c r="I338" s="865"/>
      <c r="J338" s="865"/>
      <c r="K338" s="865"/>
      <c r="L338" s="865"/>
      <c r="M338" s="865"/>
      <c r="N338" s="915"/>
      <c r="O338" s="866"/>
      <c r="P338" s="865"/>
      <c r="Q338" s="865"/>
      <c r="R338" s="865"/>
      <c r="S338" s="869"/>
      <c r="T338" s="869"/>
      <c r="U338" s="865"/>
      <c r="V338" s="865"/>
      <c r="W338" s="865"/>
      <c r="X338" s="865"/>
      <c r="Y338" s="865"/>
      <c r="Z338" s="865"/>
      <c r="AA338" s="865"/>
      <c r="AB338" s="866"/>
      <c r="AC338" s="865"/>
      <c r="AD338" s="865"/>
      <c r="AE338" s="865"/>
      <c r="AF338" s="865"/>
      <c r="AG338" s="865"/>
      <c r="AH338" s="865"/>
      <c r="AI338" s="865"/>
      <c r="AJ338" s="865"/>
      <c r="AK338" s="865"/>
      <c r="AL338" s="865"/>
      <c r="AM338" s="865"/>
      <c r="AN338" s="865"/>
      <c r="AO338" s="865"/>
    </row>
    <row r="339" spans="1:41" ht="14.45" customHeight="1">
      <c r="A339" s="865"/>
      <c r="B339" s="951"/>
      <c r="C339" s="865"/>
      <c r="D339" s="865"/>
      <c r="E339" s="865"/>
      <c r="F339" s="865"/>
      <c r="G339" s="865"/>
      <c r="H339" s="865"/>
      <c r="I339" s="865"/>
      <c r="J339" s="865"/>
      <c r="K339" s="865"/>
      <c r="L339" s="865"/>
      <c r="M339" s="865"/>
      <c r="N339" s="865"/>
      <c r="O339" s="865"/>
      <c r="P339" s="865"/>
      <c r="Q339" s="865"/>
      <c r="R339" s="865"/>
      <c r="S339" s="865"/>
      <c r="T339" s="865"/>
      <c r="U339" s="865"/>
      <c r="V339" s="865"/>
      <c r="W339" s="865"/>
      <c r="X339" s="865"/>
      <c r="Y339" s="865"/>
      <c r="Z339" s="865"/>
      <c r="AA339" s="865"/>
      <c r="AB339" s="865"/>
      <c r="AC339" s="865"/>
      <c r="AD339" s="865"/>
      <c r="AE339" s="865"/>
      <c r="AF339" s="865"/>
      <c r="AG339" s="865"/>
      <c r="AH339" s="865"/>
      <c r="AI339" s="865"/>
      <c r="AJ339" s="865"/>
      <c r="AK339" s="865"/>
      <c r="AL339" s="865"/>
      <c r="AM339" s="865"/>
      <c r="AN339" s="865"/>
      <c r="AO339" s="865"/>
    </row>
  </sheetData>
  <pageMargins left="0.7" right="0.7" top="1.14375" bottom="1.14375" header="0.511811023622047" footer="0.511811023622047"/>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F492C-AFCE-4400-A0B1-9046B1B0AB17}">
  <sheetPr>
    <tabColor rgb="FFFF0000"/>
  </sheetPr>
  <dimension ref="A1:C378"/>
  <sheetViews>
    <sheetView showGridLines="0" workbookViewId="0">
      <selection sqref="A1:XFD1048576"/>
    </sheetView>
  </sheetViews>
  <sheetFormatPr baseColWidth="10" defaultColWidth="12.7109375" defaultRowHeight="14.45" customHeight="1" outlineLevelRow="4"/>
  <cols>
    <col min="1" max="2" width="3" customWidth="1"/>
    <col min="3" max="3" width="107.85546875" customWidth="1"/>
    <col min="4" max="6" width="12.7109375" customWidth="1"/>
  </cols>
  <sheetData>
    <row r="1" spans="1:3" ht="15">
      <c r="A1" s="821"/>
      <c r="B1" s="821"/>
      <c r="C1" s="821"/>
    </row>
    <row r="2" spans="1:3" ht="15">
      <c r="A2" s="821"/>
      <c r="B2" s="821"/>
      <c r="C2" s="821"/>
    </row>
    <row r="3" spans="1:3" ht="30">
      <c r="A3" s="822"/>
      <c r="B3" s="822"/>
      <c r="C3" s="823" t="s">
        <v>2</v>
      </c>
    </row>
    <row r="4" spans="1:3" ht="15">
      <c r="A4" s="822"/>
      <c r="B4" s="822"/>
      <c r="C4" s="824"/>
    </row>
    <row r="5" spans="1:3" ht="23.25">
      <c r="A5" s="822"/>
      <c r="B5" s="822"/>
      <c r="C5" s="825" t="s">
        <v>23</v>
      </c>
    </row>
    <row r="6" spans="1:3" ht="15" outlineLevel="3">
      <c r="A6" s="822"/>
      <c r="B6" s="822"/>
      <c r="C6" s="824"/>
    </row>
    <row r="7" spans="1:3" ht="114.75" outlineLevel="3">
      <c r="A7" s="822"/>
      <c r="B7" s="822"/>
      <c r="C7" s="824" t="s">
        <v>24</v>
      </c>
    </row>
    <row r="8" spans="1:3" ht="25.5" outlineLevel="3">
      <c r="A8" s="822"/>
      <c r="B8" s="822"/>
      <c r="C8" s="824" t="s">
        <v>25</v>
      </c>
    </row>
    <row r="9" spans="1:3" ht="15" outlineLevel="3">
      <c r="A9" s="822"/>
      <c r="B9" s="822"/>
      <c r="C9" s="824"/>
    </row>
    <row r="10" spans="1:3" ht="38.25" outlineLevel="3">
      <c r="A10" s="822"/>
      <c r="B10" s="822"/>
      <c r="C10" s="824" t="s">
        <v>26</v>
      </c>
    </row>
    <row r="11" spans="1:3" ht="38.25" outlineLevel="3">
      <c r="A11" s="822"/>
      <c r="B11" s="822"/>
      <c r="C11" s="824" t="s">
        <v>27</v>
      </c>
    </row>
    <row r="12" spans="1:3" ht="15">
      <c r="A12" s="822"/>
      <c r="B12" s="822"/>
      <c r="C12" s="824"/>
    </row>
    <row r="13" spans="1:3" ht="15">
      <c r="A13" s="822"/>
      <c r="B13" s="822"/>
      <c r="C13" s="824"/>
    </row>
    <row r="14" spans="1:3" ht="23.25">
      <c r="A14" s="822"/>
      <c r="B14" s="822"/>
      <c r="C14" s="825" t="s">
        <v>28</v>
      </c>
    </row>
    <row r="15" spans="1:3" ht="15" outlineLevel="1">
      <c r="A15" s="822"/>
      <c r="B15" s="822"/>
      <c r="C15" s="824"/>
    </row>
    <row r="16" spans="1:3" ht="18" outlineLevel="1">
      <c r="A16" s="822"/>
      <c r="B16" s="822"/>
      <c r="C16" s="826" t="s">
        <v>29</v>
      </c>
    </row>
    <row r="17" spans="1:3" ht="15" outlineLevel="2">
      <c r="A17" s="822"/>
      <c r="B17" s="822"/>
      <c r="C17" s="827"/>
    </row>
    <row r="18" spans="1:3" ht="15" outlineLevel="2">
      <c r="A18" s="822"/>
      <c r="B18" s="822"/>
      <c r="C18" s="828" t="s">
        <v>30</v>
      </c>
    </row>
    <row r="19" spans="1:3" ht="15" outlineLevel="3">
      <c r="A19" s="822"/>
      <c r="B19" s="822"/>
      <c r="C19" s="824" t="s">
        <v>31</v>
      </c>
    </row>
    <row r="20" spans="1:3" ht="15" outlineLevel="3">
      <c r="A20" s="822"/>
      <c r="B20" s="822"/>
      <c r="C20" s="824" t="s">
        <v>32</v>
      </c>
    </row>
    <row r="21" spans="1:3" ht="15" outlineLevel="3">
      <c r="A21" s="822"/>
      <c r="B21" s="822"/>
      <c r="C21" s="824" t="s">
        <v>33</v>
      </c>
    </row>
    <row r="22" spans="1:3" ht="15" outlineLevel="3">
      <c r="A22" s="822"/>
      <c r="B22" s="822"/>
      <c r="C22" s="824" t="s">
        <v>34</v>
      </c>
    </row>
    <row r="23" spans="1:3" ht="15" outlineLevel="3">
      <c r="A23" s="822"/>
      <c r="B23" s="822"/>
      <c r="C23" s="824" t="s">
        <v>35</v>
      </c>
    </row>
    <row r="24" spans="1:3" ht="15" outlineLevel="3">
      <c r="A24" s="822"/>
      <c r="B24" s="822"/>
      <c r="C24" s="824" t="s">
        <v>36</v>
      </c>
    </row>
    <row r="25" spans="1:3" ht="15" outlineLevel="3">
      <c r="A25" s="822"/>
      <c r="B25" s="822"/>
      <c r="C25" s="824" t="s">
        <v>37</v>
      </c>
    </row>
    <row r="26" spans="1:3" ht="15" outlineLevel="3">
      <c r="A26" s="822"/>
      <c r="B26" s="822"/>
      <c r="C26" s="824" t="s">
        <v>38</v>
      </c>
    </row>
    <row r="27" spans="1:3" ht="15" outlineLevel="3">
      <c r="A27" s="822"/>
      <c r="B27" s="822"/>
      <c r="C27" s="824" t="s">
        <v>39</v>
      </c>
    </row>
    <row r="28" spans="1:3" ht="15" outlineLevel="3">
      <c r="A28" s="822"/>
      <c r="B28" s="822"/>
      <c r="C28" s="824" t="s">
        <v>40</v>
      </c>
    </row>
    <row r="29" spans="1:3" ht="15" outlineLevel="3">
      <c r="A29" s="822"/>
      <c r="B29" s="822"/>
      <c r="C29" s="824" t="s">
        <v>41</v>
      </c>
    </row>
    <row r="30" spans="1:3" ht="15" outlineLevel="3">
      <c r="A30" s="822"/>
      <c r="B30" s="822"/>
      <c r="C30" s="824" t="s">
        <v>42</v>
      </c>
    </row>
    <row r="31" spans="1:3" ht="15" outlineLevel="3">
      <c r="A31" s="822"/>
      <c r="B31" s="822"/>
      <c r="C31" s="824" t="s">
        <v>43</v>
      </c>
    </row>
    <row r="32" spans="1:3" ht="15" outlineLevel="3">
      <c r="A32" s="822"/>
      <c r="B32" s="822"/>
      <c r="C32" s="824" t="s">
        <v>44</v>
      </c>
    </row>
    <row r="33" spans="1:3" ht="15" outlineLevel="2">
      <c r="A33" s="822"/>
      <c r="B33" s="822"/>
      <c r="C33" s="827"/>
    </row>
    <row r="34" spans="1:3" ht="15" outlineLevel="3">
      <c r="A34" s="822"/>
      <c r="B34" s="822"/>
      <c r="C34" s="824" t="s">
        <v>45</v>
      </c>
    </row>
    <row r="35" spans="1:3" ht="15" outlineLevel="3">
      <c r="A35" s="822"/>
      <c r="B35" s="822"/>
      <c r="C35" s="824" t="s">
        <v>46</v>
      </c>
    </row>
    <row r="36" spans="1:3" ht="51" outlineLevel="3">
      <c r="A36" s="822"/>
      <c r="B36" s="822"/>
      <c r="C36" s="824" t="s">
        <v>47</v>
      </c>
    </row>
    <row r="37" spans="1:3" ht="25.5" outlineLevel="3">
      <c r="A37" s="822"/>
      <c r="B37" s="822"/>
      <c r="C37" s="829" t="s">
        <v>48</v>
      </c>
    </row>
    <row r="38" spans="1:3" ht="25.5" outlineLevel="3">
      <c r="A38" s="822"/>
      <c r="B38" s="822"/>
      <c r="C38" s="829" t="s">
        <v>49</v>
      </c>
    </row>
    <row r="39" spans="1:3" ht="51" outlineLevel="3">
      <c r="A39" s="822"/>
      <c r="B39" s="822"/>
      <c r="C39" s="824" t="s">
        <v>50</v>
      </c>
    </row>
    <row r="40" spans="1:3" ht="15" outlineLevel="3">
      <c r="A40" s="822"/>
      <c r="B40" s="822"/>
      <c r="C40" s="830" t="s">
        <v>51</v>
      </c>
    </row>
    <row r="41" spans="1:3" ht="25.5" outlineLevel="3">
      <c r="A41" s="822"/>
      <c r="B41" s="822"/>
      <c r="C41" s="824" t="s">
        <v>52</v>
      </c>
    </row>
    <row r="42" spans="1:3" ht="15" outlineLevel="3">
      <c r="A42" s="822"/>
      <c r="B42" s="822"/>
      <c r="C42" s="824" t="s">
        <v>53</v>
      </c>
    </row>
    <row r="43" spans="1:3" ht="15" outlineLevel="3">
      <c r="A43" s="822"/>
      <c r="B43" s="822"/>
      <c r="C43" s="824" t="s">
        <v>54</v>
      </c>
    </row>
    <row r="44" spans="1:3" ht="25.5" outlineLevel="3">
      <c r="A44" s="822"/>
      <c r="B44" s="822"/>
      <c r="C44" s="824" t="s">
        <v>1456</v>
      </c>
    </row>
    <row r="45" spans="1:3" ht="15" outlineLevel="3">
      <c r="A45" s="822"/>
      <c r="B45" s="822"/>
      <c r="C45" s="827"/>
    </row>
    <row r="46" spans="1:3" ht="15" outlineLevel="3">
      <c r="A46" s="822"/>
      <c r="B46" s="822"/>
      <c r="C46" s="827"/>
    </row>
    <row r="47" spans="1:3" ht="15" outlineLevel="3">
      <c r="A47" s="822"/>
      <c r="B47" s="822"/>
      <c r="C47" s="827"/>
    </row>
    <row r="48" spans="1:3" ht="15" outlineLevel="3">
      <c r="A48" s="822"/>
      <c r="B48" s="822"/>
      <c r="C48" s="827"/>
    </row>
    <row r="49" spans="1:3" ht="18" outlineLevel="1">
      <c r="A49" s="822"/>
      <c r="B49" s="822"/>
      <c r="C49" s="826" t="s">
        <v>55</v>
      </c>
    </row>
    <row r="50" spans="1:3" ht="18" outlineLevel="1">
      <c r="A50" s="822"/>
      <c r="B50" s="822"/>
      <c r="C50" s="831"/>
    </row>
    <row r="51" spans="1:3" ht="15" outlineLevel="2">
      <c r="A51" s="822"/>
      <c r="B51" s="822"/>
      <c r="C51" s="832" t="s">
        <v>56</v>
      </c>
    </row>
    <row r="52" spans="1:3" ht="15" outlineLevel="2">
      <c r="A52" s="822"/>
      <c r="B52" s="822"/>
      <c r="C52" s="832"/>
    </row>
    <row r="53" spans="1:3" ht="15" outlineLevel="3">
      <c r="A53" s="822"/>
      <c r="B53" s="822"/>
      <c r="C53" s="824" t="s">
        <v>57</v>
      </c>
    </row>
    <row r="54" spans="1:3" ht="15" outlineLevel="3">
      <c r="A54" s="822"/>
      <c r="B54" s="822"/>
      <c r="C54" s="824"/>
    </row>
    <row r="55" spans="1:3" ht="15" outlineLevel="2">
      <c r="A55" s="822"/>
      <c r="B55" s="822"/>
      <c r="C55" s="832" t="s">
        <v>58</v>
      </c>
    </row>
    <row r="56" spans="1:3" ht="15" outlineLevel="3">
      <c r="A56" s="822"/>
      <c r="B56" s="822"/>
      <c r="C56" s="824"/>
    </row>
    <row r="57" spans="1:3" ht="15" outlineLevel="3">
      <c r="A57" s="822"/>
      <c r="B57" s="822"/>
      <c r="C57" s="824" t="s">
        <v>59</v>
      </c>
    </row>
    <row r="58" spans="1:3" ht="25.5" outlineLevel="3">
      <c r="A58" s="822"/>
      <c r="B58" s="822"/>
      <c r="C58" s="833" t="s">
        <v>60</v>
      </c>
    </row>
    <row r="59" spans="1:3" ht="25.5" outlineLevel="3">
      <c r="A59" s="822"/>
      <c r="B59" s="822"/>
      <c r="C59" s="833" t="s">
        <v>61</v>
      </c>
    </row>
    <row r="60" spans="1:3" ht="15" outlineLevel="3">
      <c r="A60" s="822"/>
      <c r="B60" s="822"/>
      <c r="C60" s="833"/>
    </row>
    <row r="61" spans="1:3" ht="15" outlineLevel="2">
      <c r="A61" s="822"/>
      <c r="B61" s="822"/>
      <c r="C61" s="824"/>
    </row>
    <row r="62" spans="1:3" ht="15" outlineLevel="2">
      <c r="A62" s="822"/>
      <c r="B62" s="822"/>
      <c r="C62" s="832" t="s">
        <v>62</v>
      </c>
    </row>
    <row r="63" spans="1:3" ht="25.5" outlineLevel="3">
      <c r="A63" s="822"/>
      <c r="B63" s="822"/>
      <c r="C63" s="824" t="s">
        <v>63</v>
      </c>
    </row>
    <row r="64" spans="1:3" ht="15" outlineLevel="2">
      <c r="A64" s="822"/>
      <c r="B64" s="822"/>
      <c r="C64" s="827"/>
    </row>
    <row r="65" spans="1:3" ht="15" outlineLevel="2">
      <c r="A65" s="822"/>
      <c r="B65" s="822"/>
      <c r="C65" s="832" t="s">
        <v>64</v>
      </c>
    </row>
    <row r="66" spans="1:3" ht="25.5" outlineLevel="3">
      <c r="A66" s="822"/>
      <c r="B66" s="822"/>
      <c r="C66" s="824" t="s">
        <v>65</v>
      </c>
    </row>
    <row r="67" spans="1:3" ht="25.5" outlineLevel="3">
      <c r="A67" s="822"/>
      <c r="B67" s="822"/>
      <c r="C67" s="829" t="s">
        <v>66</v>
      </c>
    </row>
    <row r="68" spans="1:3" ht="25.5" outlineLevel="3">
      <c r="A68" s="822"/>
      <c r="B68" s="822"/>
      <c r="C68" s="833" t="s">
        <v>67</v>
      </c>
    </row>
    <row r="69" spans="1:3" ht="15" outlineLevel="3">
      <c r="A69" s="822"/>
      <c r="B69" s="822"/>
      <c r="C69" s="833" t="s">
        <v>68</v>
      </c>
    </row>
    <row r="70" spans="1:3" ht="15" outlineLevel="3">
      <c r="A70" s="822"/>
      <c r="B70" s="822"/>
      <c r="C70" s="833" t="s">
        <v>69</v>
      </c>
    </row>
    <row r="71" spans="1:3" ht="15" outlineLevel="3">
      <c r="A71" s="822"/>
      <c r="B71" s="822"/>
      <c r="C71" s="833"/>
    </row>
    <row r="72" spans="1:3" ht="15" outlineLevel="2">
      <c r="A72" s="822"/>
      <c r="B72" s="822"/>
      <c r="C72" s="832"/>
    </row>
    <row r="73" spans="1:3" ht="15" outlineLevel="3">
      <c r="A73" s="822"/>
      <c r="B73" s="822"/>
      <c r="C73" s="824"/>
    </row>
    <row r="74" spans="1:3" ht="15" outlineLevel="1">
      <c r="A74" s="822"/>
      <c r="B74" s="822"/>
      <c r="C74" s="824"/>
    </row>
    <row r="75" spans="1:3" ht="15" outlineLevel="1">
      <c r="A75" s="822"/>
      <c r="B75" s="822"/>
      <c r="C75" s="824"/>
    </row>
    <row r="76" spans="1:3" ht="18" outlineLevel="1">
      <c r="A76" s="822"/>
      <c r="B76" s="822"/>
      <c r="C76" s="826" t="s">
        <v>70</v>
      </c>
    </row>
    <row r="77" spans="1:3" ht="15" outlineLevel="2">
      <c r="A77" s="822"/>
      <c r="B77" s="822"/>
      <c r="C77" s="824"/>
    </row>
    <row r="78" spans="1:3" ht="15" outlineLevel="2">
      <c r="A78" s="822"/>
      <c r="B78" s="822"/>
      <c r="C78" s="832" t="s">
        <v>71</v>
      </c>
    </row>
    <row r="79" spans="1:3" ht="15" outlineLevel="3">
      <c r="A79" s="822"/>
      <c r="B79" s="822"/>
      <c r="C79" s="824" t="s">
        <v>72</v>
      </c>
    </row>
    <row r="80" spans="1:3" ht="15" outlineLevel="3">
      <c r="A80" s="822"/>
      <c r="B80" s="822"/>
      <c r="C80" s="827"/>
    </row>
    <row r="81" spans="1:3" ht="15" outlineLevel="3">
      <c r="A81" s="822"/>
      <c r="B81" s="822"/>
      <c r="C81" s="832" t="s">
        <v>73</v>
      </c>
    </row>
    <row r="82" spans="1:3" ht="38.25" outlineLevel="3">
      <c r="A82" s="822"/>
      <c r="B82" s="822"/>
      <c r="C82" s="834" t="s">
        <v>74</v>
      </c>
    </row>
    <row r="83" spans="1:3" ht="15" outlineLevel="3">
      <c r="A83" s="822"/>
      <c r="B83" s="822"/>
      <c r="C83" s="834"/>
    </row>
    <row r="84" spans="1:3" ht="15" outlineLevel="1">
      <c r="A84" s="822"/>
      <c r="B84" s="822"/>
      <c r="C84" s="824"/>
    </row>
    <row r="85" spans="1:3" ht="18" outlineLevel="1">
      <c r="A85" s="822"/>
      <c r="B85" s="822"/>
      <c r="C85" s="826" t="s">
        <v>75</v>
      </c>
    </row>
    <row r="86" spans="1:3" ht="15" outlineLevel="2">
      <c r="A86" s="822"/>
      <c r="B86" s="822"/>
      <c r="C86" s="824"/>
    </row>
    <row r="87" spans="1:3" ht="15" outlineLevel="2">
      <c r="A87" s="822"/>
      <c r="B87" s="822"/>
      <c r="C87" s="832" t="s">
        <v>76</v>
      </c>
    </row>
    <row r="88" spans="1:3" ht="25.5" outlineLevel="3">
      <c r="A88" s="822"/>
      <c r="B88" s="822"/>
      <c r="C88" s="824" t="s">
        <v>77</v>
      </c>
    </row>
    <row r="89" spans="1:3" ht="15" outlineLevel="2">
      <c r="A89" s="822"/>
      <c r="B89" s="822"/>
      <c r="C89" s="824"/>
    </row>
    <row r="90" spans="1:3" ht="15" outlineLevel="2">
      <c r="A90" s="822"/>
      <c r="B90" s="822"/>
      <c r="C90" s="832" t="s">
        <v>78</v>
      </c>
    </row>
    <row r="91" spans="1:3" ht="38.25" outlineLevel="3">
      <c r="A91" s="822"/>
      <c r="B91" s="822"/>
      <c r="C91" s="824" t="s">
        <v>79</v>
      </c>
    </row>
    <row r="92" spans="1:3" ht="38.25" outlineLevel="3">
      <c r="A92" s="822"/>
      <c r="B92" s="822"/>
      <c r="C92" s="824" t="s">
        <v>80</v>
      </c>
    </row>
    <row r="93" spans="1:3" ht="25.5" outlineLevel="3">
      <c r="A93" s="822"/>
      <c r="B93" s="822"/>
      <c r="C93" s="824" t="s">
        <v>81</v>
      </c>
    </row>
    <row r="94" spans="1:3" ht="15" outlineLevel="2">
      <c r="A94" s="822"/>
      <c r="B94" s="822"/>
      <c r="C94" s="824"/>
    </row>
    <row r="95" spans="1:3" ht="15" outlineLevel="2">
      <c r="A95" s="822"/>
      <c r="B95" s="822"/>
      <c r="C95" s="832" t="s">
        <v>82</v>
      </c>
    </row>
    <row r="96" spans="1:3" ht="15" outlineLevel="3">
      <c r="A96" s="822"/>
      <c r="B96" s="822"/>
      <c r="C96" s="827"/>
    </row>
    <row r="97" spans="1:3" ht="25.5" outlineLevel="3">
      <c r="A97" s="822"/>
      <c r="B97" s="822"/>
      <c r="C97" s="835" t="s">
        <v>83</v>
      </c>
    </row>
    <row r="98" spans="1:3" ht="15" outlineLevel="3">
      <c r="A98" s="822"/>
      <c r="B98" s="822"/>
      <c r="C98" s="835"/>
    </row>
    <row r="99" spans="1:3" ht="38.25" outlineLevel="3">
      <c r="A99" s="822"/>
      <c r="B99" s="822"/>
      <c r="C99" s="835" t="s">
        <v>84</v>
      </c>
    </row>
    <row r="100" spans="1:3" ht="15" outlineLevel="3">
      <c r="A100" s="822"/>
      <c r="B100" s="822"/>
      <c r="C100" s="836" t="s">
        <v>85</v>
      </c>
    </row>
    <row r="101" spans="1:3" ht="38.25" outlineLevel="3">
      <c r="A101" s="822"/>
      <c r="B101" s="822"/>
      <c r="C101" s="824" t="s">
        <v>86</v>
      </c>
    </row>
    <row r="102" spans="1:3" ht="15" outlineLevel="3">
      <c r="A102" s="822"/>
      <c r="B102" s="822"/>
      <c r="C102" s="835"/>
    </row>
    <row r="103" spans="1:3" ht="15">
      <c r="A103" s="822"/>
      <c r="B103" s="822"/>
      <c r="C103" s="824"/>
    </row>
    <row r="104" spans="1:3" ht="23.25">
      <c r="A104" s="822"/>
      <c r="B104" s="822"/>
      <c r="C104" s="825" t="s">
        <v>87</v>
      </c>
    </row>
    <row r="105" spans="1:3" ht="15" outlineLevel="1">
      <c r="A105" s="822"/>
      <c r="B105" s="822"/>
      <c r="C105" s="824"/>
    </row>
    <row r="106" spans="1:3" ht="15" outlineLevel="3">
      <c r="A106" s="822"/>
      <c r="B106" s="822"/>
      <c r="C106" s="824"/>
    </row>
    <row r="107" spans="1:3" ht="36" outlineLevel="1">
      <c r="A107" s="822"/>
      <c r="B107" s="822"/>
      <c r="C107" s="826" t="s">
        <v>88</v>
      </c>
    </row>
    <row r="108" spans="1:3" ht="15" outlineLevel="1">
      <c r="A108" s="822"/>
      <c r="B108" s="822"/>
      <c r="C108" s="824"/>
    </row>
    <row r="109" spans="1:3" ht="15" outlineLevel="1">
      <c r="A109" s="822"/>
      <c r="B109" s="822"/>
      <c r="C109" s="832" t="s">
        <v>89</v>
      </c>
    </row>
    <row r="110" spans="1:3" ht="15" outlineLevel="1">
      <c r="A110" s="822"/>
      <c r="B110" s="822"/>
      <c r="C110" s="824" t="s">
        <v>90</v>
      </c>
    </row>
    <row r="111" spans="1:3" ht="15" outlineLevel="1">
      <c r="A111" s="822"/>
      <c r="B111" s="822"/>
      <c r="C111" s="824"/>
    </row>
    <row r="112" spans="1:3" ht="15" outlineLevel="1">
      <c r="A112" s="822"/>
      <c r="B112" s="822"/>
      <c r="C112" s="824" t="s">
        <v>1438</v>
      </c>
    </row>
    <row r="113" spans="1:3" ht="25.5" outlineLevel="1">
      <c r="A113" s="822"/>
      <c r="B113" s="822"/>
      <c r="C113" s="824" t="s">
        <v>1439</v>
      </c>
    </row>
    <row r="114" spans="1:3" ht="15" outlineLevel="1">
      <c r="A114" s="822"/>
      <c r="B114" s="822"/>
      <c r="C114" s="824" t="s">
        <v>1440</v>
      </c>
    </row>
    <row r="115" spans="1:3" ht="15" outlineLevel="1">
      <c r="A115" s="822"/>
      <c r="B115" s="822"/>
      <c r="C115" s="824" t="s">
        <v>1441</v>
      </c>
    </row>
    <row r="116" spans="1:3" ht="15" outlineLevel="1">
      <c r="A116" s="822"/>
      <c r="B116" s="822"/>
      <c r="C116" s="824" t="s">
        <v>1442</v>
      </c>
    </row>
    <row r="117" spans="1:3" ht="15" outlineLevel="1">
      <c r="A117" s="822"/>
      <c r="B117" s="822"/>
      <c r="C117" s="837" t="s">
        <v>1457</v>
      </c>
    </row>
    <row r="118" spans="1:3" ht="15" outlineLevel="1">
      <c r="A118" s="822"/>
      <c r="B118" s="822"/>
      <c r="C118" s="824"/>
    </row>
    <row r="119" spans="1:3" ht="25.5" outlineLevel="1">
      <c r="A119" s="822"/>
      <c r="B119" s="822"/>
      <c r="C119" s="824" t="s">
        <v>1443</v>
      </c>
    </row>
    <row r="120" spans="1:3" ht="25.5" outlineLevel="1">
      <c r="A120" s="822"/>
      <c r="B120" s="822"/>
      <c r="C120" s="824" t="s">
        <v>1444</v>
      </c>
    </row>
    <row r="121" spans="1:3" ht="25.5" outlineLevel="1">
      <c r="A121" s="822"/>
      <c r="B121" s="822"/>
      <c r="C121" s="824" t="s">
        <v>1458</v>
      </c>
    </row>
    <row r="122" spans="1:3" ht="38.25" outlineLevel="1">
      <c r="A122" s="822"/>
      <c r="B122" s="822"/>
      <c r="C122" s="833" t="s">
        <v>1459</v>
      </c>
    </row>
    <row r="123" spans="1:3" ht="25.5" outlineLevel="1">
      <c r="A123" s="822"/>
      <c r="B123" s="822"/>
      <c r="C123" s="833" t="s">
        <v>1460</v>
      </c>
    </row>
    <row r="124" spans="1:3" ht="15" outlineLevel="1">
      <c r="A124" s="822"/>
      <c r="B124" s="822"/>
      <c r="C124" s="833" t="s">
        <v>1461</v>
      </c>
    </row>
    <row r="125" spans="1:3" ht="63.75" outlineLevel="1">
      <c r="A125" s="822"/>
      <c r="B125" s="822"/>
      <c r="C125" s="833" t="s">
        <v>1462</v>
      </c>
    </row>
    <row r="126" spans="1:3" ht="15" outlineLevel="1">
      <c r="A126" s="822"/>
      <c r="B126" s="822"/>
      <c r="C126" s="833" t="s">
        <v>1463</v>
      </c>
    </row>
    <row r="127" spans="1:3" ht="25.5" outlineLevel="1">
      <c r="A127" s="822"/>
      <c r="B127" s="822"/>
      <c r="C127" s="833" t="s">
        <v>1464</v>
      </c>
    </row>
    <row r="128" spans="1:3" ht="15" outlineLevel="1">
      <c r="A128" s="822"/>
      <c r="B128" s="822"/>
      <c r="C128" s="833" t="s">
        <v>1465</v>
      </c>
    </row>
    <row r="129" spans="1:3" ht="15" outlineLevel="1">
      <c r="A129" s="822"/>
      <c r="B129" s="822"/>
      <c r="C129" s="833" t="s">
        <v>1466</v>
      </c>
    </row>
    <row r="130" spans="1:3" ht="15" outlineLevel="1">
      <c r="A130" s="822"/>
      <c r="B130" s="822"/>
      <c r="C130" s="833" t="s">
        <v>1467</v>
      </c>
    </row>
    <row r="131" spans="1:3" ht="15" outlineLevel="1">
      <c r="A131" s="822"/>
      <c r="B131" s="822"/>
      <c r="C131" s="827"/>
    </row>
    <row r="132" spans="1:3" ht="38.25" outlineLevel="1">
      <c r="A132" s="822"/>
      <c r="B132" s="822"/>
      <c r="C132" s="835" t="s">
        <v>91</v>
      </c>
    </row>
    <row r="133" spans="1:3" ht="15" outlineLevel="1">
      <c r="A133" s="822"/>
      <c r="B133" s="822"/>
      <c r="C133" s="833"/>
    </row>
    <row r="134" spans="1:3" ht="15" outlineLevel="1">
      <c r="A134" s="822"/>
      <c r="B134" s="822"/>
      <c r="C134" s="824" t="s">
        <v>92</v>
      </c>
    </row>
    <row r="135" spans="1:3" ht="18" outlineLevel="2">
      <c r="A135" s="822"/>
      <c r="B135" s="822"/>
      <c r="C135" s="826" t="s">
        <v>93</v>
      </c>
    </row>
    <row r="136" spans="1:3" ht="18" outlineLevel="2">
      <c r="A136" s="822"/>
      <c r="B136" s="822"/>
      <c r="C136" s="831"/>
    </row>
    <row r="137" spans="1:3" ht="15" outlineLevel="4">
      <c r="A137" s="822"/>
      <c r="B137" s="822"/>
      <c r="C137" s="824"/>
    </row>
    <row r="138" spans="1:3" ht="25.5" outlineLevel="4">
      <c r="A138" s="822"/>
      <c r="B138" s="822"/>
      <c r="C138" s="832" t="s">
        <v>94</v>
      </c>
    </row>
    <row r="139" spans="1:3" ht="15" outlineLevel="4">
      <c r="A139" s="822"/>
      <c r="B139" s="822"/>
      <c r="C139" s="824" t="s">
        <v>95</v>
      </c>
    </row>
    <row r="140" spans="1:3" ht="15" outlineLevel="4">
      <c r="A140" s="822"/>
      <c r="B140" s="822"/>
      <c r="C140" s="824" t="s">
        <v>96</v>
      </c>
    </row>
    <row r="141" spans="1:3" ht="15" outlineLevel="4">
      <c r="A141" s="822"/>
      <c r="B141" s="822"/>
      <c r="C141" s="824" t="s">
        <v>97</v>
      </c>
    </row>
    <row r="142" spans="1:3" ht="15" outlineLevel="4">
      <c r="A142" s="822"/>
      <c r="B142" s="822"/>
      <c r="C142" s="824" t="s">
        <v>98</v>
      </c>
    </row>
    <row r="143" spans="1:3" ht="15" outlineLevel="4">
      <c r="A143" s="822"/>
      <c r="B143" s="822"/>
      <c r="C143" s="824" t="s">
        <v>99</v>
      </c>
    </row>
    <row r="144" spans="1:3" ht="15" outlineLevel="4">
      <c r="A144" s="822"/>
      <c r="B144" s="822"/>
      <c r="C144" s="824" t="s">
        <v>100</v>
      </c>
    </row>
    <row r="145" spans="1:3" ht="15" outlineLevel="4">
      <c r="A145" s="822"/>
      <c r="B145" s="822"/>
      <c r="C145" s="824" t="s">
        <v>101</v>
      </c>
    </row>
    <row r="146" spans="1:3" ht="15" outlineLevel="4">
      <c r="A146" s="822"/>
      <c r="B146" s="822"/>
      <c r="C146" s="824" t="s">
        <v>102</v>
      </c>
    </row>
    <row r="147" spans="1:3" ht="15" outlineLevel="4">
      <c r="A147" s="822"/>
      <c r="B147" s="822"/>
      <c r="C147" s="824" t="s">
        <v>103</v>
      </c>
    </row>
    <row r="148" spans="1:3" ht="15" outlineLevel="4">
      <c r="A148" s="822"/>
      <c r="B148" s="822"/>
      <c r="C148" s="824" t="s">
        <v>104</v>
      </c>
    </row>
    <row r="149" spans="1:3" ht="15" outlineLevel="4">
      <c r="A149" s="822"/>
      <c r="B149" s="822"/>
      <c r="C149" s="824"/>
    </row>
    <row r="150" spans="1:3" ht="15" outlineLevel="4">
      <c r="A150" s="822"/>
      <c r="B150" s="822"/>
      <c r="C150" s="824"/>
    </row>
    <row r="151" spans="1:3" ht="25.5" outlineLevel="4">
      <c r="A151" s="822"/>
      <c r="B151" s="822"/>
      <c r="C151" s="832" t="s">
        <v>105</v>
      </c>
    </row>
    <row r="152" spans="1:3" ht="15" outlineLevel="4">
      <c r="A152" s="822"/>
      <c r="B152" s="822"/>
      <c r="C152" s="824" t="s">
        <v>106</v>
      </c>
    </row>
    <row r="153" spans="1:3" ht="15" outlineLevel="4">
      <c r="A153" s="822"/>
      <c r="B153" s="822"/>
      <c r="C153" s="824" t="s">
        <v>107</v>
      </c>
    </row>
    <row r="154" spans="1:3" ht="15" outlineLevel="4">
      <c r="A154" s="822"/>
      <c r="B154" s="822"/>
      <c r="C154" s="824" t="s">
        <v>97</v>
      </c>
    </row>
    <row r="155" spans="1:3" ht="15" outlineLevel="4">
      <c r="A155" s="822"/>
      <c r="B155" s="822"/>
      <c r="C155" s="824" t="s">
        <v>108</v>
      </c>
    </row>
    <row r="156" spans="1:3" ht="15" outlineLevel="4">
      <c r="A156" s="822"/>
      <c r="B156" s="822"/>
      <c r="C156" s="824" t="s">
        <v>99</v>
      </c>
    </row>
    <row r="157" spans="1:3" ht="15" outlineLevel="4">
      <c r="A157" s="822"/>
      <c r="B157" s="822"/>
      <c r="C157" s="824" t="s">
        <v>109</v>
      </c>
    </row>
    <row r="158" spans="1:3" ht="15" outlineLevel="4">
      <c r="A158" s="822"/>
      <c r="B158" s="822"/>
      <c r="C158" s="824" t="s">
        <v>110</v>
      </c>
    </row>
    <row r="159" spans="1:3" ht="15" outlineLevel="4">
      <c r="A159" s="822"/>
      <c r="B159" s="822"/>
      <c r="C159" s="824" t="s">
        <v>102</v>
      </c>
    </row>
    <row r="160" spans="1:3" ht="15" outlineLevel="4">
      <c r="A160" s="822"/>
      <c r="B160" s="822"/>
      <c r="C160" s="824" t="s">
        <v>111</v>
      </c>
    </row>
    <row r="161" spans="1:3" ht="15" outlineLevel="4">
      <c r="A161" s="822"/>
      <c r="B161" s="822"/>
      <c r="C161" s="824" t="s">
        <v>112</v>
      </c>
    </row>
    <row r="162" spans="1:3" ht="15" outlineLevel="4">
      <c r="A162" s="822"/>
      <c r="B162" s="822"/>
      <c r="C162" s="827"/>
    </row>
    <row r="163" spans="1:3" ht="15" outlineLevel="4">
      <c r="A163" s="822"/>
      <c r="B163" s="822"/>
      <c r="C163" s="827"/>
    </row>
    <row r="164" spans="1:3" ht="25.5" outlineLevel="4">
      <c r="A164" s="822"/>
      <c r="B164" s="822"/>
      <c r="C164" s="832" t="s">
        <v>113</v>
      </c>
    </row>
    <row r="165" spans="1:3" ht="15" outlineLevel="4">
      <c r="A165" s="822"/>
      <c r="B165" s="822"/>
      <c r="C165" s="824" t="s">
        <v>95</v>
      </c>
    </row>
    <row r="166" spans="1:3" ht="15" outlineLevel="4">
      <c r="A166" s="822"/>
      <c r="B166" s="822"/>
      <c r="C166" s="824" t="s">
        <v>107</v>
      </c>
    </row>
    <row r="167" spans="1:3" ht="15" outlineLevel="4">
      <c r="A167" s="822"/>
      <c r="B167" s="822"/>
      <c r="C167" s="824" t="s">
        <v>97</v>
      </c>
    </row>
    <row r="168" spans="1:3" ht="15" outlineLevel="4">
      <c r="A168" s="822"/>
      <c r="B168" s="822"/>
      <c r="C168" s="824" t="s">
        <v>108</v>
      </c>
    </row>
    <row r="169" spans="1:3" ht="15" outlineLevel="4">
      <c r="A169" s="822"/>
      <c r="B169" s="822"/>
      <c r="C169" s="824" t="s">
        <v>99</v>
      </c>
    </row>
    <row r="170" spans="1:3" ht="25.5" outlineLevel="4">
      <c r="A170" s="822"/>
      <c r="B170" s="822"/>
      <c r="C170" s="824" t="s">
        <v>114</v>
      </c>
    </row>
    <row r="171" spans="1:3" ht="15" outlineLevel="4">
      <c r="A171" s="822"/>
      <c r="B171" s="822"/>
      <c r="C171" s="824" t="s">
        <v>115</v>
      </c>
    </row>
    <row r="172" spans="1:3" ht="15" outlineLevel="4">
      <c r="A172" s="822"/>
      <c r="B172" s="822"/>
      <c r="C172" s="824" t="s">
        <v>116</v>
      </c>
    </row>
    <row r="173" spans="1:3" ht="15" outlineLevel="4">
      <c r="A173" s="822"/>
      <c r="B173" s="822"/>
      <c r="C173" s="824" t="s">
        <v>117</v>
      </c>
    </row>
    <row r="174" spans="1:3" ht="15" outlineLevel="4">
      <c r="A174" s="822"/>
      <c r="B174" s="822"/>
      <c r="C174" s="824" t="s">
        <v>112</v>
      </c>
    </row>
    <row r="175" spans="1:3" ht="15" outlineLevel="4">
      <c r="A175" s="822"/>
      <c r="B175" s="822"/>
      <c r="C175" s="824"/>
    </row>
    <row r="176" spans="1:3" ht="15" outlineLevel="3">
      <c r="A176" s="822"/>
      <c r="B176" s="822"/>
      <c r="C176" s="824"/>
    </row>
    <row r="177" spans="1:3" ht="25.5" outlineLevel="4">
      <c r="A177" s="822"/>
      <c r="B177" s="822"/>
      <c r="C177" s="832" t="s">
        <v>1468</v>
      </c>
    </row>
    <row r="178" spans="1:3" ht="15" outlineLevel="4">
      <c r="A178" s="822"/>
      <c r="B178" s="822"/>
      <c r="C178" s="824" t="s">
        <v>106</v>
      </c>
    </row>
    <row r="179" spans="1:3" ht="15" outlineLevel="4">
      <c r="A179" s="822"/>
      <c r="B179" s="822"/>
      <c r="C179" s="824" t="s">
        <v>1469</v>
      </c>
    </row>
    <row r="180" spans="1:3" ht="15" outlineLevel="4">
      <c r="A180" s="822"/>
      <c r="B180" s="822"/>
      <c r="C180" s="824" t="s">
        <v>97</v>
      </c>
    </row>
    <row r="181" spans="1:3" ht="15" outlineLevel="4">
      <c r="A181" s="822"/>
      <c r="B181" s="822"/>
      <c r="C181" s="824" t="s">
        <v>108</v>
      </c>
    </row>
    <row r="182" spans="1:3" ht="15" outlineLevel="4">
      <c r="A182" s="822"/>
      <c r="B182" s="822"/>
      <c r="C182" s="824" t="s">
        <v>118</v>
      </c>
    </row>
    <row r="183" spans="1:3" ht="15" outlineLevel="4">
      <c r="A183" s="822"/>
      <c r="B183" s="822"/>
      <c r="C183" s="824" t="s">
        <v>119</v>
      </c>
    </row>
    <row r="184" spans="1:3" ht="15" outlineLevel="4">
      <c r="A184" s="822"/>
      <c r="B184" s="822"/>
      <c r="C184" s="824" t="s">
        <v>120</v>
      </c>
    </row>
    <row r="185" spans="1:3" ht="15" outlineLevel="4">
      <c r="A185" s="822"/>
      <c r="B185" s="822"/>
      <c r="C185" s="824" t="s">
        <v>121</v>
      </c>
    </row>
    <row r="186" spans="1:3" ht="15" outlineLevel="4">
      <c r="A186" s="822"/>
      <c r="B186" s="822"/>
      <c r="C186" s="824" t="s">
        <v>117</v>
      </c>
    </row>
    <row r="187" spans="1:3" ht="15" outlineLevel="4">
      <c r="A187" s="822"/>
      <c r="B187" s="822"/>
      <c r="C187" s="824" t="s">
        <v>122</v>
      </c>
    </row>
    <row r="188" spans="1:3" ht="15" outlineLevel="4">
      <c r="A188" s="822"/>
      <c r="B188" s="822"/>
      <c r="C188" s="824"/>
    </row>
    <row r="189" spans="1:3" ht="15" outlineLevel="2">
      <c r="A189" s="822"/>
      <c r="B189" s="822"/>
      <c r="C189" s="824"/>
    </row>
    <row r="190" spans="1:3" ht="15" outlineLevel="4">
      <c r="A190" s="822"/>
      <c r="B190" s="822"/>
      <c r="C190" s="824"/>
    </row>
    <row r="191" spans="1:3" ht="15" outlineLevel="4">
      <c r="A191" s="838"/>
      <c r="B191" s="839"/>
      <c r="C191" s="824"/>
    </row>
    <row r="192" spans="1:3" ht="15" outlineLevel="4">
      <c r="A192" s="838"/>
      <c r="B192" s="839"/>
      <c r="C192" s="840" t="s">
        <v>1470</v>
      </c>
    </row>
    <row r="193" spans="1:3" ht="15" outlineLevel="4">
      <c r="A193" s="838"/>
      <c r="B193" s="839"/>
      <c r="C193" s="824" t="s">
        <v>106</v>
      </c>
    </row>
    <row r="194" spans="1:3" ht="15" outlineLevel="4">
      <c r="A194" s="838"/>
      <c r="B194" s="839"/>
      <c r="C194" s="824" t="s">
        <v>1471</v>
      </c>
    </row>
    <row r="195" spans="1:3" ht="15" outlineLevel="1">
      <c r="A195" s="838"/>
      <c r="B195" s="839"/>
      <c r="C195" s="824" t="s">
        <v>123</v>
      </c>
    </row>
    <row r="196" spans="1:3" ht="15" outlineLevel="1">
      <c r="A196" s="838"/>
      <c r="B196" s="839"/>
      <c r="C196" s="824" t="s">
        <v>108</v>
      </c>
    </row>
    <row r="197" spans="1:3" ht="15" outlineLevel="1">
      <c r="A197" s="838"/>
      <c r="B197" s="839"/>
      <c r="C197" s="824" t="s">
        <v>1472</v>
      </c>
    </row>
    <row r="198" spans="1:3" ht="15" outlineLevel="4">
      <c r="A198" s="838"/>
      <c r="B198" s="839"/>
      <c r="C198" s="824" t="s">
        <v>1473</v>
      </c>
    </row>
    <row r="199" spans="1:3" ht="15" outlineLevel="4">
      <c r="A199" s="838"/>
      <c r="B199" s="839"/>
      <c r="C199" s="824" t="s">
        <v>1474</v>
      </c>
    </row>
    <row r="200" spans="1:3" ht="15" outlineLevel="1">
      <c r="A200" s="838"/>
      <c r="B200" s="839"/>
      <c r="C200" s="824" t="s">
        <v>1475</v>
      </c>
    </row>
    <row r="201" spans="1:3" ht="15" outlineLevel="1">
      <c r="A201" s="838"/>
      <c r="B201" s="839"/>
      <c r="C201" s="824" t="s">
        <v>117</v>
      </c>
    </row>
    <row r="202" spans="1:3" ht="15" outlineLevel="1">
      <c r="A202" s="838"/>
      <c r="B202" s="839"/>
      <c r="C202" s="824" t="s">
        <v>128</v>
      </c>
    </row>
    <row r="203" spans="1:3" ht="15" outlineLevel="1">
      <c r="A203" s="822"/>
      <c r="B203" s="822"/>
      <c r="C203" s="824"/>
    </row>
    <row r="204" spans="1:3" ht="18" outlineLevel="1">
      <c r="A204" s="822"/>
      <c r="B204" s="822"/>
      <c r="C204" s="826" t="s">
        <v>129</v>
      </c>
    </row>
    <row r="205" spans="1:3" ht="15" outlineLevel="2">
      <c r="A205" s="822"/>
      <c r="B205" s="822"/>
      <c r="C205" s="824"/>
    </row>
    <row r="206" spans="1:3" ht="15" outlineLevel="2">
      <c r="A206" s="822"/>
      <c r="B206" s="822"/>
      <c r="C206" s="832" t="s">
        <v>130</v>
      </c>
    </row>
    <row r="207" spans="1:3" ht="114.75" outlineLevel="3">
      <c r="A207" s="822"/>
      <c r="B207" s="822"/>
      <c r="C207" s="832" t="s">
        <v>131</v>
      </c>
    </row>
    <row r="208" spans="1:3" ht="25.5" outlineLevel="3">
      <c r="A208" s="822"/>
      <c r="B208" s="822"/>
      <c r="C208" s="835" t="s">
        <v>132</v>
      </c>
    </row>
    <row r="209" spans="1:3" ht="15" outlineLevel="3">
      <c r="A209" s="822"/>
      <c r="B209" s="822"/>
      <c r="C209" s="836"/>
    </row>
    <row r="210" spans="1:3" ht="15" outlineLevel="2">
      <c r="A210" s="822"/>
      <c r="B210" s="822"/>
      <c r="C210" s="824"/>
    </row>
    <row r="211" spans="1:3" ht="15" outlineLevel="2">
      <c r="A211" s="822"/>
      <c r="B211" s="822"/>
      <c r="C211" s="832" t="s">
        <v>133</v>
      </c>
    </row>
    <row r="212" spans="1:3" ht="89.25" outlineLevel="3">
      <c r="A212" s="822"/>
      <c r="B212" s="822"/>
      <c r="C212" s="832" t="s">
        <v>134</v>
      </c>
    </row>
    <row r="213" spans="1:3" ht="25.5" outlineLevel="3">
      <c r="A213" s="822"/>
      <c r="B213" s="822"/>
      <c r="C213" s="824" t="s">
        <v>135</v>
      </c>
    </row>
    <row r="214" spans="1:3" ht="15" outlineLevel="3">
      <c r="A214" s="822"/>
      <c r="B214" s="822"/>
      <c r="C214" s="824"/>
    </row>
    <row r="215" spans="1:3" ht="15" outlineLevel="3">
      <c r="A215" s="822"/>
      <c r="B215" s="822"/>
      <c r="C215" s="835" t="s">
        <v>136</v>
      </c>
    </row>
    <row r="216" spans="1:3" ht="15" outlineLevel="3">
      <c r="A216" s="822"/>
      <c r="B216" s="822"/>
      <c r="C216" s="833"/>
    </row>
    <row r="217" spans="1:3" ht="15" outlineLevel="2">
      <c r="A217" s="822"/>
      <c r="B217" s="822"/>
      <c r="C217" s="824"/>
    </row>
    <row r="218" spans="1:3" ht="15" outlineLevel="1">
      <c r="A218" s="822"/>
      <c r="B218" s="822"/>
      <c r="C218" s="824"/>
    </row>
    <row r="219" spans="1:3" ht="15" outlineLevel="2">
      <c r="A219" s="822"/>
      <c r="B219" s="822"/>
      <c r="C219" s="832" t="s">
        <v>137</v>
      </c>
    </row>
    <row r="220" spans="1:3" ht="25.5" outlineLevel="3">
      <c r="A220" s="822"/>
      <c r="B220" s="822"/>
      <c r="C220" s="832" t="s">
        <v>138</v>
      </c>
    </row>
    <row r="221" spans="1:3" ht="15" outlineLevel="3">
      <c r="A221" s="822"/>
      <c r="B221" s="822"/>
      <c r="C221" s="824" t="s">
        <v>139</v>
      </c>
    </row>
    <row r="222" spans="1:3" ht="15" outlineLevel="3">
      <c r="A222" s="822"/>
      <c r="B222" s="822"/>
      <c r="C222" s="824" t="s">
        <v>140</v>
      </c>
    </row>
    <row r="223" spans="1:3" ht="25.5" outlineLevel="3">
      <c r="A223" s="822"/>
      <c r="B223" s="822"/>
      <c r="C223" s="835" t="s">
        <v>141</v>
      </c>
    </row>
    <row r="224" spans="1:3" ht="15" outlineLevel="3">
      <c r="A224" s="822"/>
      <c r="B224" s="822"/>
      <c r="C224" s="833"/>
    </row>
    <row r="225" spans="1:3" ht="23.25" outlineLevel="4">
      <c r="A225" s="838"/>
      <c r="B225" s="839"/>
      <c r="C225" s="841" t="s">
        <v>1476</v>
      </c>
    </row>
    <row r="226" spans="1:3" ht="15" outlineLevel="4">
      <c r="A226" s="838"/>
      <c r="B226" s="839"/>
      <c r="C226" s="824"/>
    </row>
    <row r="227" spans="1:3" ht="15" outlineLevel="4">
      <c r="A227" s="838"/>
      <c r="B227" s="839"/>
      <c r="C227" s="840" t="s">
        <v>1477</v>
      </c>
    </row>
    <row r="228" spans="1:3" ht="24.75" customHeight="1" outlineLevel="4">
      <c r="A228" s="838"/>
      <c r="B228" s="839"/>
      <c r="C228" s="824" t="s">
        <v>1478</v>
      </c>
    </row>
    <row r="229" spans="1:3" ht="25.5" outlineLevel="4">
      <c r="A229" s="822"/>
      <c r="B229" s="822"/>
      <c r="C229" s="832" t="s">
        <v>1479</v>
      </c>
    </row>
    <row r="230" spans="1:3" ht="15" outlineLevel="4">
      <c r="A230" s="822"/>
      <c r="B230" s="822"/>
      <c r="C230" s="824" t="s">
        <v>95</v>
      </c>
    </row>
    <row r="231" spans="1:3" ht="15" outlineLevel="4">
      <c r="A231" s="822"/>
      <c r="B231" s="822"/>
      <c r="C231" s="824" t="s">
        <v>1480</v>
      </c>
    </row>
    <row r="232" spans="1:3" ht="15" outlineLevel="4">
      <c r="A232" s="822"/>
      <c r="B232" s="822"/>
      <c r="C232" s="824" t="s">
        <v>123</v>
      </c>
    </row>
    <row r="233" spans="1:3" ht="15" outlineLevel="4">
      <c r="A233" s="822"/>
      <c r="B233" s="822"/>
      <c r="C233" s="824" t="s">
        <v>108</v>
      </c>
    </row>
    <row r="234" spans="1:3" ht="15" outlineLevel="4">
      <c r="A234" s="822"/>
      <c r="B234" s="822"/>
      <c r="C234" s="824" t="s">
        <v>124</v>
      </c>
    </row>
    <row r="235" spans="1:3" ht="15" outlineLevel="4">
      <c r="A235" s="822"/>
      <c r="B235" s="822"/>
      <c r="C235" s="824" t="s">
        <v>125</v>
      </c>
    </row>
    <row r="236" spans="1:3" ht="15" outlineLevel="4">
      <c r="A236" s="822"/>
      <c r="B236" s="822"/>
      <c r="C236" s="824" t="s">
        <v>126</v>
      </c>
    </row>
    <row r="237" spans="1:3" ht="15" outlineLevel="4">
      <c r="A237" s="822"/>
      <c r="B237" s="822"/>
      <c r="C237" s="824" t="s">
        <v>127</v>
      </c>
    </row>
    <row r="238" spans="1:3" ht="15" outlineLevel="4">
      <c r="A238" s="822"/>
      <c r="B238" s="822"/>
      <c r="C238" s="824" t="s">
        <v>117</v>
      </c>
    </row>
    <row r="239" spans="1:3" ht="15" outlineLevel="4">
      <c r="A239" s="822"/>
      <c r="B239" s="822"/>
      <c r="C239" s="824" t="s">
        <v>128</v>
      </c>
    </row>
    <row r="240" spans="1:3" ht="15" outlineLevel="4">
      <c r="A240" s="838"/>
      <c r="B240" s="839"/>
      <c r="C240" s="824"/>
    </row>
    <row r="241" spans="1:3" ht="15" outlineLevel="4">
      <c r="A241" s="838"/>
      <c r="B241" s="839"/>
      <c r="C241" s="840" t="s">
        <v>1481</v>
      </c>
    </row>
    <row r="242" spans="1:3" ht="27" customHeight="1" outlineLevel="4">
      <c r="A242" s="838"/>
      <c r="B242" s="839"/>
      <c r="C242" s="824" t="s">
        <v>1482</v>
      </c>
    </row>
    <row r="243" spans="1:3" ht="12" customHeight="1" outlineLevel="4">
      <c r="A243" s="838"/>
      <c r="B243" s="839"/>
      <c r="C243" s="824"/>
    </row>
    <row r="244" spans="1:3" ht="15" outlineLevel="4">
      <c r="A244" s="838" t="s">
        <v>1483</v>
      </c>
      <c r="B244" s="839"/>
      <c r="C244" s="840" t="s">
        <v>1483</v>
      </c>
    </row>
    <row r="245" spans="1:3" ht="15" outlineLevel="4">
      <c r="A245" s="838" t="s">
        <v>1484</v>
      </c>
      <c r="B245" s="839"/>
      <c r="C245" s="824" t="s">
        <v>1484</v>
      </c>
    </row>
    <row r="246" spans="1:3" ht="15" outlineLevel="4">
      <c r="A246" s="838" t="s">
        <v>1485</v>
      </c>
      <c r="B246" s="839"/>
      <c r="C246" s="824" t="s">
        <v>1485</v>
      </c>
    </row>
    <row r="247" spans="1:3" ht="15" outlineLevel="1">
      <c r="A247" s="838" t="s">
        <v>1486</v>
      </c>
      <c r="B247" s="839"/>
      <c r="C247" s="824" t="s">
        <v>1486</v>
      </c>
    </row>
    <row r="248" spans="1:3" ht="15" outlineLevel="1">
      <c r="A248" s="838" t="s">
        <v>1487</v>
      </c>
      <c r="B248" s="839"/>
      <c r="C248" s="824" t="s">
        <v>1487</v>
      </c>
    </row>
    <row r="249" spans="1:3" ht="15" outlineLevel="1">
      <c r="A249" s="838" t="s">
        <v>1488</v>
      </c>
      <c r="B249" s="839"/>
      <c r="C249" s="824" t="s">
        <v>1488</v>
      </c>
    </row>
    <row r="250" spans="1:3" ht="15" outlineLevel="4">
      <c r="A250" s="838" t="s">
        <v>1489</v>
      </c>
      <c r="B250" s="839"/>
      <c r="C250" s="824" t="s">
        <v>1489</v>
      </c>
    </row>
    <row r="251" spans="1:3" ht="15" outlineLevel="4">
      <c r="A251" s="838" t="s">
        <v>1490</v>
      </c>
      <c r="B251" s="839"/>
      <c r="C251" s="824" t="s">
        <v>1490</v>
      </c>
    </row>
    <row r="252" spans="1:3" ht="15" outlineLevel="1">
      <c r="A252" s="838" t="s">
        <v>1491</v>
      </c>
      <c r="B252" s="839"/>
      <c r="C252" s="824" t="s">
        <v>1491</v>
      </c>
    </row>
    <row r="253" spans="1:3" ht="15" outlineLevel="1">
      <c r="A253" s="838" t="s">
        <v>1492</v>
      </c>
      <c r="B253" s="839"/>
      <c r="C253" s="824" t="s">
        <v>1492</v>
      </c>
    </row>
    <row r="254" spans="1:3" ht="15" outlineLevel="1">
      <c r="A254" s="838" t="s">
        <v>1493</v>
      </c>
      <c r="B254" s="839"/>
      <c r="C254" s="824" t="s">
        <v>1494</v>
      </c>
    </row>
    <row r="255" spans="1:3" ht="15" outlineLevel="4">
      <c r="A255" s="838"/>
      <c r="B255" s="839"/>
      <c r="C255" s="824"/>
    </row>
    <row r="256" spans="1:3" ht="15" outlineLevel="3">
      <c r="A256" s="838"/>
      <c r="B256" s="839"/>
      <c r="C256" s="840" t="s">
        <v>1495</v>
      </c>
    </row>
    <row r="257" spans="1:3" ht="27.75" customHeight="1" outlineLevel="4">
      <c r="A257" s="838"/>
      <c r="B257" s="839"/>
      <c r="C257" s="824" t="s">
        <v>1496</v>
      </c>
    </row>
    <row r="258" spans="1:3" ht="15" outlineLevel="4">
      <c r="A258" s="838"/>
      <c r="B258" s="839"/>
      <c r="C258" s="840"/>
    </row>
    <row r="259" spans="1:3" ht="15" outlineLevel="4">
      <c r="A259" s="838"/>
      <c r="B259" s="839"/>
      <c r="C259" s="824"/>
    </row>
    <row r="260" spans="1:3" ht="15" outlineLevel="1">
      <c r="A260" s="822"/>
      <c r="B260" s="822"/>
      <c r="C260" s="824"/>
    </row>
    <row r="261" spans="1:3" ht="15">
      <c r="A261" s="822"/>
      <c r="B261" s="822"/>
      <c r="C261" s="824"/>
    </row>
    <row r="262" spans="1:3" ht="23.25">
      <c r="A262" s="822"/>
      <c r="B262" s="822"/>
      <c r="C262" s="825" t="s">
        <v>1497</v>
      </c>
    </row>
    <row r="263" spans="1:3" ht="15">
      <c r="A263" s="821"/>
      <c r="B263" s="821"/>
      <c r="C263" s="828"/>
    </row>
    <row r="264" spans="1:3" ht="15" outlineLevel="2">
      <c r="A264" s="822"/>
      <c r="B264" s="822"/>
      <c r="C264" s="832" t="s">
        <v>142</v>
      </c>
    </row>
    <row r="265" spans="1:3" ht="25.5" outlineLevel="3">
      <c r="A265" s="822"/>
      <c r="B265" s="822"/>
      <c r="C265" s="824" t="s">
        <v>143</v>
      </c>
    </row>
    <row r="266" spans="1:3" ht="25.5" outlineLevel="3">
      <c r="A266" s="822"/>
      <c r="B266" s="822"/>
      <c r="C266" s="824" t="s">
        <v>144</v>
      </c>
    </row>
    <row r="267" spans="1:3" ht="15" outlineLevel="3">
      <c r="A267" s="822"/>
      <c r="B267" s="822"/>
      <c r="C267" s="824"/>
    </row>
    <row r="268" spans="1:3" ht="15" outlineLevel="2">
      <c r="A268" s="822"/>
      <c r="B268" s="822"/>
      <c r="C268" s="832" t="s">
        <v>145</v>
      </c>
    </row>
    <row r="269" spans="1:3" ht="25.5" outlineLevel="3">
      <c r="A269" s="822"/>
      <c r="B269" s="822"/>
      <c r="C269" s="824" t="s">
        <v>146</v>
      </c>
    </row>
    <row r="270" spans="1:3" ht="25.5" outlineLevel="3">
      <c r="A270" s="822"/>
      <c r="B270" s="822"/>
      <c r="C270" s="824" t="s">
        <v>147</v>
      </c>
    </row>
    <row r="271" spans="1:3" ht="15" outlineLevel="3">
      <c r="A271" s="822"/>
      <c r="B271" s="822"/>
      <c r="C271" s="824" t="s">
        <v>148</v>
      </c>
    </row>
    <row r="272" spans="1:3" ht="15" outlineLevel="3">
      <c r="A272" s="822"/>
      <c r="B272" s="822"/>
      <c r="C272" s="824"/>
    </row>
    <row r="273" spans="1:3" ht="15" outlineLevel="2">
      <c r="A273" s="822"/>
      <c r="B273" s="822"/>
      <c r="C273" s="832" t="s">
        <v>149</v>
      </c>
    </row>
    <row r="274" spans="1:3" ht="25.5" outlineLevel="3">
      <c r="A274" s="822"/>
      <c r="B274" s="822"/>
      <c r="C274" s="824" t="s">
        <v>150</v>
      </c>
    </row>
    <row r="275" spans="1:3" ht="15">
      <c r="A275" s="822"/>
      <c r="B275" s="822"/>
      <c r="C275" s="824"/>
    </row>
    <row r="276" spans="1:3" ht="15" outlineLevel="2">
      <c r="A276" s="822"/>
      <c r="B276" s="822"/>
      <c r="C276" s="832" t="s">
        <v>151</v>
      </c>
    </row>
    <row r="277" spans="1:3" ht="25.5" outlineLevel="3">
      <c r="A277" s="822"/>
      <c r="B277" s="822"/>
      <c r="C277" s="824" t="s">
        <v>152</v>
      </c>
    </row>
    <row r="278" spans="1:3" ht="15">
      <c r="A278" s="821"/>
      <c r="B278" s="821"/>
      <c r="C278" s="828"/>
    </row>
    <row r="279" spans="1:3" ht="15">
      <c r="A279" s="821"/>
      <c r="B279" s="821"/>
      <c r="C279" s="828"/>
    </row>
    <row r="280" spans="1:3" ht="23.25">
      <c r="A280" s="822"/>
      <c r="B280" s="822"/>
      <c r="C280" s="825" t="s">
        <v>153</v>
      </c>
    </row>
    <row r="281" spans="1:3" ht="15" outlineLevel="1">
      <c r="A281" s="822"/>
      <c r="B281" s="822"/>
      <c r="C281" s="824"/>
    </row>
    <row r="282" spans="1:3" ht="15" outlineLevel="3">
      <c r="A282" s="822"/>
      <c r="B282" s="822"/>
      <c r="C282" s="824"/>
    </row>
    <row r="283" spans="1:3" ht="15" outlineLevel="3">
      <c r="A283" s="822"/>
      <c r="B283" s="822"/>
      <c r="C283" s="824"/>
    </row>
    <row r="284" spans="1:3" ht="18" outlineLevel="1">
      <c r="A284" s="822"/>
      <c r="B284" s="822"/>
      <c r="C284" s="826" t="s">
        <v>154</v>
      </c>
    </row>
    <row r="285" spans="1:3" ht="15" outlineLevel="2">
      <c r="A285" s="822"/>
      <c r="B285" s="822"/>
      <c r="C285" s="824"/>
    </row>
    <row r="286" spans="1:3" ht="15" outlineLevel="2">
      <c r="A286" s="822"/>
      <c r="B286" s="822"/>
      <c r="C286" s="835" t="s">
        <v>155</v>
      </c>
    </row>
    <row r="287" spans="1:3" ht="15" outlineLevel="3">
      <c r="A287" s="822"/>
      <c r="B287" s="822"/>
      <c r="C287" s="824"/>
    </row>
    <row r="288" spans="1:3" ht="15" outlineLevel="3">
      <c r="A288" s="822"/>
      <c r="B288" s="822"/>
      <c r="C288" s="832" t="s">
        <v>156</v>
      </c>
    </row>
    <row r="289" spans="1:3" ht="51" outlineLevel="3">
      <c r="A289" s="822"/>
      <c r="B289" s="822"/>
      <c r="C289" s="824" t="s">
        <v>157</v>
      </c>
    </row>
    <row r="290" spans="1:3" ht="15" outlineLevel="3">
      <c r="A290" s="822"/>
      <c r="B290" s="822"/>
      <c r="C290" s="824"/>
    </row>
    <row r="291" spans="1:3" ht="15" outlineLevel="2">
      <c r="A291" s="822"/>
      <c r="B291" s="822"/>
      <c r="C291" s="824"/>
    </row>
    <row r="292" spans="1:3" ht="15" outlineLevel="2">
      <c r="A292" s="822"/>
      <c r="B292" s="822"/>
      <c r="C292" s="835" t="s">
        <v>158</v>
      </c>
    </row>
    <row r="293" spans="1:3" ht="15" outlineLevel="3">
      <c r="A293" s="822"/>
      <c r="B293" s="822"/>
      <c r="C293" s="824"/>
    </row>
    <row r="294" spans="1:3" ht="15" outlineLevel="3">
      <c r="A294" s="822"/>
      <c r="B294" s="822"/>
      <c r="C294" s="832" t="s">
        <v>156</v>
      </c>
    </row>
    <row r="295" spans="1:3" ht="51" outlineLevel="3">
      <c r="A295" s="822"/>
      <c r="B295" s="822"/>
      <c r="C295" s="824" t="s">
        <v>159</v>
      </c>
    </row>
    <row r="296" spans="1:3" ht="15" outlineLevel="2">
      <c r="A296" s="822"/>
      <c r="B296" s="822"/>
      <c r="C296" s="827"/>
    </row>
    <row r="297" spans="1:3" ht="15" outlineLevel="2">
      <c r="A297" s="822"/>
      <c r="B297" s="822"/>
      <c r="C297" s="835" t="s">
        <v>160</v>
      </c>
    </row>
    <row r="298" spans="1:3" ht="15" outlineLevel="3">
      <c r="A298" s="822"/>
      <c r="B298" s="822"/>
      <c r="C298" s="824"/>
    </row>
    <row r="299" spans="1:3" ht="15" outlineLevel="3">
      <c r="A299" s="822"/>
      <c r="B299" s="822"/>
      <c r="C299" s="832" t="s">
        <v>156</v>
      </c>
    </row>
    <row r="300" spans="1:3" ht="15" outlineLevel="3">
      <c r="A300" s="822"/>
      <c r="B300" s="822"/>
      <c r="C300" s="824" t="s">
        <v>161</v>
      </c>
    </row>
    <row r="301" spans="1:3" ht="15" outlineLevel="2">
      <c r="A301" s="822"/>
      <c r="B301" s="822"/>
      <c r="C301" s="824"/>
    </row>
    <row r="302" spans="1:3" ht="15" outlineLevel="2">
      <c r="A302" s="822"/>
      <c r="B302" s="822"/>
      <c r="C302" s="835" t="s">
        <v>162</v>
      </c>
    </row>
    <row r="303" spans="1:3" ht="15" outlineLevel="3">
      <c r="A303" s="822"/>
      <c r="B303" s="822"/>
      <c r="C303" s="824"/>
    </row>
    <row r="304" spans="1:3" ht="15" outlineLevel="3">
      <c r="A304" s="822"/>
      <c r="B304" s="822"/>
      <c r="C304" s="832" t="s">
        <v>156</v>
      </c>
    </row>
    <row r="305" spans="1:3" ht="51" outlineLevel="3">
      <c r="A305" s="822"/>
      <c r="B305" s="822"/>
      <c r="C305" s="824" t="s">
        <v>163</v>
      </c>
    </row>
    <row r="306" spans="1:3" ht="15" outlineLevel="3">
      <c r="A306" s="822"/>
      <c r="B306" s="822"/>
      <c r="C306" s="824"/>
    </row>
    <row r="307" spans="1:3" ht="15" outlineLevel="1">
      <c r="A307" s="822"/>
      <c r="B307" s="822"/>
      <c r="C307" s="824"/>
    </row>
    <row r="308" spans="1:3" ht="15" outlineLevel="1">
      <c r="A308" s="822"/>
      <c r="B308" s="822"/>
      <c r="C308" s="824"/>
    </row>
    <row r="309" spans="1:3" ht="18" outlineLevel="1">
      <c r="A309" s="822"/>
      <c r="B309" s="822"/>
      <c r="C309" s="826" t="s">
        <v>164</v>
      </c>
    </row>
    <row r="310" spans="1:3" ht="15" outlineLevel="3">
      <c r="A310" s="822"/>
      <c r="B310" s="822"/>
      <c r="C310" s="824"/>
    </row>
    <row r="311" spans="1:3" ht="15" outlineLevel="3">
      <c r="A311" s="822"/>
      <c r="B311" s="822"/>
      <c r="C311" s="824" t="s">
        <v>165</v>
      </c>
    </row>
    <row r="312" spans="1:3" ht="15" outlineLevel="3">
      <c r="A312" s="822"/>
      <c r="B312" s="822"/>
      <c r="C312" s="842" t="s">
        <v>166</v>
      </c>
    </row>
    <row r="313" spans="1:3" ht="25.5" outlineLevel="3">
      <c r="A313" s="822"/>
      <c r="B313" s="822"/>
      <c r="C313" s="833" t="s">
        <v>167</v>
      </c>
    </row>
    <row r="314" spans="1:3" ht="15" outlineLevel="3">
      <c r="A314" s="822"/>
      <c r="B314" s="822"/>
      <c r="C314" s="833" t="s">
        <v>168</v>
      </c>
    </row>
    <row r="315" spans="1:3" ht="15" outlineLevel="3">
      <c r="A315" s="822"/>
      <c r="B315" s="822"/>
      <c r="C315" s="833"/>
    </row>
    <row r="316" spans="1:3" ht="15" outlineLevel="3">
      <c r="A316" s="822"/>
      <c r="B316" s="822"/>
      <c r="C316" s="834"/>
    </row>
    <row r="317" spans="1:3" ht="15" outlineLevel="1">
      <c r="A317" s="822"/>
      <c r="B317" s="822"/>
      <c r="C317" s="824"/>
    </row>
    <row r="318" spans="1:3" ht="18" outlineLevel="1">
      <c r="A318" s="822"/>
      <c r="B318" s="822"/>
      <c r="C318" s="826" t="s">
        <v>169</v>
      </c>
    </row>
    <row r="319" spans="1:3" ht="15" outlineLevel="3">
      <c r="A319" s="822"/>
      <c r="B319" s="822"/>
      <c r="C319" s="824"/>
    </row>
    <row r="320" spans="1:3" ht="63.75" outlineLevel="3">
      <c r="A320" s="822"/>
      <c r="B320" s="822"/>
      <c r="C320" s="835" t="s">
        <v>170</v>
      </c>
    </row>
    <row r="321" spans="1:3" ht="25.5" outlineLevel="3">
      <c r="A321" s="822"/>
      <c r="B321" s="822"/>
      <c r="C321" s="835" t="s">
        <v>171</v>
      </c>
    </row>
    <row r="322" spans="1:3" ht="15" outlineLevel="3">
      <c r="A322" s="822"/>
      <c r="B322" s="822"/>
      <c r="C322" s="824"/>
    </row>
    <row r="323" spans="1:3" ht="25.5" outlineLevel="3">
      <c r="A323" s="822"/>
      <c r="B323" s="822"/>
      <c r="C323" s="824" t="s">
        <v>172</v>
      </c>
    </row>
    <row r="324" spans="1:3" ht="15" outlineLevel="3">
      <c r="A324" s="822"/>
      <c r="B324" s="822"/>
      <c r="C324" s="824"/>
    </row>
    <row r="325" spans="1:3" ht="25.5" outlineLevel="3">
      <c r="A325" s="822"/>
      <c r="B325" s="822"/>
      <c r="C325" s="824" t="s">
        <v>173</v>
      </c>
    </row>
    <row r="326" spans="1:3" ht="15" outlineLevel="3">
      <c r="A326" s="822"/>
      <c r="B326" s="822"/>
      <c r="C326" s="827"/>
    </row>
    <row r="327" spans="1:3" ht="15" outlineLevel="3">
      <c r="A327" s="822"/>
      <c r="B327" s="822"/>
      <c r="C327" s="827"/>
    </row>
    <row r="328" spans="1:3" ht="15" outlineLevel="3">
      <c r="A328" s="822"/>
      <c r="B328" s="822"/>
      <c r="C328" s="827"/>
    </row>
    <row r="329" spans="1:3" ht="15" outlineLevel="3">
      <c r="A329" s="822"/>
      <c r="B329" s="822"/>
      <c r="C329" s="827"/>
    </row>
    <row r="330" spans="1:3" ht="15">
      <c r="A330" s="821"/>
      <c r="B330" s="821"/>
      <c r="C330" s="828"/>
    </row>
    <row r="331" spans="1:3" ht="23.25">
      <c r="A331" s="822"/>
      <c r="B331" s="822"/>
      <c r="C331" s="825" t="s">
        <v>174</v>
      </c>
    </row>
    <row r="332" spans="1:3" ht="15" outlineLevel="1">
      <c r="A332" s="822"/>
      <c r="B332" s="822"/>
      <c r="C332" s="824"/>
    </row>
    <row r="333" spans="1:3" ht="18" outlineLevel="1">
      <c r="A333" s="822"/>
      <c r="B333" s="822"/>
      <c r="C333" s="826" t="s">
        <v>175</v>
      </c>
    </row>
    <row r="334" spans="1:3" ht="15" outlineLevel="2">
      <c r="A334" s="822"/>
      <c r="B334" s="822"/>
      <c r="C334" s="824"/>
    </row>
    <row r="335" spans="1:3" ht="15" outlineLevel="2">
      <c r="A335" s="822"/>
      <c r="B335" s="822"/>
      <c r="C335" s="832" t="s">
        <v>176</v>
      </c>
    </row>
    <row r="336" spans="1:3" ht="15" outlineLevel="3">
      <c r="A336" s="822"/>
      <c r="B336" s="822"/>
      <c r="C336" s="824" t="s">
        <v>177</v>
      </c>
    </row>
    <row r="337" spans="1:3" ht="15" outlineLevel="2">
      <c r="A337" s="822"/>
      <c r="B337" s="822"/>
      <c r="C337" s="824"/>
    </row>
    <row r="338" spans="1:3" ht="15" outlineLevel="2">
      <c r="A338" s="822"/>
      <c r="B338" s="822"/>
      <c r="C338" s="832" t="s">
        <v>178</v>
      </c>
    </row>
    <row r="339" spans="1:3" ht="25.5" outlineLevel="3">
      <c r="A339" s="822"/>
      <c r="B339" s="822"/>
      <c r="C339" s="824" t="s">
        <v>179</v>
      </c>
    </row>
    <row r="340" spans="1:3" ht="15" outlineLevel="3">
      <c r="A340" s="822"/>
      <c r="B340" s="822"/>
      <c r="C340" s="824"/>
    </row>
    <row r="341" spans="1:3" ht="15" outlineLevel="1">
      <c r="A341" s="822"/>
      <c r="B341" s="822"/>
      <c r="C341" s="824"/>
    </row>
    <row r="342" spans="1:3" ht="18" outlineLevel="1">
      <c r="A342" s="822"/>
      <c r="B342" s="822"/>
      <c r="C342" s="826" t="s">
        <v>180</v>
      </c>
    </row>
    <row r="343" spans="1:3" ht="15" outlineLevel="2">
      <c r="A343" s="822"/>
      <c r="B343" s="822"/>
      <c r="C343" s="827"/>
    </row>
    <row r="344" spans="1:3" ht="15" outlineLevel="2">
      <c r="A344" s="822"/>
      <c r="B344" s="822"/>
      <c r="C344" s="832" t="s">
        <v>181</v>
      </c>
    </row>
    <row r="345" spans="1:3" ht="15" outlineLevel="3">
      <c r="A345" s="822"/>
      <c r="B345" s="822"/>
      <c r="C345" s="824" t="s">
        <v>182</v>
      </c>
    </row>
    <row r="346" spans="1:3" ht="25.5" outlineLevel="3">
      <c r="A346" s="822"/>
      <c r="B346" s="822"/>
      <c r="C346" s="833" t="s">
        <v>183</v>
      </c>
    </row>
    <row r="347" spans="1:3" ht="25.5" outlineLevel="3">
      <c r="A347" s="822"/>
      <c r="B347" s="822"/>
      <c r="C347" s="833" t="s">
        <v>184</v>
      </c>
    </row>
    <row r="348" spans="1:3" ht="15" outlineLevel="2">
      <c r="A348" s="822"/>
      <c r="B348" s="822"/>
      <c r="C348" s="824"/>
    </row>
    <row r="349" spans="1:3" ht="15" outlineLevel="2">
      <c r="A349" s="822"/>
      <c r="B349" s="822"/>
      <c r="C349" s="832" t="s">
        <v>185</v>
      </c>
    </row>
    <row r="350" spans="1:3" ht="15" outlineLevel="3">
      <c r="A350" s="822"/>
      <c r="B350" s="822"/>
      <c r="C350" s="824" t="s">
        <v>186</v>
      </c>
    </row>
    <row r="351" spans="1:3" ht="15" outlineLevel="2">
      <c r="A351" s="822"/>
      <c r="B351" s="822"/>
      <c r="C351" s="824"/>
    </row>
    <row r="352" spans="1:3" ht="15" outlineLevel="2">
      <c r="A352" s="822"/>
      <c r="B352" s="822"/>
      <c r="C352" s="824"/>
    </row>
    <row r="353" spans="1:3" ht="15" outlineLevel="2">
      <c r="A353" s="822"/>
      <c r="B353" s="822"/>
      <c r="C353" s="832" t="s">
        <v>187</v>
      </c>
    </row>
    <row r="354" spans="1:3" ht="25.5" outlineLevel="3">
      <c r="A354" s="822"/>
      <c r="B354" s="822"/>
      <c r="C354" s="824" t="s">
        <v>188</v>
      </c>
    </row>
    <row r="355" spans="1:3" ht="38.25" outlineLevel="3">
      <c r="A355" s="822"/>
      <c r="B355" s="822"/>
      <c r="C355" s="824" t="s">
        <v>189</v>
      </c>
    </row>
    <row r="356" spans="1:3" ht="15" outlineLevel="2">
      <c r="A356" s="822"/>
      <c r="B356" s="822"/>
      <c r="C356" s="824"/>
    </row>
    <row r="357" spans="1:3" ht="15" outlineLevel="2">
      <c r="A357" s="822"/>
      <c r="B357" s="822"/>
      <c r="C357" s="832" t="s">
        <v>190</v>
      </c>
    </row>
    <row r="358" spans="1:3" ht="30" outlineLevel="3">
      <c r="A358" s="822"/>
      <c r="B358" s="822"/>
      <c r="C358" s="824" t="s">
        <v>191</v>
      </c>
    </row>
    <row r="359" spans="1:3" ht="15" outlineLevel="1">
      <c r="A359" s="822"/>
      <c r="B359" s="822"/>
      <c r="C359" s="827"/>
    </row>
    <row r="360" spans="1:3" ht="15" outlineLevel="1">
      <c r="A360" s="822"/>
      <c r="B360" s="822"/>
      <c r="C360" s="827"/>
    </row>
    <row r="361" spans="1:3" ht="18" outlineLevel="1">
      <c r="A361" s="822"/>
      <c r="B361" s="822"/>
      <c r="C361" s="826" t="s">
        <v>192</v>
      </c>
    </row>
    <row r="362" spans="1:3" ht="15" outlineLevel="2">
      <c r="A362" s="822"/>
      <c r="B362" s="822"/>
      <c r="C362" s="824"/>
    </row>
    <row r="363" spans="1:3" ht="15" outlineLevel="2">
      <c r="A363" s="822"/>
      <c r="B363" s="822"/>
      <c r="C363" s="832" t="s">
        <v>193</v>
      </c>
    </row>
    <row r="364" spans="1:3" ht="15" outlineLevel="3">
      <c r="A364" s="822"/>
      <c r="B364" s="822"/>
      <c r="C364" s="824" t="s">
        <v>194</v>
      </c>
    </row>
    <row r="365" spans="1:3" ht="15" outlineLevel="3">
      <c r="A365" s="822"/>
      <c r="B365" s="822"/>
      <c r="C365" s="833" t="s">
        <v>195</v>
      </c>
    </row>
    <row r="366" spans="1:3" ht="15" outlineLevel="3">
      <c r="A366" s="822"/>
      <c r="B366" s="822"/>
      <c r="C366" s="833" t="s">
        <v>196</v>
      </c>
    </row>
    <row r="367" spans="1:3" ht="15" outlineLevel="3">
      <c r="A367" s="822"/>
      <c r="B367" s="822"/>
      <c r="C367" s="833" t="s">
        <v>197</v>
      </c>
    </row>
    <row r="368" spans="1:3" ht="15" outlineLevel="2">
      <c r="A368" s="822"/>
      <c r="B368" s="822"/>
      <c r="C368" s="824"/>
    </row>
    <row r="369" spans="1:3" ht="15" outlineLevel="1">
      <c r="A369" s="822"/>
      <c r="B369" s="822"/>
      <c r="C369" s="824"/>
    </row>
    <row r="370" spans="1:3" ht="15" outlineLevel="1">
      <c r="A370" s="822"/>
      <c r="B370" s="822"/>
      <c r="C370" s="824"/>
    </row>
    <row r="371" spans="1:3" ht="18" outlineLevel="1">
      <c r="A371" s="822"/>
      <c r="B371" s="822"/>
      <c r="C371" s="826" t="s">
        <v>198</v>
      </c>
    </row>
    <row r="372" spans="1:3" ht="15" outlineLevel="2">
      <c r="A372" s="822"/>
      <c r="B372" s="822"/>
      <c r="C372" s="824"/>
    </row>
    <row r="373" spans="1:3" ht="15" outlineLevel="2">
      <c r="A373" s="822"/>
      <c r="B373" s="822"/>
      <c r="C373" s="832" t="s">
        <v>199</v>
      </c>
    </row>
    <row r="374" spans="1:3" ht="15" outlineLevel="3">
      <c r="A374" s="822"/>
      <c r="B374" s="822"/>
      <c r="C374" s="824" t="s">
        <v>200</v>
      </c>
    </row>
    <row r="375" spans="1:3" ht="15" outlineLevel="2">
      <c r="A375" s="822"/>
      <c r="B375" s="822"/>
      <c r="C375" s="827"/>
    </row>
    <row r="376" spans="1:3" ht="15" outlineLevel="2">
      <c r="A376" s="822"/>
      <c r="B376" s="822"/>
      <c r="C376" s="832" t="s">
        <v>201</v>
      </c>
    </row>
    <row r="377" spans="1:3" ht="15" outlineLevel="3">
      <c r="A377" s="822"/>
      <c r="B377" s="822"/>
      <c r="C377" s="824" t="s">
        <v>202</v>
      </c>
    </row>
    <row r="378" spans="1:3" ht="15" outlineLevel="3">
      <c r="A378" s="822"/>
      <c r="B378" s="822"/>
      <c r="C378" s="824" t="s">
        <v>203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39997558519241921"/>
    <pageSetUpPr fitToPage="1"/>
  </sheetPr>
  <dimension ref="A1:X55"/>
  <sheetViews>
    <sheetView topLeftCell="A31" workbookViewId="0">
      <selection activeCell="D45" sqref="D45:M55"/>
    </sheetView>
  </sheetViews>
  <sheetFormatPr baseColWidth="10" defaultColWidth="11.42578125" defaultRowHeight="14.45" customHeight="1"/>
  <cols>
    <col min="1" max="1" width="20.7109375" customWidth="1"/>
    <col min="2" max="2" width="3.7109375" customWidth="1"/>
    <col min="3" max="3" width="8.140625" customWidth="1"/>
    <col min="4" max="4" width="17.140625" customWidth="1"/>
    <col min="5" max="5" width="2" customWidth="1"/>
    <col min="6" max="6" width="8.140625" customWidth="1"/>
    <col min="7" max="7" width="17.140625" customWidth="1"/>
    <col min="8" max="8" width="1.85546875" customWidth="1"/>
    <col min="9" max="9" width="8.140625" customWidth="1"/>
    <col min="10" max="10" width="17.140625" customWidth="1"/>
    <col min="11" max="11" width="2.28515625" customWidth="1"/>
    <col min="12" max="12" width="8.140625" customWidth="1"/>
    <col min="13" max="13" width="17.140625" customWidth="1"/>
    <col min="14" max="14" width="3" customWidth="1"/>
    <col min="15" max="15" width="11.42578125" customWidth="1"/>
    <col min="16" max="16" width="12.7109375" customWidth="1"/>
    <col min="17" max="17" width="3" customWidth="1"/>
    <col min="18" max="18" width="10.140625" customWidth="1"/>
    <col min="19" max="19" width="17.85546875" customWidth="1"/>
    <col min="20" max="20" width="16.85546875" customWidth="1"/>
    <col min="21" max="21" width="23.140625" customWidth="1"/>
    <col min="22" max="22" width="22.5703125" customWidth="1"/>
    <col min="23" max="24" width="9.7109375" customWidth="1"/>
    <col min="25" max="25" width="11.42578125" customWidth="1"/>
  </cols>
  <sheetData>
    <row r="1" spans="1:24" ht="15">
      <c r="A1" s="542"/>
      <c r="B1" s="489"/>
      <c r="C1" s="489"/>
      <c r="D1" s="489"/>
      <c r="E1" s="489"/>
      <c r="F1" s="489"/>
      <c r="G1" s="489"/>
      <c r="H1" s="489"/>
      <c r="I1" s="489"/>
      <c r="J1" s="489"/>
      <c r="K1" s="489"/>
      <c r="L1" s="489"/>
      <c r="M1" s="489"/>
      <c r="N1" s="489"/>
      <c r="O1" s="489"/>
      <c r="P1" s="489"/>
      <c r="Q1" s="489"/>
      <c r="R1" s="489"/>
      <c r="S1" s="489"/>
      <c r="T1" s="489"/>
      <c r="U1" s="489"/>
      <c r="V1" s="489"/>
      <c r="W1" s="489"/>
      <c r="X1" s="489"/>
    </row>
    <row r="2" spans="1:24" ht="18">
      <c r="A2" s="566" t="s">
        <v>324</v>
      </c>
      <c r="B2" s="530"/>
      <c r="C2" s="530"/>
      <c r="D2" s="530"/>
      <c r="E2" s="530"/>
      <c r="F2" s="489"/>
      <c r="G2" s="567"/>
      <c r="H2" s="489"/>
      <c r="I2" s="489"/>
      <c r="J2" s="568" t="s">
        <v>1691</v>
      </c>
      <c r="K2" s="489"/>
      <c r="L2" s="489"/>
      <c r="M2" s="489"/>
      <c r="N2" s="489"/>
      <c r="O2" s="489"/>
      <c r="P2" s="489"/>
      <c r="Q2" s="489"/>
      <c r="R2" s="489"/>
      <c r="S2" s="489"/>
      <c r="T2" s="489"/>
      <c r="U2" s="489"/>
      <c r="V2" s="489"/>
      <c r="W2" s="489"/>
      <c r="X2" s="489"/>
    </row>
    <row r="3" spans="1:24" ht="18">
      <c r="A3" s="569"/>
      <c r="B3" s="530"/>
      <c r="C3" s="530"/>
      <c r="D3" s="530"/>
      <c r="E3" s="530"/>
      <c r="F3" s="489"/>
      <c r="G3" s="570"/>
      <c r="H3" s="570"/>
      <c r="I3" s="489"/>
      <c r="J3" s="489"/>
      <c r="K3" s="489"/>
      <c r="L3" s="489"/>
      <c r="M3" s="489"/>
      <c r="N3" s="489"/>
      <c r="O3" s="489"/>
      <c r="P3" s="489"/>
      <c r="Q3" s="489"/>
      <c r="R3" s="489"/>
      <c r="S3" s="489"/>
      <c r="T3" s="489"/>
      <c r="U3" s="489"/>
      <c r="V3" s="489"/>
      <c r="W3" s="489"/>
      <c r="X3" s="489"/>
    </row>
    <row r="4" spans="1:24" ht="18">
      <c r="A4" s="569"/>
      <c r="B4" s="530"/>
      <c r="C4" s="530"/>
      <c r="D4" s="530"/>
      <c r="E4" s="530"/>
      <c r="F4" s="489"/>
      <c r="G4" s="1226">
        <f>+'INFO PROJET'!B12</f>
        <v>0</v>
      </c>
      <c r="H4" s="1227"/>
      <c r="I4" s="1227"/>
      <c r="J4" s="1227"/>
      <c r="K4" s="567"/>
      <c r="L4" s="567"/>
      <c r="M4" s="1227" t="s">
        <v>221</v>
      </c>
      <c r="N4" s="1227"/>
      <c r="O4" s="1227"/>
      <c r="P4" s="1227"/>
      <c r="Q4" s="489"/>
      <c r="R4" s="489"/>
      <c r="S4" s="489"/>
      <c r="T4" s="489"/>
      <c r="U4" s="489"/>
      <c r="V4" s="489"/>
      <c r="W4" s="489"/>
      <c r="X4" s="489"/>
    </row>
    <row r="5" spans="1:24" ht="15">
      <c r="A5" s="571" t="s">
        <v>222</v>
      </c>
      <c r="B5" s="572"/>
      <c r="C5" s="530"/>
      <c r="D5" s="530">
        <f>+'INFO PROJET'!B3:B3</f>
        <v>0</v>
      </c>
      <c r="E5" s="530"/>
      <c r="F5" s="489"/>
      <c r="G5" s="573"/>
      <c r="H5" s="492"/>
      <c r="I5" s="489"/>
      <c r="J5" s="489"/>
      <c r="K5" s="489"/>
      <c r="L5" s="489"/>
      <c r="M5" s="573"/>
      <c r="N5" s="492"/>
      <c r="O5" s="489"/>
      <c r="P5" s="489"/>
      <c r="Q5" s="489"/>
      <c r="R5" s="489"/>
      <c r="S5" s="489"/>
      <c r="T5" s="489"/>
      <c r="U5" s="489"/>
      <c r="V5" s="489"/>
      <c r="W5" s="489"/>
      <c r="X5" s="489"/>
    </row>
    <row r="6" spans="1:24" ht="16.5" customHeight="1">
      <c r="A6" s="571"/>
      <c r="B6" s="574"/>
      <c r="C6" s="530"/>
      <c r="D6" s="530"/>
      <c r="E6" s="530"/>
      <c r="F6" s="489"/>
      <c r="G6" s="489"/>
      <c r="H6" s="489"/>
      <c r="I6" s="489"/>
      <c r="J6" s="489"/>
      <c r="K6" s="489"/>
      <c r="L6" s="489"/>
      <c r="M6" s="489"/>
      <c r="N6" s="489"/>
      <c r="O6" s="489"/>
      <c r="P6" s="489"/>
      <c r="Q6" s="489"/>
      <c r="R6" s="489"/>
      <c r="S6" s="489"/>
      <c r="T6" s="489"/>
      <c r="U6" s="489"/>
      <c r="V6" s="489"/>
      <c r="W6" s="489"/>
      <c r="X6" s="489"/>
    </row>
    <row r="7" spans="1:24" ht="15">
      <c r="A7" s="571" t="s">
        <v>223</v>
      </c>
      <c r="B7" s="574"/>
      <c r="C7" s="530"/>
      <c r="D7" s="569" t="str">
        <f>+'INFO PROJET'!H13&amp;" - "&amp;'INFO PROJET'!H14</f>
        <v>01/01/2024 - 31/12/2028</v>
      </c>
      <c r="E7" s="530"/>
      <c r="F7" s="489"/>
      <c r="G7" s="575"/>
      <c r="H7" s="492"/>
      <c r="I7" s="489"/>
      <c r="J7" s="489"/>
      <c r="K7" s="489"/>
      <c r="L7" s="489"/>
      <c r="M7" s="575"/>
      <c r="N7" s="492"/>
      <c r="O7" s="489"/>
      <c r="P7" s="489"/>
      <c r="Q7" s="489"/>
      <c r="R7" s="489"/>
      <c r="S7" s="489"/>
      <c r="T7" s="489"/>
      <c r="U7" s="489"/>
      <c r="V7" s="489"/>
      <c r="W7" s="489"/>
      <c r="X7" s="489"/>
    </row>
    <row r="8" spans="1:24" ht="15">
      <c r="A8" s="571" t="s">
        <v>224</v>
      </c>
      <c r="B8" s="572"/>
      <c r="C8" s="530"/>
      <c r="D8" s="576"/>
      <c r="E8" s="530"/>
      <c r="F8" s="489"/>
      <c r="G8" s="489"/>
      <c r="H8" s="489"/>
      <c r="I8" s="489"/>
      <c r="J8" s="489"/>
      <c r="K8" s="489"/>
      <c r="L8" s="489"/>
      <c r="M8" s="577">
        <f>+D8</f>
        <v>0</v>
      </c>
      <c r="N8" s="489"/>
      <c r="O8" s="489"/>
      <c r="P8" s="489"/>
      <c r="Q8" s="489"/>
      <c r="R8" s="489"/>
      <c r="S8" s="489"/>
      <c r="T8" s="489"/>
      <c r="U8" s="489"/>
      <c r="V8" s="489"/>
      <c r="W8" s="489"/>
      <c r="X8" s="489"/>
    </row>
    <row r="9" spans="1:24" ht="15">
      <c r="A9" s="571" t="s">
        <v>225</v>
      </c>
      <c r="B9" s="572"/>
      <c r="C9" s="530"/>
      <c r="D9" s="576" t="s">
        <v>221</v>
      </c>
      <c r="E9" s="530"/>
      <c r="F9" s="489"/>
      <c r="G9" s="489"/>
      <c r="H9" s="489"/>
      <c r="I9" s="489"/>
      <c r="J9" s="489"/>
      <c r="K9" s="489"/>
      <c r="L9" s="489"/>
      <c r="M9" s="489"/>
      <c r="N9" s="489"/>
      <c r="O9" s="489"/>
      <c r="P9" s="489"/>
      <c r="Q9" s="489"/>
      <c r="R9" s="489"/>
      <c r="S9" s="489"/>
      <c r="T9" s="489"/>
      <c r="U9" s="489"/>
      <c r="V9" s="489"/>
      <c r="W9" s="489"/>
      <c r="X9" s="489"/>
    </row>
    <row r="10" spans="1:24" ht="15">
      <c r="A10" s="530" t="s">
        <v>226</v>
      </c>
      <c r="B10" s="530"/>
      <c r="C10" s="530"/>
      <c r="D10" s="578">
        <f>'INFO PROJET'!B22</f>
        <v>0</v>
      </c>
      <c r="E10" s="530"/>
      <c r="F10" s="489"/>
      <c r="G10" s="489"/>
      <c r="H10" s="489"/>
      <c r="I10" s="489"/>
      <c r="J10" s="489"/>
      <c r="K10" s="489"/>
      <c r="L10" s="489"/>
      <c r="M10" s="489"/>
      <c r="N10" s="489"/>
      <c r="O10" s="489"/>
      <c r="P10" s="489"/>
      <c r="Q10" s="489"/>
      <c r="R10" s="489"/>
      <c r="S10" s="489"/>
      <c r="T10" s="489"/>
      <c r="U10" s="489"/>
      <c r="V10" s="489"/>
      <c r="W10" s="489"/>
      <c r="X10" s="489"/>
    </row>
    <row r="11" spans="1:24" ht="15">
      <c r="A11" s="530"/>
      <c r="B11" s="530"/>
      <c r="C11" s="530"/>
      <c r="D11" s="530"/>
      <c r="E11" s="530"/>
      <c r="F11" s="489"/>
      <c r="G11" s="489"/>
      <c r="H11" s="528"/>
      <c r="I11" s="489"/>
      <c r="J11" s="489"/>
      <c r="K11" s="489"/>
      <c r="L11" s="489"/>
      <c r="M11" s="489"/>
      <c r="N11" s="528"/>
      <c r="O11" s="489"/>
      <c r="P11" s="489"/>
      <c r="Q11" s="489"/>
      <c r="R11" s="489"/>
      <c r="S11" s="489"/>
      <c r="T11" s="489"/>
      <c r="U11" s="489"/>
      <c r="V11" s="489"/>
      <c r="W11" s="489"/>
      <c r="X11" s="489"/>
    </row>
    <row r="12" spans="1:24" ht="15">
      <c r="A12" s="530" t="s">
        <v>325</v>
      </c>
      <c r="B12" s="530"/>
      <c r="C12" s="530"/>
      <c r="D12" s="489"/>
      <c r="E12" s="489"/>
      <c r="F12" s="489"/>
      <c r="G12" s="530"/>
      <c r="H12" s="489"/>
      <c r="I12" s="489"/>
      <c r="J12" s="529">
        <f>+'A2 Financial Monitoring'!J37</f>
        <v>0</v>
      </c>
      <c r="K12" s="489"/>
      <c r="L12" s="489"/>
      <c r="M12" s="530"/>
      <c r="N12" s="489"/>
      <c r="O12" s="489"/>
      <c r="P12" s="529">
        <f>+'A2 Financial Monitoring'!P37</f>
        <v>0</v>
      </c>
      <c r="Q12" s="489"/>
      <c r="R12" s="489"/>
      <c r="S12" s="489"/>
      <c r="T12" s="489"/>
      <c r="U12" s="489"/>
      <c r="V12" s="489"/>
      <c r="W12" s="489"/>
      <c r="X12" s="489"/>
    </row>
    <row r="13" spans="1:24" ht="15">
      <c r="A13" s="646"/>
      <c r="B13" s="646"/>
      <c r="C13" s="646"/>
      <c r="D13" s="647"/>
      <c r="E13" s="647"/>
      <c r="F13" s="647"/>
      <c r="G13" s="646" t="s">
        <v>1714</v>
      </c>
      <c r="H13" s="647"/>
      <c r="I13" s="647"/>
      <c r="J13" s="646"/>
      <c r="K13" s="647"/>
      <c r="L13" s="647"/>
      <c r="M13" s="646" t="s">
        <v>1714</v>
      </c>
      <c r="N13" s="647"/>
      <c r="O13" s="647"/>
      <c r="P13" s="646"/>
      <c r="Q13" s="647"/>
      <c r="R13" s="647"/>
      <c r="S13" s="647"/>
      <c r="T13" s="647"/>
      <c r="U13" s="647"/>
      <c r="V13" s="647"/>
      <c r="W13" s="647"/>
      <c r="X13" s="647"/>
    </row>
    <row r="14" spans="1:24" ht="15">
      <c r="A14" s="646" t="s">
        <v>326</v>
      </c>
      <c r="B14" s="648"/>
      <c r="C14" s="647"/>
      <c r="D14" s="648" t="s">
        <v>327</v>
      </c>
      <c r="E14" s="647"/>
      <c r="F14" s="647"/>
      <c r="G14" s="649">
        <f>SUMIFS('A3 Banque'!H:H,'A3 Banque'!A:A,Table!$A$3,'A3 Banque'!R:R,"1")+SUMIFS('A3 Cash'!H:H,'A3 Cash'!A:A,Table!$A$3,'A3 Cash'!R:R,"1")</f>
        <v>0</v>
      </c>
      <c r="H14" s="647"/>
      <c r="I14" s="647"/>
      <c r="J14" s="646"/>
      <c r="K14" s="647"/>
      <c r="L14" s="647"/>
      <c r="M14" s="649">
        <f>SUMIFS('A3 Banque'!L:L,'A3 Banque'!A:A,Table!$A$3,'A3 Banque'!R:R,"1")+SUMIFS('A3 Cash'!L:L,'A3 Cash'!A:A,Table!$A$3,'A3 Cash'!R:R,"1")</f>
        <v>0</v>
      </c>
      <c r="N14" s="647"/>
      <c r="O14" s="647"/>
      <c r="P14" s="646"/>
      <c r="Q14" s="647"/>
      <c r="R14" s="647"/>
      <c r="S14" s="647"/>
      <c r="T14" s="647"/>
      <c r="U14" s="647"/>
      <c r="V14" s="647"/>
      <c r="W14" s="647"/>
      <c r="X14" s="647"/>
    </row>
    <row r="15" spans="1:24" ht="15">
      <c r="A15" s="646"/>
      <c r="B15" s="648"/>
      <c r="C15" s="647"/>
      <c r="D15" s="648" t="s">
        <v>328</v>
      </c>
      <c r="E15" s="647"/>
      <c r="F15" s="647"/>
      <c r="G15" s="649">
        <f>SUMIFS('A3 Banque'!H:H,'A3 Banque'!A:A,Table!$A$3,'A3 Banque'!R:R,"2")+SUMIFS('A3 Cash'!H:H,'A3 Cash'!A:A,Table!$A$3,'A3 Cash'!R:R,"2")</f>
        <v>0</v>
      </c>
      <c r="H15" s="647"/>
      <c r="I15" s="647"/>
      <c r="J15" s="646"/>
      <c r="K15" s="647"/>
      <c r="L15" s="647"/>
      <c r="M15" s="649">
        <f>SUMIFS('A3 Banque'!L:L,'A3 Banque'!A:A,Table!$A$3,'A3 Banque'!R:R,"2")+SUMIFS('A3 Cash'!L:L,'A3 Cash'!A:A,Table!$A$3,'A3 Cash'!R:R,"2")</f>
        <v>0</v>
      </c>
      <c r="N15" s="647"/>
      <c r="O15" s="647"/>
      <c r="P15" s="646"/>
      <c r="Q15" s="647"/>
      <c r="R15" s="647"/>
      <c r="S15" s="647"/>
      <c r="T15" s="647"/>
      <c r="U15" s="647"/>
      <c r="V15" s="647"/>
      <c r="W15" s="647"/>
      <c r="X15" s="647"/>
    </row>
    <row r="16" spans="1:24" ht="15">
      <c r="A16" s="646"/>
      <c r="B16" s="648"/>
      <c r="C16" s="647"/>
      <c r="D16" s="648" t="s">
        <v>329</v>
      </c>
      <c r="E16" s="647"/>
      <c r="F16" s="647"/>
      <c r="G16" s="649">
        <f>SUMIFS('A3 Banque'!H:H,'A3 Banque'!A:A,Table!$A$3,'A3 Banque'!R:R,"3")+SUMIFS('A3 Cash'!H:H,'A3 Cash'!A:A,Table!$A$3,'A3 Cash'!R:R,"3")</f>
        <v>0</v>
      </c>
      <c r="H16" s="647"/>
      <c r="I16" s="647"/>
      <c r="J16" s="646"/>
      <c r="K16" s="647"/>
      <c r="L16" s="647"/>
      <c r="M16" s="649">
        <f>SUMIFS('A3 Banque'!L:L,'A3 Banque'!A:A,Table!$A$3,'A3 Banque'!R:R,"3")+SUMIFS('A3 Cash'!L:L,'A3 Cash'!A:A,Table!$A$3,'A3 Cash'!R:R,"3")</f>
        <v>0</v>
      </c>
      <c r="N16" s="647"/>
      <c r="O16" s="647"/>
      <c r="P16" s="646"/>
      <c r="Q16" s="647"/>
      <c r="R16" s="647"/>
      <c r="S16" s="647"/>
      <c r="T16" s="647"/>
      <c r="U16" s="647"/>
      <c r="V16" s="647"/>
      <c r="W16" s="647"/>
      <c r="X16" s="647"/>
    </row>
    <row r="17" spans="1:24" ht="15">
      <c r="A17" s="646"/>
      <c r="B17" s="648"/>
      <c r="C17" s="647"/>
      <c r="D17" s="648" t="s">
        <v>330</v>
      </c>
      <c r="E17" s="647"/>
      <c r="F17" s="647"/>
      <c r="G17" s="649">
        <f>SUMIFS('A3 Banque'!H:H,'A3 Banque'!A:A,Table!$A$3,'A3 Banque'!R:R,"4")+SUMIFS('A3 Cash'!H:H,'A3 Cash'!A:A,Table!$A$3,'A3 Cash'!R:R,"4")</f>
        <v>0</v>
      </c>
      <c r="H17" s="647"/>
      <c r="I17" s="647"/>
      <c r="J17" s="646"/>
      <c r="K17" s="647"/>
      <c r="L17" s="647"/>
      <c r="M17" s="649">
        <f>SUMIFS('A3 Banque'!L:L,'A3 Banque'!A:A,Table!$A$3,'A3 Banque'!R:R,"4")+SUMIFS('A3 Cash'!L:L,'A3 Cash'!A:A,Table!$A$3,'A3 Cash'!R:R,"4")</f>
        <v>0</v>
      </c>
      <c r="N17" s="647"/>
      <c r="O17" s="647"/>
      <c r="P17" s="646"/>
      <c r="Q17" s="647"/>
      <c r="R17" s="647"/>
      <c r="S17" s="647"/>
      <c r="T17" s="647"/>
      <c r="U17" s="647"/>
      <c r="V17" s="647"/>
      <c r="W17" s="647"/>
      <c r="X17" s="647"/>
    </row>
    <row r="18" spans="1:24" ht="15">
      <c r="A18" s="646"/>
      <c r="B18" s="646" t="s">
        <v>234</v>
      </c>
      <c r="C18" s="647"/>
      <c r="D18" s="646"/>
      <c r="E18" s="647"/>
      <c r="F18" s="647"/>
      <c r="G18" s="649"/>
      <c r="H18" s="647"/>
      <c r="I18" s="647"/>
      <c r="J18" s="646"/>
      <c r="K18" s="647"/>
      <c r="L18" s="647"/>
      <c r="M18" s="649"/>
      <c r="N18" s="647"/>
      <c r="O18" s="647"/>
      <c r="P18" s="646"/>
      <c r="Q18" s="647"/>
      <c r="R18" s="647"/>
      <c r="S18" s="647"/>
      <c r="T18" s="647"/>
      <c r="U18" s="647"/>
      <c r="V18" s="647"/>
      <c r="W18" s="647"/>
      <c r="X18" s="647"/>
    </row>
    <row r="19" spans="1:24" ht="15">
      <c r="A19" s="646"/>
      <c r="B19" s="646" t="s">
        <v>235</v>
      </c>
      <c r="C19" s="647"/>
      <c r="D19" s="646"/>
      <c r="E19" s="647"/>
      <c r="F19" s="647"/>
      <c r="G19" s="646"/>
      <c r="H19" s="647"/>
      <c r="I19" s="647"/>
      <c r="J19" s="650">
        <f>SUM(G14:G18)</f>
        <v>0</v>
      </c>
      <c r="K19" s="647"/>
      <c r="L19" s="647"/>
      <c r="M19" s="646"/>
      <c r="N19" s="647"/>
      <c r="O19" s="647"/>
      <c r="P19" s="650">
        <f>SUM(M14:M18)</f>
        <v>0</v>
      </c>
      <c r="Q19" s="647"/>
      <c r="R19" s="647"/>
      <c r="S19" s="647"/>
      <c r="T19" s="647"/>
      <c r="U19" s="647"/>
      <c r="V19" s="647"/>
      <c r="W19" s="647"/>
      <c r="X19" s="647"/>
    </row>
    <row r="20" spans="1:24" ht="15">
      <c r="A20" s="651"/>
      <c r="B20" s="651"/>
      <c r="C20" s="652"/>
      <c r="D20" s="651"/>
      <c r="E20" s="652"/>
      <c r="F20" s="652"/>
      <c r="G20" s="651" t="s">
        <v>1716</v>
      </c>
      <c r="H20" s="652"/>
      <c r="I20" s="652"/>
      <c r="J20" s="653"/>
      <c r="K20" s="652"/>
      <c r="L20" s="652"/>
      <c r="M20" s="651" t="s">
        <v>1716</v>
      </c>
      <c r="N20" s="652"/>
      <c r="O20" s="652"/>
      <c r="P20" s="653"/>
      <c r="Q20" s="652"/>
      <c r="R20" s="652"/>
      <c r="S20" s="652"/>
      <c r="T20" s="652"/>
      <c r="U20" s="652"/>
      <c r="V20" s="652"/>
      <c r="W20" s="652"/>
      <c r="X20" s="652"/>
    </row>
    <row r="21" spans="1:24" ht="15">
      <c r="A21" s="651" t="s">
        <v>1715</v>
      </c>
      <c r="B21" s="654"/>
      <c r="C21" s="652"/>
      <c r="D21" s="654" t="s">
        <v>327</v>
      </c>
      <c r="E21" s="652"/>
      <c r="F21" s="652"/>
      <c r="G21" s="655">
        <f>+SUMIFS('A3 Cash'!H:H,'A3 Cash'!A:A,Table!$A$4,'A3 Cash'!R:R,"1")+SUMIFS('A3 Banque'!H:H,'A3 Banque'!A:A,Table!$A$4,'A3 Banque'!R:R,"1")-SUMIFS('A3 Cash'!I:I,'A3 Cash'!A:A,Table!$A$4,'A3 Cash'!R:R,"1")-SUMIFS('A3 Banque'!I:I,'A3 Banque'!A:A,Table!$A$4,'A3 Banque'!R:R,"1")</f>
        <v>0</v>
      </c>
      <c r="H21" s="652"/>
      <c r="I21" s="652"/>
      <c r="J21" s="651"/>
      <c r="K21" s="652"/>
      <c r="L21" s="652"/>
      <c r="M21" s="655">
        <f>+SUMIFS('A3 Cash'!L:L,'A3 Cash'!A:A,Table!$A$4,'A3 Cash'!R:R,"1")+SUMIFS('A3 Banque'!L:L,'A3 Banque'!A:A,Table!$A$4,'A3 Banque'!R:R,"1")</f>
        <v>0</v>
      </c>
      <c r="N21" s="652"/>
      <c r="O21" s="652"/>
      <c r="P21" s="651"/>
      <c r="Q21" s="652"/>
      <c r="R21" s="652"/>
      <c r="S21" s="652"/>
      <c r="T21" s="652"/>
      <c r="U21" s="652"/>
      <c r="V21" s="652"/>
      <c r="W21" s="652"/>
      <c r="X21" s="652"/>
    </row>
    <row r="22" spans="1:24" ht="15">
      <c r="A22" s="651"/>
      <c r="B22" s="654"/>
      <c r="C22" s="652"/>
      <c r="D22" s="654" t="s">
        <v>328</v>
      </c>
      <c r="E22" s="652"/>
      <c r="F22" s="652"/>
      <c r="G22" s="655">
        <f>+SUMIFS('A3 Cash'!H:H,'A3 Cash'!A:A,Table!$A$4,'A3 Cash'!R:R,"2")+SUMIFS('A3 Banque'!H:H,'A3 Banque'!A:A,Table!$A$4,'A3 Banque'!R:R,"2")-SUMIFS('A3 Cash'!I:I,'A3 Cash'!A:A,Table!$A$4,'A3 Cash'!R:R,"2")-SUMIFS('A3 Banque'!I:I,'A3 Banque'!A:A,Table!$A$4,'A3 Banque'!R:R,"2")</f>
        <v>0</v>
      </c>
      <c r="H22" s="652"/>
      <c r="I22" s="652"/>
      <c r="J22" s="651"/>
      <c r="K22" s="652"/>
      <c r="L22" s="652"/>
      <c r="M22" s="655">
        <f>+SUMIFS('A3 Cash'!L:L,'A3 Cash'!A:A,Table!$A$4,'A3 Cash'!R:R,"2")+SUMIFS('A3 Banque'!L:L,'A3 Banque'!A:A,Table!$A$4,'A3 Banque'!R:R,"2")</f>
        <v>0</v>
      </c>
      <c r="N22" s="652"/>
      <c r="O22" s="652"/>
      <c r="P22" s="651"/>
      <c r="Q22" s="652"/>
      <c r="R22" s="652"/>
      <c r="S22" s="652"/>
      <c r="T22" s="652"/>
      <c r="U22" s="652"/>
      <c r="V22" s="652"/>
      <c r="W22" s="652"/>
      <c r="X22" s="652"/>
    </row>
    <row r="23" spans="1:24" ht="15">
      <c r="A23" s="651"/>
      <c r="B23" s="654"/>
      <c r="C23" s="652"/>
      <c r="D23" s="654" t="s">
        <v>329</v>
      </c>
      <c r="E23" s="652"/>
      <c r="F23" s="652"/>
      <c r="G23" s="655">
        <f>+SUMIFS('A3 Cash'!H:H,'A3 Cash'!A:A,Table!$A$4,'A3 Cash'!R:R,"3")+SUMIFS('A3 Banque'!H:H,'A3 Banque'!A:A,Table!$A$4,'A3 Banque'!R:R,"3")-SUMIFS('A3 Cash'!I:I,'A3 Cash'!A:A,Table!$A$4,'A3 Cash'!R:R,"3")-SUMIFS('A3 Banque'!I:I,'A3 Banque'!A:A,Table!$A$4,'A3 Banque'!R:R,"3")</f>
        <v>0</v>
      </c>
      <c r="H23" s="652"/>
      <c r="I23" s="652"/>
      <c r="J23" s="651"/>
      <c r="K23" s="652"/>
      <c r="L23" s="652"/>
      <c r="M23" s="655">
        <f>+SUMIFS('A3 Cash'!L:L,'A3 Cash'!A:A,Table!$A$4,'A3 Cash'!R:R,"3")+SUMIFS('A3 Banque'!L:L,'A3 Banque'!A:A,Table!$A$4,'A3 Banque'!R:R,"3")</f>
        <v>0</v>
      </c>
      <c r="N23" s="652"/>
      <c r="O23" s="652"/>
      <c r="P23" s="651"/>
      <c r="Q23" s="652"/>
      <c r="R23" s="652"/>
      <c r="S23" s="652"/>
      <c r="T23" s="652"/>
      <c r="U23" s="652"/>
      <c r="V23" s="652"/>
      <c r="W23" s="652"/>
      <c r="X23" s="652"/>
    </row>
    <row r="24" spans="1:24" ht="15">
      <c r="A24" s="651"/>
      <c r="B24" s="654"/>
      <c r="C24" s="652"/>
      <c r="D24" s="654" t="s">
        <v>330</v>
      </c>
      <c r="E24" s="652"/>
      <c r="F24" s="652"/>
      <c r="G24" s="655">
        <f>+SUMIFS('A3 Cash'!H:H,'A3 Cash'!A:A,Table!$A$4,'A3 Cash'!R:R,"4")+SUMIFS('A3 Banque'!H:H,'A3 Banque'!A:A,Table!$A$4,'A3 Banque'!R:R,"4")-SUMIFS('A3 Cash'!I:I,'A3 Cash'!A:A,Table!$A$4,'A3 Cash'!R:R,"4")-SUMIFS('A3 Banque'!I:I,'A3 Banque'!A:A,Table!$A$4,'A3 Banque'!R:R,"4")</f>
        <v>0</v>
      </c>
      <c r="H24" s="652"/>
      <c r="I24" s="652"/>
      <c r="J24" s="651"/>
      <c r="K24" s="652"/>
      <c r="L24" s="652"/>
      <c r="M24" s="655">
        <f>+SUMIFS('A3 Cash'!L:L,'A3 Cash'!A:A,Table!$A$4,'A3 Cash'!R:R,"4")+SUMIFS('A3 Banque'!L:L,'A3 Banque'!A:A,Table!$A$4,'A3 Banque'!R:R,"4")</f>
        <v>0</v>
      </c>
      <c r="N24" s="652"/>
      <c r="O24" s="652"/>
      <c r="P24" s="651"/>
      <c r="Q24" s="652"/>
      <c r="R24" s="652"/>
      <c r="S24" s="652"/>
      <c r="T24" s="652"/>
      <c r="U24" s="652"/>
      <c r="V24" s="652"/>
      <c r="W24" s="652"/>
      <c r="X24" s="652"/>
    </row>
    <row r="25" spans="1:24" ht="15">
      <c r="A25" s="651"/>
      <c r="B25" s="651" t="s">
        <v>1498</v>
      </c>
      <c r="C25" s="652"/>
      <c r="D25" s="651"/>
      <c r="E25" s="652"/>
      <c r="F25" s="652"/>
      <c r="G25" s="655">
        <f>SUMIFS('A3 Banque'!H:H,'A3 Banque'!A:A,'A3 Financial Monitoring'!B25)+SUMIFS('A3 Cash'!H:H,'A3 Cash'!A:A,'A3 Financial Monitoring'!B25)</f>
        <v>0</v>
      </c>
      <c r="H25" s="652"/>
      <c r="I25" s="652"/>
      <c r="J25" s="651"/>
      <c r="K25" s="652"/>
      <c r="L25" s="652"/>
      <c r="M25" s="655">
        <f>SUMIFS('A3 Banque'!L:L,'A3 Banque'!A:A,'A3 Financial Monitoring'!B25)+SUMIFS('A3 Cash'!L:L,'A3 Cash'!A:A,'A3 Financial Monitoring'!B25)</f>
        <v>0</v>
      </c>
      <c r="N25" s="652"/>
      <c r="O25" s="652"/>
      <c r="P25" s="651"/>
      <c r="Q25" s="652"/>
      <c r="R25" s="652"/>
      <c r="S25" s="652"/>
      <c r="T25" s="652"/>
      <c r="U25" s="652"/>
      <c r="V25" s="652"/>
      <c r="W25" s="652"/>
      <c r="X25" s="652"/>
    </row>
    <row r="26" spans="1:24" ht="15">
      <c r="A26" s="651"/>
      <c r="B26" s="651" t="s">
        <v>331</v>
      </c>
      <c r="C26" s="652"/>
      <c r="D26" s="651"/>
      <c r="E26" s="652"/>
      <c r="F26" s="652"/>
      <c r="G26" s="651"/>
      <c r="H26" s="652"/>
      <c r="I26" s="652"/>
      <c r="J26" s="656">
        <f>SUM(G21:G25)</f>
        <v>0</v>
      </c>
      <c r="K26" s="652"/>
      <c r="L26" s="652"/>
      <c r="M26" s="651"/>
      <c r="N26" s="652"/>
      <c r="O26" s="652"/>
      <c r="P26" s="656">
        <f>SUM(M21:M25)</f>
        <v>0</v>
      </c>
      <c r="Q26" s="652"/>
      <c r="R26" s="652"/>
      <c r="S26" s="652"/>
      <c r="T26" s="652"/>
      <c r="U26" s="652"/>
      <c r="V26" s="652"/>
      <c r="W26" s="652"/>
      <c r="X26" s="652"/>
    </row>
    <row r="27" spans="1:24" ht="15">
      <c r="A27" s="530"/>
      <c r="B27" s="530"/>
      <c r="C27" s="489"/>
      <c r="D27" s="530"/>
      <c r="E27" s="489"/>
      <c r="F27" s="489"/>
      <c r="G27" s="530"/>
      <c r="H27" s="489"/>
      <c r="I27" s="489"/>
      <c r="J27" s="532"/>
      <c r="K27" s="489"/>
      <c r="L27" s="489"/>
      <c r="M27" s="530"/>
      <c r="N27" s="489"/>
      <c r="O27" s="489"/>
      <c r="P27" s="532"/>
      <c r="Q27" s="489"/>
      <c r="R27" s="489"/>
      <c r="S27" s="489"/>
      <c r="T27" s="489"/>
      <c r="U27" s="489"/>
      <c r="V27" s="489"/>
      <c r="W27" s="489"/>
      <c r="X27" s="489"/>
    </row>
    <row r="28" spans="1:24" ht="15">
      <c r="A28" s="530"/>
      <c r="B28" s="530"/>
      <c r="C28" s="489"/>
      <c r="D28" s="530"/>
      <c r="E28" s="489"/>
      <c r="F28" s="489"/>
      <c r="G28" s="530"/>
      <c r="H28" s="489"/>
      <c r="I28" s="489"/>
      <c r="J28" s="530"/>
      <c r="K28" s="489"/>
      <c r="L28" s="489"/>
      <c r="M28" s="530"/>
      <c r="N28" s="489"/>
      <c r="O28" s="489"/>
      <c r="P28" s="530"/>
      <c r="Q28" s="489"/>
      <c r="R28" s="489"/>
      <c r="S28" s="489"/>
      <c r="T28" s="489"/>
      <c r="U28" s="489"/>
      <c r="V28" s="489"/>
      <c r="W28" s="489"/>
      <c r="X28" s="489"/>
    </row>
    <row r="29" spans="1:24" ht="15">
      <c r="A29" s="569"/>
      <c r="B29" s="569" t="s">
        <v>1717</v>
      </c>
      <c r="C29" s="493"/>
      <c r="D29" s="569"/>
      <c r="E29" s="493"/>
      <c r="F29" s="493"/>
      <c r="G29" s="569"/>
      <c r="H29" s="493"/>
      <c r="I29" s="493"/>
      <c r="J29" s="534">
        <f>+J26+J19+J12</f>
        <v>0</v>
      </c>
      <c r="K29" s="493"/>
      <c r="L29" s="493"/>
      <c r="M29" s="569"/>
      <c r="N29" s="493"/>
      <c r="O29" s="493"/>
      <c r="P29" s="534">
        <f>+P26+P19+P12</f>
        <v>0</v>
      </c>
      <c r="Q29" s="493"/>
      <c r="R29" s="493"/>
      <c r="S29" s="493"/>
      <c r="T29" s="493"/>
      <c r="U29" s="493"/>
      <c r="V29" s="493"/>
      <c r="W29" s="493"/>
      <c r="X29" s="493"/>
    </row>
    <row r="30" spans="1:24" ht="15">
      <c r="A30" s="569"/>
      <c r="B30" s="569"/>
      <c r="C30" s="493"/>
      <c r="D30" s="569"/>
      <c r="E30" s="493"/>
      <c r="F30" s="493"/>
      <c r="G30" s="569"/>
      <c r="H30" s="493"/>
      <c r="I30" s="493"/>
      <c r="J30" s="757"/>
      <c r="K30" s="493"/>
      <c r="L30" s="493"/>
      <c r="M30" s="569"/>
      <c r="N30" s="493"/>
      <c r="O30" s="493"/>
      <c r="P30" s="757"/>
      <c r="Q30" s="493"/>
      <c r="R30" s="493"/>
      <c r="S30" s="493"/>
      <c r="T30" s="493"/>
      <c r="U30" s="493"/>
      <c r="V30" s="493"/>
      <c r="W30" s="493"/>
      <c r="X30" s="493"/>
    </row>
    <row r="31" spans="1:24" ht="15">
      <c r="A31" s="657" t="s">
        <v>333</v>
      </c>
      <c r="B31" s="657" t="s">
        <v>334</v>
      </c>
      <c r="C31" s="605"/>
      <c r="D31" s="657"/>
      <c r="E31" s="605"/>
      <c r="F31" s="605"/>
      <c r="G31" s="657"/>
      <c r="H31" s="605"/>
      <c r="I31" s="605"/>
      <c r="J31" s="662">
        <f>+SUMIFS('A3 Cash'!P:P,'A3 Cash'!A:A,Table!$A$5)+SUMIFS('A3 Banque'!P:P,'A3 Banque'!A:A,Table!$A$5)</f>
        <v>0</v>
      </c>
      <c r="K31" s="605"/>
      <c r="L31" s="605"/>
      <c r="M31" s="657"/>
      <c r="N31" s="605"/>
      <c r="O31" s="605"/>
      <c r="P31" s="662">
        <f>-'BFU A3'!Q128</f>
        <v>0</v>
      </c>
      <c r="Q31" s="605"/>
      <c r="R31" s="605"/>
      <c r="S31" s="605"/>
      <c r="T31" s="605"/>
      <c r="U31" s="605"/>
      <c r="V31" s="605"/>
      <c r="W31" s="605"/>
      <c r="X31" s="605"/>
    </row>
    <row r="32" spans="1:24" ht="15">
      <c r="A32" s="657"/>
      <c r="B32" s="657"/>
      <c r="C32" s="605"/>
      <c r="D32" s="658" t="s">
        <v>327</v>
      </c>
      <c r="E32" s="605"/>
      <c r="F32" s="605"/>
      <c r="G32" s="657"/>
      <c r="H32" s="605"/>
      <c r="I32" s="605"/>
      <c r="J32" s="662">
        <f>+SUMIFS('A3 Cash'!P:P,'A3 Cash'!A:A,Table!$A$5,'A3 Cash'!R:R,"1")+SUMIFS('A3 Banque'!P:P,'A3 Banque'!A:A,Table!$A$5,'A3 Banque'!R:R,"1")</f>
        <v>0</v>
      </c>
      <c r="K32" s="605"/>
      <c r="L32" s="605"/>
      <c r="M32" s="657"/>
      <c r="N32" s="605"/>
      <c r="O32" s="605"/>
      <c r="P32" s="659">
        <f>-'BFU A3'!D128</f>
        <v>0</v>
      </c>
      <c r="Q32" s="605"/>
      <c r="R32" s="605"/>
      <c r="S32" s="605"/>
      <c r="T32" s="605"/>
      <c r="U32" s="605"/>
      <c r="V32" s="605"/>
      <c r="W32" s="605"/>
      <c r="X32" s="605"/>
    </row>
    <row r="33" spans="1:24" ht="15">
      <c r="A33" s="657"/>
      <c r="B33" s="657"/>
      <c r="C33" s="605"/>
      <c r="D33" s="658" t="s">
        <v>328</v>
      </c>
      <c r="E33" s="605"/>
      <c r="F33" s="605"/>
      <c r="G33" s="657"/>
      <c r="H33" s="605"/>
      <c r="I33" s="605"/>
      <c r="J33" s="662">
        <f>+SUMIFS('A3 Cash'!P:P,'A3 Cash'!A:A,Table!$A$5,'A3 Cash'!R:R,"2")+SUMIFS('A3 Banque'!P:P,'A3 Banque'!A:A,Table!$A$5,'A3 Banque'!R:R,"2")</f>
        <v>0</v>
      </c>
      <c r="K33" s="605"/>
      <c r="L33" s="605"/>
      <c r="M33" s="657"/>
      <c r="N33" s="605"/>
      <c r="O33" s="605"/>
      <c r="P33" s="659">
        <f>-'BFU A3'!G128</f>
        <v>0</v>
      </c>
      <c r="Q33" s="605"/>
      <c r="R33" s="605"/>
      <c r="S33" s="605"/>
      <c r="T33" s="605"/>
      <c r="U33" s="605"/>
      <c r="V33" s="605"/>
      <c r="W33" s="605"/>
      <c r="X33" s="605"/>
    </row>
    <row r="34" spans="1:24" ht="15">
      <c r="A34" s="657"/>
      <c r="B34" s="657"/>
      <c r="C34" s="605"/>
      <c r="D34" s="658" t="s">
        <v>329</v>
      </c>
      <c r="E34" s="605"/>
      <c r="F34" s="605"/>
      <c r="G34" s="657"/>
      <c r="H34" s="605"/>
      <c r="I34" s="605"/>
      <c r="J34" s="662">
        <f>+SUMIFS('A3 Cash'!P:P,'A3 Cash'!A:A,Table!$A$5,'A3 Cash'!R:R,"3")+SUMIFS('A3 Banque'!P:P,'A3 Banque'!A:A,Table!$A$5,'A3 Banque'!R:R,"3")</f>
        <v>0</v>
      </c>
      <c r="K34" s="605"/>
      <c r="L34" s="605"/>
      <c r="M34" s="657"/>
      <c r="N34" s="605"/>
      <c r="O34" s="605"/>
      <c r="P34" s="659">
        <f>-'BFU A3'!J128</f>
        <v>0</v>
      </c>
      <c r="Q34" s="605"/>
      <c r="R34" s="605"/>
      <c r="S34" s="605"/>
      <c r="T34" s="605"/>
      <c r="U34" s="605"/>
      <c r="V34" s="605"/>
      <c r="W34" s="605"/>
      <c r="X34" s="605"/>
    </row>
    <row r="35" spans="1:24" ht="15">
      <c r="A35" s="657"/>
      <c r="B35" s="657"/>
      <c r="C35" s="605"/>
      <c r="D35" s="658" t="s">
        <v>330</v>
      </c>
      <c r="E35" s="605"/>
      <c r="F35" s="605"/>
      <c r="G35" s="657"/>
      <c r="H35" s="605"/>
      <c r="I35" s="605"/>
      <c r="J35" s="662">
        <f>+SUMIFS('A3 Cash'!P:P,'A3 Cash'!A:A,Table!$A$5,'A3 Cash'!R:R,"3")+SUMIFS('A3 Banque'!P:P,'A3 Banque'!A:A,Table!$A$5,'A3 Banque'!R:R,"3")</f>
        <v>0</v>
      </c>
      <c r="K35" s="605"/>
      <c r="L35" s="660">
        <f>+J31-J32-J33-J34-J35</f>
        <v>0</v>
      </c>
      <c r="M35" s="657"/>
      <c r="N35" s="605"/>
      <c r="O35" s="605"/>
      <c r="P35" s="659">
        <f>-'BFU A3'!M128</f>
        <v>0</v>
      </c>
      <c r="Q35" s="605"/>
      <c r="R35" s="661">
        <f>+P31-P32-P33-P34-P35</f>
        <v>0</v>
      </c>
      <c r="S35" s="605"/>
      <c r="T35" s="605"/>
      <c r="U35" s="605"/>
      <c r="V35" s="605"/>
      <c r="W35" s="605"/>
      <c r="X35" s="605"/>
    </row>
    <row r="36" spans="1:24" ht="15">
      <c r="A36" s="569"/>
      <c r="B36" s="569"/>
      <c r="C36" s="489"/>
      <c r="D36" s="569"/>
      <c r="E36" s="605"/>
      <c r="F36" s="605"/>
      <c r="G36" s="657"/>
      <c r="H36" s="605"/>
      <c r="I36" s="657"/>
      <c r="J36" s="657"/>
      <c r="K36" s="657"/>
      <c r="L36" s="657"/>
      <c r="M36" s="657"/>
      <c r="N36" s="657"/>
      <c r="O36" s="657"/>
      <c r="P36" s="657"/>
      <c r="Q36" s="605"/>
      <c r="R36" s="661"/>
      <c r="S36" s="605"/>
      <c r="T36" s="605"/>
      <c r="U36" s="605"/>
      <c r="V36" s="605"/>
      <c r="W36" s="605"/>
      <c r="X36" s="605"/>
    </row>
    <row r="37" spans="1:24" ht="15">
      <c r="A37" t="s">
        <v>335</v>
      </c>
      <c r="C37" s="489"/>
      <c r="E37" s="489"/>
      <c r="F37" s="579"/>
      <c r="G37" s="569"/>
      <c r="H37" s="489"/>
      <c r="I37" s="489"/>
      <c r="J37" s="534">
        <f>+J29+J31</f>
        <v>0</v>
      </c>
      <c r="K37" s="489"/>
      <c r="L37" s="489"/>
      <c r="M37" s="569"/>
      <c r="N37" s="489"/>
      <c r="O37" s="489"/>
      <c r="P37" s="534">
        <f>P29+P31</f>
        <v>0</v>
      </c>
      <c r="Q37" s="489"/>
      <c r="R37" s="489"/>
      <c r="S37" s="489"/>
      <c r="T37" s="489"/>
      <c r="U37" s="489"/>
      <c r="V37" s="489"/>
      <c r="W37" s="489"/>
      <c r="X37" s="489"/>
    </row>
    <row r="38" spans="1:24" ht="15">
      <c r="A38" s="530"/>
      <c r="B38" s="530"/>
      <c r="C38" s="489"/>
      <c r="D38" s="530"/>
      <c r="E38" s="489"/>
      <c r="F38" s="489"/>
      <c r="H38" s="489"/>
      <c r="I38" s="489"/>
      <c r="K38" s="489"/>
      <c r="L38" s="489"/>
      <c r="N38" s="489"/>
      <c r="O38" s="489"/>
      <c r="Q38" s="489"/>
      <c r="R38" s="489"/>
      <c r="S38" s="489"/>
      <c r="T38" s="489"/>
      <c r="U38" s="489"/>
      <c r="V38" s="489"/>
      <c r="W38" s="489"/>
      <c r="X38" s="489"/>
    </row>
    <row r="39" spans="1:24" ht="15">
      <c r="A39" s="530" t="s">
        <v>336</v>
      </c>
      <c r="B39" s="530" t="s">
        <v>1718</v>
      </c>
      <c r="C39" s="489"/>
      <c r="D39" s="530"/>
      <c r="E39" s="489"/>
      <c r="F39" s="489"/>
      <c r="G39" s="530"/>
      <c r="H39" s="489"/>
      <c r="I39" s="489"/>
      <c r="J39" s="533">
        <f>+'A3 Rec banquaire'!I11</f>
        <v>0</v>
      </c>
      <c r="K39" s="489"/>
      <c r="L39" s="489"/>
      <c r="M39" s="530"/>
      <c r="N39" s="489"/>
      <c r="O39" s="489"/>
      <c r="P39" s="533">
        <f>+J39/'A3 Banque'!Z4</f>
        <v>0</v>
      </c>
      <c r="Q39" s="489"/>
      <c r="R39" s="489"/>
      <c r="S39" s="489"/>
      <c r="T39" s="489"/>
      <c r="U39" s="489"/>
      <c r="V39" s="489"/>
      <c r="W39" s="489"/>
      <c r="X39" s="489"/>
    </row>
    <row r="40" spans="1:24" ht="15">
      <c r="A40" s="530"/>
      <c r="B40" s="530" t="s">
        <v>241</v>
      </c>
      <c r="C40" s="489"/>
      <c r="D40" s="530"/>
      <c r="E40" s="489"/>
      <c r="F40" s="489"/>
      <c r="G40" s="530"/>
      <c r="H40" s="489"/>
      <c r="I40" s="489"/>
      <c r="J40" s="533">
        <f>+'A3 inventaire cash'!F48</f>
        <v>0</v>
      </c>
      <c r="K40" s="489"/>
      <c r="L40" s="489"/>
      <c r="M40" s="530"/>
      <c r="N40" s="489"/>
      <c r="O40" s="489"/>
      <c r="P40" s="533">
        <f>+J40/'A3 Banque'!Z4</f>
        <v>0</v>
      </c>
      <c r="Q40" s="489"/>
      <c r="R40" s="489"/>
      <c r="S40" s="489"/>
      <c r="T40" s="489"/>
      <c r="U40" s="489"/>
      <c r="V40" s="489"/>
      <c r="W40" s="489"/>
      <c r="X40" s="489"/>
    </row>
    <row r="41" spans="1:24" ht="15">
      <c r="A41" s="569"/>
      <c r="B41" s="569" t="s">
        <v>1719</v>
      </c>
      <c r="C41" s="489"/>
      <c r="D41" s="569"/>
      <c r="E41" s="489"/>
      <c r="F41" s="489"/>
      <c r="G41" s="530"/>
      <c r="H41" s="489"/>
      <c r="I41" s="489"/>
      <c r="J41" s="533">
        <f>T96</f>
        <v>0</v>
      </c>
      <c r="K41" s="489"/>
      <c r="L41" s="489"/>
      <c r="M41" s="530"/>
      <c r="N41" s="489"/>
      <c r="O41" s="489"/>
      <c r="P41" s="533">
        <f>Z96</f>
        <v>0</v>
      </c>
      <c r="Q41" s="489"/>
      <c r="R41" s="489"/>
      <c r="S41" s="489"/>
      <c r="T41" s="489"/>
      <c r="U41" s="489"/>
      <c r="V41" s="489"/>
      <c r="W41" s="489"/>
      <c r="X41" s="489"/>
    </row>
    <row r="42" spans="1:24" ht="15">
      <c r="A42" s="569"/>
      <c r="B42" s="569" t="s">
        <v>337</v>
      </c>
      <c r="C42" s="489"/>
      <c r="D42" s="569"/>
      <c r="E42" s="489"/>
      <c r="F42" s="579"/>
      <c r="G42" s="569"/>
      <c r="H42" s="489"/>
      <c r="I42" s="489"/>
      <c r="J42" s="534">
        <f>SUM(J39:J41)</f>
        <v>0</v>
      </c>
      <c r="K42" s="489"/>
      <c r="L42" s="489"/>
      <c r="M42" s="569"/>
      <c r="N42" s="489"/>
      <c r="O42" s="489"/>
      <c r="P42" s="534">
        <f>SUM(P39:P41)</f>
        <v>0</v>
      </c>
      <c r="Q42" s="489"/>
      <c r="R42" s="489"/>
      <c r="S42" s="489"/>
      <c r="T42" s="489"/>
      <c r="U42" s="489"/>
      <c r="V42" s="489"/>
      <c r="W42" s="489"/>
      <c r="X42" s="489"/>
    </row>
    <row r="43" spans="1:24" ht="15">
      <c r="A43" s="542"/>
      <c r="B43" s="489" t="s">
        <v>1708</v>
      </c>
      <c r="C43" s="489"/>
      <c r="D43" s="489"/>
      <c r="E43" s="489"/>
      <c r="F43" s="579"/>
      <c r="G43" s="569"/>
      <c r="H43" s="489"/>
      <c r="I43" s="489"/>
      <c r="J43" s="534">
        <f>+J37-J42</f>
        <v>0</v>
      </c>
      <c r="K43" s="489"/>
      <c r="L43" s="489"/>
      <c r="M43" s="569"/>
      <c r="N43" s="489"/>
      <c r="O43" s="489"/>
      <c r="P43" s="534">
        <f>+P37-P42</f>
        <v>0</v>
      </c>
      <c r="Q43" s="489"/>
      <c r="R43" s="489"/>
      <c r="S43" s="489"/>
      <c r="T43" s="489"/>
      <c r="U43" s="489"/>
      <c r="V43" s="489"/>
      <c r="W43" s="489"/>
      <c r="X43" s="489"/>
    </row>
    <row r="44" spans="1:24" ht="15">
      <c r="A44" s="489"/>
      <c r="B44" s="489"/>
      <c r="C44" s="489"/>
      <c r="D44" s="582"/>
      <c r="E44" s="489"/>
      <c r="F44" s="489"/>
      <c r="G44" s="580"/>
      <c r="H44" s="528"/>
      <c r="I44" s="489"/>
      <c r="J44" s="489"/>
      <c r="K44" s="489"/>
      <c r="L44" s="489"/>
      <c r="M44" s="489"/>
      <c r="N44" s="489"/>
      <c r="O44" s="489"/>
      <c r="P44" s="489"/>
      <c r="Q44" s="489"/>
      <c r="R44" s="489"/>
      <c r="S44" s="489"/>
      <c r="T44" s="489"/>
      <c r="U44" s="489"/>
      <c r="V44" s="489"/>
      <c r="W44" s="489"/>
      <c r="X44" s="489"/>
    </row>
    <row r="45" spans="1:24" ht="15">
      <c r="A45" s="489"/>
      <c r="B45" s="489"/>
      <c r="C45" s="489"/>
      <c r="D45" s="582" t="s">
        <v>1720</v>
      </c>
      <c r="E45" s="582"/>
      <c r="F45" s="582"/>
      <c r="G45" s="582"/>
      <c r="H45" s="489"/>
      <c r="I45" s="489"/>
      <c r="J45" s="490"/>
      <c r="K45" s="583"/>
      <c r="L45" s="582" t="s">
        <v>1721</v>
      </c>
      <c r="M45" s="582"/>
      <c r="N45" s="489"/>
      <c r="O45" s="489"/>
      <c r="P45" s="489"/>
      <c r="Q45" s="489"/>
      <c r="R45" s="489"/>
      <c r="S45" s="489"/>
      <c r="T45" s="489"/>
      <c r="U45" s="489"/>
      <c r="V45" s="489"/>
      <c r="W45" s="489"/>
      <c r="X45" s="489"/>
    </row>
    <row r="46" spans="1:24" ht="15">
      <c r="A46" s="489"/>
      <c r="B46" s="489"/>
      <c r="C46" s="489"/>
      <c r="D46" s="586"/>
      <c r="E46" s="582"/>
      <c r="F46" s="582"/>
      <c r="G46" s="582"/>
      <c r="H46" s="489"/>
      <c r="I46" s="489"/>
      <c r="J46" s="489"/>
      <c r="K46" s="489"/>
      <c r="L46" s="582"/>
      <c r="M46" s="582"/>
      <c r="N46" s="489"/>
      <c r="O46" s="489"/>
      <c r="P46" s="489"/>
      <c r="Q46" s="489"/>
      <c r="R46" s="489"/>
      <c r="S46" s="489"/>
      <c r="T46" s="489"/>
      <c r="U46" s="489"/>
      <c r="V46" s="489"/>
      <c r="W46" s="489"/>
      <c r="X46" s="489"/>
    </row>
    <row r="47" spans="1:24" ht="15">
      <c r="A47" s="489"/>
      <c r="B47" s="489"/>
      <c r="C47" s="489"/>
      <c r="D47" s="582" t="s">
        <v>244</v>
      </c>
      <c r="E47" s="582"/>
      <c r="F47" s="582"/>
      <c r="G47" s="582"/>
      <c r="H47" s="489"/>
      <c r="I47" s="489"/>
      <c r="J47" s="489"/>
      <c r="K47" s="489"/>
      <c r="L47" s="585" t="s">
        <v>245</v>
      </c>
      <c r="M47" s="582"/>
      <c r="N47" s="489"/>
      <c r="O47" s="489"/>
      <c r="P47" s="489"/>
      <c r="Q47" s="489"/>
      <c r="R47" s="489"/>
      <c r="S47" s="489"/>
      <c r="T47" s="489"/>
      <c r="U47" s="489"/>
      <c r="V47" s="489"/>
      <c r="W47" s="489"/>
      <c r="X47" s="489"/>
    </row>
    <row r="48" spans="1:24" ht="15">
      <c r="A48" s="489"/>
      <c r="B48" s="489"/>
      <c r="C48" s="489"/>
      <c r="D48" s="582"/>
      <c r="E48" s="582"/>
      <c r="F48" s="582"/>
      <c r="G48" s="582"/>
      <c r="H48" s="489"/>
      <c r="I48" s="489"/>
      <c r="J48" s="489"/>
      <c r="K48" s="489"/>
      <c r="L48" s="586"/>
      <c r="M48" s="582"/>
      <c r="N48" s="489"/>
      <c r="O48" s="489"/>
      <c r="P48" s="489"/>
      <c r="Q48" s="489"/>
      <c r="R48" s="489"/>
      <c r="S48" s="489"/>
      <c r="T48" s="489"/>
      <c r="U48" s="489"/>
      <c r="V48" s="489"/>
      <c r="W48" s="489"/>
      <c r="X48" s="489"/>
    </row>
    <row r="49" spans="1:24" ht="15">
      <c r="A49" s="489"/>
      <c r="B49" s="489"/>
      <c r="C49" s="489"/>
      <c r="D49" s="582" t="s">
        <v>246</v>
      </c>
      <c r="E49" s="582"/>
      <c r="F49" s="582"/>
      <c r="G49" s="582"/>
      <c r="H49" s="489"/>
      <c r="I49" s="489"/>
      <c r="J49" s="580"/>
      <c r="K49" s="528"/>
      <c r="L49" s="587" t="s">
        <v>246</v>
      </c>
      <c r="M49" s="582"/>
      <c r="N49" s="489"/>
      <c r="O49" s="489"/>
      <c r="P49" s="489"/>
      <c r="Q49" s="489"/>
      <c r="R49" s="489"/>
      <c r="S49" s="489"/>
      <c r="T49" s="489"/>
      <c r="U49" s="489"/>
      <c r="V49" s="489"/>
      <c r="W49" s="489"/>
      <c r="X49" s="489"/>
    </row>
    <row r="50" spans="1:24" ht="15">
      <c r="A50" s="489"/>
      <c r="B50" s="489"/>
      <c r="C50" s="489"/>
      <c r="D50" s="582"/>
      <c r="E50" s="582"/>
      <c r="F50" s="582"/>
      <c r="G50" s="582"/>
      <c r="H50" s="489"/>
      <c r="I50" s="489"/>
      <c r="J50" s="580"/>
      <c r="K50" s="528"/>
      <c r="L50" s="582"/>
      <c r="M50" s="582"/>
      <c r="N50" s="489"/>
      <c r="O50" s="489"/>
      <c r="P50" s="489"/>
      <c r="Q50" s="489"/>
      <c r="R50" s="489"/>
      <c r="S50" s="489"/>
      <c r="T50" s="489"/>
      <c r="U50" s="489"/>
      <c r="V50" s="489"/>
      <c r="W50" s="489"/>
      <c r="X50" s="489"/>
    </row>
    <row r="51" spans="1:24" ht="15">
      <c r="A51" s="489"/>
      <c r="B51" s="489"/>
      <c r="C51" s="489"/>
      <c r="D51" s="582"/>
      <c r="E51" s="582"/>
      <c r="F51" s="582"/>
      <c r="G51" s="582"/>
      <c r="H51" s="489"/>
      <c r="I51" s="489"/>
      <c r="J51" s="580"/>
      <c r="K51" s="528"/>
      <c r="L51" s="582"/>
      <c r="M51" s="582"/>
      <c r="N51" s="489"/>
      <c r="O51" s="489"/>
      <c r="P51" s="489"/>
      <c r="Q51" s="489"/>
      <c r="R51" s="489"/>
      <c r="S51" s="489"/>
      <c r="T51" s="489"/>
      <c r="U51" s="489"/>
      <c r="V51" s="489"/>
      <c r="W51" s="489"/>
      <c r="X51" s="489"/>
    </row>
    <row r="52" spans="1:24" ht="15">
      <c r="A52" s="489"/>
      <c r="B52" s="489"/>
      <c r="C52" s="489"/>
      <c r="D52" s="582"/>
      <c r="E52" s="582"/>
      <c r="F52" s="586"/>
      <c r="G52" s="582"/>
      <c r="H52" s="489"/>
      <c r="I52" s="489"/>
      <c r="J52" s="580"/>
      <c r="K52" s="528"/>
      <c r="L52" s="582"/>
      <c r="M52" s="582"/>
      <c r="N52" s="489"/>
      <c r="O52" s="489"/>
      <c r="P52" s="489"/>
      <c r="Q52" s="489"/>
      <c r="R52" s="489"/>
      <c r="S52" s="489"/>
      <c r="T52" s="489"/>
      <c r="U52" s="489"/>
      <c r="V52" s="489"/>
      <c r="W52" s="489"/>
      <c r="X52" s="489"/>
    </row>
    <row r="53" spans="1:24" ht="15">
      <c r="A53" s="489"/>
      <c r="B53" s="489"/>
      <c r="C53" s="489"/>
      <c r="D53" s="582" t="s">
        <v>247</v>
      </c>
      <c r="E53" s="582"/>
      <c r="F53" s="582"/>
      <c r="G53" s="582"/>
      <c r="H53" s="489"/>
      <c r="I53" s="489"/>
      <c r="J53" s="490"/>
      <c r="K53" s="583"/>
      <c r="L53" s="582" t="s">
        <v>248</v>
      </c>
      <c r="M53" s="582"/>
      <c r="N53" s="489"/>
      <c r="O53" s="489"/>
      <c r="P53" s="489"/>
      <c r="Q53" s="489"/>
      <c r="R53" s="489"/>
      <c r="S53" s="489"/>
      <c r="T53" s="489"/>
      <c r="U53" s="489"/>
      <c r="V53" s="489"/>
      <c r="W53" s="489"/>
      <c r="X53" s="489"/>
    </row>
    <row r="54" spans="1:24" ht="15">
      <c r="A54" s="489"/>
      <c r="B54" s="489"/>
      <c r="C54" s="489"/>
      <c r="D54" s="663"/>
      <c r="E54" s="582"/>
      <c r="F54" s="582"/>
      <c r="G54" s="582"/>
      <c r="H54" s="582"/>
      <c r="I54" s="582"/>
      <c r="J54" s="489"/>
      <c r="K54" s="489"/>
      <c r="L54" s="489"/>
      <c r="M54" s="489"/>
      <c r="N54" s="489"/>
      <c r="O54" s="489"/>
      <c r="P54" s="489"/>
      <c r="Q54" s="489"/>
      <c r="R54" s="489"/>
      <c r="S54" s="489"/>
      <c r="T54" s="489"/>
      <c r="U54" s="489"/>
      <c r="V54" s="489"/>
      <c r="W54" s="489"/>
      <c r="X54" s="489"/>
    </row>
    <row r="55" spans="1:24" ht="15">
      <c r="A55" s="542"/>
      <c r="B55" s="489"/>
      <c r="C55" s="489"/>
      <c r="D55" s="489" t="s">
        <v>1722</v>
      </c>
      <c r="E55" s="582"/>
      <c r="F55" s="582"/>
      <c r="G55" s="582"/>
      <c r="H55" s="582"/>
      <c r="I55" s="582"/>
      <c r="J55" s="489"/>
      <c r="K55" s="489"/>
      <c r="L55" s="489"/>
      <c r="M55" s="489"/>
      <c r="N55" s="489"/>
      <c r="O55" s="489"/>
      <c r="P55" s="489"/>
      <c r="Q55" s="489"/>
      <c r="R55" s="489"/>
      <c r="S55" s="489"/>
      <c r="T55" s="489"/>
      <c r="U55" s="489"/>
      <c r="V55" s="489"/>
      <c r="W55" s="489"/>
      <c r="X55" s="489"/>
    </row>
  </sheetData>
  <mergeCells count="2">
    <mergeCell ref="G4:J4"/>
    <mergeCell ref="M4:P4"/>
  </mergeCells>
  <printOptions horizontalCentered="1"/>
  <pageMargins left="0.23622047244094491" right="0.23622047244094491" top="0.74803149606299213" bottom="0.74803149606299213" header="0.31496062992125984" footer="0.31496062992125984"/>
  <pageSetup paperSize="9" scale="59" orientation="landscape" r:id="rId1"/>
  <headerFooter alignWithMargins="0"/>
  <rowBreaks count="1" manualBreakCount="1">
    <brk id="73"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499984740745262"/>
  </sheetPr>
  <dimension ref="A1:U134"/>
  <sheetViews>
    <sheetView zoomScale="50" zoomScaleNormal="50" workbookViewId="0">
      <pane xSplit="3" ySplit="1" topLeftCell="D2" activePane="bottomRight" state="frozen"/>
      <selection activeCell="D6" sqref="D6"/>
      <selection pane="topRight" activeCell="D6" sqref="D6"/>
      <selection pane="bottomLeft" activeCell="D6" sqref="D6"/>
      <selection pane="bottomRight" activeCell="J24" sqref="J24"/>
    </sheetView>
  </sheetViews>
  <sheetFormatPr baseColWidth="10" defaultColWidth="12" defaultRowHeight="14.45" customHeight="1"/>
  <cols>
    <col min="1" max="1" width="12.140625" style="979" customWidth="1"/>
    <col min="2" max="2" width="45.28515625" customWidth="1"/>
    <col min="3" max="3" width="16.28515625" customWidth="1"/>
    <col min="4" max="4" width="16.85546875" customWidth="1"/>
    <col min="5" max="5" width="14.42578125" customWidth="1"/>
    <col min="6" max="10" width="15.5703125" customWidth="1"/>
    <col min="11" max="11" width="16.85546875" customWidth="1"/>
    <col min="12" max="12" width="15" customWidth="1"/>
    <col min="13" max="13" width="11.85546875" customWidth="1"/>
    <col min="16" max="16" width="10.42578125" customWidth="1"/>
    <col min="17" max="18" width="15.5703125" bestFit="1" customWidth="1"/>
    <col min="21" max="21" width="26.28515625" customWidth="1"/>
  </cols>
  <sheetData>
    <row r="1" spans="1:21" ht="15">
      <c r="A1" s="1" t="s">
        <v>206</v>
      </c>
      <c r="C1" s="1213" t="s">
        <v>1688</v>
      </c>
      <c r="D1" s="1213"/>
      <c r="E1" s="1213"/>
      <c r="F1" s="1213"/>
      <c r="G1" s="1213"/>
      <c r="H1" s="1213"/>
      <c r="I1" s="1213"/>
      <c r="J1" s="1213"/>
      <c r="K1" s="1213"/>
      <c r="L1" s="1213"/>
      <c r="M1" s="1213"/>
      <c r="N1" s="1213"/>
      <c r="O1" s="1213"/>
      <c r="P1" s="1213"/>
      <c r="Q1" s="1213"/>
      <c r="R1" s="1213"/>
    </row>
    <row r="2" spans="1:21" s="979" customFormat="1" ht="15" customHeight="1" thickBot="1">
      <c r="A2" s="3" t="s">
        <v>1532</v>
      </c>
      <c r="B2" s="1187" t="s">
        <v>1686</v>
      </c>
      <c r="C2" s="1187"/>
      <c r="D2" s="1187"/>
      <c r="E2" s="1187"/>
    </row>
    <row r="3" spans="1:21" ht="15.75" customHeight="1" thickBot="1">
      <c r="A3" s="1186" t="s">
        <v>1573</v>
      </c>
      <c r="C3" s="1204" t="s">
        <v>1694</v>
      </c>
      <c r="D3" s="1205"/>
      <c r="E3" s="1206"/>
      <c r="F3" s="1203" t="s">
        <v>1695</v>
      </c>
      <c r="G3" s="1203"/>
      <c r="H3" s="1203"/>
      <c r="I3" s="1204" t="s">
        <v>1696</v>
      </c>
      <c r="J3" s="1205"/>
      <c r="K3" s="1206"/>
      <c r="L3" s="1203" t="s">
        <v>1697</v>
      </c>
      <c r="M3" s="1203"/>
      <c r="N3" s="1203"/>
      <c r="P3" s="1204" t="s">
        <v>208</v>
      </c>
      <c r="Q3" s="1205"/>
      <c r="R3" s="1206"/>
      <c r="T3" s="1207" t="s">
        <v>1519</v>
      </c>
      <c r="U3" s="1208"/>
    </row>
    <row r="4" spans="1:21" ht="17.25" customHeight="1" thickBot="1">
      <c r="A4" s="1186"/>
      <c r="B4" s="1078" t="s">
        <v>1559</v>
      </c>
      <c r="C4" s="1094" t="s">
        <v>205</v>
      </c>
      <c r="D4" s="1069" t="s">
        <v>1525</v>
      </c>
      <c r="E4" s="1068" t="s">
        <v>1687</v>
      </c>
      <c r="F4" s="1083" t="s">
        <v>205</v>
      </c>
      <c r="G4" s="1069" t="s">
        <v>1525</v>
      </c>
      <c r="H4" s="1116" t="s">
        <v>1687</v>
      </c>
      <c r="I4" s="1094" t="s">
        <v>205</v>
      </c>
      <c r="J4" s="1069" t="s">
        <v>1525</v>
      </c>
      <c r="K4" s="1068" t="s">
        <v>1687</v>
      </c>
      <c r="L4" s="1083" t="s">
        <v>205</v>
      </c>
      <c r="M4" s="1069" t="s">
        <v>1525</v>
      </c>
      <c r="N4" s="1116" t="s">
        <v>1687</v>
      </c>
      <c r="P4" s="1094" t="s">
        <v>205</v>
      </c>
      <c r="Q4" s="1069" t="s">
        <v>209</v>
      </c>
      <c r="R4" s="1068" t="s">
        <v>210</v>
      </c>
      <c r="T4" s="921" t="s">
        <v>1520</v>
      </c>
      <c r="U4" s="922" t="s">
        <v>1521</v>
      </c>
    </row>
    <row r="5" spans="1:21" ht="16.5" customHeight="1" thickBot="1">
      <c r="A5" s="979" t="s">
        <v>211</v>
      </c>
      <c r="B5" s="1070">
        <f>'Budget general'!B8</f>
        <v>0</v>
      </c>
      <c r="C5" s="1164">
        <f>C6+C12+C18+C24</f>
        <v>0</v>
      </c>
      <c r="D5" s="1164">
        <f>D6+D12+D18+D24</f>
        <v>0</v>
      </c>
      <c r="E5" s="1095">
        <f t="shared" ref="E5:E68" si="0">C5-D5</f>
        <v>0</v>
      </c>
      <c r="F5" s="1164">
        <f>F6+F12+F18+F24</f>
        <v>0</v>
      </c>
      <c r="G5" s="1164">
        <f>G6+G12+G18+G24</f>
        <v>0</v>
      </c>
      <c r="H5" s="1095">
        <f t="shared" ref="H5" si="1">F5-G5</f>
        <v>0</v>
      </c>
      <c r="I5" s="1164">
        <f>I6+I12+I18+I24</f>
        <v>0</v>
      </c>
      <c r="J5" s="1164">
        <f>J6+J12+J18+J24</f>
        <v>0</v>
      </c>
      <c r="K5" s="1095">
        <f t="shared" ref="K5" si="2">I5-J5</f>
        <v>0</v>
      </c>
      <c r="L5" s="1164">
        <f>L6+L12+L18+L24</f>
        <v>0</v>
      </c>
      <c r="M5" s="1164">
        <f>M6+M12+M18+M24</f>
        <v>0</v>
      </c>
      <c r="N5" s="1095">
        <f t="shared" ref="N5" si="3">L5-M5</f>
        <v>0</v>
      </c>
      <c r="P5" s="1070">
        <f>P6+P12+P18+P24</f>
        <v>0</v>
      </c>
      <c r="Q5" s="1070">
        <f>Q6+Q12+Q18+Q24</f>
        <v>0</v>
      </c>
      <c r="R5" s="1071">
        <f>P5-Q5</f>
        <v>0</v>
      </c>
      <c r="T5" s="1070"/>
      <c r="U5" s="1071">
        <f>U6+U12+U18+U24</f>
        <v>0</v>
      </c>
    </row>
    <row r="6" spans="1:21" ht="15.75">
      <c r="A6" s="979" t="s">
        <v>1574</v>
      </c>
      <c r="B6" s="1079">
        <f>'Budget general'!B9</f>
        <v>0</v>
      </c>
      <c r="C6" s="1096"/>
      <c r="D6" s="1163">
        <f>SUMIFS('A4 Cash'!$N:$N,'A4 Cash'!$A:$A,Table!$A$5,'A4 Cash'!$C:$C,'BFU A4'!$A6,'A4 Cash'!$R:$R,"1")-SUMIFS('A4 Banque'!$N:$N,'A4 Banque'!$A:$A,Table!$A$5,'A4 Banque'!$C:$C,'BFU A4'!A6,'A4 Banque'!$R:$R,"1")</f>
        <v>0</v>
      </c>
      <c r="E6" s="1097">
        <f>C6-D6</f>
        <v>0</v>
      </c>
      <c r="F6" s="1096"/>
      <c r="G6" s="1169">
        <f>SUMIFS('A4 Cash'!$N:$N,'A4 Cash'!$A:$A,Table!$A$5,'A4 Cash'!$C:$C,'BFU A4'!$A6,'A4 Cash'!$R:$R,"2")-SUMIFS('A4 Banque'!$N:$N,'A4 Banque'!$A:$A,Table!$A$5,'A4 Banque'!$C:$C,'BFU A4'!$A6,'A4 Banque'!$R:$R,"2")</f>
        <v>0</v>
      </c>
      <c r="H6" s="1097">
        <f>F6-G6</f>
        <v>0</v>
      </c>
      <c r="I6" s="1096"/>
      <c r="J6" s="1169">
        <f>SUMIFS('A4 Cash'!$N:$N,'A4 Cash'!$A:$A,Table!$A$5,'A4 Cash'!$C:$C,'BFU A4'!$A6,'A4 Cash'!$R:$R,"3")-SUMIFS('A4 Banque'!$N:$N,'A4 Banque'!$A:$A,Table!$A$5,'A4 Banque'!$C:$C,'BFU A4'!$A6,'A4 Banque'!$R:$R,"3")</f>
        <v>0</v>
      </c>
      <c r="K6" s="1097">
        <f>I6-J6</f>
        <v>0</v>
      </c>
      <c r="L6" s="1096"/>
      <c r="M6" s="1169">
        <f>SUMIFS('A4 Cash'!$N:$N,'A4 Cash'!$A:$A,Table!$A$5,'A4 Cash'!$C:$C,'BFU A4'!$A6,'A4 Cash'!$R:$R,"4")-SUMIFS('A4 Banque'!$N:$N,'A4 Banque'!$A:$A,Table!$A$5,'A4 Banque'!$C:$C,'BFU A4'!$A6,'A4 Banque'!$R:$R,"4")</f>
        <v>0</v>
      </c>
      <c r="N6" s="1097">
        <f>L6-M6</f>
        <v>0</v>
      </c>
      <c r="P6" s="1096">
        <f>C6+F6+I6+L6</f>
        <v>0</v>
      </c>
      <c r="Q6" s="1096">
        <f>D6+G6+J6+M6</f>
        <v>0</v>
      </c>
      <c r="R6" s="1097">
        <f t="shared" ref="R6:R29" si="4">P6-Q6</f>
        <v>0</v>
      </c>
      <c r="S6" s="952"/>
      <c r="T6" s="1097"/>
      <c r="U6" s="1097">
        <f>Q6-T6</f>
        <v>0</v>
      </c>
    </row>
    <row r="7" spans="1:21" ht="15.75">
      <c r="A7" s="979" t="s">
        <v>1575</v>
      </c>
      <c r="B7" s="1080">
        <f>'Budget general'!B10</f>
        <v>0</v>
      </c>
      <c r="C7" s="1098"/>
      <c r="D7" s="1168">
        <f>SUMIFS('A4 Cash'!$N:$N,'A4 Cash'!$A:$A,Table!$A$5,'A4 Cash'!$C:$C,'BFU A4'!$A7,'A4 Cash'!$R:$R,"1")-SUMIFS('A4 Banque'!$N:$N,'A4 Banque'!$A:$A,Table!$A$5,'A4 Banque'!$C:$C,'BFU A4'!A7,'A4 Banque'!$R:$R,"1")</f>
        <v>0</v>
      </c>
      <c r="E7" s="1099">
        <f t="shared" si="0"/>
        <v>0</v>
      </c>
      <c r="F7" s="1098"/>
      <c r="G7" s="1168">
        <f>SUMIFS('A4 Cash'!$N:$N,'A4 Cash'!$A:$A,Table!$A$5,'A4 Cash'!$C:$C,'BFU A4'!$A7,'A4 Cash'!$R:$R,"2")-SUMIFS('A4 Banque'!$N:$N,'A4 Banque'!$A:$A,Table!$A$5,'A4 Banque'!$C:$C,'BFU A4'!$A7,'A4 Banque'!$R:$R,"2")</f>
        <v>0</v>
      </c>
      <c r="H7" s="1099">
        <f t="shared" ref="H7:H70" si="5">F7-G7</f>
        <v>0</v>
      </c>
      <c r="I7" s="1098"/>
      <c r="J7" s="1168">
        <f>SUMIFS('A4 Cash'!$N:$N,'A4 Cash'!$A:$A,Table!$A$5,'A4 Cash'!$C:$C,'BFU A4'!$A7,'A4 Cash'!$R:$R,"3")-SUMIFS('A4 Banque'!$N:$N,'A4 Banque'!$A:$A,Table!$A$5,'A4 Banque'!$C:$C,'BFU A4'!$A7,'A4 Banque'!$R:$R,"3")</f>
        <v>0</v>
      </c>
      <c r="K7" s="1099">
        <f t="shared" ref="K7:K70" si="6">I7-J7</f>
        <v>0</v>
      </c>
      <c r="L7" s="1098"/>
      <c r="M7" s="1168">
        <f>SUMIFS('A4 Cash'!$N:$N,'A4 Cash'!$A:$A,Table!$A$5,'A4 Cash'!$C:$C,'BFU A4'!$A7,'A4 Cash'!$R:$R,"4")-SUMIFS('A4 Banque'!$N:$N,'A4 Banque'!$A:$A,Table!$A$5,'A4 Banque'!$C:$C,'BFU A4'!$A7,'A4 Banque'!$R:$R,"4")</f>
        <v>0</v>
      </c>
      <c r="N7" s="1099">
        <f t="shared" ref="N7:N70" si="7">L7-M7</f>
        <v>0</v>
      </c>
      <c r="P7" s="1098">
        <f t="shared" ref="P7:Q29" si="8">C7+F7+I7+L7</f>
        <v>0</v>
      </c>
      <c r="Q7" s="1117">
        <f t="shared" si="8"/>
        <v>0</v>
      </c>
      <c r="R7" s="1099">
        <f t="shared" si="4"/>
        <v>0</v>
      </c>
      <c r="S7" s="952"/>
      <c r="T7" s="1099"/>
      <c r="U7" s="1099">
        <f t="shared" ref="U7:U29" si="9">Q7-T7</f>
        <v>0</v>
      </c>
    </row>
    <row r="8" spans="1:21" ht="16.5" customHeight="1">
      <c r="A8" s="979" t="s">
        <v>1576</v>
      </c>
      <c r="B8" s="1080">
        <f>'Budget general'!B11</f>
        <v>0</v>
      </c>
      <c r="C8" s="1098"/>
      <c r="D8" s="1168">
        <f>SUMIFS('A4 Cash'!$N:$N,'A4 Cash'!$A:$A,Table!$A$5,'A4 Cash'!$C:$C,'BFU A4'!$A8,'A4 Cash'!$R:$R,"1")-SUMIFS('A4 Banque'!$N:$N,'A4 Banque'!$A:$A,Table!$A$5,'A4 Banque'!$C:$C,'BFU A4'!A8,'A4 Banque'!$R:$R,"1")</f>
        <v>0</v>
      </c>
      <c r="E8" s="1099">
        <f t="shared" si="0"/>
        <v>0</v>
      </c>
      <c r="F8" s="1098"/>
      <c r="G8" s="1168">
        <f>SUMIFS('A4 Cash'!$N:$N,'A4 Cash'!$A:$A,Table!$A$5,'A4 Cash'!$C:$C,'BFU A4'!$A8,'A4 Cash'!$R:$R,"2")-SUMIFS('A4 Banque'!$N:$N,'A4 Banque'!$A:$A,Table!$A$5,'A4 Banque'!$C:$C,'BFU A4'!$A8,'A4 Banque'!$R:$R,"2")</f>
        <v>0</v>
      </c>
      <c r="H8" s="1099">
        <f t="shared" si="5"/>
        <v>0</v>
      </c>
      <c r="I8" s="1098"/>
      <c r="J8" s="1168">
        <f>SUMIFS('A4 Cash'!$N:$N,'A4 Cash'!$A:$A,Table!$A$5,'A4 Cash'!$C:$C,'BFU A4'!$A8,'A4 Cash'!$R:$R,"3")-SUMIFS('A4 Banque'!$N:$N,'A4 Banque'!$A:$A,Table!$A$5,'A4 Banque'!$C:$C,'BFU A4'!$A8,'A4 Banque'!$R:$R,"3")</f>
        <v>0</v>
      </c>
      <c r="K8" s="1099">
        <f t="shared" si="6"/>
        <v>0</v>
      </c>
      <c r="L8" s="1098"/>
      <c r="M8" s="1168">
        <f>SUMIFS('A4 Cash'!$N:$N,'A4 Cash'!$A:$A,Table!$A$5,'A4 Cash'!$C:$C,'BFU A4'!$A8,'A4 Cash'!$R:$R,"4")-SUMIFS('A4 Banque'!$N:$N,'A4 Banque'!$A:$A,Table!$A$5,'A4 Banque'!$C:$C,'BFU A4'!$A8,'A4 Banque'!$R:$R,"4")</f>
        <v>0</v>
      </c>
      <c r="N8" s="1099">
        <f t="shared" si="7"/>
        <v>0</v>
      </c>
      <c r="P8" s="1098">
        <f t="shared" si="8"/>
        <v>0</v>
      </c>
      <c r="Q8" s="1117">
        <f t="shared" si="8"/>
        <v>0</v>
      </c>
      <c r="R8" s="1099">
        <f t="shared" si="4"/>
        <v>0</v>
      </c>
      <c r="S8" s="952"/>
      <c r="T8" s="1099"/>
      <c r="U8" s="1099">
        <f t="shared" si="9"/>
        <v>0</v>
      </c>
    </row>
    <row r="9" spans="1:21" ht="27" customHeight="1">
      <c r="A9" s="979" t="s">
        <v>1577</v>
      </c>
      <c r="B9" s="1080">
        <f>'Budget general'!B12</f>
        <v>0</v>
      </c>
      <c r="C9" s="1098"/>
      <c r="D9" s="1168">
        <f>SUMIFS('A4 Cash'!$N:$N,'A4 Cash'!$A:$A,Table!$A$5,'A4 Cash'!$C:$C,'BFU A4'!$A9,'A4 Cash'!$R:$R,"1")-SUMIFS('A4 Banque'!$N:$N,'A4 Banque'!$A:$A,Table!$A$5,'A4 Banque'!$C:$C,'BFU A4'!A9,'A4 Banque'!$R:$R,"1")</f>
        <v>0</v>
      </c>
      <c r="E9" s="1099">
        <f t="shared" si="0"/>
        <v>0</v>
      </c>
      <c r="F9" s="1098"/>
      <c r="G9" s="1168">
        <f>SUMIFS('A4 Cash'!$N:$N,'A4 Cash'!$A:$A,Table!$A$5,'A4 Cash'!$C:$C,'BFU A4'!$A9,'A4 Cash'!$R:$R,"2")-SUMIFS('A4 Banque'!$N:$N,'A4 Banque'!$A:$A,Table!$A$5,'A4 Banque'!$C:$C,'BFU A4'!$A9,'A4 Banque'!$R:$R,"2")</f>
        <v>0</v>
      </c>
      <c r="H9" s="1099">
        <f t="shared" si="5"/>
        <v>0</v>
      </c>
      <c r="I9" s="1098"/>
      <c r="J9" s="1168">
        <f>SUMIFS('A4 Cash'!$N:$N,'A4 Cash'!$A:$A,Table!$A$5,'A4 Cash'!$C:$C,'BFU A4'!$A9,'A4 Cash'!$R:$R,"3")-SUMIFS('A4 Banque'!$N:$N,'A4 Banque'!$A:$A,Table!$A$5,'A4 Banque'!$C:$C,'BFU A4'!$A9,'A4 Banque'!$R:$R,"3")</f>
        <v>0</v>
      </c>
      <c r="K9" s="1099">
        <f t="shared" si="6"/>
        <v>0</v>
      </c>
      <c r="L9" s="1098"/>
      <c r="M9" s="1168">
        <f>SUMIFS('A4 Cash'!$N:$N,'A4 Cash'!$A:$A,Table!$A$5,'A4 Cash'!$C:$C,'BFU A4'!$A9,'A4 Cash'!$R:$R,"4")-SUMIFS('A4 Banque'!$N:$N,'A4 Banque'!$A:$A,Table!$A$5,'A4 Banque'!$C:$C,'BFU A4'!$A9,'A4 Banque'!$R:$R,"4")</f>
        <v>0</v>
      </c>
      <c r="N9" s="1099">
        <f t="shared" si="7"/>
        <v>0</v>
      </c>
      <c r="P9" s="1098">
        <f t="shared" si="8"/>
        <v>0</v>
      </c>
      <c r="Q9" s="1117">
        <f t="shared" si="8"/>
        <v>0</v>
      </c>
      <c r="R9" s="1099">
        <f t="shared" si="4"/>
        <v>0</v>
      </c>
      <c r="S9" s="952"/>
      <c r="T9" s="1099"/>
      <c r="U9" s="1099">
        <f t="shared" si="9"/>
        <v>0</v>
      </c>
    </row>
    <row r="10" spans="1:21" ht="27" customHeight="1">
      <c r="A10" s="979" t="s">
        <v>1578</v>
      </c>
      <c r="B10" s="1080">
        <f>'Budget general'!B13</f>
        <v>0</v>
      </c>
      <c r="C10" s="1098"/>
      <c r="D10" s="1168">
        <f>SUMIFS('A4 Cash'!$N:$N,'A4 Cash'!$A:$A,Table!$A$5,'A4 Cash'!$C:$C,'BFU A4'!$A40,'A4 Cash'!$R:$R,"1")-SUMIFS('A4 Banque'!$N:$N,'A4 Banque'!$A:$A,Table!$A$5,'A4 Banque'!$C:$C,'BFU A4'!A40,'A4 Banque'!$R:$R,"1")</f>
        <v>0</v>
      </c>
      <c r="E10" s="1099">
        <f t="shared" si="0"/>
        <v>0</v>
      </c>
      <c r="F10" s="1098"/>
      <c r="G10" s="1168">
        <f>SUMIFS('A4 Cash'!$N:$N,'A4 Cash'!$A:$A,Table!$A$5,'A4 Cash'!$C:$C,'BFU A4'!$A40,'A4 Cash'!$R:$R,"2")-SUMIFS('A4 Banque'!$N:$N,'A4 Banque'!$A:$A,Table!$A$5,'A4 Banque'!$C:$C,'BFU A4'!$A40,'A4 Banque'!$R:$R,"2")</f>
        <v>0</v>
      </c>
      <c r="H10" s="1099">
        <f t="shared" si="5"/>
        <v>0</v>
      </c>
      <c r="I10" s="1098"/>
      <c r="J10" s="1168">
        <f>SUMIFS('A4 Cash'!$N:$N,'A4 Cash'!$A:$A,Table!$A$5,'A4 Cash'!$C:$C,'BFU A4'!$A40,'A4 Cash'!$R:$R,"3")-SUMIFS('A4 Banque'!$N:$N,'A4 Banque'!$A:$A,Table!$A$5,'A4 Banque'!$C:$C,'BFU A4'!$A40,'A4 Banque'!$R:$R,"3")</f>
        <v>0</v>
      </c>
      <c r="K10" s="1099">
        <f t="shared" si="6"/>
        <v>0</v>
      </c>
      <c r="L10" s="1098"/>
      <c r="M10" s="1168">
        <f>SUMIFS('A4 Cash'!$N:$N,'A4 Cash'!$A:$A,Table!$A$5,'A4 Cash'!$C:$C,'BFU A4'!$A40,'A4 Cash'!$R:$R,"4")-SUMIFS('A4 Banque'!$N:$N,'A4 Banque'!$A:$A,Table!$A$5,'A4 Banque'!$C:$C,'BFU A4'!$A40,'A4 Banque'!$R:$R,"4")</f>
        <v>0</v>
      </c>
      <c r="N10" s="1099">
        <f t="shared" si="7"/>
        <v>0</v>
      </c>
      <c r="P10" s="1098">
        <f t="shared" si="8"/>
        <v>0</v>
      </c>
      <c r="Q10" s="1117">
        <f t="shared" si="8"/>
        <v>0</v>
      </c>
      <c r="R10" s="1099">
        <f t="shared" si="4"/>
        <v>0</v>
      </c>
      <c r="S10" s="952"/>
      <c r="T10" s="1099"/>
      <c r="U10" s="1099">
        <f t="shared" si="9"/>
        <v>0</v>
      </c>
    </row>
    <row r="11" spans="1:21" ht="17.25" customHeight="1">
      <c r="A11" s="979" t="s">
        <v>1579</v>
      </c>
      <c r="B11" s="1080">
        <f>'Budget general'!B14</f>
        <v>0</v>
      </c>
      <c r="C11" s="1098"/>
      <c r="D11" s="1168">
        <f>SUMIFS('A4 Cash'!$N:$N,'A4 Cash'!$A:$A,Table!$A$5,'A4 Cash'!$C:$C,'BFU A4'!$A41,'A4 Cash'!$R:$R,"1")-SUMIFS('A4 Banque'!$N:$N,'A4 Banque'!$A:$A,Table!$A$5,'A4 Banque'!$C:$C,'BFU A4'!A41,'A4 Banque'!$R:$R,"1")</f>
        <v>0</v>
      </c>
      <c r="E11" s="1099">
        <f t="shared" si="0"/>
        <v>0</v>
      </c>
      <c r="F11" s="1098"/>
      <c r="G11" s="1168">
        <f>SUMIFS('A4 Cash'!$N:$N,'A4 Cash'!$A:$A,Table!$A$5,'A4 Cash'!$C:$C,'BFU A4'!$A41,'A4 Cash'!$R:$R,"2")-SUMIFS('A4 Banque'!$N:$N,'A4 Banque'!$A:$A,Table!$A$5,'A4 Banque'!$C:$C,'BFU A4'!$A41,'A4 Banque'!$R:$R,"2")</f>
        <v>0</v>
      </c>
      <c r="H11" s="1099">
        <f t="shared" si="5"/>
        <v>0</v>
      </c>
      <c r="I11" s="1098"/>
      <c r="J11" s="1168">
        <f>SUMIFS('A4 Cash'!$N:$N,'A4 Cash'!$A:$A,Table!$A$5,'A4 Cash'!$C:$C,'BFU A4'!$A41,'A4 Cash'!$R:$R,"3")-SUMIFS('A4 Banque'!$N:$N,'A4 Banque'!$A:$A,Table!$A$5,'A4 Banque'!$C:$C,'BFU A4'!$A41,'A4 Banque'!$R:$R,"3")</f>
        <v>0</v>
      </c>
      <c r="K11" s="1099">
        <f t="shared" si="6"/>
        <v>0</v>
      </c>
      <c r="L11" s="1098"/>
      <c r="M11" s="1168">
        <f>SUMIFS('A4 Cash'!$N:$N,'A4 Cash'!$A:$A,Table!$A$5,'A4 Cash'!$C:$C,'BFU A4'!$A41,'A4 Cash'!$R:$R,"4")-SUMIFS('A4 Banque'!$N:$N,'A4 Banque'!$A:$A,Table!$A$5,'A4 Banque'!$C:$C,'BFU A4'!$A41,'A4 Banque'!$R:$R,"4")</f>
        <v>0</v>
      </c>
      <c r="N11" s="1099">
        <f t="shared" si="7"/>
        <v>0</v>
      </c>
      <c r="P11" s="1098">
        <f t="shared" si="8"/>
        <v>0</v>
      </c>
      <c r="Q11" s="1117">
        <f t="shared" si="8"/>
        <v>0</v>
      </c>
      <c r="R11" s="1099">
        <f t="shared" si="4"/>
        <v>0</v>
      </c>
      <c r="S11" s="952"/>
      <c r="T11" s="1099"/>
      <c r="U11" s="1099">
        <f t="shared" si="9"/>
        <v>0</v>
      </c>
    </row>
    <row r="12" spans="1:21" ht="15.75">
      <c r="A12" s="979" t="s">
        <v>1585</v>
      </c>
      <c r="B12" s="1081">
        <f>'Budget general'!B15</f>
        <v>0</v>
      </c>
      <c r="C12" s="1100"/>
      <c r="D12" s="1165">
        <f>SUMIFS('A4 Cash'!$N:$N,'A4 Cash'!$A:$A,Table!$A$5,'A4 Cash'!$C:$C,'BFU A4'!$A42,'A4 Cash'!$R:$R,"1")-SUMIFS('A4 Banque'!$N:$N,'A4 Banque'!$A:$A,Table!$A$5,'A4 Banque'!$C:$C,'BFU A4'!A42,'A4 Banque'!$R:$R,"1")</f>
        <v>0</v>
      </c>
      <c r="E12" s="1101">
        <f t="shared" si="0"/>
        <v>0</v>
      </c>
      <c r="F12" s="1100"/>
      <c r="G12" s="1165">
        <f>SUMIFS('A4 Cash'!$N:$N,'A4 Cash'!$A:$A,Table!$A$5,'A4 Cash'!$C:$C,'BFU A4'!$A42,'A4 Cash'!$R:$R,"2")-SUMIFS('A4 Banque'!$N:$N,'A4 Banque'!$A:$A,Table!$A$5,'A4 Banque'!$C:$C,'BFU A4'!$A42,'A4 Banque'!$R:$R,"2")</f>
        <v>0</v>
      </c>
      <c r="H12" s="1101">
        <f t="shared" si="5"/>
        <v>0</v>
      </c>
      <c r="I12" s="1100"/>
      <c r="J12" s="1165">
        <f>SUMIFS('A4 Cash'!$N:$N,'A4 Cash'!$A:$A,Table!$A$5,'A4 Cash'!$C:$C,'BFU A4'!$A42,'A4 Cash'!$R:$R,"3")-SUMIFS('A4 Banque'!$N:$N,'A4 Banque'!$A:$A,Table!$A$5,'A4 Banque'!$C:$C,'BFU A4'!$A42,'A4 Banque'!$R:$R,"3")</f>
        <v>0</v>
      </c>
      <c r="K12" s="1101">
        <f t="shared" si="6"/>
        <v>0</v>
      </c>
      <c r="L12" s="1100"/>
      <c r="M12" s="1165">
        <f>SUMIFS('A4 Cash'!$N:$N,'A4 Cash'!$A:$A,Table!$A$5,'A4 Cash'!$C:$C,'BFU A4'!$A42,'A4 Cash'!$R:$R,"4")-SUMIFS('A4 Banque'!$N:$N,'A4 Banque'!$A:$A,Table!$A$5,'A4 Banque'!$C:$C,'BFU A4'!$A42,'A4 Banque'!$R:$R,"4")</f>
        <v>0</v>
      </c>
      <c r="N12" s="1101">
        <f t="shared" si="7"/>
        <v>0</v>
      </c>
      <c r="P12" s="1100">
        <f t="shared" si="8"/>
        <v>0</v>
      </c>
      <c r="Q12" s="1005">
        <f t="shared" si="8"/>
        <v>0</v>
      </c>
      <c r="R12" s="1101">
        <f t="shared" si="4"/>
        <v>0</v>
      </c>
      <c r="S12" s="952"/>
      <c r="T12" s="1101"/>
      <c r="U12" s="1101">
        <f t="shared" si="9"/>
        <v>0</v>
      </c>
    </row>
    <row r="13" spans="1:21" ht="15.75">
      <c r="A13" s="979" t="s">
        <v>1580</v>
      </c>
      <c r="B13" s="1080">
        <f>'Budget general'!B16</f>
        <v>0</v>
      </c>
      <c r="C13" s="1098"/>
      <c r="D13" s="1168">
        <f>SUMIFS('A4 Cash'!$N:$N,'A4 Cash'!$A:$A,Table!$A$5,'A4 Cash'!$C:$C,'BFU A4'!$A43,'A4 Cash'!$R:$R,"1")-SUMIFS('A4 Banque'!$N:$N,'A4 Banque'!$A:$A,Table!$A$5,'A4 Banque'!$C:$C,'BFU A4'!A43,'A4 Banque'!$R:$R,"1")</f>
        <v>0</v>
      </c>
      <c r="E13" s="1099">
        <f t="shared" si="0"/>
        <v>0</v>
      </c>
      <c r="F13" s="1098"/>
      <c r="G13" s="1168">
        <f>SUMIFS('A4 Cash'!$N:$N,'A4 Cash'!$A:$A,Table!$A$5,'A4 Cash'!$C:$C,'BFU A4'!$A43,'A4 Cash'!$R:$R,"2")-SUMIFS('A4 Banque'!$N:$N,'A4 Banque'!$A:$A,Table!$A$5,'A4 Banque'!$C:$C,'BFU A4'!$A43,'A4 Banque'!$R:$R,"2")</f>
        <v>0</v>
      </c>
      <c r="H13" s="1099">
        <f t="shared" si="5"/>
        <v>0</v>
      </c>
      <c r="I13" s="1098"/>
      <c r="J13" s="1168">
        <f>SUMIFS('A4 Cash'!$N:$N,'A4 Cash'!$A:$A,Table!$A$5,'A4 Cash'!$C:$C,'BFU A4'!$A43,'A4 Cash'!$R:$R,"3")-SUMIFS('A4 Banque'!$N:$N,'A4 Banque'!$A:$A,Table!$A$5,'A4 Banque'!$C:$C,'BFU A4'!$A43,'A4 Banque'!$R:$R,"3")</f>
        <v>0</v>
      </c>
      <c r="K13" s="1099">
        <f t="shared" si="6"/>
        <v>0</v>
      </c>
      <c r="L13" s="1098"/>
      <c r="M13" s="1168">
        <f>SUMIFS('A4 Cash'!$N:$N,'A4 Cash'!$A:$A,Table!$A$5,'A4 Cash'!$C:$C,'BFU A4'!$A43,'A4 Cash'!$R:$R,"4")-SUMIFS('A4 Banque'!$N:$N,'A4 Banque'!$A:$A,Table!$A$5,'A4 Banque'!$C:$C,'BFU A4'!$A43,'A4 Banque'!$R:$R,"4")</f>
        <v>0</v>
      </c>
      <c r="N13" s="1099">
        <f t="shared" si="7"/>
        <v>0</v>
      </c>
      <c r="P13" s="1098">
        <f t="shared" si="8"/>
        <v>0</v>
      </c>
      <c r="Q13" s="1117">
        <f t="shared" si="8"/>
        <v>0</v>
      </c>
      <c r="R13" s="1099">
        <f t="shared" si="4"/>
        <v>0</v>
      </c>
      <c r="S13" s="952"/>
      <c r="T13" s="1099"/>
      <c r="U13" s="1099">
        <f t="shared" si="9"/>
        <v>0</v>
      </c>
    </row>
    <row r="14" spans="1:21" ht="15.75">
      <c r="A14" s="979" t="s">
        <v>1581</v>
      </c>
      <c r="B14" s="1080">
        <f>'Budget general'!B17</f>
        <v>0</v>
      </c>
      <c r="C14" s="1098"/>
      <c r="D14" s="1168">
        <f>SUMIFS('A4 Cash'!$N:$N,'A4 Cash'!$A:$A,Table!$A$5,'A4 Cash'!$C:$C,'BFU A4'!$A44,'A4 Cash'!$R:$R,"1")-SUMIFS('A4 Banque'!$N:$N,'A4 Banque'!$A:$A,Table!$A$5,'A4 Banque'!$C:$C,'BFU A4'!A44,'A4 Banque'!$R:$R,"1")</f>
        <v>0</v>
      </c>
      <c r="E14" s="1099">
        <f t="shared" si="0"/>
        <v>0</v>
      </c>
      <c r="F14" s="1098"/>
      <c r="G14" s="1168">
        <f>SUMIFS('A4 Cash'!$N:$N,'A4 Cash'!$A:$A,Table!$A$5,'A4 Cash'!$C:$C,'BFU A4'!$A44,'A4 Cash'!$R:$R,"2")-SUMIFS('A4 Banque'!$N:$N,'A4 Banque'!$A:$A,Table!$A$5,'A4 Banque'!$C:$C,'BFU A4'!$A44,'A4 Banque'!$R:$R,"2")</f>
        <v>0</v>
      </c>
      <c r="H14" s="1099">
        <f t="shared" si="5"/>
        <v>0</v>
      </c>
      <c r="I14" s="1098"/>
      <c r="J14" s="1168">
        <f>SUMIFS('A4 Cash'!$N:$N,'A4 Cash'!$A:$A,Table!$A$5,'A4 Cash'!$C:$C,'BFU A4'!$A44,'A4 Cash'!$R:$R,"3")-SUMIFS('A4 Banque'!$N:$N,'A4 Banque'!$A:$A,Table!$A$5,'A4 Banque'!$C:$C,'BFU A4'!$A44,'A4 Banque'!$R:$R,"3")</f>
        <v>0</v>
      </c>
      <c r="K14" s="1099">
        <f t="shared" si="6"/>
        <v>0</v>
      </c>
      <c r="L14" s="1098"/>
      <c r="M14" s="1168">
        <f>SUMIFS('A4 Cash'!$N:$N,'A4 Cash'!$A:$A,Table!$A$5,'A4 Cash'!$C:$C,'BFU A4'!$A44,'A4 Cash'!$R:$R,"4")-SUMIFS('A4 Banque'!$N:$N,'A4 Banque'!$A:$A,Table!$A$5,'A4 Banque'!$C:$C,'BFU A4'!$A44,'A4 Banque'!$R:$R,"4")</f>
        <v>0</v>
      </c>
      <c r="N14" s="1099">
        <f t="shared" si="7"/>
        <v>0</v>
      </c>
      <c r="P14" s="1098">
        <f t="shared" si="8"/>
        <v>0</v>
      </c>
      <c r="Q14" s="1117">
        <f t="shared" si="8"/>
        <v>0</v>
      </c>
      <c r="R14" s="1099">
        <f t="shared" si="4"/>
        <v>0</v>
      </c>
      <c r="T14" s="1099"/>
      <c r="U14" s="1099">
        <f t="shared" si="9"/>
        <v>0</v>
      </c>
    </row>
    <row r="15" spans="1:21" ht="15.75">
      <c r="A15" s="979" t="s">
        <v>1582</v>
      </c>
      <c r="B15" s="1080">
        <f>'Budget general'!B18</f>
        <v>0</v>
      </c>
      <c r="C15" s="1098"/>
      <c r="D15" s="1168">
        <f>SUMIFS('A4 Cash'!$N:$N,'A4 Cash'!$A:$A,Table!$A$5,'A4 Cash'!$C:$C,'BFU A4'!$A45,'A4 Cash'!$R:$R,"1")-SUMIFS('A4 Banque'!$N:$N,'A4 Banque'!$A:$A,Table!$A$5,'A4 Banque'!$C:$C,'BFU A4'!A45,'A4 Banque'!$R:$R,"1")</f>
        <v>0</v>
      </c>
      <c r="E15" s="1099">
        <f t="shared" si="0"/>
        <v>0</v>
      </c>
      <c r="F15" s="1098"/>
      <c r="G15" s="1168">
        <f>SUMIFS('A4 Cash'!$N:$N,'A4 Cash'!$A:$A,Table!$A$5,'A4 Cash'!$C:$C,'BFU A4'!$A45,'A4 Cash'!$R:$R,"2")-SUMIFS('A4 Banque'!$N:$N,'A4 Banque'!$A:$A,Table!$A$5,'A4 Banque'!$C:$C,'BFU A4'!$A45,'A4 Banque'!$R:$R,"2")</f>
        <v>0</v>
      </c>
      <c r="H15" s="1099">
        <f t="shared" si="5"/>
        <v>0</v>
      </c>
      <c r="I15" s="1098"/>
      <c r="J15" s="1168">
        <f>SUMIFS('A4 Cash'!$N:$N,'A4 Cash'!$A:$A,Table!$A$5,'A4 Cash'!$C:$C,'BFU A4'!$A45,'A4 Cash'!$R:$R,"3")-SUMIFS('A4 Banque'!$N:$N,'A4 Banque'!$A:$A,Table!$A$5,'A4 Banque'!$C:$C,'BFU A4'!$A45,'A4 Banque'!$R:$R,"3")</f>
        <v>0</v>
      </c>
      <c r="K15" s="1099">
        <f t="shared" si="6"/>
        <v>0</v>
      </c>
      <c r="L15" s="1098"/>
      <c r="M15" s="1168">
        <f>SUMIFS('A4 Cash'!$N:$N,'A4 Cash'!$A:$A,Table!$A$5,'A4 Cash'!$C:$C,'BFU A4'!$A45,'A4 Cash'!$R:$R,"4")-SUMIFS('A4 Banque'!$N:$N,'A4 Banque'!$A:$A,Table!$A$5,'A4 Banque'!$C:$C,'BFU A4'!$A45,'A4 Banque'!$R:$R,"4")</f>
        <v>0</v>
      </c>
      <c r="N15" s="1099">
        <f t="shared" si="7"/>
        <v>0</v>
      </c>
      <c r="P15" s="1098">
        <f t="shared" si="8"/>
        <v>0</v>
      </c>
      <c r="Q15" s="1117">
        <f t="shared" si="8"/>
        <v>0</v>
      </c>
      <c r="R15" s="1099">
        <f t="shared" si="4"/>
        <v>0</v>
      </c>
      <c r="T15" s="1099"/>
      <c r="U15" s="1099">
        <f t="shared" si="9"/>
        <v>0</v>
      </c>
    </row>
    <row r="16" spans="1:21" ht="15.75">
      <c r="A16" s="979" t="s">
        <v>1583</v>
      </c>
      <c r="B16" s="1080">
        <f>'Budget general'!B19</f>
        <v>0</v>
      </c>
      <c r="C16" s="1098"/>
      <c r="D16" s="1168">
        <f>SUMIFS('A4 Cash'!$N:$N,'A4 Cash'!$A:$A,Table!$A$5,'A4 Cash'!$C:$C,'BFU A4'!$A46,'A4 Cash'!$R:$R,"1")-SUMIFS('A4 Banque'!$N:$N,'A4 Banque'!$A:$A,Table!$A$5,'A4 Banque'!$C:$C,'BFU A4'!A46,'A4 Banque'!$R:$R,"1")</f>
        <v>0</v>
      </c>
      <c r="E16" s="1099">
        <f t="shared" si="0"/>
        <v>0</v>
      </c>
      <c r="F16" s="1098"/>
      <c r="G16" s="1168">
        <f>SUMIFS('A4 Cash'!$N:$N,'A4 Cash'!$A:$A,Table!$A$5,'A4 Cash'!$C:$C,'BFU A4'!$A46,'A4 Cash'!$R:$R,"2")-SUMIFS('A4 Banque'!$N:$N,'A4 Banque'!$A:$A,Table!$A$5,'A4 Banque'!$C:$C,'BFU A4'!$A46,'A4 Banque'!$R:$R,"2")</f>
        <v>0</v>
      </c>
      <c r="H16" s="1099">
        <f t="shared" si="5"/>
        <v>0</v>
      </c>
      <c r="I16" s="1098"/>
      <c r="J16" s="1168">
        <f>SUMIFS('A4 Cash'!$N:$N,'A4 Cash'!$A:$A,Table!$A$5,'A4 Cash'!$C:$C,'BFU A4'!$A46,'A4 Cash'!$R:$R,"3")-SUMIFS('A4 Banque'!$N:$N,'A4 Banque'!$A:$A,Table!$A$5,'A4 Banque'!$C:$C,'BFU A4'!$A46,'A4 Banque'!$R:$R,"3")</f>
        <v>0</v>
      </c>
      <c r="K16" s="1099">
        <f t="shared" si="6"/>
        <v>0</v>
      </c>
      <c r="L16" s="1098"/>
      <c r="M16" s="1168">
        <f>SUMIFS('A4 Cash'!$N:$N,'A4 Cash'!$A:$A,Table!$A$5,'A4 Cash'!$C:$C,'BFU A4'!$A46,'A4 Cash'!$R:$R,"4")-SUMIFS('A4 Banque'!$N:$N,'A4 Banque'!$A:$A,Table!$A$5,'A4 Banque'!$C:$C,'BFU A4'!$A46,'A4 Banque'!$R:$R,"4")</f>
        <v>0</v>
      </c>
      <c r="N16" s="1099">
        <f t="shared" si="7"/>
        <v>0</v>
      </c>
      <c r="P16" s="1098">
        <f t="shared" si="8"/>
        <v>0</v>
      </c>
      <c r="Q16" s="1117">
        <f t="shared" si="8"/>
        <v>0</v>
      </c>
      <c r="R16" s="1099">
        <f t="shared" si="4"/>
        <v>0</v>
      </c>
      <c r="T16" s="1099"/>
      <c r="U16" s="1099">
        <f t="shared" si="9"/>
        <v>0</v>
      </c>
    </row>
    <row r="17" spans="1:21" ht="15.75">
      <c r="A17" s="979" t="s">
        <v>1584</v>
      </c>
      <c r="B17" s="1080">
        <f>'Budget general'!B20</f>
        <v>0</v>
      </c>
      <c r="C17" s="1098"/>
      <c r="D17" s="1168">
        <f>SUMIFS('A4 Cash'!$N:$N,'A4 Cash'!$A:$A,Table!$A$5,'A4 Cash'!$C:$C,'BFU A4'!$A47,'A4 Cash'!$R:$R,"1")-SUMIFS('A4 Banque'!$N:$N,'A4 Banque'!$A:$A,Table!$A$5,'A4 Banque'!$C:$C,'BFU A4'!A47,'A4 Banque'!$R:$R,"1")</f>
        <v>0</v>
      </c>
      <c r="E17" s="1099">
        <f t="shared" si="0"/>
        <v>0</v>
      </c>
      <c r="F17" s="1098"/>
      <c r="G17" s="1168">
        <f>SUMIFS('A4 Cash'!$N:$N,'A4 Cash'!$A:$A,Table!$A$5,'A4 Cash'!$C:$C,'BFU A4'!$A47,'A4 Cash'!$R:$R,"2")-SUMIFS('A4 Banque'!$N:$N,'A4 Banque'!$A:$A,Table!$A$5,'A4 Banque'!$C:$C,'BFU A4'!$A47,'A4 Banque'!$R:$R,"2")</f>
        <v>0</v>
      </c>
      <c r="H17" s="1099">
        <f t="shared" si="5"/>
        <v>0</v>
      </c>
      <c r="I17" s="1098"/>
      <c r="J17" s="1168">
        <f>SUMIFS('A4 Cash'!$N:$N,'A4 Cash'!$A:$A,Table!$A$5,'A4 Cash'!$C:$C,'BFU A4'!$A47,'A4 Cash'!$R:$R,"3")-SUMIFS('A4 Banque'!$N:$N,'A4 Banque'!$A:$A,Table!$A$5,'A4 Banque'!$C:$C,'BFU A4'!$A47,'A4 Banque'!$R:$R,"3")</f>
        <v>0</v>
      </c>
      <c r="K17" s="1099">
        <f t="shared" si="6"/>
        <v>0</v>
      </c>
      <c r="L17" s="1098"/>
      <c r="M17" s="1168">
        <f>SUMIFS('A4 Cash'!$N:$N,'A4 Cash'!$A:$A,Table!$A$5,'A4 Cash'!$C:$C,'BFU A4'!$A47,'A4 Cash'!$R:$R,"4")-SUMIFS('A4 Banque'!$N:$N,'A4 Banque'!$A:$A,Table!$A$5,'A4 Banque'!$C:$C,'BFU A4'!$A47,'A4 Banque'!$R:$R,"4")</f>
        <v>0</v>
      </c>
      <c r="N17" s="1099">
        <f t="shared" si="7"/>
        <v>0</v>
      </c>
      <c r="P17" s="1098">
        <f t="shared" si="8"/>
        <v>0</v>
      </c>
      <c r="Q17" s="1117">
        <f t="shared" si="8"/>
        <v>0</v>
      </c>
      <c r="R17" s="1099">
        <f t="shared" si="4"/>
        <v>0</v>
      </c>
      <c r="T17" s="1099"/>
      <c r="U17" s="1099">
        <f t="shared" si="9"/>
        <v>0</v>
      </c>
    </row>
    <row r="18" spans="1:21" ht="15.75">
      <c r="A18" s="979" t="s">
        <v>1586</v>
      </c>
      <c r="B18" s="1081">
        <f>'Budget general'!B21</f>
        <v>0</v>
      </c>
      <c r="C18" s="1102"/>
      <c r="D18" s="1170">
        <f>SUMIFS('A4 Cash'!$N:$N,'A4 Cash'!$A:$A,Table!$A$5,'A4 Cash'!$C:$C,'BFU A4'!$A48,'A4 Cash'!$R:$R,"1")-SUMIFS('A4 Banque'!$N:$N,'A4 Banque'!$A:$A,Table!$A$5,'A4 Banque'!$C:$C,'BFU A4'!A48,'A4 Banque'!$R:$R,"1")</f>
        <v>0</v>
      </c>
      <c r="E18" s="1103">
        <f t="shared" si="0"/>
        <v>0</v>
      </c>
      <c r="F18" s="1102"/>
      <c r="G18" s="1170">
        <f>SUMIFS('A4 Cash'!$N:$N,'A4 Cash'!$A:$A,Table!$A$5,'A4 Cash'!$C:$C,'BFU A4'!$A48,'A4 Cash'!$R:$R,"2")-SUMIFS('A4 Banque'!$N:$N,'A4 Banque'!$A:$A,Table!$A$5,'A4 Banque'!$C:$C,'BFU A4'!$A48,'A4 Banque'!$R:$R,"2")</f>
        <v>0</v>
      </c>
      <c r="H18" s="1103">
        <f t="shared" si="5"/>
        <v>0</v>
      </c>
      <c r="I18" s="1102"/>
      <c r="J18" s="1170">
        <f>SUMIFS('A4 Cash'!$N:$N,'A4 Cash'!$A:$A,Table!$A$5,'A4 Cash'!$C:$C,'BFU A4'!$A48,'A4 Cash'!$R:$R,"3")-SUMIFS('A4 Banque'!$N:$N,'A4 Banque'!$A:$A,Table!$A$5,'A4 Banque'!$C:$C,'BFU A4'!$A48,'A4 Banque'!$R:$R,"3")</f>
        <v>0</v>
      </c>
      <c r="K18" s="1103">
        <f t="shared" si="6"/>
        <v>0</v>
      </c>
      <c r="L18" s="1102"/>
      <c r="M18" s="1170">
        <f>SUMIFS('A4 Cash'!$N:$N,'A4 Cash'!$A:$A,Table!$A$5,'A4 Cash'!$C:$C,'BFU A4'!$A48,'A4 Cash'!$R:$R,"4")-SUMIFS('A4 Banque'!$N:$N,'A4 Banque'!$A:$A,Table!$A$5,'A4 Banque'!$C:$C,'BFU A4'!$A48,'A4 Banque'!$R:$R,"4")</f>
        <v>0</v>
      </c>
      <c r="N18" s="1103">
        <f t="shared" si="7"/>
        <v>0</v>
      </c>
      <c r="P18" s="1102">
        <f t="shared" si="8"/>
        <v>0</v>
      </c>
      <c r="Q18" s="1009">
        <f t="shared" si="8"/>
        <v>0</v>
      </c>
      <c r="R18" s="1103">
        <f t="shared" si="4"/>
        <v>0</v>
      </c>
      <c r="T18" s="1103"/>
      <c r="U18" s="1103">
        <f t="shared" si="9"/>
        <v>0</v>
      </c>
    </row>
    <row r="19" spans="1:21" ht="15.75">
      <c r="A19" s="979" t="s">
        <v>1587</v>
      </c>
      <c r="B19" s="1080">
        <f>'Budget general'!B22</f>
        <v>0</v>
      </c>
      <c r="C19" s="1104"/>
      <c r="D19" s="1171">
        <f>SUMIFS('A4 Cash'!$N:$N,'A4 Cash'!$A:$A,Table!$A$5,'A4 Cash'!$C:$C,'BFU A4'!$A49,'A4 Cash'!$R:$R,"1")-SUMIFS('A4 Banque'!$N:$N,'A4 Banque'!$A:$A,Table!$A$5,'A4 Banque'!$C:$C,'BFU A4'!A49,'A4 Banque'!$R:$R,"1")</f>
        <v>0</v>
      </c>
      <c r="E19" s="1105">
        <f t="shared" si="0"/>
        <v>0</v>
      </c>
      <c r="F19" s="1104"/>
      <c r="G19" s="1171">
        <f>SUMIFS('A4 Cash'!$N:$N,'A4 Cash'!$A:$A,Table!$A$5,'A4 Cash'!$C:$C,'BFU A4'!$A49,'A4 Cash'!$R:$R,"2")-SUMIFS('A4 Banque'!$N:$N,'A4 Banque'!$A:$A,Table!$A$5,'A4 Banque'!$C:$C,'BFU A4'!$A49,'A4 Banque'!$R:$R,"2")</f>
        <v>0</v>
      </c>
      <c r="H19" s="1105">
        <f t="shared" si="5"/>
        <v>0</v>
      </c>
      <c r="I19" s="1104"/>
      <c r="J19" s="1171">
        <f>SUMIFS('A4 Cash'!$N:$N,'A4 Cash'!$A:$A,Table!$A$5,'A4 Cash'!$C:$C,'BFU A4'!$A49,'A4 Cash'!$R:$R,"3")-SUMIFS('A4 Banque'!$N:$N,'A4 Banque'!$A:$A,Table!$A$5,'A4 Banque'!$C:$C,'BFU A4'!$A49,'A4 Banque'!$R:$R,"3")</f>
        <v>0</v>
      </c>
      <c r="K19" s="1105">
        <f t="shared" si="6"/>
        <v>0</v>
      </c>
      <c r="L19" s="1104"/>
      <c r="M19" s="1171">
        <f>SUMIFS('A4 Cash'!$N:$N,'A4 Cash'!$A:$A,Table!$A$5,'A4 Cash'!$C:$C,'BFU A4'!$A49,'A4 Cash'!$R:$R,"4")-SUMIFS('A4 Banque'!$N:$N,'A4 Banque'!$A:$A,Table!$A$5,'A4 Banque'!$C:$C,'BFU A4'!$A49,'A4 Banque'!$R:$R,"4")</f>
        <v>0</v>
      </c>
      <c r="N19" s="1105">
        <f t="shared" si="7"/>
        <v>0</v>
      </c>
      <c r="P19" s="1104">
        <f t="shared" si="8"/>
        <v>0</v>
      </c>
      <c r="Q19" s="1117">
        <f t="shared" si="8"/>
        <v>0</v>
      </c>
      <c r="R19" s="1105">
        <f t="shared" si="4"/>
        <v>0</v>
      </c>
      <c r="T19" s="1105"/>
      <c r="U19" s="1105">
        <f t="shared" si="9"/>
        <v>0</v>
      </c>
    </row>
    <row r="20" spans="1:21" ht="15.75">
      <c r="A20" s="979" t="s">
        <v>1588</v>
      </c>
      <c r="B20" s="1080">
        <f>'Budget general'!B23</f>
        <v>0</v>
      </c>
      <c r="C20" s="1104"/>
      <c r="D20" s="1171">
        <f>SUMIFS('A4 Cash'!$N:$N,'A4 Cash'!$A:$A,Table!$A$5,'A4 Cash'!$C:$C,'BFU A4'!$A20,'A4 Cash'!$R:$R,"1")-SUMIFS('A4 Banque'!$N:$N,'A4 Banque'!$A:$A,Table!$A$5,'A4 Banque'!$C:$C,'BFU A4'!A20,'A4 Banque'!$R:$R,"1")</f>
        <v>0</v>
      </c>
      <c r="E20" s="1105">
        <f t="shared" si="0"/>
        <v>0</v>
      </c>
      <c r="F20" s="1104"/>
      <c r="G20" s="1171">
        <f>SUMIFS('A4 Cash'!$N:$N,'A4 Cash'!$A:$A,Table!$A$5,'A4 Cash'!$C:$C,'BFU A4'!$A20,'A4 Cash'!$R:$R,"2")-SUMIFS('A4 Banque'!$N:$N,'A4 Banque'!$A:$A,Table!$A$5,'A4 Banque'!$C:$C,'BFU A4'!$A20,'A4 Banque'!$R:$R,"2")</f>
        <v>0</v>
      </c>
      <c r="H20" s="1105">
        <f t="shared" si="5"/>
        <v>0</v>
      </c>
      <c r="I20" s="1104"/>
      <c r="J20" s="1171">
        <f>SUMIFS('A4 Cash'!$N:$N,'A4 Cash'!$A:$A,Table!$A$5,'A4 Cash'!$C:$C,'BFU A4'!$A20,'A4 Cash'!$R:$R,"3")-SUMIFS('A4 Banque'!$N:$N,'A4 Banque'!$A:$A,Table!$A$5,'A4 Banque'!$C:$C,'BFU A4'!$A20,'A4 Banque'!$R:$R,"3")</f>
        <v>0</v>
      </c>
      <c r="K20" s="1105">
        <f t="shared" si="6"/>
        <v>0</v>
      </c>
      <c r="L20" s="1104"/>
      <c r="M20" s="1171">
        <f>SUMIFS('A4 Cash'!$N:$N,'A4 Cash'!$A:$A,Table!$A$5,'A4 Cash'!$C:$C,'BFU A4'!$A20,'A4 Cash'!$R:$R,"4")-SUMIFS('A4 Banque'!$N:$N,'A4 Banque'!$A:$A,Table!$A$5,'A4 Banque'!$C:$C,'BFU A4'!$A20,'A4 Banque'!$R:$R,"4")</f>
        <v>0</v>
      </c>
      <c r="N20" s="1105">
        <f t="shared" si="7"/>
        <v>0</v>
      </c>
      <c r="P20" s="1104">
        <f t="shared" si="8"/>
        <v>0</v>
      </c>
      <c r="Q20" s="1117">
        <f t="shared" si="8"/>
        <v>0</v>
      </c>
      <c r="R20" s="1105">
        <f t="shared" si="4"/>
        <v>0</v>
      </c>
      <c r="T20" s="1105"/>
      <c r="U20" s="1105">
        <f t="shared" si="9"/>
        <v>0</v>
      </c>
    </row>
    <row r="21" spans="1:21" ht="15.75">
      <c r="A21" s="979" t="s">
        <v>1589</v>
      </c>
      <c r="B21" s="1080">
        <f>'Budget general'!B24</f>
        <v>0</v>
      </c>
      <c r="C21" s="1098"/>
      <c r="D21" s="1168">
        <f>SUMIFS('A4 Cash'!$N:$N,'A4 Cash'!$A:$A,Table!$A$5,'A4 Cash'!$C:$C,'BFU A4'!$A21,'A4 Cash'!$R:$R,"1")-SUMIFS('A4 Banque'!$N:$N,'A4 Banque'!$A:$A,Table!$A$5,'A4 Banque'!$C:$C,'BFU A4'!A21,'A4 Banque'!$R:$R,"1")</f>
        <v>0</v>
      </c>
      <c r="E21" s="1099">
        <f t="shared" si="0"/>
        <v>0</v>
      </c>
      <c r="F21" s="1098"/>
      <c r="G21" s="1168">
        <f>SUMIFS('A4 Cash'!$N:$N,'A4 Cash'!$A:$A,Table!$A$5,'A4 Cash'!$C:$C,'BFU A4'!$A21,'A4 Cash'!$R:$R,"2")-SUMIFS('A4 Banque'!$N:$N,'A4 Banque'!$A:$A,Table!$A$5,'A4 Banque'!$C:$C,'BFU A4'!$A21,'A4 Banque'!$R:$R,"2")</f>
        <v>0</v>
      </c>
      <c r="H21" s="1099">
        <f t="shared" si="5"/>
        <v>0</v>
      </c>
      <c r="I21" s="1098"/>
      <c r="J21" s="1168">
        <f>SUMIFS('A4 Cash'!$N:$N,'A4 Cash'!$A:$A,Table!$A$5,'A4 Cash'!$C:$C,'BFU A4'!$A21,'A4 Cash'!$R:$R,"3")-SUMIFS('A4 Banque'!$N:$N,'A4 Banque'!$A:$A,Table!$A$5,'A4 Banque'!$C:$C,'BFU A4'!$A21,'A4 Banque'!$R:$R,"3")</f>
        <v>0</v>
      </c>
      <c r="K21" s="1099">
        <f t="shared" si="6"/>
        <v>0</v>
      </c>
      <c r="L21" s="1098"/>
      <c r="M21" s="1168">
        <f>SUMIFS('A4 Cash'!$N:$N,'A4 Cash'!$A:$A,Table!$A$5,'A4 Cash'!$C:$C,'BFU A4'!$A21,'A4 Cash'!$R:$R,"4")-SUMIFS('A4 Banque'!$N:$N,'A4 Banque'!$A:$A,Table!$A$5,'A4 Banque'!$C:$C,'BFU A4'!$A21,'A4 Banque'!$R:$R,"4")</f>
        <v>0</v>
      </c>
      <c r="N21" s="1099">
        <f t="shared" si="7"/>
        <v>0</v>
      </c>
      <c r="P21" s="1098">
        <f t="shared" si="8"/>
        <v>0</v>
      </c>
      <c r="Q21" s="1117">
        <f t="shared" si="8"/>
        <v>0</v>
      </c>
      <c r="R21" s="1099">
        <f t="shared" si="4"/>
        <v>0</v>
      </c>
      <c r="T21" s="1099"/>
      <c r="U21" s="1099">
        <f t="shared" si="9"/>
        <v>0</v>
      </c>
    </row>
    <row r="22" spans="1:21" ht="15.75">
      <c r="A22" s="979" t="s">
        <v>1590</v>
      </c>
      <c r="B22" s="1080">
        <f>'Budget general'!B25</f>
        <v>0</v>
      </c>
      <c r="C22" s="1098"/>
      <c r="D22" s="1168">
        <f>SUMIFS('A4 Cash'!$N:$N,'A4 Cash'!$A:$A,Table!$A$5,'A4 Cash'!$C:$C,'BFU A4'!$A22,'A4 Cash'!$R:$R,"1")-SUMIFS('A4 Banque'!$N:$N,'A4 Banque'!$A:$A,Table!$A$5,'A4 Banque'!$C:$C,'BFU A4'!A22,'A4 Banque'!$R:$R,"1")</f>
        <v>0</v>
      </c>
      <c r="E22" s="1099">
        <f t="shared" si="0"/>
        <v>0</v>
      </c>
      <c r="F22" s="1098"/>
      <c r="G22" s="1168">
        <f>SUMIFS('A4 Cash'!$N:$N,'A4 Cash'!$A:$A,Table!$A$5,'A4 Cash'!$C:$C,'BFU A4'!$A22,'A4 Cash'!$R:$R,"2")-SUMIFS('A4 Banque'!$N:$N,'A4 Banque'!$A:$A,Table!$A$5,'A4 Banque'!$C:$C,'BFU A4'!$A22,'A4 Banque'!$R:$R,"2")</f>
        <v>0</v>
      </c>
      <c r="H22" s="1099">
        <f t="shared" si="5"/>
        <v>0</v>
      </c>
      <c r="I22" s="1098"/>
      <c r="J22" s="1168">
        <f>SUMIFS('A4 Cash'!$N:$N,'A4 Cash'!$A:$A,Table!$A$5,'A4 Cash'!$C:$C,'BFU A4'!$A22,'A4 Cash'!$R:$R,"3")-SUMIFS('A4 Banque'!$N:$N,'A4 Banque'!$A:$A,Table!$A$5,'A4 Banque'!$C:$C,'BFU A4'!$A22,'A4 Banque'!$R:$R,"3")</f>
        <v>0</v>
      </c>
      <c r="K22" s="1099">
        <f t="shared" si="6"/>
        <v>0</v>
      </c>
      <c r="L22" s="1098"/>
      <c r="M22" s="1168">
        <f>SUMIFS('A4 Cash'!$N:$N,'A4 Cash'!$A:$A,Table!$A$5,'A4 Cash'!$C:$C,'BFU A4'!$A22,'A4 Cash'!$R:$R,"4")-SUMIFS('A4 Banque'!$N:$N,'A4 Banque'!$A:$A,Table!$A$5,'A4 Banque'!$C:$C,'BFU A4'!$A22,'A4 Banque'!$R:$R,"4")</f>
        <v>0</v>
      </c>
      <c r="N22" s="1099">
        <f t="shared" si="7"/>
        <v>0</v>
      </c>
      <c r="P22" s="1098">
        <f t="shared" si="8"/>
        <v>0</v>
      </c>
      <c r="Q22" s="1117">
        <f t="shared" si="8"/>
        <v>0</v>
      </c>
      <c r="R22" s="1099">
        <f t="shared" si="4"/>
        <v>0</v>
      </c>
      <c r="T22" s="1099"/>
      <c r="U22" s="1099">
        <f t="shared" si="9"/>
        <v>0</v>
      </c>
    </row>
    <row r="23" spans="1:21" ht="15.75">
      <c r="A23" s="979" t="s">
        <v>1591</v>
      </c>
      <c r="B23" s="1080">
        <f>'Budget general'!B26</f>
        <v>0</v>
      </c>
      <c r="C23" s="1098"/>
      <c r="D23" s="1168">
        <f>SUMIFS('A4 Cash'!$N:$N,'A4 Cash'!$A:$A,Table!$A$5,'A4 Cash'!$C:$C,'BFU A4'!$A23,'A4 Cash'!$R:$R,"1")-SUMIFS('A4 Banque'!$N:$N,'A4 Banque'!$A:$A,Table!$A$5,'A4 Banque'!$C:$C,'BFU A4'!A23,'A4 Banque'!$R:$R,"1")</f>
        <v>0</v>
      </c>
      <c r="E23" s="1099">
        <f t="shared" si="0"/>
        <v>0</v>
      </c>
      <c r="F23" s="1098"/>
      <c r="G23" s="1168">
        <f>SUMIFS('A4 Cash'!$N:$N,'A4 Cash'!$A:$A,Table!$A$5,'A4 Cash'!$C:$C,'BFU A4'!$A23,'A4 Cash'!$R:$R,"2")-SUMIFS('A4 Banque'!$N:$N,'A4 Banque'!$A:$A,Table!$A$5,'A4 Banque'!$C:$C,'BFU A4'!$A23,'A4 Banque'!$R:$R,"2")</f>
        <v>0</v>
      </c>
      <c r="H23" s="1099">
        <f t="shared" si="5"/>
        <v>0</v>
      </c>
      <c r="I23" s="1098"/>
      <c r="J23" s="1168">
        <f>SUMIFS('A4 Cash'!$N:$N,'A4 Cash'!$A:$A,Table!$A$5,'A4 Cash'!$C:$C,'BFU A4'!$A23,'A4 Cash'!$R:$R,"3")-SUMIFS('A4 Banque'!$N:$N,'A4 Banque'!$A:$A,Table!$A$5,'A4 Banque'!$C:$C,'BFU A4'!$A23,'A4 Banque'!$R:$R,"3")</f>
        <v>0</v>
      </c>
      <c r="K23" s="1099">
        <f t="shared" si="6"/>
        <v>0</v>
      </c>
      <c r="L23" s="1098"/>
      <c r="M23" s="1168">
        <f>SUMIFS('A4 Cash'!$N:$N,'A4 Cash'!$A:$A,Table!$A$5,'A4 Cash'!$C:$C,'BFU A4'!$A23,'A4 Cash'!$R:$R,"4")-SUMIFS('A4 Banque'!$N:$N,'A4 Banque'!$A:$A,Table!$A$5,'A4 Banque'!$C:$C,'BFU A4'!$A23,'A4 Banque'!$R:$R,"4")</f>
        <v>0</v>
      </c>
      <c r="N23" s="1099">
        <f t="shared" si="7"/>
        <v>0</v>
      </c>
      <c r="P23" s="1098">
        <f t="shared" si="8"/>
        <v>0</v>
      </c>
      <c r="Q23" s="1117">
        <f t="shared" si="8"/>
        <v>0</v>
      </c>
      <c r="R23" s="1099">
        <f t="shared" si="4"/>
        <v>0</v>
      </c>
      <c r="T23" s="1099"/>
      <c r="U23" s="1099">
        <f t="shared" si="9"/>
        <v>0</v>
      </c>
    </row>
    <row r="24" spans="1:21" ht="15.75">
      <c r="A24" s="979" t="s">
        <v>1592</v>
      </c>
      <c r="B24" s="1081">
        <f>'Budget general'!B27</f>
        <v>0</v>
      </c>
      <c r="C24" s="1102"/>
      <c r="D24" s="1170">
        <f>SUMIFS('A4 Cash'!$N:$N,'A4 Cash'!$A:$A,Table!$A$5,'A4 Cash'!$C:$C,'BFU A4'!$A24,'A4 Cash'!$R:$R,"1")-SUMIFS('A4 Banque'!$N:$N,'A4 Banque'!$A:$A,Table!$A$5,'A4 Banque'!$C:$C,'BFU A4'!A24,'A4 Banque'!$R:$R,"1")</f>
        <v>0</v>
      </c>
      <c r="E24" s="1103">
        <f t="shared" si="0"/>
        <v>0</v>
      </c>
      <c r="F24" s="1102"/>
      <c r="G24" s="1170">
        <f>SUMIFS('A4 Cash'!$N:$N,'A4 Cash'!$A:$A,Table!$A$5,'A4 Cash'!$C:$C,'BFU A4'!$A24,'A4 Cash'!$R:$R,"2")-SUMIFS('A4 Banque'!$N:$N,'A4 Banque'!$A:$A,Table!$A$5,'A4 Banque'!$C:$C,'BFU A4'!$A24,'A4 Banque'!$R:$R,"2")</f>
        <v>0</v>
      </c>
      <c r="H24" s="1103">
        <f t="shared" si="5"/>
        <v>0</v>
      </c>
      <c r="I24" s="1102"/>
      <c r="J24" s="1170">
        <f>SUMIFS('A4 Cash'!$N:$N,'A4 Cash'!$A:$A,Table!$A$5,'A4 Cash'!$C:$C,'BFU A4'!$A24,'A4 Cash'!$R:$R,"3")-SUMIFS('A4 Banque'!$N:$N,'A4 Banque'!$A:$A,Table!$A$5,'A4 Banque'!$C:$C,'BFU A4'!$A24,'A4 Banque'!$R:$R,"3")</f>
        <v>0</v>
      </c>
      <c r="K24" s="1103">
        <f t="shared" si="6"/>
        <v>0</v>
      </c>
      <c r="L24" s="1102"/>
      <c r="M24" s="1170">
        <f>SUMIFS('A4 Cash'!$N:$N,'A4 Cash'!$A:$A,Table!$A$5,'A4 Cash'!$C:$C,'BFU A4'!$A24,'A4 Cash'!$R:$R,"4")-SUMIFS('A4 Banque'!$N:$N,'A4 Banque'!$A:$A,Table!$A$5,'A4 Banque'!$C:$C,'BFU A4'!$A24,'A4 Banque'!$R:$R,"4")</f>
        <v>0</v>
      </c>
      <c r="N24" s="1103">
        <f t="shared" si="7"/>
        <v>0</v>
      </c>
      <c r="P24" s="1102">
        <f t="shared" si="8"/>
        <v>0</v>
      </c>
      <c r="Q24" s="1009">
        <f t="shared" si="8"/>
        <v>0</v>
      </c>
      <c r="R24" s="1103">
        <f t="shared" si="4"/>
        <v>0</v>
      </c>
      <c r="T24" s="1103"/>
      <c r="U24" s="1103">
        <f t="shared" si="9"/>
        <v>0</v>
      </c>
    </row>
    <row r="25" spans="1:21" ht="15.75">
      <c r="A25" s="979" t="s">
        <v>1593</v>
      </c>
      <c r="B25" s="1080">
        <f>'Budget general'!B28</f>
        <v>0</v>
      </c>
      <c r="C25" s="1104"/>
      <c r="D25" s="1171">
        <f>SUMIFS('A4 Cash'!$N:$N,'A4 Cash'!$A:$A,Table!$A$5,'A4 Cash'!$C:$C,'BFU A4'!$A25,'A4 Cash'!$R:$R,"1")-SUMIFS('A4 Banque'!$N:$N,'A4 Banque'!$A:$A,Table!$A$5,'A4 Banque'!$C:$C,'BFU A4'!A25,'A4 Banque'!$R:$R,"1")</f>
        <v>0</v>
      </c>
      <c r="E25" s="1105">
        <f t="shared" si="0"/>
        <v>0</v>
      </c>
      <c r="F25" s="1104"/>
      <c r="G25" s="1171">
        <f>SUMIFS('A4 Cash'!$N:$N,'A4 Cash'!$A:$A,Table!$A$5,'A4 Cash'!$C:$C,'BFU A4'!$A25,'A4 Cash'!$R:$R,"2")-SUMIFS('A4 Banque'!$N:$N,'A4 Banque'!$A:$A,Table!$A$5,'A4 Banque'!$C:$C,'BFU A4'!$A25,'A4 Banque'!$R:$R,"2")</f>
        <v>0</v>
      </c>
      <c r="H25" s="1105">
        <f t="shared" si="5"/>
        <v>0</v>
      </c>
      <c r="I25" s="1104"/>
      <c r="J25" s="1171">
        <f>SUMIFS('A4 Cash'!$N:$N,'A4 Cash'!$A:$A,Table!$A$5,'A4 Cash'!$C:$C,'BFU A4'!$A25,'A4 Cash'!$R:$R,"3")-SUMIFS('A4 Banque'!$N:$N,'A4 Banque'!$A:$A,Table!$A$5,'A4 Banque'!$C:$C,'BFU A4'!$A25,'A4 Banque'!$R:$R,"3")</f>
        <v>0</v>
      </c>
      <c r="K25" s="1105">
        <f t="shared" si="6"/>
        <v>0</v>
      </c>
      <c r="L25" s="1104"/>
      <c r="M25" s="1171">
        <f>SUMIFS('A4 Cash'!$N:$N,'A4 Cash'!$A:$A,Table!$A$5,'A4 Cash'!$C:$C,'BFU A4'!$A25,'A4 Cash'!$R:$R,"4")-SUMIFS('A4 Banque'!$N:$N,'A4 Banque'!$A:$A,Table!$A$5,'A4 Banque'!$C:$C,'BFU A4'!$A25,'A4 Banque'!$R:$R,"4")</f>
        <v>0</v>
      </c>
      <c r="N25" s="1105">
        <f t="shared" si="7"/>
        <v>0</v>
      </c>
      <c r="P25" s="1104">
        <f t="shared" si="8"/>
        <v>0</v>
      </c>
      <c r="Q25" s="1117">
        <f t="shared" si="8"/>
        <v>0</v>
      </c>
      <c r="R25" s="1105">
        <f t="shared" si="4"/>
        <v>0</v>
      </c>
      <c r="T25" s="1105"/>
      <c r="U25" s="1105">
        <f t="shared" si="9"/>
        <v>0</v>
      </c>
    </row>
    <row r="26" spans="1:21" ht="15.75">
      <c r="A26" s="979" t="s">
        <v>1594</v>
      </c>
      <c r="B26" s="1082">
        <f>'Budget general'!B29</f>
        <v>0</v>
      </c>
      <c r="C26" s="1106"/>
      <c r="D26" s="1172">
        <f>SUMIFS('A4 Cash'!$N:$N,'A4 Cash'!$A:$A,Table!$A$5,'A4 Cash'!$C:$C,'BFU A4'!$A26,'A4 Cash'!$R:$R,"1")-SUMIFS('A4 Banque'!$N:$N,'A4 Banque'!$A:$A,Table!$A$5,'A4 Banque'!$C:$C,'BFU A4'!A26,'A4 Banque'!$R:$R,"1")</f>
        <v>0</v>
      </c>
      <c r="E26" s="1107">
        <f t="shared" si="0"/>
        <v>0</v>
      </c>
      <c r="F26" s="1106"/>
      <c r="G26" s="1172">
        <f>SUMIFS('A4 Cash'!$N:$N,'A4 Cash'!$A:$A,Table!$A$5,'A4 Cash'!$C:$C,'BFU A4'!$A26,'A4 Cash'!$R:$R,"2")-SUMIFS('A4 Banque'!$N:$N,'A4 Banque'!$A:$A,Table!$A$5,'A4 Banque'!$C:$C,'BFU A4'!$A26,'A4 Banque'!$R:$R,"2")</f>
        <v>0</v>
      </c>
      <c r="H26" s="1107">
        <f t="shared" si="5"/>
        <v>0</v>
      </c>
      <c r="I26" s="1106"/>
      <c r="J26" s="1172">
        <f>SUMIFS('A4 Cash'!$N:$N,'A4 Cash'!$A:$A,Table!$A$5,'A4 Cash'!$C:$C,'BFU A4'!$A26,'A4 Cash'!$R:$R,"3")-SUMIFS('A4 Banque'!$N:$N,'A4 Banque'!$A:$A,Table!$A$5,'A4 Banque'!$C:$C,'BFU A4'!$A26,'A4 Banque'!$R:$R,"3")</f>
        <v>0</v>
      </c>
      <c r="K26" s="1107">
        <f t="shared" si="6"/>
        <v>0</v>
      </c>
      <c r="L26" s="1106"/>
      <c r="M26" s="1172">
        <f>SUMIFS('A4 Cash'!$N:$N,'A4 Cash'!$A:$A,Table!$A$5,'A4 Cash'!$C:$C,'BFU A4'!$A26,'A4 Cash'!$R:$R,"4")-SUMIFS('A4 Banque'!$N:$N,'A4 Banque'!$A:$A,Table!$A$5,'A4 Banque'!$C:$C,'BFU A4'!$A26,'A4 Banque'!$R:$R,"4")</f>
        <v>0</v>
      </c>
      <c r="N26" s="1107">
        <f t="shared" si="7"/>
        <v>0</v>
      </c>
      <c r="P26" s="1106">
        <f t="shared" si="8"/>
        <v>0</v>
      </c>
      <c r="Q26" s="1117">
        <f t="shared" si="8"/>
        <v>0</v>
      </c>
      <c r="R26" s="1107">
        <f t="shared" si="4"/>
        <v>0</v>
      </c>
      <c r="T26" s="1107"/>
      <c r="U26" s="1107">
        <f t="shared" si="9"/>
        <v>0</v>
      </c>
    </row>
    <row r="27" spans="1:21" ht="15.75">
      <c r="A27" s="979" t="s">
        <v>1595</v>
      </c>
      <c r="B27" s="1082">
        <f>'Budget general'!B30</f>
        <v>0</v>
      </c>
      <c r="C27" s="1098"/>
      <c r="D27" s="1168">
        <f>SUMIFS('A4 Cash'!$N:$N,'A4 Cash'!$A:$A,Table!$A$5,'A4 Cash'!$C:$C,'BFU A4'!$A27,'A4 Cash'!$R:$R,"1")-SUMIFS('A4 Banque'!$N:$N,'A4 Banque'!$A:$A,Table!$A$5,'A4 Banque'!$C:$C,'BFU A4'!A27,'A4 Banque'!$R:$R,"1")</f>
        <v>0</v>
      </c>
      <c r="E27" s="1099">
        <f t="shared" si="0"/>
        <v>0</v>
      </c>
      <c r="F27" s="1098"/>
      <c r="G27" s="1168">
        <f>SUMIFS('A4 Cash'!$N:$N,'A4 Cash'!$A:$A,Table!$A$5,'A4 Cash'!$C:$C,'BFU A4'!$A27,'A4 Cash'!$R:$R,"2")-SUMIFS('A4 Banque'!$N:$N,'A4 Banque'!$A:$A,Table!$A$5,'A4 Banque'!$C:$C,'BFU A4'!$A27,'A4 Banque'!$R:$R,"2")</f>
        <v>0</v>
      </c>
      <c r="H27" s="1099">
        <f t="shared" si="5"/>
        <v>0</v>
      </c>
      <c r="I27" s="1098"/>
      <c r="J27" s="1168">
        <f>SUMIFS('A4 Cash'!$N:$N,'A4 Cash'!$A:$A,Table!$A$5,'A4 Cash'!$C:$C,'BFU A4'!$A27,'A4 Cash'!$R:$R,"3")-SUMIFS('A4 Banque'!$N:$N,'A4 Banque'!$A:$A,Table!$A$5,'A4 Banque'!$C:$C,'BFU A4'!$A27,'A4 Banque'!$R:$R,"3")</f>
        <v>0</v>
      </c>
      <c r="K27" s="1099">
        <f t="shared" si="6"/>
        <v>0</v>
      </c>
      <c r="L27" s="1098"/>
      <c r="M27" s="1168">
        <f>SUMIFS('A4 Cash'!$N:$N,'A4 Cash'!$A:$A,Table!$A$5,'A4 Cash'!$C:$C,'BFU A4'!$A27,'A4 Cash'!$R:$R,"4")-SUMIFS('A4 Banque'!$N:$N,'A4 Banque'!$A:$A,Table!$A$5,'A4 Banque'!$C:$C,'BFU A4'!$A27,'A4 Banque'!$R:$R,"4")</f>
        <v>0</v>
      </c>
      <c r="N27" s="1099">
        <f t="shared" si="7"/>
        <v>0</v>
      </c>
      <c r="P27" s="1098">
        <f t="shared" si="8"/>
        <v>0</v>
      </c>
      <c r="Q27" s="1117">
        <f t="shared" si="8"/>
        <v>0</v>
      </c>
      <c r="R27" s="1099">
        <f t="shared" si="4"/>
        <v>0</v>
      </c>
      <c r="T27" s="1099"/>
      <c r="U27" s="1099">
        <f t="shared" si="9"/>
        <v>0</v>
      </c>
    </row>
    <row r="28" spans="1:21" ht="15.75">
      <c r="A28" s="979" t="s">
        <v>1596</v>
      </c>
      <c r="B28" s="1082">
        <f>'Budget general'!B31</f>
        <v>0</v>
      </c>
      <c r="C28" s="1098"/>
      <c r="D28" s="1168">
        <f>SUMIFS('A4 Cash'!$N:$N,'A4 Cash'!$A:$A,Table!$A$5,'A4 Cash'!$C:$C,'BFU A4'!$A28,'A4 Cash'!$R:$R,"1")-SUMIFS('A4 Banque'!$N:$N,'A4 Banque'!$A:$A,Table!$A$5,'A4 Banque'!$C:$C,'BFU A4'!A28,'A4 Banque'!$R:$R,"1")</f>
        <v>0</v>
      </c>
      <c r="E28" s="1099">
        <f t="shared" si="0"/>
        <v>0</v>
      </c>
      <c r="F28" s="1098"/>
      <c r="G28" s="1168">
        <f>SUMIFS('A4 Cash'!$N:$N,'A4 Cash'!$A:$A,Table!$A$5,'A4 Cash'!$C:$C,'BFU A4'!$A28,'A4 Cash'!$R:$R,"2")-SUMIFS('A4 Banque'!$N:$N,'A4 Banque'!$A:$A,Table!$A$5,'A4 Banque'!$C:$C,'BFU A4'!$A28,'A4 Banque'!$R:$R,"2")</f>
        <v>0</v>
      </c>
      <c r="H28" s="1099">
        <f t="shared" si="5"/>
        <v>0</v>
      </c>
      <c r="I28" s="1098"/>
      <c r="J28" s="1168">
        <f>SUMIFS('A4 Cash'!$N:$N,'A4 Cash'!$A:$A,Table!$A$5,'A4 Cash'!$C:$C,'BFU A4'!$A28,'A4 Cash'!$R:$R,"3")-SUMIFS('A4 Banque'!$N:$N,'A4 Banque'!$A:$A,Table!$A$5,'A4 Banque'!$C:$C,'BFU A4'!$A28,'A4 Banque'!$R:$R,"3")</f>
        <v>0</v>
      </c>
      <c r="K28" s="1099">
        <f t="shared" si="6"/>
        <v>0</v>
      </c>
      <c r="L28" s="1098"/>
      <c r="M28" s="1168">
        <f>SUMIFS('A4 Cash'!$N:$N,'A4 Cash'!$A:$A,Table!$A$5,'A4 Cash'!$C:$C,'BFU A4'!$A28,'A4 Cash'!$R:$R,"4")-SUMIFS('A4 Banque'!$N:$N,'A4 Banque'!$A:$A,Table!$A$5,'A4 Banque'!$C:$C,'BFU A4'!$A28,'A4 Banque'!$R:$R,"4")</f>
        <v>0</v>
      </c>
      <c r="N28" s="1099">
        <f t="shared" si="7"/>
        <v>0</v>
      </c>
      <c r="P28" s="1098">
        <f t="shared" si="8"/>
        <v>0</v>
      </c>
      <c r="Q28" s="1117">
        <f t="shared" si="8"/>
        <v>0</v>
      </c>
      <c r="R28" s="1099">
        <f t="shared" si="4"/>
        <v>0</v>
      </c>
      <c r="T28" s="1099"/>
      <c r="U28" s="1099">
        <f t="shared" si="9"/>
        <v>0</v>
      </c>
    </row>
    <row r="29" spans="1:21" ht="16.5" thickBot="1">
      <c r="A29" s="979" t="s">
        <v>1597</v>
      </c>
      <c r="B29" s="1082">
        <f>'Budget general'!B32</f>
        <v>0</v>
      </c>
      <c r="C29" s="1098"/>
      <c r="D29" s="1168">
        <f>SUMIFS('A4 Cash'!$N:$N,'A4 Cash'!$A:$A,Table!$A$5,'A4 Cash'!$C:$C,'BFU A4'!$A29,'A4 Cash'!$R:$R,"1")-SUMIFS('A4 Banque'!$N:$N,'A4 Banque'!$A:$A,Table!$A$5,'A4 Banque'!$C:$C,'BFU A4'!A29,'A4 Banque'!$R:$R,"1")</f>
        <v>0</v>
      </c>
      <c r="E29" s="1099">
        <f t="shared" si="0"/>
        <v>0</v>
      </c>
      <c r="F29" s="1098"/>
      <c r="G29" s="1168">
        <f>SUMIFS('A4 Cash'!$N:$N,'A4 Cash'!$A:$A,Table!$A$5,'A4 Cash'!$C:$C,'BFU A4'!$A29,'A4 Cash'!$R:$R,"2")-SUMIFS('A4 Banque'!$N:$N,'A4 Banque'!$A:$A,Table!$A$5,'A4 Banque'!$C:$C,'BFU A4'!$A29,'A4 Banque'!$R:$R,"2")</f>
        <v>0</v>
      </c>
      <c r="H29" s="1099">
        <f t="shared" si="5"/>
        <v>0</v>
      </c>
      <c r="I29" s="1098"/>
      <c r="J29" s="1168">
        <f>SUMIFS('A4 Cash'!$N:$N,'A4 Cash'!$A:$A,Table!$A$5,'A4 Cash'!$C:$C,'BFU A4'!$A29,'A4 Cash'!$R:$R,"3")-SUMIFS('A4 Banque'!$N:$N,'A4 Banque'!$A:$A,Table!$A$5,'A4 Banque'!$C:$C,'BFU A4'!$A29,'A4 Banque'!$R:$R,"3")</f>
        <v>0</v>
      </c>
      <c r="K29" s="1099">
        <f t="shared" si="6"/>
        <v>0</v>
      </c>
      <c r="L29" s="1098"/>
      <c r="M29" s="1168">
        <f>SUMIFS('A4 Cash'!$N:$N,'A4 Cash'!$A:$A,Table!$A$5,'A4 Cash'!$C:$C,'BFU A4'!$A29,'A4 Cash'!$R:$R,"4")-SUMIFS('A4 Banque'!$N:$N,'A4 Banque'!$A:$A,Table!$A$5,'A4 Banque'!$C:$C,'BFU A4'!$A29,'A4 Banque'!$R:$R,"4")</f>
        <v>0</v>
      </c>
      <c r="N29" s="1099">
        <f t="shared" si="7"/>
        <v>0</v>
      </c>
      <c r="P29" s="1098">
        <f t="shared" si="8"/>
        <v>0</v>
      </c>
      <c r="Q29" s="1117">
        <f t="shared" si="8"/>
        <v>0</v>
      </c>
      <c r="R29" s="1099">
        <f t="shared" si="4"/>
        <v>0</v>
      </c>
      <c r="T29" s="1099"/>
      <c r="U29" s="1099">
        <f t="shared" si="9"/>
        <v>0</v>
      </c>
    </row>
    <row r="30" spans="1:21" ht="16.5" thickBot="1">
      <c r="A30" s="979" t="s">
        <v>212</v>
      </c>
      <c r="B30" s="1070">
        <f>'Budget general'!B33</f>
        <v>0</v>
      </c>
      <c r="C30" s="1164">
        <f>C31+C37+C43+C49</f>
        <v>0</v>
      </c>
      <c r="D30" s="1164">
        <f>D31+D37+D43+D49</f>
        <v>0</v>
      </c>
      <c r="E30" s="1095">
        <f t="shared" si="0"/>
        <v>0</v>
      </c>
      <c r="F30" s="1164">
        <f>F31+F37+F43+F49</f>
        <v>0</v>
      </c>
      <c r="G30" s="1164">
        <f>G31+G37+G43+G49</f>
        <v>0</v>
      </c>
      <c r="H30" s="1095">
        <f t="shared" si="5"/>
        <v>0</v>
      </c>
      <c r="I30" s="1164">
        <f>I31+I37+I43+I49</f>
        <v>0</v>
      </c>
      <c r="J30" s="1164">
        <f>J31+J37+J43+J49</f>
        <v>0</v>
      </c>
      <c r="K30" s="1095">
        <f t="shared" si="6"/>
        <v>0</v>
      </c>
      <c r="L30" s="1164">
        <f>L31+L37+L43+L49</f>
        <v>0</v>
      </c>
      <c r="M30" s="1164">
        <f>M31+M37+M43+M49</f>
        <v>0</v>
      </c>
      <c r="N30" s="1095">
        <f t="shared" si="7"/>
        <v>0</v>
      </c>
      <c r="P30" s="1070">
        <f>P31+P37+P43+P49</f>
        <v>0</v>
      </c>
      <c r="Q30" s="1070">
        <f>Q31+Q37+Q43+Q49</f>
        <v>0</v>
      </c>
      <c r="R30" s="1095">
        <f>P30-Q30</f>
        <v>0</v>
      </c>
      <c r="T30" s="1095"/>
      <c r="U30" s="1095">
        <f>U31+U37+U43+U49</f>
        <v>0</v>
      </c>
    </row>
    <row r="31" spans="1:21" ht="15.75">
      <c r="A31" s="979" t="s">
        <v>1598</v>
      </c>
      <c r="B31" s="1079">
        <f>'Budget general'!B34</f>
        <v>0</v>
      </c>
      <c r="C31" s="1096"/>
      <c r="D31" s="1170">
        <f>SUMIFS('A4 Cash'!$N:$N,'A4 Cash'!$A:$A,Table!$A$5,'A4 Cash'!$C:$C,'BFU A4'!$A31,'A4 Cash'!$R:$R,"1")-SUMIFS('A4 Banque'!$N:$N,'A4 Banque'!$A:$A,Table!$A$5,'A4 Banque'!$C:$C,'BFU A4'!A31,'A4 Banque'!$R:$R,"1")</f>
        <v>0</v>
      </c>
      <c r="E31" s="1097">
        <f t="shared" si="0"/>
        <v>0</v>
      </c>
      <c r="F31" s="1096"/>
      <c r="G31" s="1170">
        <f>SUMIFS('A4 Cash'!$N:$N,'A4 Cash'!$A:$A,Table!$A$5,'A4 Cash'!$C:$C,'BFU A4'!$A31,'A4 Cash'!$R:$R,"2")-SUMIFS('A4 Banque'!$N:$N,'A4 Banque'!$A:$A,Table!$A$5,'A4 Banque'!$C:$C,'BFU A4'!$A31,'A4 Banque'!$R:$R,"2")</f>
        <v>0</v>
      </c>
      <c r="H31" s="1097">
        <f t="shared" si="5"/>
        <v>0</v>
      </c>
      <c r="I31" s="1096"/>
      <c r="J31" s="1170">
        <f>SUMIFS('A4 Cash'!$N:$N,'A4 Cash'!$A:$A,Table!$A$5,'A4 Cash'!$C:$C,'BFU A4'!$A31,'A4 Cash'!$R:$R,"3")-SUMIFS('A4 Banque'!$N:$N,'A4 Banque'!$A:$A,Table!$A$5,'A4 Banque'!$C:$C,'BFU A4'!$A31,'A4 Banque'!$R:$R,"3")</f>
        <v>0</v>
      </c>
      <c r="K31" s="1097">
        <f t="shared" si="6"/>
        <v>0</v>
      </c>
      <c r="L31" s="1096"/>
      <c r="M31" s="1170">
        <f>SUMIFS('A4 Cash'!$N:$N,'A4 Cash'!$A:$A,Table!$A$5,'A4 Cash'!$C:$C,'BFU A4'!$A31,'A4 Cash'!$R:$R,"4")-SUMIFS('A4 Banque'!$N:$N,'A4 Banque'!$A:$A,Table!$A$5,'A4 Banque'!$C:$C,'BFU A4'!$A31,'A4 Banque'!$R:$R,"4")</f>
        <v>0</v>
      </c>
      <c r="N31" s="1097">
        <f t="shared" si="7"/>
        <v>0</v>
      </c>
      <c r="P31" s="1096">
        <f>C31+F31+I31+L31</f>
        <v>0</v>
      </c>
      <c r="Q31" s="1096">
        <f>D31+G31+J31+M31</f>
        <v>0</v>
      </c>
      <c r="R31" s="1097">
        <f>P31-Q31</f>
        <v>0</v>
      </c>
      <c r="T31" s="1097"/>
      <c r="U31" s="1097">
        <f>Q31-T31</f>
        <v>0</v>
      </c>
    </row>
    <row r="32" spans="1:21" ht="15.75">
      <c r="A32" s="979" t="s">
        <v>1599</v>
      </c>
      <c r="B32" s="1080">
        <f>'Budget general'!B35</f>
        <v>0</v>
      </c>
      <c r="C32" s="1098"/>
      <c r="D32" s="1168">
        <f>SUMIFS('A4 Cash'!$N:$N,'A4 Cash'!$A:$A,Table!$A$5,'A4 Cash'!$C:$C,'BFU A4'!$A32,'A4 Cash'!$R:$R,"1")-SUMIFS('A4 Banque'!$N:$N,'A4 Banque'!$A:$A,Table!$A$5,'A4 Banque'!$C:$C,'BFU A4'!A32,'A4 Banque'!$R:$R,"1")</f>
        <v>0</v>
      </c>
      <c r="E32" s="1099">
        <f t="shared" si="0"/>
        <v>0</v>
      </c>
      <c r="F32" s="1098"/>
      <c r="G32" s="1168">
        <f>SUMIFS('A4 Cash'!$N:$N,'A4 Cash'!$A:$A,Table!$A$5,'A4 Cash'!$C:$C,'BFU A4'!$A32,'A4 Cash'!$R:$R,"2")-SUMIFS('A4 Banque'!$N:$N,'A4 Banque'!$A:$A,Table!$A$5,'A4 Banque'!$C:$C,'BFU A4'!$A32,'A4 Banque'!$R:$R,"2")</f>
        <v>0</v>
      </c>
      <c r="H32" s="1099">
        <f t="shared" si="5"/>
        <v>0</v>
      </c>
      <c r="I32" s="1098"/>
      <c r="J32" s="1168">
        <f>SUMIFS('A4 Cash'!$N:$N,'A4 Cash'!$A:$A,Table!$A$5,'A4 Cash'!$C:$C,'BFU A4'!$A32,'A4 Cash'!$R:$R,"3")-SUMIFS('A4 Banque'!$N:$N,'A4 Banque'!$A:$A,Table!$A$5,'A4 Banque'!$C:$C,'BFU A4'!$A32,'A4 Banque'!$R:$R,"3")</f>
        <v>0</v>
      </c>
      <c r="K32" s="1099">
        <f t="shared" si="6"/>
        <v>0</v>
      </c>
      <c r="L32" s="1098"/>
      <c r="M32" s="1168">
        <f>SUMIFS('A4 Cash'!$N:$N,'A4 Cash'!$A:$A,Table!$A$5,'A4 Cash'!$C:$C,'BFU A4'!$A32,'A4 Cash'!$R:$R,"4")-SUMIFS('A4 Banque'!$N:$N,'A4 Banque'!$A:$A,Table!$A$5,'A4 Banque'!$C:$C,'BFU A4'!$A32,'A4 Banque'!$R:$R,"4")</f>
        <v>0</v>
      </c>
      <c r="N32" s="1099">
        <f t="shared" si="7"/>
        <v>0</v>
      </c>
      <c r="P32" s="1098">
        <f t="shared" ref="P32:Q54" si="10">C32+F32+I32+L32</f>
        <v>0</v>
      </c>
      <c r="Q32" s="1117">
        <f t="shared" si="10"/>
        <v>0</v>
      </c>
      <c r="R32" s="1099">
        <f t="shared" ref="R32:R54" si="11">P32-Q32</f>
        <v>0</v>
      </c>
      <c r="T32" s="1099"/>
      <c r="U32" s="1099">
        <f t="shared" ref="U32:U54" si="12">Q32-T32</f>
        <v>0</v>
      </c>
    </row>
    <row r="33" spans="1:21" ht="15.75">
      <c r="A33" s="979" t="s">
        <v>1600</v>
      </c>
      <c r="B33" s="1080">
        <f>'Budget general'!B36</f>
        <v>0</v>
      </c>
      <c r="C33" s="1098"/>
      <c r="D33" s="1168">
        <f>SUMIFS('A4 Cash'!$N:$N,'A4 Cash'!$A:$A,Table!$A$5,'A4 Cash'!$C:$C,'BFU A4'!$A33,'A4 Cash'!$R:$R,"1")-SUMIFS('A4 Banque'!$N:$N,'A4 Banque'!$A:$A,Table!$A$5,'A4 Banque'!$C:$C,'BFU A4'!A33,'A4 Banque'!$R:$R,"1")</f>
        <v>0</v>
      </c>
      <c r="E33" s="1099">
        <f t="shared" si="0"/>
        <v>0</v>
      </c>
      <c r="F33" s="1098"/>
      <c r="G33" s="1168">
        <f>SUMIFS('A4 Cash'!$N:$N,'A4 Cash'!$A:$A,Table!$A$5,'A4 Cash'!$C:$C,'BFU A4'!$A33,'A4 Cash'!$R:$R,"2")-SUMIFS('A4 Banque'!$N:$N,'A4 Banque'!$A:$A,Table!$A$5,'A4 Banque'!$C:$C,'BFU A4'!$A33,'A4 Banque'!$R:$R,"2")</f>
        <v>0</v>
      </c>
      <c r="H33" s="1099">
        <f t="shared" si="5"/>
        <v>0</v>
      </c>
      <c r="I33" s="1098"/>
      <c r="J33" s="1168">
        <f>SUMIFS('A4 Cash'!$N:$N,'A4 Cash'!$A:$A,Table!$A$5,'A4 Cash'!$C:$C,'BFU A4'!$A33,'A4 Cash'!$R:$R,"3")-SUMIFS('A4 Banque'!$N:$N,'A4 Banque'!$A:$A,Table!$A$5,'A4 Banque'!$C:$C,'BFU A4'!$A33,'A4 Banque'!$R:$R,"3")</f>
        <v>0</v>
      </c>
      <c r="K33" s="1099">
        <f t="shared" si="6"/>
        <v>0</v>
      </c>
      <c r="L33" s="1098"/>
      <c r="M33" s="1168">
        <f>SUMIFS('A4 Cash'!$N:$N,'A4 Cash'!$A:$A,Table!$A$5,'A4 Cash'!$C:$C,'BFU A4'!$A33,'A4 Cash'!$R:$R,"4")-SUMIFS('A4 Banque'!$N:$N,'A4 Banque'!$A:$A,Table!$A$5,'A4 Banque'!$C:$C,'BFU A4'!$A33,'A4 Banque'!$R:$R,"4")</f>
        <v>0</v>
      </c>
      <c r="N33" s="1099">
        <f t="shared" si="7"/>
        <v>0</v>
      </c>
      <c r="P33" s="1098">
        <f t="shared" si="10"/>
        <v>0</v>
      </c>
      <c r="Q33" s="1117">
        <f t="shared" si="10"/>
        <v>0</v>
      </c>
      <c r="R33" s="1099">
        <f t="shared" si="11"/>
        <v>0</v>
      </c>
      <c r="T33" s="1099"/>
      <c r="U33" s="1099">
        <f t="shared" si="12"/>
        <v>0</v>
      </c>
    </row>
    <row r="34" spans="1:21" ht="15.75">
      <c r="A34" s="979" t="s">
        <v>1601</v>
      </c>
      <c r="B34" s="1080">
        <f>'Budget general'!B37</f>
        <v>0</v>
      </c>
      <c r="C34" s="1098"/>
      <c r="D34" s="1168">
        <f>SUMIFS('A4 Cash'!$N:$N,'A4 Cash'!$A:$A,Table!$A$5,'A4 Cash'!$C:$C,'BFU A4'!$A34,'A4 Cash'!$R:$R,"1")-SUMIFS('A4 Banque'!$N:$N,'A4 Banque'!$A:$A,Table!$A$5,'A4 Banque'!$C:$C,'BFU A4'!A34,'A4 Banque'!$R:$R,"1")</f>
        <v>0</v>
      </c>
      <c r="E34" s="1099">
        <f t="shared" si="0"/>
        <v>0</v>
      </c>
      <c r="F34" s="1098"/>
      <c r="G34" s="1168">
        <f>SUMIFS('A4 Cash'!$N:$N,'A4 Cash'!$A:$A,Table!$A$5,'A4 Cash'!$C:$C,'BFU A4'!$A34,'A4 Cash'!$R:$R,"2")-SUMIFS('A4 Banque'!$N:$N,'A4 Banque'!$A:$A,Table!$A$5,'A4 Banque'!$C:$C,'BFU A4'!$A34,'A4 Banque'!$R:$R,"2")</f>
        <v>0</v>
      </c>
      <c r="H34" s="1099">
        <f t="shared" si="5"/>
        <v>0</v>
      </c>
      <c r="I34" s="1098"/>
      <c r="J34" s="1168">
        <f>SUMIFS('A4 Cash'!$N:$N,'A4 Cash'!$A:$A,Table!$A$5,'A4 Cash'!$C:$C,'BFU A4'!$A34,'A4 Cash'!$R:$R,"3")-SUMIFS('A4 Banque'!$N:$N,'A4 Banque'!$A:$A,Table!$A$5,'A4 Banque'!$C:$C,'BFU A4'!$A34,'A4 Banque'!$R:$R,"3")</f>
        <v>0</v>
      </c>
      <c r="K34" s="1099">
        <f t="shared" si="6"/>
        <v>0</v>
      </c>
      <c r="L34" s="1098"/>
      <c r="M34" s="1168">
        <f>SUMIFS('A4 Cash'!$N:$N,'A4 Cash'!$A:$A,Table!$A$5,'A4 Cash'!$C:$C,'BFU A4'!$A34,'A4 Cash'!$R:$R,"4")-SUMIFS('A4 Banque'!$N:$N,'A4 Banque'!$A:$A,Table!$A$5,'A4 Banque'!$C:$C,'BFU A4'!$A34,'A4 Banque'!$R:$R,"4")</f>
        <v>0</v>
      </c>
      <c r="N34" s="1099">
        <f t="shared" si="7"/>
        <v>0</v>
      </c>
      <c r="P34" s="1098">
        <f t="shared" si="10"/>
        <v>0</v>
      </c>
      <c r="Q34" s="1117">
        <f t="shared" si="10"/>
        <v>0</v>
      </c>
      <c r="R34" s="1099">
        <f t="shared" si="11"/>
        <v>0</v>
      </c>
      <c r="T34" s="1099"/>
      <c r="U34" s="1099">
        <f t="shared" si="12"/>
        <v>0</v>
      </c>
    </row>
    <row r="35" spans="1:21" ht="15.75">
      <c r="A35" s="979" t="s">
        <v>1602</v>
      </c>
      <c r="B35" s="1080">
        <f>'Budget general'!B38</f>
        <v>0</v>
      </c>
      <c r="C35" s="1098"/>
      <c r="D35" s="1168">
        <f>SUMIFS('A4 Cash'!$N:$N,'A4 Cash'!$A:$A,Table!$A$5,'A4 Cash'!$C:$C,'BFU A4'!$A35,'A4 Cash'!$R:$R,"1")-SUMIFS('A4 Banque'!$N:$N,'A4 Banque'!$A:$A,Table!$A$5,'A4 Banque'!$C:$C,'BFU A4'!A35,'A4 Banque'!$R:$R,"1")</f>
        <v>0</v>
      </c>
      <c r="E35" s="1099">
        <f t="shared" si="0"/>
        <v>0</v>
      </c>
      <c r="F35" s="1098"/>
      <c r="G35" s="1168">
        <f>SUMIFS('A4 Cash'!$N:$N,'A4 Cash'!$A:$A,Table!$A$5,'A4 Cash'!$C:$C,'BFU A4'!$A35,'A4 Cash'!$R:$R,"2")-SUMIFS('A4 Banque'!$N:$N,'A4 Banque'!$A:$A,Table!$A$5,'A4 Banque'!$C:$C,'BFU A4'!$A35,'A4 Banque'!$R:$R,"2")</f>
        <v>0</v>
      </c>
      <c r="H35" s="1099">
        <f t="shared" si="5"/>
        <v>0</v>
      </c>
      <c r="I35" s="1098"/>
      <c r="J35" s="1168">
        <f>SUMIFS('A4 Cash'!$N:$N,'A4 Cash'!$A:$A,Table!$A$5,'A4 Cash'!$C:$C,'BFU A4'!$A35,'A4 Cash'!$R:$R,"3")-SUMIFS('A4 Banque'!$N:$N,'A4 Banque'!$A:$A,Table!$A$5,'A4 Banque'!$C:$C,'BFU A4'!$A35,'A4 Banque'!$R:$R,"3")</f>
        <v>0</v>
      </c>
      <c r="K35" s="1099">
        <f t="shared" si="6"/>
        <v>0</v>
      </c>
      <c r="L35" s="1098"/>
      <c r="M35" s="1168">
        <f>SUMIFS('A4 Cash'!$N:$N,'A4 Cash'!$A:$A,Table!$A$5,'A4 Cash'!$C:$C,'BFU A4'!$A35,'A4 Cash'!$R:$R,"4")-SUMIFS('A4 Banque'!$N:$N,'A4 Banque'!$A:$A,Table!$A$5,'A4 Banque'!$C:$C,'BFU A4'!$A35,'A4 Banque'!$R:$R,"4")</f>
        <v>0</v>
      </c>
      <c r="N35" s="1099">
        <f t="shared" si="7"/>
        <v>0</v>
      </c>
      <c r="P35" s="1098">
        <f t="shared" si="10"/>
        <v>0</v>
      </c>
      <c r="Q35" s="1117">
        <f t="shared" si="10"/>
        <v>0</v>
      </c>
      <c r="R35" s="1099">
        <f t="shared" si="11"/>
        <v>0</v>
      </c>
      <c r="T35" s="1099"/>
      <c r="U35" s="1099">
        <f t="shared" si="12"/>
        <v>0</v>
      </c>
    </row>
    <row r="36" spans="1:21" ht="15.75">
      <c r="A36" s="979" t="s">
        <v>1603</v>
      </c>
      <c r="B36" s="1080">
        <f>'Budget general'!B39</f>
        <v>0</v>
      </c>
      <c r="C36" s="1098"/>
      <c r="D36" s="1168">
        <f>SUMIFS('A4 Cash'!$N:$N,'A4 Cash'!$A:$A,Table!$A$5,'A4 Cash'!$C:$C,'BFU A4'!$A36,'A4 Cash'!$R:$R,"1")-SUMIFS('A4 Banque'!$N:$N,'A4 Banque'!$A:$A,Table!$A$5,'A4 Banque'!$C:$C,'BFU A4'!A36,'A4 Banque'!$R:$R,"1")</f>
        <v>0</v>
      </c>
      <c r="E36" s="1099">
        <f t="shared" si="0"/>
        <v>0</v>
      </c>
      <c r="F36" s="1098"/>
      <c r="G36" s="1168">
        <f>SUMIFS('A4 Cash'!$N:$N,'A4 Cash'!$A:$A,Table!$A$5,'A4 Cash'!$C:$C,'BFU A4'!$A36,'A4 Cash'!$R:$R,"2")-SUMIFS('A4 Banque'!$N:$N,'A4 Banque'!$A:$A,Table!$A$5,'A4 Banque'!$C:$C,'BFU A4'!$A36,'A4 Banque'!$R:$R,"2")</f>
        <v>0</v>
      </c>
      <c r="H36" s="1099">
        <f t="shared" si="5"/>
        <v>0</v>
      </c>
      <c r="I36" s="1098"/>
      <c r="J36" s="1168">
        <f>SUMIFS('A4 Cash'!$N:$N,'A4 Cash'!$A:$A,Table!$A$5,'A4 Cash'!$C:$C,'BFU A4'!$A36,'A4 Cash'!$R:$R,"3")-SUMIFS('A4 Banque'!$N:$N,'A4 Banque'!$A:$A,Table!$A$5,'A4 Banque'!$C:$C,'BFU A4'!$A36,'A4 Banque'!$R:$R,"3")</f>
        <v>0</v>
      </c>
      <c r="K36" s="1099">
        <f t="shared" si="6"/>
        <v>0</v>
      </c>
      <c r="L36" s="1098"/>
      <c r="M36" s="1168">
        <f>SUMIFS('A4 Cash'!$N:$N,'A4 Cash'!$A:$A,Table!$A$5,'A4 Cash'!$C:$C,'BFU A4'!$A36,'A4 Cash'!$R:$R,"4")-SUMIFS('A4 Banque'!$N:$N,'A4 Banque'!$A:$A,Table!$A$5,'A4 Banque'!$C:$C,'BFU A4'!$A36,'A4 Banque'!$R:$R,"4")</f>
        <v>0</v>
      </c>
      <c r="N36" s="1099">
        <f t="shared" si="7"/>
        <v>0</v>
      </c>
      <c r="P36" s="1098">
        <f t="shared" si="10"/>
        <v>0</v>
      </c>
      <c r="Q36" s="1117">
        <f t="shared" si="10"/>
        <v>0</v>
      </c>
      <c r="R36" s="1099">
        <f t="shared" si="11"/>
        <v>0</v>
      </c>
      <c r="T36" s="1099"/>
      <c r="U36" s="1099">
        <f t="shared" si="12"/>
        <v>0</v>
      </c>
    </row>
    <row r="37" spans="1:21" ht="15.75">
      <c r="A37" s="979" t="s">
        <v>1604</v>
      </c>
      <c r="B37" s="1081">
        <f>'Budget general'!B40</f>
        <v>0</v>
      </c>
      <c r="C37" s="1100"/>
      <c r="D37" s="1165">
        <f>SUMIFS('A4 Cash'!$N:$N,'A4 Cash'!$A:$A,Table!$A$5,'A4 Cash'!$C:$C,'BFU A4'!$A37,'A4 Cash'!$R:$R,"1")-SUMIFS('A4 Banque'!$N:$N,'A4 Banque'!$A:$A,Table!$A$5,'A4 Banque'!$C:$C,'BFU A4'!A37,'A4 Banque'!$R:$R,"1")</f>
        <v>0</v>
      </c>
      <c r="E37" s="1101">
        <f t="shared" si="0"/>
        <v>0</v>
      </c>
      <c r="F37" s="1100"/>
      <c r="G37" s="1165">
        <f>SUMIFS('A4 Cash'!$N:$N,'A4 Cash'!$A:$A,Table!$A$5,'A4 Cash'!$C:$C,'BFU A4'!$A37,'A4 Cash'!$R:$R,"2")-SUMIFS('A4 Banque'!$N:$N,'A4 Banque'!$A:$A,Table!$A$5,'A4 Banque'!$C:$C,'BFU A4'!$A37,'A4 Banque'!$R:$R,"2")</f>
        <v>0</v>
      </c>
      <c r="H37" s="1101">
        <f t="shared" si="5"/>
        <v>0</v>
      </c>
      <c r="I37" s="1100"/>
      <c r="J37" s="1165">
        <f>SUMIFS('A4 Cash'!$N:$N,'A4 Cash'!$A:$A,Table!$A$5,'A4 Cash'!$C:$C,'BFU A4'!$A37,'A4 Cash'!$R:$R,"3")-SUMIFS('A4 Banque'!$N:$N,'A4 Banque'!$A:$A,Table!$A$5,'A4 Banque'!$C:$C,'BFU A4'!$A37,'A4 Banque'!$R:$R,"3")</f>
        <v>0</v>
      </c>
      <c r="K37" s="1101">
        <f t="shared" si="6"/>
        <v>0</v>
      </c>
      <c r="L37" s="1100"/>
      <c r="M37" s="1165">
        <f>SUMIFS('A4 Cash'!$N:$N,'A4 Cash'!$A:$A,Table!$A$5,'A4 Cash'!$C:$C,'BFU A4'!$A37,'A4 Cash'!$R:$R,"4")-SUMIFS('A4 Banque'!$N:$N,'A4 Banque'!$A:$A,Table!$A$5,'A4 Banque'!$C:$C,'BFU A4'!$A37,'A4 Banque'!$R:$R,"4")</f>
        <v>0</v>
      </c>
      <c r="N37" s="1101">
        <f t="shared" si="7"/>
        <v>0</v>
      </c>
      <c r="P37" s="1100">
        <f t="shared" si="10"/>
        <v>0</v>
      </c>
      <c r="Q37" s="1005">
        <f t="shared" si="10"/>
        <v>0</v>
      </c>
      <c r="R37" s="1101">
        <f t="shared" si="11"/>
        <v>0</v>
      </c>
      <c r="T37" s="1101"/>
      <c r="U37" s="1101">
        <f t="shared" si="12"/>
        <v>0</v>
      </c>
    </row>
    <row r="38" spans="1:21" ht="15.75">
      <c r="A38" s="979" t="s">
        <v>1605</v>
      </c>
      <c r="B38" s="1080">
        <f>'Budget general'!B41</f>
        <v>0</v>
      </c>
      <c r="C38" s="1098"/>
      <c r="D38" s="1168">
        <f>SUMIFS('A4 Cash'!$N:$N,'A4 Cash'!$A:$A,Table!$A$5,'A4 Cash'!$C:$C,'BFU A4'!$A38,'A4 Cash'!$R:$R,"1")-SUMIFS('A4 Banque'!$N:$N,'A4 Banque'!$A:$A,Table!$A$5,'A4 Banque'!$C:$C,'BFU A4'!A38,'A4 Banque'!$R:$R,"1")</f>
        <v>0</v>
      </c>
      <c r="E38" s="1099">
        <f t="shared" si="0"/>
        <v>0</v>
      </c>
      <c r="F38" s="1098"/>
      <c r="G38" s="1168">
        <f>SUMIFS('A4 Cash'!$N:$N,'A4 Cash'!$A:$A,Table!$A$5,'A4 Cash'!$C:$C,'BFU A4'!$A38,'A4 Cash'!$R:$R,"2")-SUMIFS('A4 Banque'!$N:$N,'A4 Banque'!$A:$A,Table!$A$5,'A4 Banque'!$C:$C,'BFU A4'!$A38,'A4 Banque'!$R:$R,"2")</f>
        <v>0</v>
      </c>
      <c r="H38" s="1099">
        <f t="shared" si="5"/>
        <v>0</v>
      </c>
      <c r="I38" s="1098"/>
      <c r="J38" s="1168">
        <f>SUMIFS('A4 Cash'!$N:$N,'A4 Cash'!$A:$A,Table!$A$5,'A4 Cash'!$C:$C,'BFU A4'!$A38,'A4 Cash'!$R:$R,"3")-SUMIFS('A4 Banque'!$N:$N,'A4 Banque'!$A:$A,Table!$A$5,'A4 Banque'!$C:$C,'BFU A4'!$A38,'A4 Banque'!$R:$R,"3")</f>
        <v>0</v>
      </c>
      <c r="K38" s="1099">
        <f t="shared" si="6"/>
        <v>0</v>
      </c>
      <c r="L38" s="1098"/>
      <c r="M38" s="1168">
        <f>SUMIFS('A4 Cash'!$N:$N,'A4 Cash'!$A:$A,Table!$A$5,'A4 Cash'!$C:$C,'BFU A4'!$A38,'A4 Cash'!$R:$R,"4")-SUMIFS('A4 Banque'!$N:$N,'A4 Banque'!$A:$A,Table!$A$5,'A4 Banque'!$C:$C,'BFU A4'!$A38,'A4 Banque'!$R:$R,"4")</f>
        <v>0</v>
      </c>
      <c r="N38" s="1099">
        <f t="shared" si="7"/>
        <v>0</v>
      </c>
      <c r="P38" s="1098">
        <f t="shared" si="10"/>
        <v>0</v>
      </c>
      <c r="Q38" s="1117">
        <f t="shared" si="10"/>
        <v>0</v>
      </c>
      <c r="R38" s="1099">
        <f t="shared" si="11"/>
        <v>0</v>
      </c>
      <c r="T38" s="1099"/>
      <c r="U38" s="1099">
        <f t="shared" si="12"/>
        <v>0</v>
      </c>
    </row>
    <row r="39" spans="1:21" ht="15.75">
      <c r="A39" s="979" t="s">
        <v>1606</v>
      </c>
      <c r="B39" s="1080">
        <f>'Budget general'!B42</f>
        <v>0</v>
      </c>
      <c r="C39" s="1098"/>
      <c r="D39" s="1168">
        <f>SUMIFS('A4 Cash'!$N:$N,'A4 Cash'!$A:$A,Table!$A$5,'A4 Cash'!$C:$C,'BFU A4'!$A39,'A4 Cash'!$R:$R,"1")-SUMIFS('A4 Banque'!$N:$N,'A4 Banque'!$A:$A,Table!$A$5,'A4 Banque'!$C:$C,'BFU A4'!A39,'A4 Banque'!$R:$R,"1")</f>
        <v>0</v>
      </c>
      <c r="E39" s="1099">
        <f t="shared" si="0"/>
        <v>0</v>
      </c>
      <c r="F39" s="1098"/>
      <c r="G39" s="1168">
        <f>SUMIFS('A4 Cash'!$N:$N,'A4 Cash'!$A:$A,Table!$A$5,'A4 Cash'!$C:$C,'BFU A4'!$A39,'A4 Cash'!$R:$R,"2")-SUMIFS('A4 Banque'!$N:$N,'A4 Banque'!$A:$A,Table!$A$5,'A4 Banque'!$C:$C,'BFU A4'!$A39,'A4 Banque'!$R:$R,"2")</f>
        <v>0</v>
      </c>
      <c r="H39" s="1099">
        <f t="shared" si="5"/>
        <v>0</v>
      </c>
      <c r="I39" s="1098"/>
      <c r="J39" s="1168">
        <f>SUMIFS('A4 Cash'!$N:$N,'A4 Cash'!$A:$A,Table!$A$5,'A4 Cash'!$C:$C,'BFU A4'!$A39,'A4 Cash'!$R:$R,"3")-SUMIFS('A4 Banque'!$N:$N,'A4 Banque'!$A:$A,Table!$A$5,'A4 Banque'!$C:$C,'BFU A4'!$A39,'A4 Banque'!$R:$R,"3")</f>
        <v>0</v>
      </c>
      <c r="K39" s="1099">
        <f t="shared" si="6"/>
        <v>0</v>
      </c>
      <c r="L39" s="1098"/>
      <c r="M39" s="1168">
        <f>SUMIFS('A4 Cash'!$N:$N,'A4 Cash'!$A:$A,Table!$A$5,'A4 Cash'!$C:$C,'BFU A4'!$A39,'A4 Cash'!$R:$R,"4")-SUMIFS('A4 Banque'!$N:$N,'A4 Banque'!$A:$A,Table!$A$5,'A4 Banque'!$C:$C,'BFU A4'!$A39,'A4 Banque'!$R:$R,"4")</f>
        <v>0</v>
      </c>
      <c r="N39" s="1099">
        <f t="shared" si="7"/>
        <v>0</v>
      </c>
      <c r="P39" s="1098">
        <f t="shared" si="10"/>
        <v>0</v>
      </c>
      <c r="Q39" s="1117">
        <f t="shared" si="10"/>
        <v>0</v>
      </c>
      <c r="R39" s="1099">
        <f t="shared" si="11"/>
        <v>0</v>
      </c>
      <c r="T39" s="1099"/>
      <c r="U39" s="1099">
        <f t="shared" si="12"/>
        <v>0</v>
      </c>
    </row>
    <row r="40" spans="1:21" ht="15.75">
      <c r="A40" s="979" t="s">
        <v>1607</v>
      </c>
      <c r="B40" s="1080">
        <f>'Budget general'!B43</f>
        <v>0</v>
      </c>
      <c r="C40" s="1098"/>
      <c r="D40" s="1168">
        <f>SUMIFS('A4 Cash'!$N:$N,'A4 Cash'!$A:$A,Table!$A$5,'A4 Cash'!$C:$C,'BFU A4'!$A40,'A4 Cash'!$R:$R,"1")-SUMIFS('A4 Banque'!$N:$N,'A4 Banque'!$A:$A,Table!$A$5,'A4 Banque'!$C:$C,'BFU A4'!A40,'A4 Banque'!$R:$R,"1")</f>
        <v>0</v>
      </c>
      <c r="E40" s="1099">
        <f t="shared" si="0"/>
        <v>0</v>
      </c>
      <c r="F40" s="1098"/>
      <c r="G40" s="1168">
        <f>SUMIFS('A4 Cash'!$N:$N,'A4 Cash'!$A:$A,Table!$A$5,'A4 Cash'!$C:$C,'BFU A4'!$A40,'A4 Cash'!$R:$R,"2")-SUMIFS('A4 Banque'!$N:$N,'A4 Banque'!$A:$A,Table!$A$5,'A4 Banque'!$C:$C,'BFU A4'!$A40,'A4 Banque'!$R:$R,"2")</f>
        <v>0</v>
      </c>
      <c r="H40" s="1099">
        <f t="shared" si="5"/>
        <v>0</v>
      </c>
      <c r="I40" s="1098"/>
      <c r="J40" s="1168">
        <f>SUMIFS('A4 Cash'!$N:$N,'A4 Cash'!$A:$A,Table!$A$5,'A4 Cash'!$C:$C,'BFU A4'!$A40,'A4 Cash'!$R:$R,"3")-SUMIFS('A4 Banque'!$N:$N,'A4 Banque'!$A:$A,Table!$A$5,'A4 Banque'!$C:$C,'BFU A4'!$A40,'A4 Banque'!$R:$R,"3")</f>
        <v>0</v>
      </c>
      <c r="K40" s="1099">
        <f t="shared" si="6"/>
        <v>0</v>
      </c>
      <c r="L40" s="1098"/>
      <c r="M40" s="1168">
        <f>SUMIFS('A4 Cash'!$N:$N,'A4 Cash'!$A:$A,Table!$A$5,'A4 Cash'!$C:$C,'BFU A4'!$A40,'A4 Cash'!$R:$R,"4")-SUMIFS('A4 Banque'!$N:$N,'A4 Banque'!$A:$A,Table!$A$5,'A4 Banque'!$C:$C,'BFU A4'!$A40,'A4 Banque'!$R:$R,"4")</f>
        <v>0</v>
      </c>
      <c r="N40" s="1099">
        <f t="shared" si="7"/>
        <v>0</v>
      </c>
      <c r="P40" s="1098">
        <f t="shared" si="10"/>
        <v>0</v>
      </c>
      <c r="Q40" s="1117">
        <f t="shared" si="10"/>
        <v>0</v>
      </c>
      <c r="R40" s="1099">
        <f t="shared" si="11"/>
        <v>0</v>
      </c>
      <c r="T40" s="1099"/>
      <c r="U40" s="1099">
        <f t="shared" si="12"/>
        <v>0</v>
      </c>
    </row>
    <row r="41" spans="1:21" ht="15.75">
      <c r="A41" s="979" t="s">
        <v>1608</v>
      </c>
      <c r="B41" s="1080">
        <f>'Budget general'!B44</f>
        <v>0</v>
      </c>
      <c r="C41" s="1098"/>
      <c r="D41" s="1168">
        <f>SUMIFS('A4 Cash'!$N:$N,'A4 Cash'!$A:$A,Table!$A$5,'A4 Cash'!$C:$C,'BFU A4'!$A41,'A4 Cash'!$R:$R,"1")-SUMIFS('A4 Banque'!$N:$N,'A4 Banque'!$A:$A,Table!$A$5,'A4 Banque'!$C:$C,'BFU A4'!A41,'A4 Banque'!$R:$R,"1")</f>
        <v>0</v>
      </c>
      <c r="E41" s="1099">
        <f t="shared" si="0"/>
        <v>0</v>
      </c>
      <c r="F41" s="1098"/>
      <c r="G41" s="1168">
        <f>SUMIFS('A4 Cash'!$N:$N,'A4 Cash'!$A:$A,Table!$A$5,'A4 Cash'!$C:$C,'BFU A4'!$A41,'A4 Cash'!$R:$R,"2")-SUMIFS('A4 Banque'!$N:$N,'A4 Banque'!$A:$A,Table!$A$5,'A4 Banque'!$C:$C,'BFU A4'!$A41,'A4 Banque'!$R:$R,"2")</f>
        <v>0</v>
      </c>
      <c r="H41" s="1099">
        <f t="shared" si="5"/>
        <v>0</v>
      </c>
      <c r="I41" s="1098"/>
      <c r="J41" s="1168">
        <f>SUMIFS('A4 Cash'!$N:$N,'A4 Cash'!$A:$A,Table!$A$5,'A4 Cash'!$C:$C,'BFU A4'!$A41,'A4 Cash'!$R:$R,"3")-SUMIFS('A4 Banque'!$N:$N,'A4 Banque'!$A:$A,Table!$A$5,'A4 Banque'!$C:$C,'BFU A4'!$A41,'A4 Banque'!$R:$R,"3")</f>
        <v>0</v>
      </c>
      <c r="K41" s="1099">
        <f t="shared" si="6"/>
        <v>0</v>
      </c>
      <c r="L41" s="1098"/>
      <c r="M41" s="1168">
        <f>SUMIFS('A4 Cash'!$N:$N,'A4 Cash'!$A:$A,Table!$A$5,'A4 Cash'!$C:$C,'BFU A4'!$A41,'A4 Cash'!$R:$R,"4")-SUMIFS('A4 Banque'!$N:$N,'A4 Banque'!$A:$A,Table!$A$5,'A4 Banque'!$C:$C,'BFU A4'!$A41,'A4 Banque'!$R:$R,"4")</f>
        <v>0</v>
      </c>
      <c r="N41" s="1099">
        <f t="shared" si="7"/>
        <v>0</v>
      </c>
      <c r="P41" s="1098">
        <f t="shared" si="10"/>
        <v>0</v>
      </c>
      <c r="Q41" s="1117">
        <f t="shared" si="10"/>
        <v>0</v>
      </c>
      <c r="R41" s="1099">
        <f t="shared" si="11"/>
        <v>0</v>
      </c>
      <c r="T41" s="1099"/>
      <c r="U41" s="1099">
        <f t="shared" si="12"/>
        <v>0</v>
      </c>
    </row>
    <row r="42" spans="1:21" ht="15.75">
      <c r="A42" s="979" t="s">
        <v>1609</v>
      </c>
      <c r="B42" s="1080">
        <f>'Budget general'!B45</f>
        <v>0</v>
      </c>
      <c r="C42" s="1098"/>
      <c r="D42" s="1168">
        <f>SUMIFS('A4 Cash'!$N:$N,'A4 Cash'!$A:$A,Table!$A$5,'A4 Cash'!$C:$C,'BFU A4'!$A42,'A4 Cash'!$R:$R,"1")-SUMIFS('A4 Banque'!$N:$N,'A4 Banque'!$A:$A,Table!$A$5,'A4 Banque'!$C:$C,'BFU A4'!A42,'A4 Banque'!$R:$R,"1")</f>
        <v>0</v>
      </c>
      <c r="E42" s="1099">
        <f t="shared" si="0"/>
        <v>0</v>
      </c>
      <c r="F42" s="1098"/>
      <c r="G42" s="1168">
        <f>SUMIFS('A4 Cash'!$N:$N,'A4 Cash'!$A:$A,Table!$A$5,'A4 Cash'!$C:$C,'BFU A4'!$A42,'A4 Cash'!$R:$R,"2")-SUMIFS('A4 Banque'!$N:$N,'A4 Banque'!$A:$A,Table!$A$5,'A4 Banque'!$C:$C,'BFU A4'!$A42,'A4 Banque'!$R:$R,"2")</f>
        <v>0</v>
      </c>
      <c r="H42" s="1099">
        <f t="shared" si="5"/>
        <v>0</v>
      </c>
      <c r="I42" s="1098"/>
      <c r="J42" s="1168">
        <f>SUMIFS('A4 Cash'!$N:$N,'A4 Cash'!$A:$A,Table!$A$5,'A4 Cash'!$C:$C,'BFU A4'!$A42,'A4 Cash'!$R:$R,"3")-SUMIFS('A4 Banque'!$N:$N,'A4 Banque'!$A:$A,Table!$A$5,'A4 Banque'!$C:$C,'BFU A4'!$A42,'A4 Banque'!$R:$R,"3")</f>
        <v>0</v>
      </c>
      <c r="K42" s="1099">
        <f t="shared" si="6"/>
        <v>0</v>
      </c>
      <c r="L42" s="1098"/>
      <c r="M42" s="1168">
        <f>SUMIFS('A4 Cash'!$N:$N,'A4 Cash'!$A:$A,Table!$A$5,'A4 Cash'!$C:$C,'BFU A4'!$A42,'A4 Cash'!$R:$R,"4")-SUMIFS('A4 Banque'!$N:$N,'A4 Banque'!$A:$A,Table!$A$5,'A4 Banque'!$C:$C,'BFU A4'!$A42,'A4 Banque'!$R:$R,"4")</f>
        <v>0</v>
      </c>
      <c r="N42" s="1099">
        <f t="shared" si="7"/>
        <v>0</v>
      </c>
      <c r="P42" s="1098">
        <f t="shared" si="10"/>
        <v>0</v>
      </c>
      <c r="Q42" s="1117">
        <f t="shared" si="10"/>
        <v>0</v>
      </c>
      <c r="R42" s="1099">
        <f t="shared" si="11"/>
        <v>0</v>
      </c>
      <c r="T42" s="1099"/>
      <c r="U42" s="1099">
        <f t="shared" si="12"/>
        <v>0</v>
      </c>
    </row>
    <row r="43" spans="1:21" ht="15.75">
      <c r="A43" s="979" t="s">
        <v>1610</v>
      </c>
      <c r="B43" s="1081">
        <f>'Budget general'!B46</f>
        <v>0</v>
      </c>
      <c r="C43" s="1100"/>
      <c r="D43" s="1165">
        <f>SUMIFS('A4 Cash'!$N:$N,'A4 Cash'!$A:$A,Table!$A$5,'A4 Cash'!$C:$C,'BFU A4'!$A43,'A4 Cash'!$R:$R,"1")-SUMIFS('A4 Banque'!$N:$N,'A4 Banque'!$A:$A,Table!$A$5,'A4 Banque'!$C:$C,'BFU A4'!A43,'A4 Banque'!$R:$R,"1")</f>
        <v>0</v>
      </c>
      <c r="E43" s="1101">
        <f t="shared" si="0"/>
        <v>0</v>
      </c>
      <c r="F43" s="1100"/>
      <c r="G43" s="1165">
        <f>SUMIFS('A4 Cash'!$N:$N,'A4 Cash'!$A:$A,Table!$A$5,'A4 Cash'!$C:$C,'BFU A4'!$A43,'A4 Cash'!$R:$R,"2")-SUMIFS('A4 Banque'!$N:$N,'A4 Banque'!$A:$A,Table!$A$5,'A4 Banque'!$C:$C,'BFU A4'!$A43,'A4 Banque'!$R:$R,"2")</f>
        <v>0</v>
      </c>
      <c r="H43" s="1101">
        <f t="shared" si="5"/>
        <v>0</v>
      </c>
      <c r="I43" s="1100"/>
      <c r="J43" s="1165">
        <f>SUMIFS('A4 Cash'!$N:$N,'A4 Cash'!$A:$A,Table!$A$5,'A4 Cash'!$C:$C,'BFU A4'!$A43,'A4 Cash'!$R:$R,"3")-SUMIFS('A4 Banque'!$N:$N,'A4 Banque'!$A:$A,Table!$A$5,'A4 Banque'!$C:$C,'BFU A4'!$A43,'A4 Banque'!$R:$R,"3")</f>
        <v>0</v>
      </c>
      <c r="K43" s="1101">
        <f t="shared" si="6"/>
        <v>0</v>
      </c>
      <c r="L43" s="1100"/>
      <c r="M43" s="1165">
        <f>SUMIFS('A4 Cash'!$N:$N,'A4 Cash'!$A:$A,Table!$A$5,'A4 Cash'!$C:$C,'BFU A4'!$A43,'A4 Cash'!$R:$R,"4")-SUMIFS('A4 Banque'!$N:$N,'A4 Banque'!$A:$A,Table!$A$5,'A4 Banque'!$C:$C,'BFU A4'!$A43,'A4 Banque'!$R:$R,"4")</f>
        <v>0</v>
      </c>
      <c r="N43" s="1101">
        <f t="shared" si="7"/>
        <v>0</v>
      </c>
      <c r="P43" s="1100">
        <f t="shared" si="10"/>
        <v>0</v>
      </c>
      <c r="Q43" s="1005">
        <f t="shared" si="10"/>
        <v>0</v>
      </c>
      <c r="R43" s="1101">
        <f t="shared" si="11"/>
        <v>0</v>
      </c>
      <c r="T43" s="1101"/>
      <c r="U43" s="1101">
        <f t="shared" si="12"/>
        <v>0</v>
      </c>
    </row>
    <row r="44" spans="1:21" ht="15.75">
      <c r="A44" s="979" t="s">
        <v>1611</v>
      </c>
      <c r="B44" s="1080">
        <f>'Budget general'!B47</f>
        <v>0</v>
      </c>
      <c r="C44" s="1098"/>
      <c r="D44" s="1168">
        <f>SUMIFS('A4 Cash'!$N:$N,'A4 Cash'!$A:$A,Table!$A$5,'A4 Cash'!$C:$C,'BFU A4'!$A44,'A4 Cash'!$R:$R,"1")-SUMIFS('A4 Banque'!$N:$N,'A4 Banque'!$A:$A,Table!$A$5,'A4 Banque'!$C:$C,'BFU A4'!A44,'A4 Banque'!$R:$R,"1")</f>
        <v>0</v>
      </c>
      <c r="E44" s="1099">
        <f t="shared" si="0"/>
        <v>0</v>
      </c>
      <c r="F44" s="1098"/>
      <c r="G44" s="1168">
        <f>SUMIFS('A4 Cash'!$N:$N,'A4 Cash'!$A:$A,Table!$A$5,'A4 Cash'!$C:$C,'BFU A4'!$A44,'A4 Cash'!$R:$R,"2")-SUMIFS('A4 Banque'!$N:$N,'A4 Banque'!$A:$A,Table!$A$5,'A4 Banque'!$C:$C,'BFU A4'!$A44,'A4 Banque'!$R:$R,"2")</f>
        <v>0</v>
      </c>
      <c r="H44" s="1099">
        <f t="shared" si="5"/>
        <v>0</v>
      </c>
      <c r="I44" s="1098"/>
      <c r="J44" s="1168">
        <f>SUMIFS('A4 Cash'!$N:$N,'A4 Cash'!$A:$A,Table!$A$5,'A4 Cash'!$C:$C,'BFU A4'!$A44,'A4 Cash'!$R:$R,"3")-SUMIFS('A4 Banque'!$N:$N,'A4 Banque'!$A:$A,Table!$A$5,'A4 Banque'!$C:$C,'BFU A4'!$A44,'A4 Banque'!$R:$R,"3")</f>
        <v>0</v>
      </c>
      <c r="K44" s="1099">
        <f t="shared" si="6"/>
        <v>0</v>
      </c>
      <c r="L44" s="1098"/>
      <c r="M44" s="1168">
        <f>SUMIFS('A4 Cash'!$N:$N,'A4 Cash'!$A:$A,Table!$A$5,'A4 Cash'!$C:$C,'BFU A4'!$A44,'A4 Cash'!$R:$R,"4")-SUMIFS('A4 Banque'!$N:$N,'A4 Banque'!$A:$A,Table!$A$5,'A4 Banque'!$C:$C,'BFU A4'!$A44,'A4 Banque'!$R:$R,"4")</f>
        <v>0</v>
      </c>
      <c r="N44" s="1099">
        <f t="shared" si="7"/>
        <v>0</v>
      </c>
      <c r="P44" s="1098">
        <f t="shared" si="10"/>
        <v>0</v>
      </c>
      <c r="Q44" s="1117">
        <f t="shared" si="10"/>
        <v>0</v>
      </c>
      <c r="R44" s="1099">
        <f t="shared" si="11"/>
        <v>0</v>
      </c>
      <c r="T44" s="1099"/>
      <c r="U44" s="1099">
        <f t="shared" si="12"/>
        <v>0</v>
      </c>
    </row>
    <row r="45" spans="1:21" ht="15.75">
      <c r="A45" s="979" t="s">
        <v>1612</v>
      </c>
      <c r="B45" s="1080">
        <f>'Budget general'!B48</f>
        <v>0</v>
      </c>
      <c r="C45" s="1098"/>
      <c r="D45" s="1168">
        <f>SUMIFS('A4 Cash'!$N:$N,'A4 Cash'!$A:$A,Table!$A$5,'A4 Cash'!$C:$C,'BFU A4'!$A45,'A4 Cash'!$R:$R,"1")-SUMIFS('A4 Banque'!$N:$N,'A4 Banque'!$A:$A,Table!$A$5,'A4 Banque'!$C:$C,'BFU A4'!A45,'A4 Banque'!$R:$R,"1")</f>
        <v>0</v>
      </c>
      <c r="E45" s="1099">
        <f t="shared" si="0"/>
        <v>0</v>
      </c>
      <c r="F45" s="1098"/>
      <c r="G45" s="1168">
        <f>SUMIFS('A4 Cash'!$N:$N,'A4 Cash'!$A:$A,Table!$A$5,'A4 Cash'!$C:$C,'BFU A4'!$A45,'A4 Cash'!$R:$R,"2")-SUMIFS('A4 Banque'!$N:$N,'A4 Banque'!$A:$A,Table!$A$5,'A4 Banque'!$C:$C,'BFU A4'!$A45,'A4 Banque'!$R:$R,"2")</f>
        <v>0</v>
      </c>
      <c r="H45" s="1099">
        <f t="shared" si="5"/>
        <v>0</v>
      </c>
      <c r="I45" s="1098"/>
      <c r="J45" s="1168">
        <f>SUMIFS('A4 Cash'!$N:$N,'A4 Cash'!$A:$A,Table!$A$5,'A4 Cash'!$C:$C,'BFU A4'!$A45,'A4 Cash'!$R:$R,"3")-SUMIFS('A4 Banque'!$N:$N,'A4 Banque'!$A:$A,Table!$A$5,'A4 Banque'!$C:$C,'BFU A4'!$A45,'A4 Banque'!$R:$R,"3")</f>
        <v>0</v>
      </c>
      <c r="K45" s="1099">
        <f t="shared" si="6"/>
        <v>0</v>
      </c>
      <c r="L45" s="1098"/>
      <c r="M45" s="1168">
        <f>SUMIFS('A4 Cash'!$N:$N,'A4 Cash'!$A:$A,Table!$A$5,'A4 Cash'!$C:$C,'BFU A4'!$A45,'A4 Cash'!$R:$R,"4")-SUMIFS('A4 Banque'!$N:$N,'A4 Banque'!$A:$A,Table!$A$5,'A4 Banque'!$C:$C,'BFU A4'!$A45,'A4 Banque'!$R:$R,"4")</f>
        <v>0</v>
      </c>
      <c r="N45" s="1099">
        <f t="shared" si="7"/>
        <v>0</v>
      </c>
      <c r="P45" s="1098">
        <f t="shared" si="10"/>
        <v>0</v>
      </c>
      <c r="Q45" s="1117">
        <f t="shared" si="10"/>
        <v>0</v>
      </c>
      <c r="R45" s="1099">
        <f t="shared" si="11"/>
        <v>0</v>
      </c>
      <c r="T45" s="1099"/>
      <c r="U45" s="1099">
        <f t="shared" si="12"/>
        <v>0</v>
      </c>
    </row>
    <row r="46" spans="1:21" ht="15.75">
      <c r="A46" s="979" t="s">
        <v>1613</v>
      </c>
      <c r="B46" s="1080">
        <f>'Budget general'!B49</f>
        <v>0</v>
      </c>
      <c r="C46" s="1098"/>
      <c r="D46" s="1168">
        <f>SUMIFS('A4 Cash'!$N:$N,'A4 Cash'!$A:$A,Table!$A$5,'A4 Cash'!$C:$C,'BFU A4'!$A46,'A4 Cash'!$R:$R,"1")-SUMIFS('A4 Banque'!$N:$N,'A4 Banque'!$A:$A,Table!$A$5,'A4 Banque'!$C:$C,'BFU A4'!A46,'A4 Banque'!$R:$R,"1")</f>
        <v>0</v>
      </c>
      <c r="E46" s="1099">
        <f t="shared" si="0"/>
        <v>0</v>
      </c>
      <c r="F46" s="1098"/>
      <c r="G46" s="1168">
        <f>SUMIFS('A4 Cash'!$N:$N,'A4 Cash'!$A:$A,Table!$A$5,'A4 Cash'!$C:$C,'BFU A4'!$A46,'A4 Cash'!$R:$R,"2")-SUMIFS('A4 Banque'!$N:$N,'A4 Banque'!$A:$A,Table!$A$5,'A4 Banque'!$C:$C,'BFU A4'!$A46,'A4 Banque'!$R:$R,"2")</f>
        <v>0</v>
      </c>
      <c r="H46" s="1099">
        <f t="shared" si="5"/>
        <v>0</v>
      </c>
      <c r="I46" s="1098"/>
      <c r="J46" s="1168">
        <f>SUMIFS('A4 Cash'!$N:$N,'A4 Cash'!$A:$A,Table!$A$5,'A4 Cash'!$C:$C,'BFU A4'!$A46,'A4 Cash'!$R:$R,"3")-SUMIFS('A4 Banque'!$N:$N,'A4 Banque'!$A:$A,Table!$A$5,'A4 Banque'!$C:$C,'BFU A4'!$A46,'A4 Banque'!$R:$R,"3")</f>
        <v>0</v>
      </c>
      <c r="K46" s="1099">
        <f t="shared" si="6"/>
        <v>0</v>
      </c>
      <c r="L46" s="1098"/>
      <c r="M46" s="1168">
        <f>SUMIFS('A4 Cash'!$N:$N,'A4 Cash'!$A:$A,Table!$A$5,'A4 Cash'!$C:$C,'BFU A4'!$A46,'A4 Cash'!$R:$R,"4")-SUMIFS('A4 Banque'!$N:$N,'A4 Banque'!$A:$A,Table!$A$5,'A4 Banque'!$C:$C,'BFU A4'!$A46,'A4 Banque'!$R:$R,"4")</f>
        <v>0</v>
      </c>
      <c r="N46" s="1099">
        <f t="shared" si="7"/>
        <v>0</v>
      </c>
      <c r="P46" s="1098">
        <f t="shared" si="10"/>
        <v>0</v>
      </c>
      <c r="Q46" s="1117">
        <f t="shared" si="10"/>
        <v>0</v>
      </c>
      <c r="R46" s="1099">
        <f t="shared" si="11"/>
        <v>0</v>
      </c>
      <c r="T46" s="1099"/>
      <c r="U46" s="1099">
        <f t="shared" si="12"/>
        <v>0</v>
      </c>
    </row>
    <row r="47" spans="1:21" ht="15.75">
      <c r="A47" s="979" t="s">
        <v>1614</v>
      </c>
      <c r="B47" s="1080">
        <f>'Budget general'!B50</f>
        <v>0</v>
      </c>
      <c r="C47" s="1098"/>
      <c r="D47" s="1168">
        <f>SUMIFS('A4 Cash'!$N:$N,'A4 Cash'!$A:$A,Table!$A$5,'A4 Cash'!$C:$C,'BFU A4'!$A47,'A4 Cash'!$R:$R,"1")-SUMIFS('A4 Banque'!$N:$N,'A4 Banque'!$A:$A,Table!$A$5,'A4 Banque'!$C:$C,'BFU A4'!A47,'A4 Banque'!$R:$R,"1")</f>
        <v>0</v>
      </c>
      <c r="E47" s="1099">
        <f t="shared" si="0"/>
        <v>0</v>
      </c>
      <c r="F47" s="1098"/>
      <c r="G47" s="1168">
        <f>SUMIFS('A4 Cash'!$N:$N,'A4 Cash'!$A:$A,Table!$A$5,'A4 Cash'!$C:$C,'BFU A4'!$A47,'A4 Cash'!$R:$R,"2")-SUMIFS('A4 Banque'!$N:$N,'A4 Banque'!$A:$A,Table!$A$5,'A4 Banque'!$C:$C,'BFU A4'!$A47,'A4 Banque'!$R:$R,"2")</f>
        <v>0</v>
      </c>
      <c r="H47" s="1099">
        <f t="shared" si="5"/>
        <v>0</v>
      </c>
      <c r="I47" s="1098"/>
      <c r="J47" s="1168">
        <f>SUMIFS('A4 Cash'!$N:$N,'A4 Cash'!$A:$A,Table!$A$5,'A4 Cash'!$C:$C,'BFU A4'!$A47,'A4 Cash'!$R:$R,"3")-SUMIFS('A4 Banque'!$N:$N,'A4 Banque'!$A:$A,Table!$A$5,'A4 Banque'!$C:$C,'BFU A4'!$A47,'A4 Banque'!$R:$R,"3")</f>
        <v>0</v>
      </c>
      <c r="K47" s="1099">
        <f t="shared" si="6"/>
        <v>0</v>
      </c>
      <c r="L47" s="1098"/>
      <c r="M47" s="1168">
        <f>SUMIFS('A4 Cash'!$N:$N,'A4 Cash'!$A:$A,Table!$A$5,'A4 Cash'!$C:$C,'BFU A4'!$A47,'A4 Cash'!$R:$R,"4")-SUMIFS('A4 Banque'!$N:$N,'A4 Banque'!$A:$A,Table!$A$5,'A4 Banque'!$C:$C,'BFU A4'!$A47,'A4 Banque'!$R:$R,"4")</f>
        <v>0</v>
      </c>
      <c r="N47" s="1099">
        <f t="shared" si="7"/>
        <v>0</v>
      </c>
      <c r="P47" s="1098">
        <f t="shared" si="10"/>
        <v>0</v>
      </c>
      <c r="Q47" s="1117">
        <f t="shared" si="10"/>
        <v>0</v>
      </c>
      <c r="R47" s="1099">
        <f t="shared" si="11"/>
        <v>0</v>
      </c>
      <c r="T47" s="1099"/>
      <c r="U47" s="1099">
        <f t="shared" si="12"/>
        <v>0</v>
      </c>
    </row>
    <row r="48" spans="1:21" ht="15.75">
      <c r="A48" s="979" t="s">
        <v>1615</v>
      </c>
      <c r="B48" s="1080">
        <f>'Budget general'!B51</f>
        <v>0</v>
      </c>
      <c r="C48" s="1098"/>
      <c r="D48" s="1168">
        <f>SUMIFS('A4 Cash'!$N:$N,'A4 Cash'!$A:$A,Table!$A$5,'A4 Cash'!$C:$C,'BFU A4'!$A48,'A4 Cash'!$R:$R,"1")-SUMIFS('A4 Banque'!$N:$N,'A4 Banque'!$A:$A,Table!$A$5,'A4 Banque'!$C:$C,'BFU A4'!A48,'A4 Banque'!$R:$R,"1")</f>
        <v>0</v>
      </c>
      <c r="E48" s="1099">
        <f t="shared" si="0"/>
        <v>0</v>
      </c>
      <c r="F48" s="1098"/>
      <c r="G48" s="1168">
        <f>SUMIFS('A4 Cash'!$N:$N,'A4 Cash'!$A:$A,Table!$A$5,'A4 Cash'!$C:$C,'BFU A4'!$A48,'A4 Cash'!$R:$R,"2")-SUMIFS('A4 Banque'!$N:$N,'A4 Banque'!$A:$A,Table!$A$5,'A4 Banque'!$C:$C,'BFU A4'!$A48,'A4 Banque'!$R:$R,"2")</f>
        <v>0</v>
      </c>
      <c r="H48" s="1099">
        <f t="shared" si="5"/>
        <v>0</v>
      </c>
      <c r="I48" s="1098"/>
      <c r="J48" s="1168">
        <f>SUMIFS('A4 Cash'!$N:$N,'A4 Cash'!$A:$A,Table!$A$5,'A4 Cash'!$C:$C,'BFU A4'!$A48,'A4 Cash'!$R:$R,"3")-SUMIFS('A4 Banque'!$N:$N,'A4 Banque'!$A:$A,Table!$A$5,'A4 Banque'!$C:$C,'BFU A4'!$A48,'A4 Banque'!$R:$R,"3")</f>
        <v>0</v>
      </c>
      <c r="K48" s="1099">
        <f t="shared" si="6"/>
        <v>0</v>
      </c>
      <c r="L48" s="1098"/>
      <c r="M48" s="1168">
        <f>SUMIFS('A4 Cash'!$N:$N,'A4 Cash'!$A:$A,Table!$A$5,'A4 Cash'!$C:$C,'BFU A4'!$A48,'A4 Cash'!$R:$R,"4")-SUMIFS('A4 Banque'!$N:$N,'A4 Banque'!$A:$A,Table!$A$5,'A4 Banque'!$C:$C,'BFU A4'!$A48,'A4 Banque'!$R:$R,"4")</f>
        <v>0</v>
      </c>
      <c r="N48" s="1099">
        <f t="shared" si="7"/>
        <v>0</v>
      </c>
      <c r="P48" s="1098">
        <f t="shared" si="10"/>
        <v>0</v>
      </c>
      <c r="Q48" s="1117">
        <f t="shared" si="10"/>
        <v>0</v>
      </c>
      <c r="R48" s="1099">
        <f t="shared" si="11"/>
        <v>0</v>
      </c>
      <c r="T48" s="1099"/>
      <c r="U48" s="1099">
        <f t="shared" si="12"/>
        <v>0</v>
      </c>
    </row>
    <row r="49" spans="1:21" ht="15.75">
      <c r="A49" s="979" t="s">
        <v>1616</v>
      </c>
      <c r="B49" s="1081">
        <f>'Budget general'!B52</f>
        <v>0</v>
      </c>
      <c r="C49" s="1100"/>
      <c r="D49" s="1165">
        <f>SUMIFS('A4 Cash'!$N:$N,'A4 Cash'!$A:$A,Table!$A$5,'A4 Cash'!$C:$C,'BFU A4'!$A49,'A4 Cash'!$R:$R,"1")-SUMIFS('A4 Banque'!$N:$N,'A4 Banque'!$A:$A,Table!$A$5,'A4 Banque'!$C:$C,'BFU A4'!A49,'A4 Banque'!$R:$R,"1")</f>
        <v>0</v>
      </c>
      <c r="E49" s="1101">
        <f t="shared" si="0"/>
        <v>0</v>
      </c>
      <c r="F49" s="1100"/>
      <c r="G49" s="1165">
        <f>SUMIFS('A4 Cash'!$N:$N,'A4 Cash'!$A:$A,Table!$A$5,'A4 Cash'!$C:$C,'BFU A4'!$A49,'A4 Cash'!$R:$R,"2")-SUMIFS('A4 Banque'!$N:$N,'A4 Banque'!$A:$A,Table!$A$5,'A4 Banque'!$C:$C,'BFU A4'!$A49,'A4 Banque'!$R:$R,"2")</f>
        <v>0</v>
      </c>
      <c r="H49" s="1101">
        <f t="shared" si="5"/>
        <v>0</v>
      </c>
      <c r="I49" s="1100"/>
      <c r="J49" s="1165">
        <f>SUMIFS('A4 Cash'!$N:$N,'A4 Cash'!$A:$A,Table!$A$5,'A4 Cash'!$C:$C,'BFU A4'!$A49,'A4 Cash'!$R:$R,"3")-SUMIFS('A4 Banque'!$N:$N,'A4 Banque'!$A:$A,Table!$A$5,'A4 Banque'!$C:$C,'BFU A4'!$A49,'A4 Banque'!$R:$R,"3")</f>
        <v>0</v>
      </c>
      <c r="K49" s="1101">
        <f t="shared" si="6"/>
        <v>0</v>
      </c>
      <c r="L49" s="1100"/>
      <c r="M49" s="1165">
        <f>SUMIFS('A4 Cash'!$N:$N,'A4 Cash'!$A:$A,Table!$A$5,'A4 Cash'!$C:$C,'BFU A4'!$A49,'A4 Cash'!$R:$R,"4")-SUMIFS('A4 Banque'!$N:$N,'A4 Banque'!$A:$A,Table!$A$5,'A4 Banque'!$C:$C,'BFU A4'!$A49,'A4 Banque'!$R:$R,"4")</f>
        <v>0</v>
      </c>
      <c r="N49" s="1101">
        <f t="shared" si="7"/>
        <v>0</v>
      </c>
      <c r="P49" s="1100">
        <f t="shared" si="10"/>
        <v>0</v>
      </c>
      <c r="Q49" s="1005">
        <f t="shared" si="10"/>
        <v>0</v>
      </c>
      <c r="R49" s="1101">
        <f t="shared" si="11"/>
        <v>0</v>
      </c>
      <c r="T49" s="1101"/>
      <c r="U49" s="1101">
        <f t="shared" si="12"/>
        <v>0</v>
      </c>
    </row>
    <row r="50" spans="1:21" ht="15.75">
      <c r="A50" s="979" t="s">
        <v>1617</v>
      </c>
      <c r="B50" s="1080">
        <f>'Budget general'!B53</f>
        <v>0</v>
      </c>
      <c r="C50" s="1098"/>
      <c r="D50" s="1168">
        <f>SUMIFS('A4 Cash'!$N:$N,'A4 Cash'!$A:$A,Table!$A$5,'A4 Cash'!$C:$C,'BFU A4'!$A50,'A4 Cash'!$R:$R,"1")-SUMIFS('A4 Banque'!$N:$N,'A4 Banque'!$A:$A,Table!$A$5,'A4 Banque'!$C:$C,'BFU A4'!A50,'A4 Banque'!$R:$R,"1")</f>
        <v>0</v>
      </c>
      <c r="E50" s="1099">
        <f t="shared" si="0"/>
        <v>0</v>
      </c>
      <c r="F50" s="1098"/>
      <c r="G50" s="1168">
        <f>SUMIFS('A4 Cash'!$N:$N,'A4 Cash'!$A:$A,Table!$A$5,'A4 Cash'!$C:$C,'BFU A4'!$A50,'A4 Cash'!$R:$R,"2")-SUMIFS('A4 Banque'!$N:$N,'A4 Banque'!$A:$A,Table!$A$5,'A4 Banque'!$C:$C,'BFU A4'!$A50,'A4 Banque'!$R:$R,"2")</f>
        <v>0</v>
      </c>
      <c r="H50" s="1099">
        <f t="shared" si="5"/>
        <v>0</v>
      </c>
      <c r="I50" s="1098"/>
      <c r="J50" s="1168">
        <f>SUMIFS('A4 Cash'!$N:$N,'A4 Cash'!$A:$A,Table!$A$5,'A4 Cash'!$C:$C,'BFU A4'!$A50,'A4 Cash'!$R:$R,"3")-SUMIFS('A4 Banque'!$N:$N,'A4 Banque'!$A:$A,Table!$A$5,'A4 Banque'!$C:$C,'BFU A4'!$A50,'A4 Banque'!$R:$R,"3")</f>
        <v>0</v>
      </c>
      <c r="K50" s="1099">
        <f t="shared" si="6"/>
        <v>0</v>
      </c>
      <c r="L50" s="1098"/>
      <c r="M50" s="1168">
        <f>SUMIFS('A4 Cash'!$N:$N,'A4 Cash'!$A:$A,Table!$A$5,'A4 Cash'!$C:$C,'BFU A4'!$A50,'A4 Cash'!$R:$R,"4")-SUMIFS('A4 Banque'!$N:$N,'A4 Banque'!$A:$A,Table!$A$5,'A4 Banque'!$C:$C,'BFU A4'!$A50,'A4 Banque'!$R:$R,"4")</f>
        <v>0</v>
      </c>
      <c r="N50" s="1099">
        <f t="shared" si="7"/>
        <v>0</v>
      </c>
      <c r="P50" s="1098">
        <f t="shared" si="10"/>
        <v>0</v>
      </c>
      <c r="Q50" s="1117">
        <f t="shared" si="10"/>
        <v>0</v>
      </c>
      <c r="R50" s="1099">
        <f t="shared" si="11"/>
        <v>0</v>
      </c>
      <c r="T50" s="1099"/>
      <c r="U50" s="1099">
        <f t="shared" si="12"/>
        <v>0</v>
      </c>
    </row>
    <row r="51" spans="1:21" ht="15.75">
      <c r="A51" s="979" t="s">
        <v>1618</v>
      </c>
      <c r="B51" s="1082">
        <f>'Budget general'!B54</f>
        <v>0</v>
      </c>
      <c r="C51" s="1108"/>
      <c r="D51" s="1173">
        <f>SUMIFS('A4 Cash'!$N:$N,'A4 Cash'!$A:$A,Table!$A$5,'A4 Cash'!$C:$C,'BFU A4'!$A51,'A4 Cash'!$R:$R,"1")-SUMIFS('A4 Banque'!$N:$N,'A4 Banque'!$A:$A,Table!$A$5,'A4 Banque'!$C:$C,'BFU A4'!A51,'A4 Banque'!$R:$R,"1")</f>
        <v>0</v>
      </c>
      <c r="E51" s="1109">
        <f t="shared" si="0"/>
        <v>0</v>
      </c>
      <c r="F51" s="1108"/>
      <c r="G51" s="1173">
        <f>SUMIFS('A4 Cash'!$N:$N,'A4 Cash'!$A:$A,Table!$A$5,'A4 Cash'!$C:$C,'BFU A4'!$A51,'A4 Cash'!$R:$R,"2")-SUMIFS('A4 Banque'!$N:$N,'A4 Banque'!$A:$A,Table!$A$5,'A4 Banque'!$C:$C,'BFU A4'!$A51,'A4 Banque'!$R:$R,"2")</f>
        <v>0</v>
      </c>
      <c r="H51" s="1109">
        <f t="shared" si="5"/>
        <v>0</v>
      </c>
      <c r="I51" s="1108"/>
      <c r="J51" s="1173">
        <f>SUMIFS('A4 Cash'!$N:$N,'A4 Cash'!$A:$A,Table!$A$5,'A4 Cash'!$C:$C,'BFU A4'!$A51,'A4 Cash'!$R:$R,"3")-SUMIFS('A4 Banque'!$N:$N,'A4 Banque'!$A:$A,Table!$A$5,'A4 Banque'!$C:$C,'BFU A4'!$A51,'A4 Banque'!$R:$R,"3")</f>
        <v>0</v>
      </c>
      <c r="K51" s="1109">
        <f t="shared" si="6"/>
        <v>0</v>
      </c>
      <c r="L51" s="1108"/>
      <c r="M51" s="1173">
        <f>SUMIFS('A4 Cash'!$N:$N,'A4 Cash'!$A:$A,Table!$A$5,'A4 Cash'!$C:$C,'BFU A4'!$A51,'A4 Cash'!$R:$R,"4")-SUMIFS('A4 Banque'!$N:$N,'A4 Banque'!$A:$A,Table!$A$5,'A4 Banque'!$C:$C,'BFU A4'!$A51,'A4 Banque'!$R:$R,"4")</f>
        <v>0</v>
      </c>
      <c r="N51" s="1109">
        <f t="shared" si="7"/>
        <v>0</v>
      </c>
      <c r="P51" s="1108">
        <f t="shared" si="10"/>
        <v>0</v>
      </c>
      <c r="Q51" s="1117">
        <f t="shared" si="10"/>
        <v>0</v>
      </c>
      <c r="R51" s="1109">
        <f t="shared" si="11"/>
        <v>0</v>
      </c>
      <c r="T51" s="1109"/>
      <c r="U51" s="1099">
        <f t="shared" si="12"/>
        <v>0</v>
      </c>
    </row>
    <row r="52" spans="1:21" ht="15.75">
      <c r="A52" s="979" t="s">
        <v>1619</v>
      </c>
      <c r="B52" s="1082">
        <f>'Budget general'!B55</f>
        <v>0</v>
      </c>
      <c r="C52" s="1098"/>
      <c r="D52" s="1168">
        <f>SUMIFS('A4 Cash'!$N:$N,'A4 Cash'!$A:$A,Table!$A$5,'A4 Cash'!$C:$C,'BFU A4'!$A52,'A4 Cash'!$R:$R,"1")-SUMIFS('A4 Banque'!$N:$N,'A4 Banque'!$A:$A,Table!$A$5,'A4 Banque'!$C:$C,'BFU A4'!A52,'A4 Banque'!$R:$R,"1")</f>
        <v>0</v>
      </c>
      <c r="E52" s="1099">
        <f t="shared" si="0"/>
        <v>0</v>
      </c>
      <c r="F52" s="1098"/>
      <c r="G52" s="1168">
        <f>SUMIFS('A4 Cash'!$N:$N,'A4 Cash'!$A:$A,Table!$A$5,'A4 Cash'!$C:$C,'BFU A4'!$A52,'A4 Cash'!$R:$R,"2")-SUMIFS('A4 Banque'!$N:$N,'A4 Banque'!$A:$A,Table!$A$5,'A4 Banque'!$C:$C,'BFU A4'!$A52,'A4 Banque'!$R:$R,"2")</f>
        <v>0</v>
      </c>
      <c r="H52" s="1099">
        <f t="shared" si="5"/>
        <v>0</v>
      </c>
      <c r="I52" s="1098"/>
      <c r="J52" s="1168">
        <f>SUMIFS('A4 Cash'!$N:$N,'A4 Cash'!$A:$A,Table!$A$5,'A4 Cash'!$C:$C,'BFU A4'!$A52,'A4 Cash'!$R:$R,"3")-SUMIFS('A4 Banque'!$N:$N,'A4 Banque'!$A:$A,Table!$A$5,'A4 Banque'!$C:$C,'BFU A4'!$A52,'A4 Banque'!$R:$R,"3")</f>
        <v>0</v>
      </c>
      <c r="K52" s="1099">
        <f t="shared" si="6"/>
        <v>0</v>
      </c>
      <c r="L52" s="1098"/>
      <c r="M52" s="1168">
        <f>SUMIFS('A4 Cash'!$N:$N,'A4 Cash'!$A:$A,Table!$A$5,'A4 Cash'!$C:$C,'BFU A4'!$A52,'A4 Cash'!$R:$R,"4")-SUMIFS('A4 Banque'!$N:$N,'A4 Banque'!$A:$A,Table!$A$5,'A4 Banque'!$C:$C,'BFU A4'!$A52,'A4 Banque'!$R:$R,"4")</f>
        <v>0</v>
      </c>
      <c r="N52" s="1099">
        <f t="shared" si="7"/>
        <v>0</v>
      </c>
      <c r="P52" s="1098">
        <f t="shared" si="10"/>
        <v>0</v>
      </c>
      <c r="Q52" s="1117">
        <f t="shared" si="10"/>
        <v>0</v>
      </c>
      <c r="R52" s="1099">
        <f t="shared" si="11"/>
        <v>0</v>
      </c>
      <c r="T52" s="1099"/>
      <c r="U52" s="1099">
        <f t="shared" si="12"/>
        <v>0</v>
      </c>
    </row>
    <row r="53" spans="1:21" ht="15.75">
      <c r="A53" s="979" t="s">
        <v>1620</v>
      </c>
      <c r="B53" s="1082">
        <f>'Budget general'!B56</f>
        <v>0</v>
      </c>
      <c r="C53" s="1098"/>
      <c r="D53" s="1168">
        <f>SUMIFS('A4 Cash'!$N:$N,'A4 Cash'!$A:$A,Table!$A$5,'A4 Cash'!$C:$C,'BFU A4'!$A53,'A4 Cash'!$R:$R,"1")-SUMIFS('A4 Banque'!$N:$N,'A4 Banque'!$A:$A,Table!$A$5,'A4 Banque'!$C:$C,'BFU A4'!A53,'A4 Banque'!$R:$R,"1")</f>
        <v>0</v>
      </c>
      <c r="E53" s="1099">
        <f t="shared" si="0"/>
        <v>0</v>
      </c>
      <c r="F53" s="1098"/>
      <c r="G53" s="1168">
        <f>SUMIFS('A4 Cash'!$N:$N,'A4 Cash'!$A:$A,Table!$A$5,'A4 Cash'!$C:$C,'BFU A4'!$A53,'A4 Cash'!$R:$R,"2")-SUMIFS('A4 Banque'!$N:$N,'A4 Banque'!$A:$A,Table!$A$5,'A4 Banque'!$C:$C,'BFU A4'!$A53,'A4 Banque'!$R:$R,"2")</f>
        <v>0</v>
      </c>
      <c r="H53" s="1099">
        <f t="shared" si="5"/>
        <v>0</v>
      </c>
      <c r="I53" s="1098"/>
      <c r="J53" s="1168">
        <f>SUMIFS('A4 Cash'!$N:$N,'A4 Cash'!$A:$A,Table!$A$5,'A4 Cash'!$C:$C,'BFU A4'!$A53,'A4 Cash'!$R:$R,"3")-SUMIFS('A4 Banque'!$N:$N,'A4 Banque'!$A:$A,Table!$A$5,'A4 Banque'!$C:$C,'BFU A4'!$A53,'A4 Banque'!$R:$R,"3")</f>
        <v>0</v>
      </c>
      <c r="K53" s="1099">
        <f t="shared" si="6"/>
        <v>0</v>
      </c>
      <c r="L53" s="1098"/>
      <c r="M53" s="1168">
        <f>SUMIFS('A4 Cash'!$N:$N,'A4 Cash'!$A:$A,Table!$A$5,'A4 Cash'!$C:$C,'BFU A4'!$A53,'A4 Cash'!$R:$R,"4")-SUMIFS('A4 Banque'!$N:$N,'A4 Banque'!$A:$A,Table!$A$5,'A4 Banque'!$C:$C,'BFU A4'!$A53,'A4 Banque'!$R:$R,"4")</f>
        <v>0</v>
      </c>
      <c r="N53" s="1099">
        <f t="shared" si="7"/>
        <v>0</v>
      </c>
      <c r="P53" s="1098">
        <f t="shared" si="10"/>
        <v>0</v>
      </c>
      <c r="Q53" s="1117">
        <f t="shared" si="10"/>
        <v>0</v>
      </c>
      <c r="R53" s="1099">
        <f t="shared" si="11"/>
        <v>0</v>
      </c>
      <c r="T53" s="1099"/>
      <c r="U53" s="1099">
        <f t="shared" si="12"/>
        <v>0</v>
      </c>
    </row>
    <row r="54" spans="1:21" ht="16.5" thickBot="1">
      <c r="A54" s="979" t="s">
        <v>1621</v>
      </c>
      <c r="B54" s="1082">
        <f>'Budget general'!B57</f>
        <v>0</v>
      </c>
      <c r="C54" s="1098"/>
      <c r="D54" s="1168">
        <f>SUMIFS('A4 Cash'!$N:$N,'A4 Cash'!$A:$A,Table!$A$5,'A4 Cash'!$C:$C,'BFU A4'!$A54,'A4 Cash'!$R:$R,"1")-SUMIFS('A4 Banque'!$N:$N,'A4 Banque'!$A:$A,Table!$A$5,'A4 Banque'!$C:$C,'BFU A4'!A54,'A4 Banque'!$R:$R,"1")</f>
        <v>0</v>
      </c>
      <c r="E54" s="1099">
        <f t="shared" si="0"/>
        <v>0</v>
      </c>
      <c r="F54" s="1098"/>
      <c r="G54" s="1168">
        <f>SUMIFS('A4 Cash'!$N:$N,'A4 Cash'!$A:$A,Table!$A$5,'A4 Cash'!$C:$C,'BFU A4'!$A54,'A4 Cash'!$R:$R,"2")-SUMIFS('A4 Banque'!$N:$N,'A4 Banque'!$A:$A,Table!$A$5,'A4 Banque'!$C:$C,'BFU A4'!$A54,'A4 Banque'!$R:$R,"2")</f>
        <v>0</v>
      </c>
      <c r="H54" s="1099">
        <f t="shared" si="5"/>
        <v>0</v>
      </c>
      <c r="I54" s="1098"/>
      <c r="J54" s="1168">
        <f>SUMIFS('A4 Cash'!$N:$N,'A4 Cash'!$A:$A,Table!$A$5,'A4 Cash'!$C:$C,'BFU A4'!$A54,'A4 Cash'!$R:$R,"3")-SUMIFS('A4 Banque'!$N:$N,'A4 Banque'!$A:$A,Table!$A$5,'A4 Banque'!$C:$C,'BFU A4'!$A54,'A4 Banque'!$R:$R,"3")</f>
        <v>0</v>
      </c>
      <c r="K54" s="1099">
        <f t="shared" si="6"/>
        <v>0</v>
      </c>
      <c r="L54" s="1098"/>
      <c r="M54" s="1168">
        <f>SUMIFS('A4 Cash'!$N:$N,'A4 Cash'!$A:$A,Table!$A$5,'A4 Cash'!$C:$C,'BFU A4'!$A54,'A4 Cash'!$R:$R,"4")-SUMIFS('A4 Banque'!$N:$N,'A4 Banque'!$A:$A,Table!$A$5,'A4 Banque'!$C:$C,'BFU A4'!$A54,'A4 Banque'!$R:$R,"4")</f>
        <v>0</v>
      </c>
      <c r="N54" s="1099">
        <f t="shared" si="7"/>
        <v>0</v>
      </c>
      <c r="P54" s="1098">
        <f t="shared" si="10"/>
        <v>0</v>
      </c>
      <c r="Q54" s="1117">
        <f t="shared" si="10"/>
        <v>0</v>
      </c>
      <c r="R54" s="1099">
        <f t="shared" si="11"/>
        <v>0</v>
      </c>
      <c r="T54" s="1099"/>
      <c r="U54" s="1099">
        <f t="shared" si="12"/>
        <v>0</v>
      </c>
    </row>
    <row r="55" spans="1:21" ht="16.5" thickBot="1">
      <c r="A55" s="979" t="s">
        <v>213</v>
      </c>
      <c r="B55" s="1070">
        <f>'Budget general'!B58</f>
        <v>0</v>
      </c>
      <c r="C55" s="1164">
        <f>C56+C62+C68+C74</f>
        <v>0</v>
      </c>
      <c r="D55" s="1164">
        <f>D56+D62+D68+D74</f>
        <v>0</v>
      </c>
      <c r="E55" s="1095">
        <f t="shared" si="0"/>
        <v>0</v>
      </c>
      <c r="F55" s="1164">
        <f>F56+F62+F68+F74</f>
        <v>0</v>
      </c>
      <c r="G55" s="1164">
        <f>G56+G62+G68+G74</f>
        <v>0</v>
      </c>
      <c r="H55" s="1095">
        <f t="shared" si="5"/>
        <v>0</v>
      </c>
      <c r="I55" s="1164">
        <f>I56+I62+I68+I74</f>
        <v>0</v>
      </c>
      <c r="J55" s="1164">
        <f>J56+J62+J68+J74</f>
        <v>0</v>
      </c>
      <c r="K55" s="1095">
        <f t="shared" si="6"/>
        <v>0</v>
      </c>
      <c r="L55" s="1164">
        <f>L56+L62+L68+L74</f>
        <v>0</v>
      </c>
      <c r="M55" s="1164">
        <f>M56+M62+M68+M74</f>
        <v>0</v>
      </c>
      <c r="N55" s="1095">
        <f t="shared" si="7"/>
        <v>0</v>
      </c>
      <c r="P55" s="1070">
        <f>P56+P62+P68+P74</f>
        <v>0</v>
      </c>
      <c r="Q55" s="1070">
        <f>Q56+Q62+Q68+Q74</f>
        <v>0</v>
      </c>
      <c r="R55" s="1095">
        <f>P55-Q55</f>
        <v>0</v>
      </c>
      <c r="T55" s="1095"/>
      <c r="U55" s="1095">
        <f>U56+U62+U68+U74</f>
        <v>0</v>
      </c>
    </row>
    <row r="56" spans="1:21" ht="15.75">
      <c r="A56" s="979" t="s">
        <v>1622</v>
      </c>
      <c r="B56" s="1079">
        <f>'Budget general'!B59</f>
        <v>0</v>
      </c>
      <c r="C56" s="1096"/>
      <c r="D56" s="1165">
        <f>SUMIFS('A4 Cash'!$N:$N,'A4 Cash'!$A:$A,Table!$A$5,'A4 Cash'!$C:$C,'BFU A4'!$A56,'A4 Cash'!$R:$R,"1")-SUMIFS('A4 Banque'!$N:$N,'A4 Banque'!$A:$A,Table!$A$5,'A4 Banque'!$C:$C,'BFU A4'!A56,'A4 Banque'!$R:$R,"1")</f>
        <v>0</v>
      </c>
      <c r="E56" s="1097">
        <f t="shared" si="0"/>
        <v>0</v>
      </c>
      <c r="F56" s="1096"/>
      <c r="G56" s="1165">
        <f>SUMIFS('A4 Cash'!$N:$N,'A4 Cash'!$A:$A,Table!$A$5,'A4 Cash'!$C:$C,'BFU A4'!$A56,'A4 Cash'!$R:$R,"2")-SUMIFS('A4 Banque'!$N:$N,'A4 Banque'!$A:$A,Table!$A$5,'A4 Banque'!$C:$C,'BFU A4'!$A56,'A4 Banque'!$R:$R,"2")</f>
        <v>0</v>
      </c>
      <c r="H56" s="1097">
        <f t="shared" si="5"/>
        <v>0</v>
      </c>
      <c r="I56" s="1096"/>
      <c r="J56" s="1165">
        <f>SUMIFS('A4 Cash'!$N:$N,'A4 Cash'!$A:$A,Table!$A$5,'A4 Cash'!$C:$C,'BFU A4'!$A56,'A4 Cash'!$R:$R,"3")-SUMIFS('A4 Banque'!$N:$N,'A4 Banque'!$A:$A,Table!$A$5,'A4 Banque'!$C:$C,'BFU A4'!$A56,'A4 Banque'!$R:$R,"3")</f>
        <v>0</v>
      </c>
      <c r="K56" s="1097">
        <f t="shared" si="6"/>
        <v>0</v>
      </c>
      <c r="L56" s="1096"/>
      <c r="M56" s="1165">
        <f>SUMIFS('A4 Cash'!$N:$N,'A4 Cash'!$A:$A,Table!$A$5,'A4 Cash'!$C:$C,'BFU A4'!$A56,'A4 Cash'!$R:$R,"4")-SUMIFS('A4 Banque'!$N:$N,'A4 Banque'!$A:$A,Table!$A$5,'A4 Banque'!$C:$C,'BFU A4'!$A56,'A4 Banque'!$R:$R,"4")</f>
        <v>0</v>
      </c>
      <c r="N56" s="1097">
        <f t="shared" si="7"/>
        <v>0</v>
      </c>
      <c r="P56" s="1096">
        <f>C56+F56+I56+L56</f>
        <v>0</v>
      </c>
      <c r="Q56" s="1096">
        <f>D56+G56+J56+M56</f>
        <v>0</v>
      </c>
      <c r="R56" s="1097">
        <f>P56-Q56</f>
        <v>0</v>
      </c>
      <c r="T56" s="1097"/>
      <c r="U56" s="1097">
        <f>Q56-T56</f>
        <v>0</v>
      </c>
    </row>
    <row r="57" spans="1:21" ht="15.75">
      <c r="A57" s="979" t="s">
        <v>1623</v>
      </c>
      <c r="B57" s="1080">
        <f>'Budget general'!B60</f>
        <v>0</v>
      </c>
      <c r="C57" s="1098"/>
      <c r="D57" s="1168">
        <f>SUMIFS('A4 Cash'!$N:$N,'A4 Cash'!$A:$A,Table!$A$5,'A4 Cash'!$C:$C,'BFU A4'!$A57,'A4 Cash'!$R:$R,"1")-SUMIFS('A4 Banque'!$N:$N,'A4 Banque'!$A:$A,Table!$A$5,'A4 Banque'!$C:$C,'BFU A4'!A57,'A4 Banque'!$R:$R,"1")</f>
        <v>0</v>
      </c>
      <c r="E57" s="1099">
        <f t="shared" si="0"/>
        <v>0</v>
      </c>
      <c r="F57" s="1098"/>
      <c r="G57" s="1168">
        <f>SUMIFS('A4 Cash'!$N:$N,'A4 Cash'!$A:$A,Table!$A$5,'A4 Cash'!$C:$C,'BFU A4'!$A57,'A4 Cash'!$R:$R,"2")-SUMIFS('A4 Banque'!$N:$N,'A4 Banque'!$A:$A,Table!$A$5,'A4 Banque'!$C:$C,'BFU A4'!$A57,'A4 Banque'!$R:$R,"2")</f>
        <v>0</v>
      </c>
      <c r="H57" s="1099">
        <f t="shared" si="5"/>
        <v>0</v>
      </c>
      <c r="I57" s="1098"/>
      <c r="J57" s="1168">
        <f>SUMIFS('A4 Cash'!$N:$N,'A4 Cash'!$A:$A,Table!$A$5,'A4 Cash'!$C:$C,'BFU A4'!$A57,'A4 Cash'!$R:$R,"3")-SUMIFS('A4 Banque'!$N:$N,'A4 Banque'!$A:$A,Table!$A$5,'A4 Banque'!$C:$C,'BFU A4'!$A57,'A4 Banque'!$R:$R,"3")</f>
        <v>0</v>
      </c>
      <c r="K57" s="1099">
        <f t="shared" si="6"/>
        <v>0</v>
      </c>
      <c r="L57" s="1098"/>
      <c r="M57" s="1168">
        <f>SUMIFS('A4 Cash'!$N:$N,'A4 Cash'!$A:$A,Table!$A$5,'A4 Cash'!$C:$C,'BFU A4'!$A57,'A4 Cash'!$R:$R,"4")-SUMIFS('A4 Banque'!$N:$N,'A4 Banque'!$A:$A,Table!$A$5,'A4 Banque'!$C:$C,'BFU A4'!$A57,'A4 Banque'!$R:$R,"4")</f>
        <v>0</v>
      </c>
      <c r="N57" s="1099">
        <f t="shared" si="7"/>
        <v>0</v>
      </c>
      <c r="P57" s="1098">
        <f t="shared" ref="P57:Q79" si="13">C57+F57+I57+L57</f>
        <v>0</v>
      </c>
      <c r="Q57" s="1117">
        <f t="shared" si="13"/>
        <v>0</v>
      </c>
      <c r="R57" s="1099">
        <f t="shared" ref="R57:R104" si="14">P57-Q57</f>
        <v>0</v>
      </c>
      <c r="T57" s="1099"/>
      <c r="U57" s="1099">
        <f t="shared" ref="U57:U79" si="15">Q57-T57</f>
        <v>0</v>
      </c>
    </row>
    <row r="58" spans="1:21" ht="15.75">
      <c r="A58" s="979" t="s">
        <v>1624</v>
      </c>
      <c r="B58" s="1080">
        <f>'Budget general'!B61</f>
        <v>0</v>
      </c>
      <c r="C58" s="1098"/>
      <c r="D58" s="1168">
        <f>SUMIFS('A4 Cash'!$N:$N,'A4 Cash'!$A:$A,Table!$A$5,'A4 Cash'!$C:$C,'BFU A4'!$A58,'A4 Cash'!$R:$R,"1")-SUMIFS('A4 Banque'!$N:$N,'A4 Banque'!$A:$A,Table!$A$5,'A4 Banque'!$C:$C,'BFU A4'!A58,'A4 Banque'!$R:$R,"1")</f>
        <v>0</v>
      </c>
      <c r="E58" s="1099">
        <f t="shared" si="0"/>
        <v>0</v>
      </c>
      <c r="F58" s="1098"/>
      <c r="G58" s="1168">
        <f>SUMIFS('A4 Cash'!$N:$N,'A4 Cash'!$A:$A,Table!$A$5,'A4 Cash'!$C:$C,'BFU A4'!$A58,'A4 Cash'!$R:$R,"2")-SUMIFS('A4 Banque'!$N:$N,'A4 Banque'!$A:$A,Table!$A$5,'A4 Banque'!$C:$C,'BFU A4'!$A58,'A4 Banque'!$R:$R,"2")</f>
        <v>0</v>
      </c>
      <c r="H58" s="1099">
        <f t="shared" si="5"/>
        <v>0</v>
      </c>
      <c r="I58" s="1098"/>
      <c r="J58" s="1168">
        <f>SUMIFS('A4 Cash'!$N:$N,'A4 Cash'!$A:$A,Table!$A$5,'A4 Cash'!$C:$C,'BFU A4'!$A58,'A4 Cash'!$R:$R,"3")-SUMIFS('A4 Banque'!$N:$N,'A4 Banque'!$A:$A,Table!$A$5,'A4 Banque'!$C:$C,'BFU A4'!$A58,'A4 Banque'!$R:$R,"3")</f>
        <v>0</v>
      </c>
      <c r="K58" s="1099">
        <f t="shared" si="6"/>
        <v>0</v>
      </c>
      <c r="L58" s="1098"/>
      <c r="M58" s="1168">
        <f>SUMIFS('A4 Cash'!$N:$N,'A4 Cash'!$A:$A,Table!$A$5,'A4 Cash'!$C:$C,'BFU A4'!$A58,'A4 Cash'!$R:$R,"4")-SUMIFS('A4 Banque'!$N:$N,'A4 Banque'!$A:$A,Table!$A$5,'A4 Banque'!$C:$C,'BFU A4'!$A58,'A4 Banque'!$R:$R,"4")</f>
        <v>0</v>
      </c>
      <c r="N58" s="1099">
        <f t="shared" si="7"/>
        <v>0</v>
      </c>
      <c r="P58" s="1098">
        <f t="shared" si="13"/>
        <v>0</v>
      </c>
      <c r="Q58" s="1117">
        <f t="shared" si="13"/>
        <v>0</v>
      </c>
      <c r="R58" s="1099">
        <f t="shared" si="14"/>
        <v>0</v>
      </c>
      <c r="T58" s="1099"/>
      <c r="U58" s="1099">
        <f t="shared" si="15"/>
        <v>0</v>
      </c>
    </row>
    <row r="59" spans="1:21" ht="15.75">
      <c r="A59" s="979" t="s">
        <v>1625</v>
      </c>
      <c r="B59" s="1080">
        <f>'Budget general'!B62</f>
        <v>0</v>
      </c>
      <c r="C59" s="1098"/>
      <c r="D59" s="1168">
        <f>SUMIFS('A4 Cash'!$N:$N,'A4 Cash'!$A:$A,Table!$A$5,'A4 Cash'!$C:$C,'BFU A4'!$A59,'A4 Cash'!$R:$R,"1")-SUMIFS('A4 Banque'!$N:$N,'A4 Banque'!$A:$A,Table!$A$5,'A4 Banque'!$C:$C,'BFU A4'!A59,'A4 Banque'!$R:$R,"1")</f>
        <v>0</v>
      </c>
      <c r="E59" s="1099">
        <f t="shared" si="0"/>
        <v>0</v>
      </c>
      <c r="F59" s="1098"/>
      <c r="G59" s="1168">
        <f>SUMIFS('A4 Cash'!$N:$N,'A4 Cash'!$A:$A,Table!$A$5,'A4 Cash'!$C:$C,'BFU A4'!$A59,'A4 Cash'!$R:$R,"2")-SUMIFS('A4 Banque'!$N:$N,'A4 Banque'!$A:$A,Table!$A$5,'A4 Banque'!$C:$C,'BFU A4'!$A59,'A4 Banque'!$R:$R,"2")</f>
        <v>0</v>
      </c>
      <c r="H59" s="1099">
        <f t="shared" si="5"/>
        <v>0</v>
      </c>
      <c r="I59" s="1098"/>
      <c r="J59" s="1168">
        <f>SUMIFS('A4 Cash'!$N:$N,'A4 Cash'!$A:$A,Table!$A$5,'A4 Cash'!$C:$C,'BFU A4'!$A59,'A4 Cash'!$R:$R,"3")-SUMIFS('A4 Banque'!$N:$N,'A4 Banque'!$A:$A,Table!$A$5,'A4 Banque'!$C:$C,'BFU A4'!$A59,'A4 Banque'!$R:$R,"3")</f>
        <v>0</v>
      </c>
      <c r="K59" s="1099">
        <f t="shared" si="6"/>
        <v>0</v>
      </c>
      <c r="L59" s="1098"/>
      <c r="M59" s="1168">
        <f>SUMIFS('A4 Cash'!$N:$N,'A4 Cash'!$A:$A,Table!$A$5,'A4 Cash'!$C:$C,'BFU A4'!$A59,'A4 Cash'!$R:$R,"4")-SUMIFS('A4 Banque'!$N:$N,'A4 Banque'!$A:$A,Table!$A$5,'A4 Banque'!$C:$C,'BFU A4'!$A59,'A4 Banque'!$R:$R,"4")</f>
        <v>0</v>
      </c>
      <c r="N59" s="1099">
        <f t="shared" si="7"/>
        <v>0</v>
      </c>
      <c r="P59" s="1098">
        <f t="shared" si="13"/>
        <v>0</v>
      </c>
      <c r="Q59" s="1117">
        <f t="shared" si="13"/>
        <v>0</v>
      </c>
      <c r="R59" s="1099">
        <f t="shared" si="14"/>
        <v>0</v>
      </c>
      <c r="S59" s="952"/>
      <c r="T59" s="1099"/>
      <c r="U59" s="1099">
        <f t="shared" si="15"/>
        <v>0</v>
      </c>
    </row>
    <row r="60" spans="1:21" ht="15.75">
      <c r="A60" s="979" t="s">
        <v>1626</v>
      </c>
      <c r="B60" s="1080">
        <f>'Budget general'!B63</f>
        <v>0</v>
      </c>
      <c r="C60" s="1098"/>
      <c r="D60" s="1168">
        <f>SUMIFS('A4 Cash'!$N:$N,'A4 Cash'!$A:$A,Table!$A$5,'A4 Cash'!$C:$C,'BFU A4'!$A60,'A4 Cash'!$R:$R,"1")-SUMIFS('A4 Banque'!$N:$N,'A4 Banque'!$A:$A,Table!$A$5,'A4 Banque'!$C:$C,'BFU A4'!A60,'A4 Banque'!$R:$R,"1")</f>
        <v>0</v>
      </c>
      <c r="E60" s="1099">
        <f t="shared" si="0"/>
        <v>0</v>
      </c>
      <c r="F60" s="1098"/>
      <c r="G60" s="1168">
        <f>SUMIFS('A4 Cash'!$N:$N,'A4 Cash'!$A:$A,Table!$A$5,'A4 Cash'!$C:$C,'BFU A4'!$A60,'A4 Cash'!$R:$R,"2")-SUMIFS('A4 Banque'!$N:$N,'A4 Banque'!$A:$A,Table!$A$5,'A4 Banque'!$C:$C,'BFU A4'!$A60,'A4 Banque'!$R:$R,"2")</f>
        <v>0</v>
      </c>
      <c r="H60" s="1099">
        <f t="shared" si="5"/>
        <v>0</v>
      </c>
      <c r="I60" s="1098"/>
      <c r="J60" s="1168">
        <f>SUMIFS('A4 Cash'!$N:$N,'A4 Cash'!$A:$A,Table!$A$5,'A4 Cash'!$C:$C,'BFU A4'!$A60,'A4 Cash'!$R:$R,"3")-SUMIFS('A4 Banque'!$N:$N,'A4 Banque'!$A:$A,Table!$A$5,'A4 Banque'!$C:$C,'BFU A4'!$A60,'A4 Banque'!$R:$R,"3")</f>
        <v>0</v>
      </c>
      <c r="K60" s="1099">
        <f t="shared" si="6"/>
        <v>0</v>
      </c>
      <c r="L60" s="1098"/>
      <c r="M60" s="1168">
        <f>SUMIFS('A4 Cash'!$N:$N,'A4 Cash'!$A:$A,Table!$A$5,'A4 Cash'!$C:$C,'BFU A4'!$A60,'A4 Cash'!$R:$R,"4")-SUMIFS('A4 Banque'!$N:$N,'A4 Banque'!$A:$A,Table!$A$5,'A4 Banque'!$C:$C,'BFU A4'!$A60,'A4 Banque'!$R:$R,"4")</f>
        <v>0</v>
      </c>
      <c r="N60" s="1099">
        <f t="shared" si="7"/>
        <v>0</v>
      </c>
      <c r="P60" s="1098">
        <f t="shared" si="13"/>
        <v>0</v>
      </c>
      <c r="Q60" s="1117">
        <f t="shared" si="13"/>
        <v>0</v>
      </c>
      <c r="R60" s="1099">
        <f t="shared" si="14"/>
        <v>0</v>
      </c>
      <c r="S60" s="952"/>
      <c r="T60" s="1099"/>
      <c r="U60" s="1099">
        <f t="shared" si="15"/>
        <v>0</v>
      </c>
    </row>
    <row r="61" spans="1:21" ht="15.75">
      <c r="A61" s="979" t="s">
        <v>1627</v>
      </c>
      <c r="B61" s="1080">
        <f>'Budget general'!B64</f>
        <v>0</v>
      </c>
      <c r="C61" s="1098"/>
      <c r="D61" s="1168">
        <f>SUMIFS('A4 Cash'!$N:$N,'A4 Cash'!$A:$A,Table!$A$5,'A4 Cash'!$C:$C,'BFU A4'!$A61,'A4 Cash'!$R:$R,"1")-SUMIFS('A4 Banque'!$N:$N,'A4 Banque'!$A:$A,Table!$A$5,'A4 Banque'!$C:$C,'BFU A4'!A61,'A4 Banque'!$R:$R,"1")</f>
        <v>0</v>
      </c>
      <c r="E61" s="1099">
        <f t="shared" si="0"/>
        <v>0</v>
      </c>
      <c r="F61" s="1098"/>
      <c r="G61" s="1168">
        <f>SUMIFS('A4 Cash'!$N:$N,'A4 Cash'!$A:$A,Table!$A$5,'A4 Cash'!$C:$C,'BFU A4'!$A61,'A4 Cash'!$R:$R,"2")-SUMIFS('A4 Banque'!$N:$N,'A4 Banque'!$A:$A,Table!$A$5,'A4 Banque'!$C:$C,'BFU A4'!$A61,'A4 Banque'!$R:$R,"2")</f>
        <v>0</v>
      </c>
      <c r="H61" s="1099">
        <f t="shared" si="5"/>
        <v>0</v>
      </c>
      <c r="I61" s="1098"/>
      <c r="J61" s="1168">
        <f>SUMIFS('A4 Cash'!$N:$N,'A4 Cash'!$A:$A,Table!$A$5,'A4 Cash'!$C:$C,'BFU A4'!$A61,'A4 Cash'!$R:$R,"3")-SUMIFS('A4 Banque'!$N:$N,'A4 Banque'!$A:$A,Table!$A$5,'A4 Banque'!$C:$C,'BFU A4'!$A61,'A4 Banque'!$R:$R,"3")</f>
        <v>0</v>
      </c>
      <c r="K61" s="1099">
        <f t="shared" si="6"/>
        <v>0</v>
      </c>
      <c r="L61" s="1098"/>
      <c r="M61" s="1168">
        <f>SUMIFS('A4 Cash'!$N:$N,'A4 Cash'!$A:$A,Table!$A$5,'A4 Cash'!$C:$C,'BFU A4'!$A61,'A4 Cash'!$R:$R,"4")-SUMIFS('A4 Banque'!$N:$N,'A4 Banque'!$A:$A,Table!$A$5,'A4 Banque'!$C:$C,'BFU A4'!$A61,'A4 Banque'!$R:$R,"4")</f>
        <v>0</v>
      </c>
      <c r="N61" s="1099">
        <f t="shared" si="7"/>
        <v>0</v>
      </c>
      <c r="P61" s="1098">
        <f t="shared" si="13"/>
        <v>0</v>
      </c>
      <c r="Q61" s="1117">
        <f t="shared" si="13"/>
        <v>0</v>
      </c>
      <c r="R61" s="1099">
        <f t="shared" si="14"/>
        <v>0</v>
      </c>
      <c r="S61" s="952"/>
      <c r="T61" s="1099"/>
      <c r="U61" s="1099">
        <f t="shared" si="15"/>
        <v>0</v>
      </c>
    </row>
    <row r="62" spans="1:21" ht="15.75">
      <c r="A62" s="979" t="s">
        <v>1628</v>
      </c>
      <c r="B62" s="1081">
        <f>'Budget general'!B65</f>
        <v>0</v>
      </c>
      <c r="C62" s="1100"/>
      <c r="D62" s="1165">
        <f>SUMIFS('A4 Cash'!$N:$N,'A4 Cash'!$A:$A,Table!$A$5,'A4 Cash'!$C:$C,'BFU A4'!$A62,'A4 Cash'!$R:$R,"1")-SUMIFS('A4 Banque'!$N:$N,'A4 Banque'!$A:$A,Table!$A$5,'A4 Banque'!$C:$C,'BFU A4'!A62,'A4 Banque'!$R:$R,"1")</f>
        <v>0</v>
      </c>
      <c r="E62" s="1101">
        <f t="shared" si="0"/>
        <v>0</v>
      </c>
      <c r="F62" s="1100"/>
      <c r="G62" s="1165">
        <f>SUMIFS('A4 Cash'!$N:$N,'A4 Cash'!$A:$A,Table!$A$5,'A4 Cash'!$C:$C,'BFU A4'!$A62,'A4 Cash'!$R:$R,"2")-SUMIFS('A4 Banque'!$N:$N,'A4 Banque'!$A:$A,Table!$A$5,'A4 Banque'!$C:$C,'BFU A4'!$A62,'A4 Banque'!$R:$R,"2")</f>
        <v>0</v>
      </c>
      <c r="H62" s="1101">
        <f t="shared" si="5"/>
        <v>0</v>
      </c>
      <c r="I62" s="1100"/>
      <c r="J62" s="1165">
        <f>SUMIFS('A4 Cash'!$N:$N,'A4 Cash'!$A:$A,Table!$A$5,'A4 Cash'!$C:$C,'BFU A4'!$A62,'A4 Cash'!$R:$R,"3")-SUMIFS('A4 Banque'!$N:$N,'A4 Banque'!$A:$A,Table!$A$5,'A4 Banque'!$C:$C,'BFU A4'!$A62,'A4 Banque'!$R:$R,"3")</f>
        <v>0</v>
      </c>
      <c r="K62" s="1101">
        <f t="shared" si="6"/>
        <v>0</v>
      </c>
      <c r="L62" s="1100"/>
      <c r="M62" s="1165">
        <f>SUMIFS('A4 Cash'!$N:$N,'A4 Cash'!$A:$A,Table!$A$5,'A4 Cash'!$C:$C,'BFU A4'!$A62,'A4 Cash'!$R:$R,"4")-SUMIFS('A4 Banque'!$N:$N,'A4 Banque'!$A:$A,Table!$A$5,'A4 Banque'!$C:$C,'BFU A4'!$A62,'A4 Banque'!$R:$R,"4")</f>
        <v>0</v>
      </c>
      <c r="N62" s="1101">
        <f t="shared" si="7"/>
        <v>0</v>
      </c>
      <c r="P62" s="1100">
        <f t="shared" si="13"/>
        <v>0</v>
      </c>
      <c r="Q62" s="1005">
        <f t="shared" si="13"/>
        <v>0</v>
      </c>
      <c r="R62" s="1101">
        <f t="shared" si="14"/>
        <v>0</v>
      </c>
      <c r="S62" s="952"/>
      <c r="T62" s="1101"/>
      <c r="U62" s="1101">
        <f t="shared" si="15"/>
        <v>0</v>
      </c>
    </row>
    <row r="63" spans="1:21" ht="15.75">
      <c r="A63" s="979" t="s">
        <v>1629</v>
      </c>
      <c r="B63" s="1080">
        <f>'Budget general'!B66</f>
        <v>0</v>
      </c>
      <c r="C63" s="1098"/>
      <c r="D63" s="1168">
        <f>SUMIFS('A4 Cash'!$N:$N,'A4 Cash'!$A:$A,Table!$A$5,'A4 Cash'!$C:$C,'BFU A4'!$A63,'A4 Cash'!$R:$R,"1")-SUMIFS('A4 Banque'!$N:$N,'A4 Banque'!$A:$A,Table!$A$5,'A4 Banque'!$C:$C,'BFU A4'!A63,'A4 Banque'!$R:$R,"1")</f>
        <v>0</v>
      </c>
      <c r="E63" s="1099">
        <f t="shared" si="0"/>
        <v>0</v>
      </c>
      <c r="F63" s="1098"/>
      <c r="G63" s="1168">
        <f>SUMIFS('A4 Cash'!$N:$N,'A4 Cash'!$A:$A,Table!$A$5,'A4 Cash'!$C:$C,'BFU A4'!$A63,'A4 Cash'!$R:$R,"2")-SUMIFS('A4 Banque'!$N:$N,'A4 Banque'!$A:$A,Table!$A$5,'A4 Banque'!$C:$C,'BFU A4'!$A63,'A4 Banque'!$R:$R,"2")</f>
        <v>0</v>
      </c>
      <c r="H63" s="1099">
        <f t="shared" si="5"/>
        <v>0</v>
      </c>
      <c r="I63" s="1098"/>
      <c r="J63" s="1168">
        <f>SUMIFS('A4 Cash'!$N:$N,'A4 Cash'!$A:$A,Table!$A$5,'A4 Cash'!$C:$C,'BFU A4'!$A63,'A4 Cash'!$R:$R,"3")-SUMIFS('A4 Banque'!$N:$N,'A4 Banque'!$A:$A,Table!$A$5,'A4 Banque'!$C:$C,'BFU A4'!$A63,'A4 Banque'!$R:$R,"3")</f>
        <v>0</v>
      </c>
      <c r="K63" s="1099">
        <f t="shared" si="6"/>
        <v>0</v>
      </c>
      <c r="L63" s="1098"/>
      <c r="M63" s="1168">
        <f>SUMIFS('A4 Cash'!$N:$N,'A4 Cash'!$A:$A,Table!$A$5,'A4 Cash'!$C:$C,'BFU A4'!$A63,'A4 Cash'!$R:$R,"4")-SUMIFS('A4 Banque'!$N:$N,'A4 Banque'!$A:$A,Table!$A$5,'A4 Banque'!$C:$C,'BFU A4'!$A63,'A4 Banque'!$R:$R,"4")</f>
        <v>0</v>
      </c>
      <c r="N63" s="1099">
        <f t="shared" si="7"/>
        <v>0</v>
      </c>
      <c r="P63" s="1098">
        <f t="shared" si="13"/>
        <v>0</v>
      </c>
      <c r="Q63" s="1117">
        <f t="shared" si="13"/>
        <v>0</v>
      </c>
      <c r="R63" s="1099">
        <f t="shared" si="14"/>
        <v>0</v>
      </c>
      <c r="S63" s="952"/>
      <c r="T63" s="1099"/>
      <c r="U63" s="1099">
        <f t="shared" si="15"/>
        <v>0</v>
      </c>
    </row>
    <row r="64" spans="1:21" ht="15.75">
      <c r="A64" s="979" t="s">
        <v>1630</v>
      </c>
      <c r="B64" s="1080">
        <f>'Budget general'!B67</f>
        <v>0</v>
      </c>
      <c r="C64" s="1098"/>
      <c r="D64" s="1168">
        <f>SUMIFS('A4 Cash'!$N:$N,'A4 Cash'!$A:$A,Table!$A$5,'A4 Cash'!$C:$C,'BFU A4'!$A64,'A4 Cash'!$R:$R,"1")-SUMIFS('A4 Banque'!$N:$N,'A4 Banque'!$A:$A,Table!$A$5,'A4 Banque'!$C:$C,'BFU A4'!A64,'A4 Banque'!$R:$R,"1")</f>
        <v>0</v>
      </c>
      <c r="E64" s="1099">
        <f t="shared" si="0"/>
        <v>0</v>
      </c>
      <c r="F64" s="1098"/>
      <c r="G64" s="1168">
        <f>SUMIFS('A4 Cash'!$N:$N,'A4 Cash'!$A:$A,Table!$A$5,'A4 Cash'!$C:$C,'BFU A4'!$A64,'A4 Cash'!$R:$R,"2")-SUMIFS('A4 Banque'!$N:$N,'A4 Banque'!$A:$A,Table!$A$5,'A4 Banque'!$C:$C,'BFU A4'!$A64,'A4 Banque'!$R:$R,"2")</f>
        <v>0</v>
      </c>
      <c r="H64" s="1099">
        <f t="shared" si="5"/>
        <v>0</v>
      </c>
      <c r="I64" s="1098"/>
      <c r="J64" s="1168">
        <f>SUMIFS('A4 Cash'!$N:$N,'A4 Cash'!$A:$A,Table!$A$5,'A4 Cash'!$C:$C,'BFU A4'!$A64,'A4 Cash'!$R:$R,"3")-SUMIFS('A4 Banque'!$N:$N,'A4 Banque'!$A:$A,Table!$A$5,'A4 Banque'!$C:$C,'BFU A4'!$A64,'A4 Banque'!$R:$R,"3")</f>
        <v>0</v>
      </c>
      <c r="K64" s="1099">
        <f t="shared" si="6"/>
        <v>0</v>
      </c>
      <c r="L64" s="1098"/>
      <c r="M64" s="1168">
        <f>SUMIFS('A4 Cash'!$N:$N,'A4 Cash'!$A:$A,Table!$A$5,'A4 Cash'!$C:$C,'BFU A4'!$A64,'A4 Cash'!$R:$R,"4")-SUMIFS('A4 Banque'!$N:$N,'A4 Banque'!$A:$A,Table!$A$5,'A4 Banque'!$C:$C,'BFU A4'!$A64,'A4 Banque'!$R:$R,"4")</f>
        <v>0</v>
      </c>
      <c r="N64" s="1099">
        <f t="shared" si="7"/>
        <v>0</v>
      </c>
      <c r="P64" s="1098">
        <f t="shared" si="13"/>
        <v>0</v>
      </c>
      <c r="Q64" s="1117">
        <f t="shared" si="13"/>
        <v>0</v>
      </c>
      <c r="R64" s="1099">
        <f t="shared" si="14"/>
        <v>0</v>
      </c>
      <c r="S64" s="952"/>
      <c r="T64" s="1099"/>
      <c r="U64" s="1099">
        <f t="shared" si="15"/>
        <v>0</v>
      </c>
    </row>
    <row r="65" spans="1:21" ht="15.75">
      <c r="A65" s="979" t="s">
        <v>1631</v>
      </c>
      <c r="B65" s="1080">
        <f>'Budget general'!B68</f>
        <v>0</v>
      </c>
      <c r="C65" s="1098"/>
      <c r="D65" s="1168">
        <f>SUMIFS('A4 Cash'!$N:$N,'A4 Cash'!$A:$A,Table!$A$5,'A4 Cash'!$C:$C,'BFU A4'!$A65,'A4 Cash'!$R:$R,"1")-SUMIFS('A4 Banque'!$N:$N,'A4 Banque'!$A:$A,Table!$A$5,'A4 Banque'!$C:$C,'BFU A4'!A65,'A4 Banque'!$R:$R,"1")</f>
        <v>0</v>
      </c>
      <c r="E65" s="1099">
        <f t="shared" si="0"/>
        <v>0</v>
      </c>
      <c r="F65" s="1098"/>
      <c r="G65" s="1168">
        <f>SUMIFS('A4 Cash'!$N:$N,'A4 Cash'!$A:$A,Table!$A$5,'A4 Cash'!$C:$C,'BFU A4'!$A65,'A4 Cash'!$R:$R,"2")-SUMIFS('A4 Banque'!$N:$N,'A4 Banque'!$A:$A,Table!$A$5,'A4 Banque'!$C:$C,'BFU A4'!$A65,'A4 Banque'!$R:$R,"2")</f>
        <v>0</v>
      </c>
      <c r="H65" s="1099">
        <f t="shared" si="5"/>
        <v>0</v>
      </c>
      <c r="I65" s="1098"/>
      <c r="J65" s="1168">
        <f>SUMIFS('A4 Cash'!$N:$N,'A4 Cash'!$A:$A,Table!$A$5,'A4 Cash'!$C:$C,'BFU A4'!$A65,'A4 Cash'!$R:$R,"3")-SUMIFS('A4 Banque'!$N:$N,'A4 Banque'!$A:$A,Table!$A$5,'A4 Banque'!$C:$C,'BFU A4'!$A65,'A4 Banque'!$R:$R,"3")</f>
        <v>0</v>
      </c>
      <c r="K65" s="1099">
        <f t="shared" si="6"/>
        <v>0</v>
      </c>
      <c r="L65" s="1098"/>
      <c r="M65" s="1168">
        <f>SUMIFS('A4 Cash'!$N:$N,'A4 Cash'!$A:$A,Table!$A$5,'A4 Cash'!$C:$C,'BFU A4'!$A65,'A4 Cash'!$R:$R,"4")-SUMIFS('A4 Banque'!$N:$N,'A4 Banque'!$A:$A,Table!$A$5,'A4 Banque'!$C:$C,'BFU A4'!$A65,'A4 Banque'!$R:$R,"4")</f>
        <v>0</v>
      </c>
      <c r="N65" s="1099">
        <f t="shared" si="7"/>
        <v>0</v>
      </c>
      <c r="P65" s="1098">
        <f t="shared" si="13"/>
        <v>0</v>
      </c>
      <c r="Q65" s="1117">
        <f t="shared" si="13"/>
        <v>0</v>
      </c>
      <c r="R65" s="1099">
        <f t="shared" si="14"/>
        <v>0</v>
      </c>
      <c r="S65" s="952"/>
      <c r="T65" s="1099"/>
      <c r="U65" s="1099">
        <f t="shared" si="15"/>
        <v>0</v>
      </c>
    </row>
    <row r="66" spans="1:21" ht="15.75">
      <c r="A66" s="979" t="s">
        <v>1632</v>
      </c>
      <c r="B66" s="1080">
        <f>'Budget general'!B69</f>
        <v>0</v>
      </c>
      <c r="C66" s="1098"/>
      <c r="D66" s="1168">
        <f>SUMIFS('A4 Cash'!$N:$N,'A4 Cash'!$A:$A,Table!$A$5,'A4 Cash'!$C:$C,'BFU A4'!$A66,'A4 Cash'!$R:$R,"1")-SUMIFS('A4 Banque'!$N:$N,'A4 Banque'!$A:$A,Table!$A$5,'A4 Banque'!$C:$C,'BFU A4'!A66,'A4 Banque'!$R:$R,"1")</f>
        <v>0</v>
      </c>
      <c r="E66" s="1099">
        <f t="shared" si="0"/>
        <v>0</v>
      </c>
      <c r="F66" s="1098"/>
      <c r="G66" s="1168">
        <f>SUMIFS('A4 Cash'!$N:$N,'A4 Cash'!$A:$A,Table!$A$5,'A4 Cash'!$C:$C,'BFU A4'!$A66,'A4 Cash'!$R:$R,"2")-SUMIFS('A4 Banque'!$N:$N,'A4 Banque'!$A:$A,Table!$A$5,'A4 Banque'!$C:$C,'BFU A4'!$A66,'A4 Banque'!$R:$R,"2")</f>
        <v>0</v>
      </c>
      <c r="H66" s="1099">
        <f t="shared" si="5"/>
        <v>0</v>
      </c>
      <c r="I66" s="1098"/>
      <c r="J66" s="1168">
        <f>SUMIFS('A4 Cash'!$N:$N,'A4 Cash'!$A:$A,Table!$A$5,'A4 Cash'!$C:$C,'BFU A4'!$A66,'A4 Cash'!$R:$R,"3")-SUMIFS('A4 Banque'!$N:$N,'A4 Banque'!$A:$A,Table!$A$5,'A4 Banque'!$C:$C,'BFU A4'!$A66,'A4 Banque'!$R:$R,"3")</f>
        <v>0</v>
      </c>
      <c r="K66" s="1099">
        <f t="shared" si="6"/>
        <v>0</v>
      </c>
      <c r="L66" s="1098"/>
      <c r="M66" s="1168">
        <f>SUMIFS('A4 Cash'!$N:$N,'A4 Cash'!$A:$A,Table!$A$5,'A4 Cash'!$C:$C,'BFU A4'!$A66,'A4 Cash'!$R:$R,"4")-SUMIFS('A4 Banque'!$N:$N,'A4 Banque'!$A:$A,Table!$A$5,'A4 Banque'!$C:$C,'BFU A4'!$A66,'A4 Banque'!$R:$R,"4")</f>
        <v>0</v>
      </c>
      <c r="N66" s="1099">
        <f t="shared" si="7"/>
        <v>0</v>
      </c>
      <c r="P66" s="1098">
        <f t="shared" si="13"/>
        <v>0</v>
      </c>
      <c r="Q66" s="1117">
        <f t="shared" si="13"/>
        <v>0</v>
      </c>
      <c r="R66" s="1099">
        <f t="shared" si="14"/>
        <v>0</v>
      </c>
      <c r="S66" s="952"/>
      <c r="T66" s="1099"/>
      <c r="U66" s="1099">
        <f t="shared" si="15"/>
        <v>0</v>
      </c>
    </row>
    <row r="67" spans="1:21" ht="15.75">
      <c r="A67" s="979" t="s">
        <v>1633</v>
      </c>
      <c r="B67" s="1080">
        <f>'Budget general'!B70</f>
        <v>0</v>
      </c>
      <c r="C67" s="1098"/>
      <c r="D67" s="1168">
        <f>SUMIFS('A4 Cash'!$N:$N,'A4 Cash'!$A:$A,Table!$A$5,'A4 Cash'!$C:$C,'BFU A4'!$A67,'A4 Cash'!$R:$R,"1")-SUMIFS('A4 Banque'!$N:$N,'A4 Banque'!$A:$A,Table!$A$5,'A4 Banque'!$C:$C,'BFU A4'!A67,'A4 Banque'!$R:$R,"1")</f>
        <v>0</v>
      </c>
      <c r="E67" s="1099">
        <f t="shared" si="0"/>
        <v>0</v>
      </c>
      <c r="F67" s="1098"/>
      <c r="G67" s="1168">
        <f>SUMIFS('A4 Cash'!$N:$N,'A4 Cash'!$A:$A,Table!$A$5,'A4 Cash'!$C:$C,'BFU A4'!$A67,'A4 Cash'!$R:$R,"2")-SUMIFS('A4 Banque'!$N:$N,'A4 Banque'!$A:$A,Table!$A$5,'A4 Banque'!$C:$C,'BFU A4'!$A67,'A4 Banque'!$R:$R,"2")</f>
        <v>0</v>
      </c>
      <c r="H67" s="1099">
        <f t="shared" si="5"/>
        <v>0</v>
      </c>
      <c r="I67" s="1098"/>
      <c r="J67" s="1168">
        <f>SUMIFS('A4 Cash'!$N:$N,'A4 Cash'!$A:$A,Table!$A$5,'A4 Cash'!$C:$C,'BFU A4'!$A67,'A4 Cash'!$R:$R,"3")-SUMIFS('A4 Banque'!$N:$N,'A4 Banque'!$A:$A,Table!$A$5,'A4 Banque'!$C:$C,'BFU A4'!$A67,'A4 Banque'!$R:$R,"3")</f>
        <v>0</v>
      </c>
      <c r="K67" s="1099">
        <f t="shared" si="6"/>
        <v>0</v>
      </c>
      <c r="L67" s="1098"/>
      <c r="M67" s="1168">
        <f>SUMIFS('A4 Cash'!$N:$N,'A4 Cash'!$A:$A,Table!$A$5,'A4 Cash'!$C:$C,'BFU A4'!$A67,'A4 Cash'!$R:$R,"4")-SUMIFS('A4 Banque'!$N:$N,'A4 Banque'!$A:$A,Table!$A$5,'A4 Banque'!$C:$C,'BFU A4'!$A67,'A4 Banque'!$R:$R,"4")</f>
        <v>0</v>
      </c>
      <c r="N67" s="1099">
        <f t="shared" si="7"/>
        <v>0</v>
      </c>
      <c r="P67" s="1098">
        <f t="shared" si="13"/>
        <v>0</v>
      </c>
      <c r="Q67" s="1117">
        <f t="shared" si="13"/>
        <v>0</v>
      </c>
      <c r="R67" s="1099">
        <f t="shared" si="14"/>
        <v>0</v>
      </c>
      <c r="S67" s="952"/>
      <c r="T67" s="1099"/>
      <c r="U67" s="1099">
        <f t="shared" si="15"/>
        <v>0</v>
      </c>
    </row>
    <row r="68" spans="1:21" ht="15.75">
      <c r="A68" s="979" t="s">
        <v>1634</v>
      </c>
      <c r="B68" s="1081">
        <f>'Budget general'!B71</f>
        <v>0</v>
      </c>
      <c r="C68" s="1100"/>
      <c r="D68" s="1165">
        <f>SUMIFS('A4 Cash'!$N:$N,'A4 Cash'!$A:$A,Table!$A$5,'A4 Cash'!$C:$C,'BFU A4'!$A68,'A4 Cash'!$R:$R,"1")-SUMIFS('A4 Banque'!$N:$N,'A4 Banque'!$A:$A,Table!$A$5,'A4 Banque'!$C:$C,'BFU A4'!A68,'A4 Banque'!$R:$R,"1")</f>
        <v>0</v>
      </c>
      <c r="E68" s="1101">
        <f t="shared" si="0"/>
        <v>0</v>
      </c>
      <c r="F68" s="1100"/>
      <c r="G68" s="1165">
        <f>SUMIFS('A4 Cash'!$N:$N,'A4 Cash'!$A:$A,Table!$A$5,'A4 Cash'!$C:$C,'BFU A4'!$A68,'A4 Cash'!$R:$R,"2")-SUMIFS('A4 Banque'!$N:$N,'A4 Banque'!$A:$A,Table!$A$5,'A4 Banque'!$C:$C,'BFU A4'!$A68,'A4 Banque'!$R:$R,"2")</f>
        <v>0</v>
      </c>
      <c r="H68" s="1101">
        <f t="shared" si="5"/>
        <v>0</v>
      </c>
      <c r="I68" s="1100"/>
      <c r="J68" s="1165">
        <f>SUMIFS('A4 Cash'!$N:$N,'A4 Cash'!$A:$A,Table!$A$5,'A4 Cash'!$C:$C,'BFU A4'!$A68,'A4 Cash'!$R:$R,"3")-SUMIFS('A4 Banque'!$N:$N,'A4 Banque'!$A:$A,Table!$A$5,'A4 Banque'!$C:$C,'BFU A4'!$A68,'A4 Banque'!$R:$R,"3")</f>
        <v>0</v>
      </c>
      <c r="K68" s="1101">
        <f t="shared" si="6"/>
        <v>0</v>
      </c>
      <c r="L68" s="1100"/>
      <c r="M68" s="1165">
        <f>SUMIFS('A4 Cash'!$N:$N,'A4 Cash'!$A:$A,Table!$A$5,'A4 Cash'!$C:$C,'BFU A4'!$A68,'A4 Cash'!$R:$R,"4")-SUMIFS('A4 Banque'!$N:$N,'A4 Banque'!$A:$A,Table!$A$5,'A4 Banque'!$C:$C,'BFU A4'!$A68,'A4 Banque'!$R:$R,"4")</f>
        <v>0</v>
      </c>
      <c r="N68" s="1101">
        <f t="shared" si="7"/>
        <v>0</v>
      </c>
      <c r="P68" s="1100">
        <f t="shared" si="13"/>
        <v>0</v>
      </c>
      <c r="Q68" s="1005">
        <f t="shared" si="13"/>
        <v>0</v>
      </c>
      <c r="R68" s="1101">
        <f t="shared" si="14"/>
        <v>0</v>
      </c>
      <c r="S68" s="952"/>
      <c r="T68" s="1101"/>
      <c r="U68" s="1101">
        <f t="shared" si="15"/>
        <v>0</v>
      </c>
    </row>
    <row r="69" spans="1:21" ht="15.75">
      <c r="A69" s="979" t="s">
        <v>1635</v>
      </c>
      <c r="B69" s="1080">
        <f>'Budget general'!B72</f>
        <v>0</v>
      </c>
      <c r="C69" s="1098"/>
      <c r="D69" s="1168">
        <f>SUMIFS('A4 Cash'!$N:$N,'A4 Cash'!$A:$A,Table!$A$5,'A4 Cash'!$C:$C,'BFU A4'!$A69,'A4 Cash'!$R:$R,"1")-SUMIFS('A4 Banque'!$N:$N,'A4 Banque'!$A:$A,Table!$A$5,'A4 Banque'!$C:$C,'BFU A4'!A69,'A4 Banque'!$R:$R,"1")</f>
        <v>0</v>
      </c>
      <c r="E69" s="1099">
        <f t="shared" ref="E69:E128" si="16">C69-D69</f>
        <v>0</v>
      </c>
      <c r="F69" s="1098"/>
      <c r="G69" s="1168">
        <f>SUMIFS('A4 Cash'!$N:$N,'A4 Cash'!$A:$A,Table!$A$5,'A4 Cash'!$C:$C,'BFU A4'!$A69,'A4 Cash'!$R:$R,"2")-SUMIFS('A4 Banque'!$N:$N,'A4 Banque'!$A:$A,Table!$A$5,'A4 Banque'!$C:$C,'BFU A4'!$A69,'A4 Banque'!$R:$R,"2")</f>
        <v>0</v>
      </c>
      <c r="H69" s="1099">
        <f t="shared" si="5"/>
        <v>0</v>
      </c>
      <c r="I69" s="1098"/>
      <c r="J69" s="1168">
        <f>SUMIFS('A4 Cash'!$N:$N,'A4 Cash'!$A:$A,Table!$A$5,'A4 Cash'!$C:$C,'BFU A4'!$A69,'A4 Cash'!$R:$R,"3")-SUMIFS('A4 Banque'!$N:$N,'A4 Banque'!$A:$A,Table!$A$5,'A4 Banque'!$C:$C,'BFU A4'!$A69,'A4 Banque'!$R:$R,"3")</f>
        <v>0</v>
      </c>
      <c r="K69" s="1099">
        <f t="shared" si="6"/>
        <v>0</v>
      </c>
      <c r="L69" s="1098"/>
      <c r="M69" s="1168">
        <f>SUMIFS('A4 Cash'!$N:$N,'A4 Cash'!$A:$A,Table!$A$5,'A4 Cash'!$C:$C,'BFU A4'!$A69,'A4 Cash'!$R:$R,"4")-SUMIFS('A4 Banque'!$N:$N,'A4 Banque'!$A:$A,Table!$A$5,'A4 Banque'!$C:$C,'BFU A4'!$A69,'A4 Banque'!$R:$R,"4")</f>
        <v>0</v>
      </c>
      <c r="N69" s="1099">
        <f t="shared" si="7"/>
        <v>0</v>
      </c>
      <c r="P69" s="1098">
        <f t="shared" si="13"/>
        <v>0</v>
      </c>
      <c r="Q69" s="1117">
        <f t="shared" si="13"/>
        <v>0</v>
      </c>
      <c r="R69" s="1099">
        <f t="shared" si="14"/>
        <v>0</v>
      </c>
      <c r="T69" s="1099"/>
      <c r="U69" s="1099">
        <f t="shared" si="15"/>
        <v>0</v>
      </c>
    </row>
    <row r="70" spans="1:21" ht="15.75">
      <c r="A70" s="979" t="s">
        <v>1636</v>
      </c>
      <c r="B70" s="1080">
        <f>'Budget general'!B73</f>
        <v>0</v>
      </c>
      <c r="C70" s="1108"/>
      <c r="D70" s="1173">
        <f>SUMIFS('A4 Cash'!$N:$N,'A4 Cash'!$A:$A,Table!$A$5,'A4 Cash'!$C:$C,'BFU A4'!$A70,'A4 Cash'!$R:$R,"1")-SUMIFS('A4 Banque'!$N:$N,'A4 Banque'!$A:$A,Table!$A$5,'A4 Banque'!$C:$C,'BFU A4'!A70,'A4 Banque'!$R:$R,"1")</f>
        <v>0</v>
      </c>
      <c r="E70" s="1109">
        <f t="shared" si="16"/>
        <v>0</v>
      </c>
      <c r="F70" s="1108"/>
      <c r="G70" s="1173">
        <f>SUMIFS('A4 Cash'!$N:$N,'A4 Cash'!$A:$A,Table!$A$5,'A4 Cash'!$C:$C,'BFU A4'!$A70,'A4 Cash'!$R:$R,"2")-SUMIFS('A4 Banque'!$N:$N,'A4 Banque'!$A:$A,Table!$A$5,'A4 Banque'!$C:$C,'BFU A4'!$A70,'A4 Banque'!$R:$R,"2")</f>
        <v>0</v>
      </c>
      <c r="H70" s="1109">
        <f t="shared" si="5"/>
        <v>0</v>
      </c>
      <c r="I70" s="1108"/>
      <c r="J70" s="1173">
        <f>SUMIFS('A4 Cash'!$N:$N,'A4 Cash'!$A:$A,Table!$A$5,'A4 Cash'!$C:$C,'BFU A4'!$A70,'A4 Cash'!$R:$R,"3")-SUMIFS('A4 Banque'!$N:$N,'A4 Banque'!$A:$A,Table!$A$5,'A4 Banque'!$C:$C,'BFU A4'!$A70,'A4 Banque'!$R:$R,"3")</f>
        <v>0</v>
      </c>
      <c r="K70" s="1109">
        <f t="shared" si="6"/>
        <v>0</v>
      </c>
      <c r="L70" s="1108"/>
      <c r="M70" s="1173">
        <f>SUMIFS('A4 Cash'!$N:$N,'A4 Cash'!$A:$A,Table!$A$5,'A4 Cash'!$C:$C,'BFU A4'!$A70,'A4 Cash'!$R:$R,"4")-SUMIFS('A4 Banque'!$N:$N,'A4 Banque'!$A:$A,Table!$A$5,'A4 Banque'!$C:$C,'BFU A4'!$A70,'A4 Banque'!$R:$R,"4")</f>
        <v>0</v>
      </c>
      <c r="N70" s="1109">
        <f t="shared" si="7"/>
        <v>0</v>
      </c>
      <c r="P70" s="1098">
        <f t="shared" si="13"/>
        <v>0</v>
      </c>
      <c r="Q70" s="1117">
        <f t="shared" si="13"/>
        <v>0</v>
      </c>
      <c r="R70" s="1099">
        <f t="shared" si="14"/>
        <v>0</v>
      </c>
      <c r="T70" s="1109"/>
      <c r="U70" s="1109">
        <f t="shared" si="15"/>
        <v>0</v>
      </c>
    </row>
    <row r="71" spans="1:21" ht="15.75">
      <c r="A71" s="979" t="s">
        <v>1637</v>
      </c>
      <c r="B71" s="1080">
        <f>'Budget general'!B74</f>
        <v>0</v>
      </c>
      <c r="C71" s="1098"/>
      <c r="D71" s="1168">
        <f>SUMIFS('A4 Cash'!$N:$N,'A4 Cash'!$A:$A,Table!$A$5,'A4 Cash'!$C:$C,'BFU A4'!$A71,'A4 Cash'!$R:$R,"1")-SUMIFS('A4 Banque'!$N:$N,'A4 Banque'!$A:$A,Table!$A$5,'A4 Banque'!$C:$C,'BFU A4'!A71,'A4 Banque'!$R:$R,"1")</f>
        <v>0</v>
      </c>
      <c r="E71" s="1099">
        <f t="shared" si="16"/>
        <v>0</v>
      </c>
      <c r="F71" s="1098"/>
      <c r="G71" s="1168">
        <f>SUMIFS('A4 Cash'!$N:$N,'A4 Cash'!$A:$A,Table!$A$5,'A4 Cash'!$C:$C,'BFU A4'!$A71,'A4 Cash'!$R:$R,"2")-SUMIFS('A4 Banque'!$N:$N,'A4 Banque'!$A:$A,Table!$A$5,'A4 Banque'!$C:$C,'BFU A4'!$A71,'A4 Banque'!$R:$R,"2")</f>
        <v>0</v>
      </c>
      <c r="H71" s="1099">
        <f t="shared" ref="H71:H105" si="17">F71-G71</f>
        <v>0</v>
      </c>
      <c r="I71" s="1098"/>
      <c r="J71" s="1168">
        <f>SUMIFS('A4 Cash'!$N:$N,'A4 Cash'!$A:$A,Table!$A$5,'A4 Cash'!$C:$C,'BFU A4'!$A71,'A4 Cash'!$R:$R,"3")-SUMIFS('A4 Banque'!$N:$N,'A4 Banque'!$A:$A,Table!$A$5,'A4 Banque'!$C:$C,'BFU A4'!$A71,'A4 Banque'!$R:$R,"3")</f>
        <v>0</v>
      </c>
      <c r="K71" s="1099">
        <f t="shared" ref="K71:K105" si="18">I71-J71</f>
        <v>0</v>
      </c>
      <c r="L71" s="1098"/>
      <c r="M71" s="1168">
        <f>SUMIFS('A4 Cash'!$N:$N,'A4 Cash'!$A:$A,Table!$A$5,'A4 Cash'!$C:$C,'BFU A4'!$A71,'A4 Cash'!$R:$R,"4")-SUMIFS('A4 Banque'!$N:$N,'A4 Banque'!$A:$A,Table!$A$5,'A4 Banque'!$C:$C,'BFU A4'!$A71,'A4 Banque'!$R:$R,"4")</f>
        <v>0</v>
      </c>
      <c r="N71" s="1099">
        <f t="shared" ref="N71:N105" si="19">L71-M71</f>
        <v>0</v>
      </c>
      <c r="P71" s="1098">
        <f t="shared" si="13"/>
        <v>0</v>
      </c>
      <c r="Q71" s="1117">
        <f t="shared" si="13"/>
        <v>0</v>
      </c>
      <c r="R71" s="1099">
        <f t="shared" si="14"/>
        <v>0</v>
      </c>
      <c r="T71" s="1099"/>
      <c r="U71" s="1099">
        <f t="shared" si="15"/>
        <v>0</v>
      </c>
    </row>
    <row r="72" spans="1:21" ht="15.75">
      <c r="A72" s="979" t="s">
        <v>1638</v>
      </c>
      <c r="B72" s="1080">
        <f>'Budget general'!B75</f>
        <v>0</v>
      </c>
      <c r="C72" s="1098"/>
      <c r="D72" s="1168">
        <f>SUMIFS('A4 Cash'!$N:$N,'A4 Cash'!$A:$A,Table!$A$5,'A4 Cash'!$C:$C,'BFU A4'!$A72,'A4 Cash'!$R:$R,"1")-SUMIFS('A4 Banque'!$N:$N,'A4 Banque'!$A:$A,Table!$A$5,'A4 Banque'!$C:$C,'BFU A4'!A72,'A4 Banque'!$R:$R,"1")</f>
        <v>0</v>
      </c>
      <c r="E72" s="1099">
        <f t="shared" si="16"/>
        <v>0</v>
      </c>
      <c r="F72" s="1098"/>
      <c r="G72" s="1168">
        <f>SUMIFS('A4 Cash'!$N:$N,'A4 Cash'!$A:$A,Table!$A$5,'A4 Cash'!$C:$C,'BFU A4'!$A72,'A4 Cash'!$R:$R,"2")-SUMIFS('A4 Banque'!$N:$N,'A4 Banque'!$A:$A,Table!$A$5,'A4 Banque'!$C:$C,'BFU A4'!$A72,'A4 Banque'!$R:$R,"2")</f>
        <v>0</v>
      </c>
      <c r="H72" s="1099">
        <f t="shared" si="17"/>
        <v>0</v>
      </c>
      <c r="I72" s="1098"/>
      <c r="J72" s="1168">
        <f>SUMIFS('A4 Cash'!$N:$N,'A4 Cash'!$A:$A,Table!$A$5,'A4 Cash'!$C:$C,'BFU A4'!$A72,'A4 Cash'!$R:$R,"3")-SUMIFS('A4 Banque'!$N:$N,'A4 Banque'!$A:$A,Table!$A$5,'A4 Banque'!$C:$C,'BFU A4'!$A72,'A4 Banque'!$R:$R,"3")</f>
        <v>0</v>
      </c>
      <c r="K72" s="1099">
        <f t="shared" si="18"/>
        <v>0</v>
      </c>
      <c r="L72" s="1098"/>
      <c r="M72" s="1168">
        <f>SUMIFS('A4 Cash'!$N:$N,'A4 Cash'!$A:$A,Table!$A$5,'A4 Cash'!$C:$C,'BFU A4'!$A72,'A4 Cash'!$R:$R,"4")-SUMIFS('A4 Banque'!$N:$N,'A4 Banque'!$A:$A,Table!$A$5,'A4 Banque'!$C:$C,'BFU A4'!$A72,'A4 Banque'!$R:$R,"4")</f>
        <v>0</v>
      </c>
      <c r="N72" s="1099">
        <f t="shared" si="19"/>
        <v>0</v>
      </c>
      <c r="P72" s="1098">
        <f t="shared" si="13"/>
        <v>0</v>
      </c>
      <c r="Q72" s="1117">
        <f t="shared" si="13"/>
        <v>0</v>
      </c>
      <c r="R72" s="1099">
        <f t="shared" si="14"/>
        <v>0</v>
      </c>
      <c r="T72" s="1099"/>
      <c r="U72" s="1099">
        <f t="shared" si="15"/>
        <v>0</v>
      </c>
    </row>
    <row r="73" spans="1:21" ht="15.75">
      <c r="A73" s="979" t="s">
        <v>1639</v>
      </c>
      <c r="B73" s="1080">
        <f>'Budget general'!B76</f>
        <v>0</v>
      </c>
      <c r="C73" s="1098"/>
      <c r="D73" s="1168">
        <f>SUMIFS('A4 Cash'!$N:$N,'A4 Cash'!$A:$A,Table!$A$5,'A4 Cash'!$C:$C,'BFU A4'!$A73,'A4 Cash'!$R:$R,"1")-SUMIFS('A4 Banque'!$N:$N,'A4 Banque'!$A:$A,Table!$A$5,'A4 Banque'!$C:$C,'BFU A4'!A73,'A4 Banque'!$R:$R,"1")</f>
        <v>0</v>
      </c>
      <c r="E73" s="1099">
        <f t="shared" si="16"/>
        <v>0</v>
      </c>
      <c r="F73" s="1098"/>
      <c r="G73" s="1168">
        <f>SUMIFS('A4 Cash'!$N:$N,'A4 Cash'!$A:$A,Table!$A$5,'A4 Cash'!$C:$C,'BFU A4'!$A73,'A4 Cash'!$R:$R,"2")-SUMIFS('A4 Banque'!$N:$N,'A4 Banque'!$A:$A,Table!$A$5,'A4 Banque'!$C:$C,'BFU A4'!$A73,'A4 Banque'!$R:$R,"2")</f>
        <v>0</v>
      </c>
      <c r="H73" s="1099">
        <f t="shared" si="17"/>
        <v>0</v>
      </c>
      <c r="I73" s="1098"/>
      <c r="J73" s="1168">
        <f>SUMIFS('A4 Cash'!$N:$N,'A4 Cash'!$A:$A,Table!$A$5,'A4 Cash'!$C:$C,'BFU A4'!$A73,'A4 Cash'!$R:$R,"3")-SUMIFS('A4 Banque'!$N:$N,'A4 Banque'!$A:$A,Table!$A$5,'A4 Banque'!$C:$C,'BFU A4'!$A73,'A4 Banque'!$R:$R,"3")</f>
        <v>0</v>
      </c>
      <c r="K73" s="1099">
        <f t="shared" si="18"/>
        <v>0</v>
      </c>
      <c r="L73" s="1098"/>
      <c r="M73" s="1168">
        <f>SUMIFS('A4 Cash'!$N:$N,'A4 Cash'!$A:$A,Table!$A$5,'A4 Cash'!$C:$C,'BFU A4'!$A73,'A4 Cash'!$R:$R,"4")-SUMIFS('A4 Banque'!$N:$N,'A4 Banque'!$A:$A,Table!$A$5,'A4 Banque'!$C:$C,'BFU A4'!$A73,'A4 Banque'!$R:$R,"4")</f>
        <v>0</v>
      </c>
      <c r="N73" s="1099">
        <f t="shared" si="19"/>
        <v>0</v>
      </c>
      <c r="P73" s="1098">
        <f t="shared" si="13"/>
        <v>0</v>
      </c>
      <c r="Q73" s="1117">
        <f t="shared" si="13"/>
        <v>0</v>
      </c>
      <c r="R73" s="1099">
        <f t="shared" si="14"/>
        <v>0</v>
      </c>
      <c r="T73" s="1099"/>
      <c r="U73" s="1099">
        <f t="shared" si="15"/>
        <v>0</v>
      </c>
    </row>
    <row r="74" spans="1:21" ht="15.75">
      <c r="A74" s="979" t="s">
        <v>1640</v>
      </c>
      <c r="B74" s="1081">
        <f>'Budget general'!B77</f>
        <v>0</v>
      </c>
      <c r="C74" s="1102"/>
      <c r="D74" s="1170">
        <f>SUMIFS('A4 Cash'!$N:$N,'A4 Cash'!$A:$A,Table!$A$5,'A4 Cash'!$C:$C,'BFU A4'!$A74,'A4 Cash'!$R:$R,"1")-SUMIFS('A4 Banque'!$N:$N,'A4 Banque'!$A:$A,Table!$A$5,'A4 Banque'!$C:$C,'BFU A4'!A74,'A4 Banque'!$R:$R,"1")</f>
        <v>0</v>
      </c>
      <c r="E74" s="1103">
        <f t="shared" si="16"/>
        <v>0</v>
      </c>
      <c r="F74" s="1102"/>
      <c r="G74" s="1170">
        <f>SUMIFS('A4 Cash'!$N:$N,'A4 Cash'!$A:$A,Table!$A$5,'A4 Cash'!$C:$C,'BFU A4'!$A74,'A4 Cash'!$R:$R,"2")-SUMIFS('A4 Banque'!$N:$N,'A4 Banque'!$A:$A,Table!$A$5,'A4 Banque'!$C:$C,'BFU A4'!$A74,'A4 Banque'!$R:$R,"2")</f>
        <v>0</v>
      </c>
      <c r="H74" s="1103">
        <f t="shared" si="17"/>
        <v>0</v>
      </c>
      <c r="I74" s="1102"/>
      <c r="J74" s="1170">
        <f>SUMIFS('A4 Cash'!$N:$N,'A4 Cash'!$A:$A,Table!$A$5,'A4 Cash'!$C:$C,'BFU A4'!$A74,'A4 Cash'!$R:$R,"3")-SUMIFS('A4 Banque'!$N:$N,'A4 Banque'!$A:$A,Table!$A$5,'A4 Banque'!$C:$C,'BFU A4'!$A74,'A4 Banque'!$R:$R,"3")</f>
        <v>0</v>
      </c>
      <c r="K74" s="1103">
        <f t="shared" si="18"/>
        <v>0</v>
      </c>
      <c r="L74" s="1102"/>
      <c r="M74" s="1170">
        <f>SUMIFS('A4 Cash'!$N:$N,'A4 Cash'!$A:$A,Table!$A$5,'A4 Cash'!$C:$C,'BFU A4'!$A74,'A4 Cash'!$R:$R,"4")-SUMIFS('A4 Banque'!$N:$N,'A4 Banque'!$A:$A,Table!$A$5,'A4 Banque'!$C:$C,'BFU A4'!$A74,'A4 Banque'!$R:$R,"4")</f>
        <v>0</v>
      </c>
      <c r="N74" s="1103">
        <f t="shared" si="19"/>
        <v>0</v>
      </c>
      <c r="P74" s="1102">
        <f t="shared" si="13"/>
        <v>0</v>
      </c>
      <c r="Q74" s="1009">
        <f t="shared" si="13"/>
        <v>0</v>
      </c>
      <c r="R74" s="1103">
        <f t="shared" si="14"/>
        <v>0</v>
      </c>
      <c r="T74" s="1103"/>
      <c r="U74" s="1103">
        <f t="shared" si="15"/>
        <v>0</v>
      </c>
    </row>
    <row r="75" spans="1:21" ht="15.75">
      <c r="A75" s="979" t="s">
        <v>1641</v>
      </c>
      <c r="B75" s="1080">
        <f>'Budget general'!B78</f>
        <v>0</v>
      </c>
      <c r="C75" s="1110"/>
      <c r="D75" s="1171">
        <f>SUMIFS('A4 Cash'!$N:$N,'A4 Cash'!$A:$A,Table!$A$5,'A4 Cash'!$C:$C,'BFU A4'!$A75,'A4 Cash'!$R:$R,"1")-SUMIFS('A4 Banque'!$N:$N,'A4 Banque'!$A:$A,Table!$A$5,'A4 Banque'!$C:$C,'BFU A4'!A75,'A4 Banque'!$R:$R,"1")</f>
        <v>0</v>
      </c>
      <c r="E75" s="1111">
        <f t="shared" si="16"/>
        <v>0</v>
      </c>
      <c r="F75" s="1110"/>
      <c r="G75" s="1171">
        <f>SUMIFS('A4 Cash'!$N:$N,'A4 Cash'!$A:$A,Table!$A$5,'A4 Cash'!$C:$C,'BFU A4'!$A75,'A4 Cash'!$R:$R,"2")-SUMIFS('A4 Banque'!$N:$N,'A4 Banque'!$A:$A,Table!$A$5,'A4 Banque'!$C:$C,'BFU A4'!$A75,'A4 Banque'!$R:$R,"2")</f>
        <v>0</v>
      </c>
      <c r="H75" s="1111">
        <f t="shared" si="17"/>
        <v>0</v>
      </c>
      <c r="I75" s="1110"/>
      <c r="J75" s="1171">
        <f>SUMIFS('A4 Cash'!$N:$N,'A4 Cash'!$A:$A,Table!$A$5,'A4 Cash'!$C:$C,'BFU A4'!$A75,'A4 Cash'!$R:$R,"3")-SUMIFS('A4 Banque'!$N:$N,'A4 Banque'!$A:$A,Table!$A$5,'A4 Banque'!$C:$C,'BFU A4'!$A75,'A4 Banque'!$R:$R,"3")</f>
        <v>0</v>
      </c>
      <c r="K75" s="1111">
        <f t="shared" si="18"/>
        <v>0</v>
      </c>
      <c r="L75" s="1110"/>
      <c r="M75" s="1171">
        <f>SUMIFS('A4 Cash'!$N:$N,'A4 Cash'!$A:$A,Table!$A$5,'A4 Cash'!$C:$C,'BFU A4'!$A75,'A4 Cash'!$R:$R,"4")-SUMIFS('A4 Banque'!$N:$N,'A4 Banque'!$A:$A,Table!$A$5,'A4 Banque'!$C:$C,'BFU A4'!$A75,'A4 Banque'!$R:$R,"4")</f>
        <v>0</v>
      </c>
      <c r="N75" s="1111">
        <f t="shared" si="19"/>
        <v>0</v>
      </c>
      <c r="P75" s="1110">
        <f t="shared" si="13"/>
        <v>0</v>
      </c>
      <c r="Q75" s="1117">
        <f t="shared" si="13"/>
        <v>0</v>
      </c>
      <c r="R75" s="1111">
        <f t="shared" si="14"/>
        <v>0</v>
      </c>
      <c r="T75" s="1111"/>
      <c r="U75" s="1111">
        <f t="shared" si="15"/>
        <v>0</v>
      </c>
    </row>
    <row r="76" spans="1:21" ht="15.75">
      <c r="A76" s="979" t="s">
        <v>1642</v>
      </c>
      <c r="B76" s="1082">
        <f>'Budget general'!B79</f>
        <v>0</v>
      </c>
      <c r="C76" s="1112"/>
      <c r="D76" s="1174">
        <f>SUMIFS('A4 Cash'!$N:$N,'A4 Cash'!$A:$A,Table!$A$5,'A4 Cash'!$C:$C,'BFU A4'!$A76,'A4 Cash'!$R:$R,"1")-SUMIFS('A4 Banque'!$N:$N,'A4 Banque'!$A:$A,Table!$A$5,'A4 Banque'!$C:$C,'BFU A4'!A76,'A4 Banque'!$R:$R,"1")</f>
        <v>0</v>
      </c>
      <c r="E76" s="1113">
        <f t="shared" si="16"/>
        <v>0</v>
      </c>
      <c r="F76" s="1112"/>
      <c r="G76" s="1174">
        <f>SUMIFS('A4 Cash'!$N:$N,'A4 Cash'!$A:$A,Table!$A$5,'A4 Cash'!$C:$C,'BFU A4'!$A76,'A4 Cash'!$R:$R,"2")-SUMIFS('A4 Banque'!$N:$N,'A4 Banque'!$A:$A,Table!$A$5,'A4 Banque'!$C:$C,'BFU A4'!$A76,'A4 Banque'!$R:$R,"2")</f>
        <v>0</v>
      </c>
      <c r="H76" s="1113">
        <f t="shared" si="17"/>
        <v>0</v>
      </c>
      <c r="I76" s="1112"/>
      <c r="J76" s="1174">
        <f>SUMIFS('A4 Cash'!$N:$N,'A4 Cash'!$A:$A,Table!$A$5,'A4 Cash'!$C:$C,'BFU A4'!$A76,'A4 Cash'!$R:$R,"3")-SUMIFS('A4 Banque'!$N:$N,'A4 Banque'!$A:$A,Table!$A$5,'A4 Banque'!$C:$C,'BFU A4'!$A76,'A4 Banque'!$R:$R,"3")</f>
        <v>0</v>
      </c>
      <c r="K76" s="1113">
        <f t="shared" si="18"/>
        <v>0</v>
      </c>
      <c r="L76" s="1112"/>
      <c r="M76" s="1174">
        <f>SUMIFS('A4 Cash'!$N:$N,'A4 Cash'!$A:$A,Table!$A$5,'A4 Cash'!$C:$C,'BFU A4'!$A76,'A4 Cash'!$R:$R,"4")-SUMIFS('A4 Banque'!$N:$N,'A4 Banque'!$A:$A,Table!$A$5,'A4 Banque'!$C:$C,'BFU A4'!$A76,'A4 Banque'!$R:$R,"4")</f>
        <v>0</v>
      </c>
      <c r="N76" s="1113">
        <f t="shared" si="19"/>
        <v>0</v>
      </c>
      <c r="P76" s="1112">
        <f t="shared" si="13"/>
        <v>0</v>
      </c>
      <c r="Q76" s="1117">
        <f t="shared" si="13"/>
        <v>0</v>
      </c>
      <c r="R76" s="1113">
        <f t="shared" si="14"/>
        <v>0</v>
      </c>
      <c r="T76" s="1113"/>
      <c r="U76" s="1113">
        <f t="shared" si="15"/>
        <v>0</v>
      </c>
    </row>
    <row r="77" spans="1:21" ht="15.75">
      <c r="A77" s="979" t="s">
        <v>1643</v>
      </c>
      <c r="B77" s="1082">
        <f>'Budget general'!B80</f>
        <v>0</v>
      </c>
      <c r="C77" s="1098"/>
      <c r="D77" s="1168">
        <f>SUMIFS('A4 Cash'!$N:$N,'A4 Cash'!$A:$A,Table!$A$5,'A4 Cash'!$C:$C,'BFU A4'!$A77,'A4 Cash'!$R:$R,"1")-SUMIFS('A4 Banque'!$N:$N,'A4 Banque'!$A:$A,Table!$A$5,'A4 Banque'!$C:$C,'BFU A4'!A77,'A4 Banque'!$R:$R,"1")</f>
        <v>0</v>
      </c>
      <c r="E77" s="1099">
        <f t="shared" si="16"/>
        <v>0</v>
      </c>
      <c r="F77" s="1098"/>
      <c r="G77" s="1168">
        <f>SUMIFS('A4 Cash'!$N:$N,'A4 Cash'!$A:$A,Table!$A$5,'A4 Cash'!$C:$C,'BFU A4'!$A77,'A4 Cash'!$R:$R,"2")-SUMIFS('A4 Banque'!$N:$N,'A4 Banque'!$A:$A,Table!$A$5,'A4 Banque'!$C:$C,'BFU A4'!$A77,'A4 Banque'!$R:$R,"2")</f>
        <v>0</v>
      </c>
      <c r="H77" s="1099">
        <f t="shared" si="17"/>
        <v>0</v>
      </c>
      <c r="I77" s="1098"/>
      <c r="J77" s="1168">
        <f>SUMIFS('A4 Cash'!$N:$N,'A4 Cash'!$A:$A,Table!$A$5,'A4 Cash'!$C:$C,'BFU A4'!$A77,'A4 Cash'!$R:$R,"3")-SUMIFS('A4 Banque'!$N:$N,'A4 Banque'!$A:$A,Table!$A$5,'A4 Banque'!$C:$C,'BFU A4'!$A77,'A4 Banque'!$R:$R,"3")</f>
        <v>0</v>
      </c>
      <c r="K77" s="1099">
        <f t="shared" si="18"/>
        <v>0</v>
      </c>
      <c r="L77" s="1098"/>
      <c r="M77" s="1168">
        <f>SUMIFS('A4 Cash'!$N:$N,'A4 Cash'!$A:$A,Table!$A$5,'A4 Cash'!$C:$C,'BFU A4'!$A77,'A4 Cash'!$R:$R,"4")-SUMIFS('A4 Banque'!$N:$N,'A4 Banque'!$A:$A,Table!$A$5,'A4 Banque'!$C:$C,'BFU A4'!$A77,'A4 Banque'!$R:$R,"4")</f>
        <v>0</v>
      </c>
      <c r="N77" s="1099">
        <f t="shared" si="19"/>
        <v>0</v>
      </c>
      <c r="P77" s="1098">
        <f t="shared" si="13"/>
        <v>0</v>
      </c>
      <c r="Q77" s="1117">
        <f t="shared" si="13"/>
        <v>0</v>
      </c>
      <c r="R77" s="1099">
        <f t="shared" si="14"/>
        <v>0</v>
      </c>
      <c r="S77" s="952"/>
      <c r="T77" s="1099"/>
      <c r="U77" s="1099">
        <f t="shared" si="15"/>
        <v>0</v>
      </c>
    </row>
    <row r="78" spans="1:21" ht="15.75">
      <c r="A78" s="979" t="s">
        <v>1644</v>
      </c>
      <c r="B78" s="1082">
        <f>'Budget general'!B81</f>
        <v>0</v>
      </c>
      <c r="C78" s="1098"/>
      <c r="D78" s="1168">
        <f>SUMIFS('A4 Cash'!$N:$N,'A4 Cash'!$A:$A,Table!$A$5,'A4 Cash'!$C:$C,'BFU A4'!$A78,'A4 Cash'!$R:$R,"1")-SUMIFS('A4 Banque'!$N:$N,'A4 Banque'!$A:$A,Table!$A$5,'A4 Banque'!$C:$C,'BFU A4'!A78,'A4 Banque'!$R:$R,"1")</f>
        <v>0</v>
      </c>
      <c r="E78" s="1099">
        <f t="shared" si="16"/>
        <v>0</v>
      </c>
      <c r="F78" s="1098"/>
      <c r="G78" s="1168">
        <f>SUMIFS('A4 Cash'!$N:$N,'A4 Cash'!$A:$A,Table!$A$5,'A4 Cash'!$C:$C,'BFU A4'!$A78,'A4 Cash'!$R:$R,"2")-SUMIFS('A4 Banque'!$N:$N,'A4 Banque'!$A:$A,Table!$A$5,'A4 Banque'!$C:$C,'BFU A4'!$A78,'A4 Banque'!$R:$R,"2")</f>
        <v>0</v>
      </c>
      <c r="H78" s="1099">
        <f t="shared" si="17"/>
        <v>0</v>
      </c>
      <c r="I78" s="1098"/>
      <c r="J78" s="1168">
        <f>SUMIFS('A4 Cash'!$N:$N,'A4 Cash'!$A:$A,Table!$A$5,'A4 Cash'!$C:$C,'BFU A4'!$A78,'A4 Cash'!$R:$R,"3")-SUMIFS('A4 Banque'!$N:$N,'A4 Banque'!$A:$A,Table!$A$5,'A4 Banque'!$C:$C,'BFU A4'!$A78,'A4 Banque'!$R:$R,"3")</f>
        <v>0</v>
      </c>
      <c r="K78" s="1099">
        <f t="shared" si="18"/>
        <v>0</v>
      </c>
      <c r="L78" s="1098"/>
      <c r="M78" s="1168">
        <f>SUMIFS('A4 Cash'!$N:$N,'A4 Cash'!$A:$A,Table!$A$5,'A4 Cash'!$C:$C,'BFU A4'!$A78,'A4 Cash'!$R:$R,"4")-SUMIFS('A4 Banque'!$N:$N,'A4 Banque'!$A:$A,Table!$A$5,'A4 Banque'!$C:$C,'BFU A4'!$A78,'A4 Banque'!$R:$R,"4")</f>
        <v>0</v>
      </c>
      <c r="N78" s="1099">
        <f t="shared" si="19"/>
        <v>0</v>
      </c>
      <c r="P78" s="1098">
        <f t="shared" si="13"/>
        <v>0</v>
      </c>
      <c r="Q78" s="1117">
        <f t="shared" si="13"/>
        <v>0</v>
      </c>
      <c r="R78" s="1099">
        <f t="shared" si="14"/>
        <v>0</v>
      </c>
      <c r="T78" s="1099"/>
      <c r="U78" s="1099">
        <f t="shared" si="15"/>
        <v>0</v>
      </c>
    </row>
    <row r="79" spans="1:21" ht="14.45" customHeight="1" thickBot="1">
      <c r="A79" s="979" t="s">
        <v>1645</v>
      </c>
      <c r="B79" s="1082">
        <f>'Budget general'!B82</f>
        <v>0</v>
      </c>
      <c r="C79" s="1098"/>
      <c r="D79" s="1168">
        <f>SUMIFS('A4 Cash'!$N:$N,'A4 Cash'!$A:$A,Table!$A$5,'A4 Cash'!$C:$C,'BFU A4'!$A79,'A4 Cash'!$R:$R,"1")-SUMIFS('A4 Banque'!$N:$N,'A4 Banque'!$A:$A,Table!$A$5,'A4 Banque'!$C:$C,'BFU A4'!A79,'A4 Banque'!$R:$R,"1")</f>
        <v>0</v>
      </c>
      <c r="E79" s="1099">
        <f t="shared" si="16"/>
        <v>0</v>
      </c>
      <c r="F79" s="1098"/>
      <c r="G79" s="1168">
        <f>SUMIFS('A4 Cash'!$N:$N,'A4 Cash'!$A:$A,Table!$A$5,'A4 Cash'!$C:$C,'BFU A4'!$A79,'A4 Cash'!$R:$R,"2")-SUMIFS('A4 Banque'!$N:$N,'A4 Banque'!$A:$A,Table!$A$5,'A4 Banque'!$C:$C,'BFU A4'!$A79,'A4 Banque'!$R:$R,"2")</f>
        <v>0</v>
      </c>
      <c r="H79" s="1099">
        <f t="shared" si="17"/>
        <v>0</v>
      </c>
      <c r="I79" s="1098"/>
      <c r="J79" s="1168">
        <f>SUMIFS('A4 Cash'!$N:$N,'A4 Cash'!$A:$A,Table!$A$5,'A4 Cash'!$C:$C,'BFU A4'!$A79,'A4 Cash'!$R:$R,"3")-SUMIFS('A4 Banque'!$N:$N,'A4 Banque'!$A:$A,Table!$A$5,'A4 Banque'!$C:$C,'BFU A4'!$A79,'A4 Banque'!$R:$R,"3")</f>
        <v>0</v>
      </c>
      <c r="K79" s="1099">
        <f t="shared" si="18"/>
        <v>0</v>
      </c>
      <c r="L79" s="1098"/>
      <c r="M79" s="1168">
        <f>SUMIFS('A4 Cash'!$N:$N,'A4 Cash'!$A:$A,Table!$A$5,'A4 Cash'!$C:$C,'BFU A4'!$A79,'A4 Cash'!$R:$R,"4")-SUMIFS('A4 Banque'!$N:$N,'A4 Banque'!$A:$A,Table!$A$5,'A4 Banque'!$C:$C,'BFU A4'!$A79,'A4 Banque'!$R:$R,"4")</f>
        <v>0</v>
      </c>
      <c r="N79" s="1099">
        <f t="shared" si="19"/>
        <v>0</v>
      </c>
      <c r="P79" s="1098">
        <f t="shared" si="13"/>
        <v>0</v>
      </c>
      <c r="Q79" s="1117">
        <f t="shared" si="13"/>
        <v>0</v>
      </c>
      <c r="R79" s="1099">
        <f t="shared" si="14"/>
        <v>0</v>
      </c>
      <c r="T79" s="1099"/>
      <c r="U79" s="1099">
        <f t="shared" si="15"/>
        <v>0</v>
      </c>
    </row>
    <row r="80" spans="1:21" ht="14.45" customHeight="1" thickBot="1">
      <c r="A80" s="979" t="s">
        <v>1156</v>
      </c>
      <c r="B80" s="1070">
        <f>'Budget general'!B83</f>
        <v>0</v>
      </c>
      <c r="C80" s="1164">
        <f>C81+C87+C93+C99</f>
        <v>0</v>
      </c>
      <c r="D80" s="1164">
        <f>D81+D87+D93+D99</f>
        <v>0</v>
      </c>
      <c r="E80" s="1095">
        <f t="shared" si="16"/>
        <v>0</v>
      </c>
      <c r="F80" s="1164">
        <f>F81+F87+F93+F99</f>
        <v>0</v>
      </c>
      <c r="G80" s="1164">
        <f>G81+G87+G93+G99</f>
        <v>0</v>
      </c>
      <c r="H80" s="1095">
        <f t="shared" si="17"/>
        <v>0</v>
      </c>
      <c r="I80" s="1164">
        <f>I81+I87+I93+I99</f>
        <v>0</v>
      </c>
      <c r="J80" s="1164">
        <f>J81+J87+J93+J99</f>
        <v>0</v>
      </c>
      <c r="K80" s="1095">
        <f t="shared" si="18"/>
        <v>0</v>
      </c>
      <c r="L80" s="1164">
        <f>L81+L87+L93+L99</f>
        <v>0</v>
      </c>
      <c r="M80" s="1164">
        <f>M81+M87+M93+M99</f>
        <v>0</v>
      </c>
      <c r="N80" s="1095">
        <f t="shared" si="19"/>
        <v>0</v>
      </c>
      <c r="P80" s="1070">
        <f>P81+P87+P93+P99</f>
        <v>0</v>
      </c>
      <c r="Q80" s="1071">
        <f>E81+H81+K81+N81</f>
        <v>0</v>
      </c>
      <c r="R80" s="1095">
        <f t="shared" si="14"/>
        <v>0</v>
      </c>
      <c r="T80" s="1095"/>
      <c r="U80" s="1095">
        <f>U81+U87+U93+U99</f>
        <v>0</v>
      </c>
    </row>
    <row r="81" spans="1:21" ht="14.45" customHeight="1">
      <c r="A81" s="979" t="s">
        <v>1646</v>
      </c>
      <c r="B81" s="1079">
        <f>'Budget general'!B84</f>
        <v>0</v>
      </c>
      <c r="C81" s="1096"/>
      <c r="D81" s="1170">
        <f>SUMIFS('A4 Cash'!$N:$N,'A4 Cash'!$A:$A,Table!$A$5,'A4 Cash'!$C:$C,'BFU A4'!$A81,'A4 Cash'!$R:$R,"1")-SUMIFS('A4 Banque'!$N:$N,'A4 Banque'!$A:$A,Table!$A$5,'A4 Banque'!$C:$C,'BFU A4'!A81,'A4 Banque'!$R:$R,"1")</f>
        <v>0</v>
      </c>
      <c r="E81" s="1097">
        <f t="shared" si="16"/>
        <v>0</v>
      </c>
      <c r="F81" s="1096"/>
      <c r="G81" s="1170">
        <f>SUMIFS('A4 Cash'!$N:$N,'A4 Cash'!$A:$A,Table!$A$5,'A4 Cash'!$C:$C,'BFU A4'!$A81,'A4 Cash'!$R:$R,"2")-SUMIFS('A4 Banque'!$N:$N,'A4 Banque'!$A:$A,Table!$A$5,'A4 Banque'!$C:$C,'BFU A4'!$A81,'A4 Banque'!$R:$R,"2")</f>
        <v>0</v>
      </c>
      <c r="H81" s="1097">
        <f t="shared" si="17"/>
        <v>0</v>
      </c>
      <c r="I81" s="1096"/>
      <c r="J81" s="1170">
        <f>SUMIFS('A4 Cash'!$N:$N,'A4 Cash'!$A:$A,Table!$A$5,'A4 Cash'!$C:$C,'BFU A4'!$A81,'A4 Cash'!$R:$R,"3")-SUMIFS('A4 Banque'!$N:$N,'A4 Banque'!$A:$A,Table!$A$5,'A4 Banque'!$C:$C,'BFU A4'!$A81,'A4 Banque'!$R:$R,"3")</f>
        <v>0</v>
      </c>
      <c r="K81" s="1097">
        <f t="shared" si="18"/>
        <v>0</v>
      </c>
      <c r="L81" s="1096"/>
      <c r="M81" s="1170">
        <f>SUMIFS('A4 Cash'!$N:$N,'A4 Cash'!$A:$A,Table!$A$5,'A4 Cash'!$C:$C,'BFU A4'!$A81,'A4 Cash'!$R:$R,"4")-SUMIFS('A4 Banque'!$N:$N,'A4 Banque'!$A:$A,Table!$A$5,'A4 Banque'!$C:$C,'BFU A4'!$A81,'A4 Banque'!$R:$R,"4")</f>
        <v>0</v>
      </c>
      <c r="N81" s="1097">
        <f t="shared" si="19"/>
        <v>0</v>
      </c>
      <c r="P81" s="1096">
        <f>C81+F81+I81+L81</f>
        <v>0</v>
      </c>
      <c r="Q81" s="1096">
        <f>D81+G81+J81+M81</f>
        <v>0</v>
      </c>
      <c r="R81" s="1097">
        <f t="shared" si="14"/>
        <v>0</v>
      </c>
      <c r="T81" s="1097"/>
      <c r="U81" s="1097">
        <f>Q81-T81</f>
        <v>0</v>
      </c>
    </row>
    <row r="82" spans="1:21" ht="14.45" customHeight="1">
      <c r="A82" s="979" t="s">
        <v>1647</v>
      </c>
      <c r="B82" s="1080">
        <f>'Budget general'!B85</f>
        <v>0</v>
      </c>
      <c r="C82" s="1098"/>
      <c r="D82" s="1168">
        <f>SUMIFS('A4 Cash'!$N:$N,'A4 Cash'!$A:$A,Table!$A$5,'A4 Cash'!$C:$C,'BFU A4'!$A82,'A4 Cash'!$R:$R,"1")-SUMIFS('A4 Banque'!$N:$N,'A4 Banque'!$A:$A,Table!$A$5,'A4 Banque'!$C:$C,'BFU A4'!A82,'A4 Banque'!$R:$R,"1")</f>
        <v>0</v>
      </c>
      <c r="E82" s="1099">
        <f t="shared" si="16"/>
        <v>0</v>
      </c>
      <c r="F82" s="1098"/>
      <c r="G82" s="1168">
        <f>SUMIFS('A4 Cash'!$N:$N,'A4 Cash'!$A:$A,Table!$A$5,'A4 Cash'!$C:$C,'BFU A4'!$A82,'A4 Cash'!$R:$R,"2")-SUMIFS('A4 Banque'!$N:$N,'A4 Banque'!$A:$A,Table!$A$5,'A4 Banque'!$C:$C,'BFU A4'!$A82,'A4 Banque'!$R:$R,"2")</f>
        <v>0</v>
      </c>
      <c r="H82" s="1099">
        <f t="shared" si="17"/>
        <v>0</v>
      </c>
      <c r="I82" s="1098"/>
      <c r="J82" s="1168">
        <f>SUMIFS('A4 Cash'!$N:$N,'A4 Cash'!$A:$A,Table!$A$5,'A4 Cash'!$C:$C,'BFU A4'!$A82,'A4 Cash'!$R:$R,"3")-SUMIFS('A4 Banque'!$N:$N,'A4 Banque'!$A:$A,Table!$A$5,'A4 Banque'!$C:$C,'BFU A4'!$A82,'A4 Banque'!$R:$R,"3")</f>
        <v>0</v>
      </c>
      <c r="K82" s="1099">
        <f t="shared" si="18"/>
        <v>0</v>
      </c>
      <c r="L82" s="1098"/>
      <c r="M82" s="1168">
        <f>SUMIFS('A4 Cash'!$N:$N,'A4 Cash'!$A:$A,Table!$A$5,'A4 Cash'!$C:$C,'BFU A4'!$A82,'A4 Cash'!$R:$R,"4")-SUMIFS('A4 Banque'!$N:$N,'A4 Banque'!$A:$A,Table!$A$5,'A4 Banque'!$C:$C,'BFU A4'!$A82,'A4 Banque'!$R:$R,"4")</f>
        <v>0</v>
      </c>
      <c r="N82" s="1099">
        <f t="shared" si="19"/>
        <v>0</v>
      </c>
      <c r="P82" s="1098">
        <f t="shared" ref="P82:Q104" si="20">C82+F82+I82+L82</f>
        <v>0</v>
      </c>
      <c r="Q82" s="1117">
        <f t="shared" si="20"/>
        <v>0</v>
      </c>
      <c r="R82" s="1099">
        <f t="shared" si="14"/>
        <v>0</v>
      </c>
      <c r="T82" s="1099"/>
      <c r="U82" s="1099">
        <f t="shared" ref="U82:U104" si="21">Q82-T82</f>
        <v>0</v>
      </c>
    </row>
    <row r="83" spans="1:21" ht="14.45" customHeight="1">
      <c r="A83" s="979" t="s">
        <v>1648</v>
      </c>
      <c r="B83" s="1080">
        <f>'Budget general'!B86</f>
        <v>0</v>
      </c>
      <c r="C83" s="1098"/>
      <c r="D83" s="1168">
        <f>SUMIFS('A4 Cash'!$N:$N,'A4 Cash'!$A:$A,Table!$A$5,'A4 Cash'!$C:$C,'BFU A4'!$A83,'A4 Cash'!$R:$R,"1")-SUMIFS('A4 Banque'!$N:$N,'A4 Banque'!$A:$A,Table!$A$5,'A4 Banque'!$C:$C,'BFU A4'!A83,'A4 Banque'!$R:$R,"1")</f>
        <v>0</v>
      </c>
      <c r="E83" s="1099">
        <f t="shared" si="16"/>
        <v>0</v>
      </c>
      <c r="F83" s="1098"/>
      <c r="G83" s="1168">
        <f>SUMIFS('A4 Cash'!$N:$N,'A4 Cash'!$A:$A,Table!$A$5,'A4 Cash'!$C:$C,'BFU A4'!$A83,'A4 Cash'!$R:$R,"2")-SUMIFS('A4 Banque'!$N:$N,'A4 Banque'!$A:$A,Table!$A$5,'A4 Banque'!$C:$C,'BFU A4'!$A83,'A4 Banque'!$R:$R,"2")</f>
        <v>0</v>
      </c>
      <c r="H83" s="1099">
        <f t="shared" si="17"/>
        <v>0</v>
      </c>
      <c r="I83" s="1098"/>
      <c r="J83" s="1168">
        <f>SUMIFS('A4 Cash'!$N:$N,'A4 Cash'!$A:$A,Table!$A$5,'A4 Cash'!$C:$C,'BFU A4'!$A83,'A4 Cash'!$R:$R,"3")-SUMIFS('A4 Banque'!$N:$N,'A4 Banque'!$A:$A,Table!$A$5,'A4 Banque'!$C:$C,'BFU A4'!$A83,'A4 Banque'!$R:$R,"3")</f>
        <v>0</v>
      </c>
      <c r="K83" s="1099">
        <f t="shared" si="18"/>
        <v>0</v>
      </c>
      <c r="L83" s="1098"/>
      <c r="M83" s="1168">
        <f>SUMIFS('A4 Cash'!$N:$N,'A4 Cash'!$A:$A,Table!$A$5,'A4 Cash'!$C:$C,'BFU A4'!$A83,'A4 Cash'!$R:$R,"4")-SUMIFS('A4 Banque'!$N:$N,'A4 Banque'!$A:$A,Table!$A$5,'A4 Banque'!$C:$C,'BFU A4'!$A83,'A4 Banque'!$R:$R,"4")</f>
        <v>0</v>
      </c>
      <c r="N83" s="1099">
        <f t="shared" si="19"/>
        <v>0</v>
      </c>
      <c r="P83" s="1098">
        <f t="shared" si="20"/>
        <v>0</v>
      </c>
      <c r="Q83" s="1117">
        <f t="shared" si="20"/>
        <v>0</v>
      </c>
      <c r="R83" s="1099">
        <f t="shared" si="14"/>
        <v>0</v>
      </c>
      <c r="T83" s="1099"/>
      <c r="U83" s="1099">
        <f t="shared" si="21"/>
        <v>0</v>
      </c>
    </row>
    <row r="84" spans="1:21" ht="14.45" customHeight="1">
      <c r="A84" s="979" t="s">
        <v>1649</v>
      </c>
      <c r="B84" s="1080">
        <f>'Budget general'!B87</f>
        <v>0</v>
      </c>
      <c r="C84" s="1098"/>
      <c r="D84" s="1168">
        <f>SUMIFS('A4 Cash'!$N:$N,'A4 Cash'!$A:$A,Table!$A$5,'A4 Cash'!$C:$C,'BFU A4'!$A84,'A4 Cash'!$R:$R,"1")-SUMIFS('A4 Banque'!$N:$N,'A4 Banque'!$A:$A,Table!$A$5,'A4 Banque'!$C:$C,'BFU A4'!A84,'A4 Banque'!$R:$R,"1")</f>
        <v>0</v>
      </c>
      <c r="E84" s="1099">
        <f t="shared" si="16"/>
        <v>0</v>
      </c>
      <c r="F84" s="1098"/>
      <c r="G84" s="1168">
        <f>SUMIFS('A4 Cash'!$N:$N,'A4 Cash'!$A:$A,Table!$A$5,'A4 Cash'!$C:$C,'BFU A4'!$A84,'A4 Cash'!$R:$R,"2")-SUMIFS('A4 Banque'!$N:$N,'A4 Banque'!$A:$A,Table!$A$5,'A4 Banque'!$C:$C,'BFU A4'!$A84,'A4 Banque'!$R:$R,"2")</f>
        <v>0</v>
      </c>
      <c r="H84" s="1099">
        <f t="shared" si="17"/>
        <v>0</v>
      </c>
      <c r="I84" s="1098"/>
      <c r="J84" s="1168">
        <f>SUMIFS('A4 Cash'!$N:$N,'A4 Cash'!$A:$A,Table!$A$5,'A4 Cash'!$C:$C,'BFU A4'!$A84,'A4 Cash'!$R:$R,"3")-SUMIFS('A4 Banque'!$N:$N,'A4 Banque'!$A:$A,Table!$A$5,'A4 Banque'!$C:$C,'BFU A4'!$A84,'A4 Banque'!$R:$R,"3")</f>
        <v>0</v>
      </c>
      <c r="K84" s="1099">
        <f t="shared" si="18"/>
        <v>0</v>
      </c>
      <c r="L84" s="1098"/>
      <c r="M84" s="1168">
        <f>SUMIFS('A4 Cash'!$N:$N,'A4 Cash'!$A:$A,Table!$A$5,'A4 Cash'!$C:$C,'BFU A4'!$A84,'A4 Cash'!$R:$R,"4")-SUMIFS('A4 Banque'!$N:$N,'A4 Banque'!$A:$A,Table!$A$5,'A4 Banque'!$C:$C,'BFU A4'!$A84,'A4 Banque'!$R:$R,"4")</f>
        <v>0</v>
      </c>
      <c r="N84" s="1099">
        <f t="shared" si="19"/>
        <v>0</v>
      </c>
      <c r="P84" s="1098">
        <f t="shared" si="20"/>
        <v>0</v>
      </c>
      <c r="Q84" s="1117">
        <f t="shared" si="20"/>
        <v>0</v>
      </c>
      <c r="R84" s="1099">
        <f t="shared" si="14"/>
        <v>0</v>
      </c>
      <c r="T84" s="1099"/>
      <c r="U84" s="1099">
        <f t="shared" si="21"/>
        <v>0</v>
      </c>
    </row>
    <row r="85" spans="1:21" ht="14.45" customHeight="1">
      <c r="A85" s="979" t="s">
        <v>1650</v>
      </c>
      <c r="B85" s="1080">
        <f>'Budget general'!B88</f>
        <v>0</v>
      </c>
      <c r="C85" s="1098"/>
      <c r="D85" s="1168">
        <f>SUMIFS('A4 Cash'!$N:$N,'A4 Cash'!$A:$A,Table!$A$5,'A4 Cash'!$C:$C,'BFU A4'!$A85,'A4 Cash'!$R:$R,"1")-SUMIFS('A4 Banque'!$N:$N,'A4 Banque'!$A:$A,Table!$A$5,'A4 Banque'!$C:$C,'BFU A4'!A85,'A4 Banque'!$R:$R,"1")</f>
        <v>0</v>
      </c>
      <c r="E85" s="1099">
        <f t="shared" si="16"/>
        <v>0</v>
      </c>
      <c r="F85" s="1098"/>
      <c r="G85" s="1168">
        <f>SUMIFS('A4 Cash'!$N:$N,'A4 Cash'!$A:$A,Table!$A$5,'A4 Cash'!$C:$C,'BFU A4'!$A85,'A4 Cash'!$R:$R,"2")-SUMIFS('A4 Banque'!$N:$N,'A4 Banque'!$A:$A,Table!$A$5,'A4 Banque'!$C:$C,'BFU A4'!$A85,'A4 Banque'!$R:$R,"2")</f>
        <v>0</v>
      </c>
      <c r="H85" s="1099">
        <f t="shared" si="17"/>
        <v>0</v>
      </c>
      <c r="I85" s="1098"/>
      <c r="J85" s="1168">
        <f>SUMIFS('A4 Cash'!$N:$N,'A4 Cash'!$A:$A,Table!$A$5,'A4 Cash'!$C:$C,'BFU A4'!$A85,'A4 Cash'!$R:$R,"3")-SUMIFS('A4 Banque'!$N:$N,'A4 Banque'!$A:$A,Table!$A$5,'A4 Banque'!$C:$C,'BFU A4'!$A85,'A4 Banque'!$R:$R,"3")</f>
        <v>0</v>
      </c>
      <c r="K85" s="1099">
        <f t="shared" si="18"/>
        <v>0</v>
      </c>
      <c r="L85" s="1098"/>
      <c r="M85" s="1168">
        <f>SUMIFS('A4 Cash'!$N:$N,'A4 Cash'!$A:$A,Table!$A$5,'A4 Cash'!$C:$C,'BFU A4'!$A85,'A4 Cash'!$R:$R,"4")-SUMIFS('A4 Banque'!$N:$N,'A4 Banque'!$A:$A,Table!$A$5,'A4 Banque'!$C:$C,'BFU A4'!$A85,'A4 Banque'!$R:$R,"4")</f>
        <v>0</v>
      </c>
      <c r="N85" s="1099">
        <f t="shared" si="19"/>
        <v>0</v>
      </c>
      <c r="P85" s="1098">
        <f t="shared" si="20"/>
        <v>0</v>
      </c>
      <c r="Q85" s="1117">
        <f t="shared" si="20"/>
        <v>0</v>
      </c>
      <c r="R85" s="1099">
        <f t="shared" si="14"/>
        <v>0</v>
      </c>
      <c r="T85" s="1099"/>
      <c r="U85" s="1099">
        <f t="shared" si="21"/>
        <v>0</v>
      </c>
    </row>
    <row r="86" spans="1:21" ht="14.45" customHeight="1">
      <c r="A86" s="979" t="s">
        <v>1651</v>
      </c>
      <c r="B86" s="1080">
        <f>'Budget general'!B89</f>
        <v>0</v>
      </c>
      <c r="C86" s="1098"/>
      <c r="D86" s="1168">
        <f>SUMIFS('A4 Cash'!$N:$N,'A4 Cash'!$A:$A,Table!$A$5,'A4 Cash'!$C:$C,'BFU A4'!$A86,'A4 Cash'!$R:$R,"1")-SUMIFS('A4 Banque'!$N:$N,'A4 Banque'!$A:$A,Table!$A$5,'A4 Banque'!$C:$C,'BFU A4'!A86,'A4 Banque'!$R:$R,"1")</f>
        <v>0</v>
      </c>
      <c r="E86" s="1099">
        <f t="shared" si="16"/>
        <v>0</v>
      </c>
      <c r="F86" s="1098"/>
      <c r="G86" s="1168">
        <f>SUMIFS('A4 Cash'!$N:$N,'A4 Cash'!$A:$A,Table!$A$5,'A4 Cash'!$C:$C,'BFU A4'!$A86,'A4 Cash'!$R:$R,"2")-SUMIFS('A4 Banque'!$N:$N,'A4 Banque'!$A:$A,Table!$A$5,'A4 Banque'!$C:$C,'BFU A4'!$A86,'A4 Banque'!$R:$R,"2")</f>
        <v>0</v>
      </c>
      <c r="H86" s="1099">
        <f t="shared" si="17"/>
        <v>0</v>
      </c>
      <c r="I86" s="1098"/>
      <c r="J86" s="1168">
        <f>SUMIFS('A4 Cash'!$N:$N,'A4 Cash'!$A:$A,Table!$A$5,'A4 Cash'!$C:$C,'BFU A4'!$A86,'A4 Cash'!$R:$R,"3")-SUMIFS('A4 Banque'!$N:$N,'A4 Banque'!$A:$A,Table!$A$5,'A4 Banque'!$C:$C,'BFU A4'!$A86,'A4 Banque'!$R:$R,"3")</f>
        <v>0</v>
      </c>
      <c r="K86" s="1099">
        <f t="shared" si="18"/>
        <v>0</v>
      </c>
      <c r="L86" s="1098"/>
      <c r="M86" s="1168">
        <f>SUMIFS('A4 Cash'!$N:$N,'A4 Cash'!$A:$A,Table!$A$5,'A4 Cash'!$C:$C,'BFU A4'!$A86,'A4 Cash'!$R:$R,"4")-SUMIFS('A4 Banque'!$N:$N,'A4 Banque'!$A:$A,Table!$A$5,'A4 Banque'!$C:$C,'BFU A4'!$A86,'A4 Banque'!$R:$R,"4")</f>
        <v>0</v>
      </c>
      <c r="N86" s="1099">
        <f t="shared" si="19"/>
        <v>0</v>
      </c>
      <c r="P86" s="1098">
        <f t="shared" si="20"/>
        <v>0</v>
      </c>
      <c r="Q86" s="1117">
        <f t="shared" si="20"/>
        <v>0</v>
      </c>
      <c r="R86" s="1099">
        <f t="shared" si="14"/>
        <v>0</v>
      </c>
      <c r="T86" s="1099"/>
      <c r="U86" s="1099">
        <f t="shared" si="21"/>
        <v>0</v>
      </c>
    </row>
    <row r="87" spans="1:21" ht="14.45" customHeight="1">
      <c r="A87" s="979" t="s">
        <v>1653</v>
      </c>
      <c r="B87" s="1081">
        <f>'Budget general'!B90</f>
        <v>0</v>
      </c>
      <c r="C87" s="1100"/>
      <c r="D87" s="1165">
        <f>SUMIFS('A4 Cash'!$N:$N,'A4 Cash'!$A:$A,Table!$A$5,'A4 Cash'!$C:$C,'BFU A4'!$A87,'A4 Cash'!$R:$R,"1")-SUMIFS('A4 Banque'!$N:$N,'A4 Banque'!$A:$A,Table!$A$5,'A4 Banque'!$C:$C,'BFU A4'!A87,'A4 Banque'!$R:$R,"1")</f>
        <v>0</v>
      </c>
      <c r="E87" s="1101">
        <f t="shared" si="16"/>
        <v>0</v>
      </c>
      <c r="F87" s="1100"/>
      <c r="G87" s="1165">
        <f>SUMIFS('A4 Cash'!$N:$N,'A4 Cash'!$A:$A,Table!$A$5,'A4 Cash'!$C:$C,'BFU A4'!$A87,'A4 Cash'!$R:$R,"2")-SUMIFS('A4 Banque'!$N:$N,'A4 Banque'!$A:$A,Table!$A$5,'A4 Banque'!$C:$C,'BFU A4'!$A87,'A4 Banque'!$R:$R,"2")</f>
        <v>0</v>
      </c>
      <c r="H87" s="1101">
        <f t="shared" si="17"/>
        <v>0</v>
      </c>
      <c r="I87" s="1100"/>
      <c r="J87" s="1165">
        <f>SUMIFS('A4 Cash'!$N:$N,'A4 Cash'!$A:$A,Table!$A$5,'A4 Cash'!$C:$C,'BFU A4'!$A87,'A4 Cash'!$R:$R,"3")-SUMIFS('A4 Banque'!$N:$N,'A4 Banque'!$A:$A,Table!$A$5,'A4 Banque'!$C:$C,'BFU A4'!$A87,'A4 Banque'!$R:$R,"3")</f>
        <v>0</v>
      </c>
      <c r="K87" s="1101">
        <f t="shared" si="18"/>
        <v>0</v>
      </c>
      <c r="L87" s="1100"/>
      <c r="M87" s="1165">
        <f>SUMIFS('A4 Cash'!$N:$N,'A4 Cash'!$A:$A,Table!$A$5,'A4 Cash'!$C:$C,'BFU A4'!$A87,'A4 Cash'!$R:$R,"4")-SUMIFS('A4 Banque'!$N:$N,'A4 Banque'!$A:$A,Table!$A$5,'A4 Banque'!$C:$C,'BFU A4'!$A87,'A4 Banque'!$R:$R,"4")</f>
        <v>0</v>
      </c>
      <c r="N87" s="1101">
        <f t="shared" si="19"/>
        <v>0</v>
      </c>
      <c r="P87" s="1100">
        <f t="shared" si="20"/>
        <v>0</v>
      </c>
      <c r="Q87" s="1005">
        <f t="shared" si="20"/>
        <v>0</v>
      </c>
      <c r="R87" s="1101">
        <f t="shared" si="14"/>
        <v>0</v>
      </c>
      <c r="T87" s="1101"/>
      <c r="U87" s="1101">
        <f t="shared" si="21"/>
        <v>0</v>
      </c>
    </row>
    <row r="88" spans="1:21" ht="14.45" customHeight="1">
      <c r="A88" s="979" t="s">
        <v>1652</v>
      </c>
      <c r="B88" s="1080">
        <f>'Budget general'!B91</f>
        <v>0</v>
      </c>
      <c r="C88" s="1098"/>
      <c r="D88" s="1168">
        <f>SUMIFS('A4 Cash'!$N:$N,'A4 Cash'!$A:$A,Table!$A$5,'A4 Cash'!$C:$C,'BFU A4'!$A88,'A4 Cash'!$R:$R,"1")-SUMIFS('A4 Banque'!$N:$N,'A4 Banque'!$A:$A,Table!$A$5,'A4 Banque'!$C:$C,'BFU A4'!A88,'A4 Banque'!$R:$R,"1")</f>
        <v>0</v>
      </c>
      <c r="E88" s="1099">
        <f t="shared" si="16"/>
        <v>0</v>
      </c>
      <c r="F88" s="1098"/>
      <c r="G88" s="1168">
        <f>SUMIFS('A4 Cash'!$N:$N,'A4 Cash'!$A:$A,Table!$A$5,'A4 Cash'!$C:$C,'BFU A4'!$A88,'A4 Cash'!$R:$R,"2")-SUMIFS('A4 Banque'!$N:$N,'A4 Banque'!$A:$A,Table!$A$5,'A4 Banque'!$C:$C,'BFU A4'!$A88,'A4 Banque'!$R:$R,"2")</f>
        <v>0</v>
      </c>
      <c r="H88" s="1099">
        <f t="shared" si="17"/>
        <v>0</v>
      </c>
      <c r="I88" s="1098"/>
      <c r="J88" s="1168">
        <f>SUMIFS('A4 Cash'!$N:$N,'A4 Cash'!$A:$A,Table!$A$5,'A4 Cash'!$C:$C,'BFU A4'!$A88,'A4 Cash'!$R:$R,"3")-SUMIFS('A4 Banque'!$N:$N,'A4 Banque'!$A:$A,Table!$A$5,'A4 Banque'!$C:$C,'BFU A4'!$A88,'A4 Banque'!$R:$R,"3")</f>
        <v>0</v>
      </c>
      <c r="K88" s="1099">
        <f t="shared" si="18"/>
        <v>0</v>
      </c>
      <c r="L88" s="1098"/>
      <c r="M88" s="1168">
        <f>SUMIFS('A4 Cash'!$N:$N,'A4 Cash'!$A:$A,Table!$A$5,'A4 Cash'!$C:$C,'BFU A4'!$A88,'A4 Cash'!$R:$R,"4")-SUMIFS('A4 Banque'!$N:$N,'A4 Banque'!$A:$A,Table!$A$5,'A4 Banque'!$C:$C,'BFU A4'!$A88,'A4 Banque'!$R:$R,"4")</f>
        <v>0</v>
      </c>
      <c r="N88" s="1099">
        <f t="shared" si="19"/>
        <v>0</v>
      </c>
      <c r="P88" s="1098">
        <f t="shared" si="20"/>
        <v>0</v>
      </c>
      <c r="Q88" s="1117">
        <f t="shared" si="20"/>
        <v>0</v>
      </c>
      <c r="R88" s="1099">
        <f t="shared" si="14"/>
        <v>0</v>
      </c>
      <c r="T88" s="1099"/>
      <c r="U88" s="1099">
        <f t="shared" si="21"/>
        <v>0</v>
      </c>
    </row>
    <row r="89" spans="1:21" ht="14.45" customHeight="1">
      <c r="A89" s="979" t="s">
        <v>1654</v>
      </c>
      <c r="B89" s="1080">
        <f>'Budget general'!B92</f>
        <v>0</v>
      </c>
      <c r="C89" s="1098"/>
      <c r="D89" s="1168">
        <f>SUMIFS('A4 Cash'!$N:$N,'A4 Cash'!$A:$A,Table!$A$5,'A4 Cash'!$C:$C,'BFU A4'!$A89,'A4 Cash'!$R:$R,"1")-SUMIFS('A4 Banque'!$N:$N,'A4 Banque'!$A:$A,Table!$A$5,'A4 Banque'!$C:$C,'BFU A4'!A89,'A4 Banque'!$R:$R,"1")</f>
        <v>0</v>
      </c>
      <c r="E89" s="1099">
        <f t="shared" si="16"/>
        <v>0</v>
      </c>
      <c r="F89" s="1098"/>
      <c r="G89" s="1168">
        <f>SUMIFS('A4 Cash'!$N:$N,'A4 Cash'!$A:$A,Table!$A$5,'A4 Cash'!$C:$C,'BFU A4'!$A89,'A4 Cash'!$R:$R,"2")-SUMIFS('A4 Banque'!$N:$N,'A4 Banque'!$A:$A,Table!$A$5,'A4 Banque'!$C:$C,'BFU A4'!$A89,'A4 Banque'!$R:$R,"2")</f>
        <v>0</v>
      </c>
      <c r="H89" s="1099">
        <f t="shared" si="17"/>
        <v>0</v>
      </c>
      <c r="I89" s="1098"/>
      <c r="J89" s="1168">
        <f>SUMIFS('A4 Cash'!$N:$N,'A4 Cash'!$A:$A,Table!$A$5,'A4 Cash'!$C:$C,'BFU A4'!$A89,'A4 Cash'!$R:$R,"3")-SUMIFS('A4 Banque'!$N:$N,'A4 Banque'!$A:$A,Table!$A$5,'A4 Banque'!$C:$C,'BFU A4'!$A89,'A4 Banque'!$R:$R,"3")</f>
        <v>0</v>
      </c>
      <c r="K89" s="1099">
        <f t="shared" si="18"/>
        <v>0</v>
      </c>
      <c r="L89" s="1098"/>
      <c r="M89" s="1168">
        <f>SUMIFS('A4 Cash'!$N:$N,'A4 Cash'!$A:$A,Table!$A$5,'A4 Cash'!$C:$C,'BFU A4'!$A89,'A4 Cash'!$R:$R,"4")-SUMIFS('A4 Banque'!$N:$N,'A4 Banque'!$A:$A,Table!$A$5,'A4 Banque'!$C:$C,'BFU A4'!$A89,'A4 Banque'!$R:$R,"4")</f>
        <v>0</v>
      </c>
      <c r="N89" s="1099">
        <f t="shared" si="19"/>
        <v>0</v>
      </c>
      <c r="P89" s="1098">
        <f t="shared" si="20"/>
        <v>0</v>
      </c>
      <c r="Q89" s="1117">
        <f t="shared" si="20"/>
        <v>0</v>
      </c>
      <c r="R89" s="1099">
        <f t="shared" si="14"/>
        <v>0</v>
      </c>
      <c r="T89" s="1099"/>
      <c r="U89" s="1099">
        <f t="shared" si="21"/>
        <v>0</v>
      </c>
    </row>
    <row r="90" spans="1:21" ht="14.45" customHeight="1">
      <c r="A90" s="979" t="s">
        <v>1655</v>
      </c>
      <c r="B90" s="1080">
        <f>'Budget general'!B93</f>
        <v>0</v>
      </c>
      <c r="C90" s="1098"/>
      <c r="D90" s="1168">
        <f>SUMIFS('A4 Cash'!$N:$N,'A4 Cash'!$A:$A,Table!$A$5,'A4 Cash'!$C:$C,'BFU A4'!$A90,'A4 Cash'!$R:$R,"1")-SUMIFS('A4 Banque'!$N:$N,'A4 Banque'!$A:$A,Table!$A$5,'A4 Banque'!$C:$C,'BFU A4'!A90,'A4 Banque'!$R:$R,"1")</f>
        <v>0</v>
      </c>
      <c r="E90" s="1099">
        <f t="shared" si="16"/>
        <v>0</v>
      </c>
      <c r="F90" s="1098"/>
      <c r="G90" s="1168">
        <f>SUMIFS('A4 Cash'!$N:$N,'A4 Cash'!$A:$A,Table!$A$5,'A4 Cash'!$C:$C,'BFU A4'!$A90,'A4 Cash'!$R:$R,"2")-SUMIFS('A4 Banque'!$N:$N,'A4 Banque'!$A:$A,Table!$A$5,'A4 Banque'!$C:$C,'BFU A4'!$A90,'A4 Banque'!$R:$R,"2")</f>
        <v>0</v>
      </c>
      <c r="H90" s="1099">
        <f t="shared" si="17"/>
        <v>0</v>
      </c>
      <c r="I90" s="1098"/>
      <c r="J90" s="1168">
        <f>SUMIFS('A4 Cash'!$N:$N,'A4 Cash'!$A:$A,Table!$A$5,'A4 Cash'!$C:$C,'BFU A4'!$A90,'A4 Cash'!$R:$R,"3")-SUMIFS('A4 Banque'!$N:$N,'A4 Banque'!$A:$A,Table!$A$5,'A4 Banque'!$C:$C,'BFU A4'!$A90,'A4 Banque'!$R:$R,"3")</f>
        <v>0</v>
      </c>
      <c r="K90" s="1099">
        <f t="shared" si="18"/>
        <v>0</v>
      </c>
      <c r="L90" s="1098"/>
      <c r="M90" s="1168">
        <f>SUMIFS('A4 Cash'!$N:$N,'A4 Cash'!$A:$A,Table!$A$5,'A4 Cash'!$C:$C,'BFU A4'!$A90,'A4 Cash'!$R:$R,"4")-SUMIFS('A4 Banque'!$N:$N,'A4 Banque'!$A:$A,Table!$A$5,'A4 Banque'!$C:$C,'BFU A4'!$A90,'A4 Banque'!$R:$R,"4")</f>
        <v>0</v>
      </c>
      <c r="N90" s="1099">
        <f t="shared" si="19"/>
        <v>0</v>
      </c>
      <c r="P90" s="1098">
        <f t="shared" si="20"/>
        <v>0</v>
      </c>
      <c r="Q90" s="1117">
        <f t="shared" si="20"/>
        <v>0</v>
      </c>
      <c r="R90" s="1099">
        <f t="shared" si="14"/>
        <v>0</v>
      </c>
      <c r="T90" s="1099"/>
      <c r="U90" s="1099">
        <f t="shared" si="21"/>
        <v>0</v>
      </c>
    </row>
    <row r="91" spans="1:21" ht="14.45" customHeight="1">
      <c r="A91" s="979" t="s">
        <v>1656</v>
      </c>
      <c r="B91" s="1080">
        <f>'Budget general'!B94</f>
        <v>0</v>
      </c>
      <c r="C91" s="1098"/>
      <c r="D91" s="1168">
        <f>SUMIFS('A4 Cash'!$N:$N,'A4 Cash'!$A:$A,Table!$A$5,'A4 Cash'!$C:$C,'BFU A4'!$A91,'A4 Cash'!$R:$R,"1")-SUMIFS('A4 Banque'!$N:$N,'A4 Banque'!$A:$A,Table!$A$5,'A4 Banque'!$C:$C,'BFU A4'!A91,'A4 Banque'!$R:$R,"1")</f>
        <v>0</v>
      </c>
      <c r="E91" s="1099">
        <f t="shared" si="16"/>
        <v>0</v>
      </c>
      <c r="F91" s="1098"/>
      <c r="G91" s="1168">
        <f>SUMIFS('A4 Cash'!$N:$N,'A4 Cash'!$A:$A,Table!$A$5,'A4 Cash'!$C:$C,'BFU A4'!$A91,'A4 Cash'!$R:$R,"2")-SUMIFS('A4 Banque'!$N:$N,'A4 Banque'!$A:$A,Table!$A$5,'A4 Banque'!$C:$C,'BFU A4'!$A91,'A4 Banque'!$R:$R,"2")</f>
        <v>0</v>
      </c>
      <c r="H91" s="1099">
        <f t="shared" si="17"/>
        <v>0</v>
      </c>
      <c r="I91" s="1098"/>
      <c r="J91" s="1168">
        <f>SUMIFS('A4 Cash'!$N:$N,'A4 Cash'!$A:$A,Table!$A$5,'A4 Cash'!$C:$C,'BFU A4'!$A91,'A4 Cash'!$R:$R,"3")-SUMIFS('A4 Banque'!$N:$N,'A4 Banque'!$A:$A,Table!$A$5,'A4 Banque'!$C:$C,'BFU A4'!$A91,'A4 Banque'!$R:$R,"3")</f>
        <v>0</v>
      </c>
      <c r="K91" s="1099">
        <f t="shared" si="18"/>
        <v>0</v>
      </c>
      <c r="L91" s="1098"/>
      <c r="M91" s="1168">
        <f>SUMIFS('A4 Cash'!$N:$N,'A4 Cash'!$A:$A,Table!$A$5,'A4 Cash'!$C:$C,'BFU A4'!$A91,'A4 Cash'!$R:$R,"4")-SUMIFS('A4 Banque'!$N:$N,'A4 Banque'!$A:$A,Table!$A$5,'A4 Banque'!$C:$C,'BFU A4'!$A91,'A4 Banque'!$R:$R,"4")</f>
        <v>0</v>
      </c>
      <c r="N91" s="1099">
        <f t="shared" si="19"/>
        <v>0</v>
      </c>
      <c r="P91" s="1098">
        <f t="shared" si="20"/>
        <v>0</v>
      </c>
      <c r="Q91" s="1117">
        <f t="shared" si="20"/>
        <v>0</v>
      </c>
      <c r="R91" s="1099">
        <f t="shared" si="14"/>
        <v>0</v>
      </c>
      <c r="T91" s="1099"/>
      <c r="U91" s="1099">
        <f t="shared" si="21"/>
        <v>0</v>
      </c>
    </row>
    <row r="92" spans="1:21" ht="14.45" customHeight="1">
      <c r="A92" s="979" t="s">
        <v>1657</v>
      </c>
      <c r="B92" s="1080">
        <f>'Budget general'!B95</f>
        <v>0</v>
      </c>
      <c r="C92" s="1098"/>
      <c r="D92" s="1168">
        <f>SUMIFS('A4 Cash'!$N:$N,'A4 Cash'!$A:$A,Table!$A$5,'A4 Cash'!$C:$C,'BFU A4'!$A92,'A4 Cash'!$R:$R,"1")-SUMIFS('A4 Banque'!$N:$N,'A4 Banque'!$A:$A,Table!$A$5,'A4 Banque'!$C:$C,'BFU A4'!A92,'A4 Banque'!$R:$R,"1")</f>
        <v>0</v>
      </c>
      <c r="E92" s="1099">
        <f t="shared" si="16"/>
        <v>0</v>
      </c>
      <c r="F92" s="1098"/>
      <c r="G92" s="1168">
        <f>SUMIFS('A4 Cash'!$N:$N,'A4 Cash'!$A:$A,Table!$A$5,'A4 Cash'!$C:$C,'BFU A4'!$A92,'A4 Cash'!$R:$R,"2")-SUMIFS('A4 Banque'!$N:$N,'A4 Banque'!$A:$A,Table!$A$5,'A4 Banque'!$C:$C,'BFU A4'!$A92,'A4 Banque'!$R:$R,"2")</f>
        <v>0</v>
      </c>
      <c r="H92" s="1099">
        <f t="shared" si="17"/>
        <v>0</v>
      </c>
      <c r="I92" s="1098"/>
      <c r="J92" s="1168">
        <f>SUMIFS('A4 Cash'!$N:$N,'A4 Cash'!$A:$A,Table!$A$5,'A4 Cash'!$C:$C,'BFU A4'!$A92,'A4 Cash'!$R:$R,"3")-SUMIFS('A4 Banque'!$N:$N,'A4 Banque'!$A:$A,Table!$A$5,'A4 Banque'!$C:$C,'BFU A4'!$A92,'A4 Banque'!$R:$R,"3")</f>
        <v>0</v>
      </c>
      <c r="K92" s="1099">
        <f t="shared" si="18"/>
        <v>0</v>
      </c>
      <c r="L92" s="1098"/>
      <c r="M92" s="1168">
        <f>SUMIFS('A4 Cash'!$N:$N,'A4 Cash'!$A:$A,Table!$A$5,'A4 Cash'!$C:$C,'BFU A4'!$A92,'A4 Cash'!$R:$R,"4")-SUMIFS('A4 Banque'!$N:$N,'A4 Banque'!$A:$A,Table!$A$5,'A4 Banque'!$C:$C,'BFU A4'!$A92,'A4 Banque'!$R:$R,"4")</f>
        <v>0</v>
      </c>
      <c r="N92" s="1099">
        <f t="shared" si="19"/>
        <v>0</v>
      </c>
      <c r="P92" s="1098">
        <f t="shared" si="20"/>
        <v>0</v>
      </c>
      <c r="Q92" s="1117">
        <f t="shared" si="20"/>
        <v>0</v>
      </c>
      <c r="R92" s="1099">
        <f t="shared" si="14"/>
        <v>0</v>
      </c>
      <c r="T92" s="1099"/>
      <c r="U92" s="1099">
        <f t="shared" si="21"/>
        <v>0</v>
      </c>
    </row>
    <row r="93" spans="1:21" ht="14.45" customHeight="1">
      <c r="A93" s="979" t="s">
        <v>1658</v>
      </c>
      <c r="B93" s="1081">
        <f>'Budget general'!B96</f>
        <v>0</v>
      </c>
      <c r="C93" s="1100"/>
      <c r="D93" s="1165">
        <f>SUMIFS('A4 Cash'!$N:$N,'A4 Cash'!$A:$A,Table!$A$5,'A4 Cash'!$C:$C,'BFU A4'!$A93,'A4 Cash'!$R:$R,"1")-SUMIFS('A4 Banque'!$N:$N,'A4 Banque'!$A:$A,Table!$A$5,'A4 Banque'!$C:$C,'BFU A4'!A93,'A4 Banque'!$R:$R,"1")</f>
        <v>0</v>
      </c>
      <c r="E93" s="1101">
        <f t="shared" si="16"/>
        <v>0</v>
      </c>
      <c r="F93" s="1100"/>
      <c r="G93" s="1165">
        <f>SUMIFS('A4 Cash'!$N:$N,'A4 Cash'!$A:$A,Table!$A$5,'A4 Cash'!$C:$C,'BFU A4'!$A93,'A4 Cash'!$R:$R,"2")-SUMIFS('A4 Banque'!$N:$N,'A4 Banque'!$A:$A,Table!$A$5,'A4 Banque'!$C:$C,'BFU A4'!$A93,'A4 Banque'!$R:$R,"2")</f>
        <v>0</v>
      </c>
      <c r="H93" s="1101">
        <f t="shared" si="17"/>
        <v>0</v>
      </c>
      <c r="I93" s="1100"/>
      <c r="J93" s="1165">
        <f>SUMIFS('A4 Cash'!$N:$N,'A4 Cash'!$A:$A,Table!$A$5,'A4 Cash'!$C:$C,'BFU A4'!$A93,'A4 Cash'!$R:$R,"3")-SUMIFS('A4 Banque'!$N:$N,'A4 Banque'!$A:$A,Table!$A$5,'A4 Banque'!$C:$C,'BFU A4'!$A93,'A4 Banque'!$R:$R,"3")</f>
        <v>0</v>
      </c>
      <c r="K93" s="1101">
        <f t="shared" si="18"/>
        <v>0</v>
      </c>
      <c r="L93" s="1100"/>
      <c r="M93" s="1165">
        <f>SUMIFS('A4 Cash'!$N:$N,'A4 Cash'!$A:$A,Table!$A$5,'A4 Cash'!$C:$C,'BFU A4'!$A93,'A4 Cash'!$R:$R,"4")-SUMIFS('A4 Banque'!$N:$N,'A4 Banque'!$A:$A,Table!$A$5,'A4 Banque'!$C:$C,'BFU A4'!$A93,'A4 Banque'!$R:$R,"4")</f>
        <v>0</v>
      </c>
      <c r="N93" s="1101">
        <f t="shared" si="19"/>
        <v>0</v>
      </c>
      <c r="P93" s="1100">
        <f t="shared" si="20"/>
        <v>0</v>
      </c>
      <c r="Q93" s="1005">
        <f t="shared" si="20"/>
        <v>0</v>
      </c>
      <c r="R93" s="1101">
        <f t="shared" si="14"/>
        <v>0</v>
      </c>
      <c r="T93" s="1101"/>
      <c r="U93" s="1101">
        <f t="shared" si="21"/>
        <v>0</v>
      </c>
    </row>
    <row r="94" spans="1:21" ht="14.45" customHeight="1">
      <c r="A94" s="979" t="s">
        <v>1659</v>
      </c>
      <c r="B94" s="1080">
        <f>'Budget general'!B97</f>
        <v>0</v>
      </c>
      <c r="C94" s="1098"/>
      <c r="D94" s="1168">
        <f>SUMIFS('A4 Cash'!$N:$N,'A4 Cash'!$A:$A,Table!$A$5,'A4 Cash'!$C:$C,'BFU A4'!$A94,'A4 Cash'!$R:$R,"1")-SUMIFS('A4 Banque'!$N:$N,'A4 Banque'!$A:$A,Table!$A$5,'A4 Banque'!$C:$C,'BFU A4'!A94,'A4 Banque'!$R:$R,"1")</f>
        <v>0</v>
      </c>
      <c r="E94" s="1099">
        <f t="shared" si="16"/>
        <v>0</v>
      </c>
      <c r="F94" s="1098"/>
      <c r="G94" s="1168">
        <f>SUMIFS('A4 Cash'!$N:$N,'A4 Cash'!$A:$A,Table!$A$5,'A4 Cash'!$C:$C,'BFU A4'!$A94,'A4 Cash'!$R:$R,"2")-SUMIFS('A4 Banque'!$N:$N,'A4 Banque'!$A:$A,Table!$A$5,'A4 Banque'!$C:$C,'BFU A4'!$A94,'A4 Banque'!$R:$R,"2")</f>
        <v>0</v>
      </c>
      <c r="H94" s="1099">
        <f t="shared" si="17"/>
        <v>0</v>
      </c>
      <c r="I94" s="1098"/>
      <c r="J94" s="1168">
        <f>SUMIFS('A4 Cash'!$N:$N,'A4 Cash'!$A:$A,Table!$A$5,'A4 Cash'!$C:$C,'BFU A4'!$A94,'A4 Cash'!$R:$R,"3")-SUMIFS('A4 Banque'!$N:$N,'A4 Banque'!$A:$A,Table!$A$5,'A4 Banque'!$C:$C,'BFU A4'!$A94,'A4 Banque'!$R:$R,"3")</f>
        <v>0</v>
      </c>
      <c r="K94" s="1099">
        <f t="shared" si="18"/>
        <v>0</v>
      </c>
      <c r="L94" s="1098"/>
      <c r="M94" s="1168">
        <f>SUMIFS('A4 Cash'!$N:$N,'A4 Cash'!$A:$A,Table!$A$5,'A4 Cash'!$C:$C,'BFU A4'!$A94,'A4 Cash'!$R:$R,"4")-SUMIFS('A4 Banque'!$N:$N,'A4 Banque'!$A:$A,Table!$A$5,'A4 Banque'!$C:$C,'BFU A4'!$A94,'A4 Banque'!$R:$R,"4")</f>
        <v>0</v>
      </c>
      <c r="N94" s="1099">
        <f t="shared" si="19"/>
        <v>0</v>
      </c>
      <c r="P94" s="1098">
        <f t="shared" si="20"/>
        <v>0</v>
      </c>
      <c r="Q94" s="1117">
        <f t="shared" si="20"/>
        <v>0</v>
      </c>
      <c r="R94" s="1099">
        <f t="shared" si="14"/>
        <v>0</v>
      </c>
      <c r="T94" s="1099"/>
      <c r="U94" s="1099">
        <f t="shared" si="21"/>
        <v>0</v>
      </c>
    </row>
    <row r="95" spans="1:21" ht="14.45" customHeight="1">
      <c r="A95" s="979" t="s">
        <v>1660</v>
      </c>
      <c r="B95" s="1080">
        <f>'Budget general'!B98</f>
        <v>0</v>
      </c>
      <c r="C95" s="1098"/>
      <c r="D95" s="1168">
        <f>SUMIFS('A4 Cash'!$N:$N,'A4 Cash'!$A:$A,Table!$A$5,'A4 Cash'!$C:$C,'BFU A4'!$A95,'A4 Cash'!$R:$R,"1")-SUMIFS('A4 Banque'!$N:$N,'A4 Banque'!$A:$A,Table!$A$5,'A4 Banque'!$C:$C,'BFU A4'!A95,'A4 Banque'!$R:$R,"1")</f>
        <v>0</v>
      </c>
      <c r="E95" s="1099">
        <f t="shared" si="16"/>
        <v>0</v>
      </c>
      <c r="F95" s="1098"/>
      <c r="G95" s="1168">
        <f>SUMIFS('A4 Cash'!$N:$N,'A4 Cash'!$A:$A,Table!$A$5,'A4 Cash'!$C:$C,'BFU A4'!$A95,'A4 Cash'!$R:$R,"2")-SUMIFS('A4 Banque'!$N:$N,'A4 Banque'!$A:$A,Table!$A$5,'A4 Banque'!$C:$C,'BFU A4'!$A95,'A4 Banque'!$R:$R,"2")</f>
        <v>0</v>
      </c>
      <c r="H95" s="1099">
        <f t="shared" si="17"/>
        <v>0</v>
      </c>
      <c r="I95" s="1098"/>
      <c r="J95" s="1168">
        <f>SUMIFS('A4 Cash'!$N:$N,'A4 Cash'!$A:$A,Table!$A$5,'A4 Cash'!$C:$C,'BFU A4'!$A95,'A4 Cash'!$R:$R,"3")-SUMIFS('A4 Banque'!$N:$N,'A4 Banque'!$A:$A,Table!$A$5,'A4 Banque'!$C:$C,'BFU A4'!$A95,'A4 Banque'!$R:$R,"3")</f>
        <v>0</v>
      </c>
      <c r="K95" s="1099">
        <f t="shared" si="18"/>
        <v>0</v>
      </c>
      <c r="L95" s="1098"/>
      <c r="M95" s="1168">
        <f>SUMIFS('A4 Cash'!$N:$N,'A4 Cash'!$A:$A,Table!$A$5,'A4 Cash'!$C:$C,'BFU A4'!$A95,'A4 Cash'!$R:$R,"4")-SUMIFS('A4 Banque'!$N:$N,'A4 Banque'!$A:$A,Table!$A$5,'A4 Banque'!$C:$C,'BFU A4'!$A95,'A4 Banque'!$R:$R,"4")</f>
        <v>0</v>
      </c>
      <c r="N95" s="1099">
        <f t="shared" si="19"/>
        <v>0</v>
      </c>
      <c r="P95" s="1098">
        <f t="shared" si="20"/>
        <v>0</v>
      </c>
      <c r="Q95" s="1117">
        <f t="shared" si="20"/>
        <v>0</v>
      </c>
      <c r="R95" s="1099">
        <f t="shared" si="14"/>
        <v>0</v>
      </c>
      <c r="T95" s="1099"/>
      <c r="U95" s="1099">
        <f t="shared" si="21"/>
        <v>0</v>
      </c>
    </row>
    <row r="96" spans="1:21" ht="14.45" customHeight="1">
      <c r="A96" s="979" t="s">
        <v>1661</v>
      </c>
      <c r="B96" s="1080">
        <f>'Budget general'!B99</f>
        <v>0</v>
      </c>
      <c r="C96" s="1098"/>
      <c r="D96" s="1168">
        <f>SUMIFS('A4 Cash'!$N:$N,'A4 Cash'!$A:$A,Table!$A$5,'A4 Cash'!$C:$C,'BFU A4'!$A96,'A4 Cash'!$R:$R,"1")-SUMIFS('A4 Banque'!$N:$N,'A4 Banque'!$A:$A,Table!$A$5,'A4 Banque'!$C:$C,'BFU A4'!A96,'A4 Banque'!$R:$R,"1")</f>
        <v>0</v>
      </c>
      <c r="E96" s="1099">
        <f t="shared" si="16"/>
        <v>0</v>
      </c>
      <c r="F96" s="1098"/>
      <c r="G96" s="1168">
        <f>SUMIFS('A4 Cash'!$N:$N,'A4 Cash'!$A:$A,Table!$A$5,'A4 Cash'!$C:$C,'BFU A4'!$A96,'A4 Cash'!$R:$R,"2")-SUMIFS('A4 Banque'!$N:$N,'A4 Banque'!$A:$A,Table!$A$5,'A4 Banque'!$C:$C,'BFU A4'!$A96,'A4 Banque'!$R:$R,"2")</f>
        <v>0</v>
      </c>
      <c r="H96" s="1099">
        <f t="shared" si="17"/>
        <v>0</v>
      </c>
      <c r="I96" s="1098"/>
      <c r="J96" s="1168">
        <f>SUMIFS('A4 Cash'!$N:$N,'A4 Cash'!$A:$A,Table!$A$5,'A4 Cash'!$C:$C,'BFU A4'!$A96,'A4 Cash'!$R:$R,"3")-SUMIFS('A4 Banque'!$N:$N,'A4 Banque'!$A:$A,Table!$A$5,'A4 Banque'!$C:$C,'BFU A4'!$A96,'A4 Banque'!$R:$R,"3")</f>
        <v>0</v>
      </c>
      <c r="K96" s="1099">
        <f t="shared" si="18"/>
        <v>0</v>
      </c>
      <c r="L96" s="1098"/>
      <c r="M96" s="1168">
        <f>SUMIFS('A4 Cash'!$N:$N,'A4 Cash'!$A:$A,Table!$A$5,'A4 Cash'!$C:$C,'BFU A4'!$A96,'A4 Cash'!$R:$R,"4")-SUMIFS('A4 Banque'!$N:$N,'A4 Banque'!$A:$A,Table!$A$5,'A4 Banque'!$C:$C,'BFU A4'!$A96,'A4 Banque'!$R:$R,"4")</f>
        <v>0</v>
      </c>
      <c r="N96" s="1099">
        <f t="shared" si="19"/>
        <v>0</v>
      </c>
      <c r="P96" s="1098">
        <f t="shared" si="20"/>
        <v>0</v>
      </c>
      <c r="Q96" s="1117">
        <f t="shared" si="20"/>
        <v>0</v>
      </c>
      <c r="R96" s="1099">
        <f t="shared" si="14"/>
        <v>0</v>
      </c>
      <c r="T96" s="1099"/>
      <c r="U96" s="1099">
        <f t="shared" si="21"/>
        <v>0</v>
      </c>
    </row>
    <row r="97" spans="1:21" ht="14.45" customHeight="1">
      <c r="A97" s="979" t="s">
        <v>1662</v>
      </c>
      <c r="B97" s="1080">
        <f>'Budget general'!B100</f>
        <v>0</v>
      </c>
      <c r="C97" s="1098"/>
      <c r="D97" s="1168">
        <f>SUMIFS('A4 Cash'!$N:$N,'A4 Cash'!$A:$A,Table!$A$5,'A4 Cash'!$C:$C,'BFU A4'!$A97,'A4 Cash'!$R:$R,"1")-SUMIFS('A4 Banque'!$N:$N,'A4 Banque'!$A:$A,Table!$A$5,'A4 Banque'!$C:$C,'BFU A4'!A97,'A4 Banque'!$R:$R,"1")</f>
        <v>0</v>
      </c>
      <c r="E97" s="1099">
        <f t="shared" si="16"/>
        <v>0</v>
      </c>
      <c r="F97" s="1098"/>
      <c r="G97" s="1168">
        <f>SUMIFS('A4 Cash'!$N:$N,'A4 Cash'!$A:$A,Table!$A$5,'A4 Cash'!$C:$C,'BFU A4'!$A97,'A4 Cash'!$R:$R,"2")-SUMIFS('A4 Banque'!$N:$N,'A4 Banque'!$A:$A,Table!$A$5,'A4 Banque'!$C:$C,'BFU A4'!$A97,'A4 Banque'!$R:$R,"2")</f>
        <v>0</v>
      </c>
      <c r="H97" s="1099">
        <f t="shared" si="17"/>
        <v>0</v>
      </c>
      <c r="I97" s="1098"/>
      <c r="J97" s="1168">
        <f>SUMIFS('A4 Cash'!$N:$N,'A4 Cash'!$A:$A,Table!$A$5,'A4 Cash'!$C:$C,'BFU A4'!$A97,'A4 Cash'!$R:$R,"3")-SUMIFS('A4 Banque'!$N:$N,'A4 Banque'!$A:$A,Table!$A$5,'A4 Banque'!$C:$C,'BFU A4'!$A97,'A4 Banque'!$R:$R,"3")</f>
        <v>0</v>
      </c>
      <c r="K97" s="1099">
        <f t="shared" si="18"/>
        <v>0</v>
      </c>
      <c r="L97" s="1098"/>
      <c r="M97" s="1168">
        <f>SUMIFS('A4 Cash'!$N:$N,'A4 Cash'!$A:$A,Table!$A$5,'A4 Cash'!$C:$C,'BFU A4'!$A97,'A4 Cash'!$R:$R,"4")-SUMIFS('A4 Banque'!$N:$N,'A4 Banque'!$A:$A,Table!$A$5,'A4 Banque'!$C:$C,'BFU A4'!$A97,'A4 Banque'!$R:$R,"4")</f>
        <v>0</v>
      </c>
      <c r="N97" s="1099">
        <f t="shared" si="19"/>
        <v>0</v>
      </c>
      <c r="P97" s="1098">
        <f t="shared" si="20"/>
        <v>0</v>
      </c>
      <c r="Q97" s="1117">
        <f t="shared" si="20"/>
        <v>0</v>
      </c>
      <c r="R97" s="1099">
        <f t="shared" si="14"/>
        <v>0</v>
      </c>
      <c r="T97" s="1099"/>
      <c r="U97" s="1099">
        <f t="shared" si="21"/>
        <v>0</v>
      </c>
    </row>
    <row r="98" spans="1:21" ht="14.45" customHeight="1">
      <c r="A98" s="979" t="s">
        <v>1663</v>
      </c>
      <c r="B98" s="1080">
        <f>'Budget general'!B101</f>
        <v>0</v>
      </c>
      <c r="C98" s="1098"/>
      <c r="D98" s="1168">
        <f>SUMIFS('A4 Cash'!$N:$N,'A4 Cash'!$A:$A,Table!$A$5,'A4 Cash'!$C:$C,'BFU A4'!$A98,'A4 Cash'!$R:$R,"1")-SUMIFS('A4 Banque'!$N:$N,'A4 Banque'!$A:$A,Table!$A$5,'A4 Banque'!$C:$C,'BFU A4'!A98,'A4 Banque'!$R:$R,"1")</f>
        <v>0</v>
      </c>
      <c r="E98" s="1099">
        <f t="shared" si="16"/>
        <v>0</v>
      </c>
      <c r="F98" s="1098"/>
      <c r="G98" s="1168">
        <f>SUMIFS('A4 Cash'!$N:$N,'A4 Cash'!$A:$A,Table!$A$5,'A4 Cash'!$C:$C,'BFU A4'!$A98,'A4 Cash'!$R:$R,"2")-SUMIFS('A4 Banque'!$N:$N,'A4 Banque'!$A:$A,Table!$A$5,'A4 Banque'!$C:$C,'BFU A4'!$A98,'A4 Banque'!$R:$R,"2")</f>
        <v>0</v>
      </c>
      <c r="H98" s="1099">
        <f t="shared" si="17"/>
        <v>0</v>
      </c>
      <c r="I98" s="1098"/>
      <c r="J98" s="1168">
        <f>SUMIFS('A4 Cash'!$N:$N,'A4 Cash'!$A:$A,Table!$A$5,'A4 Cash'!$C:$C,'BFU A4'!$A98,'A4 Cash'!$R:$R,"3")-SUMIFS('A4 Banque'!$N:$N,'A4 Banque'!$A:$A,Table!$A$5,'A4 Banque'!$C:$C,'BFU A4'!$A98,'A4 Banque'!$R:$R,"3")</f>
        <v>0</v>
      </c>
      <c r="K98" s="1099">
        <f t="shared" si="18"/>
        <v>0</v>
      </c>
      <c r="L98" s="1098"/>
      <c r="M98" s="1168">
        <f>SUMIFS('A4 Cash'!$N:$N,'A4 Cash'!$A:$A,Table!$A$5,'A4 Cash'!$C:$C,'BFU A4'!$A98,'A4 Cash'!$R:$R,"4")-SUMIFS('A4 Banque'!$N:$N,'A4 Banque'!$A:$A,Table!$A$5,'A4 Banque'!$C:$C,'BFU A4'!$A98,'A4 Banque'!$R:$R,"4")</f>
        <v>0</v>
      </c>
      <c r="N98" s="1099">
        <f t="shared" si="19"/>
        <v>0</v>
      </c>
      <c r="P98" s="1098">
        <f t="shared" si="20"/>
        <v>0</v>
      </c>
      <c r="Q98" s="1117">
        <f t="shared" si="20"/>
        <v>0</v>
      </c>
      <c r="R98" s="1099">
        <f t="shared" si="14"/>
        <v>0</v>
      </c>
      <c r="T98" s="1099"/>
      <c r="U98" s="1099">
        <f t="shared" si="21"/>
        <v>0</v>
      </c>
    </row>
    <row r="99" spans="1:21" ht="14.45" customHeight="1">
      <c r="A99" s="979" t="s">
        <v>1664</v>
      </c>
      <c r="B99" s="1081">
        <f>'Budget general'!B102</f>
        <v>0</v>
      </c>
      <c r="C99" s="1102"/>
      <c r="D99" s="1170">
        <f>SUMIFS('A4 Cash'!$N:$N,'A4 Cash'!$A:$A,Table!$A$5,'A4 Cash'!$C:$C,'BFU A4'!$A99,'A4 Cash'!$R:$R,"1")-SUMIFS('A4 Banque'!$N:$N,'A4 Banque'!$A:$A,Table!$A$5,'A4 Banque'!$C:$C,'BFU A4'!A99,'A4 Banque'!$R:$R,"1")</f>
        <v>0</v>
      </c>
      <c r="E99" s="1103">
        <f t="shared" si="16"/>
        <v>0</v>
      </c>
      <c r="F99" s="1102"/>
      <c r="G99" s="1170">
        <f>SUMIFS('A4 Cash'!$N:$N,'A4 Cash'!$A:$A,Table!$A$5,'A4 Cash'!$C:$C,'BFU A4'!$A99,'A4 Cash'!$R:$R,"2")-SUMIFS('A4 Banque'!$N:$N,'A4 Banque'!$A:$A,Table!$A$5,'A4 Banque'!$C:$C,'BFU A4'!$A99,'A4 Banque'!$R:$R,"2")</f>
        <v>0</v>
      </c>
      <c r="H99" s="1103">
        <f t="shared" si="17"/>
        <v>0</v>
      </c>
      <c r="I99" s="1102"/>
      <c r="J99" s="1170">
        <f>SUMIFS('A4 Cash'!$N:$N,'A4 Cash'!$A:$A,Table!$A$5,'A4 Cash'!$C:$C,'BFU A4'!$A99,'A4 Cash'!$R:$R,"3")-SUMIFS('A4 Banque'!$N:$N,'A4 Banque'!$A:$A,Table!$A$5,'A4 Banque'!$C:$C,'BFU A4'!$A99,'A4 Banque'!$R:$R,"3")</f>
        <v>0</v>
      </c>
      <c r="K99" s="1103">
        <f t="shared" si="18"/>
        <v>0</v>
      </c>
      <c r="L99" s="1102"/>
      <c r="M99" s="1170">
        <f>SUMIFS('A4 Cash'!$N:$N,'A4 Cash'!$A:$A,Table!$A$5,'A4 Cash'!$C:$C,'BFU A4'!$A99,'A4 Cash'!$R:$R,"4")-SUMIFS('A4 Banque'!$N:$N,'A4 Banque'!$A:$A,Table!$A$5,'A4 Banque'!$C:$C,'BFU A4'!$A99,'A4 Banque'!$R:$R,"4")</f>
        <v>0</v>
      </c>
      <c r="N99" s="1103">
        <f t="shared" si="19"/>
        <v>0</v>
      </c>
      <c r="P99" s="1102">
        <f t="shared" si="20"/>
        <v>0</v>
      </c>
      <c r="Q99" s="1009">
        <f t="shared" si="20"/>
        <v>0</v>
      </c>
      <c r="R99" s="1103">
        <f t="shared" si="14"/>
        <v>0</v>
      </c>
      <c r="T99" s="1103"/>
      <c r="U99" s="1103">
        <f t="shared" si="21"/>
        <v>0</v>
      </c>
    </row>
    <row r="100" spans="1:21" ht="14.45" customHeight="1">
      <c r="A100" s="979" t="s">
        <v>1665</v>
      </c>
      <c r="B100" s="1080">
        <f>'Budget general'!B103</f>
        <v>0</v>
      </c>
      <c r="C100" s="1110"/>
      <c r="D100" s="1171">
        <f>SUMIFS('A4 Cash'!$N:$N,'A4 Cash'!$A:$A,Table!$A$5,'A4 Cash'!$C:$C,'BFU A4'!$A400,'A4 Cash'!$R:$R,"1")-SUMIFS('A4 Banque'!$N:$N,'A4 Banque'!$A:$A,Table!$A$5,'A4 Banque'!$C:$C,'BFU A4'!A400,'A4 Banque'!$R:$R,"1")</f>
        <v>0</v>
      </c>
      <c r="E100" s="1111">
        <f t="shared" si="16"/>
        <v>0</v>
      </c>
      <c r="F100" s="1110"/>
      <c r="G100" s="1171">
        <f>SUMIFS('A4 Cash'!$N:$N,'A4 Cash'!$A:$A,Table!$A$5,'A4 Cash'!$C:$C,'BFU A4'!$A400,'A4 Cash'!$R:$R,"2")-SUMIFS('A4 Banque'!$N:$N,'A4 Banque'!$A:$A,Table!$A$5,'A4 Banque'!$C:$C,'BFU A4'!$A400,'A4 Banque'!$R:$R,"2")</f>
        <v>0</v>
      </c>
      <c r="H100" s="1111">
        <f t="shared" si="17"/>
        <v>0</v>
      </c>
      <c r="I100" s="1110"/>
      <c r="J100" s="1171">
        <f>SUMIFS('A4 Cash'!$N:$N,'A4 Cash'!$A:$A,Table!$A$5,'A4 Cash'!$C:$C,'BFU A4'!$A400,'A4 Cash'!$R:$R,"3")-SUMIFS('A4 Banque'!$N:$N,'A4 Banque'!$A:$A,Table!$A$5,'A4 Banque'!$C:$C,'BFU A4'!$A400,'A4 Banque'!$R:$R,"3")</f>
        <v>0</v>
      </c>
      <c r="K100" s="1111">
        <f t="shared" si="18"/>
        <v>0</v>
      </c>
      <c r="L100" s="1110"/>
      <c r="M100" s="1171">
        <f>SUMIFS('A4 Cash'!$N:$N,'A4 Cash'!$A:$A,Table!$A$5,'A4 Cash'!$C:$C,'BFU A4'!$A400,'A4 Cash'!$R:$R,"4")-SUMIFS('A4 Banque'!$N:$N,'A4 Banque'!$A:$A,Table!$A$5,'A4 Banque'!$C:$C,'BFU A4'!$A400,'A4 Banque'!$R:$R,"4")</f>
        <v>0</v>
      </c>
      <c r="N100" s="1111">
        <f t="shared" si="19"/>
        <v>0</v>
      </c>
      <c r="P100" s="1110">
        <f t="shared" si="20"/>
        <v>0</v>
      </c>
      <c r="Q100" s="1117">
        <f t="shared" si="20"/>
        <v>0</v>
      </c>
      <c r="R100" s="1111">
        <f t="shared" si="14"/>
        <v>0</v>
      </c>
      <c r="T100" s="1111"/>
      <c r="U100" s="1111">
        <f t="shared" si="21"/>
        <v>0</v>
      </c>
    </row>
    <row r="101" spans="1:21" ht="14.45" customHeight="1">
      <c r="A101" s="979" t="s">
        <v>1666</v>
      </c>
      <c r="B101" s="1082">
        <f>'Budget general'!B104</f>
        <v>0</v>
      </c>
      <c r="C101" s="1114"/>
      <c r="D101" s="1172">
        <f>SUMIFS('A4 Cash'!$N:$N,'A4 Cash'!$A:$A,Table!$A$5,'A4 Cash'!$C:$C,'BFU A4'!$A401,'A4 Cash'!$R:$R,"1")-SUMIFS('A4 Banque'!$N:$N,'A4 Banque'!$A:$A,Table!$A$5,'A4 Banque'!$C:$C,'BFU A4'!A401,'A4 Banque'!$R:$R,"1")</f>
        <v>0</v>
      </c>
      <c r="E101" s="1113">
        <f t="shared" si="16"/>
        <v>0</v>
      </c>
      <c r="F101" s="1114"/>
      <c r="G101" s="1172">
        <f>SUMIFS('A4 Cash'!$N:$N,'A4 Cash'!$A:$A,Table!$A$5,'A4 Cash'!$C:$C,'BFU A4'!$A401,'A4 Cash'!$R:$R,"2")-SUMIFS('A4 Banque'!$N:$N,'A4 Banque'!$A:$A,Table!$A$5,'A4 Banque'!$C:$C,'BFU A4'!$A401,'A4 Banque'!$R:$R,"2")</f>
        <v>0</v>
      </c>
      <c r="H101" s="1113">
        <f t="shared" si="17"/>
        <v>0</v>
      </c>
      <c r="I101" s="1114"/>
      <c r="J101" s="1172">
        <f>SUMIFS('A4 Cash'!$N:$N,'A4 Cash'!$A:$A,Table!$A$5,'A4 Cash'!$C:$C,'BFU A4'!$A401,'A4 Cash'!$R:$R,"3")-SUMIFS('A4 Banque'!$N:$N,'A4 Banque'!$A:$A,Table!$A$5,'A4 Banque'!$C:$C,'BFU A4'!$A401,'A4 Banque'!$R:$R,"3")</f>
        <v>0</v>
      </c>
      <c r="K101" s="1113">
        <f t="shared" si="18"/>
        <v>0</v>
      </c>
      <c r="L101" s="1114"/>
      <c r="M101" s="1172">
        <f>SUMIFS('A4 Cash'!$N:$N,'A4 Cash'!$A:$A,Table!$A$5,'A4 Cash'!$C:$C,'BFU A4'!$A401,'A4 Cash'!$R:$R,"4")-SUMIFS('A4 Banque'!$N:$N,'A4 Banque'!$A:$A,Table!$A$5,'A4 Banque'!$C:$C,'BFU A4'!$A401,'A4 Banque'!$R:$R,"4")</f>
        <v>0</v>
      </c>
      <c r="N101" s="1113">
        <f t="shared" si="19"/>
        <v>0</v>
      </c>
      <c r="P101" s="1114">
        <f t="shared" si="20"/>
        <v>0</v>
      </c>
      <c r="Q101" s="1117">
        <f t="shared" si="20"/>
        <v>0</v>
      </c>
      <c r="R101" s="1113">
        <f t="shared" si="14"/>
        <v>0</v>
      </c>
      <c r="T101" s="1113"/>
      <c r="U101" s="1113">
        <f t="shared" si="21"/>
        <v>0</v>
      </c>
    </row>
    <row r="102" spans="1:21" ht="14.45" customHeight="1">
      <c r="A102" s="979" t="s">
        <v>1667</v>
      </c>
      <c r="B102" s="1082">
        <f>'Budget general'!B105</f>
        <v>0</v>
      </c>
      <c r="C102" s="1098"/>
      <c r="D102" s="1168">
        <f>SUMIFS('A4 Cash'!$N:$N,'A4 Cash'!$A:$A,Table!$A$5,'A4 Cash'!$C:$C,'BFU A4'!$A402,'A4 Cash'!$R:$R,"1")-SUMIFS('A4 Banque'!$N:$N,'A4 Banque'!$A:$A,Table!$A$5,'A4 Banque'!$C:$C,'BFU A4'!A402,'A4 Banque'!$R:$R,"1")</f>
        <v>0</v>
      </c>
      <c r="E102" s="1099">
        <f t="shared" si="16"/>
        <v>0</v>
      </c>
      <c r="F102" s="1098"/>
      <c r="G102" s="1168">
        <f>SUMIFS('A4 Cash'!$N:$N,'A4 Cash'!$A:$A,Table!$A$5,'A4 Cash'!$C:$C,'BFU A4'!$A402,'A4 Cash'!$R:$R,"2")-SUMIFS('A4 Banque'!$N:$N,'A4 Banque'!$A:$A,Table!$A$5,'A4 Banque'!$C:$C,'BFU A4'!$A402,'A4 Banque'!$R:$R,"2")</f>
        <v>0</v>
      </c>
      <c r="H102" s="1099">
        <f t="shared" si="17"/>
        <v>0</v>
      </c>
      <c r="I102" s="1098"/>
      <c r="J102" s="1168">
        <f>SUMIFS('A4 Cash'!$N:$N,'A4 Cash'!$A:$A,Table!$A$5,'A4 Cash'!$C:$C,'BFU A4'!$A402,'A4 Cash'!$R:$R,"3")-SUMIFS('A4 Banque'!$N:$N,'A4 Banque'!$A:$A,Table!$A$5,'A4 Banque'!$C:$C,'BFU A4'!$A402,'A4 Banque'!$R:$R,"3")</f>
        <v>0</v>
      </c>
      <c r="K102" s="1099">
        <f t="shared" si="18"/>
        <v>0</v>
      </c>
      <c r="L102" s="1098"/>
      <c r="M102" s="1168">
        <f>SUMIFS('A4 Cash'!$N:$N,'A4 Cash'!$A:$A,Table!$A$5,'A4 Cash'!$C:$C,'BFU A4'!$A402,'A4 Cash'!$R:$R,"4")-SUMIFS('A4 Banque'!$N:$N,'A4 Banque'!$A:$A,Table!$A$5,'A4 Banque'!$C:$C,'BFU A4'!$A402,'A4 Banque'!$R:$R,"4")</f>
        <v>0</v>
      </c>
      <c r="N102" s="1099">
        <f t="shared" si="19"/>
        <v>0</v>
      </c>
      <c r="P102" s="1098">
        <f t="shared" si="20"/>
        <v>0</v>
      </c>
      <c r="Q102" s="1117">
        <f t="shared" si="20"/>
        <v>0</v>
      </c>
      <c r="R102" s="1099">
        <f t="shared" si="14"/>
        <v>0</v>
      </c>
      <c r="T102" s="1099"/>
      <c r="U102" s="1099">
        <f t="shared" si="21"/>
        <v>0</v>
      </c>
    </row>
    <row r="103" spans="1:21" ht="14.45" customHeight="1">
      <c r="A103" s="979" t="s">
        <v>1668</v>
      </c>
      <c r="B103" s="1082">
        <f>'Budget general'!B106</f>
        <v>0</v>
      </c>
      <c r="C103" s="1098"/>
      <c r="D103" s="1168">
        <f>SUMIFS('A4 Cash'!$N:$N,'A4 Cash'!$A:$A,Table!$A$5,'A4 Cash'!$C:$C,'BFU A4'!$A403,'A4 Cash'!$R:$R,"1")-SUMIFS('A4 Banque'!$N:$N,'A4 Banque'!$A:$A,Table!$A$5,'A4 Banque'!$C:$C,'BFU A4'!A403,'A4 Banque'!$R:$R,"1")</f>
        <v>0</v>
      </c>
      <c r="E103" s="1099">
        <f t="shared" si="16"/>
        <v>0</v>
      </c>
      <c r="F103" s="1098"/>
      <c r="G103" s="1168">
        <f>SUMIFS('A4 Cash'!$N:$N,'A4 Cash'!$A:$A,Table!$A$5,'A4 Cash'!$C:$C,'BFU A4'!$A403,'A4 Cash'!$R:$R,"2")-SUMIFS('A4 Banque'!$N:$N,'A4 Banque'!$A:$A,Table!$A$5,'A4 Banque'!$C:$C,'BFU A4'!$A403,'A4 Banque'!$R:$R,"2")</f>
        <v>0</v>
      </c>
      <c r="H103" s="1099">
        <f t="shared" si="17"/>
        <v>0</v>
      </c>
      <c r="I103" s="1098"/>
      <c r="J103" s="1168">
        <f>SUMIFS('A4 Cash'!$N:$N,'A4 Cash'!$A:$A,Table!$A$5,'A4 Cash'!$C:$C,'BFU A4'!$A403,'A4 Cash'!$R:$R,"3")-SUMIFS('A4 Banque'!$N:$N,'A4 Banque'!$A:$A,Table!$A$5,'A4 Banque'!$C:$C,'BFU A4'!$A403,'A4 Banque'!$R:$R,"3")</f>
        <v>0</v>
      </c>
      <c r="K103" s="1099">
        <f t="shared" si="18"/>
        <v>0</v>
      </c>
      <c r="L103" s="1098"/>
      <c r="M103" s="1168">
        <f>SUMIFS('A4 Cash'!$N:$N,'A4 Cash'!$A:$A,Table!$A$5,'A4 Cash'!$C:$C,'BFU A4'!$A403,'A4 Cash'!$R:$R,"4")-SUMIFS('A4 Banque'!$N:$N,'A4 Banque'!$A:$A,Table!$A$5,'A4 Banque'!$C:$C,'BFU A4'!$A403,'A4 Banque'!$R:$R,"4")</f>
        <v>0</v>
      </c>
      <c r="N103" s="1099">
        <f t="shared" si="19"/>
        <v>0</v>
      </c>
      <c r="P103" s="1098">
        <f t="shared" si="20"/>
        <v>0</v>
      </c>
      <c r="Q103" s="1117">
        <f t="shared" si="20"/>
        <v>0</v>
      </c>
      <c r="R103" s="1099">
        <f t="shared" si="14"/>
        <v>0</v>
      </c>
      <c r="T103" s="1099"/>
      <c r="U103" s="1099">
        <f t="shared" si="21"/>
        <v>0</v>
      </c>
    </row>
    <row r="104" spans="1:21" ht="14.45" customHeight="1" thickBot="1">
      <c r="A104" s="979" t="s">
        <v>1669</v>
      </c>
      <c r="B104" s="1082">
        <f>'Budget general'!B107</f>
        <v>0</v>
      </c>
      <c r="C104" s="1098"/>
      <c r="D104" s="1168">
        <f>SUMIFS('A4 Cash'!$N:$N,'A4 Cash'!$A:$A,Table!$A$5,'A4 Cash'!$C:$C,'BFU A4'!$A404,'A4 Cash'!$R:$R,"1")-SUMIFS('A4 Banque'!$N:$N,'A4 Banque'!$A:$A,Table!$A$5,'A4 Banque'!$C:$C,'BFU A4'!A404,'A4 Banque'!$R:$R,"1")</f>
        <v>0</v>
      </c>
      <c r="E104" s="1099">
        <f t="shared" si="16"/>
        <v>0</v>
      </c>
      <c r="F104" s="1098"/>
      <c r="G104" s="1168">
        <f>SUMIFS('A4 Cash'!$N:$N,'A4 Cash'!$A:$A,Table!$A$5,'A4 Cash'!$C:$C,'BFU A4'!$A404,'A4 Cash'!$R:$R,"2")-SUMIFS('A4 Banque'!$N:$N,'A4 Banque'!$A:$A,Table!$A$5,'A4 Banque'!$C:$C,'BFU A4'!$A404,'A4 Banque'!$R:$R,"2")</f>
        <v>0</v>
      </c>
      <c r="H104" s="1099">
        <f t="shared" si="17"/>
        <v>0</v>
      </c>
      <c r="I104" s="1098"/>
      <c r="J104" s="1168">
        <f>SUMIFS('A4 Cash'!$N:$N,'A4 Cash'!$A:$A,Table!$A$5,'A4 Cash'!$C:$C,'BFU A4'!$A404,'A4 Cash'!$R:$R,"3")-SUMIFS('A4 Banque'!$N:$N,'A4 Banque'!$A:$A,Table!$A$5,'A4 Banque'!$C:$C,'BFU A4'!$A404,'A4 Banque'!$R:$R,"3")</f>
        <v>0</v>
      </c>
      <c r="K104" s="1099">
        <f t="shared" si="18"/>
        <v>0</v>
      </c>
      <c r="L104" s="1098"/>
      <c r="M104" s="1168">
        <f>SUMIFS('A4 Cash'!$N:$N,'A4 Cash'!$A:$A,Table!$A$5,'A4 Cash'!$C:$C,'BFU A4'!$A404,'A4 Cash'!$R:$R,"4")-SUMIFS('A4 Banque'!$N:$N,'A4 Banque'!$A:$A,Table!$A$5,'A4 Banque'!$C:$C,'BFU A4'!$A404,'A4 Banque'!$R:$R,"4")</f>
        <v>0</v>
      </c>
      <c r="N104" s="1099">
        <f t="shared" si="19"/>
        <v>0</v>
      </c>
      <c r="P104" s="1098">
        <f t="shared" si="20"/>
        <v>0</v>
      </c>
      <c r="Q104" s="1117">
        <f t="shared" si="20"/>
        <v>0</v>
      </c>
      <c r="R104" s="1099">
        <f t="shared" si="14"/>
        <v>0</v>
      </c>
      <c r="T104" s="1099"/>
      <c r="U104" s="1099">
        <f t="shared" si="21"/>
        <v>0</v>
      </c>
    </row>
    <row r="105" spans="1:21" ht="14.45" customHeight="1" thickBot="1">
      <c r="B105" s="1072" t="s">
        <v>1566</v>
      </c>
      <c r="C105" s="1166">
        <f>C80+C55+C30+C5</f>
        <v>0</v>
      </c>
      <c r="D105" s="1166">
        <f>D80+D55+D30+D5</f>
        <v>0</v>
      </c>
      <c r="E105" s="1115">
        <f t="shared" si="16"/>
        <v>0</v>
      </c>
      <c r="F105" s="1166">
        <f>F80+F55+F30+F5</f>
        <v>0</v>
      </c>
      <c r="G105" s="1166">
        <f>G80+G55+G30+G5</f>
        <v>0</v>
      </c>
      <c r="H105" s="1115">
        <f t="shared" si="17"/>
        <v>0</v>
      </c>
      <c r="I105" s="1166">
        <f>I80+I55+I30+I5</f>
        <v>0</v>
      </c>
      <c r="J105" s="1166">
        <f>J80+J55+J30+J5</f>
        <v>0</v>
      </c>
      <c r="K105" s="1115">
        <f t="shared" si="18"/>
        <v>0</v>
      </c>
      <c r="L105" s="1166">
        <f>L80+L55+L30+L5</f>
        <v>0</v>
      </c>
      <c r="M105" s="1166">
        <f>M80+M55+M30+M5</f>
        <v>0</v>
      </c>
      <c r="N105" s="1115">
        <f t="shared" si="19"/>
        <v>0</v>
      </c>
      <c r="P105" s="1072">
        <f>P80+P55+P30+P5</f>
        <v>0</v>
      </c>
      <c r="Q105" s="1072">
        <f>Q80+Q55+Q30+Q5</f>
        <v>0</v>
      </c>
      <c r="R105" s="1115">
        <f>P105-Q105</f>
        <v>0</v>
      </c>
      <c r="T105" s="1115"/>
      <c r="U105" s="1115">
        <f>U80+U55+U30+U5</f>
        <v>0</v>
      </c>
    </row>
    <row r="106" spans="1:21" ht="14.45" customHeight="1" thickBot="1">
      <c r="B106" s="1026"/>
      <c r="C106" s="1027"/>
      <c r="D106" s="1027"/>
      <c r="E106" s="1027"/>
      <c r="F106" s="1027"/>
      <c r="G106" s="1027"/>
      <c r="H106" s="1027"/>
      <c r="I106" s="1027"/>
      <c r="J106" s="1027"/>
      <c r="K106" s="1027"/>
      <c r="L106" s="1027"/>
      <c r="M106" s="1027"/>
      <c r="N106" s="1027"/>
    </row>
    <row r="107" spans="1:21" ht="14.45" customHeight="1" thickBot="1">
      <c r="B107" s="1074" t="s">
        <v>1567</v>
      </c>
      <c r="C107" s="1071">
        <f>SUM(C108:C114)</f>
        <v>0</v>
      </c>
      <c r="D107" s="1071">
        <f>SUM(D108:D114)</f>
        <v>0</v>
      </c>
      <c r="E107" s="1095">
        <f t="shared" ref="E107" si="22">C107-D107</f>
        <v>0</v>
      </c>
      <c r="F107" s="1071">
        <f>SUM(F108:F114)</f>
        <v>0</v>
      </c>
      <c r="G107" s="1071">
        <f>SUM(G108:G114)</f>
        <v>0</v>
      </c>
      <c r="H107" s="1095">
        <f t="shared" ref="H107:H126" si="23">F107-G107</f>
        <v>0</v>
      </c>
      <c r="I107" s="1071">
        <f>SUM(I108:I114)</f>
        <v>0</v>
      </c>
      <c r="J107" s="1071">
        <f>SUM(J108:J114)</f>
        <v>0</v>
      </c>
      <c r="K107" s="1095">
        <f t="shared" ref="K107:K126" si="24">I107-J107</f>
        <v>0</v>
      </c>
      <c r="L107" s="1071">
        <f>SUM(L108:L114)</f>
        <v>0</v>
      </c>
      <c r="M107" s="1071">
        <f>SUM(M108:M114)</f>
        <v>0</v>
      </c>
      <c r="N107" s="1095">
        <f t="shared" ref="N107:N126" si="25">L107-M107</f>
        <v>0</v>
      </c>
      <c r="P107" s="1074">
        <f>SUM(P108:P114)</f>
        <v>0</v>
      </c>
      <c r="Q107" s="1074">
        <f>SUM(Q108:Q114)</f>
        <v>0</v>
      </c>
      <c r="R107" s="1137">
        <f>P107-Q107</f>
        <v>0</v>
      </c>
      <c r="T107" s="1137"/>
      <c r="U107" s="1137">
        <f>SUM(U108:U114)</f>
        <v>0</v>
      </c>
    </row>
    <row r="108" spans="1:21" ht="14.45" customHeight="1">
      <c r="A108" s="979" t="s">
        <v>1670</v>
      </c>
      <c r="B108" s="1122">
        <f>'Budget general'!B111</f>
        <v>0</v>
      </c>
      <c r="C108" s="1138"/>
      <c r="D108" s="1168">
        <f>SUMIFS('A4 Cash'!$N:$N,'A4 Cash'!$A:$A,Table!$A$5,'A4 Cash'!$C:$C,'BFU A4'!$A408,'A4 Cash'!$R:$R,"1")-SUMIFS('A4 Banque'!$N:$N,'A4 Banque'!$A:$A,Table!$A$5,'A4 Banque'!$C:$C,'BFU A4'!A408,'A4 Banque'!$R:$R,"1")</f>
        <v>0</v>
      </c>
      <c r="E108" s="1139">
        <f t="shared" si="16"/>
        <v>0</v>
      </c>
      <c r="F108" s="1138"/>
      <c r="G108" s="1168">
        <f>SUMIFS('A4 Cash'!$N:$N,'A4 Cash'!$A:$A,Table!$A$5,'A4 Cash'!$C:$C,'BFU A4'!$A408,'A4 Cash'!$R:$R,"2")-SUMIFS('A4 Banque'!$N:$N,'A4 Banque'!$A:$A,Table!$A$5,'A4 Banque'!$C:$C,'BFU A4'!$A408,'A4 Banque'!$R:$R,"2")</f>
        <v>0</v>
      </c>
      <c r="H108" s="1139">
        <f t="shared" si="23"/>
        <v>0</v>
      </c>
      <c r="I108" s="1138"/>
      <c r="J108" s="1168">
        <f>SUMIFS('A4 Cash'!$N:$N,'A4 Cash'!$A:$A,Table!$A$5,'A4 Cash'!$C:$C,'BFU A4'!$A408,'A4 Cash'!$R:$R,"3")-SUMIFS('A4 Banque'!$N:$N,'A4 Banque'!$A:$A,Table!$A$5,'A4 Banque'!$C:$C,'BFU A4'!$A408,'A4 Banque'!$R:$R,"3")</f>
        <v>0</v>
      </c>
      <c r="K108" s="1139">
        <f t="shared" si="24"/>
        <v>0</v>
      </c>
      <c r="L108" s="1138"/>
      <c r="M108" s="1168">
        <f>SUMIFS('A4 Cash'!$N:$N,'A4 Cash'!$A:$A,Table!$A$5,'A4 Cash'!$C:$C,'BFU A4'!$A408,'A4 Cash'!$R:$R,"4")-SUMIFS('A4 Banque'!$N:$N,'A4 Banque'!$A:$A,Table!$A$5,'A4 Banque'!$C:$C,'BFU A4'!$A408,'A4 Banque'!$R:$R,"4")</f>
        <v>0</v>
      </c>
      <c r="N108" s="1139">
        <f t="shared" si="25"/>
        <v>0</v>
      </c>
      <c r="P108" s="1138">
        <f>C108+F108+I108+L108</f>
        <v>0</v>
      </c>
      <c r="Q108" s="1119">
        <f>D108+G108+J108+M108</f>
        <v>0</v>
      </c>
      <c r="R108" s="1139">
        <f>P108-Q108</f>
        <v>0</v>
      </c>
      <c r="T108" s="1139"/>
      <c r="U108" s="1113">
        <f t="shared" ref="U108:U125" si="26">Q108-T108</f>
        <v>0</v>
      </c>
    </row>
    <row r="109" spans="1:21" ht="14.45" customHeight="1">
      <c r="A109" s="979" t="s">
        <v>1671</v>
      </c>
      <c r="B109" s="1123">
        <f>'Budget general'!B112</f>
        <v>0</v>
      </c>
      <c r="C109" s="1140"/>
      <c r="D109" s="1168">
        <f>SUMIFS('A4 Cash'!$N:$N,'A4 Cash'!$A:$A,Table!$A$5,'A4 Cash'!$C:$C,'BFU A4'!$A409,'A4 Cash'!$R:$R,"1")-SUMIFS('A4 Banque'!$N:$N,'A4 Banque'!$A:$A,Table!$A$5,'A4 Banque'!$C:$C,'BFU A4'!A409,'A4 Banque'!$R:$R,"1")</f>
        <v>0</v>
      </c>
      <c r="E109" s="1038">
        <f t="shared" si="16"/>
        <v>0</v>
      </c>
      <c r="F109" s="1140"/>
      <c r="G109" s="1168">
        <f>SUMIFS('A4 Cash'!$N:$N,'A4 Cash'!$A:$A,Table!$A$5,'A4 Cash'!$C:$C,'BFU A4'!$A409,'A4 Cash'!$R:$R,"2")-SUMIFS('A4 Banque'!$N:$N,'A4 Banque'!$A:$A,Table!$A$5,'A4 Banque'!$C:$C,'BFU A4'!$A409,'A4 Banque'!$R:$R,"2")</f>
        <v>0</v>
      </c>
      <c r="H109" s="1038">
        <f t="shared" si="23"/>
        <v>0</v>
      </c>
      <c r="I109" s="1140"/>
      <c r="J109" s="1168">
        <f>SUMIFS('A4 Cash'!$N:$N,'A4 Cash'!$A:$A,Table!$A$5,'A4 Cash'!$C:$C,'BFU A4'!$A409,'A4 Cash'!$R:$R,"3")-SUMIFS('A4 Banque'!$N:$N,'A4 Banque'!$A:$A,Table!$A$5,'A4 Banque'!$C:$C,'BFU A4'!$A409,'A4 Banque'!$R:$R,"3")</f>
        <v>0</v>
      </c>
      <c r="K109" s="1038">
        <f t="shared" si="24"/>
        <v>0</v>
      </c>
      <c r="L109" s="1140"/>
      <c r="M109" s="1168">
        <f>SUMIFS('A4 Cash'!$N:$N,'A4 Cash'!$A:$A,Table!$A$5,'A4 Cash'!$C:$C,'BFU A4'!$A409,'A4 Cash'!$R:$R,"4")-SUMIFS('A4 Banque'!$N:$N,'A4 Banque'!$A:$A,Table!$A$5,'A4 Banque'!$C:$C,'BFU A4'!$A409,'A4 Banque'!$R:$R,"4")</f>
        <v>0</v>
      </c>
      <c r="N109" s="1038">
        <f t="shared" si="25"/>
        <v>0</v>
      </c>
      <c r="P109" s="1140">
        <f t="shared" ref="P109:Q114" si="27">C109+F109+I109+L109</f>
        <v>0</v>
      </c>
      <c r="Q109" s="1119">
        <f t="shared" si="27"/>
        <v>0</v>
      </c>
      <c r="R109" s="1038">
        <f t="shared" ref="R109:R114" si="28">P109-Q109</f>
        <v>0</v>
      </c>
      <c r="T109" s="1038"/>
      <c r="U109" s="1113">
        <f t="shared" si="26"/>
        <v>0</v>
      </c>
    </row>
    <row r="110" spans="1:21" ht="14.45" customHeight="1">
      <c r="A110" s="979" t="s">
        <v>1672</v>
      </c>
      <c r="B110" s="1123">
        <f>'Budget general'!B113</f>
        <v>0</v>
      </c>
      <c r="C110" s="1138"/>
      <c r="D110" s="1168">
        <f>SUMIFS('A4 Cash'!$N:$N,'A4 Cash'!$A:$A,Table!$A$5,'A4 Cash'!$C:$C,'BFU A4'!$A410,'A4 Cash'!$R:$R,"1")-SUMIFS('A4 Banque'!$N:$N,'A4 Banque'!$A:$A,Table!$A$5,'A4 Banque'!$C:$C,'BFU A4'!A410,'A4 Banque'!$R:$R,"1")</f>
        <v>0</v>
      </c>
      <c r="E110" s="1038">
        <f t="shared" si="16"/>
        <v>0</v>
      </c>
      <c r="F110" s="1138"/>
      <c r="G110" s="1168">
        <f>SUMIFS('A4 Cash'!$N:$N,'A4 Cash'!$A:$A,Table!$A$5,'A4 Cash'!$C:$C,'BFU A4'!$A410,'A4 Cash'!$R:$R,"2")-SUMIFS('A4 Banque'!$N:$N,'A4 Banque'!$A:$A,Table!$A$5,'A4 Banque'!$C:$C,'BFU A4'!$A410,'A4 Banque'!$R:$R,"2")</f>
        <v>0</v>
      </c>
      <c r="H110" s="1038">
        <f t="shared" si="23"/>
        <v>0</v>
      </c>
      <c r="I110" s="1138"/>
      <c r="J110" s="1168">
        <f>SUMIFS('A4 Cash'!$N:$N,'A4 Cash'!$A:$A,Table!$A$5,'A4 Cash'!$C:$C,'BFU A4'!$A410,'A4 Cash'!$R:$R,"3")-SUMIFS('A4 Banque'!$N:$N,'A4 Banque'!$A:$A,Table!$A$5,'A4 Banque'!$C:$C,'BFU A4'!$A410,'A4 Banque'!$R:$R,"3")</f>
        <v>0</v>
      </c>
      <c r="K110" s="1038">
        <f t="shared" si="24"/>
        <v>0</v>
      </c>
      <c r="L110" s="1138"/>
      <c r="M110" s="1168">
        <f>SUMIFS('A4 Cash'!$N:$N,'A4 Cash'!$A:$A,Table!$A$5,'A4 Cash'!$C:$C,'BFU A4'!$A410,'A4 Cash'!$R:$R,"4")-SUMIFS('A4 Banque'!$N:$N,'A4 Banque'!$A:$A,Table!$A$5,'A4 Banque'!$C:$C,'BFU A4'!$A410,'A4 Banque'!$R:$R,"4")</f>
        <v>0</v>
      </c>
      <c r="N110" s="1038">
        <f t="shared" si="25"/>
        <v>0</v>
      </c>
      <c r="P110" s="1138">
        <f t="shared" si="27"/>
        <v>0</v>
      </c>
      <c r="Q110" s="1119">
        <f t="shared" si="27"/>
        <v>0</v>
      </c>
      <c r="R110" s="1038">
        <f t="shared" si="28"/>
        <v>0</v>
      </c>
      <c r="T110" s="1038"/>
      <c r="U110" s="1113">
        <f t="shared" si="26"/>
        <v>0</v>
      </c>
    </row>
    <row r="111" spans="1:21" ht="14.45" customHeight="1">
      <c r="A111" s="979" t="s">
        <v>1673</v>
      </c>
      <c r="B111" s="1124">
        <f>'Budget general'!B114</f>
        <v>0</v>
      </c>
      <c r="C111" s="1140"/>
      <c r="D111" s="1168">
        <f>SUMIFS('A4 Cash'!$N:$N,'A4 Cash'!$A:$A,Table!$A$5,'A4 Cash'!$C:$C,'BFU A4'!$A411,'A4 Cash'!$R:$R,"1")-SUMIFS('A4 Banque'!$N:$N,'A4 Banque'!$A:$A,Table!$A$5,'A4 Banque'!$C:$C,'BFU A4'!A411,'A4 Banque'!$R:$R,"1")</f>
        <v>0</v>
      </c>
      <c r="E111" s="1141">
        <f t="shared" si="16"/>
        <v>0</v>
      </c>
      <c r="F111" s="1140"/>
      <c r="G111" s="1168">
        <f>SUMIFS('A4 Cash'!$N:$N,'A4 Cash'!$A:$A,Table!$A$5,'A4 Cash'!$C:$C,'BFU A4'!$A411,'A4 Cash'!$R:$R,"2")-SUMIFS('A4 Banque'!$N:$N,'A4 Banque'!$A:$A,Table!$A$5,'A4 Banque'!$C:$C,'BFU A4'!$A411,'A4 Banque'!$R:$R,"2")</f>
        <v>0</v>
      </c>
      <c r="H111" s="1141">
        <f t="shared" si="23"/>
        <v>0</v>
      </c>
      <c r="I111" s="1140"/>
      <c r="J111" s="1168">
        <f>SUMIFS('A4 Cash'!$N:$N,'A4 Cash'!$A:$A,Table!$A$5,'A4 Cash'!$C:$C,'BFU A4'!$A411,'A4 Cash'!$R:$R,"3")-SUMIFS('A4 Banque'!$N:$N,'A4 Banque'!$A:$A,Table!$A$5,'A4 Banque'!$C:$C,'BFU A4'!$A411,'A4 Banque'!$R:$R,"3")</f>
        <v>0</v>
      </c>
      <c r="K111" s="1141">
        <f t="shared" si="24"/>
        <v>0</v>
      </c>
      <c r="L111" s="1140"/>
      <c r="M111" s="1168">
        <f>SUMIFS('A4 Cash'!$N:$N,'A4 Cash'!$A:$A,Table!$A$5,'A4 Cash'!$C:$C,'BFU A4'!$A411,'A4 Cash'!$R:$R,"4")-SUMIFS('A4 Banque'!$N:$N,'A4 Banque'!$A:$A,Table!$A$5,'A4 Banque'!$C:$C,'BFU A4'!$A411,'A4 Banque'!$R:$R,"4")</f>
        <v>0</v>
      </c>
      <c r="N111" s="1141">
        <f t="shared" si="25"/>
        <v>0</v>
      </c>
      <c r="P111" s="1140">
        <f t="shared" si="27"/>
        <v>0</v>
      </c>
      <c r="Q111" s="1119">
        <f t="shared" si="27"/>
        <v>0</v>
      </c>
      <c r="R111" s="1141">
        <f t="shared" si="28"/>
        <v>0</v>
      </c>
      <c r="T111" s="1141"/>
      <c r="U111" s="1113">
        <f t="shared" si="26"/>
        <v>0</v>
      </c>
    </row>
    <row r="112" spans="1:21" ht="14.45" customHeight="1">
      <c r="A112" s="979" t="s">
        <v>1674</v>
      </c>
      <c r="B112" s="1123">
        <f>'Budget general'!B115</f>
        <v>0</v>
      </c>
      <c r="C112" s="1140"/>
      <c r="D112" s="1168">
        <f>SUMIFS('A4 Cash'!$N:$N,'A4 Cash'!$A:$A,Table!$A$5,'A4 Cash'!$C:$C,'BFU A4'!$A412,'A4 Cash'!$R:$R,"1")-SUMIFS('A4 Banque'!$N:$N,'A4 Banque'!$A:$A,Table!$A$5,'A4 Banque'!$C:$C,'BFU A4'!A412,'A4 Banque'!$R:$R,"1")</f>
        <v>0</v>
      </c>
      <c r="E112" s="1038">
        <f t="shared" si="16"/>
        <v>0</v>
      </c>
      <c r="F112" s="1140"/>
      <c r="G112" s="1168">
        <f>SUMIFS('A4 Cash'!$N:$N,'A4 Cash'!$A:$A,Table!$A$5,'A4 Cash'!$C:$C,'BFU A4'!$A412,'A4 Cash'!$R:$R,"2")-SUMIFS('A4 Banque'!$N:$N,'A4 Banque'!$A:$A,Table!$A$5,'A4 Banque'!$C:$C,'BFU A4'!$A412,'A4 Banque'!$R:$R,"2")</f>
        <v>0</v>
      </c>
      <c r="H112" s="1038">
        <f t="shared" si="23"/>
        <v>0</v>
      </c>
      <c r="I112" s="1140"/>
      <c r="J112" s="1168">
        <f>SUMIFS('A4 Cash'!$N:$N,'A4 Cash'!$A:$A,Table!$A$5,'A4 Cash'!$C:$C,'BFU A4'!$A412,'A4 Cash'!$R:$R,"3")-SUMIFS('A4 Banque'!$N:$N,'A4 Banque'!$A:$A,Table!$A$5,'A4 Banque'!$C:$C,'BFU A4'!$A412,'A4 Banque'!$R:$R,"3")</f>
        <v>0</v>
      </c>
      <c r="K112" s="1038">
        <f t="shared" si="24"/>
        <v>0</v>
      </c>
      <c r="L112" s="1140"/>
      <c r="M112" s="1168">
        <f>SUMIFS('A4 Cash'!$N:$N,'A4 Cash'!$A:$A,Table!$A$5,'A4 Cash'!$C:$C,'BFU A4'!$A412,'A4 Cash'!$R:$R,"4")-SUMIFS('A4 Banque'!$N:$N,'A4 Banque'!$A:$A,Table!$A$5,'A4 Banque'!$C:$C,'BFU A4'!$A412,'A4 Banque'!$R:$R,"4")</f>
        <v>0</v>
      </c>
      <c r="N112" s="1038">
        <f t="shared" si="25"/>
        <v>0</v>
      </c>
      <c r="P112" s="1140">
        <f t="shared" si="27"/>
        <v>0</v>
      </c>
      <c r="Q112" s="1119">
        <f t="shared" si="27"/>
        <v>0</v>
      </c>
      <c r="R112" s="1038">
        <f t="shared" si="28"/>
        <v>0</v>
      </c>
      <c r="T112" s="1038"/>
      <c r="U112" s="1113">
        <f t="shared" si="26"/>
        <v>0</v>
      </c>
    </row>
    <row r="113" spans="1:21" ht="14.45" customHeight="1">
      <c r="A113" s="979" t="s">
        <v>1675</v>
      </c>
      <c r="B113" s="1125" t="str">
        <f>'Budget general'!B116</f>
        <v xml:space="preserve">Frais d'évaluation </v>
      </c>
      <c r="C113" s="1142"/>
      <c r="D113" s="1168">
        <f>SUMIFS('A4 Cash'!$N:$N,'A4 Cash'!$A:$A,Table!$A$5,'A4 Cash'!$C:$C,'BFU A4'!$A413,'A4 Cash'!$R:$R,"1")-SUMIFS('A4 Banque'!$N:$N,'A4 Banque'!$A:$A,Table!$A$5,'A4 Banque'!$C:$C,'BFU A4'!A413,'A4 Banque'!$R:$R,"1")</f>
        <v>0</v>
      </c>
      <c r="E113" s="1143">
        <f t="shared" si="16"/>
        <v>0</v>
      </c>
      <c r="F113" s="1142"/>
      <c r="G113" s="1168">
        <f>SUMIFS('A4 Cash'!$N:$N,'A4 Cash'!$A:$A,Table!$A$5,'A4 Cash'!$C:$C,'BFU A4'!$A413,'A4 Cash'!$R:$R,"2")-SUMIFS('A4 Banque'!$N:$N,'A4 Banque'!$A:$A,Table!$A$5,'A4 Banque'!$C:$C,'BFU A4'!$A413,'A4 Banque'!$R:$R,"2")</f>
        <v>0</v>
      </c>
      <c r="H113" s="1143">
        <f t="shared" si="23"/>
        <v>0</v>
      </c>
      <c r="I113" s="1142"/>
      <c r="J113" s="1168">
        <f>SUMIFS('A4 Cash'!$N:$N,'A4 Cash'!$A:$A,Table!$A$5,'A4 Cash'!$C:$C,'BFU A4'!$A413,'A4 Cash'!$R:$R,"3")-SUMIFS('A4 Banque'!$N:$N,'A4 Banque'!$A:$A,Table!$A$5,'A4 Banque'!$C:$C,'BFU A4'!$A413,'A4 Banque'!$R:$R,"3")</f>
        <v>0</v>
      </c>
      <c r="K113" s="1143">
        <f t="shared" si="24"/>
        <v>0</v>
      </c>
      <c r="L113" s="1142"/>
      <c r="M113" s="1168">
        <f>SUMIFS('A4 Cash'!$N:$N,'A4 Cash'!$A:$A,Table!$A$5,'A4 Cash'!$C:$C,'BFU A4'!$A413,'A4 Cash'!$R:$R,"4")-SUMIFS('A4 Banque'!$N:$N,'A4 Banque'!$A:$A,Table!$A$5,'A4 Banque'!$C:$C,'BFU A4'!$A413,'A4 Banque'!$R:$R,"4")</f>
        <v>0</v>
      </c>
      <c r="N113" s="1143">
        <f t="shared" si="25"/>
        <v>0</v>
      </c>
      <c r="P113" s="1142">
        <f t="shared" si="27"/>
        <v>0</v>
      </c>
      <c r="Q113" s="1119">
        <f t="shared" si="27"/>
        <v>0</v>
      </c>
      <c r="R113" s="1143">
        <f t="shared" si="28"/>
        <v>0</v>
      </c>
      <c r="T113" s="1143"/>
      <c r="U113" s="1113">
        <f t="shared" si="26"/>
        <v>0</v>
      </c>
    </row>
    <row r="114" spans="1:21" ht="14.45" customHeight="1" thickBot="1">
      <c r="A114" s="979" t="s">
        <v>1676</v>
      </c>
      <c r="B114" s="1126" t="str">
        <f>'Budget general'!B117</f>
        <v xml:space="preserve">Frais d'audit </v>
      </c>
      <c r="C114" s="1144"/>
      <c r="D114" s="1168">
        <f>SUMIFS('A4 Cash'!$N:$N,'A4 Cash'!$A:$A,Table!$A$5,'A4 Cash'!$C:$C,'BFU A4'!$A414,'A4 Cash'!$R:$R,"1")-SUMIFS('A4 Banque'!$N:$N,'A4 Banque'!$A:$A,Table!$A$5,'A4 Banque'!$C:$C,'BFU A4'!A414,'A4 Banque'!$R:$R,"1")</f>
        <v>0</v>
      </c>
      <c r="E114" s="1145">
        <f t="shared" si="16"/>
        <v>0</v>
      </c>
      <c r="F114" s="1144"/>
      <c r="G114" s="1168">
        <f>SUMIFS('A4 Cash'!$N:$N,'A4 Cash'!$A:$A,Table!$A$5,'A4 Cash'!$C:$C,'BFU A4'!$A414,'A4 Cash'!$R:$R,"2")-SUMIFS('A4 Banque'!$N:$N,'A4 Banque'!$A:$A,Table!$A$5,'A4 Banque'!$C:$C,'BFU A4'!$A414,'A4 Banque'!$R:$R,"2")</f>
        <v>0</v>
      </c>
      <c r="H114" s="1145">
        <f t="shared" si="23"/>
        <v>0</v>
      </c>
      <c r="I114" s="1144"/>
      <c r="J114" s="1168">
        <f>SUMIFS('A4 Cash'!$N:$N,'A4 Cash'!$A:$A,Table!$A$5,'A4 Cash'!$C:$C,'BFU A4'!$A414,'A4 Cash'!$R:$R,"3")-SUMIFS('A4 Banque'!$N:$N,'A4 Banque'!$A:$A,Table!$A$5,'A4 Banque'!$C:$C,'BFU A4'!$A414,'A4 Banque'!$R:$R,"3")</f>
        <v>0</v>
      </c>
      <c r="K114" s="1145">
        <f t="shared" si="24"/>
        <v>0</v>
      </c>
      <c r="L114" s="1144"/>
      <c r="M114" s="1168">
        <f>SUMIFS('A4 Cash'!$N:$N,'A4 Cash'!$A:$A,Table!$A$5,'A4 Cash'!$C:$C,'BFU A4'!$A414,'A4 Cash'!$R:$R,"4")-SUMIFS('A4 Banque'!$N:$N,'A4 Banque'!$A:$A,Table!$A$5,'A4 Banque'!$C:$C,'BFU A4'!$A414,'A4 Banque'!$R:$R,"4")</f>
        <v>0</v>
      </c>
      <c r="N114" s="1145">
        <f t="shared" si="25"/>
        <v>0</v>
      </c>
      <c r="P114" s="1144">
        <f t="shared" si="27"/>
        <v>0</v>
      </c>
      <c r="Q114" s="1119">
        <f t="shared" si="27"/>
        <v>0</v>
      </c>
      <c r="R114" s="1145">
        <f t="shared" si="28"/>
        <v>0</v>
      </c>
      <c r="T114" s="1145"/>
      <c r="U114" s="1113">
        <f t="shared" si="26"/>
        <v>0</v>
      </c>
    </row>
    <row r="115" spans="1:21" ht="14.45" customHeight="1" thickBot="1">
      <c r="B115" s="1074" t="s">
        <v>1689</v>
      </c>
      <c r="C115" s="1074">
        <f>SUM(C116:C125)</f>
        <v>0</v>
      </c>
      <c r="D115" s="1075">
        <f>SUM(D116:D125)</f>
        <v>0</v>
      </c>
      <c r="E115" s="1137">
        <f t="shared" si="16"/>
        <v>0</v>
      </c>
      <c r="F115" s="1074">
        <f>SUM(F116:F125)</f>
        <v>0</v>
      </c>
      <c r="G115" s="1075">
        <f>SUM(G116:G125)</f>
        <v>0</v>
      </c>
      <c r="H115" s="1137">
        <f t="shared" si="23"/>
        <v>0</v>
      </c>
      <c r="I115" s="1074">
        <f>SUM(I116:I125)</f>
        <v>0</v>
      </c>
      <c r="J115" s="1075">
        <f>SUM(J116:J125)</f>
        <v>0</v>
      </c>
      <c r="K115" s="1137">
        <f t="shared" si="24"/>
        <v>0</v>
      </c>
      <c r="L115" s="1074">
        <f>SUM(L116:L125)</f>
        <v>0</v>
      </c>
      <c r="M115" s="1075">
        <f>SUM(M116:M125)</f>
        <v>0</v>
      </c>
      <c r="N115" s="1137">
        <f t="shared" si="25"/>
        <v>0</v>
      </c>
      <c r="P115" s="1074">
        <f>SUM(P116:P125)</f>
        <v>0</v>
      </c>
      <c r="Q115" s="1075">
        <f>SUM(Q116:Q125)</f>
        <v>0</v>
      </c>
      <c r="R115" s="1137">
        <f>P115-Q115</f>
        <v>0</v>
      </c>
      <c r="T115" s="1137"/>
      <c r="U115" s="1137">
        <f>SUM(U116:U125)</f>
        <v>0</v>
      </c>
    </row>
    <row r="116" spans="1:21" ht="14.45" customHeight="1">
      <c r="A116" s="979" t="s">
        <v>1677</v>
      </c>
      <c r="B116" s="1127">
        <f>'Budget general'!B119</f>
        <v>0</v>
      </c>
      <c r="C116" s="1146"/>
      <c r="D116" s="1168">
        <f>SUMIFS('A4 Cash'!$N:$N,'A4 Cash'!$A:$A,Table!$A$5,'A4 Cash'!$C:$C,'BFU A4'!$A416,'A4 Cash'!$R:$R,"1")-SUMIFS('A4 Banque'!$N:$N,'A4 Banque'!$A:$A,Table!$A$5,'A4 Banque'!$C:$C,'BFU A4'!A416,'A4 Banque'!$R:$R,"1")</f>
        <v>0</v>
      </c>
      <c r="E116" s="1147">
        <f t="shared" si="16"/>
        <v>0</v>
      </c>
      <c r="F116" s="1146"/>
      <c r="G116" s="1168">
        <f>SUMIFS('A4 Cash'!$N:$N,'A4 Cash'!$A:$A,Table!$A$5,'A4 Cash'!$C:$C,'BFU A4'!$A416,'A4 Cash'!$R:$R,"2")-SUMIFS('A4 Banque'!$N:$N,'A4 Banque'!$A:$A,Table!$A$5,'A4 Banque'!$C:$C,'BFU A4'!$A416,'A4 Banque'!$R:$R,"2")</f>
        <v>0</v>
      </c>
      <c r="H116" s="1147">
        <f t="shared" si="23"/>
        <v>0</v>
      </c>
      <c r="I116" s="1146"/>
      <c r="J116" s="1168">
        <f>SUMIFS('A4 Cash'!$N:$N,'A4 Cash'!$A:$A,Table!$A$5,'A4 Cash'!$C:$C,'BFU A4'!$A416,'A4 Cash'!$R:$R,"3")-SUMIFS('A4 Banque'!$N:$N,'A4 Banque'!$A:$A,Table!$A$5,'A4 Banque'!$C:$C,'BFU A4'!$A416,'A4 Banque'!$R:$R,"3")</f>
        <v>0</v>
      </c>
      <c r="K116" s="1147">
        <f t="shared" si="24"/>
        <v>0</v>
      </c>
      <c r="L116" s="1146"/>
      <c r="M116" s="1168">
        <f>SUMIFS('A4 Cash'!$N:$N,'A4 Cash'!$A:$A,Table!$A$5,'A4 Cash'!$C:$C,'BFU A4'!$A416,'A4 Cash'!$R:$R,"4")-SUMIFS('A4 Banque'!$N:$N,'A4 Banque'!$A:$A,Table!$A$5,'A4 Banque'!$C:$C,'BFU A4'!$A416,'A4 Banque'!$R:$R,"4")</f>
        <v>0</v>
      </c>
      <c r="N116" s="1147">
        <f t="shared" si="25"/>
        <v>0</v>
      </c>
      <c r="P116" s="1144">
        <f>C116+F116+I116+L116</f>
        <v>0</v>
      </c>
      <c r="Q116" s="1119">
        <f>D116+G116+J116+M116</f>
        <v>0</v>
      </c>
      <c r="R116" s="1145">
        <f t="shared" ref="R116:R125" si="29">P116-Q116</f>
        <v>0</v>
      </c>
      <c r="T116" s="1147"/>
      <c r="U116" s="1113">
        <f t="shared" si="26"/>
        <v>0</v>
      </c>
    </row>
    <row r="117" spans="1:21" ht="14.45" customHeight="1">
      <c r="A117" s="979" t="s">
        <v>214</v>
      </c>
      <c r="B117" s="1128">
        <f>'Budget general'!B120</f>
        <v>0</v>
      </c>
      <c r="C117" s="1148"/>
      <c r="D117" s="1168">
        <f>SUMIFS('A4 Cash'!$N:$N,'A4 Cash'!$A:$A,Table!$A$5,'A4 Cash'!$C:$C,'BFU A4'!$A417,'A4 Cash'!$R:$R,"1")-SUMIFS('A4 Banque'!$N:$N,'A4 Banque'!$A:$A,Table!$A$5,'A4 Banque'!$C:$C,'BFU A4'!A417,'A4 Banque'!$R:$R,"1")</f>
        <v>0</v>
      </c>
      <c r="E117" s="1149">
        <f t="shared" si="16"/>
        <v>0</v>
      </c>
      <c r="F117" s="1148"/>
      <c r="G117" s="1168">
        <f>SUMIFS('A4 Cash'!$N:$N,'A4 Cash'!$A:$A,Table!$A$5,'A4 Cash'!$C:$C,'BFU A4'!$A417,'A4 Cash'!$R:$R,"2")-SUMIFS('A4 Banque'!$N:$N,'A4 Banque'!$A:$A,Table!$A$5,'A4 Banque'!$C:$C,'BFU A4'!$A417,'A4 Banque'!$R:$R,"2")</f>
        <v>0</v>
      </c>
      <c r="H117" s="1149">
        <f t="shared" si="23"/>
        <v>0</v>
      </c>
      <c r="I117" s="1148"/>
      <c r="J117" s="1168">
        <f>SUMIFS('A4 Cash'!$N:$N,'A4 Cash'!$A:$A,Table!$A$5,'A4 Cash'!$C:$C,'BFU A4'!$A417,'A4 Cash'!$R:$R,"3")-SUMIFS('A4 Banque'!$N:$N,'A4 Banque'!$A:$A,Table!$A$5,'A4 Banque'!$C:$C,'BFU A4'!$A417,'A4 Banque'!$R:$R,"3")</f>
        <v>0</v>
      </c>
      <c r="K117" s="1149">
        <f t="shared" si="24"/>
        <v>0</v>
      </c>
      <c r="L117" s="1148"/>
      <c r="M117" s="1168">
        <f>SUMIFS('A4 Cash'!$N:$N,'A4 Cash'!$A:$A,Table!$A$5,'A4 Cash'!$C:$C,'BFU A4'!$A417,'A4 Cash'!$R:$R,"4")-SUMIFS('A4 Banque'!$N:$N,'A4 Banque'!$A:$A,Table!$A$5,'A4 Banque'!$C:$C,'BFU A4'!$A417,'A4 Banque'!$R:$R,"4")</f>
        <v>0</v>
      </c>
      <c r="N117" s="1149">
        <f t="shared" si="25"/>
        <v>0</v>
      </c>
      <c r="P117" s="1144">
        <f t="shared" ref="P117:Q125" si="30">C117+F117+I117+L117</f>
        <v>0</v>
      </c>
      <c r="Q117" s="1119">
        <f t="shared" si="30"/>
        <v>0</v>
      </c>
      <c r="R117" s="1149">
        <f t="shared" si="29"/>
        <v>0</v>
      </c>
      <c r="T117" s="1149"/>
      <c r="U117" s="1113">
        <f t="shared" si="26"/>
        <v>0</v>
      </c>
    </row>
    <row r="118" spans="1:21" ht="14.45" customHeight="1">
      <c r="A118" s="979" t="s">
        <v>1678</v>
      </c>
      <c r="B118" s="1128">
        <f>'Budget general'!B121</f>
        <v>0</v>
      </c>
      <c r="C118" s="1148"/>
      <c r="D118" s="1168">
        <f>SUMIFS('A4 Cash'!$N:$N,'A4 Cash'!$A:$A,Table!$A$5,'A4 Cash'!$C:$C,'BFU A4'!$A418,'A4 Cash'!$R:$R,"1")-SUMIFS('A4 Banque'!$N:$N,'A4 Banque'!$A:$A,Table!$A$5,'A4 Banque'!$C:$C,'BFU A4'!A418,'A4 Banque'!$R:$R,"1")</f>
        <v>0</v>
      </c>
      <c r="E118" s="1149">
        <f t="shared" si="16"/>
        <v>0</v>
      </c>
      <c r="F118" s="1148"/>
      <c r="G118" s="1168">
        <f>SUMIFS('A4 Cash'!$N:$N,'A4 Cash'!$A:$A,Table!$A$5,'A4 Cash'!$C:$C,'BFU A4'!$A418,'A4 Cash'!$R:$R,"2")-SUMIFS('A4 Banque'!$N:$N,'A4 Banque'!$A:$A,Table!$A$5,'A4 Banque'!$C:$C,'BFU A4'!$A418,'A4 Banque'!$R:$R,"2")</f>
        <v>0</v>
      </c>
      <c r="H118" s="1149">
        <f t="shared" si="23"/>
        <v>0</v>
      </c>
      <c r="I118" s="1148"/>
      <c r="J118" s="1168">
        <f>SUMIFS('A4 Cash'!$N:$N,'A4 Cash'!$A:$A,Table!$A$5,'A4 Cash'!$C:$C,'BFU A4'!$A418,'A4 Cash'!$R:$R,"3")-SUMIFS('A4 Banque'!$N:$N,'A4 Banque'!$A:$A,Table!$A$5,'A4 Banque'!$C:$C,'BFU A4'!$A418,'A4 Banque'!$R:$R,"3")</f>
        <v>0</v>
      </c>
      <c r="K118" s="1149">
        <f t="shared" si="24"/>
        <v>0</v>
      </c>
      <c r="L118" s="1148"/>
      <c r="M118" s="1168">
        <f>SUMIFS('A4 Cash'!$N:$N,'A4 Cash'!$A:$A,Table!$A$5,'A4 Cash'!$C:$C,'BFU A4'!$A418,'A4 Cash'!$R:$R,"4")-SUMIFS('A4 Banque'!$N:$N,'A4 Banque'!$A:$A,Table!$A$5,'A4 Banque'!$C:$C,'BFU A4'!$A418,'A4 Banque'!$R:$R,"4")</f>
        <v>0</v>
      </c>
      <c r="N118" s="1149">
        <f t="shared" si="25"/>
        <v>0</v>
      </c>
      <c r="P118" s="1144">
        <f t="shared" si="30"/>
        <v>0</v>
      </c>
      <c r="Q118" s="1119">
        <f t="shared" si="30"/>
        <v>0</v>
      </c>
      <c r="R118" s="1149">
        <f t="shared" si="29"/>
        <v>0</v>
      </c>
      <c r="T118" s="1149"/>
      <c r="U118" s="1113">
        <f t="shared" si="26"/>
        <v>0</v>
      </c>
    </row>
    <row r="119" spans="1:21" ht="14.45" customHeight="1">
      <c r="A119" s="979" t="s">
        <v>1679</v>
      </c>
      <c r="B119" s="1128">
        <f>'Budget general'!B122</f>
        <v>0</v>
      </c>
      <c r="C119" s="1148"/>
      <c r="D119" s="1168">
        <f>SUMIFS('A4 Cash'!$N:$N,'A4 Cash'!$A:$A,Table!$A$5,'A4 Cash'!$C:$C,'BFU A4'!$A419,'A4 Cash'!$R:$R,"1")-SUMIFS('A4 Banque'!$N:$N,'A4 Banque'!$A:$A,Table!$A$5,'A4 Banque'!$C:$C,'BFU A4'!A419,'A4 Banque'!$R:$R,"1")</f>
        <v>0</v>
      </c>
      <c r="E119" s="1149">
        <f t="shared" si="16"/>
        <v>0</v>
      </c>
      <c r="F119" s="1148"/>
      <c r="G119" s="1168">
        <f>SUMIFS('A4 Cash'!$N:$N,'A4 Cash'!$A:$A,Table!$A$5,'A4 Cash'!$C:$C,'BFU A4'!$A419,'A4 Cash'!$R:$R,"2")-SUMIFS('A4 Banque'!$N:$N,'A4 Banque'!$A:$A,Table!$A$5,'A4 Banque'!$C:$C,'BFU A4'!$A419,'A4 Banque'!$R:$R,"2")</f>
        <v>0</v>
      </c>
      <c r="H119" s="1149">
        <f t="shared" si="23"/>
        <v>0</v>
      </c>
      <c r="I119" s="1148"/>
      <c r="J119" s="1168">
        <f>SUMIFS('A4 Cash'!$N:$N,'A4 Cash'!$A:$A,Table!$A$5,'A4 Cash'!$C:$C,'BFU A4'!$A419,'A4 Cash'!$R:$R,"3")-SUMIFS('A4 Banque'!$N:$N,'A4 Banque'!$A:$A,Table!$A$5,'A4 Banque'!$C:$C,'BFU A4'!$A419,'A4 Banque'!$R:$R,"3")</f>
        <v>0</v>
      </c>
      <c r="K119" s="1149">
        <f t="shared" si="24"/>
        <v>0</v>
      </c>
      <c r="L119" s="1148"/>
      <c r="M119" s="1168">
        <f>SUMIFS('A4 Cash'!$N:$N,'A4 Cash'!$A:$A,Table!$A$5,'A4 Cash'!$C:$C,'BFU A4'!$A419,'A4 Cash'!$R:$R,"4")-SUMIFS('A4 Banque'!$N:$N,'A4 Banque'!$A:$A,Table!$A$5,'A4 Banque'!$C:$C,'BFU A4'!$A419,'A4 Banque'!$R:$R,"4")</f>
        <v>0</v>
      </c>
      <c r="N119" s="1149">
        <f t="shared" si="25"/>
        <v>0</v>
      </c>
      <c r="P119" s="1144">
        <f t="shared" si="30"/>
        <v>0</v>
      </c>
      <c r="Q119" s="1119">
        <f t="shared" si="30"/>
        <v>0</v>
      </c>
      <c r="R119" s="1149">
        <f t="shared" si="29"/>
        <v>0</v>
      </c>
      <c r="T119" s="1149"/>
      <c r="U119" s="1113">
        <f t="shared" si="26"/>
        <v>0</v>
      </c>
    </row>
    <row r="120" spans="1:21" ht="14.45" customHeight="1">
      <c r="A120" s="979" t="s">
        <v>1680</v>
      </c>
      <c r="B120" s="1129">
        <f>'Budget general'!B123</f>
        <v>0</v>
      </c>
      <c r="C120" s="1150"/>
      <c r="D120" s="1168">
        <f>SUMIFS('A4 Cash'!$N:$N,'A4 Cash'!$A:$A,Table!$A$5,'A4 Cash'!$C:$C,'BFU A4'!$A420,'A4 Cash'!$R:$R,"1")-SUMIFS('A4 Banque'!$N:$N,'A4 Banque'!$A:$A,Table!$A$5,'A4 Banque'!$C:$C,'BFU A4'!A420,'A4 Banque'!$R:$R,"1")</f>
        <v>0</v>
      </c>
      <c r="E120" s="1151">
        <f t="shared" si="16"/>
        <v>0</v>
      </c>
      <c r="F120" s="1150"/>
      <c r="G120" s="1168">
        <f>SUMIFS('A4 Cash'!$N:$N,'A4 Cash'!$A:$A,Table!$A$5,'A4 Cash'!$C:$C,'BFU A4'!$A420,'A4 Cash'!$R:$R,"2")-SUMIFS('A4 Banque'!$N:$N,'A4 Banque'!$A:$A,Table!$A$5,'A4 Banque'!$C:$C,'BFU A4'!$A420,'A4 Banque'!$R:$R,"2")</f>
        <v>0</v>
      </c>
      <c r="H120" s="1151">
        <f t="shared" si="23"/>
        <v>0</v>
      </c>
      <c r="I120" s="1150"/>
      <c r="J120" s="1168">
        <f>SUMIFS('A4 Cash'!$N:$N,'A4 Cash'!$A:$A,Table!$A$5,'A4 Cash'!$C:$C,'BFU A4'!$A420,'A4 Cash'!$R:$R,"3")-SUMIFS('A4 Banque'!$N:$N,'A4 Banque'!$A:$A,Table!$A$5,'A4 Banque'!$C:$C,'BFU A4'!$A420,'A4 Banque'!$R:$R,"3")</f>
        <v>0</v>
      </c>
      <c r="K120" s="1151">
        <f t="shared" si="24"/>
        <v>0</v>
      </c>
      <c r="L120" s="1150"/>
      <c r="M120" s="1168">
        <f>SUMIFS('A4 Cash'!$N:$N,'A4 Cash'!$A:$A,Table!$A$5,'A4 Cash'!$C:$C,'BFU A4'!$A420,'A4 Cash'!$R:$R,"4")-SUMIFS('A4 Banque'!$N:$N,'A4 Banque'!$A:$A,Table!$A$5,'A4 Banque'!$C:$C,'BFU A4'!$A420,'A4 Banque'!$R:$R,"4")</f>
        <v>0</v>
      </c>
      <c r="N120" s="1151">
        <f t="shared" si="25"/>
        <v>0</v>
      </c>
      <c r="P120" s="1144">
        <f t="shared" si="30"/>
        <v>0</v>
      </c>
      <c r="Q120" s="1119">
        <f t="shared" si="30"/>
        <v>0</v>
      </c>
      <c r="R120" s="1151">
        <f t="shared" si="29"/>
        <v>0</v>
      </c>
      <c r="T120" s="1151"/>
      <c r="U120" s="1113">
        <f t="shared" si="26"/>
        <v>0</v>
      </c>
    </row>
    <row r="121" spans="1:21" ht="14.45" customHeight="1">
      <c r="A121" s="979" t="s">
        <v>1681</v>
      </c>
      <c r="B121" s="1129">
        <f>'Budget general'!B124</f>
        <v>0</v>
      </c>
      <c r="C121" s="1150"/>
      <c r="D121" s="1168">
        <f>SUMIFS('A4 Cash'!$N:$N,'A4 Cash'!$A:$A,Table!$A$5,'A4 Cash'!$C:$C,'BFU A4'!$A421,'A4 Cash'!$R:$R,"1")-SUMIFS('A4 Banque'!$N:$N,'A4 Banque'!$A:$A,Table!$A$5,'A4 Banque'!$C:$C,'BFU A4'!A421,'A4 Banque'!$R:$R,"1")</f>
        <v>0</v>
      </c>
      <c r="E121" s="1151">
        <f t="shared" si="16"/>
        <v>0</v>
      </c>
      <c r="F121" s="1150"/>
      <c r="G121" s="1168">
        <f>SUMIFS('A4 Cash'!$N:$N,'A4 Cash'!$A:$A,Table!$A$5,'A4 Cash'!$C:$C,'BFU A4'!$A421,'A4 Cash'!$R:$R,"2")-SUMIFS('A4 Banque'!$N:$N,'A4 Banque'!$A:$A,Table!$A$5,'A4 Banque'!$C:$C,'BFU A4'!$A421,'A4 Banque'!$R:$R,"2")</f>
        <v>0</v>
      </c>
      <c r="H121" s="1151">
        <f t="shared" si="23"/>
        <v>0</v>
      </c>
      <c r="I121" s="1150"/>
      <c r="J121" s="1168">
        <f>SUMIFS('A4 Cash'!$N:$N,'A4 Cash'!$A:$A,Table!$A$5,'A4 Cash'!$C:$C,'BFU A4'!$A421,'A4 Cash'!$R:$R,"3")-SUMIFS('A4 Banque'!$N:$N,'A4 Banque'!$A:$A,Table!$A$5,'A4 Banque'!$C:$C,'BFU A4'!$A421,'A4 Banque'!$R:$R,"3")</f>
        <v>0</v>
      </c>
      <c r="K121" s="1151">
        <f t="shared" si="24"/>
        <v>0</v>
      </c>
      <c r="L121" s="1150"/>
      <c r="M121" s="1168">
        <f>SUMIFS('A4 Cash'!$N:$N,'A4 Cash'!$A:$A,Table!$A$5,'A4 Cash'!$C:$C,'BFU A4'!$A421,'A4 Cash'!$R:$R,"4")-SUMIFS('A4 Banque'!$N:$N,'A4 Banque'!$A:$A,Table!$A$5,'A4 Banque'!$C:$C,'BFU A4'!$A421,'A4 Banque'!$R:$R,"4")</f>
        <v>0</v>
      </c>
      <c r="N121" s="1151">
        <f t="shared" si="25"/>
        <v>0</v>
      </c>
      <c r="P121" s="1144">
        <f t="shared" si="30"/>
        <v>0</v>
      </c>
      <c r="Q121" s="1119">
        <f t="shared" si="30"/>
        <v>0</v>
      </c>
      <c r="R121" s="1151">
        <f t="shared" si="29"/>
        <v>0</v>
      </c>
      <c r="T121" s="1151"/>
      <c r="U121" s="1113">
        <f t="shared" si="26"/>
        <v>0</v>
      </c>
    </row>
    <row r="122" spans="1:21" ht="14.45" customHeight="1">
      <c r="A122" s="979" t="s">
        <v>1682</v>
      </c>
      <c r="B122" s="1129">
        <f>'Budget general'!B125</f>
        <v>0</v>
      </c>
      <c r="C122" s="1150"/>
      <c r="D122" s="1168">
        <f>SUMIFS('A4 Cash'!$N:$N,'A4 Cash'!$A:$A,Table!$A$5,'A4 Cash'!$C:$C,'BFU A4'!$A422,'A4 Cash'!$R:$R,"1")-SUMIFS('A4 Banque'!$N:$N,'A4 Banque'!$A:$A,Table!$A$5,'A4 Banque'!$C:$C,'BFU A4'!A422,'A4 Banque'!$R:$R,"1")</f>
        <v>0</v>
      </c>
      <c r="E122" s="1151">
        <f t="shared" si="16"/>
        <v>0</v>
      </c>
      <c r="F122" s="1150"/>
      <c r="G122" s="1168">
        <f>SUMIFS('A4 Cash'!$N:$N,'A4 Cash'!$A:$A,Table!$A$5,'A4 Cash'!$C:$C,'BFU A4'!$A422,'A4 Cash'!$R:$R,"2")-SUMIFS('A4 Banque'!$N:$N,'A4 Banque'!$A:$A,Table!$A$5,'A4 Banque'!$C:$C,'BFU A4'!$A422,'A4 Banque'!$R:$R,"2")</f>
        <v>0</v>
      </c>
      <c r="H122" s="1151">
        <f t="shared" si="23"/>
        <v>0</v>
      </c>
      <c r="I122" s="1150"/>
      <c r="J122" s="1168">
        <f>SUMIFS('A4 Cash'!$N:$N,'A4 Cash'!$A:$A,Table!$A$5,'A4 Cash'!$C:$C,'BFU A4'!$A422,'A4 Cash'!$R:$R,"3")-SUMIFS('A4 Banque'!$N:$N,'A4 Banque'!$A:$A,Table!$A$5,'A4 Banque'!$C:$C,'BFU A4'!$A422,'A4 Banque'!$R:$R,"3")</f>
        <v>0</v>
      </c>
      <c r="K122" s="1151">
        <f t="shared" si="24"/>
        <v>0</v>
      </c>
      <c r="L122" s="1150"/>
      <c r="M122" s="1168">
        <f>SUMIFS('A4 Cash'!$N:$N,'A4 Cash'!$A:$A,Table!$A$5,'A4 Cash'!$C:$C,'BFU A4'!$A422,'A4 Cash'!$R:$R,"4")-SUMIFS('A4 Banque'!$N:$N,'A4 Banque'!$A:$A,Table!$A$5,'A4 Banque'!$C:$C,'BFU A4'!$A422,'A4 Banque'!$R:$R,"4")</f>
        <v>0</v>
      </c>
      <c r="N122" s="1151">
        <f t="shared" si="25"/>
        <v>0</v>
      </c>
      <c r="P122" s="1144">
        <f t="shared" si="30"/>
        <v>0</v>
      </c>
      <c r="Q122" s="1119">
        <f t="shared" si="30"/>
        <v>0</v>
      </c>
      <c r="R122" s="1151">
        <f t="shared" si="29"/>
        <v>0</v>
      </c>
      <c r="T122" s="1151"/>
      <c r="U122" s="1113">
        <f t="shared" si="26"/>
        <v>0</v>
      </c>
    </row>
    <row r="123" spans="1:21" ht="14.45" customHeight="1">
      <c r="A123" s="979" t="s">
        <v>1683</v>
      </c>
      <c r="B123" s="1129">
        <f>'Budget general'!B126</f>
        <v>0</v>
      </c>
      <c r="C123" s="1098"/>
      <c r="D123" s="1168">
        <f>SUMIFS('A4 Cash'!$N:$N,'A4 Cash'!$A:$A,Table!$A$5,'A4 Cash'!$C:$C,'BFU A4'!$A423,'A4 Cash'!$R:$R,"1")-SUMIFS('A4 Banque'!$N:$N,'A4 Banque'!$A:$A,Table!$A$5,'A4 Banque'!$C:$C,'BFU A4'!A423,'A4 Banque'!$R:$R,"1")</f>
        <v>0</v>
      </c>
      <c r="E123" s="1099">
        <f t="shared" si="16"/>
        <v>0</v>
      </c>
      <c r="F123" s="1098"/>
      <c r="G123" s="1168">
        <f>SUMIFS('A4 Cash'!$N:$N,'A4 Cash'!$A:$A,Table!$A$5,'A4 Cash'!$C:$C,'BFU A4'!$A423,'A4 Cash'!$R:$R,"2")-SUMIFS('A4 Banque'!$N:$N,'A4 Banque'!$A:$A,Table!$A$5,'A4 Banque'!$C:$C,'BFU A4'!$A423,'A4 Banque'!$R:$R,"2")</f>
        <v>0</v>
      </c>
      <c r="H123" s="1099">
        <f t="shared" si="23"/>
        <v>0</v>
      </c>
      <c r="I123" s="1098"/>
      <c r="J123" s="1168">
        <f>SUMIFS('A4 Cash'!$N:$N,'A4 Cash'!$A:$A,Table!$A$5,'A4 Cash'!$C:$C,'BFU A4'!$A423,'A4 Cash'!$R:$R,"3")-SUMIFS('A4 Banque'!$N:$N,'A4 Banque'!$A:$A,Table!$A$5,'A4 Banque'!$C:$C,'BFU A4'!$A423,'A4 Banque'!$R:$R,"3")</f>
        <v>0</v>
      </c>
      <c r="K123" s="1099">
        <f t="shared" si="24"/>
        <v>0</v>
      </c>
      <c r="L123" s="1098"/>
      <c r="M123" s="1168">
        <f>SUMIFS('A4 Cash'!$N:$N,'A4 Cash'!$A:$A,Table!$A$5,'A4 Cash'!$C:$C,'BFU A4'!$A423,'A4 Cash'!$R:$R,"4")-SUMIFS('A4 Banque'!$N:$N,'A4 Banque'!$A:$A,Table!$A$5,'A4 Banque'!$C:$C,'BFU A4'!$A423,'A4 Banque'!$R:$R,"4")</f>
        <v>0</v>
      </c>
      <c r="N123" s="1099">
        <f t="shared" si="25"/>
        <v>0</v>
      </c>
      <c r="P123" s="1144">
        <f t="shared" si="30"/>
        <v>0</v>
      </c>
      <c r="Q123" s="1119">
        <f t="shared" si="30"/>
        <v>0</v>
      </c>
      <c r="R123" s="1099">
        <f t="shared" si="29"/>
        <v>0</v>
      </c>
      <c r="T123" s="1099"/>
      <c r="U123" s="1113">
        <f t="shared" si="26"/>
        <v>0</v>
      </c>
    </row>
    <row r="124" spans="1:21" ht="14.45" customHeight="1">
      <c r="A124" s="979" t="s">
        <v>1684</v>
      </c>
      <c r="B124" s="1129">
        <f>'Budget general'!B127</f>
        <v>0</v>
      </c>
      <c r="C124" s="1098"/>
      <c r="D124" s="1168">
        <f>SUMIFS('A4 Cash'!$N:$N,'A4 Cash'!$A:$A,Table!$A$5,'A4 Cash'!$C:$C,'BFU A4'!$A424,'A4 Cash'!$R:$R,"1")-SUMIFS('A4 Banque'!$N:$N,'A4 Banque'!$A:$A,Table!$A$5,'A4 Banque'!$C:$C,'BFU A4'!A424,'A4 Banque'!$R:$R,"1")</f>
        <v>0</v>
      </c>
      <c r="E124" s="1099">
        <f t="shared" si="16"/>
        <v>0</v>
      </c>
      <c r="F124" s="1098"/>
      <c r="G124" s="1168">
        <f>SUMIFS('A4 Cash'!$N:$N,'A4 Cash'!$A:$A,Table!$A$5,'A4 Cash'!$C:$C,'BFU A4'!$A424,'A4 Cash'!$R:$R,"2")-SUMIFS('A4 Banque'!$N:$N,'A4 Banque'!$A:$A,Table!$A$5,'A4 Banque'!$C:$C,'BFU A4'!$A424,'A4 Banque'!$R:$R,"2")</f>
        <v>0</v>
      </c>
      <c r="H124" s="1099">
        <f t="shared" si="23"/>
        <v>0</v>
      </c>
      <c r="I124" s="1098"/>
      <c r="J124" s="1168">
        <f>SUMIFS('A4 Cash'!$N:$N,'A4 Cash'!$A:$A,Table!$A$5,'A4 Cash'!$C:$C,'BFU A4'!$A424,'A4 Cash'!$R:$R,"3")-SUMIFS('A4 Banque'!$N:$N,'A4 Banque'!$A:$A,Table!$A$5,'A4 Banque'!$C:$C,'BFU A4'!$A424,'A4 Banque'!$R:$R,"3")</f>
        <v>0</v>
      </c>
      <c r="K124" s="1099">
        <f t="shared" si="24"/>
        <v>0</v>
      </c>
      <c r="L124" s="1098"/>
      <c r="M124" s="1168">
        <f>SUMIFS('A4 Cash'!$N:$N,'A4 Cash'!$A:$A,Table!$A$5,'A4 Cash'!$C:$C,'BFU A4'!$A424,'A4 Cash'!$R:$R,"4")-SUMIFS('A4 Banque'!$N:$N,'A4 Banque'!$A:$A,Table!$A$5,'A4 Banque'!$C:$C,'BFU A4'!$A424,'A4 Banque'!$R:$R,"4")</f>
        <v>0</v>
      </c>
      <c r="N124" s="1099">
        <f t="shared" si="25"/>
        <v>0</v>
      </c>
      <c r="P124" s="1144">
        <f t="shared" si="30"/>
        <v>0</v>
      </c>
      <c r="Q124" s="1119">
        <f t="shared" si="30"/>
        <v>0</v>
      </c>
      <c r="R124" s="1099">
        <f t="shared" si="29"/>
        <v>0</v>
      </c>
      <c r="T124" s="1099"/>
      <c r="U124" s="1113">
        <f t="shared" si="26"/>
        <v>0</v>
      </c>
    </row>
    <row r="125" spans="1:21" ht="14.45" customHeight="1" thickBot="1">
      <c r="A125" s="979" t="s">
        <v>1685</v>
      </c>
      <c r="B125" s="1129">
        <f>'Budget general'!B128</f>
        <v>0</v>
      </c>
      <c r="C125" s="1108"/>
      <c r="D125" s="1168">
        <f>SUMIFS('A4 Cash'!$N:$N,'A4 Cash'!$A:$A,Table!$A$5,'A4 Cash'!$C:$C,'BFU A4'!$A425,'A4 Cash'!$R:$R,"1")-SUMIFS('A4 Banque'!$N:$N,'A4 Banque'!$A:$A,Table!$A$5,'A4 Banque'!$C:$C,'BFU A4'!A425,'A4 Banque'!$R:$R,"1")</f>
        <v>0</v>
      </c>
      <c r="E125" s="1109">
        <f t="shared" si="16"/>
        <v>0</v>
      </c>
      <c r="F125" s="1108"/>
      <c r="G125" s="1168">
        <f>SUMIFS('A4 Cash'!$N:$N,'A4 Cash'!$A:$A,Table!$A$5,'A4 Cash'!$C:$C,'BFU A4'!$A425,'A4 Cash'!$R:$R,"2")-SUMIFS('A4 Banque'!$N:$N,'A4 Banque'!$A:$A,Table!$A$5,'A4 Banque'!$C:$C,'BFU A4'!$A425,'A4 Banque'!$R:$R,"2")</f>
        <v>0</v>
      </c>
      <c r="H125" s="1109">
        <f t="shared" si="23"/>
        <v>0</v>
      </c>
      <c r="I125" s="1108"/>
      <c r="J125" s="1168">
        <f>SUMIFS('A4 Cash'!$N:$N,'A4 Cash'!$A:$A,Table!$A$5,'A4 Cash'!$C:$C,'BFU A4'!$A425,'A4 Cash'!$R:$R,"3")-SUMIFS('A4 Banque'!$N:$N,'A4 Banque'!$A:$A,Table!$A$5,'A4 Banque'!$C:$C,'BFU A4'!$A425,'A4 Banque'!$R:$R,"3")</f>
        <v>0</v>
      </c>
      <c r="K125" s="1109">
        <f t="shared" si="24"/>
        <v>0</v>
      </c>
      <c r="L125" s="1108"/>
      <c r="M125" s="1168">
        <f>SUMIFS('A4 Cash'!$N:$N,'A4 Cash'!$A:$A,Table!$A$5,'A4 Cash'!$C:$C,'BFU A4'!$A425,'A4 Cash'!$R:$R,"4")-SUMIFS('A4 Banque'!$N:$N,'A4 Banque'!$A:$A,Table!$A$5,'A4 Banque'!$C:$C,'BFU A4'!$A425,'A4 Banque'!$R:$R,"4")</f>
        <v>0</v>
      </c>
      <c r="N125" s="1109">
        <f t="shared" si="25"/>
        <v>0</v>
      </c>
      <c r="P125" s="1144">
        <f t="shared" si="30"/>
        <v>0</v>
      </c>
      <c r="Q125" s="1119">
        <f t="shared" si="30"/>
        <v>0</v>
      </c>
      <c r="R125" s="1109">
        <f t="shared" si="29"/>
        <v>0</v>
      </c>
      <c r="T125" s="1109"/>
      <c r="U125" s="1113">
        <f t="shared" si="26"/>
        <v>0</v>
      </c>
    </row>
    <row r="126" spans="1:21" ht="14.45" customHeight="1" thickBot="1">
      <c r="B126" s="1072" t="s">
        <v>1570</v>
      </c>
      <c r="C126" s="1072">
        <f>C115+C107</f>
        <v>0</v>
      </c>
      <c r="D126" s="1073">
        <f>D115+D107</f>
        <v>0</v>
      </c>
      <c r="E126" s="1115">
        <f t="shared" si="16"/>
        <v>0</v>
      </c>
      <c r="F126" s="1072">
        <f>F115+F107</f>
        <v>0</v>
      </c>
      <c r="G126" s="1073">
        <f>G115+G107</f>
        <v>0</v>
      </c>
      <c r="H126" s="1115">
        <f t="shared" si="23"/>
        <v>0</v>
      </c>
      <c r="I126" s="1072">
        <f>I115+I107</f>
        <v>0</v>
      </c>
      <c r="J126" s="1073">
        <f>J115+J107</f>
        <v>0</v>
      </c>
      <c r="K126" s="1115">
        <f t="shared" si="24"/>
        <v>0</v>
      </c>
      <c r="L126" s="1072">
        <f>L115+L107</f>
        <v>0</v>
      </c>
      <c r="M126" s="1073">
        <f>M115+M107</f>
        <v>0</v>
      </c>
      <c r="N126" s="1115">
        <f t="shared" si="25"/>
        <v>0</v>
      </c>
      <c r="P126" s="1072">
        <f>P115+P107</f>
        <v>0</v>
      </c>
      <c r="Q126" s="1073">
        <f>Q115+Q107</f>
        <v>0</v>
      </c>
      <c r="R126" s="1115">
        <f>R115+R107</f>
        <v>0</v>
      </c>
      <c r="T126" s="1115"/>
      <c r="U126" s="1115">
        <f>U115+U107</f>
        <v>0</v>
      </c>
    </row>
    <row r="127" spans="1:21" ht="14.45" customHeight="1" thickBot="1">
      <c r="B127" s="1061"/>
      <c r="C127" s="1062"/>
      <c r="D127" s="1062"/>
      <c r="E127" s="1062"/>
      <c r="F127" s="1062"/>
      <c r="G127" s="1062"/>
      <c r="H127" s="1062"/>
      <c r="I127" s="1062"/>
      <c r="J127" s="1062"/>
      <c r="K127" s="1062"/>
      <c r="L127" s="1062"/>
      <c r="M127" s="1062"/>
      <c r="N127" s="1062"/>
      <c r="P127" s="1062"/>
      <c r="Q127" s="1062"/>
      <c r="R127" s="1062"/>
      <c r="T127" s="1062"/>
      <c r="U127" s="1062"/>
    </row>
    <row r="128" spans="1:21" ht="14.45" customHeight="1" thickBot="1">
      <c r="B128" s="1076" t="s">
        <v>1571</v>
      </c>
      <c r="C128" s="1167">
        <f>C126+C105</f>
        <v>0</v>
      </c>
      <c r="D128" s="1167">
        <f>D126+D105</f>
        <v>0</v>
      </c>
      <c r="E128" s="1077">
        <f t="shared" si="16"/>
        <v>0</v>
      </c>
      <c r="F128" s="1167">
        <f>F126+F105</f>
        <v>0</v>
      </c>
      <c r="G128" s="1167">
        <f>G126+G105</f>
        <v>0</v>
      </c>
      <c r="H128" s="1077">
        <f t="shared" ref="H128" si="31">F128-G128</f>
        <v>0</v>
      </c>
      <c r="I128" s="1167">
        <f>I126+I105</f>
        <v>0</v>
      </c>
      <c r="J128" s="1167">
        <f>J126+J105</f>
        <v>0</v>
      </c>
      <c r="K128" s="1077">
        <f t="shared" ref="K128" si="32">I128-J128</f>
        <v>0</v>
      </c>
      <c r="L128" s="1167">
        <f>L126+L105</f>
        <v>0</v>
      </c>
      <c r="M128" s="1167">
        <f>M126+M105</f>
        <v>0</v>
      </c>
      <c r="N128" s="1077">
        <f t="shared" ref="N128" si="33">L128-M128</f>
        <v>0</v>
      </c>
      <c r="P128" s="1077">
        <f>P126+P105</f>
        <v>0</v>
      </c>
      <c r="Q128" s="1077">
        <f>Q126+Q105</f>
        <v>0</v>
      </c>
      <c r="R128" s="1077">
        <f>P128-Q128</f>
        <v>0</v>
      </c>
      <c r="T128" s="1077"/>
      <c r="U128" s="1077">
        <f>U126+U105</f>
        <v>0</v>
      </c>
    </row>
    <row r="129" spans="1:18" ht="16.5" thickBot="1"/>
    <row r="130" spans="1:18" ht="28.5" thickTop="1" thickBot="1">
      <c r="A130" s="1153" t="s">
        <v>216</v>
      </c>
      <c r="B130" s="1154"/>
      <c r="C130" s="804"/>
      <c r="D130" s="805">
        <f>+D128-D132</f>
        <v>0</v>
      </c>
      <c r="E130" s="805">
        <f t="shared" ref="E130:R130" si="34">+E128-E132</f>
        <v>0</v>
      </c>
      <c r="F130" s="805">
        <f t="shared" si="34"/>
        <v>0</v>
      </c>
      <c r="G130" s="805">
        <f t="shared" si="34"/>
        <v>0</v>
      </c>
      <c r="H130" s="805">
        <f t="shared" si="34"/>
        <v>0</v>
      </c>
      <c r="I130" s="805">
        <f t="shared" si="34"/>
        <v>0</v>
      </c>
      <c r="J130" s="805">
        <f t="shared" si="34"/>
        <v>0</v>
      </c>
      <c r="K130" s="805">
        <f t="shared" si="34"/>
        <v>0</v>
      </c>
      <c r="L130" s="805">
        <f t="shared" si="34"/>
        <v>0</v>
      </c>
      <c r="M130" s="805">
        <f t="shared" si="34"/>
        <v>0</v>
      </c>
      <c r="N130" s="805">
        <f t="shared" si="34"/>
        <v>0</v>
      </c>
      <c r="O130" s="805">
        <f t="shared" si="34"/>
        <v>0</v>
      </c>
      <c r="P130" s="805">
        <f t="shared" si="34"/>
        <v>0</v>
      </c>
      <c r="Q130" s="805">
        <f t="shared" si="34"/>
        <v>0</v>
      </c>
      <c r="R130" s="805">
        <f t="shared" si="34"/>
        <v>0</v>
      </c>
    </row>
    <row r="131" spans="1:18" ht="16.5" thickTop="1" thickBot="1">
      <c r="A131" s="1152"/>
      <c r="B131" s="1152"/>
      <c r="C131" s="2"/>
      <c r="D131" s="2"/>
      <c r="E131" s="2"/>
      <c r="F131" s="2"/>
      <c r="G131" s="2"/>
      <c r="H131" s="2"/>
      <c r="I131" s="2"/>
      <c r="J131" s="2"/>
      <c r="K131" s="2"/>
      <c r="L131" s="2"/>
      <c r="M131" s="2"/>
      <c r="N131" s="2"/>
      <c r="O131" s="2"/>
      <c r="P131" s="2"/>
      <c r="Q131" s="2"/>
      <c r="R131" s="2"/>
    </row>
    <row r="132" spans="1:18" ht="28.5" thickTop="1" thickBot="1">
      <c r="A132" s="1155" t="s">
        <v>217</v>
      </c>
      <c r="B132" s="1156"/>
      <c r="C132" s="802"/>
      <c r="D132" s="803"/>
      <c r="E132" s="803"/>
      <c r="F132" s="803"/>
      <c r="G132" s="803"/>
      <c r="H132" s="803"/>
      <c r="I132" s="803"/>
      <c r="J132" s="803"/>
      <c r="K132" s="803"/>
      <c r="L132" s="803"/>
      <c r="M132" s="803"/>
      <c r="N132" s="803"/>
      <c r="O132" s="803"/>
      <c r="P132" s="803"/>
      <c r="Q132" s="803"/>
      <c r="R132" s="803"/>
    </row>
    <row r="133" spans="1:18" ht="15.75" thickTop="1">
      <c r="A133" s="1152"/>
      <c r="B133" s="1152"/>
      <c r="C133" s="2"/>
      <c r="D133" s="2"/>
      <c r="E133" s="2"/>
      <c r="F133" s="2"/>
      <c r="G133" s="2"/>
      <c r="H133" s="2"/>
      <c r="I133" s="2"/>
      <c r="J133" s="2"/>
      <c r="K133" s="2"/>
      <c r="L133" s="2"/>
      <c r="M133" s="2"/>
      <c r="N133" s="2"/>
      <c r="O133" s="2"/>
      <c r="P133" s="4"/>
      <c r="Q133" s="2"/>
      <c r="R133" s="2"/>
    </row>
    <row r="134" spans="1:18" ht="15">
      <c r="A134" s="1152"/>
      <c r="B134" s="1152"/>
      <c r="C134" s="2"/>
      <c r="D134" s="2"/>
      <c r="E134" s="2"/>
      <c r="F134" s="2"/>
      <c r="G134" s="2"/>
      <c r="H134" s="2"/>
      <c r="I134" s="2"/>
      <c r="J134" s="2"/>
      <c r="K134" s="2"/>
      <c r="L134" s="2"/>
      <c r="M134" s="2"/>
      <c r="N134" s="2"/>
      <c r="O134" s="2"/>
      <c r="P134" s="4"/>
      <c r="Q134" s="2"/>
      <c r="R134" s="2"/>
    </row>
  </sheetData>
  <mergeCells count="9">
    <mergeCell ref="T3:U3"/>
    <mergeCell ref="C1:R1"/>
    <mergeCell ref="B2:E2"/>
    <mergeCell ref="A3:A4"/>
    <mergeCell ref="C3:E3"/>
    <mergeCell ref="F3:H3"/>
    <mergeCell ref="I3:K3"/>
    <mergeCell ref="L3:N3"/>
    <mergeCell ref="P3:R3"/>
  </mergeCells>
  <conditionalFormatting sqref="R133:R134">
    <cfRule type="cellIs" dxfId="17" priority="1" stopIfTrue="1" operator="greaterThanOrEqual">
      <formula>0</formula>
    </cfRule>
  </conditionalFormatting>
  <pageMargins left="0" right="0" top="0.39370078740157483" bottom="0.39370078740157483" header="0" footer="0"/>
  <headerFooter>
    <oddHeader>&amp;C&amp;A</oddHeader>
    <oddFooter>&amp;CPage &amp;P</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Z703"/>
  <sheetViews>
    <sheetView topLeftCell="G2" workbookViewId="0">
      <selection activeCell="A10" sqref="A10:R10"/>
    </sheetView>
  </sheetViews>
  <sheetFormatPr baseColWidth="10" defaultColWidth="11.42578125" defaultRowHeight="14.45" customHeight="1"/>
  <cols>
    <col min="1" max="5" width="11" customWidth="1"/>
    <col min="6" max="6" width="38.7109375" customWidth="1"/>
    <col min="7" max="7" width="22.7109375" customWidth="1"/>
    <col min="8" max="9" width="17.5703125" customWidth="1"/>
    <col min="10" max="10" width="15.140625" customWidth="1"/>
    <col min="11" max="11" width="11.42578125" style="959" customWidth="1"/>
    <col min="12" max="12" width="15.7109375" customWidth="1"/>
    <col min="13" max="13" width="11" customWidth="1"/>
    <col min="14" max="14" width="12" customWidth="1"/>
    <col min="15" max="17" width="11" customWidth="1"/>
    <col min="18" max="18" width="11.42578125" customWidth="1"/>
    <col min="19" max="26" width="11" customWidth="1"/>
    <col min="27" max="16378" width="11.42578125" customWidth="1"/>
  </cols>
  <sheetData>
    <row r="1" spans="1:26" ht="15.75">
      <c r="A1" s="427"/>
      <c r="C1" s="428" t="s">
        <v>251</v>
      </c>
      <c r="D1" s="428"/>
      <c r="E1" s="429"/>
      <c r="F1" s="430">
        <f>+'INFO PROJET'!B5:B5</f>
        <v>0</v>
      </c>
      <c r="G1" s="431"/>
      <c r="H1" s="432"/>
      <c r="I1" s="432"/>
      <c r="J1" s="432"/>
      <c r="K1" s="954"/>
      <c r="L1" s="434"/>
      <c r="P1" s="535"/>
    </row>
    <row r="2" spans="1:26" ht="15.75" thickBot="1">
      <c r="A2" s="427"/>
      <c r="C2" s="437"/>
      <c r="D2" s="437"/>
      <c r="E2" s="438"/>
      <c r="F2" s="438"/>
      <c r="G2" s="438"/>
      <c r="H2" s="432"/>
      <c r="I2" s="432"/>
      <c r="J2" s="432"/>
      <c r="K2" s="954"/>
      <c r="L2" s="439"/>
      <c r="P2" s="535"/>
    </row>
    <row r="3" spans="1:26" ht="15">
      <c r="A3" s="427"/>
      <c r="C3" s="441" t="s">
        <v>1699</v>
      </c>
      <c r="D3" s="843"/>
      <c r="E3" s="442"/>
      <c r="F3" s="443">
        <v>2027</v>
      </c>
      <c r="G3" s="438"/>
      <c r="H3" s="444" t="s">
        <v>252</v>
      </c>
      <c r="I3" s="664"/>
      <c r="J3" s="666">
        <f>+'A3 Cash'!J8</f>
        <v>0</v>
      </c>
      <c r="K3" s="955"/>
      <c r="L3" s="666">
        <f>+'A3 Cash'!L8</f>
        <v>0</v>
      </c>
      <c r="N3" s="852" t="s">
        <v>253</v>
      </c>
      <c r="O3" s="853" t="s">
        <v>363</v>
      </c>
      <c r="P3" s="853" t="s">
        <v>364</v>
      </c>
      <c r="Q3" s="853" t="s">
        <v>365</v>
      </c>
      <c r="R3" s="853" t="s">
        <v>366</v>
      </c>
      <c r="S3" s="853" t="s">
        <v>367</v>
      </c>
      <c r="T3" s="853" t="s">
        <v>368</v>
      </c>
      <c r="U3" s="853" t="s">
        <v>369</v>
      </c>
      <c r="V3" s="853" t="s">
        <v>370</v>
      </c>
      <c r="W3" s="853" t="s">
        <v>371</v>
      </c>
      <c r="X3" s="853" t="s">
        <v>372</v>
      </c>
      <c r="Y3" s="853" t="s">
        <v>373</v>
      </c>
      <c r="Z3" s="854" t="s">
        <v>374</v>
      </c>
    </row>
    <row r="4" spans="1:26" ht="16.5" thickBot="1">
      <c r="A4" s="427"/>
      <c r="C4" s="448" t="s">
        <v>266</v>
      </c>
      <c r="D4" s="844"/>
      <c r="E4" s="449"/>
      <c r="F4" s="450"/>
      <c r="G4" s="438"/>
      <c r="H4" s="432"/>
      <c r="I4" s="432"/>
      <c r="J4" s="433"/>
      <c r="K4" s="954"/>
      <c r="L4" s="434"/>
      <c r="N4" s="855">
        <f>+F6</f>
        <v>0</v>
      </c>
      <c r="O4" s="928">
        <f>+'A4 Banque'!O4</f>
        <v>655.95699999999999</v>
      </c>
      <c r="P4" s="928">
        <f>+'A4 Banque'!P4</f>
        <v>655.95699999999999</v>
      </c>
      <c r="Q4" s="928">
        <f>+'A4 Banque'!Q4</f>
        <v>655.95699999999999</v>
      </c>
      <c r="R4" s="928">
        <f>+'A4 Banque'!R4</f>
        <v>655.95699999999999</v>
      </c>
      <c r="S4" s="928">
        <f>+'A4 Banque'!S4</f>
        <v>655.95699999999999</v>
      </c>
      <c r="T4" s="928">
        <f>+'A4 Banque'!T4</f>
        <v>655.95699999999999</v>
      </c>
      <c r="U4" s="928">
        <f>+'A4 Banque'!U4</f>
        <v>655.95699999999999</v>
      </c>
      <c r="V4" s="928">
        <f>+'A4 Banque'!V4</f>
        <v>655.95699999999999</v>
      </c>
      <c r="W4" s="928">
        <f>+'A4 Banque'!W4</f>
        <v>655.95699999999999</v>
      </c>
      <c r="X4" s="928">
        <f>+'A4 Banque'!X4</f>
        <v>655.95699999999999</v>
      </c>
      <c r="Y4" s="928">
        <f>+'A4 Banque'!Y4</f>
        <v>655.95699999999999</v>
      </c>
      <c r="Z4" s="929">
        <f>+'A4 Banque'!Z4</f>
        <v>655.95699999999999</v>
      </c>
    </row>
    <row r="5" spans="1:26" ht="15.75">
      <c r="A5" s="427"/>
      <c r="C5" s="448" t="s">
        <v>268</v>
      </c>
      <c r="D5" s="844"/>
      <c r="E5" s="449"/>
      <c r="F5" s="450" t="s">
        <v>269</v>
      </c>
      <c r="G5" s="438"/>
      <c r="H5" s="432"/>
      <c r="I5" s="432"/>
      <c r="J5" s="433"/>
      <c r="K5" s="954"/>
      <c r="L5" s="434"/>
      <c r="N5" s="850"/>
      <c r="O5" s="850"/>
      <c r="P5" s="851"/>
      <c r="Q5" s="850"/>
      <c r="R5" s="850"/>
      <c r="S5" s="850"/>
      <c r="T5" s="850"/>
      <c r="U5" s="850"/>
      <c r="V5" s="850"/>
      <c r="W5" s="850"/>
      <c r="X5" s="850"/>
      <c r="Y5" s="850"/>
      <c r="Z5" s="850"/>
    </row>
    <row r="6" spans="1:26" ht="15">
      <c r="A6" s="427"/>
      <c r="C6" s="448" t="s">
        <v>253</v>
      </c>
      <c r="D6" s="844"/>
      <c r="E6" s="449"/>
      <c r="F6" s="953">
        <f>+'INFO PROJET'!B12</f>
        <v>0</v>
      </c>
      <c r="G6" s="1214"/>
      <c r="H6" s="444" t="s">
        <v>270</v>
      </c>
      <c r="I6" s="444" t="s">
        <v>271</v>
      </c>
      <c r="J6" s="444" t="s">
        <v>210</v>
      </c>
      <c r="K6" s="956"/>
      <c r="L6" s="445" t="s">
        <v>272</v>
      </c>
      <c r="N6" s="850"/>
      <c r="O6" s="850"/>
      <c r="P6" s="851"/>
      <c r="Q6" s="850"/>
      <c r="R6" s="850"/>
      <c r="S6" s="850"/>
      <c r="T6" s="850"/>
      <c r="U6" s="850"/>
      <c r="V6" s="850"/>
      <c r="W6" s="850"/>
      <c r="X6" s="850"/>
      <c r="Y6" s="850"/>
      <c r="Z6" s="850"/>
    </row>
    <row r="7" spans="1:26" ht="15.75">
      <c r="A7" s="427"/>
      <c r="C7" s="452" t="s">
        <v>273</v>
      </c>
      <c r="D7" s="845"/>
      <c r="E7" s="453"/>
      <c r="F7" s="454"/>
      <c r="G7" s="1214"/>
      <c r="H7" s="455">
        <f>SUM(H11:H700)</f>
        <v>0</v>
      </c>
      <c r="I7" s="455">
        <f>SUM(I11:I700)</f>
        <v>0</v>
      </c>
      <c r="J7" s="456">
        <f>H7-I7</f>
        <v>0</v>
      </c>
      <c r="K7" s="956"/>
      <c r="L7" s="457">
        <f>SUM(L11:L700)</f>
        <v>0</v>
      </c>
      <c r="N7" s="850"/>
      <c r="O7" s="850"/>
      <c r="P7" s="851"/>
      <c r="Q7" s="850"/>
      <c r="R7" s="850"/>
      <c r="S7" s="850"/>
      <c r="T7" s="850"/>
      <c r="U7" s="850"/>
      <c r="V7" s="850"/>
      <c r="W7" s="850"/>
      <c r="X7" s="850"/>
      <c r="Y7" s="850"/>
      <c r="Z7" s="850"/>
    </row>
    <row r="8" spans="1:26" ht="15.75">
      <c r="A8" s="427"/>
      <c r="B8" s="458"/>
      <c r="C8" s="458"/>
      <c r="D8" s="458"/>
      <c r="E8" s="459"/>
      <c r="F8" s="460"/>
      <c r="G8" s="438"/>
      <c r="H8" s="461" t="s">
        <v>274</v>
      </c>
      <c r="I8" s="462"/>
      <c r="J8" s="456">
        <f>J3+J7</f>
        <v>0</v>
      </c>
      <c r="K8" s="956"/>
      <c r="L8" s="457">
        <f>L3+L7</f>
        <v>0</v>
      </c>
      <c r="P8" s="535"/>
    </row>
    <row r="9" spans="1:26" ht="18">
      <c r="A9" s="464">
        <v>1</v>
      </c>
      <c r="B9" s="464">
        <v>2</v>
      </c>
      <c r="C9" s="464">
        <v>3</v>
      </c>
      <c r="D9" s="464">
        <v>4</v>
      </c>
      <c r="E9" s="464">
        <v>5</v>
      </c>
      <c r="F9" s="464">
        <v>6</v>
      </c>
      <c r="G9" s="464">
        <v>7</v>
      </c>
      <c r="H9" s="464">
        <v>8</v>
      </c>
      <c r="I9" s="464">
        <v>9</v>
      </c>
      <c r="J9" s="464">
        <v>10</v>
      </c>
      <c r="K9" s="464">
        <v>11</v>
      </c>
      <c r="L9" s="464">
        <v>12</v>
      </c>
      <c r="M9" s="464">
        <v>13</v>
      </c>
      <c r="N9" s="464">
        <v>14</v>
      </c>
      <c r="O9" s="464">
        <v>15</v>
      </c>
      <c r="P9" s="464">
        <v>16</v>
      </c>
      <c r="Q9" s="464">
        <v>17</v>
      </c>
      <c r="R9" s="464">
        <v>18</v>
      </c>
      <c r="S9" s="464"/>
      <c r="T9" s="464"/>
    </row>
    <row r="10" spans="1:26" ht="22.5">
      <c r="A10" s="465" t="s">
        <v>275</v>
      </c>
      <c r="B10" s="465" t="s">
        <v>276</v>
      </c>
      <c r="C10" s="536" t="s">
        <v>277</v>
      </c>
      <c r="D10" s="846" t="s">
        <v>1700</v>
      </c>
      <c r="E10" s="847" t="s">
        <v>1701</v>
      </c>
      <c r="F10" s="465" t="s">
        <v>278</v>
      </c>
      <c r="G10" s="465" t="s">
        <v>279</v>
      </c>
      <c r="H10" s="465" t="s">
        <v>270</v>
      </c>
      <c r="I10" s="465" t="s">
        <v>271</v>
      </c>
      <c r="J10" s="465" t="s">
        <v>210</v>
      </c>
      <c r="K10" s="926" t="s">
        <v>206</v>
      </c>
      <c r="L10" s="467" t="s">
        <v>281</v>
      </c>
      <c r="M10" s="465" t="s">
        <v>282</v>
      </c>
      <c r="N10" s="465" t="s">
        <v>283</v>
      </c>
      <c r="O10" s="465" t="s">
        <v>284</v>
      </c>
      <c r="P10" s="465" t="s">
        <v>285</v>
      </c>
      <c r="Q10" s="465" t="s">
        <v>286</v>
      </c>
      <c r="R10" s="465" t="s">
        <v>287</v>
      </c>
    </row>
    <row r="11" spans="1:26" ht="15">
      <c r="A11" s="537"/>
      <c r="B11" s="669"/>
      <c r="C11" s="537"/>
      <c r="D11" s="848" t="str">
        <f>"Caisse-"&amp;Q11</f>
        <v>Caisse-01/1900</v>
      </c>
      <c r="E11" s="849"/>
      <c r="F11" s="671"/>
      <c r="G11" s="540"/>
      <c r="H11" s="930"/>
      <c r="I11" s="931"/>
      <c r="J11" s="930">
        <f>+H11-I11+J3</f>
        <v>0</v>
      </c>
      <c r="K11" s="930">
        <f t="shared" ref="K11:K74" si="0">+IFERROR((+INDEX($O$4:$Z$4,MATCH(Q11,$O$3:$Z$3,0))),0)</f>
        <v>0</v>
      </c>
      <c r="L11" s="705">
        <f t="shared" ref="L11:L74" si="1">IFERROR((H11/K11-I11/K11),0)</f>
        <v>0</v>
      </c>
      <c r="M11" s="537"/>
      <c r="N11" s="706">
        <f>+IF(A11="",0,IF(A11=Table!$A$5,L11,(IF(A11=Table!$A$3,0,IF(A11=Table!$A$4,L11,0)))))</f>
        <v>0</v>
      </c>
      <c r="O11" s="672"/>
      <c r="P11" s="707">
        <f>-IF(A11=Table!$A$5,I11,0)+IF(A11=Table!$A$5,H11,0)</f>
        <v>0</v>
      </c>
      <c r="Q11" s="539" t="str">
        <f t="shared" ref="Q11:Q74" si="2">+TEXT(B11,"mm/aaaa")</f>
        <v>01/1900</v>
      </c>
      <c r="R11" s="475">
        <f>ROUNDUP(MONTH(Q11)/3,0)</f>
        <v>1</v>
      </c>
      <c r="S11" s="691"/>
      <c r="T11" s="691"/>
      <c r="U11" s="691"/>
      <c r="V11" s="691"/>
      <c r="W11" s="818"/>
      <c r="X11" s="818"/>
      <c r="Y11" s="818"/>
      <c r="Z11" s="818"/>
    </row>
    <row r="12" spans="1:26" ht="15">
      <c r="A12" s="537"/>
      <c r="B12" s="669"/>
      <c r="C12" s="537"/>
      <c r="D12" s="848" t="str">
        <f t="shared" ref="D12:D75" si="3">"Caisse-"&amp;Q12</f>
        <v>Caisse-01/1900</v>
      </c>
      <c r="E12" s="541"/>
      <c r="F12" s="671"/>
      <c r="G12" s="673"/>
      <c r="H12" s="932"/>
      <c r="I12" s="933"/>
      <c r="J12" s="930">
        <f t="shared" ref="J12:J75" si="4">+J11+H12-I12</f>
        <v>0</v>
      </c>
      <c r="K12" s="930">
        <f t="shared" si="0"/>
        <v>0</v>
      </c>
      <c r="L12" s="705">
        <f t="shared" si="1"/>
        <v>0</v>
      </c>
      <c r="M12" s="537"/>
      <c r="N12" s="706">
        <f>+IF(A12="",0,IF(A12=Table!$A$5,L12,(IF(A12=Table!$A$3,0,IF(A12=Table!$A$4,L12,0)))))</f>
        <v>0</v>
      </c>
      <c r="O12" s="672"/>
      <c r="P12" s="707">
        <f>-IF(A12=Table!$A$5,I12,0)+IF(A12=Table!$A$5,H12,0)</f>
        <v>0</v>
      </c>
      <c r="Q12" s="539" t="str">
        <f t="shared" si="2"/>
        <v>01/1900</v>
      </c>
      <c r="R12" s="475">
        <f t="shared" ref="R12:R75" si="5">ROUNDUP(MONTH(Q12)/3,0)</f>
        <v>1</v>
      </c>
      <c r="S12" s="691"/>
      <c r="T12" s="691"/>
      <c r="U12" s="691"/>
      <c r="V12" s="691"/>
      <c r="W12" s="818"/>
      <c r="X12" s="818"/>
      <c r="Y12" s="818"/>
      <c r="Z12" s="818"/>
    </row>
    <row r="13" spans="1:26" ht="15">
      <c r="A13" s="537"/>
      <c r="B13" s="669"/>
      <c r="C13" s="537"/>
      <c r="D13" s="848" t="str">
        <f t="shared" si="3"/>
        <v>Caisse-01/1900</v>
      </c>
      <c r="E13" s="670"/>
      <c r="F13" s="671"/>
      <c r="G13" s="540"/>
      <c r="H13" s="930"/>
      <c r="I13" s="931"/>
      <c r="J13" s="930">
        <f t="shared" si="4"/>
        <v>0</v>
      </c>
      <c r="K13" s="930">
        <f t="shared" si="0"/>
        <v>0</v>
      </c>
      <c r="L13" s="705">
        <f t="shared" si="1"/>
        <v>0</v>
      </c>
      <c r="M13" s="537"/>
      <c r="N13" s="706">
        <f>+IF(A13="",0,IF(A13=Table!$A$5,L13,(IF(A13=Table!$A$3,0,IF(A13=Table!$A$4,L13,0)))))</f>
        <v>0</v>
      </c>
      <c r="O13" s="672"/>
      <c r="P13" s="707">
        <f>-IF(A13=Table!$A$5,I13,0)+IF(A13=Table!$A$5,H13,0)</f>
        <v>0</v>
      </c>
      <c r="Q13" s="539" t="str">
        <f t="shared" si="2"/>
        <v>01/1900</v>
      </c>
      <c r="R13" s="475">
        <f t="shared" si="5"/>
        <v>1</v>
      </c>
      <c r="S13" s="691"/>
      <c r="T13" s="691"/>
      <c r="U13" s="691"/>
      <c r="V13" s="691"/>
      <c r="W13" s="818"/>
      <c r="X13" s="818"/>
      <c r="Y13" s="818"/>
      <c r="Z13" s="818"/>
    </row>
    <row r="14" spans="1:26" ht="15">
      <c r="A14" s="537"/>
      <c r="B14" s="669"/>
      <c r="C14" s="537"/>
      <c r="D14" s="848" t="str">
        <f t="shared" si="3"/>
        <v>Caisse-01/1900</v>
      </c>
      <c r="E14" s="670"/>
      <c r="F14" s="671"/>
      <c r="G14" s="540"/>
      <c r="H14" s="930"/>
      <c r="I14" s="931"/>
      <c r="J14" s="930">
        <f t="shared" si="4"/>
        <v>0</v>
      </c>
      <c r="K14" s="930">
        <f t="shared" si="0"/>
        <v>0</v>
      </c>
      <c r="L14" s="705">
        <f t="shared" si="1"/>
        <v>0</v>
      </c>
      <c r="M14" s="537"/>
      <c r="N14" s="706">
        <f>+IF(A14="",0,IF(A14=Table!$A$5,L14,(IF(A14=Table!$A$3,0,IF(A14=Table!$A$4,L14,0)))))</f>
        <v>0</v>
      </c>
      <c r="O14" s="672"/>
      <c r="P14" s="707">
        <f>-IF(A14=Table!$A$5,I14,0)+IF(A14=Table!$A$5,H14,0)</f>
        <v>0</v>
      </c>
      <c r="Q14" s="539" t="str">
        <f t="shared" si="2"/>
        <v>01/1900</v>
      </c>
      <c r="R14" s="475">
        <f t="shared" si="5"/>
        <v>1</v>
      </c>
      <c r="S14" s="691"/>
      <c r="T14" s="691"/>
      <c r="U14" s="691"/>
      <c r="V14" s="691"/>
      <c r="W14" s="818"/>
      <c r="X14" s="818"/>
      <c r="Y14" s="818"/>
      <c r="Z14" s="818"/>
    </row>
    <row r="15" spans="1:26" ht="15">
      <c r="A15" s="537"/>
      <c r="B15" s="669"/>
      <c r="C15" s="537"/>
      <c r="D15" s="848" t="str">
        <f t="shared" si="3"/>
        <v>Caisse-01/1900</v>
      </c>
      <c r="E15" s="670"/>
      <c r="F15" s="681"/>
      <c r="G15" s="540"/>
      <c r="H15" s="930"/>
      <c r="I15" s="931"/>
      <c r="J15" s="930">
        <f t="shared" si="4"/>
        <v>0</v>
      </c>
      <c r="K15" s="930">
        <f t="shared" si="0"/>
        <v>0</v>
      </c>
      <c r="L15" s="705">
        <f t="shared" si="1"/>
        <v>0</v>
      </c>
      <c r="M15" s="537"/>
      <c r="N15" s="706">
        <f>+IF(A15="",0,IF(A15=Table!$A$5,L15,(IF(A15=Table!$A$3,0,IF(A15=Table!$A$4,L15,0)))))</f>
        <v>0</v>
      </c>
      <c r="O15" s="672"/>
      <c r="P15" s="707">
        <f>-IF(A15=Table!$A$5,I15,0)+IF(A15=Table!$A$5,H15,0)</f>
        <v>0</v>
      </c>
      <c r="Q15" s="539" t="str">
        <f t="shared" si="2"/>
        <v>01/1900</v>
      </c>
      <c r="R15" s="475">
        <f t="shared" si="5"/>
        <v>1</v>
      </c>
      <c r="S15" s="691"/>
      <c r="T15" s="691"/>
      <c r="U15" s="691"/>
      <c r="V15" s="691"/>
      <c r="W15" s="818"/>
      <c r="X15" s="818"/>
      <c r="Y15" s="818"/>
      <c r="Z15" s="818"/>
    </row>
    <row r="16" spans="1:26" ht="15">
      <c r="A16" s="537"/>
      <c r="B16" s="669"/>
      <c r="C16" s="537"/>
      <c r="D16" s="848" t="str">
        <f t="shared" si="3"/>
        <v>Caisse-01/1900</v>
      </c>
      <c r="E16" s="670"/>
      <c r="F16" s="681"/>
      <c r="G16" s="540"/>
      <c r="H16" s="930"/>
      <c r="I16" s="931"/>
      <c r="J16" s="930">
        <f t="shared" si="4"/>
        <v>0</v>
      </c>
      <c r="K16" s="930">
        <f t="shared" si="0"/>
        <v>0</v>
      </c>
      <c r="L16" s="705">
        <f t="shared" si="1"/>
        <v>0</v>
      </c>
      <c r="M16" s="537"/>
      <c r="N16" s="706">
        <f>+IF(A16="",0,IF(A16=Table!$A$5,L16,(IF(A16=Table!$A$3,0,IF(A16=Table!$A$4,L16,0)))))</f>
        <v>0</v>
      </c>
      <c r="O16" s="672"/>
      <c r="P16" s="707">
        <f>-IF(A16=Table!$A$5,I16,0)+IF(A16=Table!$A$5,H16,0)</f>
        <v>0</v>
      </c>
      <c r="Q16" s="539" t="str">
        <f t="shared" si="2"/>
        <v>01/1900</v>
      </c>
      <c r="R16" s="475">
        <f t="shared" si="5"/>
        <v>1</v>
      </c>
      <c r="S16" s="691"/>
      <c r="T16" s="691"/>
      <c r="U16" s="691"/>
      <c r="V16" s="691"/>
      <c r="W16" s="818"/>
      <c r="X16" s="818"/>
      <c r="Y16" s="818"/>
      <c r="Z16" s="818"/>
    </row>
    <row r="17" spans="1:26" ht="15">
      <c r="A17" s="537"/>
      <c r="B17" s="669"/>
      <c r="C17" s="537"/>
      <c r="D17" s="848" t="str">
        <f t="shared" si="3"/>
        <v>Caisse-01/1900</v>
      </c>
      <c r="E17" s="670"/>
      <c r="F17" s="671"/>
      <c r="G17" s="540"/>
      <c r="H17" s="930"/>
      <c r="I17" s="931"/>
      <c r="J17" s="930">
        <f t="shared" si="4"/>
        <v>0</v>
      </c>
      <c r="K17" s="930">
        <f t="shared" si="0"/>
        <v>0</v>
      </c>
      <c r="L17" s="705">
        <f t="shared" si="1"/>
        <v>0</v>
      </c>
      <c r="M17" s="537"/>
      <c r="N17" s="706">
        <f>+IF(A17="",0,IF(A17=Table!$A$5,L17,(IF(A17=Table!$A$3,0,IF(A17=Table!$A$4,L17,0)))))</f>
        <v>0</v>
      </c>
      <c r="O17" s="672"/>
      <c r="P17" s="707">
        <f>-IF(A17=Table!$A$5,I17,0)+IF(A17=Table!$A$5,H17,0)</f>
        <v>0</v>
      </c>
      <c r="Q17" s="539" t="str">
        <f t="shared" si="2"/>
        <v>01/1900</v>
      </c>
      <c r="R17" s="475">
        <f t="shared" si="5"/>
        <v>1</v>
      </c>
      <c r="S17" s="691"/>
      <c r="T17" s="691"/>
      <c r="U17" s="691"/>
      <c r="V17" s="691"/>
      <c r="W17" s="818"/>
      <c r="X17" s="818"/>
      <c r="Y17" s="818"/>
      <c r="Z17" s="818"/>
    </row>
    <row r="18" spans="1:26" ht="15">
      <c r="A18" s="537"/>
      <c r="B18" s="669"/>
      <c r="C18" s="537"/>
      <c r="D18" s="848" t="str">
        <f t="shared" si="3"/>
        <v>Caisse-01/1900</v>
      </c>
      <c r="E18" s="541"/>
      <c r="F18" s="671"/>
      <c r="G18" s="673"/>
      <c r="H18" s="931"/>
      <c r="I18" s="933"/>
      <c r="J18" s="930">
        <f t="shared" si="4"/>
        <v>0</v>
      </c>
      <c r="K18" s="930">
        <f t="shared" si="0"/>
        <v>0</v>
      </c>
      <c r="L18" s="705">
        <f t="shared" si="1"/>
        <v>0</v>
      </c>
      <c r="M18" s="537"/>
      <c r="N18" s="706">
        <f>+IF(A18="",0,IF(A18=Table!$A$5,L18,(IF(A18=Table!$A$3,0,IF(A18=Table!$A$4,L18,0)))))</f>
        <v>0</v>
      </c>
      <c r="O18" s="672"/>
      <c r="P18" s="707">
        <f>-IF(A18=Table!$A$5,I18,0)+IF(A18=Table!$A$5,H18,0)</f>
        <v>0</v>
      </c>
      <c r="Q18" s="539" t="str">
        <f t="shared" si="2"/>
        <v>01/1900</v>
      </c>
      <c r="R18" s="475">
        <f t="shared" si="5"/>
        <v>1</v>
      </c>
      <c r="S18" s="691"/>
      <c r="T18" s="691"/>
      <c r="U18" s="691"/>
      <c r="V18" s="691"/>
      <c r="W18" s="818"/>
      <c r="X18" s="818"/>
      <c r="Y18" s="818"/>
      <c r="Z18" s="818"/>
    </row>
    <row r="19" spans="1:26" ht="15">
      <c r="A19" s="537"/>
      <c r="B19" s="669"/>
      <c r="C19" s="537"/>
      <c r="D19" s="848" t="str">
        <f t="shared" si="3"/>
        <v>Caisse-01/1900</v>
      </c>
      <c r="E19" s="540"/>
      <c r="F19" s="684"/>
      <c r="G19" s="673"/>
      <c r="H19" s="932"/>
      <c r="I19" s="933"/>
      <c r="J19" s="930">
        <f t="shared" si="4"/>
        <v>0</v>
      </c>
      <c r="K19" s="930">
        <f t="shared" si="0"/>
        <v>0</v>
      </c>
      <c r="L19" s="705">
        <f t="shared" si="1"/>
        <v>0</v>
      </c>
      <c r="M19" s="537"/>
      <c r="N19" s="706">
        <f>+IF(A19="",0,IF(A19=Table!$A$5,L19,(IF(A19=Table!$A$3,0,IF(A19=Table!$A$4,L19,0)))))</f>
        <v>0</v>
      </c>
      <c r="O19" s="672"/>
      <c r="P19" s="707">
        <f>-IF(A19=Table!$A$5,I19,0)+IF(A19=Table!$A$5,H19,0)</f>
        <v>0</v>
      </c>
      <c r="Q19" s="539" t="str">
        <f t="shared" si="2"/>
        <v>01/1900</v>
      </c>
      <c r="R19" s="475">
        <f t="shared" si="5"/>
        <v>1</v>
      </c>
      <c r="S19" s="691"/>
      <c r="T19" s="691"/>
      <c r="U19" s="691"/>
      <c r="V19" s="691"/>
      <c r="W19" s="818"/>
      <c r="X19" s="818"/>
      <c r="Y19" s="818"/>
      <c r="Z19" s="818"/>
    </row>
    <row r="20" spans="1:26" ht="15">
      <c r="A20" s="537"/>
      <c r="B20" s="669"/>
      <c r="C20" s="537"/>
      <c r="D20" s="848" t="str">
        <f t="shared" si="3"/>
        <v>Caisse-01/1900</v>
      </c>
      <c r="E20" s="541"/>
      <c r="F20" s="671"/>
      <c r="G20" s="673"/>
      <c r="H20" s="932"/>
      <c r="I20" s="933"/>
      <c r="J20" s="930">
        <f t="shared" si="4"/>
        <v>0</v>
      </c>
      <c r="K20" s="930">
        <f t="shared" si="0"/>
        <v>0</v>
      </c>
      <c r="L20" s="705">
        <f t="shared" si="1"/>
        <v>0</v>
      </c>
      <c r="M20" s="537"/>
      <c r="N20" s="706">
        <f>+IF(A20="",0,IF(A20=Table!$A$5,L20,(IF(A20=Table!$A$3,0,IF(A20=Table!$A$4,L20,0)))))</f>
        <v>0</v>
      </c>
      <c r="O20" s="672"/>
      <c r="P20" s="707">
        <f>-IF(A20=Table!$A$5,I20,0)+IF(A20=Table!$A$5,H20,0)</f>
        <v>0</v>
      </c>
      <c r="Q20" s="539" t="str">
        <f t="shared" si="2"/>
        <v>01/1900</v>
      </c>
      <c r="R20" s="475">
        <f t="shared" si="5"/>
        <v>1</v>
      </c>
      <c r="S20" s="691"/>
      <c r="T20" s="691"/>
      <c r="U20" s="691"/>
      <c r="V20" s="691"/>
      <c r="W20" s="818"/>
      <c r="X20" s="818"/>
      <c r="Y20" s="818"/>
      <c r="Z20" s="818"/>
    </row>
    <row r="21" spans="1:26" ht="15">
      <c r="A21" s="537"/>
      <c r="B21" s="669"/>
      <c r="C21" s="537"/>
      <c r="D21" s="848" t="str">
        <f t="shared" si="3"/>
        <v>Caisse-01/1900</v>
      </c>
      <c r="E21" s="670"/>
      <c r="F21" s="671"/>
      <c r="G21" s="540"/>
      <c r="H21" s="930"/>
      <c r="I21" s="931"/>
      <c r="J21" s="930">
        <f t="shared" si="4"/>
        <v>0</v>
      </c>
      <c r="K21" s="930">
        <f t="shared" si="0"/>
        <v>0</v>
      </c>
      <c r="L21" s="705">
        <f t="shared" si="1"/>
        <v>0</v>
      </c>
      <c r="M21" s="537"/>
      <c r="N21" s="706">
        <f>+IF(A21="",0,IF(A21=Table!$A$5,L21,(IF(A21=Table!$A$3,0,IF(A21=Table!$A$4,L21,0)))))</f>
        <v>0</v>
      </c>
      <c r="O21" s="672"/>
      <c r="P21" s="707">
        <f>-IF(A21=Table!$A$5,I21,0)+IF(A21=Table!$A$5,H21,0)</f>
        <v>0</v>
      </c>
      <c r="Q21" s="539" t="str">
        <f t="shared" si="2"/>
        <v>01/1900</v>
      </c>
      <c r="R21" s="475">
        <f t="shared" si="5"/>
        <v>1</v>
      </c>
      <c r="S21" s="691"/>
      <c r="T21" s="691"/>
      <c r="U21" s="691"/>
      <c r="V21" s="691"/>
      <c r="W21" s="818"/>
      <c r="X21" s="818"/>
      <c r="Y21" s="818"/>
      <c r="Z21" s="818"/>
    </row>
    <row r="22" spans="1:26" ht="15">
      <c r="A22" s="537"/>
      <c r="B22" s="669"/>
      <c r="C22" s="537"/>
      <c r="D22" s="848" t="str">
        <f t="shared" si="3"/>
        <v>Caisse-01/1900</v>
      </c>
      <c r="E22" s="670"/>
      <c r="F22" s="671"/>
      <c r="G22" s="540"/>
      <c r="H22" s="930"/>
      <c r="I22" s="931"/>
      <c r="J22" s="930">
        <f t="shared" si="4"/>
        <v>0</v>
      </c>
      <c r="K22" s="930">
        <f t="shared" si="0"/>
        <v>0</v>
      </c>
      <c r="L22" s="705">
        <f t="shared" si="1"/>
        <v>0</v>
      </c>
      <c r="M22" s="537"/>
      <c r="N22" s="706">
        <f>+IF(A22="",0,IF(A22=Table!$A$5,L22,(IF(A22=Table!$A$3,0,IF(A22=Table!$A$4,L22,0)))))</f>
        <v>0</v>
      </c>
      <c r="O22" s="672"/>
      <c r="P22" s="707">
        <f>-IF(A22=Table!$A$5,I22,0)+IF(A22=Table!$A$5,H22,0)</f>
        <v>0</v>
      </c>
      <c r="Q22" s="539" t="str">
        <f t="shared" si="2"/>
        <v>01/1900</v>
      </c>
      <c r="R22" s="475">
        <f t="shared" si="5"/>
        <v>1</v>
      </c>
      <c r="S22" s="691"/>
      <c r="T22" s="691"/>
      <c r="U22" s="691"/>
      <c r="V22" s="691"/>
      <c r="W22" s="818"/>
      <c r="X22" s="818"/>
      <c r="Y22" s="818"/>
      <c r="Z22" s="818"/>
    </row>
    <row r="23" spans="1:26" ht="15">
      <c r="A23" s="537"/>
      <c r="B23" s="669"/>
      <c r="C23" s="537"/>
      <c r="D23" s="848" t="str">
        <f t="shared" si="3"/>
        <v>Caisse-01/1900</v>
      </c>
      <c r="E23" s="670"/>
      <c r="F23" s="671"/>
      <c r="G23" s="540"/>
      <c r="H23" s="930"/>
      <c r="I23" s="931"/>
      <c r="J23" s="930">
        <f t="shared" si="4"/>
        <v>0</v>
      </c>
      <c r="K23" s="930">
        <f t="shared" si="0"/>
        <v>0</v>
      </c>
      <c r="L23" s="705">
        <f t="shared" si="1"/>
        <v>0</v>
      </c>
      <c r="M23" s="537"/>
      <c r="N23" s="706">
        <f>+IF(A23="",0,IF(A23=Table!$A$5,L23,(IF(A23=Table!$A$3,0,IF(A23=Table!$A$4,L23,0)))))</f>
        <v>0</v>
      </c>
      <c r="O23" s="672"/>
      <c r="P23" s="707">
        <f>-IF(A23=Table!$A$5,I23,0)+IF(A23=Table!$A$5,H23,0)</f>
        <v>0</v>
      </c>
      <c r="Q23" s="539" t="str">
        <f t="shared" si="2"/>
        <v>01/1900</v>
      </c>
      <c r="R23" s="475">
        <f t="shared" si="5"/>
        <v>1</v>
      </c>
      <c r="S23" s="691"/>
      <c r="T23" s="691"/>
      <c r="U23" s="691"/>
      <c r="V23" s="691"/>
      <c r="W23" s="818"/>
      <c r="X23" s="818"/>
      <c r="Y23" s="818"/>
      <c r="Z23" s="818"/>
    </row>
    <row r="24" spans="1:26" ht="15">
      <c r="A24" s="537"/>
      <c r="B24" s="669"/>
      <c r="C24" s="537"/>
      <c r="D24" s="848" t="str">
        <f t="shared" si="3"/>
        <v>Caisse-01/1900</v>
      </c>
      <c r="E24" s="670"/>
      <c r="F24" s="671"/>
      <c r="G24" s="540"/>
      <c r="H24" s="930"/>
      <c r="I24" s="931"/>
      <c r="J24" s="930">
        <f t="shared" si="4"/>
        <v>0</v>
      </c>
      <c r="K24" s="930">
        <f t="shared" si="0"/>
        <v>0</v>
      </c>
      <c r="L24" s="705">
        <f t="shared" si="1"/>
        <v>0</v>
      </c>
      <c r="M24" s="537"/>
      <c r="N24" s="706">
        <f>+IF(A24="",0,IF(A24=Table!$A$5,L24,(IF(A24=Table!$A$3,0,IF(A24=Table!$A$4,L24,0)))))</f>
        <v>0</v>
      </c>
      <c r="O24" s="672"/>
      <c r="P24" s="707">
        <f>-IF(A24=Table!$A$5,I24,0)+IF(A24=Table!$A$5,H24,0)</f>
        <v>0</v>
      </c>
      <c r="Q24" s="539" t="str">
        <f t="shared" si="2"/>
        <v>01/1900</v>
      </c>
      <c r="R24" s="475">
        <f t="shared" si="5"/>
        <v>1</v>
      </c>
      <c r="S24" s="691"/>
      <c r="T24" s="691"/>
      <c r="U24" s="691"/>
      <c r="V24" s="691"/>
      <c r="W24" s="818"/>
      <c r="X24" s="818"/>
      <c r="Y24" s="818"/>
      <c r="Z24" s="818"/>
    </row>
    <row r="25" spans="1:26" ht="15">
      <c r="A25" s="537"/>
      <c r="B25" s="669"/>
      <c r="C25" s="537"/>
      <c r="D25" s="848" t="str">
        <f t="shared" si="3"/>
        <v>Caisse-01/1900</v>
      </c>
      <c r="E25" s="670"/>
      <c r="F25" s="671"/>
      <c r="G25" s="540"/>
      <c r="H25" s="930"/>
      <c r="I25" s="931"/>
      <c r="J25" s="930">
        <f t="shared" si="4"/>
        <v>0</v>
      </c>
      <c r="K25" s="930">
        <f t="shared" si="0"/>
        <v>0</v>
      </c>
      <c r="L25" s="705">
        <f t="shared" si="1"/>
        <v>0</v>
      </c>
      <c r="M25" s="537"/>
      <c r="N25" s="706">
        <f>+IF(A25="",0,IF(A25=Table!$A$5,L25,(IF(A25=Table!$A$3,0,IF(A25=Table!$A$4,L25,0)))))</f>
        <v>0</v>
      </c>
      <c r="O25" s="672"/>
      <c r="P25" s="707">
        <f>-IF(A25=Table!$A$5,I25,0)+IF(A25=Table!$A$5,H25,0)</f>
        <v>0</v>
      </c>
      <c r="Q25" s="539" t="str">
        <f t="shared" si="2"/>
        <v>01/1900</v>
      </c>
      <c r="R25" s="475">
        <f t="shared" si="5"/>
        <v>1</v>
      </c>
      <c r="S25" s="691"/>
      <c r="T25" s="691"/>
      <c r="U25" s="691"/>
      <c r="V25" s="691"/>
      <c r="W25" s="818"/>
      <c r="X25" s="818"/>
      <c r="Y25" s="818"/>
      <c r="Z25" s="818"/>
    </row>
    <row r="26" spans="1:26" ht="15">
      <c r="A26" s="537"/>
      <c r="B26" s="669"/>
      <c r="C26" s="537"/>
      <c r="D26" s="848" t="str">
        <f t="shared" si="3"/>
        <v>Caisse-01/1900</v>
      </c>
      <c r="E26" s="670"/>
      <c r="F26" s="671"/>
      <c r="G26" s="540"/>
      <c r="H26" s="930"/>
      <c r="I26" s="931"/>
      <c r="J26" s="930">
        <f t="shared" si="4"/>
        <v>0</v>
      </c>
      <c r="K26" s="930">
        <f t="shared" si="0"/>
        <v>0</v>
      </c>
      <c r="L26" s="705">
        <f t="shared" si="1"/>
        <v>0</v>
      </c>
      <c r="M26" s="537"/>
      <c r="N26" s="706">
        <f>+IF(A26="",0,IF(A26=Table!$A$5,L26,(IF(A26=Table!$A$3,0,IF(A26=Table!$A$4,L26,0)))))</f>
        <v>0</v>
      </c>
      <c r="O26" s="672"/>
      <c r="P26" s="707">
        <f>-IF(A26=Table!$A$5,I26,0)+IF(A26=Table!$A$5,H26,0)</f>
        <v>0</v>
      </c>
      <c r="Q26" s="539" t="str">
        <f t="shared" si="2"/>
        <v>01/1900</v>
      </c>
      <c r="R26" s="475">
        <f t="shared" si="5"/>
        <v>1</v>
      </c>
      <c r="S26" s="691"/>
      <c r="T26" s="691"/>
      <c r="U26" s="691"/>
      <c r="V26" s="691"/>
      <c r="W26" s="818"/>
      <c r="X26" s="818"/>
      <c r="Y26" s="818"/>
      <c r="Z26" s="818"/>
    </row>
    <row r="27" spans="1:26" ht="15">
      <c r="A27" s="537"/>
      <c r="B27" s="669"/>
      <c r="C27" s="537"/>
      <c r="D27" s="848" t="str">
        <f t="shared" si="3"/>
        <v>Caisse-01/1900</v>
      </c>
      <c r="E27" s="674"/>
      <c r="F27" s="675"/>
      <c r="G27" s="540"/>
      <c r="H27" s="930"/>
      <c r="I27" s="931"/>
      <c r="J27" s="930">
        <f t="shared" si="4"/>
        <v>0</v>
      </c>
      <c r="K27" s="930">
        <f t="shared" si="0"/>
        <v>0</v>
      </c>
      <c r="L27" s="705">
        <f t="shared" si="1"/>
        <v>0</v>
      </c>
      <c r="M27" s="537"/>
      <c r="N27" s="706">
        <f>+IF(A27="",0,IF(A27=Table!$A$5,L27,(IF(A27=Table!$A$3,0,IF(A27=Table!$A$4,L27,0)))))</f>
        <v>0</v>
      </c>
      <c r="O27" s="672"/>
      <c r="P27" s="707">
        <f>-IF(A27=Table!$A$5,I27,0)+IF(A27=Table!$A$5,H27,0)</f>
        <v>0</v>
      </c>
      <c r="Q27" s="539" t="str">
        <f t="shared" si="2"/>
        <v>01/1900</v>
      </c>
      <c r="R27" s="475">
        <f t="shared" si="5"/>
        <v>1</v>
      </c>
      <c r="S27" s="691"/>
      <c r="T27" s="691"/>
      <c r="U27" s="691"/>
      <c r="V27" s="691"/>
      <c r="W27" s="818"/>
      <c r="X27" s="818"/>
      <c r="Y27" s="818"/>
      <c r="Z27" s="818"/>
    </row>
    <row r="28" spans="1:26" ht="15">
      <c r="A28" s="537"/>
      <c r="B28" s="669"/>
      <c r="C28" s="537"/>
      <c r="D28" s="848" t="str">
        <f t="shared" si="3"/>
        <v>Caisse-01/1900</v>
      </c>
      <c r="E28" s="541"/>
      <c r="F28" s="671"/>
      <c r="G28" s="673"/>
      <c r="H28" s="931"/>
      <c r="I28" s="933"/>
      <c r="J28" s="930">
        <f t="shared" si="4"/>
        <v>0</v>
      </c>
      <c r="K28" s="930">
        <f t="shared" si="0"/>
        <v>0</v>
      </c>
      <c r="L28" s="705">
        <f t="shared" si="1"/>
        <v>0</v>
      </c>
      <c r="M28" s="537"/>
      <c r="N28" s="706">
        <f>+IF(A28="",0,IF(A28=Table!$A$5,L28,(IF(A28=Table!$A$3,0,IF(A28=Table!$A$4,L28,0)))))</f>
        <v>0</v>
      </c>
      <c r="O28" s="672"/>
      <c r="P28" s="707">
        <f>-IF(A28=Table!$A$5,I28,0)+IF(A28=Table!$A$5,H28,0)</f>
        <v>0</v>
      </c>
      <c r="Q28" s="539" t="str">
        <f t="shared" si="2"/>
        <v>01/1900</v>
      </c>
      <c r="R28" s="475">
        <f t="shared" si="5"/>
        <v>1</v>
      </c>
      <c r="S28" s="691"/>
      <c r="T28" s="691"/>
      <c r="U28" s="691"/>
      <c r="V28" s="691"/>
      <c r="W28" s="818"/>
      <c r="X28" s="818"/>
      <c r="Y28" s="818"/>
      <c r="Z28" s="818"/>
    </row>
    <row r="29" spans="1:26" ht="15">
      <c r="A29" s="537"/>
      <c r="B29" s="669"/>
      <c r="C29" s="537"/>
      <c r="D29" s="848" t="str">
        <f t="shared" si="3"/>
        <v>Caisse-01/1900</v>
      </c>
      <c r="E29" s="670"/>
      <c r="F29" s="671"/>
      <c r="G29" s="540"/>
      <c r="H29" s="930"/>
      <c r="I29" s="931"/>
      <c r="J29" s="930">
        <f t="shared" si="4"/>
        <v>0</v>
      </c>
      <c r="K29" s="930">
        <f t="shared" si="0"/>
        <v>0</v>
      </c>
      <c r="L29" s="705">
        <f t="shared" si="1"/>
        <v>0</v>
      </c>
      <c r="M29" s="537"/>
      <c r="N29" s="706">
        <f>+IF(A29="",0,IF(A29=Table!$A$5,L29,(IF(A29=Table!$A$3,0,IF(A29=Table!$A$4,L29,0)))))</f>
        <v>0</v>
      </c>
      <c r="O29" s="672"/>
      <c r="P29" s="707">
        <f>-IF(A29=Table!$A$5,I29,0)+IF(A29=Table!$A$5,H29,0)</f>
        <v>0</v>
      </c>
      <c r="Q29" s="539" t="str">
        <f t="shared" si="2"/>
        <v>01/1900</v>
      </c>
      <c r="R29" s="475">
        <f t="shared" si="5"/>
        <v>1</v>
      </c>
      <c r="S29" s="691"/>
      <c r="T29" s="691"/>
      <c r="U29" s="691"/>
      <c r="V29" s="691"/>
      <c r="W29" s="818"/>
      <c r="X29" s="818"/>
      <c r="Y29" s="818"/>
      <c r="Z29" s="818"/>
    </row>
    <row r="30" spans="1:26" ht="15">
      <c r="A30" s="537"/>
      <c r="B30" s="669"/>
      <c r="C30" s="537"/>
      <c r="D30" s="848" t="str">
        <f t="shared" si="3"/>
        <v>Caisse-01/1900</v>
      </c>
      <c r="E30" s="670"/>
      <c r="F30" s="671"/>
      <c r="G30" s="540"/>
      <c r="H30" s="930"/>
      <c r="I30" s="931"/>
      <c r="J30" s="930">
        <f t="shared" si="4"/>
        <v>0</v>
      </c>
      <c r="K30" s="930">
        <f t="shared" si="0"/>
        <v>0</v>
      </c>
      <c r="L30" s="705">
        <f t="shared" si="1"/>
        <v>0</v>
      </c>
      <c r="M30" s="537"/>
      <c r="N30" s="706">
        <f>+IF(A30="",0,IF(A30=Table!$A$5,L30,(IF(A30=Table!$A$3,0,IF(A30=Table!$A$4,L30,0)))))</f>
        <v>0</v>
      </c>
      <c r="O30" s="672"/>
      <c r="P30" s="707">
        <f>-IF(A30=Table!$A$5,I30,0)+IF(A30=Table!$A$5,H30,0)</f>
        <v>0</v>
      </c>
      <c r="Q30" s="539" t="str">
        <f t="shared" si="2"/>
        <v>01/1900</v>
      </c>
      <c r="R30" s="475">
        <f t="shared" si="5"/>
        <v>1</v>
      </c>
      <c r="S30" s="691"/>
      <c r="T30" s="691"/>
      <c r="U30" s="691"/>
      <c r="V30" s="691"/>
      <c r="W30" s="818"/>
      <c r="X30" s="818"/>
      <c r="Y30" s="818"/>
      <c r="Z30" s="818"/>
    </row>
    <row r="31" spans="1:26" ht="15">
      <c r="A31" s="537"/>
      <c r="B31" s="669"/>
      <c r="C31" s="537"/>
      <c r="D31" s="848" t="str">
        <f t="shared" si="3"/>
        <v>Caisse-01/1900</v>
      </c>
      <c r="E31" s="670"/>
      <c r="F31" s="671"/>
      <c r="G31" s="540"/>
      <c r="H31" s="930"/>
      <c r="I31" s="931"/>
      <c r="J31" s="930">
        <f t="shared" si="4"/>
        <v>0</v>
      </c>
      <c r="K31" s="930">
        <f t="shared" si="0"/>
        <v>0</v>
      </c>
      <c r="L31" s="705">
        <f t="shared" si="1"/>
        <v>0</v>
      </c>
      <c r="M31" s="537"/>
      <c r="N31" s="706">
        <f>+IF(A31="",0,IF(A31=Table!$A$5,L31,(IF(A31=Table!$A$3,0,IF(A31=Table!$A$4,L31,0)))))</f>
        <v>0</v>
      </c>
      <c r="O31" s="672"/>
      <c r="P31" s="707">
        <f>-IF(A31=Table!$A$5,I31,0)+IF(A31=Table!$A$5,H31,0)</f>
        <v>0</v>
      </c>
      <c r="Q31" s="539" t="str">
        <f t="shared" si="2"/>
        <v>01/1900</v>
      </c>
      <c r="R31" s="475">
        <f t="shared" si="5"/>
        <v>1</v>
      </c>
      <c r="S31" s="691"/>
      <c r="T31" s="691"/>
      <c r="U31" s="691"/>
      <c r="V31" s="691"/>
      <c r="W31" s="818"/>
      <c r="X31" s="818"/>
      <c r="Y31" s="818"/>
      <c r="Z31" s="818"/>
    </row>
    <row r="32" spans="1:26" ht="15">
      <c r="A32" s="537"/>
      <c r="B32" s="669"/>
      <c r="C32" s="537"/>
      <c r="D32" s="848" t="str">
        <f t="shared" si="3"/>
        <v>Caisse-01/1900</v>
      </c>
      <c r="E32" s="670"/>
      <c r="F32" s="671"/>
      <c r="G32" s="540"/>
      <c r="H32" s="930"/>
      <c r="I32" s="931"/>
      <c r="J32" s="930">
        <f t="shared" si="4"/>
        <v>0</v>
      </c>
      <c r="K32" s="930">
        <f t="shared" si="0"/>
        <v>0</v>
      </c>
      <c r="L32" s="705">
        <f t="shared" si="1"/>
        <v>0</v>
      </c>
      <c r="M32" s="537"/>
      <c r="N32" s="706">
        <f>+IF(A32="",0,IF(A32=Table!$A$5,L32,(IF(A32=Table!$A$3,0,IF(A32=Table!$A$4,L32,0)))))</f>
        <v>0</v>
      </c>
      <c r="O32" s="672"/>
      <c r="P32" s="707">
        <f>-IF(A32=Table!$A$5,I32,0)+IF(A32=Table!$A$5,H32,0)</f>
        <v>0</v>
      </c>
      <c r="Q32" s="539" t="str">
        <f t="shared" si="2"/>
        <v>01/1900</v>
      </c>
      <c r="R32" s="475">
        <f t="shared" si="5"/>
        <v>1</v>
      </c>
      <c r="S32" s="691"/>
      <c r="T32" s="691"/>
      <c r="U32" s="691"/>
      <c r="V32" s="691"/>
      <c r="W32" s="818"/>
      <c r="X32" s="818"/>
      <c r="Y32" s="818"/>
      <c r="Z32" s="818"/>
    </row>
    <row r="33" spans="1:26" ht="15">
      <c r="A33" s="537"/>
      <c r="B33" s="669"/>
      <c r="C33" s="537"/>
      <c r="D33" s="848" t="str">
        <f t="shared" si="3"/>
        <v>Caisse-01/1900</v>
      </c>
      <c r="E33" s="670"/>
      <c r="F33" s="671"/>
      <c r="G33" s="540"/>
      <c r="H33" s="930"/>
      <c r="I33" s="931"/>
      <c r="J33" s="930">
        <f t="shared" si="4"/>
        <v>0</v>
      </c>
      <c r="K33" s="930">
        <f t="shared" si="0"/>
        <v>0</v>
      </c>
      <c r="L33" s="705">
        <f t="shared" si="1"/>
        <v>0</v>
      </c>
      <c r="M33" s="537"/>
      <c r="N33" s="706">
        <f>+IF(A33="",0,IF(A33=Table!$A$5,L33,(IF(A33=Table!$A$3,0,IF(A33=Table!$A$4,L33,0)))))</f>
        <v>0</v>
      </c>
      <c r="O33" s="672"/>
      <c r="P33" s="707">
        <f>-IF(A33=Table!$A$5,I33,0)+IF(A33=Table!$A$5,H33,0)</f>
        <v>0</v>
      </c>
      <c r="Q33" s="539" t="str">
        <f t="shared" si="2"/>
        <v>01/1900</v>
      </c>
      <c r="R33" s="475">
        <f t="shared" si="5"/>
        <v>1</v>
      </c>
      <c r="S33" s="691"/>
      <c r="T33" s="691"/>
      <c r="U33" s="691"/>
      <c r="V33" s="691"/>
      <c r="W33" s="818"/>
      <c r="X33" s="818"/>
      <c r="Y33" s="818"/>
      <c r="Z33" s="818"/>
    </row>
    <row r="34" spans="1:26" ht="15">
      <c r="A34" s="537"/>
      <c r="B34" s="669"/>
      <c r="C34" s="537"/>
      <c r="D34" s="848" t="str">
        <f t="shared" si="3"/>
        <v>Caisse-01/1900</v>
      </c>
      <c r="E34" s="670"/>
      <c r="F34" s="671"/>
      <c r="G34" s="540"/>
      <c r="H34" s="930"/>
      <c r="I34" s="931"/>
      <c r="J34" s="930">
        <f t="shared" si="4"/>
        <v>0</v>
      </c>
      <c r="K34" s="930">
        <f t="shared" si="0"/>
        <v>0</v>
      </c>
      <c r="L34" s="705">
        <f t="shared" si="1"/>
        <v>0</v>
      </c>
      <c r="M34" s="537"/>
      <c r="N34" s="706">
        <f>+IF(A34="",0,IF(A34=Table!$A$5,L34,(IF(A34=Table!$A$3,0,IF(A34=Table!$A$4,L34,0)))))</f>
        <v>0</v>
      </c>
      <c r="O34" s="672"/>
      <c r="P34" s="707">
        <f>-IF(A34=Table!$A$5,I34,0)+IF(A34=Table!$A$5,H34,0)</f>
        <v>0</v>
      </c>
      <c r="Q34" s="539" t="str">
        <f t="shared" si="2"/>
        <v>01/1900</v>
      </c>
      <c r="R34" s="475">
        <f t="shared" si="5"/>
        <v>1</v>
      </c>
      <c r="S34" s="691"/>
      <c r="T34" s="691"/>
      <c r="U34" s="691"/>
      <c r="V34" s="691"/>
      <c r="W34" s="818"/>
      <c r="X34" s="818"/>
      <c r="Y34" s="818"/>
      <c r="Z34" s="818"/>
    </row>
    <row r="35" spans="1:26" ht="15">
      <c r="A35" s="537"/>
      <c r="B35" s="669"/>
      <c r="C35" s="537"/>
      <c r="D35" s="848" t="str">
        <f t="shared" si="3"/>
        <v>Caisse-01/1900</v>
      </c>
      <c r="E35" s="674"/>
      <c r="F35" s="675"/>
      <c r="G35" s="540"/>
      <c r="H35" s="930"/>
      <c r="I35" s="931"/>
      <c r="J35" s="930">
        <f t="shared" si="4"/>
        <v>0</v>
      </c>
      <c r="K35" s="930">
        <f t="shared" si="0"/>
        <v>0</v>
      </c>
      <c r="L35" s="705">
        <f t="shared" si="1"/>
        <v>0</v>
      </c>
      <c r="M35" s="537"/>
      <c r="N35" s="706">
        <f>+IF(A35="",0,IF(A35=Table!$A$5,L35,(IF(A35=Table!$A$3,0,IF(A35=Table!$A$4,L35,0)))))</f>
        <v>0</v>
      </c>
      <c r="O35" s="672"/>
      <c r="P35" s="707">
        <f>-IF(A35=Table!$A$5,I35,0)+IF(A35=Table!$A$5,H35,0)</f>
        <v>0</v>
      </c>
      <c r="Q35" s="539" t="str">
        <f t="shared" si="2"/>
        <v>01/1900</v>
      </c>
      <c r="R35" s="475">
        <f t="shared" si="5"/>
        <v>1</v>
      </c>
      <c r="S35" s="691"/>
      <c r="T35" s="691"/>
      <c r="U35" s="691"/>
      <c r="V35" s="691"/>
      <c r="W35" s="818"/>
      <c r="X35" s="818"/>
      <c r="Y35" s="818"/>
      <c r="Z35" s="818"/>
    </row>
    <row r="36" spans="1:26" ht="15">
      <c r="A36" s="537"/>
      <c r="B36" s="669"/>
      <c r="C36" s="537"/>
      <c r="D36" s="848" t="str">
        <f t="shared" si="3"/>
        <v>Caisse-01/1900</v>
      </c>
      <c r="E36" s="541"/>
      <c r="F36" s="671"/>
      <c r="G36" s="673"/>
      <c r="H36" s="931"/>
      <c r="I36" s="933"/>
      <c r="J36" s="930">
        <f t="shared" si="4"/>
        <v>0</v>
      </c>
      <c r="K36" s="930">
        <f t="shared" si="0"/>
        <v>0</v>
      </c>
      <c r="L36" s="705">
        <f t="shared" si="1"/>
        <v>0</v>
      </c>
      <c r="M36" s="537"/>
      <c r="N36" s="706">
        <f>+IF(A36="",0,IF(A36=Table!$A$5,L36,(IF(A36=Table!$A$3,0,IF(A36=Table!$A$4,L36,0)))))</f>
        <v>0</v>
      </c>
      <c r="O36" s="672"/>
      <c r="P36" s="707">
        <f>-IF(A36=Table!$A$5,I36,0)+IF(A36=Table!$A$5,H36,0)</f>
        <v>0</v>
      </c>
      <c r="Q36" s="539" t="str">
        <f t="shared" si="2"/>
        <v>01/1900</v>
      </c>
      <c r="R36" s="475">
        <f t="shared" si="5"/>
        <v>1</v>
      </c>
      <c r="S36" s="691"/>
      <c r="T36" s="691"/>
      <c r="U36" s="691"/>
      <c r="V36" s="691"/>
      <c r="W36" s="818"/>
      <c r="X36" s="818"/>
      <c r="Y36" s="818"/>
      <c r="Z36" s="818"/>
    </row>
    <row r="37" spans="1:26" ht="15">
      <c r="A37" s="537"/>
      <c r="B37" s="669"/>
      <c r="C37" s="537"/>
      <c r="D37" s="848" t="str">
        <f t="shared" si="3"/>
        <v>Caisse-01/1900</v>
      </c>
      <c r="E37" s="670"/>
      <c r="F37" s="671"/>
      <c r="G37" s="540"/>
      <c r="H37" s="930"/>
      <c r="I37" s="931"/>
      <c r="J37" s="930">
        <f t="shared" si="4"/>
        <v>0</v>
      </c>
      <c r="K37" s="930">
        <f t="shared" si="0"/>
        <v>0</v>
      </c>
      <c r="L37" s="705">
        <f t="shared" si="1"/>
        <v>0</v>
      </c>
      <c r="M37" s="537"/>
      <c r="N37" s="706">
        <f>+IF(A37="",0,IF(A37=Table!$A$5,L37,(IF(A37=Table!$A$3,0,IF(A37=Table!$A$4,L37,0)))))</f>
        <v>0</v>
      </c>
      <c r="O37" s="672"/>
      <c r="P37" s="707">
        <f>-IF(A37=Table!$A$5,I37,0)+IF(A37=Table!$A$5,H37,0)</f>
        <v>0</v>
      </c>
      <c r="Q37" s="539" t="str">
        <f t="shared" si="2"/>
        <v>01/1900</v>
      </c>
      <c r="R37" s="475">
        <f t="shared" si="5"/>
        <v>1</v>
      </c>
      <c r="S37" s="691"/>
      <c r="T37" s="691"/>
      <c r="U37" s="691"/>
      <c r="V37" s="691"/>
      <c r="W37" s="818"/>
      <c r="X37" s="818"/>
      <c r="Y37" s="818"/>
      <c r="Z37" s="818"/>
    </row>
    <row r="38" spans="1:26" ht="15">
      <c r="A38" s="537"/>
      <c r="B38" s="669"/>
      <c r="C38" s="537"/>
      <c r="D38" s="848" t="str">
        <f t="shared" si="3"/>
        <v>Caisse-01/1900</v>
      </c>
      <c r="E38" s="670"/>
      <c r="F38" s="671"/>
      <c r="G38" s="540"/>
      <c r="H38" s="930"/>
      <c r="I38" s="931"/>
      <c r="J38" s="930">
        <f t="shared" si="4"/>
        <v>0</v>
      </c>
      <c r="K38" s="930">
        <f t="shared" si="0"/>
        <v>0</v>
      </c>
      <c r="L38" s="705">
        <f t="shared" si="1"/>
        <v>0</v>
      </c>
      <c r="M38" s="537"/>
      <c r="N38" s="706">
        <f>+IF(A38="",0,IF(A38=Table!$A$5,L38,(IF(A38=Table!$A$3,0,IF(A38=Table!$A$4,L38,0)))))</f>
        <v>0</v>
      </c>
      <c r="O38" s="672"/>
      <c r="P38" s="707">
        <f>-IF(A38=Table!$A$5,I38,0)+IF(A38=Table!$A$5,H38,0)</f>
        <v>0</v>
      </c>
      <c r="Q38" s="539" t="str">
        <f t="shared" si="2"/>
        <v>01/1900</v>
      </c>
      <c r="R38" s="475">
        <f t="shared" si="5"/>
        <v>1</v>
      </c>
      <c r="S38" s="691"/>
      <c r="T38" s="691"/>
      <c r="U38" s="691"/>
      <c r="V38" s="691"/>
      <c r="W38" s="818"/>
      <c r="X38" s="818"/>
      <c r="Y38" s="818"/>
      <c r="Z38" s="818"/>
    </row>
    <row r="39" spans="1:26" ht="15">
      <c r="A39" s="537"/>
      <c r="B39" s="669"/>
      <c r="C39" s="537"/>
      <c r="D39" s="848" t="str">
        <f t="shared" si="3"/>
        <v>Caisse-01/1900</v>
      </c>
      <c r="E39" s="670"/>
      <c r="F39" s="671"/>
      <c r="G39" s="540"/>
      <c r="H39" s="930"/>
      <c r="I39" s="931"/>
      <c r="J39" s="930">
        <f t="shared" si="4"/>
        <v>0</v>
      </c>
      <c r="K39" s="930">
        <f t="shared" si="0"/>
        <v>0</v>
      </c>
      <c r="L39" s="705">
        <f t="shared" si="1"/>
        <v>0</v>
      </c>
      <c r="M39" s="537"/>
      <c r="N39" s="706">
        <f>+IF(A39="",0,IF(A39=Table!$A$5,L39,(IF(A39=Table!$A$3,0,IF(A39=Table!$A$4,L39,0)))))</f>
        <v>0</v>
      </c>
      <c r="O39" s="672"/>
      <c r="P39" s="707">
        <f>-IF(A39=Table!$A$5,I39,0)+IF(A39=Table!$A$5,H39,0)</f>
        <v>0</v>
      </c>
      <c r="Q39" s="539" t="str">
        <f t="shared" si="2"/>
        <v>01/1900</v>
      </c>
      <c r="R39" s="475">
        <f t="shared" si="5"/>
        <v>1</v>
      </c>
      <c r="S39" s="691"/>
      <c r="T39" s="691"/>
      <c r="U39" s="691"/>
      <c r="V39" s="691"/>
      <c r="W39" s="818"/>
      <c r="X39" s="818"/>
      <c r="Y39" s="818"/>
      <c r="Z39" s="818"/>
    </row>
    <row r="40" spans="1:26" ht="15">
      <c r="A40" s="537"/>
      <c r="B40" s="669"/>
      <c r="C40" s="537"/>
      <c r="D40" s="848" t="str">
        <f t="shared" si="3"/>
        <v>Caisse-01/1900</v>
      </c>
      <c r="E40" s="670"/>
      <c r="F40" s="676"/>
      <c r="G40" s="540"/>
      <c r="H40" s="930"/>
      <c r="I40" s="931"/>
      <c r="J40" s="930">
        <f t="shared" si="4"/>
        <v>0</v>
      </c>
      <c r="K40" s="930">
        <f t="shared" si="0"/>
        <v>0</v>
      </c>
      <c r="L40" s="705">
        <f t="shared" si="1"/>
        <v>0</v>
      </c>
      <c r="M40" s="537"/>
      <c r="N40" s="706">
        <f>+IF(A40="",0,IF(A40=Table!$A$5,L40,(IF(A40=Table!$A$3,0,IF(A40=Table!$A$4,L40,0)))))</f>
        <v>0</v>
      </c>
      <c r="O40" s="672"/>
      <c r="P40" s="707">
        <f>-IF(A40=Table!$A$5,I40,0)+IF(A40=Table!$A$5,H40,0)</f>
        <v>0</v>
      </c>
      <c r="Q40" s="539" t="str">
        <f t="shared" si="2"/>
        <v>01/1900</v>
      </c>
      <c r="R40" s="475">
        <f t="shared" si="5"/>
        <v>1</v>
      </c>
      <c r="S40" s="691"/>
      <c r="T40" s="691"/>
      <c r="U40" s="691"/>
      <c r="V40" s="691"/>
      <c r="W40" s="818"/>
      <c r="X40" s="818"/>
      <c r="Y40" s="818"/>
      <c r="Z40" s="818"/>
    </row>
    <row r="41" spans="1:26" ht="15">
      <c r="A41" s="537"/>
      <c r="B41" s="669"/>
      <c r="C41" s="537"/>
      <c r="D41" s="848" t="str">
        <f t="shared" si="3"/>
        <v>Caisse-01/1900</v>
      </c>
      <c r="E41" s="670"/>
      <c r="F41" s="671"/>
      <c r="G41" s="540"/>
      <c r="H41" s="930"/>
      <c r="I41" s="931"/>
      <c r="J41" s="930">
        <f t="shared" si="4"/>
        <v>0</v>
      </c>
      <c r="K41" s="930">
        <f t="shared" si="0"/>
        <v>0</v>
      </c>
      <c r="L41" s="705">
        <f t="shared" si="1"/>
        <v>0</v>
      </c>
      <c r="M41" s="537"/>
      <c r="N41" s="706">
        <f>+IF(A41="",0,IF(A41=Table!$A$5,L41,(IF(A41=Table!$A$3,0,IF(A41=Table!$A$4,L41,0)))))</f>
        <v>0</v>
      </c>
      <c r="O41" s="672"/>
      <c r="P41" s="707">
        <f>-IF(A41=Table!$A$5,I41,0)+IF(A41=Table!$A$5,H41,0)</f>
        <v>0</v>
      </c>
      <c r="Q41" s="539" t="str">
        <f t="shared" si="2"/>
        <v>01/1900</v>
      </c>
      <c r="R41" s="475">
        <f t="shared" si="5"/>
        <v>1</v>
      </c>
      <c r="S41" s="691"/>
      <c r="T41" s="691"/>
      <c r="U41" s="691"/>
      <c r="V41" s="691"/>
      <c r="W41" s="818"/>
      <c r="X41" s="818"/>
      <c r="Y41" s="818"/>
      <c r="Z41" s="818"/>
    </row>
    <row r="42" spans="1:26" ht="15">
      <c r="A42" s="537"/>
      <c r="B42" s="669"/>
      <c r="C42" s="537"/>
      <c r="D42" s="848" t="str">
        <f t="shared" si="3"/>
        <v>Caisse-01/1900</v>
      </c>
      <c r="E42" s="674"/>
      <c r="F42" s="675"/>
      <c r="G42" s="540"/>
      <c r="H42" s="930"/>
      <c r="I42" s="931"/>
      <c r="J42" s="930">
        <f t="shared" si="4"/>
        <v>0</v>
      </c>
      <c r="K42" s="930">
        <f t="shared" si="0"/>
        <v>0</v>
      </c>
      <c r="L42" s="705">
        <f t="shared" si="1"/>
        <v>0</v>
      </c>
      <c r="M42" s="537"/>
      <c r="N42" s="706">
        <f>+IF(A42="",0,IF(A42=Table!$A$5,L42,(IF(A42=Table!$A$3,0,IF(A42=Table!$A$4,L42,0)))))</f>
        <v>0</v>
      </c>
      <c r="O42" s="672"/>
      <c r="P42" s="707">
        <f>-IF(A42=Table!$A$5,I42,0)+IF(A42=Table!$A$5,H42,0)</f>
        <v>0</v>
      </c>
      <c r="Q42" s="539" t="str">
        <f t="shared" si="2"/>
        <v>01/1900</v>
      </c>
      <c r="R42" s="475">
        <f t="shared" si="5"/>
        <v>1</v>
      </c>
      <c r="S42" s="691"/>
      <c r="T42" s="691"/>
      <c r="U42" s="691"/>
      <c r="V42" s="691"/>
      <c r="W42" s="818"/>
      <c r="X42" s="818"/>
      <c r="Y42" s="818"/>
      <c r="Z42" s="818"/>
    </row>
    <row r="43" spans="1:26" ht="15">
      <c r="A43" s="537"/>
      <c r="B43" s="669"/>
      <c r="C43" s="537"/>
      <c r="D43" s="848" t="str">
        <f t="shared" si="3"/>
        <v>Caisse-01/1900</v>
      </c>
      <c r="E43" s="541"/>
      <c r="F43" s="671"/>
      <c r="G43" s="673"/>
      <c r="H43" s="931"/>
      <c r="I43" s="933"/>
      <c r="J43" s="930">
        <f t="shared" si="4"/>
        <v>0</v>
      </c>
      <c r="K43" s="930">
        <f t="shared" si="0"/>
        <v>0</v>
      </c>
      <c r="L43" s="705">
        <f t="shared" si="1"/>
        <v>0</v>
      </c>
      <c r="M43" s="537"/>
      <c r="N43" s="706">
        <f>+IF(A43="",0,IF(A43=Table!$A$5,L43,(IF(A43=Table!$A$3,0,IF(A43=Table!$A$4,L43,0)))))</f>
        <v>0</v>
      </c>
      <c r="O43" s="672"/>
      <c r="P43" s="707">
        <f>-IF(A43=Table!$A$5,I43,0)+IF(A43=Table!$A$5,H43,0)</f>
        <v>0</v>
      </c>
      <c r="Q43" s="539" t="str">
        <f t="shared" si="2"/>
        <v>01/1900</v>
      </c>
      <c r="R43" s="475">
        <f t="shared" si="5"/>
        <v>1</v>
      </c>
      <c r="S43" s="691"/>
      <c r="T43" s="691"/>
      <c r="U43" s="691"/>
      <c r="V43" s="691"/>
      <c r="W43" s="818"/>
      <c r="X43" s="818"/>
      <c r="Y43" s="818"/>
      <c r="Z43" s="818"/>
    </row>
    <row r="44" spans="1:26" ht="15">
      <c r="A44" s="537"/>
      <c r="B44" s="669"/>
      <c r="C44" s="537"/>
      <c r="D44" s="848" t="str">
        <f t="shared" si="3"/>
        <v>Caisse-01/1900</v>
      </c>
      <c r="E44" s="670"/>
      <c r="F44" s="676"/>
      <c r="G44" s="540"/>
      <c r="H44" s="930"/>
      <c r="I44" s="931"/>
      <c r="J44" s="930">
        <f t="shared" si="4"/>
        <v>0</v>
      </c>
      <c r="K44" s="930">
        <f t="shared" si="0"/>
        <v>0</v>
      </c>
      <c r="L44" s="705">
        <f t="shared" si="1"/>
        <v>0</v>
      </c>
      <c r="M44" s="537"/>
      <c r="N44" s="706">
        <f>+IF(A44="",0,IF(A44=Table!$A$5,L44,(IF(A44=Table!$A$3,0,IF(A44=Table!$A$4,L44,0)))))</f>
        <v>0</v>
      </c>
      <c r="O44" s="672"/>
      <c r="P44" s="707">
        <f>-IF(A44=Table!$A$5,I44,0)+IF(A44=Table!$A$5,H44,0)</f>
        <v>0</v>
      </c>
      <c r="Q44" s="539" t="str">
        <f t="shared" si="2"/>
        <v>01/1900</v>
      </c>
      <c r="R44" s="475">
        <f t="shared" si="5"/>
        <v>1</v>
      </c>
      <c r="S44" s="691"/>
      <c r="T44" s="691"/>
      <c r="U44" s="691"/>
      <c r="V44" s="691"/>
      <c r="W44" s="818"/>
      <c r="X44" s="818"/>
      <c r="Y44" s="818"/>
      <c r="Z44" s="818"/>
    </row>
    <row r="45" spans="1:26" ht="15">
      <c r="A45" s="537"/>
      <c r="B45" s="669"/>
      <c r="C45" s="537"/>
      <c r="D45" s="848" t="str">
        <f t="shared" si="3"/>
        <v>Caisse-01/1900</v>
      </c>
      <c r="E45" s="670"/>
      <c r="F45" s="671"/>
      <c r="G45" s="540"/>
      <c r="H45" s="930"/>
      <c r="I45" s="931"/>
      <c r="J45" s="930">
        <f t="shared" si="4"/>
        <v>0</v>
      </c>
      <c r="K45" s="930">
        <f t="shared" si="0"/>
        <v>0</v>
      </c>
      <c r="L45" s="705">
        <f t="shared" si="1"/>
        <v>0</v>
      </c>
      <c r="M45" s="537"/>
      <c r="N45" s="706">
        <f>+IF(A45="",0,IF(A45=Table!$A$5,L45,(IF(A45=Table!$A$3,0,IF(A45=Table!$A$4,L45,0)))))</f>
        <v>0</v>
      </c>
      <c r="O45" s="672"/>
      <c r="P45" s="707">
        <f>-IF(A45=Table!$A$5,I45,0)+IF(A45=Table!$A$5,H45,0)</f>
        <v>0</v>
      </c>
      <c r="Q45" s="539" t="str">
        <f t="shared" si="2"/>
        <v>01/1900</v>
      </c>
      <c r="R45" s="475">
        <f t="shared" si="5"/>
        <v>1</v>
      </c>
      <c r="S45" s="691"/>
      <c r="T45" s="691"/>
      <c r="U45" s="691"/>
      <c r="V45" s="691"/>
      <c r="W45" s="818"/>
      <c r="X45" s="818"/>
      <c r="Y45" s="818"/>
      <c r="Z45" s="818"/>
    </row>
    <row r="46" spans="1:26" ht="15">
      <c r="A46" s="537"/>
      <c r="B46" s="669"/>
      <c r="C46" s="537"/>
      <c r="D46" s="848" t="str">
        <f t="shared" si="3"/>
        <v>Caisse-01/1900</v>
      </c>
      <c r="E46" s="670"/>
      <c r="F46" s="671"/>
      <c r="G46" s="540"/>
      <c r="H46" s="930"/>
      <c r="I46" s="931"/>
      <c r="J46" s="930">
        <f t="shared" si="4"/>
        <v>0</v>
      </c>
      <c r="K46" s="930">
        <f t="shared" si="0"/>
        <v>0</v>
      </c>
      <c r="L46" s="705">
        <f t="shared" si="1"/>
        <v>0</v>
      </c>
      <c r="M46" s="537"/>
      <c r="N46" s="706">
        <f>+IF(A46="",0,IF(A46=Table!$A$5,L46,(IF(A46=Table!$A$3,0,IF(A46=Table!$A$4,L46,0)))))</f>
        <v>0</v>
      </c>
      <c r="O46" s="672"/>
      <c r="P46" s="707">
        <f>-IF(A46=Table!$A$5,I46,0)+IF(A46=Table!$A$5,H46,0)</f>
        <v>0</v>
      </c>
      <c r="Q46" s="539" t="str">
        <f t="shared" si="2"/>
        <v>01/1900</v>
      </c>
      <c r="R46" s="475">
        <f t="shared" si="5"/>
        <v>1</v>
      </c>
      <c r="S46" s="691"/>
      <c r="T46" s="691"/>
      <c r="U46" s="691"/>
      <c r="V46" s="691"/>
      <c r="W46" s="818"/>
      <c r="X46" s="818"/>
      <c r="Y46" s="818"/>
      <c r="Z46" s="818"/>
    </row>
    <row r="47" spans="1:26" ht="15">
      <c r="A47" s="537"/>
      <c r="B47" s="669"/>
      <c r="C47" s="537"/>
      <c r="D47" s="848" t="str">
        <f t="shared" si="3"/>
        <v>Caisse-01/1900</v>
      </c>
      <c r="E47" s="670"/>
      <c r="F47" s="675"/>
      <c r="G47" s="540"/>
      <c r="H47" s="930"/>
      <c r="I47" s="931"/>
      <c r="J47" s="930">
        <f t="shared" si="4"/>
        <v>0</v>
      </c>
      <c r="K47" s="930">
        <f t="shared" si="0"/>
        <v>0</v>
      </c>
      <c r="L47" s="705">
        <f t="shared" si="1"/>
        <v>0</v>
      </c>
      <c r="M47" s="537"/>
      <c r="N47" s="706">
        <f>+IF(A47="",0,IF(A47=Table!$A$5,L47,(IF(A47=Table!$A$3,0,IF(A47=Table!$A$4,L47,0)))))</f>
        <v>0</v>
      </c>
      <c r="O47" s="672"/>
      <c r="P47" s="707">
        <f>-IF(A47=Table!$A$5,I47,0)+IF(A47=Table!$A$5,H47,0)</f>
        <v>0</v>
      </c>
      <c r="Q47" s="539" t="str">
        <f t="shared" si="2"/>
        <v>01/1900</v>
      </c>
      <c r="R47" s="475">
        <f t="shared" si="5"/>
        <v>1</v>
      </c>
      <c r="S47" s="691"/>
      <c r="T47" s="691"/>
      <c r="U47" s="691"/>
      <c r="V47" s="691"/>
      <c r="W47" s="818"/>
      <c r="X47" s="818"/>
      <c r="Y47" s="818"/>
      <c r="Z47" s="818"/>
    </row>
    <row r="48" spans="1:26" ht="15">
      <c r="A48" s="537"/>
      <c r="B48" s="669"/>
      <c r="C48" s="537"/>
      <c r="D48" s="848" t="str">
        <f t="shared" si="3"/>
        <v>Caisse-01/1900</v>
      </c>
      <c r="E48" s="674"/>
      <c r="F48" s="676"/>
      <c r="G48" s="540"/>
      <c r="H48" s="930"/>
      <c r="I48" s="931"/>
      <c r="J48" s="930">
        <f t="shared" si="4"/>
        <v>0</v>
      </c>
      <c r="K48" s="930">
        <f t="shared" si="0"/>
        <v>0</v>
      </c>
      <c r="L48" s="705">
        <f t="shared" si="1"/>
        <v>0</v>
      </c>
      <c r="M48" s="537"/>
      <c r="N48" s="706">
        <f>+IF(A48="",0,IF(A48=Table!$A$5,L48,(IF(A48=Table!$A$3,0,IF(A48=Table!$A$4,L48,0)))))</f>
        <v>0</v>
      </c>
      <c r="O48" s="672"/>
      <c r="P48" s="707">
        <f>-IF(A48=Table!$A$5,I48,0)+IF(A48=Table!$A$5,H48,0)</f>
        <v>0</v>
      </c>
      <c r="Q48" s="539" t="str">
        <f t="shared" si="2"/>
        <v>01/1900</v>
      </c>
      <c r="R48" s="475">
        <f t="shared" si="5"/>
        <v>1</v>
      </c>
      <c r="S48" s="691"/>
      <c r="T48" s="691"/>
      <c r="U48" s="691"/>
      <c r="V48" s="691"/>
      <c r="W48" s="818"/>
      <c r="X48" s="818"/>
      <c r="Y48" s="818"/>
      <c r="Z48" s="818"/>
    </row>
    <row r="49" spans="1:26" ht="15">
      <c r="A49" s="537"/>
      <c r="B49" s="669"/>
      <c r="C49" s="537"/>
      <c r="D49" s="848" t="str">
        <f t="shared" si="3"/>
        <v>Caisse-01/1900</v>
      </c>
      <c r="E49" s="541"/>
      <c r="F49" s="677"/>
      <c r="G49" s="673"/>
      <c r="H49" s="931"/>
      <c r="I49" s="933"/>
      <c r="J49" s="930">
        <f t="shared" si="4"/>
        <v>0</v>
      </c>
      <c r="K49" s="930">
        <f t="shared" si="0"/>
        <v>0</v>
      </c>
      <c r="L49" s="705">
        <f t="shared" si="1"/>
        <v>0</v>
      </c>
      <c r="M49" s="537"/>
      <c r="N49" s="706">
        <f>+IF(A49="",0,IF(A49=Table!$A$5,L49,(IF(A49=Table!$A$3,0,IF(A49=Table!$A$4,L49,0)))))</f>
        <v>0</v>
      </c>
      <c r="O49" s="672"/>
      <c r="P49" s="707">
        <f>-IF(A49=Table!$A$5,I49,0)+IF(A49=Table!$A$5,H49,0)</f>
        <v>0</v>
      </c>
      <c r="Q49" s="539" t="str">
        <f t="shared" si="2"/>
        <v>01/1900</v>
      </c>
      <c r="R49" s="475">
        <f t="shared" si="5"/>
        <v>1</v>
      </c>
      <c r="S49" s="691"/>
      <c r="T49" s="691"/>
      <c r="U49" s="691"/>
      <c r="V49" s="691"/>
      <c r="W49" s="818"/>
      <c r="X49" s="818"/>
      <c r="Y49" s="818"/>
      <c r="Z49" s="818"/>
    </row>
    <row r="50" spans="1:26" ht="15">
      <c r="A50" s="537"/>
      <c r="B50" s="669"/>
      <c r="C50" s="537"/>
      <c r="D50" s="848" t="str">
        <f t="shared" si="3"/>
        <v>Caisse-01/1900</v>
      </c>
      <c r="E50" s="670"/>
      <c r="F50" s="671"/>
      <c r="G50" s="540"/>
      <c r="H50" s="930"/>
      <c r="I50" s="931"/>
      <c r="J50" s="930">
        <f t="shared" si="4"/>
        <v>0</v>
      </c>
      <c r="K50" s="930">
        <f t="shared" si="0"/>
        <v>0</v>
      </c>
      <c r="L50" s="705">
        <f t="shared" si="1"/>
        <v>0</v>
      </c>
      <c r="M50" s="537"/>
      <c r="N50" s="706">
        <f>+IF(A50="",0,IF(A50=Table!$A$5,L50,(IF(A50=Table!$A$3,0,IF(A50=Table!$A$4,L50,0)))))</f>
        <v>0</v>
      </c>
      <c r="O50" s="672"/>
      <c r="P50" s="707">
        <f>-IF(A50=Table!$A$5,I50,0)+IF(A50=Table!$A$5,H50,0)</f>
        <v>0</v>
      </c>
      <c r="Q50" s="539" t="str">
        <f t="shared" si="2"/>
        <v>01/1900</v>
      </c>
      <c r="R50" s="475">
        <f t="shared" si="5"/>
        <v>1</v>
      </c>
      <c r="S50" s="691"/>
      <c r="T50" s="691"/>
      <c r="U50" s="691"/>
      <c r="V50" s="691"/>
      <c r="W50" s="818"/>
      <c r="X50" s="818"/>
      <c r="Y50" s="818"/>
      <c r="Z50" s="818"/>
    </row>
    <row r="51" spans="1:26" ht="15">
      <c r="A51" s="537"/>
      <c r="B51" s="669"/>
      <c r="C51" s="537"/>
      <c r="D51" s="848" t="str">
        <f t="shared" si="3"/>
        <v>Caisse-01/1900</v>
      </c>
      <c r="E51" s="670"/>
      <c r="F51" s="676"/>
      <c r="G51" s="540"/>
      <c r="H51" s="930"/>
      <c r="I51" s="931"/>
      <c r="J51" s="930">
        <f t="shared" si="4"/>
        <v>0</v>
      </c>
      <c r="K51" s="930">
        <f t="shared" si="0"/>
        <v>0</v>
      </c>
      <c r="L51" s="705">
        <f t="shared" si="1"/>
        <v>0</v>
      </c>
      <c r="M51" s="537"/>
      <c r="N51" s="706">
        <f>+IF(A51="",0,IF(A51=Table!$A$5,L51,(IF(A51=Table!$A$3,0,IF(A51=Table!$A$4,L51,0)))))</f>
        <v>0</v>
      </c>
      <c r="O51" s="672"/>
      <c r="P51" s="707">
        <f>-IF(A51=Table!$A$5,I51,0)+IF(A51=Table!$A$5,H51,0)</f>
        <v>0</v>
      </c>
      <c r="Q51" s="539" t="str">
        <f t="shared" si="2"/>
        <v>01/1900</v>
      </c>
      <c r="R51" s="475">
        <f t="shared" si="5"/>
        <v>1</v>
      </c>
      <c r="S51" s="691"/>
      <c r="T51" s="691"/>
      <c r="U51" s="691"/>
      <c r="V51" s="691"/>
      <c r="W51" s="818"/>
      <c r="X51" s="818"/>
      <c r="Y51" s="818"/>
      <c r="Z51" s="818"/>
    </row>
    <row r="52" spans="1:26" ht="15">
      <c r="A52" s="537"/>
      <c r="B52" s="669"/>
      <c r="C52" s="537"/>
      <c r="D52" s="848" t="str">
        <f t="shared" si="3"/>
        <v>Caisse-01/1900</v>
      </c>
      <c r="E52" s="670"/>
      <c r="F52" s="671"/>
      <c r="G52" s="540"/>
      <c r="H52" s="930"/>
      <c r="I52" s="931"/>
      <c r="J52" s="930">
        <f t="shared" si="4"/>
        <v>0</v>
      </c>
      <c r="K52" s="930">
        <f t="shared" si="0"/>
        <v>0</v>
      </c>
      <c r="L52" s="705">
        <f t="shared" si="1"/>
        <v>0</v>
      </c>
      <c r="M52" s="537"/>
      <c r="N52" s="706">
        <f>+IF(A52="",0,IF(A52=Table!$A$5,L52,(IF(A52=Table!$A$3,0,IF(A52=Table!$A$4,L52,0)))))</f>
        <v>0</v>
      </c>
      <c r="O52" s="672"/>
      <c r="P52" s="707">
        <f>-IF(A52=Table!$A$5,I52,0)+IF(A52=Table!$A$5,H52,0)</f>
        <v>0</v>
      </c>
      <c r="Q52" s="539" t="str">
        <f t="shared" si="2"/>
        <v>01/1900</v>
      </c>
      <c r="R52" s="475">
        <f t="shared" si="5"/>
        <v>1</v>
      </c>
      <c r="S52" s="691"/>
      <c r="T52" s="691"/>
      <c r="U52" s="691"/>
      <c r="V52" s="691"/>
      <c r="W52" s="818"/>
      <c r="X52" s="818"/>
      <c r="Y52" s="818"/>
      <c r="Z52" s="818"/>
    </row>
    <row r="53" spans="1:26" ht="15">
      <c r="A53" s="537"/>
      <c r="B53" s="669"/>
      <c r="C53" s="537"/>
      <c r="D53" s="848" t="str">
        <f t="shared" si="3"/>
        <v>Caisse-01/1900</v>
      </c>
      <c r="E53" s="670"/>
      <c r="F53" s="671"/>
      <c r="G53" s="540"/>
      <c r="H53" s="930"/>
      <c r="I53" s="931"/>
      <c r="J53" s="930">
        <f t="shared" si="4"/>
        <v>0</v>
      </c>
      <c r="K53" s="930">
        <f t="shared" si="0"/>
        <v>0</v>
      </c>
      <c r="L53" s="705">
        <f t="shared" si="1"/>
        <v>0</v>
      </c>
      <c r="M53" s="537"/>
      <c r="N53" s="706">
        <f>+IF(A53="",0,IF(A53=Table!$A$5,L53,(IF(A53=Table!$A$3,0,IF(A53=Table!$A$4,L53,0)))))</f>
        <v>0</v>
      </c>
      <c r="O53" s="672"/>
      <c r="P53" s="707">
        <f>-IF(A53=Table!$A$5,I53,0)+IF(A53=Table!$A$5,H53,0)</f>
        <v>0</v>
      </c>
      <c r="Q53" s="539" t="str">
        <f t="shared" si="2"/>
        <v>01/1900</v>
      </c>
      <c r="R53" s="475">
        <f t="shared" si="5"/>
        <v>1</v>
      </c>
      <c r="S53" s="691"/>
      <c r="T53" s="691"/>
      <c r="U53" s="691"/>
      <c r="V53" s="691"/>
      <c r="W53" s="818"/>
      <c r="X53" s="818"/>
      <c r="Y53" s="818"/>
      <c r="Z53" s="818"/>
    </row>
    <row r="54" spans="1:26" ht="15">
      <c r="A54" s="537"/>
      <c r="B54" s="669"/>
      <c r="C54" s="537"/>
      <c r="D54" s="848" t="str">
        <f t="shared" si="3"/>
        <v>Caisse-01/1900</v>
      </c>
      <c r="E54" s="670"/>
      <c r="F54" s="671"/>
      <c r="G54" s="540"/>
      <c r="H54" s="930"/>
      <c r="I54" s="931"/>
      <c r="J54" s="930">
        <f t="shared" si="4"/>
        <v>0</v>
      </c>
      <c r="K54" s="930">
        <f t="shared" si="0"/>
        <v>0</v>
      </c>
      <c r="L54" s="705">
        <f t="shared" si="1"/>
        <v>0</v>
      </c>
      <c r="M54" s="537"/>
      <c r="N54" s="706">
        <f>+IF(A54="",0,IF(A54=Table!$A$5,L54,(IF(A54=Table!$A$3,0,IF(A54=Table!$A$4,L54,0)))))</f>
        <v>0</v>
      </c>
      <c r="O54" s="672"/>
      <c r="P54" s="707">
        <f>-IF(A54=Table!$A$5,I54,0)+IF(A54=Table!$A$5,H54,0)</f>
        <v>0</v>
      </c>
      <c r="Q54" s="539" t="str">
        <f t="shared" si="2"/>
        <v>01/1900</v>
      </c>
      <c r="R54" s="475">
        <f t="shared" si="5"/>
        <v>1</v>
      </c>
      <c r="S54" s="691"/>
      <c r="T54" s="691"/>
      <c r="U54" s="691"/>
      <c r="V54" s="691"/>
      <c r="W54" s="818"/>
      <c r="X54" s="818"/>
      <c r="Y54" s="818"/>
      <c r="Z54" s="818"/>
    </row>
    <row r="55" spans="1:26" ht="15">
      <c r="A55" s="537"/>
      <c r="B55" s="669"/>
      <c r="C55" s="537"/>
      <c r="D55" s="848" t="str">
        <f t="shared" si="3"/>
        <v>Caisse-01/1900</v>
      </c>
      <c r="E55" s="670"/>
      <c r="F55" s="671"/>
      <c r="G55" s="540"/>
      <c r="H55" s="930"/>
      <c r="I55" s="931"/>
      <c r="J55" s="930">
        <f t="shared" si="4"/>
        <v>0</v>
      </c>
      <c r="K55" s="930">
        <f t="shared" si="0"/>
        <v>0</v>
      </c>
      <c r="L55" s="705">
        <f t="shared" si="1"/>
        <v>0</v>
      </c>
      <c r="M55" s="537"/>
      <c r="N55" s="706">
        <f>+IF(A55="",0,IF(A55=Table!$A$5,L55,(IF(A55=Table!$A$3,0,IF(A55=Table!$A$4,L55,0)))))</f>
        <v>0</v>
      </c>
      <c r="O55" s="672"/>
      <c r="P55" s="707">
        <f>-IF(A55=Table!$A$5,I55,0)+IF(A55=Table!$A$5,H55,0)</f>
        <v>0</v>
      </c>
      <c r="Q55" s="539" t="str">
        <f t="shared" si="2"/>
        <v>01/1900</v>
      </c>
      <c r="R55" s="475">
        <f t="shared" si="5"/>
        <v>1</v>
      </c>
      <c r="S55" s="691"/>
      <c r="T55" s="691"/>
      <c r="U55" s="691"/>
      <c r="V55" s="691"/>
      <c r="W55" s="818"/>
      <c r="X55" s="818"/>
      <c r="Y55" s="818"/>
      <c r="Z55" s="818"/>
    </row>
    <row r="56" spans="1:26" ht="15">
      <c r="A56" s="537"/>
      <c r="B56" s="669"/>
      <c r="C56" s="537"/>
      <c r="D56" s="848" t="str">
        <f t="shared" si="3"/>
        <v>Caisse-01/1900</v>
      </c>
      <c r="E56" s="670"/>
      <c r="F56" s="671"/>
      <c r="G56" s="540"/>
      <c r="H56" s="930"/>
      <c r="I56" s="931"/>
      <c r="J56" s="930">
        <f t="shared" si="4"/>
        <v>0</v>
      </c>
      <c r="K56" s="930">
        <f t="shared" si="0"/>
        <v>0</v>
      </c>
      <c r="L56" s="705">
        <f t="shared" si="1"/>
        <v>0</v>
      </c>
      <c r="M56" s="537"/>
      <c r="N56" s="706">
        <f>+IF(A56="",0,IF(A56=Table!$A$5,L56,(IF(A56=Table!$A$3,0,IF(A56=Table!$A$4,L56,0)))))</f>
        <v>0</v>
      </c>
      <c r="O56" s="672"/>
      <c r="P56" s="707">
        <f>-IF(A56=Table!$A$5,I56,0)+IF(A56=Table!$A$5,H56,0)</f>
        <v>0</v>
      </c>
      <c r="Q56" s="539" t="str">
        <f t="shared" si="2"/>
        <v>01/1900</v>
      </c>
      <c r="R56" s="475">
        <f t="shared" si="5"/>
        <v>1</v>
      </c>
      <c r="S56" s="691"/>
      <c r="T56" s="691"/>
      <c r="U56" s="691"/>
      <c r="V56" s="691"/>
      <c r="W56" s="818"/>
      <c r="X56" s="818"/>
      <c r="Y56" s="818"/>
      <c r="Z56" s="818"/>
    </row>
    <row r="57" spans="1:26" ht="15">
      <c r="A57" s="537"/>
      <c r="B57" s="669"/>
      <c r="C57" s="537"/>
      <c r="D57" s="848" t="str">
        <f t="shared" si="3"/>
        <v>Caisse-01/1900</v>
      </c>
      <c r="E57" s="670"/>
      <c r="F57" s="671"/>
      <c r="G57" s="540"/>
      <c r="H57" s="930"/>
      <c r="I57" s="931"/>
      <c r="J57" s="930">
        <f t="shared" si="4"/>
        <v>0</v>
      </c>
      <c r="K57" s="930">
        <f t="shared" si="0"/>
        <v>0</v>
      </c>
      <c r="L57" s="705">
        <f t="shared" si="1"/>
        <v>0</v>
      </c>
      <c r="M57" s="537"/>
      <c r="N57" s="706">
        <f>+IF(A57="",0,IF(A57=Table!$A$5,L57,(IF(A57=Table!$A$3,0,IF(A57=Table!$A$4,L57,0)))))</f>
        <v>0</v>
      </c>
      <c r="O57" s="672"/>
      <c r="P57" s="707">
        <f>-IF(A57=Table!$A$5,I57,0)+IF(A57=Table!$A$5,H57,0)</f>
        <v>0</v>
      </c>
      <c r="Q57" s="539" t="str">
        <f t="shared" si="2"/>
        <v>01/1900</v>
      </c>
      <c r="R57" s="475">
        <f t="shared" si="5"/>
        <v>1</v>
      </c>
      <c r="S57" s="691"/>
      <c r="T57" s="691"/>
      <c r="U57" s="691"/>
      <c r="V57" s="691"/>
      <c r="W57" s="818"/>
      <c r="X57" s="818"/>
      <c r="Y57" s="818"/>
      <c r="Z57" s="818"/>
    </row>
    <row r="58" spans="1:26" ht="15">
      <c r="A58" s="537"/>
      <c r="B58" s="669"/>
      <c r="C58" s="537"/>
      <c r="D58" s="848" t="str">
        <f t="shared" si="3"/>
        <v>Caisse-01/1900</v>
      </c>
      <c r="E58" s="670"/>
      <c r="F58" s="671"/>
      <c r="G58" s="540"/>
      <c r="H58" s="930"/>
      <c r="I58" s="931"/>
      <c r="J58" s="930">
        <f t="shared" si="4"/>
        <v>0</v>
      </c>
      <c r="K58" s="930">
        <f t="shared" si="0"/>
        <v>0</v>
      </c>
      <c r="L58" s="705">
        <f t="shared" si="1"/>
        <v>0</v>
      </c>
      <c r="M58" s="537"/>
      <c r="N58" s="706">
        <f>+IF(A58="",0,IF(A58=Table!$A$5,L58,(IF(A58=Table!$A$3,0,IF(A58=Table!$A$4,L58,0)))))</f>
        <v>0</v>
      </c>
      <c r="O58" s="672"/>
      <c r="P58" s="707">
        <f>-IF(A58=Table!$A$5,I58,0)+IF(A58=Table!$A$5,H58,0)</f>
        <v>0</v>
      </c>
      <c r="Q58" s="539" t="str">
        <f t="shared" si="2"/>
        <v>01/1900</v>
      </c>
      <c r="R58" s="475">
        <f t="shared" si="5"/>
        <v>1</v>
      </c>
      <c r="S58" s="691"/>
      <c r="T58" s="691"/>
      <c r="U58" s="691"/>
      <c r="V58" s="691"/>
      <c r="W58" s="818"/>
      <c r="X58" s="818"/>
      <c r="Y58" s="818"/>
      <c r="Z58" s="818"/>
    </row>
    <row r="59" spans="1:26" ht="15">
      <c r="A59" s="537"/>
      <c r="B59" s="669"/>
      <c r="C59" s="537"/>
      <c r="D59" s="848" t="str">
        <f t="shared" si="3"/>
        <v>Caisse-01/1900</v>
      </c>
      <c r="E59" s="670"/>
      <c r="F59" s="671"/>
      <c r="G59" s="540"/>
      <c r="H59" s="930"/>
      <c r="I59" s="931"/>
      <c r="J59" s="930">
        <f t="shared" si="4"/>
        <v>0</v>
      </c>
      <c r="K59" s="930">
        <f t="shared" si="0"/>
        <v>0</v>
      </c>
      <c r="L59" s="705">
        <f t="shared" si="1"/>
        <v>0</v>
      </c>
      <c r="M59" s="537"/>
      <c r="N59" s="706">
        <f>+IF(A59="",0,IF(A59=Table!$A$5,L59,(IF(A59=Table!$A$3,0,IF(A59=Table!$A$4,L59,0)))))</f>
        <v>0</v>
      </c>
      <c r="O59" s="672"/>
      <c r="P59" s="707">
        <f>-IF(A59=Table!$A$5,I59,0)+IF(A59=Table!$A$5,H59,0)</f>
        <v>0</v>
      </c>
      <c r="Q59" s="539" t="str">
        <f t="shared" si="2"/>
        <v>01/1900</v>
      </c>
      <c r="R59" s="475">
        <f t="shared" si="5"/>
        <v>1</v>
      </c>
      <c r="S59" s="691"/>
      <c r="T59" s="691"/>
      <c r="U59" s="691"/>
      <c r="V59" s="691"/>
      <c r="W59" s="818"/>
      <c r="X59" s="818"/>
      <c r="Y59" s="818"/>
      <c r="Z59" s="818"/>
    </row>
    <row r="60" spans="1:26" ht="15">
      <c r="A60" s="537"/>
      <c r="B60" s="669"/>
      <c r="C60" s="537"/>
      <c r="D60" s="848" t="str">
        <f t="shared" si="3"/>
        <v>Caisse-01/1900</v>
      </c>
      <c r="E60" s="670"/>
      <c r="F60" s="671"/>
      <c r="G60" s="540"/>
      <c r="H60" s="930"/>
      <c r="I60" s="931"/>
      <c r="J60" s="930">
        <f t="shared" si="4"/>
        <v>0</v>
      </c>
      <c r="K60" s="930">
        <f t="shared" si="0"/>
        <v>0</v>
      </c>
      <c r="L60" s="705">
        <f t="shared" si="1"/>
        <v>0</v>
      </c>
      <c r="M60" s="537"/>
      <c r="N60" s="706">
        <f>+IF(A60="",0,IF(A60=Table!$A$5,L60,(IF(A60=Table!$A$3,0,IF(A60=Table!$A$4,L60,0)))))</f>
        <v>0</v>
      </c>
      <c r="O60" s="672"/>
      <c r="P60" s="707">
        <f>-IF(A60=Table!$A$5,I60,0)+IF(A60=Table!$A$5,H60,0)</f>
        <v>0</v>
      </c>
      <c r="Q60" s="539" t="str">
        <f t="shared" si="2"/>
        <v>01/1900</v>
      </c>
      <c r="R60" s="475">
        <f t="shared" si="5"/>
        <v>1</v>
      </c>
      <c r="S60" s="691"/>
      <c r="T60" s="691"/>
      <c r="U60" s="691"/>
      <c r="V60" s="691"/>
      <c r="W60" s="818"/>
      <c r="X60" s="818"/>
      <c r="Y60" s="818"/>
      <c r="Z60" s="818"/>
    </row>
    <row r="61" spans="1:26" ht="15">
      <c r="A61" s="537"/>
      <c r="B61" s="669"/>
      <c r="C61" s="537"/>
      <c r="D61" s="848" t="str">
        <f t="shared" si="3"/>
        <v>Caisse-01/1900</v>
      </c>
      <c r="E61" s="670"/>
      <c r="F61" s="677"/>
      <c r="G61" s="540"/>
      <c r="H61" s="930"/>
      <c r="I61" s="931"/>
      <c r="J61" s="930">
        <f t="shared" si="4"/>
        <v>0</v>
      </c>
      <c r="K61" s="930">
        <f t="shared" si="0"/>
        <v>0</v>
      </c>
      <c r="L61" s="705">
        <f t="shared" si="1"/>
        <v>0</v>
      </c>
      <c r="M61" s="537"/>
      <c r="N61" s="706">
        <f>+IF(A61="",0,IF(A61=Table!$A$5,L61,(IF(A61=Table!$A$3,0,IF(A61=Table!$A$4,L61,0)))))</f>
        <v>0</v>
      </c>
      <c r="O61" s="672"/>
      <c r="P61" s="707">
        <f>-IF(A61=Table!$A$5,I61,0)+IF(A61=Table!$A$5,H61,0)</f>
        <v>0</v>
      </c>
      <c r="Q61" s="539" t="str">
        <f t="shared" si="2"/>
        <v>01/1900</v>
      </c>
      <c r="R61" s="475">
        <f t="shared" si="5"/>
        <v>1</v>
      </c>
      <c r="S61" s="691"/>
      <c r="T61" s="691"/>
      <c r="U61" s="691"/>
      <c r="V61" s="691"/>
      <c r="W61" s="818"/>
      <c r="X61" s="818"/>
      <c r="Y61" s="818"/>
      <c r="Z61" s="818"/>
    </row>
    <row r="62" spans="1:26" ht="15">
      <c r="A62" s="537"/>
      <c r="B62" s="669"/>
      <c r="C62" s="537"/>
      <c r="D62" s="848" t="str">
        <f t="shared" si="3"/>
        <v>Caisse-01/1900</v>
      </c>
      <c r="E62" s="670"/>
      <c r="F62" s="677"/>
      <c r="G62" s="540"/>
      <c r="H62" s="930"/>
      <c r="I62" s="931"/>
      <c r="J62" s="930">
        <f t="shared" si="4"/>
        <v>0</v>
      </c>
      <c r="K62" s="930">
        <f t="shared" si="0"/>
        <v>0</v>
      </c>
      <c r="L62" s="705">
        <f t="shared" si="1"/>
        <v>0</v>
      </c>
      <c r="M62" s="537"/>
      <c r="N62" s="706">
        <f>+IF(A62="",0,IF(A62=Table!$A$5,L62,(IF(A62=Table!$A$3,0,IF(A62=Table!$A$4,L62,0)))))</f>
        <v>0</v>
      </c>
      <c r="O62" s="672"/>
      <c r="P62" s="707">
        <f>-IF(A62=Table!$A$5,I62,0)+IF(A62=Table!$A$5,H62,0)</f>
        <v>0</v>
      </c>
      <c r="Q62" s="539" t="str">
        <f t="shared" si="2"/>
        <v>01/1900</v>
      </c>
      <c r="R62" s="475">
        <f t="shared" si="5"/>
        <v>1</v>
      </c>
      <c r="S62" s="691"/>
      <c r="T62" s="691"/>
      <c r="U62" s="691"/>
      <c r="V62" s="691"/>
      <c r="W62" s="818"/>
      <c r="X62" s="818"/>
      <c r="Y62" s="818"/>
      <c r="Z62" s="818"/>
    </row>
    <row r="63" spans="1:26" ht="15">
      <c r="A63" s="537"/>
      <c r="B63" s="669"/>
      <c r="C63" s="537"/>
      <c r="D63" s="848" t="str">
        <f t="shared" si="3"/>
        <v>Caisse-01/1900</v>
      </c>
      <c r="E63" s="670"/>
      <c r="F63" s="677"/>
      <c r="G63" s="540"/>
      <c r="H63" s="930"/>
      <c r="I63" s="931"/>
      <c r="J63" s="930">
        <f t="shared" si="4"/>
        <v>0</v>
      </c>
      <c r="K63" s="930">
        <f t="shared" si="0"/>
        <v>0</v>
      </c>
      <c r="L63" s="705">
        <f t="shared" si="1"/>
        <v>0</v>
      </c>
      <c r="M63" s="537"/>
      <c r="N63" s="706">
        <f>+IF(A63="",0,IF(A63=Table!$A$5,L63,(IF(A63=Table!$A$3,0,IF(A63=Table!$A$4,L63,0)))))</f>
        <v>0</v>
      </c>
      <c r="O63" s="672"/>
      <c r="P63" s="707">
        <f>-IF(A63=Table!$A$5,I63,0)+IF(A63=Table!$A$5,H63,0)</f>
        <v>0</v>
      </c>
      <c r="Q63" s="539" t="str">
        <f t="shared" si="2"/>
        <v>01/1900</v>
      </c>
      <c r="R63" s="475">
        <f t="shared" si="5"/>
        <v>1</v>
      </c>
      <c r="S63" s="691"/>
      <c r="T63" s="691"/>
      <c r="U63" s="691"/>
      <c r="V63" s="691"/>
      <c r="W63" s="818"/>
      <c r="X63" s="818"/>
      <c r="Y63" s="818"/>
      <c r="Z63" s="818"/>
    </row>
    <row r="64" spans="1:26" ht="15">
      <c r="A64" s="537"/>
      <c r="B64" s="669"/>
      <c r="C64" s="537"/>
      <c r="D64" s="848" t="str">
        <f t="shared" si="3"/>
        <v>Caisse-01/1900</v>
      </c>
      <c r="E64" s="670"/>
      <c r="F64" s="671"/>
      <c r="G64" s="540"/>
      <c r="H64" s="930"/>
      <c r="I64" s="931"/>
      <c r="J64" s="930">
        <f t="shared" si="4"/>
        <v>0</v>
      </c>
      <c r="K64" s="930">
        <f t="shared" si="0"/>
        <v>0</v>
      </c>
      <c r="L64" s="705">
        <f t="shared" si="1"/>
        <v>0</v>
      </c>
      <c r="M64" s="537"/>
      <c r="N64" s="706">
        <f>+IF(A64="",0,IF(A64=Table!$A$5,L64,(IF(A64=Table!$A$3,0,IF(A64=Table!$A$4,L64,0)))))</f>
        <v>0</v>
      </c>
      <c r="O64" s="672"/>
      <c r="P64" s="707">
        <f>-IF(A64=Table!$A$5,I64,0)+IF(A64=Table!$A$5,H64,0)</f>
        <v>0</v>
      </c>
      <c r="Q64" s="539" t="str">
        <f t="shared" si="2"/>
        <v>01/1900</v>
      </c>
      <c r="R64" s="475">
        <f t="shared" si="5"/>
        <v>1</v>
      </c>
      <c r="S64" s="691"/>
      <c r="T64" s="691"/>
      <c r="U64" s="691"/>
      <c r="V64" s="691"/>
      <c r="W64" s="818"/>
      <c r="X64" s="818"/>
      <c r="Y64" s="818"/>
      <c r="Z64" s="818"/>
    </row>
    <row r="65" spans="1:26" ht="15">
      <c r="A65" s="537"/>
      <c r="B65" s="669"/>
      <c r="C65" s="537"/>
      <c r="D65" s="848" t="str">
        <f t="shared" si="3"/>
        <v>Caisse-01/1900</v>
      </c>
      <c r="E65" s="670"/>
      <c r="F65" s="671"/>
      <c r="G65" s="540"/>
      <c r="H65" s="930"/>
      <c r="I65" s="931"/>
      <c r="J65" s="930">
        <f t="shared" si="4"/>
        <v>0</v>
      </c>
      <c r="K65" s="930">
        <f t="shared" si="0"/>
        <v>0</v>
      </c>
      <c r="L65" s="705">
        <f t="shared" si="1"/>
        <v>0</v>
      </c>
      <c r="M65" s="537"/>
      <c r="N65" s="706">
        <f>+IF(A65="",0,IF(A65=Table!$A$5,L65,(IF(A65=Table!$A$3,0,IF(A65=Table!$A$4,L65,0)))))</f>
        <v>0</v>
      </c>
      <c r="O65" s="672"/>
      <c r="P65" s="707">
        <f>-IF(A65=Table!$A$5,I65,0)+IF(A65=Table!$A$5,H65,0)</f>
        <v>0</v>
      </c>
      <c r="Q65" s="539" t="str">
        <f t="shared" si="2"/>
        <v>01/1900</v>
      </c>
      <c r="R65" s="475">
        <f t="shared" si="5"/>
        <v>1</v>
      </c>
      <c r="S65" s="691"/>
      <c r="T65" s="691"/>
      <c r="U65" s="691"/>
      <c r="V65" s="691"/>
      <c r="W65" s="818"/>
      <c r="X65" s="818"/>
      <c r="Y65" s="818"/>
      <c r="Z65" s="818"/>
    </row>
    <row r="66" spans="1:26" ht="15">
      <c r="A66" s="537"/>
      <c r="B66" s="669"/>
      <c r="C66" s="537"/>
      <c r="D66" s="848" t="str">
        <f t="shared" si="3"/>
        <v>Caisse-01/1900</v>
      </c>
      <c r="E66" s="678"/>
      <c r="F66" s="677"/>
      <c r="G66" s="540"/>
      <c r="H66" s="930"/>
      <c r="I66" s="931"/>
      <c r="J66" s="930">
        <f t="shared" si="4"/>
        <v>0</v>
      </c>
      <c r="K66" s="930">
        <f t="shared" si="0"/>
        <v>0</v>
      </c>
      <c r="L66" s="705">
        <f t="shared" si="1"/>
        <v>0</v>
      </c>
      <c r="M66" s="537"/>
      <c r="N66" s="706">
        <f>+IF(A66="",0,IF(A66=Table!$A$5,L66,(IF(A66=Table!$A$3,0,IF(A66=Table!$A$4,L66,0)))))</f>
        <v>0</v>
      </c>
      <c r="O66" s="672"/>
      <c r="P66" s="707">
        <f>-IF(A66=Table!$A$5,I66,0)+IF(A66=Table!$A$5,H66,0)</f>
        <v>0</v>
      </c>
      <c r="Q66" s="539" t="str">
        <f t="shared" si="2"/>
        <v>01/1900</v>
      </c>
      <c r="R66" s="475">
        <f t="shared" si="5"/>
        <v>1</v>
      </c>
      <c r="S66" s="691"/>
      <c r="T66" s="691"/>
      <c r="U66" s="691"/>
      <c r="V66" s="691"/>
      <c r="W66" s="818"/>
      <c r="X66" s="818"/>
      <c r="Y66" s="818"/>
      <c r="Z66" s="818"/>
    </row>
    <row r="67" spans="1:26" ht="15">
      <c r="A67" s="537"/>
      <c r="B67" s="669"/>
      <c r="C67" s="537"/>
      <c r="D67" s="848" t="str">
        <f t="shared" si="3"/>
        <v>Caisse-01/1900</v>
      </c>
      <c r="E67" s="670"/>
      <c r="F67" s="676"/>
      <c r="G67" s="540"/>
      <c r="H67" s="930"/>
      <c r="I67" s="931"/>
      <c r="J67" s="930">
        <f t="shared" si="4"/>
        <v>0</v>
      </c>
      <c r="K67" s="930">
        <f t="shared" si="0"/>
        <v>0</v>
      </c>
      <c r="L67" s="705">
        <f t="shared" si="1"/>
        <v>0</v>
      </c>
      <c r="M67" s="537"/>
      <c r="N67" s="706">
        <f>+IF(A67="",0,IF(A67=Table!$A$5,L67,(IF(A67=Table!$A$3,0,IF(A67=Table!$A$4,L67,0)))))</f>
        <v>0</v>
      </c>
      <c r="O67" s="672"/>
      <c r="P67" s="707">
        <f>-IF(A67=Table!$A$5,I67,0)+IF(A67=Table!$A$5,H67,0)</f>
        <v>0</v>
      </c>
      <c r="Q67" s="539" t="str">
        <f t="shared" si="2"/>
        <v>01/1900</v>
      </c>
      <c r="R67" s="475">
        <f t="shared" si="5"/>
        <v>1</v>
      </c>
      <c r="S67" s="691"/>
      <c r="T67" s="691"/>
      <c r="U67" s="691"/>
      <c r="V67" s="691"/>
      <c r="W67" s="818"/>
      <c r="X67" s="818"/>
      <c r="Y67" s="818"/>
      <c r="Z67" s="818"/>
    </row>
    <row r="68" spans="1:26" ht="15">
      <c r="A68" s="537"/>
      <c r="B68" s="669"/>
      <c r="C68" s="537"/>
      <c r="D68" s="848" t="str">
        <f t="shared" si="3"/>
        <v>Caisse-01/1900</v>
      </c>
      <c r="E68" s="540"/>
      <c r="F68" s="677"/>
      <c r="G68" s="673"/>
      <c r="H68" s="932"/>
      <c r="I68" s="933"/>
      <c r="J68" s="930">
        <f t="shared" si="4"/>
        <v>0</v>
      </c>
      <c r="K68" s="930">
        <f t="shared" si="0"/>
        <v>0</v>
      </c>
      <c r="L68" s="705">
        <f t="shared" si="1"/>
        <v>0</v>
      </c>
      <c r="M68" s="537"/>
      <c r="N68" s="706">
        <f>+IF(A68="",0,IF(A68=Table!$A$5,L68,(IF(A68=Table!$A$3,0,IF(A68=Table!$A$4,L68,0)))))</f>
        <v>0</v>
      </c>
      <c r="O68" s="672"/>
      <c r="P68" s="707">
        <f>-IF(A68=Table!$A$5,I68,0)+IF(A68=Table!$A$5,H68,0)</f>
        <v>0</v>
      </c>
      <c r="Q68" s="539" t="str">
        <f t="shared" si="2"/>
        <v>01/1900</v>
      </c>
      <c r="R68" s="475">
        <f t="shared" si="5"/>
        <v>1</v>
      </c>
      <c r="S68" s="691"/>
      <c r="T68" s="691"/>
      <c r="U68" s="691"/>
      <c r="V68" s="691"/>
      <c r="W68" s="818"/>
      <c r="X68" s="818"/>
      <c r="Y68" s="818"/>
      <c r="Z68" s="818"/>
    </row>
    <row r="69" spans="1:26" ht="15">
      <c r="A69" s="537"/>
      <c r="B69" s="669"/>
      <c r="C69" s="537"/>
      <c r="D69" s="848" t="str">
        <f t="shared" si="3"/>
        <v>Caisse-01/1900</v>
      </c>
      <c r="E69" s="678"/>
      <c r="F69" s="677"/>
      <c r="G69" s="540"/>
      <c r="H69" s="930"/>
      <c r="I69" s="931"/>
      <c r="J69" s="930">
        <f t="shared" si="4"/>
        <v>0</v>
      </c>
      <c r="K69" s="930">
        <f t="shared" si="0"/>
        <v>0</v>
      </c>
      <c r="L69" s="705">
        <f t="shared" si="1"/>
        <v>0</v>
      </c>
      <c r="M69" s="537"/>
      <c r="N69" s="706">
        <f>+IF(A69="",0,IF(A69=Table!$A$5,L69,(IF(A69=Table!$A$3,0,IF(A69=Table!$A$4,L69,0)))))</f>
        <v>0</v>
      </c>
      <c r="O69" s="672"/>
      <c r="P69" s="707">
        <f>-IF(A69=Table!$A$5,I69,0)+IF(A69=Table!$A$5,H69,0)</f>
        <v>0</v>
      </c>
      <c r="Q69" s="539" t="str">
        <f t="shared" si="2"/>
        <v>01/1900</v>
      </c>
      <c r="R69" s="475">
        <f t="shared" si="5"/>
        <v>1</v>
      </c>
      <c r="S69" s="691"/>
      <c r="T69" s="691"/>
      <c r="U69" s="691"/>
      <c r="V69" s="691"/>
      <c r="W69" s="818"/>
      <c r="X69" s="818"/>
      <c r="Y69" s="818"/>
      <c r="Z69" s="818"/>
    </row>
    <row r="70" spans="1:26" ht="15">
      <c r="A70" s="537"/>
      <c r="B70" s="669"/>
      <c r="C70" s="537"/>
      <c r="D70" s="848" t="str">
        <f t="shared" si="3"/>
        <v>Caisse-01/1900</v>
      </c>
      <c r="E70" s="670"/>
      <c r="F70" s="677"/>
      <c r="G70" s="540"/>
      <c r="H70" s="930"/>
      <c r="I70" s="931"/>
      <c r="J70" s="930">
        <f t="shared" si="4"/>
        <v>0</v>
      </c>
      <c r="K70" s="930">
        <f t="shared" si="0"/>
        <v>0</v>
      </c>
      <c r="L70" s="705">
        <f t="shared" si="1"/>
        <v>0</v>
      </c>
      <c r="M70" s="537"/>
      <c r="N70" s="706">
        <f>+IF(A70="",0,IF(A70=Table!$A$5,L70,(IF(A70=Table!$A$3,0,IF(A70=Table!$A$4,L70,0)))))</f>
        <v>0</v>
      </c>
      <c r="O70" s="672"/>
      <c r="P70" s="707">
        <f>-IF(A70=Table!$A$5,I70,0)+IF(A70=Table!$A$5,H70,0)</f>
        <v>0</v>
      </c>
      <c r="Q70" s="539" t="str">
        <f t="shared" si="2"/>
        <v>01/1900</v>
      </c>
      <c r="R70" s="475">
        <f t="shared" si="5"/>
        <v>1</v>
      </c>
      <c r="S70" s="691"/>
      <c r="T70" s="691"/>
      <c r="U70" s="691"/>
      <c r="V70" s="691"/>
      <c r="W70" s="818"/>
      <c r="X70" s="818"/>
      <c r="Y70" s="818"/>
      <c r="Z70" s="818"/>
    </row>
    <row r="71" spans="1:26" ht="15">
      <c r="A71" s="537"/>
      <c r="B71" s="669"/>
      <c r="C71" s="537"/>
      <c r="D71" s="848" t="str">
        <f t="shared" si="3"/>
        <v>Caisse-01/1900</v>
      </c>
      <c r="E71" s="670"/>
      <c r="F71" s="677"/>
      <c r="G71" s="540"/>
      <c r="H71" s="930"/>
      <c r="I71" s="931"/>
      <c r="J71" s="930">
        <f t="shared" si="4"/>
        <v>0</v>
      </c>
      <c r="K71" s="930">
        <f t="shared" si="0"/>
        <v>0</v>
      </c>
      <c r="L71" s="705">
        <f t="shared" si="1"/>
        <v>0</v>
      </c>
      <c r="M71" s="537"/>
      <c r="N71" s="706">
        <f>+IF(A71="",0,IF(A71=Table!$A$5,L71,(IF(A71=Table!$A$3,0,IF(A71=Table!$A$4,L71,0)))))</f>
        <v>0</v>
      </c>
      <c r="O71" s="672"/>
      <c r="P71" s="707">
        <f>-IF(A71=Table!$A$5,I71,0)+IF(A71=Table!$A$5,H71,0)</f>
        <v>0</v>
      </c>
      <c r="Q71" s="539" t="str">
        <f t="shared" si="2"/>
        <v>01/1900</v>
      </c>
      <c r="R71" s="475">
        <f t="shared" si="5"/>
        <v>1</v>
      </c>
      <c r="S71" s="691"/>
      <c r="T71" s="691"/>
      <c r="U71" s="691"/>
      <c r="V71" s="691"/>
      <c r="W71" s="818"/>
      <c r="X71" s="818"/>
      <c r="Y71" s="818"/>
      <c r="Z71" s="818"/>
    </row>
    <row r="72" spans="1:26" ht="15">
      <c r="A72" s="537"/>
      <c r="B72" s="669"/>
      <c r="C72" s="537"/>
      <c r="D72" s="848" t="str">
        <f t="shared" si="3"/>
        <v>Caisse-01/1900</v>
      </c>
      <c r="E72" s="674"/>
      <c r="F72" s="676"/>
      <c r="G72" s="673"/>
      <c r="H72" s="933"/>
      <c r="I72" s="931"/>
      <c r="J72" s="930">
        <f t="shared" si="4"/>
        <v>0</v>
      </c>
      <c r="K72" s="930">
        <f t="shared" si="0"/>
        <v>0</v>
      </c>
      <c r="L72" s="705">
        <f t="shared" si="1"/>
        <v>0</v>
      </c>
      <c r="M72" s="537"/>
      <c r="N72" s="706">
        <f>+IF(A72="",0,IF(A72=Table!$A$5,L72,(IF(A72=Table!$A$3,0,IF(A72=Table!$A$4,L72,0)))))</f>
        <v>0</v>
      </c>
      <c r="O72" s="672"/>
      <c r="P72" s="707">
        <f>-IF(A72=Table!$A$5,I72,0)+IF(A72=Table!$A$5,H72,0)</f>
        <v>0</v>
      </c>
      <c r="Q72" s="539" t="str">
        <f t="shared" si="2"/>
        <v>01/1900</v>
      </c>
      <c r="R72" s="475">
        <f t="shared" si="5"/>
        <v>1</v>
      </c>
      <c r="S72" s="691"/>
      <c r="T72" s="691"/>
      <c r="U72" s="691"/>
      <c r="V72" s="691"/>
      <c r="W72" s="818"/>
      <c r="X72" s="818"/>
      <c r="Y72" s="818"/>
      <c r="Z72" s="818"/>
    </row>
    <row r="73" spans="1:26" ht="15">
      <c r="A73" s="537"/>
      <c r="B73" s="669"/>
      <c r="C73" s="537"/>
      <c r="D73" s="848" t="str">
        <f t="shared" si="3"/>
        <v>Caisse-01/1900</v>
      </c>
      <c r="E73" s="541"/>
      <c r="F73" s="677"/>
      <c r="G73" s="673"/>
      <c r="H73" s="931"/>
      <c r="I73" s="933"/>
      <c r="J73" s="930">
        <f t="shared" si="4"/>
        <v>0</v>
      </c>
      <c r="K73" s="930">
        <f t="shared" si="0"/>
        <v>0</v>
      </c>
      <c r="L73" s="705">
        <f t="shared" si="1"/>
        <v>0</v>
      </c>
      <c r="M73" s="537"/>
      <c r="N73" s="706">
        <f>+IF(A73="",0,IF(A73=Table!$A$5,L73,(IF(A73=Table!$A$3,0,IF(A73=Table!$A$4,L73,0)))))</f>
        <v>0</v>
      </c>
      <c r="O73" s="672"/>
      <c r="P73" s="707">
        <f>-IF(A73=Table!$A$5,I73,0)+IF(A73=Table!$A$5,H73,0)</f>
        <v>0</v>
      </c>
      <c r="Q73" s="539" t="str">
        <f t="shared" si="2"/>
        <v>01/1900</v>
      </c>
      <c r="R73" s="475">
        <f t="shared" si="5"/>
        <v>1</v>
      </c>
      <c r="S73" s="691"/>
      <c r="T73" s="691"/>
      <c r="U73" s="691"/>
      <c r="V73" s="691"/>
      <c r="W73" s="818"/>
      <c r="X73" s="818"/>
      <c r="Y73" s="818"/>
      <c r="Z73" s="818"/>
    </row>
    <row r="74" spans="1:26" ht="15">
      <c r="A74" s="537"/>
      <c r="B74" s="669"/>
      <c r="C74" s="537"/>
      <c r="D74" s="848" t="str">
        <f t="shared" si="3"/>
        <v>Caisse-01/1900</v>
      </c>
      <c r="E74" s="670"/>
      <c r="F74" s="671"/>
      <c r="G74" s="540"/>
      <c r="H74" s="930"/>
      <c r="I74" s="931"/>
      <c r="J74" s="930">
        <f t="shared" si="4"/>
        <v>0</v>
      </c>
      <c r="K74" s="930">
        <f t="shared" si="0"/>
        <v>0</v>
      </c>
      <c r="L74" s="705">
        <f t="shared" si="1"/>
        <v>0</v>
      </c>
      <c r="M74" s="537"/>
      <c r="N74" s="706">
        <f>+IF(A74="",0,IF(A74=Table!$A$5,L74,(IF(A74=Table!$A$3,0,IF(A74=Table!$A$4,L74,0)))))</f>
        <v>0</v>
      </c>
      <c r="O74" s="672"/>
      <c r="P74" s="707">
        <f>-IF(A74=Table!$A$5,I74,0)+IF(A74=Table!$A$5,H74,0)</f>
        <v>0</v>
      </c>
      <c r="Q74" s="539" t="str">
        <f t="shared" si="2"/>
        <v>01/1900</v>
      </c>
      <c r="R74" s="475">
        <f t="shared" si="5"/>
        <v>1</v>
      </c>
      <c r="S74" s="691"/>
      <c r="T74" s="691"/>
      <c r="U74" s="691"/>
      <c r="V74" s="691"/>
      <c r="W74" s="818"/>
      <c r="X74" s="818"/>
      <c r="Y74" s="818"/>
      <c r="Z74" s="818"/>
    </row>
    <row r="75" spans="1:26" ht="15">
      <c r="A75" s="537"/>
      <c r="B75" s="669"/>
      <c r="C75" s="537"/>
      <c r="D75" s="848" t="str">
        <f t="shared" si="3"/>
        <v>Caisse-01/1900</v>
      </c>
      <c r="E75" s="670"/>
      <c r="F75" s="671"/>
      <c r="G75" s="540"/>
      <c r="H75" s="930"/>
      <c r="I75" s="931"/>
      <c r="J75" s="930">
        <f t="shared" si="4"/>
        <v>0</v>
      </c>
      <c r="K75" s="930">
        <f t="shared" ref="K75:K138" si="6">+IFERROR((+INDEX($O$4:$Z$4,MATCH(Q75,$O$3:$Z$3,0))),0)</f>
        <v>0</v>
      </c>
      <c r="L75" s="705">
        <f t="shared" ref="L75:L138" si="7">IFERROR((H75/K75-I75/K75),0)</f>
        <v>0</v>
      </c>
      <c r="M75" s="537"/>
      <c r="N75" s="706">
        <f>+IF(A75="",0,IF(A75=Table!$A$5,L75,(IF(A75=Table!$A$3,0,IF(A75=Table!$A$4,L75,0)))))</f>
        <v>0</v>
      </c>
      <c r="O75" s="672"/>
      <c r="P75" s="707">
        <f>-IF(A75=Table!$A$5,I75,0)+IF(A75=Table!$A$5,H75,0)</f>
        <v>0</v>
      </c>
      <c r="Q75" s="539" t="str">
        <f t="shared" ref="Q75:Q138" si="8">+TEXT(B75,"mm/aaaa")</f>
        <v>01/1900</v>
      </c>
      <c r="R75" s="475">
        <f t="shared" si="5"/>
        <v>1</v>
      </c>
      <c r="S75" s="691"/>
      <c r="T75" s="691"/>
      <c r="U75" s="691"/>
      <c r="V75" s="691"/>
      <c r="W75" s="818"/>
      <c r="X75" s="818"/>
      <c r="Y75" s="818"/>
      <c r="Z75" s="818"/>
    </row>
    <row r="76" spans="1:26" ht="15">
      <c r="A76" s="537"/>
      <c r="B76" s="669"/>
      <c r="C76" s="537"/>
      <c r="D76" s="848" t="str">
        <f t="shared" ref="D76:D139" si="9">"Caisse-"&amp;Q76</f>
        <v>Caisse-01/1900</v>
      </c>
      <c r="E76" s="670"/>
      <c r="F76" s="671"/>
      <c r="G76" s="540"/>
      <c r="H76" s="930"/>
      <c r="I76" s="931"/>
      <c r="J76" s="930">
        <f t="shared" ref="J76:J139" si="10">+J75+H76-I76</f>
        <v>0</v>
      </c>
      <c r="K76" s="930">
        <f t="shared" si="6"/>
        <v>0</v>
      </c>
      <c r="L76" s="705">
        <f t="shared" si="7"/>
        <v>0</v>
      </c>
      <c r="M76" s="537"/>
      <c r="N76" s="706">
        <f>+IF(A76="",0,IF(A76=Table!$A$5,L76,(IF(A76=Table!$A$3,0,IF(A76=Table!$A$4,L76,0)))))</f>
        <v>0</v>
      </c>
      <c r="O76" s="672"/>
      <c r="P76" s="707">
        <f>-IF(A76=Table!$A$5,I76,0)+IF(A76=Table!$A$5,H76,0)</f>
        <v>0</v>
      </c>
      <c r="Q76" s="539" t="str">
        <f t="shared" si="8"/>
        <v>01/1900</v>
      </c>
      <c r="R76" s="475">
        <f t="shared" ref="R76:R139" si="11">ROUNDUP(MONTH(Q76)/3,0)</f>
        <v>1</v>
      </c>
      <c r="S76" s="691"/>
      <c r="T76" s="691"/>
      <c r="U76" s="691"/>
      <c r="V76" s="691"/>
      <c r="W76" s="818"/>
      <c r="X76" s="818"/>
      <c r="Y76" s="818"/>
      <c r="Z76" s="818"/>
    </row>
    <row r="77" spans="1:26" ht="15">
      <c r="A77" s="537"/>
      <c r="B77" s="669"/>
      <c r="C77" s="537"/>
      <c r="D77" s="848" t="str">
        <f t="shared" si="9"/>
        <v>Caisse-01/1900</v>
      </c>
      <c r="E77" s="670"/>
      <c r="F77" s="676"/>
      <c r="G77" s="540"/>
      <c r="H77" s="930"/>
      <c r="I77" s="931"/>
      <c r="J77" s="930">
        <f t="shared" si="10"/>
        <v>0</v>
      </c>
      <c r="K77" s="930">
        <f t="shared" si="6"/>
        <v>0</v>
      </c>
      <c r="L77" s="705">
        <f t="shared" si="7"/>
        <v>0</v>
      </c>
      <c r="M77" s="537"/>
      <c r="N77" s="706">
        <f>+IF(A77="",0,IF(A77=Table!$A$5,L77,(IF(A77=Table!$A$3,0,IF(A77=Table!$A$4,L77,0)))))</f>
        <v>0</v>
      </c>
      <c r="O77" s="672"/>
      <c r="P77" s="707">
        <f>-IF(A77=Table!$A$5,I77,0)+IF(A77=Table!$A$5,H77,0)</f>
        <v>0</v>
      </c>
      <c r="Q77" s="539" t="str">
        <f t="shared" si="8"/>
        <v>01/1900</v>
      </c>
      <c r="R77" s="475">
        <f t="shared" si="11"/>
        <v>1</v>
      </c>
      <c r="S77" s="691"/>
      <c r="T77" s="691"/>
      <c r="U77" s="691"/>
      <c r="V77" s="691"/>
      <c r="W77" s="818"/>
      <c r="X77" s="818"/>
      <c r="Y77" s="818"/>
      <c r="Z77" s="818"/>
    </row>
    <row r="78" spans="1:26" ht="15">
      <c r="A78" s="537"/>
      <c r="B78" s="669"/>
      <c r="C78" s="537"/>
      <c r="D78" s="848" t="str">
        <f t="shared" si="9"/>
        <v>Caisse-01/1900</v>
      </c>
      <c r="E78" s="670"/>
      <c r="F78" s="677"/>
      <c r="G78" s="540"/>
      <c r="H78" s="930"/>
      <c r="I78" s="931"/>
      <c r="J78" s="930">
        <f t="shared" si="10"/>
        <v>0</v>
      </c>
      <c r="K78" s="930">
        <f t="shared" si="6"/>
        <v>0</v>
      </c>
      <c r="L78" s="705">
        <f t="shared" si="7"/>
        <v>0</v>
      </c>
      <c r="M78" s="537"/>
      <c r="N78" s="706">
        <f>+IF(A78="",0,IF(A78=Table!$A$5,L78,(IF(A78=Table!$A$3,0,IF(A78=Table!$A$4,L78,0)))))</f>
        <v>0</v>
      </c>
      <c r="O78" s="672"/>
      <c r="P78" s="707">
        <f>-IF(A78=Table!$A$5,I78,0)+IF(A78=Table!$A$5,H78,0)</f>
        <v>0</v>
      </c>
      <c r="Q78" s="539" t="str">
        <f t="shared" si="8"/>
        <v>01/1900</v>
      </c>
      <c r="R78" s="475">
        <f t="shared" si="11"/>
        <v>1</v>
      </c>
      <c r="S78" s="691"/>
      <c r="T78" s="691"/>
      <c r="U78" s="691"/>
      <c r="V78" s="691"/>
      <c r="W78" s="818"/>
      <c r="X78" s="818"/>
      <c r="Y78" s="818"/>
      <c r="Z78" s="818"/>
    </row>
    <row r="79" spans="1:26" ht="15">
      <c r="A79" s="537"/>
      <c r="B79" s="669"/>
      <c r="C79" s="537"/>
      <c r="D79" s="848" t="str">
        <f t="shared" si="9"/>
        <v>Caisse-01/1900</v>
      </c>
      <c r="E79" s="670"/>
      <c r="F79" s="671"/>
      <c r="G79" s="540"/>
      <c r="H79" s="930"/>
      <c r="I79" s="931"/>
      <c r="J79" s="930">
        <f t="shared" si="10"/>
        <v>0</v>
      </c>
      <c r="K79" s="930">
        <f t="shared" si="6"/>
        <v>0</v>
      </c>
      <c r="L79" s="705">
        <f t="shared" si="7"/>
        <v>0</v>
      </c>
      <c r="M79" s="537"/>
      <c r="N79" s="706">
        <f>+IF(A79="",0,IF(A79=Table!$A$5,L79,(IF(A79=Table!$A$3,0,IF(A79=Table!$A$4,L79,0)))))</f>
        <v>0</v>
      </c>
      <c r="O79" s="672"/>
      <c r="P79" s="707">
        <f>-IF(A79=Table!$A$5,I79,0)+IF(A79=Table!$A$5,H79,0)</f>
        <v>0</v>
      </c>
      <c r="Q79" s="539" t="str">
        <f t="shared" si="8"/>
        <v>01/1900</v>
      </c>
      <c r="R79" s="475">
        <f t="shared" si="11"/>
        <v>1</v>
      </c>
      <c r="S79" s="691"/>
      <c r="T79" s="691"/>
      <c r="U79" s="691"/>
      <c r="V79" s="691"/>
      <c r="W79" s="818"/>
      <c r="X79" s="818"/>
      <c r="Y79" s="818"/>
      <c r="Z79" s="818"/>
    </row>
    <row r="80" spans="1:26" ht="15">
      <c r="A80" s="537"/>
      <c r="B80" s="669"/>
      <c r="C80" s="537"/>
      <c r="D80" s="848" t="str">
        <f t="shared" si="9"/>
        <v>Caisse-01/1900</v>
      </c>
      <c r="E80" s="670"/>
      <c r="F80" s="671"/>
      <c r="G80" s="540"/>
      <c r="H80" s="930"/>
      <c r="I80" s="931"/>
      <c r="J80" s="930">
        <f t="shared" si="10"/>
        <v>0</v>
      </c>
      <c r="K80" s="930">
        <f t="shared" si="6"/>
        <v>0</v>
      </c>
      <c r="L80" s="705">
        <f t="shared" si="7"/>
        <v>0</v>
      </c>
      <c r="M80" s="537"/>
      <c r="N80" s="706">
        <f>+IF(A80="",0,IF(A80=Table!$A$5,L80,(IF(A80=Table!$A$3,0,IF(A80=Table!$A$4,L80,0)))))</f>
        <v>0</v>
      </c>
      <c r="O80" s="672"/>
      <c r="P80" s="707">
        <f>-IF(A80=Table!$A$5,I80,0)+IF(A80=Table!$A$5,H80,0)</f>
        <v>0</v>
      </c>
      <c r="Q80" s="539" t="str">
        <f t="shared" si="8"/>
        <v>01/1900</v>
      </c>
      <c r="R80" s="475">
        <f t="shared" si="11"/>
        <v>1</v>
      </c>
      <c r="S80" s="691"/>
      <c r="T80" s="691"/>
      <c r="U80" s="691"/>
      <c r="V80" s="691"/>
      <c r="W80" s="818"/>
      <c r="X80" s="818"/>
      <c r="Y80" s="818"/>
      <c r="Z80" s="818"/>
    </row>
    <row r="81" spans="1:26" ht="15">
      <c r="A81" s="537"/>
      <c r="B81" s="669"/>
      <c r="C81" s="537"/>
      <c r="D81" s="848" t="str">
        <f t="shared" si="9"/>
        <v>Caisse-01/1900</v>
      </c>
      <c r="E81" s="541"/>
      <c r="F81" s="677"/>
      <c r="G81" s="673"/>
      <c r="H81" s="932"/>
      <c r="I81" s="933"/>
      <c r="J81" s="930">
        <f t="shared" si="10"/>
        <v>0</v>
      </c>
      <c r="K81" s="930">
        <f t="shared" si="6"/>
        <v>0</v>
      </c>
      <c r="L81" s="705">
        <f t="shared" si="7"/>
        <v>0</v>
      </c>
      <c r="M81" s="537"/>
      <c r="N81" s="706">
        <f>+IF(A81="",0,IF(A81=Table!$A$5,L81,(IF(A81=Table!$A$3,0,IF(A81=Table!$A$4,L81,0)))))</f>
        <v>0</v>
      </c>
      <c r="O81" s="672"/>
      <c r="P81" s="707">
        <f>-IF(A81=Table!$A$5,I81,0)+IF(A81=Table!$A$5,H81,0)</f>
        <v>0</v>
      </c>
      <c r="Q81" s="539" t="str">
        <f t="shared" si="8"/>
        <v>01/1900</v>
      </c>
      <c r="R81" s="475">
        <f t="shared" si="11"/>
        <v>1</v>
      </c>
      <c r="S81" s="691"/>
      <c r="T81" s="691"/>
      <c r="U81" s="691"/>
      <c r="V81" s="691"/>
      <c r="W81" s="818"/>
      <c r="X81" s="818"/>
      <c r="Y81" s="818"/>
      <c r="Z81" s="818"/>
    </row>
    <row r="82" spans="1:26" ht="15">
      <c r="A82" s="537"/>
      <c r="B82" s="669"/>
      <c r="C82" s="537"/>
      <c r="D82" s="848" t="str">
        <f t="shared" si="9"/>
        <v>Caisse-01/1900</v>
      </c>
      <c r="E82" s="670"/>
      <c r="F82" s="671"/>
      <c r="G82" s="540"/>
      <c r="H82" s="930"/>
      <c r="I82" s="931"/>
      <c r="J82" s="930">
        <f t="shared" si="10"/>
        <v>0</v>
      </c>
      <c r="K82" s="930">
        <f t="shared" si="6"/>
        <v>0</v>
      </c>
      <c r="L82" s="705">
        <f t="shared" si="7"/>
        <v>0</v>
      </c>
      <c r="M82" s="537"/>
      <c r="N82" s="706">
        <f>+IF(A82="",0,IF(A82=Table!$A$5,L82,(IF(A82=Table!$A$3,0,IF(A82=Table!$A$4,L82,0)))))</f>
        <v>0</v>
      </c>
      <c r="O82" s="672"/>
      <c r="P82" s="707">
        <f>-IF(A82=Table!$A$5,I82,0)+IF(A82=Table!$A$5,H82,0)</f>
        <v>0</v>
      </c>
      <c r="Q82" s="539" t="str">
        <f t="shared" si="8"/>
        <v>01/1900</v>
      </c>
      <c r="R82" s="475">
        <f t="shared" si="11"/>
        <v>1</v>
      </c>
      <c r="S82" s="691"/>
      <c r="T82" s="691"/>
      <c r="U82" s="691"/>
      <c r="V82" s="691"/>
      <c r="W82" s="818"/>
      <c r="X82" s="818"/>
      <c r="Y82" s="818"/>
      <c r="Z82" s="818"/>
    </row>
    <row r="83" spans="1:26" ht="15">
      <c r="A83" s="537"/>
      <c r="B83" s="669"/>
      <c r="C83" s="537"/>
      <c r="D83" s="848" t="str">
        <f t="shared" si="9"/>
        <v>Caisse-01/1900</v>
      </c>
      <c r="E83" s="670"/>
      <c r="F83" s="671"/>
      <c r="G83" s="540"/>
      <c r="H83" s="930"/>
      <c r="I83" s="931"/>
      <c r="J83" s="930">
        <f t="shared" si="10"/>
        <v>0</v>
      </c>
      <c r="K83" s="930">
        <f t="shared" si="6"/>
        <v>0</v>
      </c>
      <c r="L83" s="705">
        <f t="shared" si="7"/>
        <v>0</v>
      </c>
      <c r="M83" s="537"/>
      <c r="N83" s="706">
        <f>+IF(A83="",0,IF(A83=Table!$A$5,L83,(IF(A83=Table!$A$3,0,IF(A83=Table!$A$4,L83,0)))))</f>
        <v>0</v>
      </c>
      <c r="O83" s="672"/>
      <c r="P83" s="707">
        <f>-IF(A83=Table!$A$5,I83,0)+IF(A83=Table!$A$5,H83,0)</f>
        <v>0</v>
      </c>
      <c r="Q83" s="539" t="str">
        <f t="shared" si="8"/>
        <v>01/1900</v>
      </c>
      <c r="R83" s="475">
        <f t="shared" si="11"/>
        <v>1</v>
      </c>
      <c r="S83" s="691"/>
      <c r="T83" s="691"/>
      <c r="U83" s="691"/>
      <c r="V83" s="691"/>
      <c r="W83" s="818"/>
      <c r="X83" s="818"/>
      <c r="Y83" s="818"/>
      <c r="Z83" s="818"/>
    </row>
    <row r="84" spans="1:26" ht="15">
      <c r="A84" s="537"/>
      <c r="B84" s="669"/>
      <c r="C84" s="537"/>
      <c r="D84" s="848" t="str">
        <f t="shared" si="9"/>
        <v>Caisse-01/1900</v>
      </c>
      <c r="E84" s="670"/>
      <c r="F84" s="675"/>
      <c r="G84" s="540"/>
      <c r="H84" s="930"/>
      <c r="I84" s="931"/>
      <c r="J84" s="930">
        <f t="shared" si="10"/>
        <v>0</v>
      </c>
      <c r="K84" s="930">
        <f t="shared" si="6"/>
        <v>0</v>
      </c>
      <c r="L84" s="705">
        <f t="shared" si="7"/>
        <v>0</v>
      </c>
      <c r="M84" s="537"/>
      <c r="N84" s="706">
        <f>+IF(A84="",0,IF(A84=Table!$A$5,L84,(IF(A84=Table!$A$3,0,IF(A84=Table!$A$4,L84,0)))))</f>
        <v>0</v>
      </c>
      <c r="O84" s="672"/>
      <c r="P84" s="707">
        <f>-IF(A84=Table!$A$5,I84,0)+IF(A84=Table!$A$5,H84,0)</f>
        <v>0</v>
      </c>
      <c r="Q84" s="539" t="str">
        <f t="shared" si="8"/>
        <v>01/1900</v>
      </c>
      <c r="R84" s="475">
        <f t="shared" si="11"/>
        <v>1</v>
      </c>
      <c r="S84" s="691"/>
      <c r="T84" s="691"/>
      <c r="U84" s="691"/>
      <c r="V84" s="691"/>
      <c r="W84" s="818"/>
      <c r="X84" s="818"/>
      <c r="Y84" s="818"/>
      <c r="Z84" s="818"/>
    </row>
    <row r="85" spans="1:26" ht="15">
      <c r="A85" s="537"/>
      <c r="B85" s="669"/>
      <c r="C85" s="537"/>
      <c r="D85" s="848" t="str">
        <f t="shared" si="9"/>
        <v>Caisse-01/1900</v>
      </c>
      <c r="E85" s="670"/>
      <c r="F85" s="671"/>
      <c r="G85" s="540"/>
      <c r="H85" s="930"/>
      <c r="I85" s="931"/>
      <c r="J85" s="930">
        <f t="shared" si="10"/>
        <v>0</v>
      </c>
      <c r="K85" s="930">
        <f t="shared" si="6"/>
        <v>0</v>
      </c>
      <c r="L85" s="705">
        <f t="shared" si="7"/>
        <v>0</v>
      </c>
      <c r="M85" s="537"/>
      <c r="N85" s="706">
        <f>+IF(A85="",0,IF(A85=Table!$A$5,L85,(IF(A85=Table!$A$3,0,IF(A85=Table!$A$4,L85,0)))))</f>
        <v>0</v>
      </c>
      <c r="O85" s="672"/>
      <c r="P85" s="707">
        <f>-IF(A85=Table!$A$5,I85,0)+IF(A85=Table!$A$5,H85,0)</f>
        <v>0</v>
      </c>
      <c r="Q85" s="539" t="str">
        <f t="shared" si="8"/>
        <v>01/1900</v>
      </c>
      <c r="R85" s="475">
        <f t="shared" si="11"/>
        <v>1</v>
      </c>
      <c r="S85" s="691"/>
      <c r="T85" s="691"/>
      <c r="U85" s="691"/>
      <c r="V85" s="691"/>
      <c r="W85" s="818"/>
      <c r="X85" s="818"/>
      <c r="Y85" s="818"/>
      <c r="Z85" s="818"/>
    </row>
    <row r="86" spans="1:26" ht="15">
      <c r="A86" s="537"/>
      <c r="B86" s="669"/>
      <c r="C86" s="537"/>
      <c r="D86" s="848" t="str">
        <f t="shared" si="9"/>
        <v>Caisse-01/1900</v>
      </c>
      <c r="E86" s="670"/>
      <c r="F86" s="671"/>
      <c r="G86" s="540"/>
      <c r="H86" s="930"/>
      <c r="I86" s="931"/>
      <c r="J86" s="930">
        <f t="shared" si="10"/>
        <v>0</v>
      </c>
      <c r="K86" s="930">
        <f t="shared" si="6"/>
        <v>0</v>
      </c>
      <c r="L86" s="705">
        <f t="shared" si="7"/>
        <v>0</v>
      </c>
      <c r="M86" s="537"/>
      <c r="N86" s="706">
        <f>+IF(A86="",0,IF(A86=Table!$A$5,L86,(IF(A86=Table!$A$3,0,IF(A86=Table!$A$4,L86,0)))))</f>
        <v>0</v>
      </c>
      <c r="O86" s="672"/>
      <c r="P86" s="707">
        <f>-IF(A86=Table!$A$5,I86,0)+IF(A86=Table!$A$5,H86,0)</f>
        <v>0</v>
      </c>
      <c r="Q86" s="539" t="str">
        <f t="shared" si="8"/>
        <v>01/1900</v>
      </c>
      <c r="R86" s="475">
        <f t="shared" si="11"/>
        <v>1</v>
      </c>
      <c r="S86" s="691"/>
      <c r="T86" s="691"/>
      <c r="U86" s="691"/>
      <c r="V86" s="691"/>
      <c r="W86" s="818"/>
      <c r="X86" s="818"/>
      <c r="Y86" s="818"/>
      <c r="Z86" s="818"/>
    </row>
    <row r="87" spans="1:26" ht="15">
      <c r="A87" s="537"/>
      <c r="B87" s="669"/>
      <c r="C87" s="537"/>
      <c r="D87" s="848" t="str">
        <f t="shared" si="9"/>
        <v>Caisse-01/1900</v>
      </c>
      <c r="E87" s="670"/>
      <c r="F87" s="671"/>
      <c r="G87" s="540"/>
      <c r="H87" s="930"/>
      <c r="I87" s="931"/>
      <c r="J87" s="930">
        <f t="shared" si="10"/>
        <v>0</v>
      </c>
      <c r="K87" s="930">
        <f t="shared" si="6"/>
        <v>0</v>
      </c>
      <c r="L87" s="705">
        <f t="shared" si="7"/>
        <v>0</v>
      </c>
      <c r="M87" s="537"/>
      <c r="N87" s="706">
        <f>+IF(A87="",0,IF(A87=Table!$A$5,L87,(IF(A87=Table!$A$3,0,IF(A87=Table!$A$4,L87,0)))))</f>
        <v>0</v>
      </c>
      <c r="O87" s="672"/>
      <c r="P87" s="707">
        <f>-IF(A87=Table!$A$5,I87,0)+IF(A87=Table!$A$5,H87,0)</f>
        <v>0</v>
      </c>
      <c r="Q87" s="539" t="str">
        <f t="shared" si="8"/>
        <v>01/1900</v>
      </c>
      <c r="R87" s="475">
        <f t="shared" si="11"/>
        <v>1</v>
      </c>
      <c r="S87" s="691"/>
      <c r="T87" s="691"/>
      <c r="U87" s="691"/>
      <c r="V87" s="691"/>
      <c r="W87" s="818"/>
      <c r="X87" s="818"/>
      <c r="Y87" s="818"/>
      <c r="Z87" s="818"/>
    </row>
    <row r="88" spans="1:26" ht="15">
      <c r="A88" s="537"/>
      <c r="B88" s="669"/>
      <c r="C88" s="537"/>
      <c r="D88" s="848" t="str">
        <f t="shared" si="9"/>
        <v>Caisse-01/1900</v>
      </c>
      <c r="E88" s="674"/>
      <c r="F88" s="676"/>
      <c r="G88" s="673"/>
      <c r="H88" s="933"/>
      <c r="I88" s="931"/>
      <c r="J88" s="930">
        <f t="shared" si="10"/>
        <v>0</v>
      </c>
      <c r="K88" s="930">
        <f t="shared" si="6"/>
        <v>0</v>
      </c>
      <c r="L88" s="705">
        <f t="shared" si="7"/>
        <v>0</v>
      </c>
      <c r="M88" s="537"/>
      <c r="N88" s="706">
        <f>+IF(A88="",0,IF(A88=Table!$A$5,L88,(IF(A88=Table!$A$3,0,IF(A88=Table!$A$4,L88,0)))))</f>
        <v>0</v>
      </c>
      <c r="O88" s="672"/>
      <c r="P88" s="707">
        <f>-IF(A88=Table!$A$5,I88,0)+IF(A88=Table!$A$5,H88,0)</f>
        <v>0</v>
      </c>
      <c r="Q88" s="539" t="str">
        <f t="shared" si="8"/>
        <v>01/1900</v>
      </c>
      <c r="R88" s="475">
        <f t="shared" si="11"/>
        <v>1</v>
      </c>
      <c r="S88" s="691"/>
      <c r="T88" s="691"/>
      <c r="U88" s="691"/>
      <c r="V88" s="691"/>
      <c r="W88" s="818"/>
      <c r="X88" s="818"/>
      <c r="Y88" s="818"/>
      <c r="Z88" s="818"/>
    </row>
    <row r="89" spans="1:26" ht="15">
      <c r="A89" s="537"/>
      <c r="B89" s="669"/>
      <c r="C89" s="537"/>
      <c r="D89" s="848" t="str">
        <f t="shared" si="9"/>
        <v>Caisse-01/1900</v>
      </c>
      <c r="E89" s="541"/>
      <c r="F89" s="677"/>
      <c r="G89" s="673"/>
      <c r="H89" s="931"/>
      <c r="I89" s="933"/>
      <c r="J89" s="930">
        <f t="shared" si="10"/>
        <v>0</v>
      </c>
      <c r="K89" s="930">
        <f t="shared" si="6"/>
        <v>0</v>
      </c>
      <c r="L89" s="705">
        <f t="shared" si="7"/>
        <v>0</v>
      </c>
      <c r="M89" s="537"/>
      <c r="N89" s="706">
        <f>+IF(A89="",0,IF(A89=Table!$A$5,L89,(IF(A89=Table!$A$3,0,IF(A89=Table!$A$4,L89,0)))))</f>
        <v>0</v>
      </c>
      <c r="O89" s="672"/>
      <c r="P89" s="707">
        <f>-IF(A89=Table!$A$5,I89,0)+IF(A89=Table!$A$5,H89,0)</f>
        <v>0</v>
      </c>
      <c r="Q89" s="539" t="str">
        <f t="shared" si="8"/>
        <v>01/1900</v>
      </c>
      <c r="R89" s="475">
        <f t="shared" si="11"/>
        <v>1</v>
      </c>
      <c r="S89" s="691"/>
      <c r="T89" s="691"/>
      <c r="U89" s="691"/>
      <c r="V89" s="691"/>
      <c r="W89" s="818"/>
      <c r="X89" s="818"/>
      <c r="Y89" s="818"/>
      <c r="Z89" s="818"/>
    </row>
    <row r="90" spans="1:26" ht="15">
      <c r="A90" s="537"/>
      <c r="B90" s="669"/>
      <c r="C90" s="537"/>
      <c r="D90" s="848" t="str">
        <f t="shared" si="9"/>
        <v>Caisse-01/1900</v>
      </c>
      <c r="E90" s="670"/>
      <c r="F90" s="675"/>
      <c r="G90" s="540"/>
      <c r="H90" s="930"/>
      <c r="I90" s="931"/>
      <c r="J90" s="930">
        <f t="shared" si="10"/>
        <v>0</v>
      </c>
      <c r="K90" s="930">
        <f t="shared" si="6"/>
        <v>0</v>
      </c>
      <c r="L90" s="705">
        <f t="shared" si="7"/>
        <v>0</v>
      </c>
      <c r="M90" s="537"/>
      <c r="N90" s="706">
        <f>+IF(A90="",0,IF(A90=Table!$A$5,L90,(IF(A90=Table!$A$3,0,IF(A90=Table!$A$4,L90,0)))))</f>
        <v>0</v>
      </c>
      <c r="O90" s="672"/>
      <c r="P90" s="707">
        <f>-IF(A90=Table!$A$5,I90,0)+IF(A90=Table!$A$5,H90,0)</f>
        <v>0</v>
      </c>
      <c r="Q90" s="539" t="str">
        <f t="shared" si="8"/>
        <v>01/1900</v>
      </c>
      <c r="R90" s="475">
        <f t="shared" si="11"/>
        <v>1</v>
      </c>
      <c r="S90" s="691"/>
      <c r="T90" s="691"/>
      <c r="U90" s="691"/>
      <c r="V90" s="691"/>
      <c r="W90" s="818"/>
      <c r="X90" s="818"/>
      <c r="Y90" s="818"/>
      <c r="Z90" s="818"/>
    </row>
    <row r="91" spans="1:26" ht="15">
      <c r="A91" s="537"/>
      <c r="B91" s="669"/>
      <c r="C91" s="537"/>
      <c r="D91" s="848" t="str">
        <f t="shared" si="9"/>
        <v>Caisse-01/1900</v>
      </c>
      <c r="E91" s="670"/>
      <c r="F91" s="675"/>
      <c r="G91" s="540"/>
      <c r="H91" s="930"/>
      <c r="I91" s="931"/>
      <c r="J91" s="930">
        <f t="shared" si="10"/>
        <v>0</v>
      </c>
      <c r="K91" s="930">
        <f t="shared" si="6"/>
        <v>0</v>
      </c>
      <c r="L91" s="705">
        <f t="shared" si="7"/>
        <v>0</v>
      </c>
      <c r="M91" s="537"/>
      <c r="N91" s="706">
        <f>+IF(A91="",0,IF(A91=Table!$A$5,L91,(IF(A91=Table!$A$3,0,IF(A91=Table!$A$4,L91,0)))))</f>
        <v>0</v>
      </c>
      <c r="O91" s="672"/>
      <c r="P91" s="707">
        <f>-IF(A91=Table!$A$5,I91,0)+IF(A91=Table!$A$5,H91,0)</f>
        <v>0</v>
      </c>
      <c r="Q91" s="539" t="str">
        <f t="shared" si="8"/>
        <v>01/1900</v>
      </c>
      <c r="R91" s="475">
        <f t="shared" si="11"/>
        <v>1</v>
      </c>
      <c r="S91" s="691"/>
      <c r="T91" s="691"/>
      <c r="U91" s="691"/>
      <c r="V91" s="691"/>
      <c r="W91" s="818"/>
      <c r="X91" s="818"/>
      <c r="Y91" s="818"/>
      <c r="Z91" s="818"/>
    </row>
    <row r="92" spans="1:26" ht="15">
      <c r="A92" s="537"/>
      <c r="B92" s="669"/>
      <c r="C92" s="537"/>
      <c r="D92" s="848" t="str">
        <f t="shared" si="9"/>
        <v>Caisse-01/1900</v>
      </c>
      <c r="E92" s="670"/>
      <c r="F92" s="675"/>
      <c r="G92" s="540"/>
      <c r="H92" s="930"/>
      <c r="I92" s="931"/>
      <c r="J92" s="930">
        <f t="shared" si="10"/>
        <v>0</v>
      </c>
      <c r="K92" s="930">
        <f t="shared" si="6"/>
        <v>0</v>
      </c>
      <c r="L92" s="705">
        <f t="shared" si="7"/>
        <v>0</v>
      </c>
      <c r="M92" s="537"/>
      <c r="N92" s="706">
        <f>+IF(A92="",0,IF(A92=Table!$A$5,L92,(IF(A92=Table!$A$3,0,IF(A92=Table!$A$4,L92,0)))))</f>
        <v>0</v>
      </c>
      <c r="O92" s="672"/>
      <c r="P92" s="707">
        <f>-IF(A92=Table!$A$5,I92,0)+IF(A92=Table!$A$5,H92,0)</f>
        <v>0</v>
      </c>
      <c r="Q92" s="539" t="str">
        <f t="shared" si="8"/>
        <v>01/1900</v>
      </c>
      <c r="R92" s="475">
        <f t="shared" si="11"/>
        <v>1</v>
      </c>
      <c r="S92" s="691"/>
      <c r="T92" s="691"/>
      <c r="U92" s="691"/>
      <c r="V92" s="691"/>
      <c r="W92" s="818"/>
      <c r="X92" s="818"/>
      <c r="Y92" s="818"/>
      <c r="Z92" s="818"/>
    </row>
    <row r="93" spans="1:26" ht="15">
      <c r="A93" s="537"/>
      <c r="B93" s="669"/>
      <c r="C93" s="537"/>
      <c r="D93" s="848" t="str">
        <f t="shared" si="9"/>
        <v>Caisse-01/1900</v>
      </c>
      <c r="E93" s="670"/>
      <c r="F93" s="671"/>
      <c r="G93" s="540"/>
      <c r="H93" s="930"/>
      <c r="I93" s="931"/>
      <c r="J93" s="930">
        <f t="shared" si="10"/>
        <v>0</v>
      </c>
      <c r="K93" s="930">
        <f t="shared" si="6"/>
        <v>0</v>
      </c>
      <c r="L93" s="705">
        <f t="shared" si="7"/>
        <v>0</v>
      </c>
      <c r="M93" s="537"/>
      <c r="N93" s="706">
        <f>+IF(A93="",0,IF(A93=Table!$A$5,L93,(IF(A93=Table!$A$3,0,IF(A93=Table!$A$4,L93,0)))))</f>
        <v>0</v>
      </c>
      <c r="O93" s="672"/>
      <c r="P93" s="707">
        <f>-IF(A93=Table!$A$5,I93,0)+IF(A93=Table!$A$5,H93,0)</f>
        <v>0</v>
      </c>
      <c r="Q93" s="539" t="str">
        <f t="shared" si="8"/>
        <v>01/1900</v>
      </c>
      <c r="R93" s="475">
        <f t="shared" si="11"/>
        <v>1</v>
      </c>
      <c r="S93" s="691"/>
      <c r="T93" s="691"/>
      <c r="U93" s="691"/>
      <c r="V93" s="691"/>
      <c r="W93" s="818"/>
      <c r="X93" s="818"/>
      <c r="Y93" s="818"/>
      <c r="Z93" s="818"/>
    </row>
    <row r="94" spans="1:26" ht="15">
      <c r="A94" s="537"/>
      <c r="B94" s="669"/>
      <c r="C94" s="537"/>
      <c r="D94" s="848" t="str">
        <f t="shared" si="9"/>
        <v>Caisse-01/1900</v>
      </c>
      <c r="E94" s="670"/>
      <c r="F94" s="675"/>
      <c r="G94" s="540"/>
      <c r="H94" s="930"/>
      <c r="I94" s="931"/>
      <c r="J94" s="930">
        <f t="shared" si="10"/>
        <v>0</v>
      </c>
      <c r="K94" s="930">
        <f t="shared" si="6"/>
        <v>0</v>
      </c>
      <c r="L94" s="705">
        <f t="shared" si="7"/>
        <v>0</v>
      </c>
      <c r="M94" s="537"/>
      <c r="N94" s="706">
        <f>+IF(A94="",0,IF(A94=Table!$A$5,L94,(IF(A94=Table!$A$3,0,IF(A94=Table!$A$4,L94,0)))))</f>
        <v>0</v>
      </c>
      <c r="O94" s="672"/>
      <c r="P94" s="707">
        <f>-IF(A94=Table!$A$5,I94,0)+IF(A94=Table!$A$5,H94,0)</f>
        <v>0</v>
      </c>
      <c r="Q94" s="539" t="str">
        <f t="shared" si="8"/>
        <v>01/1900</v>
      </c>
      <c r="R94" s="475">
        <f t="shared" si="11"/>
        <v>1</v>
      </c>
      <c r="S94" s="691"/>
      <c r="T94" s="691"/>
      <c r="U94" s="691"/>
      <c r="V94" s="691"/>
      <c r="W94" s="818"/>
      <c r="X94" s="818"/>
      <c r="Y94" s="818"/>
      <c r="Z94" s="818"/>
    </row>
    <row r="95" spans="1:26" ht="15">
      <c r="A95" s="537"/>
      <c r="B95" s="669"/>
      <c r="C95" s="537"/>
      <c r="D95" s="848" t="str">
        <f t="shared" si="9"/>
        <v>Caisse-01/1900</v>
      </c>
      <c r="E95" s="670"/>
      <c r="F95" s="675"/>
      <c r="G95" s="540"/>
      <c r="H95" s="930"/>
      <c r="I95" s="931"/>
      <c r="J95" s="930">
        <f t="shared" si="10"/>
        <v>0</v>
      </c>
      <c r="K95" s="930">
        <f t="shared" si="6"/>
        <v>0</v>
      </c>
      <c r="L95" s="705">
        <f t="shared" si="7"/>
        <v>0</v>
      </c>
      <c r="M95" s="537"/>
      <c r="N95" s="706">
        <f>+IF(A95="",0,IF(A95=Table!$A$5,L95,(IF(A95=Table!$A$3,0,IF(A95=Table!$A$4,L95,0)))))</f>
        <v>0</v>
      </c>
      <c r="O95" s="672"/>
      <c r="P95" s="707">
        <f>-IF(A95=Table!$A$5,I95,0)+IF(A95=Table!$A$5,H95,0)</f>
        <v>0</v>
      </c>
      <c r="Q95" s="539" t="str">
        <f t="shared" si="8"/>
        <v>01/1900</v>
      </c>
      <c r="R95" s="475">
        <f t="shared" si="11"/>
        <v>1</v>
      </c>
      <c r="S95" s="691"/>
      <c r="T95" s="691"/>
      <c r="U95" s="691"/>
      <c r="V95" s="691"/>
      <c r="W95" s="818"/>
      <c r="X95" s="818"/>
      <c r="Y95" s="818"/>
      <c r="Z95" s="818"/>
    </row>
    <row r="96" spans="1:26" ht="15">
      <c r="A96" s="537"/>
      <c r="B96" s="669"/>
      <c r="C96" s="537"/>
      <c r="D96" s="848" t="str">
        <f t="shared" si="9"/>
        <v>Caisse-01/1900</v>
      </c>
      <c r="E96" s="670"/>
      <c r="F96" s="671"/>
      <c r="G96" s="540"/>
      <c r="H96" s="930"/>
      <c r="I96" s="931"/>
      <c r="J96" s="930">
        <f t="shared" si="10"/>
        <v>0</v>
      </c>
      <c r="K96" s="930">
        <f t="shared" si="6"/>
        <v>0</v>
      </c>
      <c r="L96" s="705">
        <f t="shared" si="7"/>
        <v>0</v>
      </c>
      <c r="M96" s="537"/>
      <c r="N96" s="706">
        <f>+IF(A96="",0,IF(A96=Table!$A$5,L96,(IF(A96=Table!$A$3,0,IF(A96=Table!$A$4,L96,0)))))</f>
        <v>0</v>
      </c>
      <c r="O96" s="672"/>
      <c r="P96" s="707">
        <f>-IF(A96=Table!$A$5,I96,0)+IF(A96=Table!$A$5,H96,0)</f>
        <v>0</v>
      </c>
      <c r="Q96" s="539" t="str">
        <f t="shared" si="8"/>
        <v>01/1900</v>
      </c>
      <c r="R96" s="475">
        <f t="shared" si="11"/>
        <v>1</v>
      </c>
      <c r="S96" s="691"/>
      <c r="T96" s="691"/>
      <c r="U96" s="691"/>
      <c r="V96" s="691"/>
      <c r="W96" s="818"/>
      <c r="X96" s="818"/>
      <c r="Y96" s="818"/>
      <c r="Z96" s="818"/>
    </row>
    <row r="97" spans="1:26" ht="15">
      <c r="A97" s="537"/>
      <c r="B97" s="669"/>
      <c r="C97" s="537"/>
      <c r="D97" s="848" t="str">
        <f t="shared" si="9"/>
        <v>Caisse-01/1900</v>
      </c>
      <c r="E97" s="670"/>
      <c r="F97" s="675"/>
      <c r="G97" s="540"/>
      <c r="H97" s="930"/>
      <c r="I97" s="931"/>
      <c r="J97" s="930">
        <f t="shared" si="10"/>
        <v>0</v>
      </c>
      <c r="K97" s="930">
        <f t="shared" si="6"/>
        <v>0</v>
      </c>
      <c r="L97" s="705">
        <f t="shared" si="7"/>
        <v>0</v>
      </c>
      <c r="M97" s="537"/>
      <c r="N97" s="706">
        <f>+IF(A97="",0,IF(A97=Table!$A$5,L97,(IF(A97=Table!$A$3,0,IF(A97=Table!$A$4,L97,0)))))</f>
        <v>0</v>
      </c>
      <c r="O97" s="672"/>
      <c r="P97" s="707">
        <f>-IF(A97=Table!$A$5,I97,0)+IF(A97=Table!$A$5,H97,0)</f>
        <v>0</v>
      </c>
      <c r="Q97" s="539" t="str">
        <f t="shared" si="8"/>
        <v>01/1900</v>
      </c>
      <c r="R97" s="475">
        <f t="shared" si="11"/>
        <v>1</v>
      </c>
      <c r="S97" s="691"/>
      <c r="T97" s="691"/>
      <c r="U97" s="691"/>
      <c r="V97" s="691"/>
      <c r="W97" s="818"/>
      <c r="X97" s="818"/>
      <c r="Y97" s="818"/>
      <c r="Z97" s="818"/>
    </row>
    <row r="98" spans="1:26" ht="15">
      <c r="A98" s="537"/>
      <c r="B98" s="669"/>
      <c r="C98" s="537"/>
      <c r="D98" s="848" t="str">
        <f t="shared" si="9"/>
        <v>Caisse-01/1900</v>
      </c>
      <c r="E98" s="670"/>
      <c r="F98" s="675"/>
      <c r="G98" s="540"/>
      <c r="H98" s="930"/>
      <c r="I98" s="931"/>
      <c r="J98" s="930">
        <f t="shared" si="10"/>
        <v>0</v>
      </c>
      <c r="K98" s="930">
        <f t="shared" si="6"/>
        <v>0</v>
      </c>
      <c r="L98" s="705">
        <f t="shared" si="7"/>
        <v>0</v>
      </c>
      <c r="M98" s="537"/>
      <c r="N98" s="706">
        <f>+IF(A98="",0,IF(A98=Table!$A$5,L98,(IF(A98=Table!$A$3,0,IF(A98=Table!$A$4,L98,0)))))</f>
        <v>0</v>
      </c>
      <c r="O98" s="672"/>
      <c r="P98" s="707">
        <f>-IF(A98=Table!$A$5,I98,0)+IF(A98=Table!$A$5,H98,0)</f>
        <v>0</v>
      </c>
      <c r="Q98" s="539" t="str">
        <f t="shared" si="8"/>
        <v>01/1900</v>
      </c>
      <c r="R98" s="475">
        <f t="shared" si="11"/>
        <v>1</v>
      </c>
      <c r="S98" s="691"/>
      <c r="T98" s="691"/>
      <c r="U98" s="691"/>
      <c r="V98" s="691"/>
      <c r="W98" s="818"/>
      <c r="X98" s="818"/>
      <c r="Y98" s="818"/>
      <c r="Z98" s="818"/>
    </row>
    <row r="99" spans="1:26" ht="15">
      <c r="A99" s="537"/>
      <c r="B99" s="669"/>
      <c r="C99" s="537"/>
      <c r="D99" s="848" t="str">
        <f t="shared" si="9"/>
        <v>Caisse-01/1900</v>
      </c>
      <c r="E99" s="670"/>
      <c r="F99" s="671"/>
      <c r="G99" s="540"/>
      <c r="H99" s="930"/>
      <c r="I99" s="931"/>
      <c r="J99" s="930">
        <f t="shared" si="10"/>
        <v>0</v>
      </c>
      <c r="K99" s="930">
        <f t="shared" si="6"/>
        <v>0</v>
      </c>
      <c r="L99" s="705">
        <f t="shared" si="7"/>
        <v>0</v>
      </c>
      <c r="M99" s="537"/>
      <c r="N99" s="706">
        <f>+IF(A99="",0,IF(A99=Table!$A$5,L99,(IF(A99=Table!$A$3,0,IF(A99=Table!$A$4,L99,0)))))</f>
        <v>0</v>
      </c>
      <c r="O99" s="672"/>
      <c r="P99" s="707">
        <f>-IF(A99=Table!$A$5,I99,0)+IF(A99=Table!$A$5,H99,0)</f>
        <v>0</v>
      </c>
      <c r="Q99" s="539" t="str">
        <f t="shared" si="8"/>
        <v>01/1900</v>
      </c>
      <c r="R99" s="475">
        <f t="shared" si="11"/>
        <v>1</v>
      </c>
      <c r="S99" s="691"/>
      <c r="T99" s="691"/>
      <c r="U99" s="691"/>
      <c r="V99" s="691"/>
      <c r="W99" s="818"/>
      <c r="X99" s="818"/>
      <c r="Y99" s="818"/>
      <c r="Z99" s="818"/>
    </row>
    <row r="100" spans="1:26" ht="15">
      <c r="A100" s="537"/>
      <c r="B100" s="669"/>
      <c r="C100" s="537"/>
      <c r="D100" s="848" t="str">
        <f t="shared" si="9"/>
        <v>Caisse-01/1900</v>
      </c>
      <c r="E100" s="670"/>
      <c r="F100" s="671"/>
      <c r="G100" s="540"/>
      <c r="H100" s="930"/>
      <c r="I100" s="931"/>
      <c r="J100" s="930">
        <f t="shared" si="10"/>
        <v>0</v>
      </c>
      <c r="K100" s="930">
        <f t="shared" si="6"/>
        <v>0</v>
      </c>
      <c r="L100" s="705">
        <f t="shared" si="7"/>
        <v>0</v>
      </c>
      <c r="M100" s="537"/>
      <c r="N100" s="706">
        <f>+IF(A100="",0,IF(A100=Table!$A$5,L100,(IF(A100=Table!$A$3,0,IF(A100=Table!$A$4,L100,0)))))</f>
        <v>0</v>
      </c>
      <c r="O100" s="672"/>
      <c r="P100" s="707">
        <f>-IF(A100=Table!$A$5,I100,0)+IF(A100=Table!$A$5,H100,0)</f>
        <v>0</v>
      </c>
      <c r="Q100" s="539" t="str">
        <f t="shared" si="8"/>
        <v>01/1900</v>
      </c>
      <c r="R100" s="475">
        <f t="shared" si="11"/>
        <v>1</v>
      </c>
      <c r="S100" s="691"/>
      <c r="T100" s="691"/>
      <c r="U100" s="691"/>
      <c r="V100" s="691"/>
      <c r="W100" s="818"/>
      <c r="X100" s="818"/>
      <c r="Y100" s="818"/>
      <c r="Z100" s="818"/>
    </row>
    <row r="101" spans="1:26" ht="15">
      <c r="A101" s="537"/>
      <c r="B101" s="669"/>
      <c r="C101" s="537"/>
      <c r="D101" s="848" t="str">
        <f t="shared" si="9"/>
        <v>Caisse-01/1900</v>
      </c>
      <c r="E101" s="670"/>
      <c r="F101" s="671"/>
      <c r="G101" s="540"/>
      <c r="H101" s="930"/>
      <c r="I101" s="931"/>
      <c r="J101" s="930">
        <f t="shared" si="10"/>
        <v>0</v>
      </c>
      <c r="K101" s="930">
        <f t="shared" si="6"/>
        <v>0</v>
      </c>
      <c r="L101" s="705">
        <f t="shared" si="7"/>
        <v>0</v>
      </c>
      <c r="M101" s="537"/>
      <c r="N101" s="706">
        <f>+IF(A101="",0,IF(A101=Table!$A$5,L101,(IF(A101=Table!$A$3,0,IF(A101=Table!$A$4,L101,0)))))</f>
        <v>0</v>
      </c>
      <c r="O101" s="672"/>
      <c r="P101" s="707">
        <f>-IF(A101=Table!$A$5,I101,0)+IF(A101=Table!$A$5,H101,0)</f>
        <v>0</v>
      </c>
      <c r="Q101" s="539" t="str">
        <f t="shared" si="8"/>
        <v>01/1900</v>
      </c>
      <c r="R101" s="475">
        <f t="shared" si="11"/>
        <v>1</v>
      </c>
      <c r="S101" s="691"/>
      <c r="T101" s="691"/>
      <c r="U101" s="691"/>
      <c r="V101" s="691"/>
      <c r="W101" s="818"/>
      <c r="X101" s="818"/>
      <c r="Y101" s="818"/>
      <c r="Z101" s="818"/>
    </row>
    <row r="102" spans="1:26" ht="15">
      <c r="A102" s="537"/>
      <c r="B102" s="669"/>
      <c r="C102" s="537"/>
      <c r="D102" s="848" t="str">
        <f t="shared" si="9"/>
        <v>Caisse-01/1900</v>
      </c>
      <c r="E102" s="670"/>
      <c r="F102" s="671"/>
      <c r="G102" s="540"/>
      <c r="H102" s="930"/>
      <c r="I102" s="931"/>
      <c r="J102" s="930">
        <f t="shared" si="10"/>
        <v>0</v>
      </c>
      <c r="K102" s="930">
        <f t="shared" si="6"/>
        <v>0</v>
      </c>
      <c r="L102" s="705">
        <f t="shared" si="7"/>
        <v>0</v>
      </c>
      <c r="M102" s="537"/>
      <c r="N102" s="706">
        <f>+IF(A102="",0,IF(A102=Table!$A$5,L102,(IF(A102=Table!$A$3,0,IF(A102=Table!$A$4,L102,0)))))</f>
        <v>0</v>
      </c>
      <c r="O102" s="672"/>
      <c r="P102" s="707">
        <f>-IF(A102=Table!$A$5,I102,0)+IF(A102=Table!$A$5,H102,0)</f>
        <v>0</v>
      </c>
      <c r="Q102" s="539" t="str">
        <f t="shared" si="8"/>
        <v>01/1900</v>
      </c>
      <c r="R102" s="475">
        <f t="shared" si="11"/>
        <v>1</v>
      </c>
      <c r="S102" s="691"/>
      <c r="T102" s="691"/>
      <c r="U102" s="691"/>
      <c r="V102" s="691"/>
      <c r="W102" s="818"/>
      <c r="X102" s="818"/>
      <c r="Y102" s="818"/>
      <c r="Z102" s="818"/>
    </row>
    <row r="103" spans="1:26" ht="15">
      <c r="A103" s="537"/>
      <c r="B103" s="669"/>
      <c r="C103" s="537"/>
      <c r="D103" s="848" t="str">
        <f t="shared" si="9"/>
        <v>Caisse-01/1900</v>
      </c>
      <c r="E103" s="670"/>
      <c r="F103" s="671"/>
      <c r="G103" s="540"/>
      <c r="H103" s="930"/>
      <c r="I103" s="931"/>
      <c r="J103" s="930">
        <f t="shared" si="10"/>
        <v>0</v>
      </c>
      <c r="K103" s="930">
        <f t="shared" si="6"/>
        <v>0</v>
      </c>
      <c r="L103" s="705">
        <f t="shared" si="7"/>
        <v>0</v>
      </c>
      <c r="M103" s="537"/>
      <c r="N103" s="706">
        <f>+IF(A103="",0,IF(A103=Table!$A$5,L103,(IF(A103=Table!$A$3,0,IF(A103=Table!$A$4,L103,0)))))</f>
        <v>0</v>
      </c>
      <c r="O103" s="672"/>
      <c r="P103" s="707">
        <f>-IF(A103=Table!$A$5,I103,0)+IF(A103=Table!$A$5,H103,0)</f>
        <v>0</v>
      </c>
      <c r="Q103" s="539" t="str">
        <f t="shared" si="8"/>
        <v>01/1900</v>
      </c>
      <c r="R103" s="475">
        <f t="shared" si="11"/>
        <v>1</v>
      </c>
      <c r="S103" s="691"/>
      <c r="T103" s="691"/>
      <c r="U103" s="691"/>
      <c r="V103" s="691"/>
      <c r="W103" s="818"/>
      <c r="X103" s="818"/>
      <c r="Y103" s="818"/>
      <c r="Z103" s="818"/>
    </row>
    <row r="104" spans="1:26" ht="15">
      <c r="A104" s="537"/>
      <c r="B104" s="669"/>
      <c r="C104" s="537"/>
      <c r="D104" s="848" t="str">
        <f t="shared" si="9"/>
        <v>Caisse-01/1900</v>
      </c>
      <c r="E104" s="670"/>
      <c r="F104" s="671"/>
      <c r="G104" s="540"/>
      <c r="H104" s="930"/>
      <c r="I104" s="931"/>
      <c r="J104" s="930">
        <f t="shared" si="10"/>
        <v>0</v>
      </c>
      <c r="K104" s="930">
        <f t="shared" si="6"/>
        <v>0</v>
      </c>
      <c r="L104" s="705">
        <f t="shared" si="7"/>
        <v>0</v>
      </c>
      <c r="M104" s="537"/>
      <c r="N104" s="706">
        <f>+IF(A104="",0,IF(A104=Table!$A$5,L104,(IF(A104=Table!$A$3,0,IF(A104=Table!$A$4,L104,0)))))</f>
        <v>0</v>
      </c>
      <c r="O104" s="672"/>
      <c r="P104" s="707">
        <f>-IF(A104=Table!$A$5,I104,0)+IF(A104=Table!$A$5,H104,0)</f>
        <v>0</v>
      </c>
      <c r="Q104" s="539" t="str">
        <f t="shared" si="8"/>
        <v>01/1900</v>
      </c>
      <c r="R104" s="475">
        <f t="shared" si="11"/>
        <v>1</v>
      </c>
      <c r="S104" s="691"/>
      <c r="T104" s="691"/>
      <c r="U104" s="691"/>
      <c r="V104" s="691"/>
      <c r="W104" s="818"/>
      <c r="X104" s="818"/>
      <c r="Y104" s="818"/>
      <c r="Z104" s="818"/>
    </row>
    <row r="105" spans="1:26" ht="15">
      <c r="A105" s="537"/>
      <c r="B105" s="669"/>
      <c r="C105" s="537"/>
      <c r="D105" s="848" t="str">
        <f t="shared" si="9"/>
        <v>Caisse-01/1900</v>
      </c>
      <c r="E105" s="670"/>
      <c r="F105" s="671"/>
      <c r="G105" s="540"/>
      <c r="H105" s="931"/>
      <c r="I105" s="931"/>
      <c r="J105" s="930">
        <f t="shared" si="10"/>
        <v>0</v>
      </c>
      <c r="K105" s="930">
        <f t="shared" si="6"/>
        <v>0</v>
      </c>
      <c r="L105" s="705">
        <f t="shared" si="7"/>
        <v>0</v>
      </c>
      <c r="M105" s="537"/>
      <c r="N105" s="706">
        <f>+IF(A105="",0,IF(A105=Table!$A$5,L105,(IF(A105=Table!$A$3,0,IF(A105=Table!$A$4,L105,0)))))</f>
        <v>0</v>
      </c>
      <c r="O105" s="672"/>
      <c r="P105" s="707">
        <f>-IF(A105=Table!$A$5,I105,0)+IF(A105=Table!$A$5,H105,0)</f>
        <v>0</v>
      </c>
      <c r="Q105" s="539" t="str">
        <f t="shared" si="8"/>
        <v>01/1900</v>
      </c>
      <c r="R105" s="475">
        <f t="shared" si="11"/>
        <v>1</v>
      </c>
      <c r="S105" s="691"/>
      <c r="T105" s="691"/>
      <c r="U105" s="691"/>
      <c r="V105" s="691"/>
      <c r="W105" s="818"/>
      <c r="X105" s="818"/>
      <c r="Y105" s="818"/>
      <c r="Z105" s="818"/>
    </row>
    <row r="106" spans="1:26" ht="15">
      <c r="A106" s="537"/>
      <c r="B106" s="669"/>
      <c r="C106" s="537"/>
      <c r="D106" s="848" t="str">
        <f t="shared" si="9"/>
        <v>Caisse-01/1900</v>
      </c>
      <c r="E106" s="670"/>
      <c r="F106" s="671"/>
      <c r="G106" s="540"/>
      <c r="H106" s="931"/>
      <c r="I106" s="931"/>
      <c r="J106" s="930">
        <f t="shared" si="10"/>
        <v>0</v>
      </c>
      <c r="K106" s="930">
        <f t="shared" si="6"/>
        <v>0</v>
      </c>
      <c r="L106" s="705">
        <f t="shared" si="7"/>
        <v>0</v>
      </c>
      <c r="M106" s="537"/>
      <c r="N106" s="706">
        <f>+IF(A106="",0,IF(A106=Table!$A$5,L106,(IF(A106=Table!$A$3,0,IF(A106=Table!$A$4,L106,0)))))</f>
        <v>0</v>
      </c>
      <c r="O106" s="672"/>
      <c r="P106" s="707">
        <f>-IF(A106=Table!$A$5,I106,0)+IF(A106=Table!$A$5,H106,0)</f>
        <v>0</v>
      </c>
      <c r="Q106" s="539" t="str">
        <f t="shared" si="8"/>
        <v>01/1900</v>
      </c>
      <c r="R106" s="475">
        <f t="shared" si="11"/>
        <v>1</v>
      </c>
      <c r="S106" s="691"/>
      <c r="T106" s="691"/>
      <c r="U106" s="691"/>
      <c r="V106" s="691"/>
      <c r="W106" s="818"/>
      <c r="X106" s="818"/>
      <c r="Y106" s="818"/>
      <c r="Z106" s="818"/>
    </row>
    <row r="107" spans="1:26" ht="15">
      <c r="A107" s="537"/>
      <c r="B107" s="669"/>
      <c r="C107" s="537"/>
      <c r="D107" s="848" t="str">
        <f t="shared" si="9"/>
        <v>Caisse-01/1900</v>
      </c>
      <c r="E107" s="670"/>
      <c r="F107" s="671"/>
      <c r="G107" s="673"/>
      <c r="H107" s="933"/>
      <c r="I107" s="931"/>
      <c r="J107" s="930">
        <f t="shared" si="10"/>
        <v>0</v>
      </c>
      <c r="K107" s="930">
        <f t="shared" si="6"/>
        <v>0</v>
      </c>
      <c r="L107" s="705">
        <f t="shared" si="7"/>
        <v>0</v>
      </c>
      <c r="M107" s="537"/>
      <c r="N107" s="706">
        <f>+IF(A107="",0,IF(A107=Table!$A$5,L107,(IF(A107=Table!$A$3,0,IF(A107=Table!$A$4,L107,0)))))</f>
        <v>0</v>
      </c>
      <c r="O107" s="672"/>
      <c r="P107" s="707">
        <f>-IF(A107=Table!$A$5,I107,0)+IF(A107=Table!$A$5,H107,0)</f>
        <v>0</v>
      </c>
      <c r="Q107" s="539" t="str">
        <f t="shared" si="8"/>
        <v>01/1900</v>
      </c>
      <c r="R107" s="475">
        <f t="shared" si="11"/>
        <v>1</v>
      </c>
      <c r="S107" s="691"/>
      <c r="T107" s="691"/>
      <c r="U107" s="691"/>
      <c r="V107" s="691"/>
      <c r="W107" s="818"/>
      <c r="X107" s="818"/>
      <c r="Y107" s="818"/>
      <c r="Z107" s="818"/>
    </row>
    <row r="108" spans="1:26" ht="15">
      <c r="A108" s="537"/>
      <c r="B108" s="669"/>
      <c r="C108" s="537"/>
      <c r="D108" s="848" t="str">
        <f t="shared" si="9"/>
        <v>Caisse-01/1900</v>
      </c>
      <c r="E108" s="670"/>
      <c r="F108" s="671"/>
      <c r="G108" s="673"/>
      <c r="H108" s="933"/>
      <c r="I108" s="931"/>
      <c r="J108" s="930">
        <f t="shared" si="10"/>
        <v>0</v>
      </c>
      <c r="K108" s="930">
        <f t="shared" si="6"/>
        <v>0</v>
      </c>
      <c r="L108" s="705">
        <f t="shared" si="7"/>
        <v>0</v>
      </c>
      <c r="M108" s="537"/>
      <c r="N108" s="706">
        <f>+IF(A108="",0,IF(A108=Table!$A$5,L108,(IF(A108=Table!$A$3,0,IF(A108=Table!$A$4,L108,0)))))</f>
        <v>0</v>
      </c>
      <c r="O108" s="672"/>
      <c r="P108" s="707">
        <f>-IF(A108=Table!$A$5,I108,0)+IF(A108=Table!$A$5,H108,0)</f>
        <v>0</v>
      </c>
      <c r="Q108" s="539" t="str">
        <f t="shared" si="8"/>
        <v>01/1900</v>
      </c>
      <c r="R108" s="475">
        <f t="shared" si="11"/>
        <v>1</v>
      </c>
      <c r="S108" s="691"/>
      <c r="T108" s="691"/>
      <c r="U108" s="691"/>
      <c r="V108" s="691"/>
      <c r="W108" s="818"/>
      <c r="X108" s="818"/>
      <c r="Y108" s="818"/>
      <c r="Z108" s="818"/>
    </row>
    <row r="109" spans="1:26" ht="15">
      <c r="A109" s="537"/>
      <c r="B109" s="669"/>
      <c r="C109" s="537"/>
      <c r="D109" s="848" t="str">
        <f t="shared" si="9"/>
        <v>Caisse-01/1900</v>
      </c>
      <c r="E109" s="670"/>
      <c r="F109" s="671"/>
      <c r="G109" s="673"/>
      <c r="H109" s="933"/>
      <c r="I109" s="931"/>
      <c r="J109" s="930">
        <f t="shared" si="10"/>
        <v>0</v>
      </c>
      <c r="K109" s="930">
        <f t="shared" si="6"/>
        <v>0</v>
      </c>
      <c r="L109" s="705">
        <f t="shared" si="7"/>
        <v>0</v>
      </c>
      <c r="M109" s="537"/>
      <c r="N109" s="706">
        <f>+IF(A109="",0,IF(A109=Table!$A$5,L109,(IF(A109=Table!$A$3,0,IF(A109=Table!$A$4,L109,0)))))</f>
        <v>0</v>
      </c>
      <c r="O109" s="672"/>
      <c r="P109" s="707">
        <f>-IF(A109=Table!$A$5,I109,0)+IF(A109=Table!$A$5,H109,0)</f>
        <v>0</v>
      </c>
      <c r="Q109" s="539" t="str">
        <f t="shared" si="8"/>
        <v>01/1900</v>
      </c>
      <c r="R109" s="475">
        <f t="shared" si="11"/>
        <v>1</v>
      </c>
      <c r="S109" s="691"/>
      <c r="T109" s="691"/>
      <c r="U109" s="691"/>
      <c r="V109" s="691"/>
      <c r="W109" s="818"/>
      <c r="X109" s="818"/>
      <c r="Y109" s="818"/>
      <c r="Z109" s="818"/>
    </row>
    <row r="110" spans="1:26" ht="15">
      <c r="A110" s="537"/>
      <c r="B110" s="669"/>
      <c r="C110" s="537"/>
      <c r="D110" s="848" t="str">
        <f t="shared" si="9"/>
        <v>Caisse-01/1900</v>
      </c>
      <c r="E110" s="670"/>
      <c r="F110" s="671"/>
      <c r="G110" s="673"/>
      <c r="H110" s="933"/>
      <c r="I110" s="931"/>
      <c r="J110" s="930">
        <f t="shared" si="10"/>
        <v>0</v>
      </c>
      <c r="K110" s="930">
        <f t="shared" si="6"/>
        <v>0</v>
      </c>
      <c r="L110" s="705">
        <f t="shared" si="7"/>
        <v>0</v>
      </c>
      <c r="M110" s="537"/>
      <c r="N110" s="706">
        <f>+IF(A110="",0,IF(A110=Table!$A$5,L110,(IF(A110=Table!$A$3,0,IF(A110=Table!$A$4,L110,0)))))</f>
        <v>0</v>
      </c>
      <c r="O110" s="672"/>
      <c r="P110" s="707">
        <f>-IF(A110=Table!$A$5,I110,0)+IF(A110=Table!$A$5,H110,0)</f>
        <v>0</v>
      </c>
      <c r="Q110" s="539" t="str">
        <f t="shared" si="8"/>
        <v>01/1900</v>
      </c>
      <c r="R110" s="475">
        <f t="shared" si="11"/>
        <v>1</v>
      </c>
      <c r="S110" s="691"/>
      <c r="T110" s="691"/>
      <c r="U110" s="691"/>
      <c r="V110" s="691"/>
      <c r="W110" s="818"/>
      <c r="X110" s="818"/>
      <c r="Y110" s="818"/>
      <c r="Z110" s="818"/>
    </row>
    <row r="111" spans="1:26" ht="15">
      <c r="A111" s="537"/>
      <c r="B111" s="669"/>
      <c r="C111" s="537"/>
      <c r="D111" s="848" t="str">
        <f t="shared" si="9"/>
        <v>Caisse-01/1900</v>
      </c>
      <c r="E111" s="670"/>
      <c r="F111" s="671"/>
      <c r="G111" s="673"/>
      <c r="H111" s="933"/>
      <c r="I111" s="931"/>
      <c r="J111" s="930">
        <f t="shared" si="10"/>
        <v>0</v>
      </c>
      <c r="K111" s="930">
        <f t="shared" si="6"/>
        <v>0</v>
      </c>
      <c r="L111" s="705">
        <f t="shared" si="7"/>
        <v>0</v>
      </c>
      <c r="M111" s="537"/>
      <c r="N111" s="706">
        <f>+IF(A111="",0,IF(A111=Table!$A$5,L111,(IF(A111=Table!$A$3,0,IF(A111=Table!$A$4,L111,0)))))</f>
        <v>0</v>
      </c>
      <c r="O111" s="672"/>
      <c r="P111" s="707">
        <f>-IF(A111=Table!$A$5,I111,0)+IF(A111=Table!$A$5,H111,0)</f>
        <v>0</v>
      </c>
      <c r="Q111" s="539" t="str">
        <f t="shared" si="8"/>
        <v>01/1900</v>
      </c>
      <c r="R111" s="475">
        <f t="shared" si="11"/>
        <v>1</v>
      </c>
      <c r="S111" s="691"/>
      <c r="T111" s="691"/>
      <c r="U111" s="691"/>
      <c r="V111" s="691"/>
      <c r="W111" s="818"/>
      <c r="X111" s="818"/>
      <c r="Y111" s="818"/>
      <c r="Z111" s="818"/>
    </row>
    <row r="112" spans="1:26" ht="15">
      <c r="A112" s="537"/>
      <c r="B112" s="669"/>
      <c r="C112" s="537"/>
      <c r="D112" s="848" t="str">
        <f t="shared" si="9"/>
        <v>Caisse-01/1900</v>
      </c>
      <c r="E112" s="670"/>
      <c r="F112" s="675"/>
      <c r="G112" s="673"/>
      <c r="H112" s="933"/>
      <c r="I112" s="931"/>
      <c r="J112" s="930">
        <f t="shared" si="10"/>
        <v>0</v>
      </c>
      <c r="K112" s="930">
        <f t="shared" si="6"/>
        <v>0</v>
      </c>
      <c r="L112" s="705">
        <f t="shared" si="7"/>
        <v>0</v>
      </c>
      <c r="M112" s="537"/>
      <c r="N112" s="706">
        <f>+IF(A112="",0,IF(A112=Table!$A$5,L112,(IF(A112=Table!$A$3,0,IF(A112=Table!$A$4,L112,0)))))</f>
        <v>0</v>
      </c>
      <c r="O112" s="672"/>
      <c r="P112" s="707">
        <f>-IF(A112=Table!$A$5,I112,0)+IF(A112=Table!$A$5,H112,0)</f>
        <v>0</v>
      </c>
      <c r="Q112" s="539" t="str">
        <f t="shared" si="8"/>
        <v>01/1900</v>
      </c>
      <c r="R112" s="475">
        <f t="shared" si="11"/>
        <v>1</v>
      </c>
      <c r="S112" s="691"/>
      <c r="T112" s="691"/>
      <c r="U112" s="691"/>
      <c r="V112" s="691"/>
      <c r="W112" s="818"/>
      <c r="X112" s="818"/>
      <c r="Y112" s="818"/>
      <c r="Z112" s="818"/>
    </row>
    <row r="113" spans="1:26" ht="15">
      <c r="A113" s="537"/>
      <c r="B113" s="669"/>
      <c r="C113" s="537"/>
      <c r="D113" s="848" t="str">
        <f t="shared" si="9"/>
        <v>Caisse-01/1900</v>
      </c>
      <c r="E113" s="541"/>
      <c r="F113" s="671"/>
      <c r="G113" s="673"/>
      <c r="H113" s="933"/>
      <c r="I113" s="931"/>
      <c r="J113" s="930">
        <f t="shared" si="10"/>
        <v>0</v>
      </c>
      <c r="K113" s="930">
        <f t="shared" si="6"/>
        <v>0</v>
      </c>
      <c r="L113" s="705">
        <f t="shared" si="7"/>
        <v>0</v>
      </c>
      <c r="M113" s="537"/>
      <c r="N113" s="706">
        <f>+IF(A113="",0,IF(A113=Table!$A$5,L113,(IF(A113=Table!$A$3,0,IF(A113=Table!$A$4,L113,0)))))</f>
        <v>0</v>
      </c>
      <c r="O113" s="672"/>
      <c r="P113" s="707">
        <f>-IF(A113=Table!$A$5,I113,0)+IF(A113=Table!$A$5,H113,0)</f>
        <v>0</v>
      </c>
      <c r="Q113" s="539" t="str">
        <f t="shared" si="8"/>
        <v>01/1900</v>
      </c>
      <c r="R113" s="475">
        <f t="shared" si="11"/>
        <v>1</v>
      </c>
      <c r="S113" s="691"/>
      <c r="T113" s="691"/>
      <c r="U113" s="691"/>
      <c r="V113" s="691"/>
      <c r="W113" s="818"/>
      <c r="X113" s="818"/>
      <c r="Y113" s="818"/>
      <c r="Z113" s="818"/>
    </row>
    <row r="114" spans="1:26" ht="15">
      <c r="A114" s="537"/>
      <c r="B114" s="669"/>
      <c r="C114" s="537"/>
      <c r="D114" s="848" t="str">
        <f t="shared" si="9"/>
        <v>Caisse-01/1900</v>
      </c>
      <c r="E114" s="674"/>
      <c r="F114" s="671"/>
      <c r="G114" s="673"/>
      <c r="H114" s="933"/>
      <c r="I114" s="931"/>
      <c r="J114" s="930">
        <f t="shared" si="10"/>
        <v>0</v>
      </c>
      <c r="K114" s="930">
        <f t="shared" si="6"/>
        <v>0</v>
      </c>
      <c r="L114" s="705">
        <f t="shared" si="7"/>
        <v>0</v>
      </c>
      <c r="M114" s="537"/>
      <c r="N114" s="706">
        <f>+IF(A114="",0,IF(A114=Table!$A$5,L114,(IF(A114=Table!$A$3,0,IF(A114=Table!$A$4,L114,0)))))</f>
        <v>0</v>
      </c>
      <c r="O114" s="672"/>
      <c r="P114" s="707">
        <f>-IF(A114=Table!$A$5,I114,0)+IF(A114=Table!$A$5,H114,0)</f>
        <v>0</v>
      </c>
      <c r="Q114" s="539" t="str">
        <f t="shared" si="8"/>
        <v>01/1900</v>
      </c>
      <c r="R114" s="475">
        <f t="shared" si="11"/>
        <v>1</v>
      </c>
      <c r="S114" s="691"/>
      <c r="T114" s="691"/>
      <c r="U114" s="691"/>
      <c r="V114" s="691"/>
      <c r="W114" s="818"/>
      <c r="X114" s="818"/>
      <c r="Y114" s="818"/>
      <c r="Z114" s="818"/>
    </row>
    <row r="115" spans="1:26" ht="15">
      <c r="A115" s="537"/>
      <c r="B115" s="669"/>
      <c r="C115" s="537"/>
      <c r="D115" s="848" t="str">
        <f t="shared" si="9"/>
        <v>Caisse-01/1900</v>
      </c>
      <c r="E115" s="540"/>
      <c r="F115" s="671"/>
      <c r="G115" s="673"/>
      <c r="H115" s="931"/>
      <c r="I115" s="933"/>
      <c r="J115" s="930">
        <f t="shared" si="10"/>
        <v>0</v>
      </c>
      <c r="K115" s="930">
        <f t="shared" si="6"/>
        <v>0</v>
      </c>
      <c r="L115" s="705">
        <f t="shared" si="7"/>
        <v>0</v>
      </c>
      <c r="M115" s="537"/>
      <c r="N115" s="706">
        <f>+IF(A115="",0,IF(A115=Table!$A$5,L115,(IF(A115=Table!$A$3,0,IF(A115=Table!$A$4,L115,0)))))</f>
        <v>0</v>
      </c>
      <c r="O115" s="672"/>
      <c r="P115" s="707">
        <f>-IF(A115=Table!$A$5,I115,0)+IF(A115=Table!$A$5,H115,0)</f>
        <v>0</v>
      </c>
      <c r="Q115" s="539" t="str">
        <f t="shared" si="8"/>
        <v>01/1900</v>
      </c>
      <c r="R115" s="475">
        <f t="shared" si="11"/>
        <v>1</v>
      </c>
      <c r="S115" s="691"/>
      <c r="T115" s="691"/>
      <c r="U115" s="691"/>
      <c r="V115" s="691"/>
      <c r="W115" s="818"/>
      <c r="X115" s="818"/>
      <c r="Y115" s="818"/>
      <c r="Z115" s="818"/>
    </row>
    <row r="116" spans="1:26" ht="15">
      <c r="A116" s="537"/>
      <c r="B116" s="669"/>
      <c r="C116" s="537"/>
      <c r="D116" s="848" t="str">
        <f t="shared" si="9"/>
        <v>Caisse-01/1900</v>
      </c>
      <c r="E116" s="670"/>
      <c r="F116" s="675"/>
      <c r="G116" s="673"/>
      <c r="H116" s="933"/>
      <c r="I116" s="931"/>
      <c r="J116" s="930">
        <f t="shared" si="10"/>
        <v>0</v>
      </c>
      <c r="K116" s="930">
        <f t="shared" si="6"/>
        <v>0</v>
      </c>
      <c r="L116" s="705">
        <f t="shared" si="7"/>
        <v>0</v>
      </c>
      <c r="M116" s="537"/>
      <c r="N116" s="706">
        <f>+IF(A116="",0,IF(A116=Table!$A$5,L116,(IF(A116=Table!$A$3,0,IF(A116=Table!$A$4,L116,0)))))</f>
        <v>0</v>
      </c>
      <c r="O116" s="672"/>
      <c r="P116" s="707">
        <f>-IF(A116=Table!$A$5,I116,0)+IF(A116=Table!$A$5,H116,0)</f>
        <v>0</v>
      </c>
      <c r="Q116" s="539" t="str">
        <f t="shared" si="8"/>
        <v>01/1900</v>
      </c>
      <c r="R116" s="475">
        <f t="shared" si="11"/>
        <v>1</v>
      </c>
      <c r="S116" s="691"/>
      <c r="T116" s="691"/>
      <c r="U116" s="691"/>
      <c r="V116" s="691"/>
      <c r="W116" s="818"/>
      <c r="X116" s="818"/>
      <c r="Y116" s="818"/>
      <c r="Z116" s="818"/>
    </row>
    <row r="117" spans="1:26" ht="15">
      <c r="A117" s="537"/>
      <c r="B117" s="669"/>
      <c r="C117" s="537"/>
      <c r="D117" s="848" t="str">
        <f t="shared" si="9"/>
        <v>Caisse-01/1900</v>
      </c>
      <c r="E117" s="670"/>
      <c r="F117" s="671"/>
      <c r="G117" s="673"/>
      <c r="H117" s="933"/>
      <c r="I117" s="931"/>
      <c r="J117" s="930">
        <f t="shared" si="10"/>
        <v>0</v>
      </c>
      <c r="K117" s="930">
        <f t="shared" si="6"/>
        <v>0</v>
      </c>
      <c r="L117" s="705">
        <f t="shared" si="7"/>
        <v>0</v>
      </c>
      <c r="M117" s="537"/>
      <c r="N117" s="706">
        <f>+IF(A117="",0,IF(A117=Table!$A$5,L117,(IF(A117=Table!$A$3,0,IF(A117=Table!$A$4,L117,0)))))</f>
        <v>0</v>
      </c>
      <c r="O117" s="672"/>
      <c r="P117" s="707">
        <f>-IF(A117=Table!$A$5,I117,0)+IF(A117=Table!$A$5,H117,0)</f>
        <v>0</v>
      </c>
      <c r="Q117" s="539" t="str">
        <f t="shared" si="8"/>
        <v>01/1900</v>
      </c>
      <c r="R117" s="475">
        <f t="shared" si="11"/>
        <v>1</v>
      </c>
      <c r="S117" s="691"/>
      <c r="T117" s="691"/>
      <c r="U117" s="691"/>
      <c r="V117" s="691"/>
      <c r="W117" s="818"/>
      <c r="X117" s="818"/>
      <c r="Y117" s="818"/>
      <c r="Z117" s="818"/>
    </row>
    <row r="118" spans="1:26" ht="15">
      <c r="A118" s="537"/>
      <c r="B118" s="669"/>
      <c r="C118" s="537"/>
      <c r="D118" s="848" t="str">
        <f t="shared" si="9"/>
        <v>Caisse-01/1900</v>
      </c>
      <c r="E118" s="670"/>
      <c r="F118" s="671"/>
      <c r="G118" s="673"/>
      <c r="H118" s="933"/>
      <c r="I118" s="931"/>
      <c r="J118" s="930">
        <f t="shared" si="10"/>
        <v>0</v>
      </c>
      <c r="K118" s="930">
        <f t="shared" si="6"/>
        <v>0</v>
      </c>
      <c r="L118" s="705">
        <f t="shared" si="7"/>
        <v>0</v>
      </c>
      <c r="M118" s="537"/>
      <c r="N118" s="706">
        <f>+IF(A118="",0,IF(A118=Table!$A$5,L118,(IF(A118=Table!$A$3,0,IF(A118=Table!$A$4,L118,0)))))</f>
        <v>0</v>
      </c>
      <c r="O118" s="672"/>
      <c r="P118" s="707">
        <f>-IF(A118=Table!$A$5,I118,0)+IF(A118=Table!$A$5,H118,0)</f>
        <v>0</v>
      </c>
      <c r="Q118" s="539" t="str">
        <f t="shared" si="8"/>
        <v>01/1900</v>
      </c>
      <c r="R118" s="475">
        <f t="shared" si="11"/>
        <v>1</v>
      </c>
      <c r="S118" s="691"/>
      <c r="T118" s="691"/>
      <c r="U118" s="691"/>
      <c r="V118" s="691"/>
      <c r="W118" s="818"/>
      <c r="X118" s="818"/>
      <c r="Y118" s="818"/>
      <c r="Z118" s="818"/>
    </row>
    <row r="119" spans="1:26" ht="15">
      <c r="A119" s="537"/>
      <c r="B119" s="669"/>
      <c r="C119" s="537"/>
      <c r="D119" s="848" t="str">
        <f t="shared" si="9"/>
        <v>Caisse-01/1900</v>
      </c>
      <c r="E119" s="670"/>
      <c r="F119" s="671"/>
      <c r="G119" s="673"/>
      <c r="H119" s="933"/>
      <c r="I119" s="931"/>
      <c r="J119" s="930">
        <f t="shared" si="10"/>
        <v>0</v>
      </c>
      <c r="K119" s="930">
        <f t="shared" si="6"/>
        <v>0</v>
      </c>
      <c r="L119" s="705">
        <f t="shared" si="7"/>
        <v>0</v>
      </c>
      <c r="M119" s="537"/>
      <c r="N119" s="706">
        <f>+IF(A119="",0,IF(A119=Table!$A$5,L119,(IF(A119=Table!$A$3,0,IF(A119=Table!$A$4,L119,0)))))</f>
        <v>0</v>
      </c>
      <c r="O119" s="672"/>
      <c r="P119" s="707">
        <f>-IF(A119=Table!$A$5,I119,0)+IF(A119=Table!$A$5,H119,0)</f>
        <v>0</v>
      </c>
      <c r="Q119" s="539" t="str">
        <f t="shared" si="8"/>
        <v>01/1900</v>
      </c>
      <c r="R119" s="475">
        <f t="shared" si="11"/>
        <v>1</v>
      </c>
      <c r="S119" s="691"/>
      <c r="T119" s="691"/>
      <c r="U119" s="691"/>
      <c r="V119" s="691"/>
      <c r="W119" s="818"/>
      <c r="X119" s="818"/>
      <c r="Y119" s="818"/>
      <c r="Z119" s="818"/>
    </row>
    <row r="120" spans="1:26" ht="15">
      <c r="A120" s="537"/>
      <c r="B120" s="669"/>
      <c r="C120" s="537"/>
      <c r="D120" s="848" t="str">
        <f t="shared" si="9"/>
        <v>Caisse-01/1900</v>
      </c>
      <c r="E120" s="670"/>
      <c r="F120" s="671"/>
      <c r="G120" s="673"/>
      <c r="H120" s="933"/>
      <c r="I120" s="931"/>
      <c r="J120" s="930">
        <f t="shared" si="10"/>
        <v>0</v>
      </c>
      <c r="K120" s="930">
        <f t="shared" si="6"/>
        <v>0</v>
      </c>
      <c r="L120" s="705">
        <f t="shared" si="7"/>
        <v>0</v>
      </c>
      <c r="M120" s="537"/>
      <c r="N120" s="706">
        <f>+IF(A120="",0,IF(A120=Table!$A$5,L120,(IF(A120=Table!$A$3,0,IF(A120=Table!$A$4,L120,0)))))</f>
        <v>0</v>
      </c>
      <c r="O120" s="672"/>
      <c r="P120" s="707">
        <f>-IF(A120=Table!$A$5,I120,0)+IF(A120=Table!$A$5,H120,0)</f>
        <v>0</v>
      </c>
      <c r="Q120" s="539" t="str">
        <f t="shared" si="8"/>
        <v>01/1900</v>
      </c>
      <c r="R120" s="475">
        <f t="shared" si="11"/>
        <v>1</v>
      </c>
      <c r="S120" s="691"/>
      <c r="T120" s="691"/>
      <c r="U120" s="691"/>
      <c r="V120" s="691"/>
      <c r="W120" s="818"/>
      <c r="X120" s="818"/>
      <c r="Y120" s="818"/>
      <c r="Z120" s="818"/>
    </row>
    <row r="121" spans="1:26" ht="15">
      <c r="A121" s="537"/>
      <c r="B121" s="669"/>
      <c r="C121" s="537"/>
      <c r="D121" s="848" t="str">
        <f t="shared" si="9"/>
        <v>Caisse-01/1900</v>
      </c>
      <c r="E121" s="670"/>
      <c r="F121" s="671"/>
      <c r="G121" s="673"/>
      <c r="H121" s="933"/>
      <c r="I121" s="931"/>
      <c r="J121" s="930">
        <f t="shared" si="10"/>
        <v>0</v>
      </c>
      <c r="K121" s="930">
        <f t="shared" si="6"/>
        <v>0</v>
      </c>
      <c r="L121" s="705">
        <f t="shared" si="7"/>
        <v>0</v>
      </c>
      <c r="M121" s="537"/>
      <c r="N121" s="706">
        <f>+IF(A121="",0,IF(A121=Table!$A$5,L121,(IF(A121=Table!$A$3,0,IF(A121=Table!$A$4,L121,0)))))</f>
        <v>0</v>
      </c>
      <c r="O121" s="672"/>
      <c r="P121" s="707">
        <f>-IF(A121=Table!$A$5,I121,0)+IF(A121=Table!$A$5,H121,0)</f>
        <v>0</v>
      </c>
      <c r="Q121" s="539" t="str">
        <f t="shared" si="8"/>
        <v>01/1900</v>
      </c>
      <c r="R121" s="475">
        <f t="shared" si="11"/>
        <v>1</v>
      </c>
      <c r="S121" s="691"/>
      <c r="T121" s="691"/>
      <c r="U121" s="691"/>
      <c r="V121" s="691"/>
      <c r="W121" s="818"/>
      <c r="X121" s="818"/>
      <c r="Y121" s="818"/>
      <c r="Z121" s="818"/>
    </row>
    <row r="122" spans="1:26" ht="15">
      <c r="A122" s="537"/>
      <c r="B122" s="669"/>
      <c r="C122" s="537"/>
      <c r="D122" s="848" t="str">
        <f t="shared" si="9"/>
        <v>Caisse-01/1900</v>
      </c>
      <c r="E122" s="674"/>
      <c r="F122" s="676"/>
      <c r="G122" s="673"/>
      <c r="H122" s="933"/>
      <c r="I122" s="931"/>
      <c r="J122" s="930">
        <f t="shared" si="10"/>
        <v>0</v>
      </c>
      <c r="K122" s="930">
        <f t="shared" si="6"/>
        <v>0</v>
      </c>
      <c r="L122" s="705">
        <f t="shared" si="7"/>
        <v>0</v>
      </c>
      <c r="M122" s="537"/>
      <c r="N122" s="706">
        <f>+IF(A122="",0,IF(A122=Table!$A$5,L122,(IF(A122=Table!$A$3,0,IF(A122=Table!$A$4,L122,0)))))</f>
        <v>0</v>
      </c>
      <c r="O122" s="672"/>
      <c r="P122" s="707">
        <f>-IF(A122=Table!$A$5,I122,0)+IF(A122=Table!$A$5,H122,0)</f>
        <v>0</v>
      </c>
      <c r="Q122" s="539" t="str">
        <f t="shared" si="8"/>
        <v>01/1900</v>
      </c>
      <c r="R122" s="475">
        <f t="shared" si="11"/>
        <v>1</v>
      </c>
      <c r="S122" s="691"/>
      <c r="T122" s="691"/>
      <c r="U122" s="691"/>
      <c r="V122" s="691"/>
      <c r="W122" s="818"/>
      <c r="X122" s="818"/>
      <c r="Y122" s="818"/>
      <c r="Z122" s="818"/>
    </row>
    <row r="123" spans="1:26" ht="15">
      <c r="A123" s="537"/>
      <c r="B123" s="669"/>
      <c r="C123" s="537"/>
      <c r="D123" s="848" t="str">
        <f t="shared" si="9"/>
        <v>Caisse-01/1900</v>
      </c>
      <c r="E123" s="674"/>
      <c r="F123" s="676"/>
      <c r="G123" s="673"/>
      <c r="H123" s="933"/>
      <c r="I123" s="931"/>
      <c r="J123" s="930">
        <f t="shared" si="10"/>
        <v>0</v>
      </c>
      <c r="K123" s="930">
        <f t="shared" si="6"/>
        <v>0</v>
      </c>
      <c r="L123" s="705">
        <f t="shared" si="7"/>
        <v>0</v>
      </c>
      <c r="M123" s="537"/>
      <c r="N123" s="706">
        <f>+IF(A123="",0,IF(A123=Table!$A$5,L123,(IF(A123=Table!$A$3,0,IF(A123=Table!$A$4,L123,0)))))</f>
        <v>0</v>
      </c>
      <c r="O123" s="672"/>
      <c r="P123" s="707">
        <f>-IF(A123=Table!$A$5,I123,0)+IF(A123=Table!$A$5,H123,0)</f>
        <v>0</v>
      </c>
      <c r="Q123" s="539" t="str">
        <f t="shared" si="8"/>
        <v>01/1900</v>
      </c>
      <c r="R123" s="475">
        <f t="shared" si="11"/>
        <v>1</v>
      </c>
      <c r="S123" s="691"/>
      <c r="T123" s="691"/>
      <c r="U123" s="691"/>
      <c r="V123" s="691"/>
      <c r="W123" s="818"/>
      <c r="X123" s="818"/>
      <c r="Y123" s="818"/>
      <c r="Z123" s="818"/>
    </row>
    <row r="124" spans="1:26" ht="15">
      <c r="A124" s="537"/>
      <c r="B124" s="669"/>
      <c r="C124" s="537"/>
      <c r="D124" s="848" t="str">
        <f t="shared" si="9"/>
        <v>Caisse-01/1900</v>
      </c>
      <c r="E124" s="541"/>
      <c r="F124" s="677"/>
      <c r="G124" s="673"/>
      <c r="H124" s="932"/>
      <c r="I124" s="933"/>
      <c r="J124" s="930">
        <f t="shared" si="10"/>
        <v>0</v>
      </c>
      <c r="K124" s="930">
        <f t="shared" si="6"/>
        <v>0</v>
      </c>
      <c r="L124" s="705">
        <f t="shared" si="7"/>
        <v>0</v>
      </c>
      <c r="M124" s="537"/>
      <c r="N124" s="706">
        <f>+IF(A124="",0,IF(A124=Table!$A$5,L124,(IF(A124=Table!$A$3,0,IF(A124=Table!$A$4,L124,0)))))</f>
        <v>0</v>
      </c>
      <c r="O124" s="672"/>
      <c r="P124" s="707">
        <f>-IF(A124=Table!$A$5,I124,0)+IF(A124=Table!$A$5,H124,0)</f>
        <v>0</v>
      </c>
      <c r="Q124" s="539" t="str">
        <f t="shared" si="8"/>
        <v>01/1900</v>
      </c>
      <c r="R124" s="475">
        <f t="shared" si="11"/>
        <v>1</v>
      </c>
      <c r="S124" s="691"/>
      <c r="T124" s="691"/>
      <c r="U124" s="691"/>
      <c r="V124" s="691"/>
      <c r="W124" s="818"/>
      <c r="X124" s="818"/>
      <c r="Y124" s="818"/>
      <c r="Z124" s="818"/>
    </row>
    <row r="125" spans="1:26" ht="15">
      <c r="A125" s="537"/>
      <c r="B125" s="669"/>
      <c r="C125" s="537"/>
      <c r="D125" s="848" t="str">
        <f t="shared" si="9"/>
        <v>Caisse-01/1900</v>
      </c>
      <c r="E125" s="540"/>
      <c r="F125" s="677"/>
      <c r="G125" s="673"/>
      <c r="H125" s="931"/>
      <c r="I125" s="933"/>
      <c r="J125" s="930">
        <f t="shared" si="10"/>
        <v>0</v>
      </c>
      <c r="K125" s="930">
        <f t="shared" si="6"/>
        <v>0</v>
      </c>
      <c r="L125" s="705">
        <f t="shared" si="7"/>
        <v>0</v>
      </c>
      <c r="M125" s="537"/>
      <c r="N125" s="706">
        <f>+IF(A125="",0,IF(A125=Table!$A$5,L125,(IF(A125=Table!$A$3,0,IF(A125=Table!$A$4,L125,0)))))</f>
        <v>0</v>
      </c>
      <c r="O125" s="672"/>
      <c r="P125" s="707">
        <f>-IF(A125=Table!$A$5,I125,0)+IF(A125=Table!$A$5,H125,0)</f>
        <v>0</v>
      </c>
      <c r="Q125" s="539" t="str">
        <f t="shared" si="8"/>
        <v>01/1900</v>
      </c>
      <c r="R125" s="475">
        <f t="shared" si="11"/>
        <v>1</v>
      </c>
      <c r="S125" s="691"/>
      <c r="T125" s="691"/>
      <c r="U125" s="691"/>
      <c r="V125" s="691"/>
      <c r="W125" s="818"/>
      <c r="X125" s="818"/>
      <c r="Y125" s="818"/>
      <c r="Z125" s="818"/>
    </row>
    <row r="126" spans="1:26" ht="15">
      <c r="A126" s="537"/>
      <c r="B126" s="669"/>
      <c r="C126" s="537"/>
      <c r="D126" s="848" t="str">
        <f t="shared" si="9"/>
        <v>Caisse-01/1900</v>
      </c>
      <c r="E126" s="540"/>
      <c r="F126" s="677"/>
      <c r="G126" s="673"/>
      <c r="H126" s="931"/>
      <c r="I126" s="933"/>
      <c r="J126" s="930">
        <f t="shared" si="10"/>
        <v>0</v>
      </c>
      <c r="K126" s="930">
        <f t="shared" si="6"/>
        <v>0</v>
      </c>
      <c r="L126" s="705">
        <f t="shared" si="7"/>
        <v>0</v>
      </c>
      <c r="M126" s="537"/>
      <c r="N126" s="706">
        <f>+IF(A126="",0,IF(A126=Table!$A$5,L126,(IF(A126=Table!$A$3,0,IF(A126=Table!$A$4,L126,0)))))</f>
        <v>0</v>
      </c>
      <c r="O126" s="672"/>
      <c r="P126" s="707">
        <f>-IF(A126=Table!$A$5,I126,0)+IF(A126=Table!$A$5,H126,0)</f>
        <v>0</v>
      </c>
      <c r="Q126" s="539" t="str">
        <f t="shared" si="8"/>
        <v>01/1900</v>
      </c>
      <c r="R126" s="475">
        <f t="shared" si="11"/>
        <v>1</v>
      </c>
      <c r="S126" s="691"/>
      <c r="T126" s="691"/>
      <c r="U126" s="691"/>
      <c r="V126" s="691"/>
      <c r="W126" s="818"/>
      <c r="X126" s="818"/>
      <c r="Y126" s="818"/>
      <c r="Z126" s="818"/>
    </row>
    <row r="127" spans="1:26" ht="15">
      <c r="A127" s="537"/>
      <c r="B127" s="669"/>
      <c r="C127" s="537"/>
      <c r="D127" s="848" t="str">
        <f t="shared" si="9"/>
        <v>Caisse-01/1900</v>
      </c>
      <c r="E127" s="670"/>
      <c r="F127" s="540"/>
      <c r="G127" s="540"/>
      <c r="H127" s="930"/>
      <c r="I127" s="930"/>
      <c r="J127" s="930">
        <f t="shared" si="10"/>
        <v>0</v>
      </c>
      <c r="K127" s="930">
        <f t="shared" si="6"/>
        <v>0</v>
      </c>
      <c r="L127" s="705">
        <f t="shared" si="7"/>
        <v>0</v>
      </c>
      <c r="M127" s="537"/>
      <c r="N127" s="706">
        <f>+IF(A127="",0,IF(A127=Table!$A$5,L127,(IF(A127=Table!$A$3,0,IF(A127=Table!$A$4,L127,0)))))</f>
        <v>0</v>
      </c>
      <c r="O127" s="672"/>
      <c r="P127" s="707">
        <f>-IF(A127=Table!$A$5,I127,0)+IF(A127=Table!$A$5,H127,0)</f>
        <v>0</v>
      </c>
      <c r="Q127" s="539" t="str">
        <f t="shared" si="8"/>
        <v>01/1900</v>
      </c>
      <c r="R127" s="475">
        <f t="shared" si="11"/>
        <v>1</v>
      </c>
      <c r="S127" s="691"/>
      <c r="T127" s="691"/>
      <c r="U127" s="691"/>
      <c r="V127" s="691"/>
      <c r="W127" s="818"/>
      <c r="X127" s="818"/>
      <c r="Y127" s="818"/>
      <c r="Z127" s="818"/>
    </row>
    <row r="128" spans="1:26" ht="15">
      <c r="A128" s="537"/>
      <c r="B128" s="669"/>
      <c r="C128" s="537"/>
      <c r="D128" s="848" t="str">
        <f t="shared" si="9"/>
        <v>Caisse-01/1900</v>
      </c>
      <c r="E128" s="679"/>
      <c r="F128" s="680"/>
      <c r="G128" s="673"/>
      <c r="H128" s="933"/>
      <c r="I128" s="931"/>
      <c r="J128" s="930">
        <f t="shared" si="10"/>
        <v>0</v>
      </c>
      <c r="K128" s="930">
        <f t="shared" si="6"/>
        <v>0</v>
      </c>
      <c r="L128" s="705">
        <f t="shared" si="7"/>
        <v>0</v>
      </c>
      <c r="M128" s="537"/>
      <c r="N128" s="706">
        <f>+IF(A128="",0,IF(A128=Table!$A$5,L128,(IF(A128=Table!$A$3,0,IF(A128=Table!$A$4,L128,0)))))</f>
        <v>0</v>
      </c>
      <c r="O128" s="672"/>
      <c r="P128" s="707">
        <f>-IF(A128=Table!$A$5,I128,0)+IF(A128=Table!$A$5,H128,0)</f>
        <v>0</v>
      </c>
      <c r="Q128" s="539" t="str">
        <f t="shared" si="8"/>
        <v>01/1900</v>
      </c>
      <c r="R128" s="475">
        <f t="shared" si="11"/>
        <v>1</v>
      </c>
      <c r="S128" s="691"/>
      <c r="T128" s="691"/>
      <c r="U128" s="691"/>
      <c r="V128" s="691"/>
      <c r="W128" s="818"/>
      <c r="X128" s="818"/>
      <c r="Y128" s="818"/>
      <c r="Z128" s="818"/>
    </row>
    <row r="129" spans="1:26" ht="15">
      <c r="A129" s="537"/>
      <c r="B129" s="669"/>
      <c r="C129" s="537"/>
      <c r="D129" s="848" t="str">
        <f t="shared" si="9"/>
        <v>Caisse-01/1900</v>
      </c>
      <c r="E129" s="679"/>
      <c r="F129" s="680"/>
      <c r="G129" s="673"/>
      <c r="H129" s="933"/>
      <c r="I129" s="930"/>
      <c r="J129" s="930">
        <f t="shared" si="10"/>
        <v>0</v>
      </c>
      <c r="K129" s="930">
        <f t="shared" si="6"/>
        <v>0</v>
      </c>
      <c r="L129" s="705">
        <f t="shared" si="7"/>
        <v>0</v>
      </c>
      <c r="M129" s="537"/>
      <c r="N129" s="706">
        <f>+IF(A129="",0,IF(A129=Table!$A$5,L129,(IF(A129=Table!$A$3,0,IF(A129=Table!$A$4,L129,0)))))</f>
        <v>0</v>
      </c>
      <c r="O129" s="672"/>
      <c r="P129" s="707">
        <f>-IF(A129=Table!$A$5,I129,0)+IF(A129=Table!$A$5,H129,0)</f>
        <v>0</v>
      </c>
      <c r="Q129" s="539" t="str">
        <f t="shared" si="8"/>
        <v>01/1900</v>
      </c>
      <c r="R129" s="475">
        <f t="shared" si="11"/>
        <v>1</v>
      </c>
      <c r="S129" s="691"/>
      <c r="T129" s="691"/>
      <c r="U129" s="691"/>
      <c r="V129" s="691"/>
      <c r="W129" s="818"/>
      <c r="X129" s="818"/>
      <c r="Y129" s="818"/>
      <c r="Z129" s="818"/>
    </row>
    <row r="130" spans="1:26" ht="15">
      <c r="A130" s="537"/>
      <c r="B130" s="669"/>
      <c r="C130" s="537"/>
      <c r="D130" s="848" t="str">
        <f t="shared" si="9"/>
        <v>Caisse-01/1900</v>
      </c>
      <c r="E130" s="679"/>
      <c r="F130" s="680"/>
      <c r="G130" s="673"/>
      <c r="H130" s="933"/>
      <c r="I130" s="930"/>
      <c r="J130" s="930">
        <f t="shared" si="10"/>
        <v>0</v>
      </c>
      <c r="K130" s="930">
        <f t="shared" si="6"/>
        <v>0</v>
      </c>
      <c r="L130" s="705">
        <f t="shared" si="7"/>
        <v>0</v>
      </c>
      <c r="M130" s="537"/>
      <c r="N130" s="706">
        <f>+IF(A130="",0,IF(A130=Table!$A$5,L130,(IF(A130=Table!$A$3,0,IF(A130=Table!$A$4,L130,0)))))</f>
        <v>0</v>
      </c>
      <c r="O130" s="672"/>
      <c r="P130" s="707">
        <f>-IF(A130=Table!$A$5,I130,0)+IF(A130=Table!$A$5,H130,0)</f>
        <v>0</v>
      </c>
      <c r="Q130" s="539" t="str">
        <f t="shared" si="8"/>
        <v>01/1900</v>
      </c>
      <c r="R130" s="475">
        <f t="shared" si="11"/>
        <v>1</v>
      </c>
      <c r="S130" s="691"/>
      <c r="T130" s="691"/>
      <c r="U130" s="691"/>
      <c r="V130" s="691"/>
      <c r="W130" s="818"/>
      <c r="X130" s="818"/>
      <c r="Y130" s="818"/>
      <c r="Z130" s="818"/>
    </row>
    <row r="131" spans="1:26" ht="15">
      <c r="A131" s="537"/>
      <c r="B131" s="669"/>
      <c r="C131" s="537"/>
      <c r="D131" s="848" t="str">
        <f t="shared" si="9"/>
        <v>Caisse-01/1900</v>
      </c>
      <c r="E131" s="679"/>
      <c r="F131" s="680"/>
      <c r="G131" s="681"/>
      <c r="H131" s="933"/>
      <c r="I131" s="930"/>
      <c r="J131" s="930">
        <f t="shared" si="10"/>
        <v>0</v>
      </c>
      <c r="K131" s="930">
        <f t="shared" si="6"/>
        <v>0</v>
      </c>
      <c r="L131" s="705">
        <f t="shared" si="7"/>
        <v>0</v>
      </c>
      <c r="M131" s="537"/>
      <c r="N131" s="706">
        <f>+IF(A131="",0,IF(A131=Table!$A$5,L131,(IF(A131=Table!$A$3,0,IF(A131=Table!$A$4,L131,0)))))</f>
        <v>0</v>
      </c>
      <c r="O131" s="672"/>
      <c r="P131" s="707">
        <f>-IF(A131=Table!$A$5,I131,0)+IF(A131=Table!$A$5,H131,0)</f>
        <v>0</v>
      </c>
      <c r="Q131" s="539" t="str">
        <f t="shared" si="8"/>
        <v>01/1900</v>
      </c>
      <c r="R131" s="475">
        <f t="shared" si="11"/>
        <v>1</v>
      </c>
      <c r="S131" s="691"/>
      <c r="T131" s="691"/>
      <c r="U131" s="691"/>
      <c r="V131" s="691"/>
      <c r="W131" s="818"/>
      <c r="X131" s="818"/>
      <c r="Y131" s="818"/>
      <c r="Z131" s="818"/>
    </row>
    <row r="132" spans="1:26" ht="15">
      <c r="A132" s="537"/>
      <c r="B132" s="669"/>
      <c r="C132" s="537"/>
      <c r="D132" s="848" t="str">
        <f t="shared" si="9"/>
        <v>Caisse-01/1900</v>
      </c>
      <c r="E132" s="679"/>
      <c r="F132" s="680"/>
      <c r="G132" s="681"/>
      <c r="H132" s="933"/>
      <c r="I132" s="931"/>
      <c r="J132" s="930">
        <f t="shared" si="10"/>
        <v>0</v>
      </c>
      <c r="K132" s="930">
        <f t="shared" si="6"/>
        <v>0</v>
      </c>
      <c r="L132" s="705">
        <f t="shared" si="7"/>
        <v>0</v>
      </c>
      <c r="M132" s="537"/>
      <c r="N132" s="706">
        <f>+IF(A132="",0,IF(A132=Table!$A$5,L132,(IF(A132=Table!$A$3,0,IF(A132=Table!$A$4,L132,0)))))</f>
        <v>0</v>
      </c>
      <c r="O132" s="672"/>
      <c r="P132" s="707">
        <f>-IF(A132=Table!$A$5,I132,0)+IF(A132=Table!$A$5,H132,0)</f>
        <v>0</v>
      </c>
      <c r="Q132" s="539" t="str">
        <f t="shared" si="8"/>
        <v>01/1900</v>
      </c>
      <c r="R132" s="475">
        <f t="shared" si="11"/>
        <v>1</v>
      </c>
      <c r="S132" s="691"/>
      <c r="T132" s="691"/>
      <c r="U132" s="691"/>
      <c r="V132" s="691"/>
      <c r="W132" s="818"/>
      <c r="X132" s="818"/>
      <c r="Y132" s="818"/>
      <c r="Z132" s="818"/>
    </row>
    <row r="133" spans="1:26" ht="15">
      <c r="A133" s="537"/>
      <c r="B133" s="669"/>
      <c r="C133" s="537"/>
      <c r="D133" s="848" t="str">
        <f t="shared" si="9"/>
        <v>Caisse-01/1900</v>
      </c>
      <c r="E133" s="679"/>
      <c r="F133" s="680"/>
      <c r="G133" s="681"/>
      <c r="H133" s="933"/>
      <c r="I133" s="930"/>
      <c r="J133" s="930">
        <f t="shared" si="10"/>
        <v>0</v>
      </c>
      <c r="K133" s="930">
        <f t="shared" si="6"/>
        <v>0</v>
      </c>
      <c r="L133" s="705">
        <f t="shared" si="7"/>
        <v>0</v>
      </c>
      <c r="M133" s="537"/>
      <c r="N133" s="706">
        <f>+IF(A133="",0,IF(A133=Table!$A$5,L133,(IF(A133=Table!$A$3,0,IF(A133=Table!$A$4,L133,0)))))</f>
        <v>0</v>
      </c>
      <c r="O133" s="672"/>
      <c r="P133" s="707">
        <f>-IF(A133=Table!$A$5,I133,0)+IF(A133=Table!$A$5,H133,0)</f>
        <v>0</v>
      </c>
      <c r="Q133" s="539" t="str">
        <f t="shared" si="8"/>
        <v>01/1900</v>
      </c>
      <c r="R133" s="475">
        <f t="shared" si="11"/>
        <v>1</v>
      </c>
      <c r="S133" s="691"/>
      <c r="T133" s="691"/>
      <c r="U133" s="691"/>
      <c r="V133" s="691"/>
      <c r="W133" s="818"/>
      <c r="X133" s="818"/>
      <c r="Y133" s="818"/>
      <c r="Z133" s="818"/>
    </row>
    <row r="134" spans="1:26" ht="15">
      <c r="A134" s="537"/>
      <c r="B134" s="669"/>
      <c r="C134" s="537"/>
      <c r="D134" s="848" t="str">
        <f t="shared" si="9"/>
        <v>Caisse-01/1900</v>
      </c>
      <c r="E134" s="679"/>
      <c r="F134" s="680"/>
      <c r="G134" s="681"/>
      <c r="H134" s="933"/>
      <c r="I134" s="931"/>
      <c r="J134" s="930">
        <f t="shared" si="10"/>
        <v>0</v>
      </c>
      <c r="K134" s="930">
        <f t="shared" si="6"/>
        <v>0</v>
      </c>
      <c r="L134" s="705">
        <f t="shared" si="7"/>
        <v>0</v>
      </c>
      <c r="M134" s="537"/>
      <c r="N134" s="706">
        <f>+IF(A134="",0,IF(A134=Table!$A$5,L134,(IF(A134=Table!$A$3,0,IF(A134=Table!$A$4,L134,0)))))</f>
        <v>0</v>
      </c>
      <c r="O134" s="672"/>
      <c r="P134" s="707">
        <f>-IF(A134=Table!$A$5,I134,0)+IF(A134=Table!$A$5,H134,0)</f>
        <v>0</v>
      </c>
      <c r="Q134" s="539" t="str">
        <f t="shared" si="8"/>
        <v>01/1900</v>
      </c>
      <c r="R134" s="475">
        <f t="shared" si="11"/>
        <v>1</v>
      </c>
      <c r="S134" s="691"/>
      <c r="T134" s="691"/>
      <c r="U134" s="691"/>
      <c r="V134" s="691"/>
      <c r="W134" s="818"/>
      <c r="X134" s="818"/>
      <c r="Y134" s="818"/>
      <c r="Z134" s="818"/>
    </row>
    <row r="135" spans="1:26" ht="15">
      <c r="A135" s="537"/>
      <c r="B135" s="669"/>
      <c r="C135" s="537"/>
      <c r="D135" s="848" t="str">
        <f t="shared" si="9"/>
        <v>Caisse-01/1900</v>
      </c>
      <c r="E135" s="679"/>
      <c r="F135" s="680"/>
      <c r="G135" s="681"/>
      <c r="H135" s="933"/>
      <c r="I135" s="930"/>
      <c r="J135" s="930">
        <f t="shared" si="10"/>
        <v>0</v>
      </c>
      <c r="K135" s="930">
        <f t="shared" si="6"/>
        <v>0</v>
      </c>
      <c r="L135" s="705">
        <f t="shared" si="7"/>
        <v>0</v>
      </c>
      <c r="M135" s="537"/>
      <c r="N135" s="706">
        <f>+IF(A135="",0,IF(A135=Table!$A$5,L135,(IF(A135=Table!$A$3,0,IF(A135=Table!$A$4,L135,0)))))</f>
        <v>0</v>
      </c>
      <c r="O135" s="672"/>
      <c r="P135" s="707">
        <f>-IF(A135=Table!$A$5,I135,0)+IF(A135=Table!$A$5,H135,0)</f>
        <v>0</v>
      </c>
      <c r="Q135" s="539" t="str">
        <f t="shared" si="8"/>
        <v>01/1900</v>
      </c>
      <c r="R135" s="475">
        <f t="shared" si="11"/>
        <v>1</v>
      </c>
      <c r="S135" s="691"/>
      <c r="T135" s="691"/>
      <c r="U135" s="691"/>
      <c r="V135" s="691"/>
      <c r="W135" s="818"/>
      <c r="X135" s="818"/>
      <c r="Y135" s="818"/>
      <c r="Z135" s="818"/>
    </row>
    <row r="136" spans="1:26" ht="15">
      <c r="A136" s="537"/>
      <c r="B136" s="669"/>
      <c r="C136" s="537"/>
      <c r="D136" s="848" t="str">
        <f t="shared" si="9"/>
        <v>Caisse-01/1900</v>
      </c>
      <c r="E136" s="679"/>
      <c r="F136" s="680"/>
      <c r="G136" s="681"/>
      <c r="H136" s="933"/>
      <c r="I136" s="930"/>
      <c r="J136" s="930">
        <f t="shared" si="10"/>
        <v>0</v>
      </c>
      <c r="K136" s="930">
        <f t="shared" si="6"/>
        <v>0</v>
      </c>
      <c r="L136" s="705">
        <f t="shared" si="7"/>
        <v>0</v>
      </c>
      <c r="M136" s="537"/>
      <c r="N136" s="706">
        <f>+IF(A136="",0,IF(A136=Table!$A$5,L136,(IF(A136=Table!$A$3,0,IF(A136=Table!$A$4,L136,0)))))</f>
        <v>0</v>
      </c>
      <c r="O136" s="672"/>
      <c r="P136" s="707">
        <f>-IF(A136=Table!$A$5,I136,0)+IF(A136=Table!$A$5,H136,0)</f>
        <v>0</v>
      </c>
      <c r="Q136" s="539" t="str">
        <f t="shared" si="8"/>
        <v>01/1900</v>
      </c>
      <c r="R136" s="475">
        <f t="shared" si="11"/>
        <v>1</v>
      </c>
      <c r="S136" s="691"/>
      <c r="T136" s="691"/>
      <c r="U136" s="691"/>
      <c r="V136" s="691"/>
      <c r="W136" s="818"/>
      <c r="X136" s="818"/>
      <c r="Y136" s="818"/>
      <c r="Z136" s="818"/>
    </row>
    <row r="137" spans="1:26" ht="15">
      <c r="A137" s="537"/>
      <c r="B137" s="669"/>
      <c r="C137" s="537"/>
      <c r="D137" s="848" t="str">
        <f t="shared" si="9"/>
        <v>Caisse-01/1900</v>
      </c>
      <c r="E137" s="679"/>
      <c r="F137" s="673"/>
      <c r="G137" s="540"/>
      <c r="H137" s="930"/>
      <c r="I137" s="930"/>
      <c r="J137" s="930">
        <f t="shared" si="10"/>
        <v>0</v>
      </c>
      <c r="K137" s="930">
        <f t="shared" si="6"/>
        <v>0</v>
      </c>
      <c r="L137" s="705">
        <f t="shared" si="7"/>
        <v>0</v>
      </c>
      <c r="M137" s="537"/>
      <c r="N137" s="706">
        <f>+IF(A137="",0,IF(A137=Table!$A$5,L137,(IF(A137=Table!$A$3,0,IF(A137=Table!$A$4,L137,0)))))</f>
        <v>0</v>
      </c>
      <c r="O137" s="672"/>
      <c r="P137" s="707">
        <f>-IF(A137=Table!$A$5,I137,0)+IF(A137=Table!$A$5,H137,0)</f>
        <v>0</v>
      </c>
      <c r="Q137" s="539" t="str">
        <f t="shared" si="8"/>
        <v>01/1900</v>
      </c>
      <c r="R137" s="475">
        <f t="shared" si="11"/>
        <v>1</v>
      </c>
      <c r="S137" s="691"/>
      <c r="T137" s="691"/>
      <c r="U137" s="691"/>
      <c r="V137" s="691"/>
      <c r="W137" s="818"/>
      <c r="X137" s="818"/>
      <c r="Y137" s="818"/>
      <c r="Z137" s="818"/>
    </row>
    <row r="138" spans="1:26" ht="15">
      <c r="A138" s="537"/>
      <c r="B138" s="669"/>
      <c r="C138" s="537"/>
      <c r="D138" s="848" t="str">
        <f t="shared" si="9"/>
        <v>Caisse-01/1900</v>
      </c>
      <c r="E138" s="673"/>
      <c r="F138" s="673"/>
      <c r="G138" s="540"/>
      <c r="H138" s="932"/>
      <c r="I138" s="930"/>
      <c r="J138" s="930">
        <f t="shared" si="10"/>
        <v>0</v>
      </c>
      <c r="K138" s="930">
        <f t="shared" si="6"/>
        <v>0</v>
      </c>
      <c r="L138" s="705">
        <f t="shared" si="7"/>
        <v>0</v>
      </c>
      <c r="M138" s="537"/>
      <c r="N138" s="706">
        <f>+IF(A138="",0,IF(A138=Table!$A$5,L138,(IF(A138=Table!$A$3,0,IF(A138=Table!$A$4,L138,0)))))</f>
        <v>0</v>
      </c>
      <c r="O138" s="672"/>
      <c r="P138" s="707">
        <f>-IF(A138=Table!$A$5,I138,0)+IF(A138=Table!$A$5,H138,0)</f>
        <v>0</v>
      </c>
      <c r="Q138" s="539" t="str">
        <f t="shared" si="8"/>
        <v>01/1900</v>
      </c>
      <c r="R138" s="475">
        <f t="shared" si="11"/>
        <v>1</v>
      </c>
      <c r="S138" s="691"/>
      <c r="T138" s="691"/>
      <c r="U138" s="691"/>
      <c r="V138" s="691"/>
      <c r="W138" s="818"/>
      <c r="X138" s="818"/>
      <c r="Y138" s="818"/>
      <c r="Z138" s="818"/>
    </row>
    <row r="139" spans="1:26" ht="15">
      <c r="A139" s="537"/>
      <c r="B139" s="669"/>
      <c r="C139" s="537"/>
      <c r="D139" s="848" t="str">
        <f t="shared" si="9"/>
        <v>Caisse-01/1900</v>
      </c>
      <c r="E139" s="679"/>
      <c r="F139" s="680"/>
      <c r="G139" s="681"/>
      <c r="H139" s="933"/>
      <c r="I139" s="930"/>
      <c r="J139" s="930">
        <f t="shared" si="10"/>
        <v>0</v>
      </c>
      <c r="K139" s="930">
        <f t="shared" ref="K139:K202" si="12">+IFERROR((+INDEX($O$4:$Z$4,MATCH(Q139,$O$3:$Z$3,0))),0)</f>
        <v>0</v>
      </c>
      <c r="L139" s="705">
        <f t="shared" ref="L139:L202" si="13">IFERROR((H139/K139-I139/K139),0)</f>
        <v>0</v>
      </c>
      <c r="M139" s="537"/>
      <c r="N139" s="706">
        <f>+IF(A139="",0,IF(A139=Table!$A$5,L139,(IF(A139=Table!$A$3,0,IF(A139=Table!$A$4,L139,0)))))</f>
        <v>0</v>
      </c>
      <c r="O139" s="672"/>
      <c r="P139" s="707">
        <f>-IF(A139=Table!$A$5,I139,0)+IF(A139=Table!$A$5,H139,0)</f>
        <v>0</v>
      </c>
      <c r="Q139" s="539" t="str">
        <f t="shared" ref="Q139:Q202" si="14">+TEXT(B139,"mm/aaaa")</f>
        <v>01/1900</v>
      </c>
      <c r="R139" s="475">
        <f t="shared" si="11"/>
        <v>1</v>
      </c>
      <c r="S139" s="691"/>
      <c r="T139" s="691"/>
      <c r="U139" s="691"/>
      <c r="V139" s="691"/>
      <c r="W139" s="818"/>
      <c r="X139" s="818"/>
      <c r="Y139" s="818"/>
      <c r="Z139" s="818"/>
    </row>
    <row r="140" spans="1:26" ht="15">
      <c r="A140" s="537"/>
      <c r="B140" s="669"/>
      <c r="C140" s="537"/>
      <c r="D140" s="848" t="str">
        <f t="shared" ref="D140:D203" si="15">"Caisse-"&amp;Q140</f>
        <v>Caisse-01/1900</v>
      </c>
      <c r="E140" s="670"/>
      <c r="F140" s="680"/>
      <c r="G140" s="673"/>
      <c r="H140" s="933"/>
      <c r="I140" s="931"/>
      <c r="J140" s="930">
        <f t="shared" ref="J140:J203" si="16">+J139+H140-I140</f>
        <v>0</v>
      </c>
      <c r="K140" s="930">
        <f t="shared" si="12"/>
        <v>0</v>
      </c>
      <c r="L140" s="705">
        <f t="shared" si="13"/>
        <v>0</v>
      </c>
      <c r="M140" s="537"/>
      <c r="N140" s="706">
        <f>+IF(A140="",0,IF(A140=Table!$A$5,L140,(IF(A140=Table!$A$3,0,IF(A140=Table!$A$4,L140,0)))))</f>
        <v>0</v>
      </c>
      <c r="O140" s="672"/>
      <c r="P140" s="707">
        <f>-IF(A140=Table!$A$5,I140,0)+IF(A140=Table!$A$5,H140,0)</f>
        <v>0</v>
      </c>
      <c r="Q140" s="539" t="str">
        <f t="shared" si="14"/>
        <v>01/1900</v>
      </c>
      <c r="R140" s="475">
        <f t="shared" ref="R140:R203" si="17">ROUNDUP(MONTH(Q140)/3,0)</f>
        <v>1</v>
      </c>
      <c r="S140" s="691"/>
      <c r="T140" s="691"/>
      <c r="U140" s="691"/>
      <c r="V140" s="691"/>
      <c r="W140" s="818"/>
      <c r="X140" s="818"/>
      <c r="Y140" s="818"/>
      <c r="Z140" s="818"/>
    </row>
    <row r="141" spans="1:26" ht="15">
      <c r="A141" s="537"/>
      <c r="B141" s="669"/>
      <c r="C141" s="537"/>
      <c r="D141" s="848" t="str">
        <f t="shared" si="15"/>
        <v>Caisse-01/1900</v>
      </c>
      <c r="E141" s="679"/>
      <c r="F141" s="680"/>
      <c r="G141" s="681"/>
      <c r="H141" s="933"/>
      <c r="I141" s="930"/>
      <c r="J141" s="930">
        <f t="shared" si="16"/>
        <v>0</v>
      </c>
      <c r="K141" s="930">
        <f t="shared" si="12"/>
        <v>0</v>
      </c>
      <c r="L141" s="705">
        <f t="shared" si="13"/>
        <v>0</v>
      </c>
      <c r="M141" s="537"/>
      <c r="N141" s="706">
        <f>+IF(A141="",0,IF(A141=Table!$A$5,L141,(IF(A141=Table!$A$3,0,IF(A141=Table!$A$4,L141,0)))))</f>
        <v>0</v>
      </c>
      <c r="O141" s="672"/>
      <c r="P141" s="707">
        <f>-IF(A141=Table!$A$5,I141,0)+IF(A141=Table!$A$5,H141,0)</f>
        <v>0</v>
      </c>
      <c r="Q141" s="539" t="str">
        <f t="shared" si="14"/>
        <v>01/1900</v>
      </c>
      <c r="R141" s="475">
        <f t="shared" si="17"/>
        <v>1</v>
      </c>
      <c r="S141" s="691"/>
      <c r="T141" s="691"/>
      <c r="U141" s="691"/>
      <c r="V141" s="691"/>
      <c r="W141" s="818"/>
      <c r="X141" s="818"/>
      <c r="Y141" s="818"/>
      <c r="Z141" s="818"/>
    </row>
    <row r="142" spans="1:26" ht="15">
      <c r="A142" s="537"/>
      <c r="B142" s="669"/>
      <c r="C142" s="537"/>
      <c r="D142" s="848" t="str">
        <f t="shared" si="15"/>
        <v>Caisse-01/1900</v>
      </c>
      <c r="E142" s="679"/>
      <c r="F142" s="680"/>
      <c r="G142" s="681"/>
      <c r="H142" s="933"/>
      <c r="I142" s="930"/>
      <c r="J142" s="930">
        <f t="shared" si="16"/>
        <v>0</v>
      </c>
      <c r="K142" s="930">
        <f t="shared" si="12"/>
        <v>0</v>
      </c>
      <c r="L142" s="705">
        <f t="shared" si="13"/>
        <v>0</v>
      </c>
      <c r="M142" s="537"/>
      <c r="N142" s="706">
        <f>+IF(A142="",0,IF(A142=Table!$A$5,L142,(IF(A142=Table!$A$3,0,IF(A142=Table!$A$4,L142,0)))))</f>
        <v>0</v>
      </c>
      <c r="O142" s="672"/>
      <c r="P142" s="707">
        <f>-IF(A142=Table!$A$5,I142,0)+IF(A142=Table!$A$5,H142,0)</f>
        <v>0</v>
      </c>
      <c r="Q142" s="539" t="str">
        <f t="shared" si="14"/>
        <v>01/1900</v>
      </c>
      <c r="R142" s="475">
        <f t="shared" si="17"/>
        <v>1</v>
      </c>
      <c r="S142" s="691"/>
      <c r="T142" s="691"/>
      <c r="U142" s="691"/>
      <c r="V142" s="691"/>
      <c r="W142" s="818"/>
      <c r="X142" s="818"/>
      <c r="Y142" s="818"/>
      <c r="Z142" s="818"/>
    </row>
    <row r="143" spans="1:26" ht="15">
      <c r="A143" s="537"/>
      <c r="B143" s="669"/>
      <c r="C143" s="537"/>
      <c r="D143" s="848" t="str">
        <f t="shared" si="15"/>
        <v>Caisse-01/1900</v>
      </c>
      <c r="E143" s="670"/>
      <c r="F143" s="680"/>
      <c r="G143" s="540"/>
      <c r="H143" s="930"/>
      <c r="I143" s="930"/>
      <c r="J143" s="930">
        <f t="shared" si="16"/>
        <v>0</v>
      </c>
      <c r="K143" s="930">
        <f t="shared" si="12"/>
        <v>0</v>
      </c>
      <c r="L143" s="705">
        <f t="shared" si="13"/>
        <v>0</v>
      </c>
      <c r="M143" s="537"/>
      <c r="N143" s="706">
        <f>+IF(A143="",0,IF(A143=Table!$A$5,L143,(IF(A143=Table!$A$3,0,IF(A143=Table!$A$4,L143,0)))))</f>
        <v>0</v>
      </c>
      <c r="O143" s="672"/>
      <c r="P143" s="707">
        <f>-IF(A143=Table!$A$5,I143,0)+IF(A143=Table!$A$5,H143,0)</f>
        <v>0</v>
      </c>
      <c r="Q143" s="539" t="str">
        <f t="shared" si="14"/>
        <v>01/1900</v>
      </c>
      <c r="R143" s="475">
        <f t="shared" si="17"/>
        <v>1</v>
      </c>
      <c r="S143" s="691"/>
      <c r="T143" s="691"/>
      <c r="U143" s="691"/>
      <c r="V143" s="691"/>
      <c r="W143" s="818"/>
      <c r="X143" s="818"/>
      <c r="Y143" s="818"/>
      <c r="Z143" s="818"/>
    </row>
    <row r="144" spans="1:26" ht="15">
      <c r="A144" s="537"/>
      <c r="B144" s="669"/>
      <c r="C144" s="537"/>
      <c r="D144" s="848" t="str">
        <f t="shared" si="15"/>
        <v>Caisse-01/1900</v>
      </c>
      <c r="E144" s="679"/>
      <c r="F144" s="680"/>
      <c r="G144" s="681"/>
      <c r="H144" s="933"/>
      <c r="I144" s="930"/>
      <c r="J144" s="930">
        <f t="shared" si="16"/>
        <v>0</v>
      </c>
      <c r="K144" s="930">
        <f t="shared" si="12"/>
        <v>0</v>
      </c>
      <c r="L144" s="705">
        <f t="shared" si="13"/>
        <v>0</v>
      </c>
      <c r="M144" s="537"/>
      <c r="N144" s="706">
        <f>+IF(A144="",0,IF(A144=Table!$A$5,L144,(IF(A144=Table!$A$3,0,IF(A144=Table!$A$4,L144,0)))))</f>
        <v>0</v>
      </c>
      <c r="O144" s="672"/>
      <c r="P144" s="707">
        <f>-IF(A144=Table!$A$5,I144,0)+IF(A144=Table!$A$5,H144,0)</f>
        <v>0</v>
      </c>
      <c r="Q144" s="539" t="str">
        <f t="shared" si="14"/>
        <v>01/1900</v>
      </c>
      <c r="R144" s="475">
        <f t="shared" si="17"/>
        <v>1</v>
      </c>
      <c r="S144" s="691"/>
      <c r="T144" s="691"/>
      <c r="U144" s="691"/>
      <c r="V144" s="691"/>
      <c r="W144" s="818"/>
      <c r="X144" s="818"/>
      <c r="Y144" s="818"/>
      <c r="Z144" s="818"/>
    </row>
    <row r="145" spans="1:26" ht="15">
      <c r="A145" s="537"/>
      <c r="B145" s="669"/>
      <c r="C145" s="537"/>
      <c r="D145" s="848" t="str">
        <f t="shared" si="15"/>
        <v>Caisse-01/1900</v>
      </c>
      <c r="E145" s="670"/>
      <c r="F145" s="680"/>
      <c r="G145" s="673"/>
      <c r="H145" s="933"/>
      <c r="I145" s="931"/>
      <c r="J145" s="930">
        <f t="shared" si="16"/>
        <v>0</v>
      </c>
      <c r="K145" s="930">
        <f t="shared" si="12"/>
        <v>0</v>
      </c>
      <c r="L145" s="705">
        <f t="shared" si="13"/>
        <v>0</v>
      </c>
      <c r="M145" s="537"/>
      <c r="N145" s="706">
        <f>+IF(A145="",0,IF(A145=Table!$A$5,L145,(IF(A145=Table!$A$3,0,IF(A145=Table!$A$4,L145,0)))))</f>
        <v>0</v>
      </c>
      <c r="O145" s="672"/>
      <c r="P145" s="707">
        <f>-IF(A145=Table!$A$5,I145,0)+IF(A145=Table!$A$5,H145,0)</f>
        <v>0</v>
      </c>
      <c r="Q145" s="539" t="str">
        <f t="shared" si="14"/>
        <v>01/1900</v>
      </c>
      <c r="R145" s="475">
        <f t="shared" si="17"/>
        <v>1</v>
      </c>
      <c r="S145" s="691"/>
      <c r="T145" s="691"/>
      <c r="U145" s="691"/>
      <c r="V145" s="691"/>
      <c r="W145" s="818"/>
      <c r="X145" s="818"/>
      <c r="Y145" s="818"/>
      <c r="Z145" s="818"/>
    </row>
    <row r="146" spans="1:26" ht="15">
      <c r="A146" s="537"/>
      <c r="B146" s="669"/>
      <c r="C146" s="537"/>
      <c r="D146" s="848" t="str">
        <f t="shared" si="15"/>
        <v>Caisse-01/1900</v>
      </c>
      <c r="E146" s="670"/>
      <c r="F146" s="680"/>
      <c r="G146" s="673"/>
      <c r="H146" s="933"/>
      <c r="I146" s="931"/>
      <c r="J146" s="930">
        <f t="shared" si="16"/>
        <v>0</v>
      </c>
      <c r="K146" s="930">
        <f t="shared" si="12"/>
        <v>0</v>
      </c>
      <c r="L146" s="705">
        <f t="shared" si="13"/>
        <v>0</v>
      </c>
      <c r="M146" s="537"/>
      <c r="N146" s="706">
        <f>+IF(A146="",0,IF(A146=Table!$A$5,L146,(IF(A146=Table!$A$3,0,IF(A146=Table!$A$4,L146,0)))))</f>
        <v>0</v>
      </c>
      <c r="O146" s="672"/>
      <c r="P146" s="707">
        <f>-IF(A146=Table!$A$5,I146,0)+IF(A146=Table!$A$5,H146,0)</f>
        <v>0</v>
      </c>
      <c r="Q146" s="539" t="str">
        <f t="shared" si="14"/>
        <v>01/1900</v>
      </c>
      <c r="R146" s="475">
        <f t="shared" si="17"/>
        <v>1</v>
      </c>
      <c r="S146" s="691"/>
      <c r="T146" s="691"/>
      <c r="U146" s="691"/>
      <c r="V146" s="691"/>
      <c r="W146" s="818"/>
      <c r="X146" s="818"/>
      <c r="Y146" s="818"/>
      <c r="Z146" s="818"/>
    </row>
    <row r="147" spans="1:26" ht="15">
      <c r="A147" s="537"/>
      <c r="B147" s="669"/>
      <c r="C147" s="537"/>
      <c r="D147" s="848" t="str">
        <f t="shared" si="15"/>
        <v>Caisse-01/1900</v>
      </c>
      <c r="E147" s="679"/>
      <c r="F147" s="680"/>
      <c r="G147" s="673"/>
      <c r="H147" s="933"/>
      <c r="I147" s="931"/>
      <c r="J147" s="930">
        <f t="shared" si="16"/>
        <v>0</v>
      </c>
      <c r="K147" s="930">
        <f t="shared" si="12"/>
        <v>0</v>
      </c>
      <c r="L147" s="705">
        <f t="shared" si="13"/>
        <v>0</v>
      </c>
      <c r="M147" s="537"/>
      <c r="N147" s="706">
        <f>+IF(A147="",0,IF(A147=Table!$A$5,L147,(IF(A147=Table!$A$3,0,IF(A147=Table!$A$4,L147,0)))))</f>
        <v>0</v>
      </c>
      <c r="O147" s="672"/>
      <c r="P147" s="707">
        <f>-IF(A147=Table!$A$5,I147,0)+IF(A147=Table!$A$5,H147,0)</f>
        <v>0</v>
      </c>
      <c r="Q147" s="539" t="str">
        <f t="shared" si="14"/>
        <v>01/1900</v>
      </c>
      <c r="R147" s="475">
        <f t="shared" si="17"/>
        <v>1</v>
      </c>
      <c r="S147" s="691"/>
      <c r="T147" s="691"/>
      <c r="U147" s="691"/>
      <c r="V147" s="691"/>
      <c r="W147" s="818"/>
      <c r="X147" s="818"/>
      <c r="Y147" s="818"/>
      <c r="Z147" s="818"/>
    </row>
    <row r="148" spans="1:26" ht="15">
      <c r="A148" s="537"/>
      <c r="B148" s="669"/>
      <c r="C148" s="537"/>
      <c r="D148" s="848" t="str">
        <f t="shared" si="15"/>
        <v>Caisse-01/1900</v>
      </c>
      <c r="E148" s="679"/>
      <c r="F148" s="680"/>
      <c r="G148" s="673"/>
      <c r="H148" s="933"/>
      <c r="I148" s="931"/>
      <c r="J148" s="930">
        <f t="shared" si="16"/>
        <v>0</v>
      </c>
      <c r="K148" s="930">
        <f t="shared" si="12"/>
        <v>0</v>
      </c>
      <c r="L148" s="705">
        <f t="shared" si="13"/>
        <v>0</v>
      </c>
      <c r="M148" s="537"/>
      <c r="N148" s="706">
        <f>+IF(A148="",0,IF(A148=Table!$A$5,L148,(IF(A148=Table!$A$3,0,IF(A148=Table!$A$4,L148,0)))))</f>
        <v>0</v>
      </c>
      <c r="O148" s="672"/>
      <c r="P148" s="707">
        <f>-IF(A148=Table!$A$5,I148,0)+IF(A148=Table!$A$5,H148,0)</f>
        <v>0</v>
      </c>
      <c r="Q148" s="539" t="str">
        <f t="shared" si="14"/>
        <v>01/1900</v>
      </c>
      <c r="R148" s="475">
        <f t="shared" si="17"/>
        <v>1</v>
      </c>
      <c r="S148" s="691"/>
      <c r="T148" s="691"/>
      <c r="U148" s="691"/>
      <c r="V148" s="691"/>
      <c r="W148" s="818"/>
      <c r="X148" s="818"/>
      <c r="Y148" s="818"/>
      <c r="Z148" s="818"/>
    </row>
    <row r="149" spans="1:26" ht="15">
      <c r="A149" s="537"/>
      <c r="B149" s="669"/>
      <c r="C149" s="537"/>
      <c r="D149" s="848" t="str">
        <f t="shared" si="15"/>
        <v>Caisse-01/1900</v>
      </c>
      <c r="E149" s="679"/>
      <c r="F149" s="680"/>
      <c r="G149" s="681"/>
      <c r="H149" s="933"/>
      <c r="I149" s="931"/>
      <c r="J149" s="930">
        <f t="shared" si="16"/>
        <v>0</v>
      </c>
      <c r="K149" s="930">
        <f t="shared" si="12"/>
        <v>0</v>
      </c>
      <c r="L149" s="705">
        <f t="shared" si="13"/>
        <v>0</v>
      </c>
      <c r="M149" s="537"/>
      <c r="N149" s="706">
        <f>+IF(A149="",0,IF(A149=Table!$A$5,L149,(IF(A149=Table!$A$3,0,IF(A149=Table!$A$4,L149,0)))))</f>
        <v>0</v>
      </c>
      <c r="O149" s="672"/>
      <c r="P149" s="707">
        <f>-IF(A149=Table!$A$5,I149,0)+IF(A149=Table!$A$5,H149,0)</f>
        <v>0</v>
      </c>
      <c r="Q149" s="539" t="str">
        <f t="shared" si="14"/>
        <v>01/1900</v>
      </c>
      <c r="R149" s="475">
        <f t="shared" si="17"/>
        <v>1</v>
      </c>
      <c r="S149" s="691"/>
      <c r="T149" s="691"/>
      <c r="U149" s="691"/>
      <c r="V149" s="691"/>
      <c r="W149" s="818"/>
      <c r="X149" s="818"/>
      <c r="Y149" s="818"/>
      <c r="Z149" s="818"/>
    </row>
    <row r="150" spans="1:26" ht="15">
      <c r="A150" s="537"/>
      <c r="B150" s="669"/>
      <c r="C150" s="537"/>
      <c r="D150" s="848" t="str">
        <f t="shared" si="15"/>
        <v>Caisse-01/1900</v>
      </c>
      <c r="E150" s="678"/>
      <c r="F150" s="671"/>
      <c r="G150" s="540"/>
      <c r="H150" s="932"/>
      <c r="I150" s="930"/>
      <c r="J150" s="930">
        <f t="shared" si="16"/>
        <v>0</v>
      </c>
      <c r="K150" s="930">
        <f t="shared" si="12"/>
        <v>0</v>
      </c>
      <c r="L150" s="705">
        <f t="shared" si="13"/>
        <v>0</v>
      </c>
      <c r="M150" s="537"/>
      <c r="N150" s="706">
        <f>+IF(A150="",0,IF(A150=Table!$A$5,L150,(IF(A150=Table!$A$3,0,IF(A150=Table!$A$4,L150,0)))))</f>
        <v>0</v>
      </c>
      <c r="O150" s="672"/>
      <c r="P150" s="707">
        <f>-IF(A150=Table!$A$5,I150,0)+IF(A150=Table!$A$5,H150,0)</f>
        <v>0</v>
      </c>
      <c r="Q150" s="539" t="str">
        <f t="shared" si="14"/>
        <v>01/1900</v>
      </c>
      <c r="R150" s="475">
        <f t="shared" si="17"/>
        <v>1</v>
      </c>
      <c r="S150" s="691"/>
      <c r="T150" s="691"/>
      <c r="U150" s="691"/>
      <c r="V150" s="691"/>
      <c r="W150" s="818"/>
      <c r="X150" s="818"/>
      <c r="Y150" s="818"/>
      <c r="Z150" s="818"/>
    </row>
    <row r="151" spans="1:26" ht="15">
      <c r="A151" s="537"/>
      <c r="B151" s="669"/>
      <c r="C151" s="537"/>
      <c r="D151" s="848" t="str">
        <f t="shared" si="15"/>
        <v>Caisse-01/1900</v>
      </c>
      <c r="E151" s="670"/>
      <c r="F151" s="673"/>
      <c r="G151" s="673"/>
      <c r="H151" s="933"/>
      <c r="I151" s="933"/>
      <c r="J151" s="930">
        <f t="shared" si="16"/>
        <v>0</v>
      </c>
      <c r="K151" s="930">
        <f t="shared" si="12"/>
        <v>0</v>
      </c>
      <c r="L151" s="705">
        <f t="shared" si="13"/>
        <v>0</v>
      </c>
      <c r="M151" s="537"/>
      <c r="N151" s="706">
        <f>+IF(A151="",0,IF(A151=Table!$A$5,L151,(IF(A151=Table!$A$3,0,IF(A151=Table!$A$4,L151,0)))))</f>
        <v>0</v>
      </c>
      <c r="O151" s="672"/>
      <c r="P151" s="707">
        <f>-IF(A151=Table!$A$5,I151,0)+IF(A151=Table!$A$5,H151,0)</f>
        <v>0</v>
      </c>
      <c r="Q151" s="539" t="str">
        <f t="shared" si="14"/>
        <v>01/1900</v>
      </c>
      <c r="R151" s="475">
        <f t="shared" si="17"/>
        <v>1</v>
      </c>
      <c r="S151" s="691"/>
      <c r="T151" s="691"/>
      <c r="U151" s="691"/>
      <c r="V151" s="691"/>
      <c r="W151" s="818"/>
      <c r="X151" s="818"/>
      <c r="Y151" s="818"/>
      <c r="Z151" s="818"/>
    </row>
    <row r="152" spans="1:26" ht="15">
      <c r="A152" s="537"/>
      <c r="B152" s="669"/>
      <c r="C152" s="537"/>
      <c r="D152" s="848" t="str">
        <f t="shared" si="15"/>
        <v>Caisse-01/1900</v>
      </c>
      <c r="E152" s="679"/>
      <c r="F152" s="680"/>
      <c r="G152" s="681"/>
      <c r="H152" s="933"/>
      <c r="I152" s="930"/>
      <c r="J152" s="930">
        <f t="shared" si="16"/>
        <v>0</v>
      </c>
      <c r="K152" s="930">
        <f t="shared" si="12"/>
        <v>0</v>
      </c>
      <c r="L152" s="705">
        <f t="shared" si="13"/>
        <v>0</v>
      </c>
      <c r="M152" s="537"/>
      <c r="N152" s="706">
        <f>+IF(A152="",0,IF(A152=Table!$A$5,L152,(IF(A152=Table!$A$3,0,IF(A152=Table!$A$4,L152,0)))))</f>
        <v>0</v>
      </c>
      <c r="O152" s="672"/>
      <c r="P152" s="707">
        <f>-IF(A152=Table!$A$5,I152,0)+IF(A152=Table!$A$5,H152,0)</f>
        <v>0</v>
      </c>
      <c r="Q152" s="539" t="str">
        <f t="shared" si="14"/>
        <v>01/1900</v>
      </c>
      <c r="R152" s="475">
        <f t="shared" si="17"/>
        <v>1</v>
      </c>
      <c r="S152" s="691"/>
      <c r="T152" s="691"/>
      <c r="U152" s="691"/>
      <c r="V152" s="691"/>
      <c r="W152" s="818"/>
      <c r="X152" s="818"/>
      <c r="Y152" s="818"/>
      <c r="Z152" s="818"/>
    </row>
    <row r="153" spans="1:26" ht="15">
      <c r="A153" s="537"/>
      <c r="B153" s="669"/>
      <c r="C153" s="537"/>
      <c r="D153" s="848" t="str">
        <f t="shared" si="15"/>
        <v>Caisse-01/1900</v>
      </c>
      <c r="E153" s="679"/>
      <c r="F153" s="680"/>
      <c r="G153" s="682"/>
      <c r="H153" s="933"/>
      <c r="I153" s="930"/>
      <c r="J153" s="930">
        <f t="shared" si="16"/>
        <v>0</v>
      </c>
      <c r="K153" s="930">
        <f t="shared" si="12"/>
        <v>0</v>
      </c>
      <c r="L153" s="705">
        <f t="shared" si="13"/>
        <v>0</v>
      </c>
      <c r="M153" s="537"/>
      <c r="N153" s="706">
        <f>+IF(A153="",0,IF(A153=Table!$A$5,L153,(IF(A153=Table!$A$3,0,IF(A153=Table!$A$4,L153,0)))))</f>
        <v>0</v>
      </c>
      <c r="O153" s="672"/>
      <c r="P153" s="707">
        <f>-IF(A153=Table!$A$5,I153,0)+IF(A153=Table!$A$5,H153,0)</f>
        <v>0</v>
      </c>
      <c r="Q153" s="539" t="str">
        <f t="shared" si="14"/>
        <v>01/1900</v>
      </c>
      <c r="R153" s="475">
        <f t="shared" si="17"/>
        <v>1</v>
      </c>
      <c r="S153" s="691"/>
      <c r="T153" s="691"/>
      <c r="U153" s="691"/>
      <c r="V153" s="691"/>
      <c r="W153" s="818"/>
      <c r="X153" s="818"/>
      <c r="Y153" s="818"/>
      <c r="Z153" s="818"/>
    </row>
    <row r="154" spans="1:26" ht="15">
      <c r="A154" s="537"/>
      <c r="B154" s="669"/>
      <c r="C154" s="537"/>
      <c r="D154" s="848" t="str">
        <f t="shared" si="15"/>
        <v>Caisse-01/1900</v>
      </c>
      <c r="E154" s="679"/>
      <c r="F154" s="673"/>
      <c r="G154" s="540"/>
      <c r="H154" s="930"/>
      <c r="I154" s="930"/>
      <c r="J154" s="930">
        <f t="shared" si="16"/>
        <v>0</v>
      </c>
      <c r="K154" s="930">
        <f t="shared" si="12"/>
        <v>0</v>
      </c>
      <c r="L154" s="705">
        <f t="shared" si="13"/>
        <v>0</v>
      </c>
      <c r="M154" s="537"/>
      <c r="N154" s="706">
        <f>+IF(A154="",0,IF(A154=Table!$A$5,L154,(IF(A154=Table!$A$3,0,IF(A154=Table!$A$4,L154,0)))))</f>
        <v>0</v>
      </c>
      <c r="O154" s="672"/>
      <c r="P154" s="707">
        <f>-IF(A154=Table!$A$5,I154,0)+IF(A154=Table!$A$5,H154,0)</f>
        <v>0</v>
      </c>
      <c r="Q154" s="539" t="str">
        <f t="shared" si="14"/>
        <v>01/1900</v>
      </c>
      <c r="R154" s="475">
        <f t="shared" si="17"/>
        <v>1</v>
      </c>
      <c r="S154" s="691"/>
      <c r="T154" s="691"/>
      <c r="U154" s="691"/>
      <c r="V154" s="691"/>
      <c r="W154" s="818"/>
      <c r="X154" s="818"/>
      <c r="Y154" s="818"/>
      <c r="Z154" s="818"/>
    </row>
    <row r="155" spans="1:26" ht="15">
      <c r="A155" s="537"/>
      <c r="B155" s="669"/>
      <c r="C155" s="537"/>
      <c r="D155" s="848" t="str">
        <f t="shared" si="15"/>
        <v>Caisse-01/1900</v>
      </c>
      <c r="E155" s="673"/>
      <c r="F155" s="673"/>
      <c r="G155" s="540"/>
      <c r="H155" s="932"/>
      <c r="I155" s="930"/>
      <c r="J155" s="930">
        <f t="shared" si="16"/>
        <v>0</v>
      </c>
      <c r="K155" s="930">
        <f t="shared" si="12"/>
        <v>0</v>
      </c>
      <c r="L155" s="705">
        <f t="shared" si="13"/>
        <v>0</v>
      </c>
      <c r="M155" s="537"/>
      <c r="N155" s="706">
        <f>+IF(A155="",0,IF(A155=Table!$A$5,L155,(IF(A155=Table!$A$3,0,IF(A155=Table!$A$4,L155,0)))))</f>
        <v>0</v>
      </c>
      <c r="O155" s="672"/>
      <c r="P155" s="707">
        <f>-IF(A155=Table!$A$5,I155,0)+IF(A155=Table!$A$5,H155,0)</f>
        <v>0</v>
      </c>
      <c r="Q155" s="539" t="str">
        <f t="shared" si="14"/>
        <v>01/1900</v>
      </c>
      <c r="R155" s="475">
        <f t="shared" si="17"/>
        <v>1</v>
      </c>
      <c r="S155" s="691"/>
      <c r="T155" s="691"/>
      <c r="U155" s="691"/>
      <c r="V155" s="691"/>
      <c r="W155" s="818"/>
      <c r="X155" s="818"/>
      <c r="Y155" s="818"/>
      <c r="Z155" s="818"/>
    </row>
    <row r="156" spans="1:26" ht="15">
      <c r="A156" s="537"/>
      <c r="B156" s="669"/>
      <c r="C156" s="537"/>
      <c r="D156" s="848" t="str">
        <f t="shared" si="15"/>
        <v>Caisse-01/1900</v>
      </c>
      <c r="E156" s="678"/>
      <c r="F156" s="673"/>
      <c r="G156" s="540"/>
      <c r="H156" s="932"/>
      <c r="I156" s="930"/>
      <c r="J156" s="930">
        <f t="shared" si="16"/>
        <v>0</v>
      </c>
      <c r="K156" s="930">
        <f t="shared" si="12"/>
        <v>0</v>
      </c>
      <c r="L156" s="705">
        <f t="shared" si="13"/>
        <v>0</v>
      </c>
      <c r="M156" s="537"/>
      <c r="N156" s="706">
        <f>+IF(A156="",0,IF(A156=Table!$A$5,L156,(IF(A156=Table!$A$3,0,IF(A156=Table!$A$4,L156,0)))))</f>
        <v>0</v>
      </c>
      <c r="O156" s="672"/>
      <c r="P156" s="707">
        <f>-IF(A156=Table!$A$5,I156,0)+IF(A156=Table!$A$5,H156,0)</f>
        <v>0</v>
      </c>
      <c r="Q156" s="539" t="str">
        <f t="shared" si="14"/>
        <v>01/1900</v>
      </c>
      <c r="R156" s="475">
        <f t="shared" si="17"/>
        <v>1</v>
      </c>
      <c r="S156" s="691"/>
      <c r="T156" s="691"/>
      <c r="U156" s="691"/>
      <c r="V156" s="691"/>
      <c r="W156" s="818"/>
      <c r="X156" s="818"/>
      <c r="Y156" s="818"/>
      <c r="Z156" s="818"/>
    </row>
    <row r="157" spans="1:26" ht="15">
      <c r="A157" s="537"/>
      <c r="B157" s="669"/>
      <c r="C157" s="537"/>
      <c r="D157" s="848" t="str">
        <f t="shared" si="15"/>
        <v>Caisse-01/1900</v>
      </c>
      <c r="E157" s="670"/>
      <c r="F157" s="680"/>
      <c r="G157" s="673"/>
      <c r="H157" s="933"/>
      <c r="I157" s="931"/>
      <c r="J157" s="930">
        <f t="shared" si="16"/>
        <v>0</v>
      </c>
      <c r="K157" s="930">
        <f t="shared" si="12"/>
        <v>0</v>
      </c>
      <c r="L157" s="705">
        <f t="shared" si="13"/>
        <v>0</v>
      </c>
      <c r="M157" s="537"/>
      <c r="N157" s="706">
        <f>+IF(A157="",0,IF(A157=Table!$A$5,L157,(IF(A157=Table!$A$3,0,IF(A157=Table!$A$4,L157,0)))))</f>
        <v>0</v>
      </c>
      <c r="O157" s="672"/>
      <c r="P157" s="707">
        <f>-IF(A157=Table!$A$5,I157,0)+IF(A157=Table!$A$5,H157,0)</f>
        <v>0</v>
      </c>
      <c r="Q157" s="539" t="str">
        <f t="shared" si="14"/>
        <v>01/1900</v>
      </c>
      <c r="R157" s="475">
        <f t="shared" si="17"/>
        <v>1</v>
      </c>
      <c r="S157" s="691"/>
      <c r="T157" s="691"/>
      <c r="U157" s="691"/>
      <c r="V157" s="691"/>
      <c r="W157" s="818"/>
      <c r="X157" s="818"/>
      <c r="Y157" s="818"/>
      <c r="Z157" s="818"/>
    </row>
    <row r="158" spans="1:26" ht="15">
      <c r="A158" s="537"/>
      <c r="B158" s="669"/>
      <c r="C158" s="537"/>
      <c r="D158" s="848" t="str">
        <f t="shared" si="15"/>
        <v>Caisse-01/1900</v>
      </c>
      <c r="E158" s="670"/>
      <c r="F158" s="680"/>
      <c r="G158" s="673"/>
      <c r="H158" s="933"/>
      <c r="I158" s="931"/>
      <c r="J158" s="930">
        <f t="shared" si="16"/>
        <v>0</v>
      </c>
      <c r="K158" s="930">
        <f t="shared" si="12"/>
        <v>0</v>
      </c>
      <c r="L158" s="705">
        <f t="shared" si="13"/>
        <v>0</v>
      </c>
      <c r="M158" s="537"/>
      <c r="N158" s="706">
        <f>+IF(A158="",0,IF(A158=Table!$A$5,L158,(IF(A158=Table!$A$3,0,IF(A158=Table!$A$4,L158,0)))))</f>
        <v>0</v>
      </c>
      <c r="O158" s="672"/>
      <c r="P158" s="707">
        <f>-IF(A158=Table!$A$5,I158,0)+IF(A158=Table!$A$5,H158,0)</f>
        <v>0</v>
      </c>
      <c r="Q158" s="539" t="str">
        <f t="shared" si="14"/>
        <v>01/1900</v>
      </c>
      <c r="R158" s="475">
        <f t="shared" si="17"/>
        <v>1</v>
      </c>
      <c r="S158" s="691"/>
      <c r="T158" s="691"/>
      <c r="U158" s="691"/>
      <c r="V158" s="691"/>
      <c r="W158" s="818"/>
      <c r="X158" s="818"/>
      <c r="Y158" s="818"/>
      <c r="Z158" s="818"/>
    </row>
    <row r="159" spans="1:26" ht="15">
      <c r="A159" s="537"/>
      <c r="B159" s="669"/>
      <c r="C159" s="537"/>
      <c r="D159" s="848" t="str">
        <f t="shared" si="15"/>
        <v>Caisse-01/1900</v>
      </c>
      <c r="E159" s="679"/>
      <c r="F159" s="680"/>
      <c r="G159" s="681"/>
      <c r="H159" s="933"/>
      <c r="I159" s="931"/>
      <c r="J159" s="930">
        <f t="shared" si="16"/>
        <v>0</v>
      </c>
      <c r="K159" s="930">
        <f t="shared" si="12"/>
        <v>0</v>
      </c>
      <c r="L159" s="705">
        <f t="shared" si="13"/>
        <v>0</v>
      </c>
      <c r="M159" s="537"/>
      <c r="N159" s="706">
        <f>+IF(A159="",0,IF(A159=Table!$A$5,L159,(IF(A159=Table!$A$3,0,IF(A159=Table!$A$4,L159,0)))))</f>
        <v>0</v>
      </c>
      <c r="O159" s="672"/>
      <c r="P159" s="707">
        <f>-IF(A159=Table!$A$5,I159,0)+IF(A159=Table!$A$5,H159,0)</f>
        <v>0</v>
      </c>
      <c r="Q159" s="539" t="str">
        <f t="shared" si="14"/>
        <v>01/1900</v>
      </c>
      <c r="R159" s="475">
        <f t="shared" si="17"/>
        <v>1</v>
      </c>
      <c r="S159" s="691"/>
      <c r="T159" s="691"/>
      <c r="U159" s="691"/>
      <c r="V159" s="691"/>
      <c r="W159" s="818"/>
      <c r="X159" s="818"/>
      <c r="Y159" s="818"/>
      <c r="Z159" s="818"/>
    </row>
    <row r="160" spans="1:26" ht="15">
      <c r="A160" s="537"/>
      <c r="B160" s="669"/>
      <c r="C160" s="537"/>
      <c r="D160" s="848" t="str">
        <f t="shared" si="15"/>
        <v>Caisse-01/1900</v>
      </c>
      <c r="E160" s="679"/>
      <c r="F160" s="680"/>
      <c r="G160" s="681"/>
      <c r="H160" s="933"/>
      <c r="I160" s="930"/>
      <c r="J160" s="930">
        <f t="shared" si="16"/>
        <v>0</v>
      </c>
      <c r="K160" s="930">
        <f t="shared" si="12"/>
        <v>0</v>
      </c>
      <c r="L160" s="705">
        <f t="shared" si="13"/>
        <v>0</v>
      </c>
      <c r="M160" s="537"/>
      <c r="N160" s="706">
        <f>+IF(A160="",0,IF(A160=Table!$A$5,L160,(IF(A160=Table!$A$3,0,IF(A160=Table!$A$4,L160,0)))))</f>
        <v>0</v>
      </c>
      <c r="O160" s="672"/>
      <c r="P160" s="707">
        <f>-IF(A160=Table!$A$5,I160,0)+IF(A160=Table!$A$5,H160,0)</f>
        <v>0</v>
      </c>
      <c r="Q160" s="539" t="str">
        <f t="shared" si="14"/>
        <v>01/1900</v>
      </c>
      <c r="R160" s="475">
        <f t="shared" si="17"/>
        <v>1</v>
      </c>
      <c r="S160" s="691"/>
      <c r="T160" s="691"/>
      <c r="U160" s="691"/>
      <c r="V160" s="691"/>
      <c r="W160" s="818"/>
      <c r="X160" s="818"/>
      <c r="Y160" s="818"/>
      <c r="Z160" s="818"/>
    </row>
    <row r="161" spans="1:26" ht="15">
      <c r="A161" s="537"/>
      <c r="B161" s="669"/>
      <c r="C161" s="537"/>
      <c r="D161" s="848" t="str">
        <f t="shared" si="15"/>
        <v>Caisse-01/1900</v>
      </c>
      <c r="E161" s="679"/>
      <c r="F161" s="680"/>
      <c r="G161" s="681"/>
      <c r="H161" s="933"/>
      <c r="I161" s="930"/>
      <c r="J161" s="930">
        <f t="shared" si="16"/>
        <v>0</v>
      </c>
      <c r="K161" s="930">
        <f t="shared" si="12"/>
        <v>0</v>
      </c>
      <c r="L161" s="705">
        <f t="shared" si="13"/>
        <v>0</v>
      </c>
      <c r="M161" s="537"/>
      <c r="N161" s="706">
        <f>+IF(A161="",0,IF(A161=Table!$A$5,L161,(IF(A161=Table!$A$3,0,IF(A161=Table!$A$4,L161,0)))))</f>
        <v>0</v>
      </c>
      <c r="O161" s="672"/>
      <c r="P161" s="707">
        <f>-IF(A161=Table!$A$5,I161,0)+IF(A161=Table!$A$5,H161,0)</f>
        <v>0</v>
      </c>
      <c r="Q161" s="539" t="str">
        <f t="shared" si="14"/>
        <v>01/1900</v>
      </c>
      <c r="R161" s="475">
        <f t="shared" si="17"/>
        <v>1</v>
      </c>
      <c r="S161" s="691"/>
      <c r="T161" s="691"/>
      <c r="U161" s="691"/>
      <c r="V161" s="691"/>
      <c r="W161" s="818"/>
      <c r="X161" s="818"/>
      <c r="Y161" s="818"/>
      <c r="Z161" s="818"/>
    </row>
    <row r="162" spans="1:26" ht="15">
      <c r="A162" s="537"/>
      <c r="B162" s="669"/>
      <c r="C162" s="537"/>
      <c r="D162" s="848" t="str">
        <f t="shared" si="15"/>
        <v>Caisse-01/1900</v>
      </c>
      <c r="E162" s="679"/>
      <c r="F162" s="680"/>
      <c r="G162" s="681"/>
      <c r="H162" s="933"/>
      <c r="I162" s="930"/>
      <c r="J162" s="930">
        <f t="shared" si="16"/>
        <v>0</v>
      </c>
      <c r="K162" s="930">
        <f t="shared" si="12"/>
        <v>0</v>
      </c>
      <c r="L162" s="705">
        <f t="shared" si="13"/>
        <v>0</v>
      </c>
      <c r="M162" s="537"/>
      <c r="N162" s="706">
        <f>+IF(A162="",0,IF(A162=Table!$A$5,L162,(IF(A162=Table!$A$3,0,IF(A162=Table!$A$4,L162,0)))))</f>
        <v>0</v>
      </c>
      <c r="O162" s="672"/>
      <c r="P162" s="707">
        <f>-IF(A162=Table!$A$5,I162,0)+IF(A162=Table!$A$5,H162,0)</f>
        <v>0</v>
      </c>
      <c r="Q162" s="539" t="str">
        <f t="shared" si="14"/>
        <v>01/1900</v>
      </c>
      <c r="R162" s="475">
        <f t="shared" si="17"/>
        <v>1</v>
      </c>
      <c r="S162" s="691"/>
      <c r="T162" s="691"/>
      <c r="U162" s="691"/>
      <c r="V162" s="691"/>
      <c r="W162" s="818"/>
      <c r="X162" s="818"/>
      <c r="Y162" s="818"/>
      <c r="Z162" s="818"/>
    </row>
    <row r="163" spans="1:26" ht="15">
      <c r="A163" s="537"/>
      <c r="B163" s="669"/>
      <c r="C163" s="537"/>
      <c r="D163" s="848" t="str">
        <f t="shared" si="15"/>
        <v>Caisse-01/1900</v>
      </c>
      <c r="E163" s="679"/>
      <c r="F163" s="680"/>
      <c r="G163" s="681"/>
      <c r="H163" s="933"/>
      <c r="I163" s="930"/>
      <c r="J163" s="930">
        <f t="shared" si="16"/>
        <v>0</v>
      </c>
      <c r="K163" s="930">
        <f t="shared" si="12"/>
        <v>0</v>
      </c>
      <c r="L163" s="705">
        <f t="shared" si="13"/>
        <v>0</v>
      </c>
      <c r="M163" s="537"/>
      <c r="N163" s="706">
        <f>+IF(A163="",0,IF(A163=Table!$A$5,L163,(IF(A163=Table!$A$3,0,IF(A163=Table!$A$4,L163,0)))))</f>
        <v>0</v>
      </c>
      <c r="O163" s="672"/>
      <c r="P163" s="707">
        <f>-IF(A163=Table!$A$5,I163,0)+IF(A163=Table!$A$5,H163,0)</f>
        <v>0</v>
      </c>
      <c r="Q163" s="539" t="str">
        <f t="shared" si="14"/>
        <v>01/1900</v>
      </c>
      <c r="R163" s="475">
        <f t="shared" si="17"/>
        <v>1</v>
      </c>
      <c r="S163" s="691"/>
      <c r="T163" s="691"/>
      <c r="U163" s="691"/>
      <c r="V163" s="691"/>
      <c r="W163" s="818"/>
      <c r="X163" s="818"/>
      <c r="Y163" s="818"/>
      <c r="Z163" s="818"/>
    </row>
    <row r="164" spans="1:26" ht="15">
      <c r="A164" s="537"/>
      <c r="B164" s="669"/>
      <c r="C164" s="537"/>
      <c r="D164" s="848" t="str">
        <f t="shared" si="15"/>
        <v>Caisse-01/1900</v>
      </c>
      <c r="E164" s="679"/>
      <c r="F164" s="680"/>
      <c r="G164" s="681"/>
      <c r="H164" s="933"/>
      <c r="I164" s="930"/>
      <c r="J164" s="930">
        <f t="shared" si="16"/>
        <v>0</v>
      </c>
      <c r="K164" s="930">
        <f t="shared" si="12"/>
        <v>0</v>
      </c>
      <c r="L164" s="705">
        <f t="shared" si="13"/>
        <v>0</v>
      </c>
      <c r="M164" s="537"/>
      <c r="N164" s="706">
        <f>+IF(A164="",0,IF(A164=Table!$A$5,L164,(IF(A164=Table!$A$3,0,IF(A164=Table!$A$4,L164,0)))))</f>
        <v>0</v>
      </c>
      <c r="O164" s="672"/>
      <c r="P164" s="707">
        <f>-IF(A164=Table!$A$5,I164,0)+IF(A164=Table!$A$5,H164,0)</f>
        <v>0</v>
      </c>
      <c r="Q164" s="539" t="str">
        <f t="shared" si="14"/>
        <v>01/1900</v>
      </c>
      <c r="R164" s="475">
        <f t="shared" si="17"/>
        <v>1</v>
      </c>
      <c r="S164" s="691"/>
      <c r="T164" s="691"/>
      <c r="U164" s="691"/>
      <c r="V164" s="691"/>
      <c r="W164" s="818"/>
      <c r="X164" s="818"/>
      <c r="Y164" s="818"/>
      <c r="Z164" s="818"/>
    </row>
    <row r="165" spans="1:26" ht="15">
      <c r="A165" s="537"/>
      <c r="B165" s="669"/>
      <c r="C165" s="537"/>
      <c r="D165" s="848" t="str">
        <f t="shared" si="15"/>
        <v>Caisse-01/1900</v>
      </c>
      <c r="E165" s="679"/>
      <c r="F165" s="680"/>
      <c r="G165" s="681"/>
      <c r="H165" s="933"/>
      <c r="I165" s="930"/>
      <c r="J165" s="930">
        <f t="shared" si="16"/>
        <v>0</v>
      </c>
      <c r="K165" s="930">
        <f t="shared" si="12"/>
        <v>0</v>
      </c>
      <c r="L165" s="705">
        <f t="shared" si="13"/>
        <v>0</v>
      </c>
      <c r="M165" s="537"/>
      <c r="N165" s="706">
        <f>+IF(A165="",0,IF(A165=Table!$A$5,L165,(IF(A165=Table!$A$3,0,IF(A165=Table!$A$4,L165,0)))))</f>
        <v>0</v>
      </c>
      <c r="O165" s="672"/>
      <c r="P165" s="707">
        <f>-IF(A165=Table!$A$5,I165,0)+IF(A165=Table!$A$5,H165,0)</f>
        <v>0</v>
      </c>
      <c r="Q165" s="539" t="str">
        <f t="shared" si="14"/>
        <v>01/1900</v>
      </c>
      <c r="R165" s="475">
        <f t="shared" si="17"/>
        <v>1</v>
      </c>
      <c r="S165" s="691"/>
      <c r="T165" s="691"/>
      <c r="U165" s="691"/>
      <c r="V165" s="691"/>
      <c r="W165" s="818"/>
      <c r="X165" s="818"/>
      <c r="Y165" s="818"/>
      <c r="Z165" s="818"/>
    </row>
    <row r="166" spans="1:26" ht="15">
      <c r="A166" s="537"/>
      <c r="B166" s="669"/>
      <c r="C166" s="537"/>
      <c r="D166" s="848" t="str">
        <f t="shared" si="15"/>
        <v>Caisse-01/1900</v>
      </c>
      <c r="E166" s="679"/>
      <c r="F166" s="680"/>
      <c r="G166" s="682"/>
      <c r="H166" s="933"/>
      <c r="I166" s="930"/>
      <c r="J166" s="930">
        <f t="shared" si="16"/>
        <v>0</v>
      </c>
      <c r="K166" s="930">
        <f t="shared" si="12"/>
        <v>0</v>
      </c>
      <c r="L166" s="705">
        <f t="shared" si="13"/>
        <v>0</v>
      </c>
      <c r="M166" s="537"/>
      <c r="N166" s="706">
        <f>+IF(A166="",0,IF(A166=Table!$A$5,L166,(IF(A166=Table!$A$3,0,IF(A166=Table!$A$4,L166,0)))))</f>
        <v>0</v>
      </c>
      <c r="O166" s="672"/>
      <c r="P166" s="707">
        <f>-IF(A166=Table!$A$5,I166,0)+IF(A166=Table!$A$5,H166,0)</f>
        <v>0</v>
      </c>
      <c r="Q166" s="539" t="str">
        <f t="shared" si="14"/>
        <v>01/1900</v>
      </c>
      <c r="R166" s="475">
        <f t="shared" si="17"/>
        <v>1</v>
      </c>
      <c r="S166" s="691"/>
      <c r="T166" s="691"/>
      <c r="U166" s="691"/>
      <c r="V166" s="691"/>
      <c r="W166" s="818"/>
      <c r="X166" s="818"/>
      <c r="Y166" s="818"/>
      <c r="Z166" s="818"/>
    </row>
    <row r="167" spans="1:26" ht="15">
      <c r="A167" s="537"/>
      <c r="B167" s="669"/>
      <c r="C167" s="537"/>
      <c r="D167" s="848" t="str">
        <f t="shared" si="15"/>
        <v>Caisse-01/1900</v>
      </c>
      <c r="E167" s="679"/>
      <c r="F167" s="680"/>
      <c r="G167" s="682"/>
      <c r="H167" s="933"/>
      <c r="I167" s="930"/>
      <c r="J167" s="930">
        <f t="shared" si="16"/>
        <v>0</v>
      </c>
      <c r="K167" s="930">
        <f t="shared" si="12"/>
        <v>0</v>
      </c>
      <c r="L167" s="705">
        <f t="shared" si="13"/>
        <v>0</v>
      </c>
      <c r="M167" s="537"/>
      <c r="N167" s="706">
        <f>+IF(A167="",0,IF(A167=Table!$A$5,L167,(IF(A167=Table!$A$3,0,IF(A167=Table!$A$4,L167,0)))))</f>
        <v>0</v>
      </c>
      <c r="O167" s="672"/>
      <c r="P167" s="707">
        <f>-IF(A167=Table!$A$5,I167,0)+IF(A167=Table!$A$5,H167,0)</f>
        <v>0</v>
      </c>
      <c r="Q167" s="539" t="str">
        <f t="shared" si="14"/>
        <v>01/1900</v>
      </c>
      <c r="R167" s="475">
        <f t="shared" si="17"/>
        <v>1</v>
      </c>
      <c r="S167" s="691"/>
      <c r="T167" s="691"/>
      <c r="U167" s="691"/>
      <c r="V167" s="691"/>
      <c r="W167" s="818"/>
      <c r="X167" s="818"/>
      <c r="Y167" s="818"/>
      <c r="Z167" s="818"/>
    </row>
    <row r="168" spans="1:26" ht="15">
      <c r="A168" s="537"/>
      <c r="B168" s="669"/>
      <c r="C168" s="537"/>
      <c r="D168" s="848" t="str">
        <f t="shared" si="15"/>
        <v>Caisse-01/1900</v>
      </c>
      <c r="E168" s="679"/>
      <c r="F168" s="673"/>
      <c r="G168" s="540"/>
      <c r="H168" s="930"/>
      <c r="I168" s="930"/>
      <c r="J168" s="930">
        <f t="shared" si="16"/>
        <v>0</v>
      </c>
      <c r="K168" s="930">
        <f t="shared" si="12"/>
        <v>0</v>
      </c>
      <c r="L168" s="705">
        <f t="shared" si="13"/>
        <v>0</v>
      </c>
      <c r="M168" s="537"/>
      <c r="N168" s="706">
        <f>+IF(A168="",0,IF(A168=Table!$A$5,L168,(IF(A168=Table!$A$3,0,IF(A168=Table!$A$4,L168,0)))))</f>
        <v>0</v>
      </c>
      <c r="O168" s="672"/>
      <c r="P168" s="707">
        <f>-IF(A168=Table!$A$5,I168,0)+IF(A168=Table!$A$5,H168,0)</f>
        <v>0</v>
      </c>
      <c r="Q168" s="539" t="str">
        <f t="shared" si="14"/>
        <v>01/1900</v>
      </c>
      <c r="R168" s="475">
        <f t="shared" si="17"/>
        <v>1</v>
      </c>
      <c r="S168" s="691"/>
      <c r="T168" s="691"/>
      <c r="U168" s="691"/>
      <c r="V168" s="691"/>
      <c r="W168" s="818"/>
      <c r="X168" s="818"/>
      <c r="Y168" s="818"/>
      <c r="Z168" s="818"/>
    </row>
    <row r="169" spans="1:26" ht="15">
      <c r="A169" s="537"/>
      <c r="B169" s="669"/>
      <c r="C169" s="537"/>
      <c r="D169" s="848" t="str">
        <f t="shared" si="15"/>
        <v>Caisse-01/1900</v>
      </c>
      <c r="E169" s="673"/>
      <c r="F169" s="673"/>
      <c r="G169" s="540"/>
      <c r="H169" s="932"/>
      <c r="I169" s="930"/>
      <c r="J169" s="930">
        <f t="shared" si="16"/>
        <v>0</v>
      </c>
      <c r="K169" s="930">
        <f t="shared" si="12"/>
        <v>0</v>
      </c>
      <c r="L169" s="705">
        <f t="shared" si="13"/>
        <v>0</v>
      </c>
      <c r="M169" s="537"/>
      <c r="N169" s="706">
        <f>+IF(A169="",0,IF(A169=Table!$A$5,L169,(IF(A169=Table!$A$3,0,IF(A169=Table!$A$4,L169,0)))))</f>
        <v>0</v>
      </c>
      <c r="O169" s="672"/>
      <c r="P169" s="707">
        <f>-IF(A169=Table!$A$5,I169,0)+IF(A169=Table!$A$5,H169,0)</f>
        <v>0</v>
      </c>
      <c r="Q169" s="539" t="str">
        <f t="shared" si="14"/>
        <v>01/1900</v>
      </c>
      <c r="R169" s="475">
        <f t="shared" si="17"/>
        <v>1</v>
      </c>
      <c r="S169" s="691"/>
      <c r="T169" s="691"/>
      <c r="U169" s="691"/>
      <c r="V169" s="691"/>
      <c r="W169" s="818"/>
      <c r="X169" s="818"/>
      <c r="Y169" s="818"/>
      <c r="Z169" s="818"/>
    </row>
    <row r="170" spans="1:26" ht="15">
      <c r="A170" s="537"/>
      <c r="B170" s="669"/>
      <c r="C170" s="537"/>
      <c r="D170" s="848" t="str">
        <f t="shared" si="15"/>
        <v>Caisse-01/1900</v>
      </c>
      <c r="E170" s="679"/>
      <c r="F170" s="680"/>
      <c r="G170" s="681"/>
      <c r="H170" s="933"/>
      <c r="I170" s="930"/>
      <c r="J170" s="930">
        <f t="shared" si="16"/>
        <v>0</v>
      </c>
      <c r="K170" s="930">
        <f t="shared" si="12"/>
        <v>0</v>
      </c>
      <c r="L170" s="705">
        <f t="shared" si="13"/>
        <v>0</v>
      </c>
      <c r="M170" s="537"/>
      <c r="N170" s="706">
        <f>+IF(A170="",0,IF(A170=Table!$A$5,L170,(IF(A170=Table!$A$3,0,IF(A170=Table!$A$4,L170,0)))))</f>
        <v>0</v>
      </c>
      <c r="O170" s="672"/>
      <c r="P170" s="707">
        <f>-IF(A170=Table!$A$5,I170,0)+IF(A170=Table!$A$5,H170,0)</f>
        <v>0</v>
      </c>
      <c r="Q170" s="539" t="str">
        <f t="shared" si="14"/>
        <v>01/1900</v>
      </c>
      <c r="R170" s="475">
        <f t="shared" si="17"/>
        <v>1</v>
      </c>
      <c r="S170" s="691"/>
      <c r="T170" s="691"/>
      <c r="U170" s="691"/>
      <c r="V170" s="691"/>
      <c r="W170" s="818"/>
      <c r="X170" s="818"/>
      <c r="Y170" s="818"/>
      <c r="Z170" s="818"/>
    </row>
    <row r="171" spans="1:26" ht="15">
      <c r="A171" s="537"/>
      <c r="B171" s="669"/>
      <c r="C171" s="537"/>
      <c r="D171" s="848" t="str">
        <f t="shared" si="15"/>
        <v>Caisse-01/1900</v>
      </c>
      <c r="E171" s="670"/>
      <c r="F171" s="680"/>
      <c r="G171" s="673"/>
      <c r="H171" s="933"/>
      <c r="I171" s="931"/>
      <c r="J171" s="930">
        <f t="shared" si="16"/>
        <v>0</v>
      </c>
      <c r="K171" s="930">
        <f t="shared" si="12"/>
        <v>0</v>
      </c>
      <c r="L171" s="705">
        <f t="shared" si="13"/>
        <v>0</v>
      </c>
      <c r="M171" s="537"/>
      <c r="N171" s="706">
        <f>+IF(A171="",0,IF(A171=Table!$A$5,L171,(IF(A171=Table!$A$3,0,IF(A171=Table!$A$4,L171,0)))))</f>
        <v>0</v>
      </c>
      <c r="O171" s="672"/>
      <c r="P171" s="707">
        <f>-IF(A171=Table!$A$5,I171,0)+IF(A171=Table!$A$5,H171,0)</f>
        <v>0</v>
      </c>
      <c r="Q171" s="539" t="str">
        <f t="shared" si="14"/>
        <v>01/1900</v>
      </c>
      <c r="R171" s="475">
        <f t="shared" si="17"/>
        <v>1</v>
      </c>
      <c r="S171" s="691"/>
      <c r="T171" s="691"/>
      <c r="U171" s="691"/>
      <c r="V171" s="691"/>
      <c r="W171" s="818"/>
      <c r="X171" s="818"/>
      <c r="Y171" s="818"/>
      <c r="Z171" s="818"/>
    </row>
    <row r="172" spans="1:26" ht="15">
      <c r="A172" s="537"/>
      <c r="B172" s="669"/>
      <c r="C172" s="537"/>
      <c r="D172" s="848" t="str">
        <f t="shared" si="15"/>
        <v>Caisse-01/1900</v>
      </c>
      <c r="E172" s="670"/>
      <c r="F172" s="680"/>
      <c r="G172" s="673"/>
      <c r="H172" s="933"/>
      <c r="I172" s="931"/>
      <c r="J172" s="930">
        <f t="shared" si="16"/>
        <v>0</v>
      </c>
      <c r="K172" s="930">
        <f t="shared" si="12"/>
        <v>0</v>
      </c>
      <c r="L172" s="705">
        <f t="shared" si="13"/>
        <v>0</v>
      </c>
      <c r="M172" s="537"/>
      <c r="N172" s="706">
        <f>+IF(A172="",0,IF(A172=Table!$A$5,L172,(IF(A172=Table!$A$3,0,IF(A172=Table!$A$4,L172,0)))))</f>
        <v>0</v>
      </c>
      <c r="O172" s="672"/>
      <c r="P172" s="707">
        <f>-IF(A172=Table!$A$5,I172,0)+IF(A172=Table!$A$5,H172,0)</f>
        <v>0</v>
      </c>
      <c r="Q172" s="539" t="str">
        <f t="shared" si="14"/>
        <v>01/1900</v>
      </c>
      <c r="R172" s="475">
        <f t="shared" si="17"/>
        <v>1</v>
      </c>
      <c r="S172" s="691"/>
      <c r="T172" s="691"/>
      <c r="U172" s="691"/>
      <c r="V172" s="691"/>
      <c r="W172" s="818"/>
      <c r="X172" s="818"/>
      <c r="Y172" s="818"/>
      <c r="Z172" s="818"/>
    </row>
    <row r="173" spans="1:26" ht="15">
      <c r="A173" s="537"/>
      <c r="B173" s="669"/>
      <c r="C173" s="537"/>
      <c r="D173" s="848" t="str">
        <f t="shared" si="15"/>
        <v>Caisse-01/1900</v>
      </c>
      <c r="E173" s="670"/>
      <c r="F173" s="680"/>
      <c r="G173" s="673"/>
      <c r="H173" s="933"/>
      <c r="I173" s="931"/>
      <c r="J173" s="930">
        <f t="shared" si="16"/>
        <v>0</v>
      </c>
      <c r="K173" s="930">
        <f t="shared" si="12"/>
        <v>0</v>
      </c>
      <c r="L173" s="705">
        <f t="shared" si="13"/>
        <v>0</v>
      </c>
      <c r="M173" s="537"/>
      <c r="N173" s="706">
        <f>+IF(A173="",0,IF(A173=Table!$A$5,L173,(IF(A173=Table!$A$3,0,IF(A173=Table!$A$4,L173,0)))))</f>
        <v>0</v>
      </c>
      <c r="O173" s="672"/>
      <c r="P173" s="707">
        <f>-IF(A173=Table!$A$5,I173,0)+IF(A173=Table!$A$5,H173,0)</f>
        <v>0</v>
      </c>
      <c r="Q173" s="539" t="str">
        <f t="shared" si="14"/>
        <v>01/1900</v>
      </c>
      <c r="R173" s="475">
        <f t="shared" si="17"/>
        <v>1</v>
      </c>
      <c r="S173" s="691"/>
      <c r="T173" s="691"/>
      <c r="U173" s="691"/>
      <c r="V173" s="691"/>
      <c r="W173" s="818"/>
      <c r="X173" s="818"/>
      <c r="Y173" s="818"/>
      <c r="Z173" s="818"/>
    </row>
    <row r="174" spans="1:26" ht="15">
      <c r="A174" s="537"/>
      <c r="B174" s="669"/>
      <c r="C174" s="537"/>
      <c r="D174" s="848" t="str">
        <f t="shared" si="15"/>
        <v>Caisse-01/1900</v>
      </c>
      <c r="E174" s="670"/>
      <c r="F174" s="680"/>
      <c r="G174" s="673"/>
      <c r="H174" s="933"/>
      <c r="I174" s="931"/>
      <c r="J174" s="930">
        <f t="shared" si="16"/>
        <v>0</v>
      </c>
      <c r="K174" s="930">
        <f t="shared" si="12"/>
        <v>0</v>
      </c>
      <c r="L174" s="705">
        <f t="shared" si="13"/>
        <v>0</v>
      </c>
      <c r="M174" s="537"/>
      <c r="N174" s="706">
        <f>+IF(A174="",0,IF(A174=Table!$A$5,L174,(IF(A174=Table!$A$3,0,IF(A174=Table!$A$4,L174,0)))))</f>
        <v>0</v>
      </c>
      <c r="O174" s="672"/>
      <c r="P174" s="707">
        <f>-IF(A174=Table!$A$5,I174,0)+IF(A174=Table!$A$5,H174,0)</f>
        <v>0</v>
      </c>
      <c r="Q174" s="539" t="str">
        <f t="shared" si="14"/>
        <v>01/1900</v>
      </c>
      <c r="R174" s="475">
        <f t="shared" si="17"/>
        <v>1</v>
      </c>
      <c r="S174" s="691"/>
      <c r="T174" s="691"/>
      <c r="U174" s="691"/>
      <c r="V174" s="691"/>
      <c r="W174" s="818"/>
      <c r="X174" s="818"/>
      <c r="Y174" s="818"/>
      <c r="Z174" s="818"/>
    </row>
    <row r="175" spans="1:26" ht="15">
      <c r="A175" s="537"/>
      <c r="B175" s="669"/>
      <c r="C175" s="537"/>
      <c r="D175" s="848" t="str">
        <f t="shared" si="15"/>
        <v>Caisse-01/1900</v>
      </c>
      <c r="E175" s="679"/>
      <c r="F175" s="680"/>
      <c r="G175" s="681"/>
      <c r="H175" s="933"/>
      <c r="I175" s="930"/>
      <c r="J175" s="930">
        <f t="shared" si="16"/>
        <v>0</v>
      </c>
      <c r="K175" s="930">
        <f t="shared" si="12"/>
        <v>0</v>
      </c>
      <c r="L175" s="705">
        <f t="shared" si="13"/>
        <v>0</v>
      </c>
      <c r="M175" s="537"/>
      <c r="N175" s="706">
        <f>+IF(A175="",0,IF(A175=Table!$A$5,L175,(IF(A175=Table!$A$3,0,IF(A175=Table!$A$4,L175,0)))))</f>
        <v>0</v>
      </c>
      <c r="O175" s="672"/>
      <c r="P175" s="707">
        <f>-IF(A175=Table!$A$5,I175,0)+IF(A175=Table!$A$5,H175,0)</f>
        <v>0</v>
      </c>
      <c r="Q175" s="539" t="str">
        <f t="shared" si="14"/>
        <v>01/1900</v>
      </c>
      <c r="R175" s="475">
        <f t="shared" si="17"/>
        <v>1</v>
      </c>
      <c r="S175" s="691"/>
      <c r="T175" s="691"/>
      <c r="U175" s="691"/>
      <c r="V175" s="691"/>
      <c r="W175" s="818"/>
      <c r="X175" s="818"/>
      <c r="Y175" s="818"/>
      <c r="Z175" s="818"/>
    </row>
    <row r="176" spans="1:26" ht="15">
      <c r="A176" s="537"/>
      <c r="B176" s="669"/>
      <c r="C176" s="537"/>
      <c r="D176" s="848" t="str">
        <f t="shared" si="15"/>
        <v>Caisse-01/1900</v>
      </c>
      <c r="E176" s="679"/>
      <c r="F176" s="680"/>
      <c r="G176" s="681"/>
      <c r="H176" s="933"/>
      <c r="I176" s="930"/>
      <c r="J176" s="930">
        <f t="shared" si="16"/>
        <v>0</v>
      </c>
      <c r="K176" s="930">
        <f t="shared" si="12"/>
        <v>0</v>
      </c>
      <c r="L176" s="705">
        <f t="shared" si="13"/>
        <v>0</v>
      </c>
      <c r="M176" s="537"/>
      <c r="N176" s="706">
        <f>+IF(A176="",0,IF(A176=Table!$A$5,L176,(IF(A176=Table!$A$3,0,IF(A176=Table!$A$4,L176,0)))))</f>
        <v>0</v>
      </c>
      <c r="O176" s="672"/>
      <c r="P176" s="707">
        <f>-IF(A176=Table!$A$5,I176,0)+IF(A176=Table!$A$5,H176,0)</f>
        <v>0</v>
      </c>
      <c r="Q176" s="539" t="str">
        <f t="shared" si="14"/>
        <v>01/1900</v>
      </c>
      <c r="R176" s="475">
        <f t="shared" si="17"/>
        <v>1</v>
      </c>
      <c r="S176" s="691"/>
      <c r="T176" s="691"/>
      <c r="U176" s="691"/>
      <c r="V176" s="691"/>
      <c r="W176" s="818"/>
      <c r="X176" s="818"/>
      <c r="Y176" s="818"/>
      <c r="Z176" s="818"/>
    </row>
    <row r="177" spans="1:26" ht="15">
      <c r="A177" s="537"/>
      <c r="B177" s="669"/>
      <c r="C177" s="537"/>
      <c r="D177" s="848" t="str">
        <f t="shared" si="15"/>
        <v>Caisse-01/1900</v>
      </c>
      <c r="E177" s="679"/>
      <c r="F177" s="680"/>
      <c r="G177" s="682"/>
      <c r="H177" s="933"/>
      <c r="I177" s="930"/>
      <c r="J177" s="930">
        <f t="shared" si="16"/>
        <v>0</v>
      </c>
      <c r="K177" s="930">
        <f t="shared" si="12"/>
        <v>0</v>
      </c>
      <c r="L177" s="705">
        <f t="shared" si="13"/>
        <v>0</v>
      </c>
      <c r="M177" s="537"/>
      <c r="N177" s="706">
        <f>+IF(A177="",0,IF(A177=Table!$A$5,L177,(IF(A177=Table!$A$3,0,IF(A177=Table!$A$4,L177,0)))))</f>
        <v>0</v>
      </c>
      <c r="O177" s="672"/>
      <c r="P177" s="707">
        <f>-IF(A177=Table!$A$5,I177,0)+IF(A177=Table!$A$5,H177,0)</f>
        <v>0</v>
      </c>
      <c r="Q177" s="539" t="str">
        <f t="shared" si="14"/>
        <v>01/1900</v>
      </c>
      <c r="R177" s="475">
        <f t="shared" si="17"/>
        <v>1</v>
      </c>
      <c r="S177" s="691"/>
      <c r="T177" s="691"/>
      <c r="U177" s="691"/>
      <c r="V177" s="691"/>
      <c r="W177" s="818"/>
      <c r="X177" s="818"/>
      <c r="Y177" s="818"/>
      <c r="Z177" s="818"/>
    </row>
    <row r="178" spans="1:26" ht="15">
      <c r="A178" s="537"/>
      <c r="B178" s="669"/>
      <c r="C178" s="537"/>
      <c r="D178" s="848" t="str">
        <f t="shared" si="15"/>
        <v>Caisse-01/1900</v>
      </c>
      <c r="E178" s="670"/>
      <c r="F178" s="680"/>
      <c r="G178" s="673"/>
      <c r="H178" s="933"/>
      <c r="I178" s="931"/>
      <c r="J178" s="930">
        <f t="shared" si="16"/>
        <v>0</v>
      </c>
      <c r="K178" s="930">
        <f t="shared" si="12"/>
        <v>0</v>
      </c>
      <c r="L178" s="705">
        <f t="shared" si="13"/>
        <v>0</v>
      </c>
      <c r="M178" s="537"/>
      <c r="N178" s="706">
        <f>+IF(A178="",0,IF(A178=Table!$A$5,L178,(IF(A178=Table!$A$3,0,IF(A178=Table!$A$4,L178,0)))))</f>
        <v>0</v>
      </c>
      <c r="O178" s="672"/>
      <c r="P178" s="707">
        <f>-IF(A178=Table!$A$5,I178,0)+IF(A178=Table!$A$5,H178,0)</f>
        <v>0</v>
      </c>
      <c r="Q178" s="539" t="str">
        <f t="shared" si="14"/>
        <v>01/1900</v>
      </c>
      <c r="R178" s="475">
        <f t="shared" si="17"/>
        <v>1</v>
      </c>
      <c r="S178" s="691"/>
      <c r="T178" s="691"/>
      <c r="U178" s="691"/>
      <c r="V178" s="691"/>
      <c r="W178" s="818"/>
      <c r="X178" s="818"/>
      <c r="Y178" s="818"/>
      <c r="Z178" s="818"/>
    </row>
    <row r="179" spans="1:26" ht="15">
      <c r="A179" s="537"/>
      <c r="B179" s="669"/>
      <c r="C179" s="537"/>
      <c r="D179" s="848" t="str">
        <f t="shared" si="15"/>
        <v>Caisse-01/1900</v>
      </c>
      <c r="E179" s="670"/>
      <c r="F179" s="680"/>
      <c r="G179" s="673"/>
      <c r="H179" s="933"/>
      <c r="I179" s="931"/>
      <c r="J179" s="930">
        <f t="shared" si="16"/>
        <v>0</v>
      </c>
      <c r="K179" s="930">
        <f t="shared" si="12"/>
        <v>0</v>
      </c>
      <c r="L179" s="705">
        <f t="shared" si="13"/>
        <v>0</v>
      </c>
      <c r="M179" s="537"/>
      <c r="N179" s="706">
        <f>+IF(A179="",0,IF(A179=Table!$A$5,L179,(IF(A179=Table!$A$3,0,IF(A179=Table!$A$4,L179,0)))))</f>
        <v>0</v>
      </c>
      <c r="O179" s="672"/>
      <c r="P179" s="707">
        <f>-IF(A179=Table!$A$5,I179,0)+IF(A179=Table!$A$5,H179,0)</f>
        <v>0</v>
      </c>
      <c r="Q179" s="539" t="str">
        <f t="shared" si="14"/>
        <v>01/1900</v>
      </c>
      <c r="R179" s="475">
        <f t="shared" si="17"/>
        <v>1</v>
      </c>
      <c r="S179" s="691"/>
      <c r="T179" s="691"/>
      <c r="U179" s="691"/>
      <c r="V179" s="691"/>
      <c r="W179" s="818"/>
      <c r="X179" s="818"/>
      <c r="Y179" s="818"/>
      <c r="Z179" s="818"/>
    </row>
    <row r="180" spans="1:26" ht="15">
      <c r="A180" s="537"/>
      <c r="B180" s="669"/>
      <c r="C180" s="537"/>
      <c r="D180" s="848" t="str">
        <f t="shared" si="15"/>
        <v>Caisse-01/1900</v>
      </c>
      <c r="E180" s="670"/>
      <c r="F180" s="680"/>
      <c r="G180" s="673"/>
      <c r="H180" s="933"/>
      <c r="I180" s="931"/>
      <c r="J180" s="930">
        <f t="shared" si="16"/>
        <v>0</v>
      </c>
      <c r="K180" s="930">
        <f t="shared" si="12"/>
        <v>0</v>
      </c>
      <c r="L180" s="705">
        <f t="shared" si="13"/>
        <v>0</v>
      </c>
      <c r="M180" s="537"/>
      <c r="N180" s="706">
        <f>+IF(A180="",0,IF(A180=Table!$A$5,L180,(IF(A180=Table!$A$3,0,IF(A180=Table!$A$4,L180,0)))))</f>
        <v>0</v>
      </c>
      <c r="O180" s="672"/>
      <c r="P180" s="707">
        <f>-IF(A180=Table!$A$5,I180,0)+IF(A180=Table!$A$5,H180,0)</f>
        <v>0</v>
      </c>
      <c r="Q180" s="539" t="str">
        <f t="shared" si="14"/>
        <v>01/1900</v>
      </c>
      <c r="R180" s="475">
        <f t="shared" si="17"/>
        <v>1</v>
      </c>
      <c r="S180" s="691"/>
      <c r="T180" s="691"/>
      <c r="U180" s="691"/>
      <c r="V180" s="691"/>
      <c r="W180" s="818"/>
      <c r="X180" s="818"/>
      <c r="Y180" s="818"/>
      <c r="Z180" s="818"/>
    </row>
    <row r="181" spans="1:26" ht="15">
      <c r="A181" s="537"/>
      <c r="B181" s="669"/>
      <c r="C181" s="537"/>
      <c r="D181" s="848" t="str">
        <f t="shared" si="15"/>
        <v>Caisse-01/1900</v>
      </c>
      <c r="E181" s="670"/>
      <c r="F181" s="680"/>
      <c r="G181" s="673"/>
      <c r="H181" s="933"/>
      <c r="I181" s="931"/>
      <c r="J181" s="930">
        <f t="shared" si="16"/>
        <v>0</v>
      </c>
      <c r="K181" s="930">
        <f t="shared" si="12"/>
        <v>0</v>
      </c>
      <c r="L181" s="705">
        <f t="shared" si="13"/>
        <v>0</v>
      </c>
      <c r="M181" s="537"/>
      <c r="N181" s="706">
        <f>+IF(A181="",0,IF(A181=Table!$A$5,L181,(IF(A181=Table!$A$3,0,IF(A181=Table!$A$4,L181,0)))))</f>
        <v>0</v>
      </c>
      <c r="O181" s="672"/>
      <c r="P181" s="707">
        <f>-IF(A181=Table!$A$5,I181,0)+IF(A181=Table!$A$5,H181,0)</f>
        <v>0</v>
      </c>
      <c r="Q181" s="539" t="str">
        <f t="shared" si="14"/>
        <v>01/1900</v>
      </c>
      <c r="R181" s="475">
        <f t="shared" si="17"/>
        <v>1</v>
      </c>
      <c r="S181" s="691"/>
      <c r="T181" s="691"/>
      <c r="U181" s="691"/>
      <c r="V181" s="691"/>
      <c r="W181" s="818"/>
      <c r="X181" s="818"/>
      <c r="Y181" s="818"/>
      <c r="Z181" s="818"/>
    </row>
    <row r="182" spans="1:26" ht="15">
      <c r="A182" s="537"/>
      <c r="B182" s="669"/>
      <c r="C182" s="537"/>
      <c r="D182" s="848" t="str">
        <f t="shared" si="15"/>
        <v>Caisse-01/1900</v>
      </c>
      <c r="E182" s="670"/>
      <c r="F182" s="680"/>
      <c r="G182" s="673"/>
      <c r="H182" s="933"/>
      <c r="I182" s="931"/>
      <c r="J182" s="930">
        <f t="shared" si="16"/>
        <v>0</v>
      </c>
      <c r="K182" s="930">
        <f t="shared" si="12"/>
        <v>0</v>
      </c>
      <c r="L182" s="705">
        <f t="shared" si="13"/>
        <v>0</v>
      </c>
      <c r="M182" s="537"/>
      <c r="N182" s="706">
        <f>+IF(A182="",0,IF(A182=Table!$A$5,L182,(IF(A182=Table!$A$3,0,IF(A182=Table!$A$4,L182,0)))))</f>
        <v>0</v>
      </c>
      <c r="O182" s="672"/>
      <c r="P182" s="707">
        <f>-IF(A182=Table!$A$5,I182,0)+IF(A182=Table!$A$5,H182,0)</f>
        <v>0</v>
      </c>
      <c r="Q182" s="539" t="str">
        <f t="shared" si="14"/>
        <v>01/1900</v>
      </c>
      <c r="R182" s="475">
        <f t="shared" si="17"/>
        <v>1</v>
      </c>
      <c r="S182" s="691"/>
      <c r="T182" s="691"/>
      <c r="U182" s="691"/>
      <c r="V182" s="691"/>
      <c r="W182" s="818"/>
      <c r="X182" s="818"/>
      <c r="Y182" s="818"/>
      <c r="Z182" s="818"/>
    </row>
    <row r="183" spans="1:26" ht="15">
      <c r="A183" s="537"/>
      <c r="B183" s="669"/>
      <c r="C183" s="537"/>
      <c r="D183" s="848" t="str">
        <f t="shared" si="15"/>
        <v>Caisse-01/1900</v>
      </c>
      <c r="E183" s="670"/>
      <c r="F183" s="680"/>
      <c r="G183" s="673"/>
      <c r="H183" s="933"/>
      <c r="I183" s="931"/>
      <c r="J183" s="930">
        <f t="shared" si="16"/>
        <v>0</v>
      </c>
      <c r="K183" s="930">
        <f t="shared" si="12"/>
        <v>0</v>
      </c>
      <c r="L183" s="705">
        <f t="shared" si="13"/>
        <v>0</v>
      </c>
      <c r="M183" s="537"/>
      <c r="N183" s="706">
        <f>+IF(A183="",0,IF(A183=Table!$A$5,L183,(IF(A183=Table!$A$3,0,IF(A183=Table!$A$4,L183,0)))))</f>
        <v>0</v>
      </c>
      <c r="O183" s="672"/>
      <c r="P183" s="707">
        <f>-IF(A183=Table!$A$5,I183,0)+IF(A183=Table!$A$5,H183,0)</f>
        <v>0</v>
      </c>
      <c r="Q183" s="539" t="str">
        <f t="shared" si="14"/>
        <v>01/1900</v>
      </c>
      <c r="R183" s="475">
        <f t="shared" si="17"/>
        <v>1</v>
      </c>
      <c r="S183" s="691"/>
      <c r="T183" s="691"/>
      <c r="U183" s="691"/>
      <c r="V183" s="691"/>
      <c r="W183" s="818"/>
      <c r="X183" s="818"/>
      <c r="Y183" s="818"/>
      <c r="Z183" s="818"/>
    </row>
    <row r="184" spans="1:26" ht="15">
      <c r="A184" s="537"/>
      <c r="B184" s="669"/>
      <c r="C184" s="537"/>
      <c r="D184" s="848" t="str">
        <f t="shared" si="15"/>
        <v>Caisse-01/1900</v>
      </c>
      <c r="E184" s="670"/>
      <c r="F184" s="680"/>
      <c r="G184" s="673"/>
      <c r="H184" s="933"/>
      <c r="I184" s="931"/>
      <c r="J184" s="930">
        <f t="shared" si="16"/>
        <v>0</v>
      </c>
      <c r="K184" s="930">
        <f t="shared" si="12"/>
        <v>0</v>
      </c>
      <c r="L184" s="705">
        <f t="shared" si="13"/>
        <v>0</v>
      </c>
      <c r="M184" s="537"/>
      <c r="N184" s="706">
        <f>+IF(A184="",0,IF(A184=Table!$A$5,L184,(IF(A184=Table!$A$3,0,IF(A184=Table!$A$4,L184,0)))))</f>
        <v>0</v>
      </c>
      <c r="O184" s="672"/>
      <c r="P184" s="707">
        <f>-IF(A184=Table!$A$5,I184,0)+IF(A184=Table!$A$5,H184,0)</f>
        <v>0</v>
      </c>
      <c r="Q184" s="539" t="str">
        <f t="shared" si="14"/>
        <v>01/1900</v>
      </c>
      <c r="R184" s="475">
        <f t="shared" si="17"/>
        <v>1</v>
      </c>
      <c r="S184" s="691"/>
      <c r="T184" s="691"/>
      <c r="U184" s="691"/>
      <c r="V184" s="691"/>
      <c r="W184" s="818"/>
      <c r="X184" s="818"/>
      <c r="Y184" s="818"/>
      <c r="Z184" s="818"/>
    </row>
    <row r="185" spans="1:26" ht="15">
      <c r="A185" s="537"/>
      <c r="B185" s="669"/>
      <c r="C185" s="537"/>
      <c r="D185" s="848" t="str">
        <f t="shared" si="15"/>
        <v>Caisse-01/1900</v>
      </c>
      <c r="E185" s="670"/>
      <c r="F185" s="680"/>
      <c r="G185" s="673"/>
      <c r="H185" s="933"/>
      <c r="I185" s="931"/>
      <c r="J185" s="930">
        <f t="shared" si="16"/>
        <v>0</v>
      </c>
      <c r="K185" s="930">
        <f t="shared" si="12"/>
        <v>0</v>
      </c>
      <c r="L185" s="705">
        <f t="shared" si="13"/>
        <v>0</v>
      </c>
      <c r="M185" s="537"/>
      <c r="N185" s="706">
        <f>+IF(A185="",0,IF(A185=Table!$A$5,L185,(IF(A185=Table!$A$3,0,IF(A185=Table!$A$4,L185,0)))))</f>
        <v>0</v>
      </c>
      <c r="O185" s="672"/>
      <c r="P185" s="707">
        <f>-IF(A185=Table!$A$5,I185,0)+IF(A185=Table!$A$5,H185,0)</f>
        <v>0</v>
      </c>
      <c r="Q185" s="539" t="str">
        <f t="shared" si="14"/>
        <v>01/1900</v>
      </c>
      <c r="R185" s="475">
        <f t="shared" si="17"/>
        <v>1</v>
      </c>
      <c r="S185" s="691"/>
      <c r="T185" s="691"/>
      <c r="U185" s="691"/>
      <c r="V185" s="691"/>
      <c r="W185" s="818"/>
      <c r="X185" s="818"/>
      <c r="Y185" s="818"/>
      <c r="Z185" s="818"/>
    </row>
    <row r="186" spans="1:26" ht="15">
      <c r="A186" s="537"/>
      <c r="B186" s="669"/>
      <c r="C186" s="537"/>
      <c r="D186" s="848" t="str">
        <f t="shared" si="15"/>
        <v>Caisse-01/1900</v>
      </c>
      <c r="E186" s="679"/>
      <c r="F186" s="680"/>
      <c r="G186" s="681"/>
      <c r="H186" s="933"/>
      <c r="I186" s="930"/>
      <c r="J186" s="930">
        <f t="shared" si="16"/>
        <v>0</v>
      </c>
      <c r="K186" s="930">
        <f t="shared" si="12"/>
        <v>0</v>
      </c>
      <c r="L186" s="705">
        <f t="shared" si="13"/>
        <v>0</v>
      </c>
      <c r="M186" s="537"/>
      <c r="N186" s="706">
        <f>+IF(A186="",0,IF(A186=Table!$A$5,L186,(IF(A186=Table!$A$3,0,IF(A186=Table!$A$4,L186,0)))))</f>
        <v>0</v>
      </c>
      <c r="O186" s="672"/>
      <c r="P186" s="707">
        <f>-IF(A186=Table!$A$5,I186,0)+IF(A186=Table!$A$5,H186,0)</f>
        <v>0</v>
      </c>
      <c r="Q186" s="539" t="str">
        <f t="shared" si="14"/>
        <v>01/1900</v>
      </c>
      <c r="R186" s="475">
        <f t="shared" si="17"/>
        <v>1</v>
      </c>
      <c r="S186" s="691"/>
      <c r="T186" s="691"/>
      <c r="U186" s="691"/>
      <c r="V186" s="691"/>
      <c r="W186" s="818"/>
      <c r="X186" s="818"/>
      <c r="Y186" s="818"/>
      <c r="Z186" s="818"/>
    </row>
    <row r="187" spans="1:26" ht="15">
      <c r="A187" s="537"/>
      <c r="B187" s="669"/>
      <c r="C187" s="537"/>
      <c r="D187" s="848" t="str">
        <f t="shared" si="15"/>
        <v>Caisse-01/1900</v>
      </c>
      <c r="E187" s="679"/>
      <c r="F187" s="673"/>
      <c r="G187" s="681"/>
      <c r="H187" s="933"/>
      <c r="I187" s="930"/>
      <c r="J187" s="930">
        <f t="shared" si="16"/>
        <v>0</v>
      </c>
      <c r="K187" s="930">
        <f t="shared" si="12"/>
        <v>0</v>
      </c>
      <c r="L187" s="705">
        <f t="shared" si="13"/>
        <v>0</v>
      </c>
      <c r="M187" s="537"/>
      <c r="N187" s="706">
        <f>+IF(A187="",0,IF(A187=Table!$A$5,L187,(IF(A187=Table!$A$3,0,IF(A187=Table!$A$4,L187,0)))))</f>
        <v>0</v>
      </c>
      <c r="O187" s="672"/>
      <c r="P187" s="707">
        <f>-IF(A187=Table!$A$5,I187,0)+IF(A187=Table!$A$5,H187,0)</f>
        <v>0</v>
      </c>
      <c r="Q187" s="539" t="str">
        <f t="shared" si="14"/>
        <v>01/1900</v>
      </c>
      <c r="R187" s="475">
        <f t="shared" si="17"/>
        <v>1</v>
      </c>
      <c r="S187" s="691"/>
      <c r="T187" s="691"/>
      <c r="U187" s="691"/>
      <c r="V187" s="691"/>
      <c r="W187" s="818"/>
      <c r="X187" s="818"/>
      <c r="Y187" s="818"/>
      <c r="Z187" s="818"/>
    </row>
    <row r="188" spans="1:26" ht="15">
      <c r="A188" s="537"/>
      <c r="B188" s="669"/>
      <c r="C188" s="537"/>
      <c r="D188" s="848" t="str">
        <f t="shared" si="15"/>
        <v>Caisse-01/1900</v>
      </c>
      <c r="E188" s="679"/>
      <c r="F188" s="680"/>
      <c r="G188" s="681"/>
      <c r="H188" s="933"/>
      <c r="I188" s="930"/>
      <c r="J188" s="930">
        <f t="shared" si="16"/>
        <v>0</v>
      </c>
      <c r="K188" s="930">
        <f t="shared" si="12"/>
        <v>0</v>
      </c>
      <c r="L188" s="705">
        <f t="shared" si="13"/>
        <v>0</v>
      </c>
      <c r="M188" s="537"/>
      <c r="N188" s="706">
        <f>+IF(A188="",0,IF(A188=Table!$A$5,L188,(IF(A188=Table!$A$3,0,IF(A188=Table!$A$4,L188,0)))))</f>
        <v>0</v>
      </c>
      <c r="O188" s="672"/>
      <c r="P188" s="707">
        <f>-IF(A188=Table!$A$5,I188,0)+IF(A188=Table!$A$5,H188,0)</f>
        <v>0</v>
      </c>
      <c r="Q188" s="539" t="str">
        <f t="shared" si="14"/>
        <v>01/1900</v>
      </c>
      <c r="R188" s="475">
        <f t="shared" si="17"/>
        <v>1</v>
      </c>
      <c r="S188" s="691"/>
      <c r="T188" s="691"/>
      <c r="U188" s="691"/>
      <c r="V188" s="691"/>
      <c r="W188" s="818"/>
      <c r="X188" s="818"/>
      <c r="Y188" s="818"/>
      <c r="Z188" s="818"/>
    </row>
    <row r="189" spans="1:26" ht="15">
      <c r="A189" s="537"/>
      <c r="B189" s="669"/>
      <c r="C189" s="537"/>
      <c r="D189" s="848" t="str">
        <f t="shared" si="15"/>
        <v>Caisse-01/1900</v>
      </c>
      <c r="E189" s="679"/>
      <c r="F189" s="680"/>
      <c r="G189" s="681"/>
      <c r="H189" s="933"/>
      <c r="I189" s="930"/>
      <c r="J189" s="930">
        <f t="shared" si="16"/>
        <v>0</v>
      </c>
      <c r="K189" s="930">
        <f t="shared" si="12"/>
        <v>0</v>
      </c>
      <c r="L189" s="705">
        <f t="shared" si="13"/>
        <v>0</v>
      </c>
      <c r="M189" s="537"/>
      <c r="N189" s="706">
        <f>+IF(A189="",0,IF(A189=Table!$A$5,L189,(IF(A189=Table!$A$3,0,IF(A189=Table!$A$4,L189,0)))))</f>
        <v>0</v>
      </c>
      <c r="O189" s="672"/>
      <c r="P189" s="707">
        <f>-IF(A189=Table!$A$5,I189,0)+IF(A189=Table!$A$5,H189,0)</f>
        <v>0</v>
      </c>
      <c r="Q189" s="539" t="str">
        <f t="shared" si="14"/>
        <v>01/1900</v>
      </c>
      <c r="R189" s="475">
        <f t="shared" si="17"/>
        <v>1</v>
      </c>
      <c r="S189" s="691"/>
      <c r="T189" s="691"/>
      <c r="U189" s="691"/>
      <c r="V189" s="691"/>
      <c r="W189" s="818"/>
      <c r="X189" s="818"/>
      <c r="Y189" s="818"/>
      <c r="Z189" s="818"/>
    </row>
    <row r="190" spans="1:26" ht="15">
      <c r="A190" s="537"/>
      <c r="B190" s="669"/>
      <c r="C190" s="537"/>
      <c r="D190" s="848" t="str">
        <f t="shared" si="15"/>
        <v>Caisse-01/1900</v>
      </c>
      <c r="E190" s="679"/>
      <c r="F190" s="680"/>
      <c r="G190" s="681"/>
      <c r="H190" s="933"/>
      <c r="I190" s="930"/>
      <c r="J190" s="930">
        <f t="shared" si="16"/>
        <v>0</v>
      </c>
      <c r="K190" s="930">
        <f t="shared" si="12"/>
        <v>0</v>
      </c>
      <c r="L190" s="705">
        <f t="shared" si="13"/>
        <v>0</v>
      </c>
      <c r="M190" s="537"/>
      <c r="N190" s="706">
        <f>+IF(A190="",0,IF(A190=Table!$A$5,L190,(IF(A190=Table!$A$3,0,IF(A190=Table!$A$4,L190,0)))))</f>
        <v>0</v>
      </c>
      <c r="O190" s="672"/>
      <c r="P190" s="707">
        <f>-IF(A190=Table!$A$5,I190,0)+IF(A190=Table!$A$5,H190,0)</f>
        <v>0</v>
      </c>
      <c r="Q190" s="539" t="str">
        <f t="shared" si="14"/>
        <v>01/1900</v>
      </c>
      <c r="R190" s="475">
        <f t="shared" si="17"/>
        <v>1</v>
      </c>
      <c r="S190" s="691"/>
      <c r="T190" s="691"/>
      <c r="U190" s="691"/>
      <c r="V190" s="691"/>
      <c r="W190" s="818"/>
      <c r="X190" s="818"/>
      <c r="Y190" s="818"/>
      <c r="Z190" s="818"/>
    </row>
    <row r="191" spans="1:26" ht="15">
      <c r="A191" s="537"/>
      <c r="B191" s="669"/>
      <c r="C191" s="537"/>
      <c r="D191" s="848" t="str">
        <f t="shared" si="15"/>
        <v>Caisse-01/1900</v>
      </c>
      <c r="E191" s="670"/>
      <c r="F191" s="680"/>
      <c r="G191" s="673"/>
      <c r="H191" s="933"/>
      <c r="I191" s="931"/>
      <c r="J191" s="930">
        <f t="shared" si="16"/>
        <v>0</v>
      </c>
      <c r="K191" s="930">
        <f t="shared" si="12"/>
        <v>0</v>
      </c>
      <c r="L191" s="705">
        <f t="shared" si="13"/>
        <v>0</v>
      </c>
      <c r="M191" s="537"/>
      <c r="N191" s="706">
        <f>+IF(A191="",0,IF(A191=Table!$A$5,L191,(IF(A191=Table!$A$3,0,IF(A191=Table!$A$4,L191,0)))))</f>
        <v>0</v>
      </c>
      <c r="O191" s="672"/>
      <c r="P191" s="707">
        <f>-IF(A191=Table!$A$5,I191,0)+IF(A191=Table!$A$5,H191,0)</f>
        <v>0</v>
      </c>
      <c r="Q191" s="539" t="str">
        <f t="shared" si="14"/>
        <v>01/1900</v>
      </c>
      <c r="R191" s="475">
        <f t="shared" si="17"/>
        <v>1</v>
      </c>
      <c r="S191" s="691"/>
      <c r="T191" s="691"/>
      <c r="U191" s="691"/>
      <c r="V191" s="691"/>
      <c r="W191" s="818"/>
      <c r="X191" s="818"/>
      <c r="Y191" s="818"/>
      <c r="Z191" s="818"/>
    </row>
    <row r="192" spans="1:26" ht="15">
      <c r="A192" s="537"/>
      <c r="B192" s="669"/>
      <c r="C192" s="537"/>
      <c r="D192" s="848" t="str">
        <f t="shared" si="15"/>
        <v>Caisse-01/1900</v>
      </c>
      <c r="E192" s="670"/>
      <c r="F192" s="680"/>
      <c r="G192" s="673"/>
      <c r="H192" s="933"/>
      <c r="I192" s="931"/>
      <c r="J192" s="930">
        <f t="shared" si="16"/>
        <v>0</v>
      </c>
      <c r="K192" s="930">
        <f t="shared" si="12"/>
        <v>0</v>
      </c>
      <c r="L192" s="705">
        <f t="shared" si="13"/>
        <v>0</v>
      </c>
      <c r="M192" s="537"/>
      <c r="N192" s="706">
        <f>+IF(A192="",0,IF(A192=Table!$A$5,L192,(IF(A192=Table!$A$3,0,IF(A192=Table!$A$4,L192,0)))))</f>
        <v>0</v>
      </c>
      <c r="O192" s="672"/>
      <c r="P192" s="707">
        <f>-IF(A192=Table!$A$5,I192,0)+IF(A192=Table!$A$5,H192,0)</f>
        <v>0</v>
      </c>
      <c r="Q192" s="539" t="str">
        <f t="shared" si="14"/>
        <v>01/1900</v>
      </c>
      <c r="R192" s="475">
        <f t="shared" si="17"/>
        <v>1</v>
      </c>
      <c r="S192" s="691"/>
      <c r="T192" s="691"/>
      <c r="U192" s="691"/>
      <c r="V192" s="691"/>
      <c r="W192" s="818"/>
      <c r="X192" s="818"/>
      <c r="Y192" s="818"/>
      <c r="Z192" s="818"/>
    </row>
    <row r="193" spans="1:26" ht="15">
      <c r="A193" s="537"/>
      <c r="B193" s="669"/>
      <c r="C193" s="537"/>
      <c r="D193" s="848" t="str">
        <f t="shared" si="15"/>
        <v>Caisse-01/1900</v>
      </c>
      <c r="E193" s="670"/>
      <c r="F193" s="680"/>
      <c r="G193" s="673"/>
      <c r="H193" s="933"/>
      <c r="I193" s="931"/>
      <c r="J193" s="930">
        <f t="shared" si="16"/>
        <v>0</v>
      </c>
      <c r="K193" s="930">
        <f t="shared" si="12"/>
        <v>0</v>
      </c>
      <c r="L193" s="705">
        <f t="shared" si="13"/>
        <v>0</v>
      </c>
      <c r="M193" s="537"/>
      <c r="N193" s="706">
        <f>+IF(A193="",0,IF(A193=Table!$A$5,L193,(IF(A193=Table!$A$3,0,IF(A193=Table!$A$4,L193,0)))))</f>
        <v>0</v>
      </c>
      <c r="O193" s="672"/>
      <c r="P193" s="707">
        <f>-IF(A193=Table!$A$5,I193,0)+IF(A193=Table!$A$5,H193,0)</f>
        <v>0</v>
      </c>
      <c r="Q193" s="539" t="str">
        <f t="shared" si="14"/>
        <v>01/1900</v>
      </c>
      <c r="R193" s="475">
        <f t="shared" si="17"/>
        <v>1</v>
      </c>
      <c r="S193" s="691"/>
      <c r="T193" s="691"/>
      <c r="U193" s="691"/>
      <c r="V193" s="691"/>
      <c r="W193" s="818"/>
      <c r="X193" s="818"/>
      <c r="Y193" s="818"/>
      <c r="Z193" s="818"/>
    </row>
    <row r="194" spans="1:26" ht="15">
      <c r="A194" s="537"/>
      <c r="B194" s="669"/>
      <c r="C194" s="537"/>
      <c r="D194" s="848" t="str">
        <f t="shared" si="15"/>
        <v>Caisse-01/1900</v>
      </c>
      <c r="E194" s="670"/>
      <c r="F194" s="680"/>
      <c r="G194" s="673"/>
      <c r="H194" s="933"/>
      <c r="I194" s="931"/>
      <c r="J194" s="930">
        <f t="shared" si="16"/>
        <v>0</v>
      </c>
      <c r="K194" s="930">
        <f t="shared" si="12"/>
        <v>0</v>
      </c>
      <c r="L194" s="705">
        <f t="shared" si="13"/>
        <v>0</v>
      </c>
      <c r="M194" s="537"/>
      <c r="N194" s="706">
        <f>+IF(A194="",0,IF(A194=Table!$A$5,L194,(IF(A194=Table!$A$3,0,IF(A194=Table!$A$4,L194,0)))))</f>
        <v>0</v>
      </c>
      <c r="O194" s="672"/>
      <c r="P194" s="707">
        <f>-IF(A194=Table!$A$5,I194,0)+IF(A194=Table!$A$5,H194,0)</f>
        <v>0</v>
      </c>
      <c r="Q194" s="539" t="str">
        <f t="shared" si="14"/>
        <v>01/1900</v>
      </c>
      <c r="R194" s="475">
        <f t="shared" si="17"/>
        <v>1</v>
      </c>
      <c r="S194" s="691"/>
      <c r="T194" s="691"/>
      <c r="U194" s="691"/>
      <c r="V194" s="691"/>
      <c r="W194" s="818"/>
      <c r="X194" s="818"/>
      <c r="Y194" s="818"/>
      <c r="Z194" s="818"/>
    </row>
    <row r="195" spans="1:26" ht="15">
      <c r="A195" s="537"/>
      <c r="B195" s="669"/>
      <c r="C195" s="537"/>
      <c r="D195" s="848" t="str">
        <f t="shared" si="15"/>
        <v>Caisse-01/1900</v>
      </c>
      <c r="E195" s="679"/>
      <c r="F195" s="680"/>
      <c r="G195" s="682"/>
      <c r="H195" s="933"/>
      <c r="I195" s="930"/>
      <c r="J195" s="930">
        <f t="shared" si="16"/>
        <v>0</v>
      </c>
      <c r="K195" s="930">
        <f t="shared" si="12"/>
        <v>0</v>
      </c>
      <c r="L195" s="705">
        <f t="shared" si="13"/>
        <v>0</v>
      </c>
      <c r="M195" s="537"/>
      <c r="N195" s="706">
        <f>+IF(A195="",0,IF(A195=Table!$A$5,L195,(IF(A195=Table!$A$3,0,IF(A195=Table!$A$4,L195,0)))))</f>
        <v>0</v>
      </c>
      <c r="O195" s="672"/>
      <c r="P195" s="707">
        <f>-IF(A195=Table!$A$5,I195,0)+IF(A195=Table!$A$5,H195,0)</f>
        <v>0</v>
      </c>
      <c r="Q195" s="539" t="str">
        <f t="shared" si="14"/>
        <v>01/1900</v>
      </c>
      <c r="R195" s="475">
        <f t="shared" si="17"/>
        <v>1</v>
      </c>
      <c r="S195" s="691"/>
      <c r="T195" s="691"/>
      <c r="U195" s="691"/>
      <c r="V195" s="691"/>
      <c r="W195" s="818"/>
      <c r="X195" s="818"/>
      <c r="Y195" s="818"/>
      <c r="Z195" s="818"/>
    </row>
    <row r="196" spans="1:26" ht="15">
      <c r="A196" s="537"/>
      <c r="B196" s="669"/>
      <c r="C196" s="537"/>
      <c r="D196" s="848" t="str">
        <f t="shared" si="15"/>
        <v>Caisse-01/1900</v>
      </c>
      <c r="E196" s="679"/>
      <c r="F196" s="680"/>
      <c r="G196" s="682"/>
      <c r="H196" s="933"/>
      <c r="I196" s="930"/>
      <c r="J196" s="930">
        <f t="shared" si="16"/>
        <v>0</v>
      </c>
      <c r="K196" s="930">
        <f t="shared" si="12"/>
        <v>0</v>
      </c>
      <c r="L196" s="705">
        <f t="shared" si="13"/>
        <v>0</v>
      </c>
      <c r="M196" s="537"/>
      <c r="N196" s="706">
        <f>+IF(A196="",0,IF(A196=Table!$A$5,L196,(IF(A196=Table!$A$3,0,IF(A196=Table!$A$4,L196,0)))))</f>
        <v>0</v>
      </c>
      <c r="O196" s="672"/>
      <c r="P196" s="707">
        <f>-IF(A196=Table!$A$5,I196,0)+IF(A196=Table!$A$5,H196,0)</f>
        <v>0</v>
      </c>
      <c r="Q196" s="539" t="str">
        <f t="shared" si="14"/>
        <v>01/1900</v>
      </c>
      <c r="R196" s="475">
        <f t="shared" si="17"/>
        <v>1</v>
      </c>
      <c r="S196" s="691"/>
      <c r="T196" s="691"/>
      <c r="U196" s="691"/>
      <c r="V196" s="691"/>
      <c r="W196" s="818"/>
      <c r="X196" s="818"/>
      <c r="Y196" s="818"/>
      <c r="Z196" s="818"/>
    </row>
    <row r="197" spans="1:26" ht="15">
      <c r="A197" s="537"/>
      <c r="B197" s="669"/>
      <c r="C197" s="537"/>
      <c r="D197" s="848" t="str">
        <f t="shared" si="15"/>
        <v>Caisse-01/1900</v>
      </c>
      <c r="E197" s="678"/>
      <c r="F197" s="673"/>
      <c r="G197" s="540"/>
      <c r="H197" s="932"/>
      <c r="I197" s="930"/>
      <c r="J197" s="930">
        <f t="shared" si="16"/>
        <v>0</v>
      </c>
      <c r="K197" s="930">
        <f t="shared" si="12"/>
        <v>0</v>
      </c>
      <c r="L197" s="705">
        <f t="shared" si="13"/>
        <v>0</v>
      </c>
      <c r="M197" s="537"/>
      <c r="N197" s="706">
        <f>+IF(A197="",0,IF(A197=Table!$A$5,L197,(IF(A197=Table!$A$3,0,IF(A197=Table!$A$4,L197,0)))))</f>
        <v>0</v>
      </c>
      <c r="O197" s="672"/>
      <c r="P197" s="707">
        <f>-IF(A197=Table!$A$5,I197,0)+IF(A197=Table!$A$5,H197,0)</f>
        <v>0</v>
      </c>
      <c r="Q197" s="539" t="str">
        <f t="shared" si="14"/>
        <v>01/1900</v>
      </c>
      <c r="R197" s="475">
        <f t="shared" si="17"/>
        <v>1</v>
      </c>
      <c r="S197" s="691"/>
      <c r="T197" s="691"/>
      <c r="U197" s="691"/>
      <c r="V197" s="691"/>
      <c r="W197" s="818"/>
      <c r="X197" s="818"/>
      <c r="Y197" s="818"/>
      <c r="Z197" s="818"/>
    </row>
    <row r="198" spans="1:26" ht="15">
      <c r="A198" s="537"/>
      <c r="B198" s="669"/>
      <c r="C198" s="537"/>
      <c r="D198" s="848" t="str">
        <f t="shared" si="15"/>
        <v>Caisse-01/1900</v>
      </c>
      <c r="E198" s="679"/>
      <c r="F198" s="680"/>
      <c r="G198" s="681"/>
      <c r="H198" s="933"/>
      <c r="I198" s="930"/>
      <c r="J198" s="930">
        <f t="shared" si="16"/>
        <v>0</v>
      </c>
      <c r="K198" s="930">
        <f t="shared" si="12"/>
        <v>0</v>
      </c>
      <c r="L198" s="705">
        <f t="shared" si="13"/>
        <v>0</v>
      </c>
      <c r="M198" s="537"/>
      <c r="N198" s="706">
        <f>+IF(A198="",0,IF(A198=Table!$A$5,L198,(IF(A198=Table!$A$3,0,IF(A198=Table!$A$4,L198,0)))))</f>
        <v>0</v>
      </c>
      <c r="O198" s="672"/>
      <c r="P198" s="707">
        <f>-IF(A198=Table!$A$5,I198,0)+IF(A198=Table!$A$5,H198,0)</f>
        <v>0</v>
      </c>
      <c r="Q198" s="539" t="str">
        <f t="shared" si="14"/>
        <v>01/1900</v>
      </c>
      <c r="R198" s="475">
        <f t="shared" si="17"/>
        <v>1</v>
      </c>
      <c r="S198" s="691"/>
      <c r="T198" s="691"/>
      <c r="U198" s="691"/>
      <c r="V198" s="691"/>
      <c r="W198" s="818"/>
      <c r="X198" s="818"/>
      <c r="Y198" s="818"/>
      <c r="Z198" s="818"/>
    </row>
    <row r="199" spans="1:26" ht="15">
      <c r="A199" s="537"/>
      <c r="B199" s="669"/>
      <c r="C199" s="537"/>
      <c r="D199" s="848" t="str">
        <f t="shared" si="15"/>
        <v>Caisse-01/1900</v>
      </c>
      <c r="E199" s="679"/>
      <c r="F199" s="680"/>
      <c r="G199" s="682"/>
      <c r="H199" s="933"/>
      <c r="I199" s="930"/>
      <c r="J199" s="930">
        <f t="shared" si="16"/>
        <v>0</v>
      </c>
      <c r="K199" s="930">
        <f t="shared" si="12"/>
        <v>0</v>
      </c>
      <c r="L199" s="705">
        <f t="shared" si="13"/>
        <v>0</v>
      </c>
      <c r="M199" s="537"/>
      <c r="N199" s="706">
        <f>+IF(A199="",0,IF(A199=Table!$A$5,L199,(IF(A199=Table!$A$3,0,IF(A199=Table!$A$4,L199,0)))))</f>
        <v>0</v>
      </c>
      <c r="O199" s="672"/>
      <c r="P199" s="707">
        <f>-IF(A199=Table!$A$5,I199,0)+IF(A199=Table!$A$5,H199,0)</f>
        <v>0</v>
      </c>
      <c r="Q199" s="539" t="str">
        <f t="shared" si="14"/>
        <v>01/1900</v>
      </c>
      <c r="R199" s="475">
        <f t="shared" si="17"/>
        <v>1</v>
      </c>
      <c r="S199" s="691"/>
      <c r="T199" s="691"/>
      <c r="U199" s="691"/>
      <c r="V199" s="691"/>
      <c r="W199" s="818"/>
      <c r="X199" s="818"/>
      <c r="Y199" s="818"/>
      <c r="Z199" s="818"/>
    </row>
    <row r="200" spans="1:26" ht="15">
      <c r="A200" s="537"/>
      <c r="B200" s="669"/>
      <c r="C200" s="537"/>
      <c r="D200" s="848" t="str">
        <f t="shared" si="15"/>
        <v>Caisse-01/1900</v>
      </c>
      <c r="E200" s="670"/>
      <c r="F200" s="680"/>
      <c r="G200" s="673"/>
      <c r="H200" s="933"/>
      <c r="I200" s="931"/>
      <c r="J200" s="930">
        <f t="shared" si="16"/>
        <v>0</v>
      </c>
      <c r="K200" s="930">
        <f t="shared" si="12"/>
        <v>0</v>
      </c>
      <c r="L200" s="705">
        <f t="shared" si="13"/>
        <v>0</v>
      </c>
      <c r="M200" s="537"/>
      <c r="N200" s="706">
        <f>+IF(A200="",0,IF(A200=Table!$A$5,L200,(IF(A200=Table!$A$3,0,IF(A200=Table!$A$4,L200,0)))))</f>
        <v>0</v>
      </c>
      <c r="O200" s="672"/>
      <c r="P200" s="707">
        <f>-IF(A200=Table!$A$5,I200,0)+IF(A200=Table!$A$5,H200,0)</f>
        <v>0</v>
      </c>
      <c r="Q200" s="539" t="str">
        <f t="shared" si="14"/>
        <v>01/1900</v>
      </c>
      <c r="R200" s="475">
        <f t="shared" si="17"/>
        <v>1</v>
      </c>
      <c r="S200" s="691"/>
      <c r="T200" s="691"/>
      <c r="U200" s="691"/>
      <c r="V200" s="691"/>
      <c r="W200" s="818"/>
      <c r="X200" s="818"/>
      <c r="Y200" s="818"/>
      <c r="Z200" s="818"/>
    </row>
    <row r="201" spans="1:26" ht="15">
      <c r="A201" s="537"/>
      <c r="B201" s="669"/>
      <c r="C201" s="537"/>
      <c r="D201" s="848" t="str">
        <f t="shared" si="15"/>
        <v>Caisse-01/1900</v>
      </c>
      <c r="E201" s="670"/>
      <c r="F201" s="680"/>
      <c r="G201" s="673"/>
      <c r="H201" s="933"/>
      <c r="I201" s="931"/>
      <c r="J201" s="930">
        <f t="shared" si="16"/>
        <v>0</v>
      </c>
      <c r="K201" s="930">
        <f t="shared" si="12"/>
        <v>0</v>
      </c>
      <c r="L201" s="705">
        <f t="shared" si="13"/>
        <v>0</v>
      </c>
      <c r="M201" s="537"/>
      <c r="N201" s="706">
        <f>+IF(A201="",0,IF(A201=Table!$A$5,L201,(IF(A201=Table!$A$3,0,IF(A201=Table!$A$4,L201,0)))))</f>
        <v>0</v>
      </c>
      <c r="O201" s="672"/>
      <c r="P201" s="707">
        <f>-IF(A201=Table!$A$5,I201,0)+IF(A201=Table!$A$5,H201,0)</f>
        <v>0</v>
      </c>
      <c r="Q201" s="539" t="str">
        <f t="shared" si="14"/>
        <v>01/1900</v>
      </c>
      <c r="R201" s="475">
        <f t="shared" si="17"/>
        <v>1</v>
      </c>
      <c r="S201" s="691"/>
      <c r="T201" s="691"/>
      <c r="U201" s="691"/>
      <c r="V201" s="691"/>
      <c r="W201" s="818"/>
      <c r="X201" s="818"/>
      <c r="Y201" s="818"/>
      <c r="Z201" s="818"/>
    </row>
    <row r="202" spans="1:26" ht="15">
      <c r="A202" s="537"/>
      <c r="B202" s="669"/>
      <c r="C202" s="537"/>
      <c r="D202" s="848" t="str">
        <f t="shared" si="15"/>
        <v>Caisse-01/1900</v>
      </c>
      <c r="E202" s="670"/>
      <c r="F202" s="680"/>
      <c r="G202" s="673"/>
      <c r="H202" s="933"/>
      <c r="I202" s="931"/>
      <c r="J202" s="930">
        <f t="shared" si="16"/>
        <v>0</v>
      </c>
      <c r="K202" s="930">
        <f t="shared" si="12"/>
        <v>0</v>
      </c>
      <c r="L202" s="705">
        <f t="shared" si="13"/>
        <v>0</v>
      </c>
      <c r="M202" s="537"/>
      <c r="N202" s="706">
        <f>+IF(A202="",0,IF(A202=Table!$A$5,L202,(IF(A202=Table!$A$3,0,IF(A202=Table!$A$4,L202,0)))))</f>
        <v>0</v>
      </c>
      <c r="O202" s="672"/>
      <c r="P202" s="707">
        <f>-IF(A202=Table!$A$5,I202,0)+IF(A202=Table!$A$5,H202,0)</f>
        <v>0</v>
      </c>
      <c r="Q202" s="539" t="str">
        <f t="shared" si="14"/>
        <v>01/1900</v>
      </c>
      <c r="R202" s="475">
        <f t="shared" si="17"/>
        <v>1</v>
      </c>
      <c r="S202" s="691"/>
      <c r="T202" s="691"/>
      <c r="U202" s="691"/>
      <c r="V202" s="691"/>
      <c r="W202" s="818"/>
      <c r="X202" s="818"/>
      <c r="Y202" s="818"/>
      <c r="Z202" s="818"/>
    </row>
    <row r="203" spans="1:26" ht="15">
      <c r="A203" s="537"/>
      <c r="B203" s="669"/>
      <c r="C203" s="537"/>
      <c r="D203" s="848" t="str">
        <f t="shared" si="15"/>
        <v>Caisse-01/1900</v>
      </c>
      <c r="E203" s="670"/>
      <c r="F203" s="680"/>
      <c r="G203" s="673"/>
      <c r="H203" s="933"/>
      <c r="I203" s="931"/>
      <c r="J203" s="930">
        <f t="shared" si="16"/>
        <v>0</v>
      </c>
      <c r="K203" s="930">
        <f t="shared" ref="K203:K266" si="18">+IFERROR((+INDEX($O$4:$Z$4,MATCH(Q203,$O$3:$Z$3,0))),0)</f>
        <v>0</v>
      </c>
      <c r="L203" s="705">
        <f t="shared" ref="L203:L266" si="19">IFERROR((H203/K203-I203/K203),0)</f>
        <v>0</v>
      </c>
      <c r="M203" s="537"/>
      <c r="N203" s="706">
        <f>+IF(A203="",0,IF(A203=Table!$A$5,L203,(IF(A203=Table!$A$3,0,IF(A203=Table!$A$4,L203,0)))))</f>
        <v>0</v>
      </c>
      <c r="O203" s="672"/>
      <c r="P203" s="707">
        <f>-IF(A203=Table!$A$5,I203,0)+IF(A203=Table!$A$5,H203,0)</f>
        <v>0</v>
      </c>
      <c r="Q203" s="539" t="str">
        <f t="shared" ref="Q203:Q266" si="20">+TEXT(B203,"mm/aaaa")</f>
        <v>01/1900</v>
      </c>
      <c r="R203" s="475">
        <f t="shared" si="17"/>
        <v>1</v>
      </c>
      <c r="S203" s="691"/>
      <c r="T203" s="691"/>
      <c r="U203" s="691"/>
      <c r="V203" s="691"/>
      <c r="W203" s="818"/>
      <c r="X203" s="818"/>
      <c r="Y203" s="818"/>
      <c r="Z203" s="818"/>
    </row>
    <row r="204" spans="1:26" ht="15">
      <c r="A204" s="537"/>
      <c r="B204" s="669"/>
      <c r="C204" s="537"/>
      <c r="D204" s="848" t="str">
        <f t="shared" ref="D204:D267" si="21">"Caisse-"&amp;Q204</f>
        <v>Caisse-01/1900</v>
      </c>
      <c r="E204" s="670"/>
      <c r="F204" s="680"/>
      <c r="G204" s="673"/>
      <c r="H204" s="933"/>
      <c r="I204" s="931"/>
      <c r="J204" s="930">
        <f t="shared" ref="J204:J267" si="22">+J203+H204-I204</f>
        <v>0</v>
      </c>
      <c r="K204" s="930">
        <f t="shared" si="18"/>
        <v>0</v>
      </c>
      <c r="L204" s="705">
        <f t="shared" si="19"/>
        <v>0</v>
      </c>
      <c r="M204" s="537"/>
      <c r="N204" s="706">
        <f>+IF(A204="",0,IF(A204=Table!$A$5,L204,(IF(A204=Table!$A$3,0,IF(A204=Table!$A$4,L204,0)))))</f>
        <v>0</v>
      </c>
      <c r="O204" s="672"/>
      <c r="P204" s="707">
        <f>-IF(A204=Table!$A$5,I204,0)+IF(A204=Table!$A$5,H204,0)</f>
        <v>0</v>
      </c>
      <c r="Q204" s="539" t="str">
        <f t="shared" si="20"/>
        <v>01/1900</v>
      </c>
      <c r="R204" s="475">
        <f t="shared" ref="R204:R267" si="23">ROUNDUP(MONTH(Q204)/3,0)</f>
        <v>1</v>
      </c>
      <c r="S204" s="691"/>
      <c r="T204" s="691"/>
      <c r="U204" s="691"/>
      <c r="V204" s="691"/>
      <c r="W204" s="818"/>
      <c r="X204" s="818"/>
      <c r="Y204" s="818"/>
      <c r="Z204" s="818"/>
    </row>
    <row r="205" spans="1:26" ht="15">
      <c r="A205" s="537"/>
      <c r="B205" s="669"/>
      <c r="C205" s="537"/>
      <c r="D205" s="848" t="str">
        <f t="shared" si="21"/>
        <v>Caisse-01/1900</v>
      </c>
      <c r="E205" s="670"/>
      <c r="F205" s="680"/>
      <c r="G205" s="673"/>
      <c r="H205" s="933"/>
      <c r="I205" s="931"/>
      <c r="J205" s="930">
        <f t="shared" si="22"/>
        <v>0</v>
      </c>
      <c r="K205" s="930">
        <f t="shared" si="18"/>
        <v>0</v>
      </c>
      <c r="L205" s="705">
        <f t="shared" si="19"/>
        <v>0</v>
      </c>
      <c r="M205" s="537"/>
      <c r="N205" s="706">
        <f>+IF(A205="",0,IF(A205=Table!$A$5,L205,(IF(A205=Table!$A$3,0,IF(A205=Table!$A$4,L205,0)))))</f>
        <v>0</v>
      </c>
      <c r="O205" s="672"/>
      <c r="P205" s="707">
        <f>-IF(A205=Table!$A$5,I205,0)+IF(A205=Table!$A$5,H205,0)</f>
        <v>0</v>
      </c>
      <c r="Q205" s="539" t="str">
        <f t="shared" si="20"/>
        <v>01/1900</v>
      </c>
      <c r="R205" s="475">
        <f t="shared" si="23"/>
        <v>1</v>
      </c>
      <c r="S205" s="691"/>
      <c r="T205" s="691"/>
      <c r="U205" s="691"/>
      <c r="V205" s="691"/>
      <c r="W205" s="818"/>
      <c r="X205" s="818"/>
      <c r="Y205" s="818"/>
      <c r="Z205" s="818"/>
    </row>
    <row r="206" spans="1:26" ht="15">
      <c r="A206" s="537"/>
      <c r="B206" s="669"/>
      <c r="C206" s="537"/>
      <c r="D206" s="848" t="str">
        <f t="shared" si="21"/>
        <v>Caisse-01/1900</v>
      </c>
      <c r="E206" s="679"/>
      <c r="F206" s="680"/>
      <c r="G206" s="681"/>
      <c r="H206" s="933"/>
      <c r="I206" s="930"/>
      <c r="J206" s="930">
        <f t="shared" si="22"/>
        <v>0</v>
      </c>
      <c r="K206" s="930">
        <f t="shared" si="18"/>
        <v>0</v>
      </c>
      <c r="L206" s="705">
        <f t="shared" si="19"/>
        <v>0</v>
      </c>
      <c r="M206" s="537"/>
      <c r="N206" s="706">
        <f>+IF(A206="",0,IF(A206=Table!$A$5,L206,(IF(A206=Table!$A$3,0,IF(A206=Table!$A$4,L206,0)))))</f>
        <v>0</v>
      </c>
      <c r="O206" s="672"/>
      <c r="P206" s="707">
        <f>-IF(A206=Table!$A$5,I206,0)+IF(A206=Table!$A$5,H206,0)</f>
        <v>0</v>
      </c>
      <c r="Q206" s="539" t="str">
        <f t="shared" si="20"/>
        <v>01/1900</v>
      </c>
      <c r="R206" s="475">
        <f t="shared" si="23"/>
        <v>1</v>
      </c>
      <c r="S206" s="691"/>
      <c r="T206" s="691"/>
      <c r="U206" s="691"/>
      <c r="V206" s="691"/>
      <c r="W206" s="818"/>
      <c r="X206" s="818"/>
      <c r="Y206" s="818"/>
      <c r="Z206" s="818"/>
    </row>
    <row r="207" spans="1:26" ht="15">
      <c r="A207" s="537"/>
      <c r="B207" s="669"/>
      <c r="C207" s="537"/>
      <c r="D207" s="848" t="str">
        <f t="shared" si="21"/>
        <v>Caisse-01/1900</v>
      </c>
      <c r="E207" s="679"/>
      <c r="F207" s="680"/>
      <c r="G207" s="681"/>
      <c r="H207" s="933"/>
      <c r="I207" s="930"/>
      <c r="J207" s="930">
        <f t="shared" si="22"/>
        <v>0</v>
      </c>
      <c r="K207" s="930">
        <f t="shared" si="18"/>
        <v>0</v>
      </c>
      <c r="L207" s="705">
        <f t="shared" si="19"/>
        <v>0</v>
      </c>
      <c r="M207" s="537"/>
      <c r="N207" s="706">
        <f>+IF(A207="",0,IF(A207=Table!$A$5,L207,(IF(A207=Table!$A$3,0,IF(A207=Table!$A$4,L207,0)))))</f>
        <v>0</v>
      </c>
      <c r="O207" s="672"/>
      <c r="P207" s="707">
        <f>-IF(A207=Table!$A$5,I207,0)+IF(A207=Table!$A$5,H207,0)</f>
        <v>0</v>
      </c>
      <c r="Q207" s="539" t="str">
        <f t="shared" si="20"/>
        <v>01/1900</v>
      </c>
      <c r="R207" s="475">
        <f t="shared" si="23"/>
        <v>1</v>
      </c>
      <c r="S207" s="691"/>
      <c r="T207" s="691"/>
      <c r="U207" s="691"/>
      <c r="V207" s="691"/>
      <c r="W207" s="818"/>
      <c r="X207" s="818"/>
      <c r="Y207" s="818"/>
      <c r="Z207" s="818"/>
    </row>
    <row r="208" spans="1:26" ht="15">
      <c r="A208" s="537"/>
      <c r="B208" s="669"/>
      <c r="C208" s="537"/>
      <c r="D208" s="848" t="str">
        <f t="shared" si="21"/>
        <v>Caisse-01/1900</v>
      </c>
      <c r="E208" s="679"/>
      <c r="F208" s="680"/>
      <c r="G208" s="682"/>
      <c r="H208" s="933"/>
      <c r="I208" s="930"/>
      <c r="J208" s="930">
        <f t="shared" si="22"/>
        <v>0</v>
      </c>
      <c r="K208" s="930">
        <f t="shared" si="18"/>
        <v>0</v>
      </c>
      <c r="L208" s="705">
        <f t="shared" si="19"/>
        <v>0</v>
      </c>
      <c r="M208" s="537"/>
      <c r="N208" s="706">
        <f>+IF(A208="",0,IF(A208=Table!$A$5,L208,(IF(A208=Table!$A$3,0,IF(A208=Table!$A$4,L208,0)))))</f>
        <v>0</v>
      </c>
      <c r="O208" s="672"/>
      <c r="P208" s="707">
        <f>-IF(A208=Table!$A$5,I208,0)+IF(A208=Table!$A$5,H208,0)</f>
        <v>0</v>
      </c>
      <c r="Q208" s="539" t="str">
        <f t="shared" si="20"/>
        <v>01/1900</v>
      </c>
      <c r="R208" s="475">
        <f t="shared" si="23"/>
        <v>1</v>
      </c>
      <c r="S208" s="691"/>
      <c r="T208" s="691"/>
      <c r="U208" s="691"/>
      <c r="V208" s="691"/>
      <c r="W208" s="818"/>
      <c r="X208" s="818"/>
      <c r="Y208" s="818"/>
      <c r="Z208" s="818"/>
    </row>
    <row r="209" spans="1:26" ht="15">
      <c r="A209" s="537"/>
      <c r="B209" s="669"/>
      <c r="C209" s="537"/>
      <c r="D209" s="848" t="str">
        <f t="shared" si="21"/>
        <v>Caisse-01/1900</v>
      </c>
      <c r="E209" s="679"/>
      <c r="F209" s="680"/>
      <c r="G209" s="682"/>
      <c r="H209" s="933"/>
      <c r="I209" s="930"/>
      <c r="J209" s="930">
        <f t="shared" si="22"/>
        <v>0</v>
      </c>
      <c r="K209" s="930">
        <f t="shared" si="18"/>
        <v>0</v>
      </c>
      <c r="L209" s="705">
        <f t="shared" si="19"/>
        <v>0</v>
      </c>
      <c r="M209" s="537"/>
      <c r="N209" s="706">
        <f>+IF(A209="",0,IF(A209=Table!$A$5,L209,(IF(A209=Table!$A$3,0,IF(A209=Table!$A$4,L209,0)))))</f>
        <v>0</v>
      </c>
      <c r="O209" s="672"/>
      <c r="P209" s="707">
        <f>-IF(A209=Table!$A$5,I209,0)+IF(A209=Table!$A$5,H209,0)</f>
        <v>0</v>
      </c>
      <c r="Q209" s="539" t="str">
        <f t="shared" si="20"/>
        <v>01/1900</v>
      </c>
      <c r="R209" s="475">
        <f t="shared" si="23"/>
        <v>1</v>
      </c>
      <c r="S209" s="691"/>
      <c r="T209" s="691"/>
      <c r="U209" s="691"/>
      <c r="V209" s="691"/>
      <c r="W209" s="818"/>
      <c r="X209" s="818"/>
      <c r="Y209" s="818"/>
      <c r="Z209" s="818"/>
    </row>
    <row r="210" spans="1:26" ht="15">
      <c r="A210" s="537"/>
      <c r="B210" s="669"/>
      <c r="C210" s="537"/>
      <c r="D210" s="848" t="str">
        <f t="shared" si="21"/>
        <v>Caisse-01/1900</v>
      </c>
      <c r="E210" s="679"/>
      <c r="F210" s="680"/>
      <c r="G210" s="682"/>
      <c r="H210" s="933"/>
      <c r="I210" s="930"/>
      <c r="J210" s="930">
        <f t="shared" si="22"/>
        <v>0</v>
      </c>
      <c r="K210" s="930">
        <f t="shared" si="18"/>
        <v>0</v>
      </c>
      <c r="L210" s="705">
        <f t="shared" si="19"/>
        <v>0</v>
      </c>
      <c r="M210" s="537"/>
      <c r="N210" s="706">
        <f>+IF(A210="",0,IF(A210=Table!$A$5,L210,(IF(A210=Table!$A$3,0,IF(A210=Table!$A$4,L210,0)))))</f>
        <v>0</v>
      </c>
      <c r="O210" s="672"/>
      <c r="P210" s="707">
        <f>-IF(A210=Table!$A$5,I210,0)+IF(A210=Table!$A$5,H210,0)</f>
        <v>0</v>
      </c>
      <c r="Q210" s="539" t="str">
        <f t="shared" si="20"/>
        <v>01/1900</v>
      </c>
      <c r="R210" s="475">
        <f t="shared" si="23"/>
        <v>1</v>
      </c>
      <c r="S210" s="691"/>
      <c r="T210" s="691"/>
      <c r="U210" s="691"/>
      <c r="V210" s="691"/>
      <c r="W210" s="818"/>
      <c r="X210" s="818"/>
      <c r="Y210" s="818"/>
      <c r="Z210" s="818"/>
    </row>
    <row r="211" spans="1:26" ht="15">
      <c r="A211" s="537"/>
      <c r="B211" s="669"/>
      <c r="C211" s="537"/>
      <c r="D211" s="848" t="str">
        <f t="shared" si="21"/>
        <v>Caisse-01/1900</v>
      </c>
      <c r="E211" s="679"/>
      <c r="F211" s="680"/>
      <c r="G211" s="682"/>
      <c r="H211" s="933"/>
      <c r="I211" s="930"/>
      <c r="J211" s="930">
        <f t="shared" si="22"/>
        <v>0</v>
      </c>
      <c r="K211" s="930">
        <f t="shared" si="18"/>
        <v>0</v>
      </c>
      <c r="L211" s="705">
        <f t="shared" si="19"/>
        <v>0</v>
      </c>
      <c r="M211" s="537"/>
      <c r="N211" s="706">
        <f>+IF(A211="",0,IF(A211=Table!$A$5,L211,(IF(A211=Table!$A$3,0,IF(A211=Table!$A$4,L211,0)))))</f>
        <v>0</v>
      </c>
      <c r="O211" s="672"/>
      <c r="P211" s="707">
        <f>-IF(A211=Table!$A$5,I211,0)+IF(A211=Table!$A$5,H211,0)</f>
        <v>0</v>
      </c>
      <c r="Q211" s="539" t="str">
        <f t="shared" si="20"/>
        <v>01/1900</v>
      </c>
      <c r="R211" s="475">
        <f t="shared" si="23"/>
        <v>1</v>
      </c>
      <c r="S211" s="691"/>
      <c r="T211" s="691"/>
      <c r="U211" s="691"/>
      <c r="V211" s="691"/>
      <c r="W211" s="818"/>
      <c r="X211" s="818"/>
      <c r="Y211" s="818"/>
      <c r="Z211" s="818"/>
    </row>
    <row r="212" spans="1:26" ht="15">
      <c r="A212" s="537"/>
      <c r="B212" s="669"/>
      <c r="C212" s="537"/>
      <c r="D212" s="848" t="str">
        <f t="shared" si="21"/>
        <v>Caisse-01/1900</v>
      </c>
      <c r="E212" s="679"/>
      <c r="F212" s="673"/>
      <c r="G212" s="540"/>
      <c r="H212" s="930"/>
      <c r="I212" s="930"/>
      <c r="J212" s="930">
        <f t="shared" si="22"/>
        <v>0</v>
      </c>
      <c r="K212" s="930">
        <f t="shared" si="18"/>
        <v>0</v>
      </c>
      <c r="L212" s="705">
        <f t="shared" si="19"/>
        <v>0</v>
      </c>
      <c r="M212" s="537"/>
      <c r="N212" s="706">
        <f>+IF(A212="",0,IF(A212=Table!$A$5,L212,(IF(A212=Table!$A$3,0,IF(A212=Table!$A$4,L212,0)))))</f>
        <v>0</v>
      </c>
      <c r="O212" s="672"/>
      <c r="P212" s="707">
        <f>-IF(A212=Table!$A$5,I212,0)+IF(A212=Table!$A$5,H212,0)</f>
        <v>0</v>
      </c>
      <c r="Q212" s="539" t="str">
        <f t="shared" si="20"/>
        <v>01/1900</v>
      </c>
      <c r="R212" s="475">
        <f t="shared" si="23"/>
        <v>1</v>
      </c>
      <c r="S212" s="691"/>
      <c r="T212" s="691"/>
      <c r="U212" s="691"/>
      <c r="V212" s="691"/>
      <c r="W212" s="818"/>
      <c r="X212" s="818"/>
      <c r="Y212" s="818"/>
      <c r="Z212" s="818"/>
    </row>
    <row r="213" spans="1:26" ht="15">
      <c r="A213" s="537"/>
      <c r="B213" s="669"/>
      <c r="C213" s="537"/>
      <c r="D213" s="848" t="str">
        <f t="shared" si="21"/>
        <v>Caisse-01/1900</v>
      </c>
      <c r="E213" s="679"/>
      <c r="F213" s="673"/>
      <c r="G213" s="540"/>
      <c r="H213" s="930"/>
      <c r="I213" s="930"/>
      <c r="J213" s="930">
        <f t="shared" si="22"/>
        <v>0</v>
      </c>
      <c r="K213" s="930">
        <f t="shared" si="18"/>
        <v>0</v>
      </c>
      <c r="L213" s="705">
        <f t="shared" si="19"/>
        <v>0</v>
      </c>
      <c r="M213" s="537"/>
      <c r="N213" s="706">
        <f>+IF(A213="",0,IF(A213=Table!$A$5,L213,(IF(A213=Table!$A$3,0,IF(A213=Table!$A$4,L213,0)))))</f>
        <v>0</v>
      </c>
      <c r="O213" s="672"/>
      <c r="P213" s="707">
        <f>-IF(A213=Table!$A$5,I213,0)+IF(A213=Table!$A$5,H213,0)</f>
        <v>0</v>
      </c>
      <c r="Q213" s="539" t="str">
        <f t="shared" si="20"/>
        <v>01/1900</v>
      </c>
      <c r="R213" s="475">
        <f t="shared" si="23"/>
        <v>1</v>
      </c>
      <c r="S213" s="691"/>
      <c r="T213" s="691"/>
      <c r="U213" s="691"/>
      <c r="V213" s="691"/>
      <c r="W213" s="818"/>
      <c r="X213" s="818"/>
      <c r="Y213" s="818"/>
      <c r="Z213" s="818"/>
    </row>
    <row r="214" spans="1:26" ht="15">
      <c r="A214" s="537"/>
      <c r="B214" s="669"/>
      <c r="C214" s="537"/>
      <c r="D214" s="848" t="str">
        <f t="shared" si="21"/>
        <v>Caisse-01/1900</v>
      </c>
      <c r="E214" s="679"/>
      <c r="F214" s="673"/>
      <c r="G214" s="540"/>
      <c r="H214" s="930"/>
      <c r="I214" s="930"/>
      <c r="J214" s="930">
        <f t="shared" si="22"/>
        <v>0</v>
      </c>
      <c r="K214" s="930">
        <f t="shared" si="18"/>
        <v>0</v>
      </c>
      <c r="L214" s="705">
        <f t="shared" si="19"/>
        <v>0</v>
      </c>
      <c r="M214" s="537"/>
      <c r="N214" s="706">
        <f>+IF(A214="",0,IF(A214=Table!$A$5,L214,(IF(A214=Table!$A$3,0,IF(A214=Table!$A$4,L214,0)))))</f>
        <v>0</v>
      </c>
      <c r="O214" s="672"/>
      <c r="P214" s="707">
        <f>-IF(A214=Table!$A$5,I214,0)+IF(A214=Table!$A$5,H214,0)</f>
        <v>0</v>
      </c>
      <c r="Q214" s="539" t="str">
        <f t="shared" si="20"/>
        <v>01/1900</v>
      </c>
      <c r="R214" s="475">
        <f t="shared" si="23"/>
        <v>1</v>
      </c>
      <c r="S214" s="691"/>
      <c r="T214" s="691"/>
      <c r="U214" s="691"/>
      <c r="V214" s="691"/>
      <c r="W214" s="818"/>
      <c r="X214" s="818"/>
      <c r="Y214" s="818"/>
      <c r="Z214" s="818"/>
    </row>
    <row r="215" spans="1:26" ht="15">
      <c r="A215" s="537"/>
      <c r="B215" s="669"/>
      <c r="C215" s="537"/>
      <c r="D215" s="848" t="str">
        <f t="shared" si="21"/>
        <v>Caisse-01/1900</v>
      </c>
      <c r="E215" s="673"/>
      <c r="F215" s="673"/>
      <c r="G215" s="540"/>
      <c r="H215" s="932"/>
      <c r="I215" s="930"/>
      <c r="J215" s="930">
        <f t="shared" si="22"/>
        <v>0</v>
      </c>
      <c r="K215" s="930">
        <f t="shared" si="18"/>
        <v>0</v>
      </c>
      <c r="L215" s="705">
        <f t="shared" si="19"/>
        <v>0</v>
      </c>
      <c r="M215" s="537"/>
      <c r="N215" s="706">
        <f>+IF(A215="",0,IF(A215=Table!$A$5,L215,(IF(A215=Table!$A$3,0,IF(A215=Table!$A$4,L215,0)))))</f>
        <v>0</v>
      </c>
      <c r="O215" s="672"/>
      <c r="P215" s="707">
        <f>-IF(A215=Table!$A$5,I215,0)+IF(A215=Table!$A$5,H215,0)</f>
        <v>0</v>
      </c>
      <c r="Q215" s="539" t="str">
        <f t="shared" si="20"/>
        <v>01/1900</v>
      </c>
      <c r="R215" s="475">
        <f t="shared" si="23"/>
        <v>1</v>
      </c>
      <c r="S215" s="691"/>
      <c r="T215" s="691"/>
      <c r="U215" s="691"/>
      <c r="V215" s="691"/>
      <c r="W215" s="818"/>
      <c r="X215" s="818"/>
      <c r="Y215" s="818"/>
      <c r="Z215" s="818"/>
    </row>
    <row r="216" spans="1:26" ht="15">
      <c r="A216" s="537"/>
      <c r="B216" s="669"/>
      <c r="C216" s="537"/>
      <c r="D216" s="848" t="str">
        <f t="shared" si="21"/>
        <v>Caisse-01/1900</v>
      </c>
      <c r="E216" s="673"/>
      <c r="F216" s="673"/>
      <c r="G216" s="540"/>
      <c r="H216" s="932"/>
      <c r="I216" s="930"/>
      <c r="J216" s="930">
        <f t="shared" si="22"/>
        <v>0</v>
      </c>
      <c r="K216" s="930">
        <f t="shared" si="18"/>
        <v>0</v>
      </c>
      <c r="L216" s="705">
        <f t="shared" si="19"/>
        <v>0</v>
      </c>
      <c r="M216" s="537"/>
      <c r="N216" s="706">
        <f>+IF(A216="",0,IF(A216=Table!$A$5,L216,(IF(A216=Table!$A$3,0,IF(A216=Table!$A$4,L216,0)))))</f>
        <v>0</v>
      </c>
      <c r="O216" s="672"/>
      <c r="P216" s="707">
        <f>-IF(A216=Table!$A$5,I216,0)+IF(A216=Table!$A$5,H216,0)</f>
        <v>0</v>
      </c>
      <c r="Q216" s="539" t="str">
        <f t="shared" si="20"/>
        <v>01/1900</v>
      </c>
      <c r="R216" s="475">
        <f t="shared" si="23"/>
        <v>1</v>
      </c>
      <c r="S216" s="691"/>
      <c r="T216" s="691"/>
      <c r="U216" s="691"/>
      <c r="V216" s="691"/>
      <c r="W216" s="818"/>
      <c r="X216" s="818"/>
      <c r="Y216" s="818"/>
      <c r="Z216" s="818"/>
    </row>
    <row r="217" spans="1:26" ht="15">
      <c r="A217" s="537"/>
      <c r="B217" s="669"/>
      <c r="C217" s="537"/>
      <c r="D217" s="848" t="str">
        <f t="shared" si="21"/>
        <v>Caisse-01/1900</v>
      </c>
      <c r="E217" s="673"/>
      <c r="F217" s="673"/>
      <c r="G217" s="540"/>
      <c r="H217" s="932"/>
      <c r="I217" s="930"/>
      <c r="J217" s="930">
        <f t="shared" si="22"/>
        <v>0</v>
      </c>
      <c r="K217" s="930">
        <f t="shared" si="18"/>
        <v>0</v>
      </c>
      <c r="L217" s="705">
        <f t="shared" si="19"/>
        <v>0</v>
      </c>
      <c r="M217" s="537"/>
      <c r="N217" s="706">
        <f>+IF(A217="",0,IF(A217=Table!$A$5,L217,(IF(A217=Table!$A$3,0,IF(A217=Table!$A$4,L217,0)))))</f>
        <v>0</v>
      </c>
      <c r="O217" s="672"/>
      <c r="P217" s="707">
        <f>-IF(A217=Table!$A$5,I217,0)+IF(A217=Table!$A$5,H217,0)</f>
        <v>0</v>
      </c>
      <c r="Q217" s="539" t="str">
        <f t="shared" si="20"/>
        <v>01/1900</v>
      </c>
      <c r="R217" s="475">
        <f t="shared" si="23"/>
        <v>1</v>
      </c>
      <c r="S217" s="691"/>
      <c r="T217" s="691"/>
      <c r="U217" s="691"/>
      <c r="V217" s="691"/>
      <c r="W217" s="818"/>
      <c r="X217" s="818"/>
      <c r="Y217" s="818"/>
      <c r="Z217" s="818"/>
    </row>
    <row r="218" spans="1:26" ht="15">
      <c r="A218" s="537"/>
      <c r="B218" s="669"/>
      <c r="C218" s="537"/>
      <c r="D218" s="848" t="str">
        <f t="shared" si="21"/>
        <v>Caisse-01/1900</v>
      </c>
      <c r="E218" s="692"/>
      <c r="F218" s="671"/>
      <c r="G218" s="540"/>
      <c r="H218" s="933"/>
      <c r="I218" s="930"/>
      <c r="J218" s="930">
        <f t="shared" si="22"/>
        <v>0</v>
      </c>
      <c r="K218" s="930">
        <f t="shared" si="18"/>
        <v>0</v>
      </c>
      <c r="L218" s="705">
        <f t="shared" si="19"/>
        <v>0</v>
      </c>
      <c r="M218" s="537"/>
      <c r="N218" s="706">
        <f>+IF(A218="",0,IF(A218=Table!$A$5,L218,(IF(A218=Table!$A$3,0,IF(A218=Table!$A$4,L218,0)))))</f>
        <v>0</v>
      </c>
      <c r="O218" s="672"/>
      <c r="P218" s="707">
        <f>-IF(A218=Table!$A$5,I218,0)+IF(A218=Table!$A$5,H218,0)</f>
        <v>0</v>
      </c>
      <c r="Q218" s="539" t="str">
        <f t="shared" si="20"/>
        <v>01/1900</v>
      </c>
      <c r="R218" s="475">
        <f t="shared" si="23"/>
        <v>1</v>
      </c>
      <c r="S218" s="691"/>
      <c r="T218" s="691"/>
      <c r="U218" s="691"/>
      <c r="V218" s="691"/>
      <c r="W218" s="818"/>
      <c r="X218" s="818"/>
      <c r="Y218" s="818"/>
      <c r="Z218" s="818"/>
    </row>
    <row r="219" spans="1:26" ht="15">
      <c r="A219" s="537"/>
      <c r="B219" s="669"/>
      <c r="C219" s="537"/>
      <c r="D219" s="848" t="str">
        <f t="shared" si="21"/>
        <v>Caisse-01/1900</v>
      </c>
      <c r="E219" s="541"/>
      <c r="F219" s="680"/>
      <c r="G219" s="540"/>
      <c r="H219" s="930"/>
      <c r="I219" s="930"/>
      <c r="J219" s="930">
        <f t="shared" si="22"/>
        <v>0</v>
      </c>
      <c r="K219" s="930">
        <f t="shared" si="18"/>
        <v>0</v>
      </c>
      <c r="L219" s="705">
        <f t="shared" si="19"/>
        <v>0</v>
      </c>
      <c r="M219" s="537"/>
      <c r="N219" s="706">
        <f>+IF(A219="",0,IF(A219=Table!$A$5,L219,(IF(A219=Table!$A$3,0,IF(A219=Table!$A$4,L219,0)))))</f>
        <v>0</v>
      </c>
      <c r="O219" s="672"/>
      <c r="P219" s="707">
        <f>-IF(A219=Table!$A$5,I219,0)+IF(A219=Table!$A$5,H219,0)</f>
        <v>0</v>
      </c>
      <c r="Q219" s="539" t="str">
        <f t="shared" si="20"/>
        <v>01/1900</v>
      </c>
      <c r="R219" s="475">
        <f t="shared" si="23"/>
        <v>1</v>
      </c>
      <c r="S219" s="691"/>
      <c r="T219" s="691"/>
      <c r="U219" s="691"/>
      <c r="V219" s="691"/>
      <c r="W219" s="818"/>
      <c r="X219" s="818"/>
      <c r="Y219" s="818"/>
      <c r="Z219" s="818"/>
    </row>
    <row r="220" spans="1:26" ht="15">
      <c r="A220" s="537"/>
      <c r="B220" s="669"/>
      <c r="C220" s="537"/>
      <c r="D220" s="848" t="str">
        <f t="shared" si="21"/>
        <v>Caisse-01/1900</v>
      </c>
      <c r="E220" s="541"/>
      <c r="F220" s="680"/>
      <c r="G220" s="540"/>
      <c r="H220" s="930"/>
      <c r="I220" s="930"/>
      <c r="J220" s="930">
        <f t="shared" si="22"/>
        <v>0</v>
      </c>
      <c r="K220" s="930">
        <f t="shared" si="18"/>
        <v>0</v>
      </c>
      <c r="L220" s="705">
        <f t="shared" si="19"/>
        <v>0</v>
      </c>
      <c r="M220" s="537"/>
      <c r="N220" s="706">
        <f>+IF(A220="",0,IF(A220=Table!$A$5,L220,(IF(A220=Table!$A$3,0,IF(A220=Table!$A$4,L220,0)))))</f>
        <v>0</v>
      </c>
      <c r="O220" s="672"/>
      <c r="P220" s="707">
        <f>-IF(A220=Table!$A$5,I220,0)+IF(A220=Table!$A$5,H220,0)</f>
        <v>0</v>
      </c>
      <c r="Q220" s="539" t="str">
        <f t="shared" si="20"/>
        <v>01/1900</v>
      </c>
      <c r="R220" s="475">
        <f t="shared" si="23"/>
        <v>1</v>
      </c>
      <c r="S220" s="691"/>
      <c r="T220" s="691"/>
      <c r="U220" s="691"/>
      <c r="V220" s="691"/>
      <c r="W220" s="818"/>
      <c r="X220" s="818"/>
      <c r="Y220" s="818"/>
      <c r="Z220" s="818"/>
    </row>
    <row r="221" spans="1:26" ht="15">
      <c r="A221" s="537"/>
      <c r="B221" s="669"/>
      <c r="C221" s="537"/>
      <c r="D221" s="848" t="str">
        <f t="shared" si="21"/>
        <v>Caisse-01/1900</v>
      </c>
      <c r="E221" s="541"/>
      <c r="F221" s="680"/>
      <c r="G221" s="540"/>
      <c r="H221" s="930"/>
      <c r="I221" s="930"/>
      <c r="J221" s="930">
        <f t="shared" si="22"/>
        <v>0</v>
      </c>
      <c r="K221" s="930">
        <f t="shared" si="18"/>
        <v>0</v>
      </c>
      <c r="L221" s="705">
        <f t="shared" si="19"/>
        <v>0</v>
      </c>
      <c r="M221" s="537"/>
      <c r="N221" s="706">
        <f>+IF(A221="",0,IF(A221=Table!$A$5,L221,(IF(A221=Table!$A$3,0,IF(A221=Table!$A$4,L221,0)))))</f>
        <v>0</v>
      </c>
      <c r="O221" s="672"/>
      <c r="P221" s="707">
        <f>-IF(A221=Table!$A$5,I221,0)+IF(A221=Table!$A$5,H221,0)</f>
        <v>0</v>
      </c>
      <c r="Q221" s="539" t="str">
        <f t="shared" si="20"/>
        <v>01/1900</v>
      </c>
      <c r="R221" s="475">
        <f t="shared" si="23"/>
        <v>1</v>
      </c>
      <c r="S221" s="691"/>
      <c r="T221" s="691"/>
      <c r="U221" s="691"/>
      <c r="V221" s="691"/>
      <c r="W221" s="818"/>
      <c r="X221" s="818"/>
      <c r="Y221" s="818"/>
      <c r="Z221" s="818"/>
    </row>
    <row r="222" spans="1:26" ht="15">
      <c r="A222" s="537"/>
      <c r="B222" s="669"/>
      <c r="C222" s="537"/>
      <c r="D222" s="848" t="str">
        <f t="shared" si="21"/>
        <v>Caisse-01/1900</v>
      </c>
      <c r="E222" s="541"/>
      <c r="F222" s="680"/>
      <c r="G222" s="540"/>
      <c r="H222" s="930"/>
      <c r="I222" s="930"/>
      <c r="J222" s="930">
        <f t="shared" si="22"/>
        <v>0</v>
      </c>
      <c r="K222" s="930">
        <f t="shared" si="18"/>
        <v>0</v>
      </c>
      <c r="L222" s="705">
        <f t="shared" si="19"/>
        <v>0</v>
      </c>
      <c r="M222" s="537"/>
      <c r="N222" s="706">
        <f>+IF(A222="",0,IF(A222=Table!$A$5,L222,(IF(A222=Table!$A$3,0,IF(A222=Table!$A$4,L222,0)))))</f>
        <v>0</v>
      </c>
      <c r="O222" s="672"/>
      <c r="P222" s="707">
        <f>-IF(A222=Table!$A$5,I222,0)+IF(A222=Table!$A$5,H222,0)</f>
        <v>0</v>
      </c>
      <c r="Q222" s="539" t="str">
        <f t="shared" si="20"/>
        <v>01/1900</v>
      </c>
      <c r="R222" s="475">
        <f t="shared" si="23"/>
        <v>1</v>
      </c>
      <c r="S222" s="691"/>
      <c r="T222" s="691"/>
      <c r="U222" s="691"/>
      <c r="V222" s="691"/>
      <c r="W222" s="818"/>
      <c r="X222" s="818"/>
      <c r="Y222" s="818"/>
      <c r="Z222" s="818"/>
    </row>
    <row r="223" spans="1:26" ht="15">
      <c r="A223" s="537"/>
      <c r="B223" s="669"/>
      <c r="C223" s="537"/>
      <c r="D223" s="848" t="str">
        <f t="shared" si="21"/>
        <v>Caisse-01/1900</v>
      </c>
      <c r="E223" s="679"/>
      <c r="F223" s="677"/>
      <c r="G223" s="540"/>
      <c r="H223" s="930"/>
      <c r="I223" s="932"/>
      <c r="J223" s="930">
        <f t="shared" si="22"/>
        <v>0</v>
      </c>
      <c r="K223" s="930">
        <f t="shared" si="18"/>
        <v>0</v>
      </c>
      <c r="L223" s="705">
        <f t="shared" si="19"/>
        <v>0</v>
      </c>
      <c r="M223" s="537"/>
      <c r="N223" s="706">
        <f>+IF(A223="",0,IF(A223=Table!$A$5,L223,(IF(A223=Table!$A$3,0,IF(A223=Table!$A$4,L223,0)))))</f>
        <v>0</v>
      </c>
      <c r="O223" s="672"/>
      <c r="P223" s="707">
        <f>-IF(A223=Table!$A$5,I223,0)+IF(A223=Table!$A$5,H223,0)</f>
        <v>0</v>
      </c>
      <c r="Q223" s="539" t="str">
        <f t="shared" si="20"/>
        <v>01/1900</v>
      </c>
      <c r="R223" s="475">
        <f t="shared" si="23"/>
        <v>1</v>
      </c>
      <c r="S223" s="691"/>
      <c r="T223" s="691"/>
      <c r="U223" s="691"/>
      <c r="V223" s="691"/>
      <c r="W223" s="818"/>
      <c r="X223" s="818"/>
      <c r="Y223" s="818"/>
      <c r="Z223" s="818"/>
    </row>
    <row r="224" spans="1:26" ht="15">
      <c r="A224" s="537"/>
      <c r="B224" s="669"/>
      <c r="C224" s="537"/>
      <c r="D224" s="848" t="str">
        <f t="shared" si="21"/>
        <v>Caisse-01/1900</v>
      </c>
      <c r="E224" s="678"/>
      <c r="F224" s="671"/>
      <c r="G224" s="540"/>
      <c r="H224" s="932"/>
      <c r="I224" s="930"/>
      <c r="J224" s="930">
        <f t="shared" si="22"/>
        <v>0</v>
      </c>
      <c r="K224" s="930">
        <f t="shared" si="18"/>
        <v>0</v>
      </c>
      <c r="L224" s="705">
        <f t="shared" si="19"/>
        <v>0</v>
      </c>
      <c r="M224" s="537"/>
      <c r="N224" s="706">
        <f>+IF(A224="",0,IF(A224=Table!$A$5,L224,(IF(A224=Table!$A$3,0,IF(A224=Table!$A$4,L224,0)))))</f>
        <v>0</v>
      </c>
      <c r="O224" s="672"/>
      <c r="P224" s="707">
        <f>-IF(A224=Table!$A$5,I224,0)+IF(A224=Table!$A$5,H224,0)</f>
        <v>0</v>
      </c>
      <c r="Q224" s="539" t="str">
        <f t="shared" si="20"/>
        <v>01/1900</v>
      </c>
      <c r="R224" s="475">
        <f t="shared" si="23"/>
        <v>1</v>
      </c>
      <c r="S224" s="691"/>
      <c r="T224" s="691"/>
      <c r="U224" s="691"/>
      <c r="V224" s="691"/>
      <c r="W224" s="818"/>
      <c r="X224" s="818"/>
      <c r="Y224" s="818"/>
      <c r="Z224" s="818"/>
    </row>
    <row r="225" spans="1:26" ht="15">
      <c r="A225" s="537"/>
      <c r="B225" s="669"/>
      <c r="C225" s="537"/>
      <c r="D225" s="848" t="str">
        <f t="shared" si="21"/>
        <v>Caisse-01/1900</v>
      </c>
      <c r="E225" s="677"/>
      <c r="F225" s="677"/>
      <c r="G225" s="540"/>
      <c r="H225" s="932"/>
      <c r="I225" s="930"/>
      <c r="J225" s="930">
        <f t="shared" si="22"/>
        <v>0</v>
      </c>
      <c r="K225" s="930">
        <f t="shared" si="18"/>
        <v>0</v>
      </c>
      <c r="L225" s="705">
        <f t="shared" si="19"/>
        <v>0</v>
      </c>
      <c r="M225" s="537"/>
      <c r="N225" s="706">
        <f>+IF(A225="",0,IF(A225=Table!$A$5,L225,(IF(A225=Table!$A$3,0,IF(A225=Table!$A$4,L225,0)))))</f>
        <v>0</v>
      </c>
      <c r="O225" s="672"/>
      <c r="P225" s="707">
        <f>-IF(A225=Table!$A$5,I225,0)+IF(A225=Table!$A$5,H225,0)</f>
        <v>0</v>
      </c>
      <c r="Q225" s="539" t="str">
        <f t="shared" si="20"/>
        <v>01/1900</v>
      </c>
      <c r="R225" s="475">
        <f t="shared" si="23"/>
        <v>1</v>
      </c>
      <c r="S225" s="691"/>
      <c r="T225" s="691"/>
      <c r="U225" s="691"/>
      <c r="V225" s="691"/>
      <c r="W225" s="818"/>
      <c r="X225" s="818"/>
      <c r="Y225" s="818"/>
      <c r="Z225" s="818"/>
    </row>
    <row r="226" spans="1:26" ht="15">
      <c r="A226" s="537"/>
      <c r="B226" s="669"/>
      <c r="C226" s="537"/>
      <c r="D226" s="848" t="str">
        <f t="shared" si="21"/>
        <v>Caisse-01/1900</v>
      </c>
      <c r="E226" s="541"/>
      <c r="F226" s="680"/>
      <c r="G226" s="540"/>
      <c r="H226" s="930"/>
      <c r="I226" s="930"/>
      <c r="J226" s="930">
        <f t="shared" si="22"/>
        <v>0</v>
      </c>
      <c r="K226" s="930">
        <f t="shared" si="18"/>
        <v>0</v>
      </c>
      <c r="L226" s="705">
        <f t="shared" si="19"/>
        <v>0</v>
      </c>
      <c r="M226" s="537"/>
      <c r="N226" s="706">
        <f>+IF(A226="",0,IF(A226=Table!$A$5,L226,(IF(A226=Table!$A$3,0,IF(A226=Table!$A$4,L226,0)))))</f>
        <v>0</v>
      </c>
      <c r="O226" s="672"/>
      <c r="P226" s="707">
        <f>-IF(A226=Table!$A$5,I226,0)+IF(A226=Table!$A$5,H226,0)</f>
        <v>0</v>
      </c>
      <c r="Q226" s="539" t="str">
        <f t="shared" si="20"/>
        <v>01/1900</v>
      </c>
      <c r="R226" s="475">
        <f t="shared" si="23"/>
        <v>1</v>
      </c>
      <c r="S226" s="691"/>
      <c r="T226" s="691"/>
      <c r="U226" s="691"/>
      <c r="V226" s="691"/>
      <c r="W226" s="818"/>
      <c r="X226" s="818"/>
      <c r="Y226" s="818"/>
      <c r="Z226" s="818"/>
    </row>
    <row r="227" spans="1:26" ht="15">
      <c r="A227" s="537"/>
      <c r="B227" s="669"/>
      <c r="C227" s="537"/>
      <c r="D227" s="848" t="str">
        <f t="shared" si="21"/>
        <v>Caisse-01/1900</v>
      </c>
      <c r="E227" s="541"/>
      <c r="F227" s="680"/>
      <c r="G227" s="540"/>
      <c r="H227" s="930"/>
      <c r="I227" s="930"/>
      <c r="J227" s="930">
        <f t="shared" si="22"/>
        <v>0</v>
      </c>
      <c r="K227" s="930">
        <f t="shared" si="18"/>
        <v>0</v>
      </c>
      <c r="L227" s="705">
        <f t="shared" si="19"/>
        <v>0</v>
      </c>
      <c r="M227" s="537"/>
      <c r="N227" s="706">
        <f>+IF(A227="",0,IF(A227=Table!$A$5,L227,(IF(A227=Table!$A$3,0,IF(A227=Table!$A$4,L227,0)))))</f>
        <v>0</v>
      </c>
      <c r="O227" s="672"/>
      <c r="P227" s="707">
        <f>-IF(A227=Table!$A$5,I227,0)+IF(A227=Table!$A$5,H227,0)</f>
        <v>0</v>
      </c>
      <c r="Q227" s="539" t="str">
        <f t="shared" si="20"/>
        <v>01/1900</v>
      </c>
      <c r="R227" s="475">
        <f t="shared" si="23"/>
        <v>1</v>
      </c>
      <c r="S227" s="691"/>
      <c r="T227" s="691"/>
      <c r="U227" s="691"/>
      <c r="V227" s="691"/>
      <c r="W227" s="818"/>
      <c r="X227" s="818"/>
      <c r="Y227" s="818"/>
      <c r="Z227" s="818"/>
    </row>
    <row r="228" spans="1:26" ht="15">
      <c r="A228" s="537"/>
      <c r="B228" s="669"/>
      <c r="C228" s="537"/>
      <c r="D228" s="848" t="str">
        <f t="shared" si="21"/>
        <v>Caisse-01/1900</v>
      </c>
      <c r="E228" s="541"/>
      <c r="F228" s="680"/>
      <c r="G228" s="540"/>
      <c r="H228" s="930"/>
      <c r="I228" s="930"/>
      <c r="J228" s="930">
        <f t="shared" si="22"/>
        <v>0</v>
      </c>
      <c r="K228" s="930">
        <f t="shared" si="18"/>
        <v>0</v>
      </c>
      <c r="L228" s="705">
        <f t="shared" si="19"/>
        <v>0</v>
      </c>
      <c r="M228" s="537"/>
      <c r="N228" s="706">
        <f>+IF(A228="",0,IF(A228=Table!$A$5,L228,(IF(A228=Table!$A$3,0,IF(A228=Table!$A$4,L228,0)))))</f>
        <v>0</v>
      </c>
      <c r="O228" s="672"/>
      <c r="P228" s="707">
        <f>-IF(A228=Table!$A$5,I228,0)+IF(A228=Table!$A$5,H228,0)</f>
        <v>0</v>
      </c>
      <c r="Q228" s="539" t="str">
        <f t="shared" si="20"/>
        <v>01/1900</v>
      </c>
      <c r="R228" s="475">
        <f t="shared" si="23"/>
        <v>1</v>
      </c>
      <c r="S228" s="691"/>
      <c r="T228" s="691"/>
      <c r="U228" s="691"/>
      <c r="V228" s="691"/>
      <c r="W228" s="818"/>
      <c r="X228" s="818"/>
      <c r="Y228" s="818"/>
      <c r="Z228" s="818"/>
    </row>
    <row r="229" spans="1:26" ht="15">
      <c r="A229" s="537"/>
      <c r="B229" s="669"/>
      <c r="C229" s="537"/>
      <c r="D229" s="848" t="str">
        <f t="shared" si="21"/>
        <v>Caisse-01/1900</v>
      </c>
      <c r="E229" s="541"/>
      <c r="F229" s="680"/>
      <c r="G229" s="540"/>
      <c r="H229" s="930"/>
      <c r="I229" s="930"/>
      <c r="J229" s="930">
        <f t="shared" si="22"/>
        <v>0</v>
      </c>
      <c r="K229" s="930">
        <f t="shared" si="18"/>
        <v>0</v>
      </c>
      <c r="L229" s="705">
        <f t="shared" si="19"/>
        <v>0</v>
      </c>
      <c r="M229" s="537"/>
      <c r="N229" s="706">
        <f>+IF(A229="",0,IF(A229=Table!$A$5,L229,(IF(A229=Table!$A$3,0,IF(A229=Table!$A$4,L229,0)))))</f>
        <v>0</v>
      </c>
      <c r="O229" s="672"/>
      <c r="P229" s="707">
        <f>-IF(A229=Table!$A$5,I229,0)+IF(A229=Table!$A$5,H229,0)</f>
        <v>0</v>
      </c>
      <c r="Q229" s="539" t="str">
        <f t="shared" si="20"/>
        <v>01/1900</v>
      </c>
      <c r="R229" s="475">
        <f t="shared" si="23"/>
        <v>1</v>
      </c>
      <c r="S229" s="691"/>
      <c r="T229" s="691"/>
      <c r="U229" s="691"/>
      <c r="V229" s="691"/>
      <c r="W229" s="818"/>
      <c r="X229" s="818"/>
      <c r="Y229" s="818"/>
      <c r="Z229" s="818"/>
    </row>
    <row r="230" spans="1:26" ht="15">
      <c r="A230" s="537"/>
      <c r="B230" s="669"/>
      <c r="C230" s="537"/>
      <c r="D230" s="848" t="str">
        <f t="shared" si="21"/>
        <v>Caisse-01/1900</v>
      </c>
      <c r="E230" s="541"/>
      <c r="F230" s="680"/>
      <c r="G230" s="540"/>
      <c r="H230" s="930"/>
      <c r="I230" s="930"/>
      <c r="J230" s="930">
        <f t="shared" si="22"/>
        <v>0</v>
      </c>
      <c r="K230" s="930">
        <f t="shared" si="18"/>
        <v>0</v>
      </c>
      <c r="L230" s="705">
        <f t="shared" si="19"/>
        <v>0</v>
      </c>
      <c r="M230" s="537"/>
      <c r="N230" s="706">
        <f>+IF(A230="",0,IF(A230=Table!$A$5,L230,(IF(A230=Table!$A$3,0,IF(A230=Table!$A$4,L230,0)))))</f>
        <v>0</v>
      </c>
      <c r="O230" s="672"/>
      <c r="P230" s="707">
        <f>-IF(A230=Table!$A$5,I230,0)+IF(A230=Table!$A$5,H230,0)</f>
        <v>0</v>
      </c>
      <c r="Q230" s="539" t="str">
        <f t="shared" si="20"/>
        <v>01/1900</v>
      </c>
      <c r="R230" s="475">
        <f t="shared" si="23"/>
        <v>1</v>
      </c>
      <c r="S230" s="691"/>
      <c r="T230" s="691"/>
      <c r="U230" s="691"/>
      <c r="V230" s="691"/>
      <c r="W230" s="818"/>
      <c r="X230" s="818"/>
      <c r="Y230" s="818"/>
      <c r="Z230" s="818"/>
    </row>
    <row r="231" spans="1:26" ht="15">
      <c r="A231" s="537"/>
      <c r="B231" s="669"/>
      <c r="C231" s="537"/>
      <c r="D231" s="848" t="str">
        <f t="shared" si="21"/>
        <v>Caisse-01/1900</v>
      </c>
      <c r="E231" s="541"/>
      <c r="F231" s="680"/>
      <c r="G231" s="540"/>
      <c r="H231" s="930"/>
      <c r="I231" s="930"/>
      <c r="J231" s="930">
        <f t="shared" si="22"/>
        <v>0</v>
      </c>
      <c r="K231" s="930">
        <f t="shared" si="18"/>
        <v>0</v>
      </c>
      <c r="L231" s="705">
        <f t="shared" si="19"/>
        <v>0</v>
      </c>
      <c r="M231" s="537"/>
      <c r="N231" s="706">
        <f>+IF(A231="",0,IF(A231=Table!$A$5,L231,(IF(A231=Table!$A$3,0,IF(A231=Table!$A$4,L231,0)))))</f>
        <v>0</v>
      </c>
      <c r="O231" s="672"/>
      <c r="P231" s="707">
        <f>-IF(A231=Table!$A$5,I231,0)+IF(A231=Table!$A$5,H231,0)</f>
        <v>0</v>
      </c>
      <c r="Q231" s="539" t="str">
        <f t="shared" si="20"/>
        <v>01/1900</v>
      </c>
      <c r="R231" s="475">
        <f t="shared" si="23"/>
        <v>1</v>
      </c>
      <c r="S231" s="691"/>
      <c r="T231" s="691"/>
      <c r="U231" s="691"/>
      <c r="V231" s="691"/>
      <c r="W231" s="818"/>
      <c r="X231" s="818"/>
      <c r="Y231" s="818"/>
      <c r="Z231" s="818"/>
    </row>
    <row r="232" spans="1:26" ht="15">
      <c r="A232" s="537"/>
      <c r="B232" s="669"/>
      <c r="C232" s="537"/>
      <c r="D232" s="848" t="str">
        <f t="shared" si="21"/>
        <v>Caisse-01/1900</v>
      </c>
      <c r="E232" s="541"/>
      <c r="F232" s="680"/>
      <c r="G232" s="540"/>
      <c r="H232" s="930"/>
      <c r="I232" s="930"/>
      <c r="J232" s="930">
        <f t="shared" si="22"/>
        <v>0</v>
      </c>
      <c r="K232" s="930">
        <f t="shared" si="18"/>
        <v>0</v>
      </c>
      <c r="L232" s="705">
        <f t="shared" si="19"/>
        <v>0</v>
      </c>
      <c r="M232" s="537"/>
      <c r="N232" s="706">
        <f>+IF(A232="",0,IF(A232=Table!$A$5,L232,(IF(A232=Table!$A$3,0,IF(A232=Table!$A$4,L232,0)))))</f>
        <v>0</v>
      </c>
      <c r="O232" s="672"/>
      <c r="P232" s="707">
        <f>-IF(A232=Table!$A$5,I232,0)+IF(A232=Table!$A$5,H232,0)</f>
        <v>0</v>
      </c>
      <c r="Q232" s="539" t="str">
        <f t="shared" si="20"/>
        <v>01/1900</v>
      </c>
      <c r="R232" s="475">
        <f t="shared" si="23"/>
        <v>1</v>
      </c>
      <c r="S232" s="691"/>
      <c r="T232" s="691"/>
      <c r="U232" s="691"/>
      <c r="V232" s="691"/>
      <c r="W232" s="818"/>
      <c r="X232" s="818"/>
      <c r="Y232" s="818"/>
      <c r="Z232" s="818"/>
    </row>
    <row r="233" spans="1:26" ht="15">
      <c r="A233" s="537"/>
      <c r="B233" s="669"/>
      <c r="C233" s="537"/>
      <c r="D233" s="848" t="str">
        <f t="shared" si="21"/>
        <v>Caisse-01/1900</v>
      </c>
      <c r="E233" s="541"/>
      <c r="F233" s="680"/>
      <c r="G233" s="540"/>
      <c r="H233" s="930"/>
      <c r="I233" s="930"/>
      <c r="J233" s="930">
        <f t="shared" si="22"/>
        <v>0</v>
      </c>
      <c r="K233" s="930">
        <f t="shared" si="18"/>
        <v>0</v>
      </c>
      <c r="L233" s="705">
        <f t="shared" si="19"/>
        <v>0</v>
      </c>
      <c r="M233" s="537"/>
      <c r="N233" s="706">
        <f>+IF(A233="",0,IF(A233=Table!$A$5,L233,(IF(A233=Table!$A$3,0,IF(A233=Table!$A$4,L233,0)))))</f>
        <v>0</v>
      </c>
      <c r="O233" s="672"/>
      <c r="P233" s="707">
        <f>-IF(A233=Table!$A$5,I233,0)+IF(A233=Table!$A$5,H233,0)</f>
        <v>0</v>
      </c>
      <c r="Q233" s="539" t="str">
        <f t="shared" si="20"/>
        <v>01/1900</v>
      </c>
      <c r="R233" s="475">
        <f t="shared" si="23"/>
        <v>1</v>
      </c>
      <c r="S233" s="691"/>
      <c r="T233" s="691"/>
      <c r="U233" s="691"/>
      <c r="V233" s="691"/>
      <c r="W233" s="818"/>
      <c r="X233" s="818"/>
      <c r="Y233" s="818"/>
      <c r="Z233" s="818"/>
    </row>
    <row r="234" spans="1:26" ht="15">
      <c r="A234" s="537"/>
      <c r="B234" s="669"/>
      <c r="C234" s="537"/>
      <c r="D234" s="848" t="str">
        <f t="shared" si="21"/>
        <v>Caisse-01/1900</v>
      </c>
      <c r="E234" s="541"/>
      <c r="F234" s="680"/>
      <c r="G234" s="540"/>
      <c r="H234" s="930"/>
      <c r="I234" s="930"/>
      <c r="J234" s="930">
        <f t="shared" si="22"/>
        <v>0</v>
      </c>
      <c r="K234" s="930">
        <f t="shared" si="18"/>
        <v>0</v>
      </c>
      <c r="L234" s="705">
        <f t="shared" si="19"/>
        <v>0</v>
      </c>
      <c r="M234" s="537"/>
      <c r="N234" s="706">
        <f>+IF(A234="",0,IF(A234=Table!$A$5,L234,(IF(A234=Table!$A$3,0,IF(A234=Table!$A$4,L234,0)))))</f>
        <v>0</v>
      </c>
      <c r="O234" s="672"/>
      <c r="P234" s="707">
        <f>-IF(A234=Table!$A$5,I234,0)+IF(A234=Table!$A$5,H234,0)</f>
        <v>0</v>
      </c>
      <c r="Q234" s="539" t="str">
        <f t="shared" si="20"/>
        <v>01/1900</v>
      </c>
      <c r="R234" s="475">
        <f t="shared" si="23"/>
        <v>1</v>
      </c>
      <c r="S234" s="691"/>
      <c r="T234" s="691"/>
      <c r="U234" s="691"/>
      <c r="V234" s="691"/>
      <c r="W234" s="818"/>
      <c r="X234" s="818"/>
      <c r="Y234" s="818"/>
      <c r="Z234" s="818"/>
    </row>
    <row r="235" spans="1:26" ht="15">
      <c r="A235" s="537"/>
      <c r="B235" s="669"/>
      <c r="C235" s="537"/>
      <c r="D235" s="848" t="str">
        <f t="shared" si="21"/>
        <v>Caisse-01/1900</v>
      </c>
      <c r="E235" s="683"/>
      <c r="F235" s="680"/>
      <c r="G235" s="540"/>
      <c r="H235" s="930"/>
      <c r="I235" s="930"/>
      <c r="J235" s="930">
        <f t="shared" si="22"/>
        <v>0</v>
      </c>
      <c r="K235" s="930">
        <f t="shared" si="18"/>
        <v>0</v>
      </c>
      <c r="L235" s="705">
        <f t="shared" si="19"/>
        <v>0</v>
      </c>
      <c r="M235" s="537"/>
      <c r="N235" s="706">
        <f>+IF(A235="",0,IF(A235=Table!$A$5,L235,(IF(A235=Table!$A$3,0,IF(A235=Table!$A$4,L235,0)))))</f>
        <v>0</v>
      </c>
      <c r="O235" s="672"/>
      <c r="P235" s="707">
        <f>-IF(A235=Table!$A$5,I235,0)+IF(A235=Table!$A$5,H235,0)</f>
        <v>0</v>
      </c>
      <c r="Q235" s="539" t="str">
        <f t="shared" si="20"/>
        <v>01/1900</v>
      </c>
      <c r="R235" s="475">
        <f t="shared" si="23"/>
        <v>1</v>
      </c>
      <c r="S235" s="691"/>
      <c r="T235" s="691"/>
      <c r="U235" s="691"/>
      <c r="V235" s="691"/>
      <c r="W235" s="818"/>
      <c r="X235" s="818"/>
      <c r="Y235" s="818"/>
      <c r="Z235" s="818"/>
    </row>
    <row r="236" spans="1:26" ht="15">
      <c r="A236" s="537"/>
      <c r="B236" s="669"/>
      <c r="C236" s="537"/>
      <c r="D236" s="848" t="str">
        <f t="shared" si="21"/>
        <v>Caisse-01/1900</v>
      </c>
      <c r="E236" s="683"/>
      <c r="F236" s="680"/>
      <c r="G236" s="540"/>
      <c r="H236" s="930"/>
      <c r="I236" s="930"/>
      <c r="J236" s="930">
        <f t="shared" si="22"/>
        <v>0</v>
      </c>
      <c r="K236" s="930">
        <f t="shared" si="18"/>
        <v>0</v>
      </c>
      <c r="L236" s="705">
        <f t="shared" si="19"/>
        <v>0</v>
      </c>
      <c r="M236" s="537"/>
      <c r="N236" s="706">
        <f>+IF(A236="",0,IF(A236=Table!$A$5,L236,(IF(A236=Table!$A$3,0,IF(A236=Table!$A$4,L236,0)))))</f>
        <v>0</v>
      </c>
      <c r="O236" s="672"/>
      <c r="P236" s="707">
        <f>-IF(A236=Table!$A$5,I236,0)+IF(A236=Table!$A$5,H236,0)</f>
        <v>0</v>
      </c>
      <c r="Q236" s="539" t="str">
        <f t="shared" si="20"/>
        <v>01/1900</v>
      </c>
      <c r="R236" s="475">
        <f t="shared" si="23"/>
        <v>1</v>
      </c>
      <c r="S236" s="691"/>
      <c r="T236" s="691"/>
      <c r="U236" s="691"/>
      <c r="V236" s="691"/>
      <c r="W236" s="818"/>
      <c r="X236" s="818"/>
      <c r="Y236" s="818"/>
      <c r="Z236" s="818"/>
    </row>
    <row r="237" spans="1:26" ht="15">
      <c r="A237" s="537"/>
      <c r="B237" s="669"/>
      <c r="C237" s="537"/>
      <c r="D237" s="848" t="str">
        <f t="shared" si="21"/>
        <v>Caisse-01/1900</v>
      </c>
      <c r="E237" s="541"/>
      <c r="F237" s="680"/>
      <c r="G237" s="540"/>
      <c r="H237" s="930"/>
      <c r="I237" s="930"/>
      <c r="J237" s="930">
        <f t="shared" si="22"/>
        <v>0</v>
      </c>
      <c r="K237" s="930">
        <f t="shared" si="18"/>
        <v>0</v>
      </c>
      <c r="L237" s="705">
        <f t="shared" si="19"/>
        <v>0</v>
      </c>
      <c r="M237" s="537"/>
      <c r="N237" s="706">
        <f>+IF(A237="",0,IF(A237=Table!$A$5,L237,(IF(A237=Table!$A$3,0,IF(A237=Table!$A$4,L237,0)))))</f>
        <v>0</v>
      </c>
      <c r="O237" s="672"/>
      <c r="P237" s="707">
        <f>-IF(A237=Table!$A$5,I237,0)+IF(A237=Table!$A$5,H237,0)</f>
        <v>0</v>
      </c>
      <c r="Q237" s="539" t="str">
        <f t="shared" si="20"/>
        <v>01/1900</v>
      </c>
      <c r="R237" s="475">
        <f t="shared" si="23"/>
        <v>1</v>
      </c>
      <c r="S237" s="691"/>
      <c r="T237" s="691"/>
      <c r="U237" s="691"/>
      <c r="V237" s="691"/>
      <c r="W237" s="818"/>
      <c r="X237" s="818"/>
      <c r="Y237" s="818"/>
      <c r="Z237" s="818"/>
    </row>
    <row r="238" spans="1:26" ht="15">
      <c r="A238" s="537"/>
      <c r="B238" s="669"/>
      <c r="C238" s="537"/>
      <c r="D238" s="848" t="str">
        <f t="shared" si="21"/>
        <v>Caisse-01/1900</v>
      </c>
      <c r="E238" s="541"/>
      <c r="F238" s="680"/>
      <c r="G238" s="540"/>
      <c r="H238" s="930"/>
      <c r="I238" s="930"/>
      <c r="J238" s="930">
        <f t="shared" si="22"/>
        <v>0</v>
      </c>
      <c r="K238" s="930">
        <f t="shared" si="18"/>
        <v>0</v>
      </c>
      <c r="L238" s="705">
        <f t="shared" si="19"/>
        <v>0</v>
      </c>
      <c r="M238" s="537"/>
      <c r="N238" s="706">
        <f>+IF(A238="",0,IF(A238=Table!$A$5,L238,(IF(A238=Table!$A$3,0,IF(A238=Table!$A$4,L238,0)))))</f>
        <v>0</v>
      </c>
      <c r="O238" s="672"/>
      <c r="P238" s="707">
        <f>-IF(A238=Table!$A$5,I238,0)+IF(A238=Table!$A$5,H238,0)</f>
        <v>0</v>
      </c>
      <c r="Q238" s="539" t="str">
        <f t="shared" si="20"/>
        <v>01/1900</v>
      </c>
      <c r="R238" s="475">
        <f t="shared" si="23"/>
        <v>1</v>
      </c>
      <c r="S238" s="691"/>
      <c r="T238" s="691"/>
      <c r="U238" s="691"/>
      <c r="V238" s="691"/>
      <c r="W238" s="818"/>
      <c r="X238" s="818"/>
      <c r="Y238" s="818"/>
      <c r="Z238" s="818"/>
    </row>
    <row r="239" spans="1:26" ht="15">
      <c r="A239" s="537"/>
      <c r="B239" s="669"/>
      <c r="C239" s="537"/>
      <c r="D239" s="848" t="str">
        <f t="shared" si="21"/>
        <v>Caisse-01/1900</v>
      </c>
      <c r="E239" s="541"/>
      <c r="F239" s="680"/>
      <c r="G239" s="540"/>
      <c r="H239" s="930"/>
      <c r="I239" s="930"/>
      <c r="J239" s="930">
        <f t="shared" si="22"/>
        <v>0</v>
      </c>
      <c r="K239" s="930">
        <f t="shared" si="18"/>
        <v>0</v>
      </c>
      <c r="L239" s="705">
        <f t="shared" si="19"/>
        <v>0</v>
      </c>
      <c r="M239" s="537"/>
      <c r="N239" s="706">
        <f>+IF(A239="",0,IF(A239=Table!$A$5,L239,(IF(A239=Table!$A$3,0,IF(A239=Table!$A$4,L239,0)))))</f>
        <v>0</v>
      </c>
      <c r="O239" s="672"/>
      <c r="P239" s="707">
        <f>-IF(A239=Table!$A$5,I239,0)+IF(A239=Table!$A$5,H239,0)</f>
        <v>0</v>
      </c>
      <c r="Q239" s="539" t="str">
        <f t="shared" si="20"/>
        <v>01/1900</v>
      </c>
      <c r="R239" s="475">
        <f t="shared" si="23"/>
        <v>1</v>
      </c>
      <c r="S239" s="691"/>
      <c r="T239" s="691"/>
      <c r="U239" s="691"/>
      <c r="V239" s="691"/>
      <c r="W239" s="818"/>
      <c r="X239" s="818"/>
      <c r="Y239" s="818"/>
      <c r="Z239" s="818"/>
    </row>
    <row r="240" spans="1:26" ht="15">
      <c r="A240" s="537"/>
      <c r="B240" s="669"/>
      <c r="C240" s="537"/>
      <c r="D240" s="848" t="str">
        <f t="shared" si="21"/>
        <v>Caisse-01/1900</v>
      </c>
      <c r="E240" s="683"/>
      <c r="F240" s="680"/>
      <c r="G240" s="540"/>
      <c r="H240" s="930"/>
      <c r="I240" s="930"/>
      <c r="J240" s="930">
        <f t="shared" si="22"/>
        <v>0</v>
      </c>
      <c r="K240" s="930">
        <f t="shared" si="18"/>
        <v>0</v>
      </c>
      <c r="L240" s="705">
        <f t="shared" si="19"/>
        <v>0</v>
      </c>
      <c r="M240" s="537"/>
      <c r="N240" s="706">
        <f>+IF(A240="",0,IF(A240=Table!$A$5,L240,(IF(A240=Table!$A$3,0,IF(A240=Table!$A$4,L240,0)))))</f>
        <v>0</v>
      </c>
      <c r="O240" s="672"/>
      <c r="P240" s="707">
        <f>-IF(A240=Table!$A$5,I240,0)+IF(A240=Table!$A$5,H240,0)</f>
        <v>0</v>
      </c>
      <c r="Q240" s="539" t="str">
        <f t="shared" si="20"/>
        <v>01/1900</v>
      </c>
      <c r="R240" s="475">
        <f t="shared" si="23"/>
        <v>1</v>
      </c>
      <c r="S240" s="691"/>
      <c r="T240" s="691"/>
      <c r="U240" s="691"/>
      <c r="V240" s="691"/>
      <c r="W240" s="818"/>
      <c r="X240" s="818"/>
      <c r="Y240" s="818"/>
      <c r="Z240" s="818"/>
    </row>
    <row r="241" spans="1:26" ht="15">
      <c r="A241" s="537"/>
      <c r="B241" s="669"/>
      <c r="C241" s="537"/>
      <c r="D241" s="848" t="str">
        <f t="shared" si="21"/>
        <v>Caisse-01/1900</v>
      </c>
      <c r="E241" s="541"/>
      <c r="F241" s="680"/>
      <c r="G241" s="540"/>
      <c r="H241" s="930"/>
      <c r="I241" s="930"/>
      <c r="J241" s="930">
        <f t="shared" si="22"/>
        <v>0</v>
      </c>
      <c r="K241" s="930">
        <f t="shared" si="18"/>
        <v>0</v>
      </c>
      <c r="L241" s="705">
        <f t="shared" si="19"/>
        <v>0</v>
      </c>
      <c r="M241" s="537"/>
      <c r="N241" s="706">
        <f>+IF(A241="",0,IF(A241=Table!$A$5,L241,(IF(A241=Table!$A$3,0,IF(A241=Table!$A$4,L241,0)))))</f>
        <v>0</v>
      </c>
      <c r="O241" s="672"/>
      <c r="P241" s="707">
        <f>-IF(A241=Table!$A$5,I241,0)+IF(A241=Table!$A$5,H241,0)</f>
        <v>0</v>
      </c>
      <c r="Q241" s="539" t="str">
        <f t="shared" si="20"/>
        <v>01/1900</v>
      </c>
      <c r="R241" s="475">
        <f t="shared" si="23"/>
        <v>1</v>
      </c>
      <c r="S241" s="691"/>
      <c r="T241" s="691"/>
      <c r="U241" s="691"/>
      <c r="V241" s="691"/>
      <c r="W241" s="818"/>
      <c r="X241" s="818"/>
      <c r="Y241" s="818"/>
      <c r="Z241" s="818"/>
    </row>
    <row r="242" spans="1:26" ht="15">
      <c r="A242" s="537"/>
      <c r="B242" s="669"/>
      <c r="C242" s="537"/>
      <c r="D242" s="848" t="str">
        <f t="shared" si="21"/>
        <v>Caisse-01/1900</v>
      </c>
      <c r="E242" s="683"/>
      <c r="F242" s="680"/>
      <c r="G242" s="540"/>
      <c r="H242" s="930"/>
      <c r="I242" s="930"/>
      <c r="J242" s="930">
        <f t="shared" si="22"/>
        <v>0</v>
      </c>
      <c r="K242" s="930">
        <f t="shared" si="18"/>
        <v>0</v>
      </c>
      <c r="L242" s="705">
        <f t="shared" si="19"/>
        <v>0</v>
      </c>
      <c r="M242" s="537"/>
      <c r="N242" s="706">
        <f>+IF(A242="",0,IF(A242=Table!$A$5,L242,(IF(A242=Table!$A$3,0,IF(A242=Table!$A$4,L242,0)))))</f>
        <v>0</v>
      </c>
      <c r="O242" s="672"/>
      <c r="P242" s="707">
        <f>-IF(A242=Table!$A$5,I242,0)+IF(A242=Table!$A$5,H242,0)</f>
        <v>0</v>
      </c>
      <c r="Q242" s="539" t="str">
        <f t="shared" si="20"/>
        <v>01/1900</v>
      </c>
      <c r="R242" s="475">
        <f t="shared" si="23"/>
        <v>1</v>
      </c>
      <c r="S242" s="691"/>
      <c r="T242" s="691"/>
      <c r="U242" s="691"/>
      <c r="V242" s="691"/>
      <c r="W242" s="818"/>
      <c r="X242" s="818"/>
      <c r="Y242" s="818"/>
      <c r="Z242" s="818"/>
    </row>
    <row r="243" spans="1:26" ht="15">
      <c r="A243" s="537"/>
      <c r="B243" s="669"/>
      <c r="C243" s="537"/>
      <c r="D243" s="848" t="str">
        <f t="shared" si="21"/>
        <v>Caisse-01/1900</v>
      </c>
      <c r="E243" s="541"/>
      <c r="F243" s="680"/>
      <c r="G243" s="540"/>
      <c r="H243" s="930"/>
      <c r="I243" s="930"/>
      <c r="J243" s="930">
        <f t="shared" si="22"/>
        <v>0</v>
      </c>
      <c r="K243" s="930">
        <f t="shared" si="18"/>
        <v>0</v>
      </c>
      <c r="L243" s="705">
        <f t="shared" si="19"/>
        <v>0</v>
      </c>
      <c r="M243" s="537"/>
      <c r="N243" s="706">
        <f>+IF(A243="",0,IF(A243=Table!$A$5,L243,(IF(A243=Table!$A$3,0,IF(A243=Table!$A$4,L243,0)))))</f>
        <v>0</v>
      </c>
      <c r="O243" s="672"/>
      <c r="P243" s="707">
        <f>-IF(A243=Table!$A$5,I243,0)+IF(A243=Table!$A$5,H243,0)</f>
        <v>0</v>
      </c>
      <c r="Q243" s="539" t="str">
        <f t="shared" si="20"/>
        <v>01/1900</v>
      </c>
      <c r="R243" s="475">
        <f t="shared" si="23"/>
        <v>1</v>
      </c>
      <c r="S243" s="691"/>
      <c r="T243" s="691"/>
      <c r="U243" s="691"/>
      <c r="V243" s="691"/>
      <c r="W243" s="818"/>
      <c r="X243" s="818"/>
      <c r="Y243" s="818"/>
      <c r="Z243" s="818"/>
    </row>
    <row r="244" spans="1:26" ht="15">
      <c r="A244" s="537"/>
      <c r="B244" s="669"/>
      <c r="C244" s="537"/>
      <c r="D244" s="848" t="str">
        <f t="shared" si="21"/>
        <v>Caisse-01/1900</v>
      </c>
      <c r="E244" s="541"/>
      <c r="F244" s="680"/>
      <c r="G244" s="540"/>
      <c r="H244" s="930"/>
      <c r="I244" s="930"/>
      <c r="J244" s="930">
        <f t="shared" si="22"/>
        <v>0</v>
      </c>
      <c r="K244" s="930">
        <f t="shared" si="18"/>
        <v>0</v>
      </c>
      <c r="L244" s="705">
        <f t="shared" si="19"/>
        <v>0</v>
      </c>
      <c r="M244" s="537"/>
      <c r="N244" s="706">
        <f>+IF(A244="",0,IF(A244=Table!$A$5,L244,(IF(A244=Table!$A$3,0,IF(A244=Table!$A$4,L244,0)))))</f>
        <v>0</v>
      </c>
      <c r="O244" s="672"/>
      <c r="P244" s="707">
        <f>-IF(A244=Table!$A$5,I244,0)+IF(A244=Table!$A$5,H244,0)</f>
        <v>0</v>
      </c>
      <c r="Q244" s="539" t="str">
        <f t="shared" si="20"/>
        <v>01/1900</v>
      </c>
      <c r="R244" s="475">
        <f t="shared" si="23"/>
        <v>1</v>
      </c>
      <c r="S244" s="691"/>
      <c r="T244" s="691"/>
      <c r="U244" s="691"/>
      <c r="V244" s="691"/>
      <c r="W244" s="818"/>
      <c r="X244" s="818"/>
      <c r="Y244" s="818"/>
      <c r="Z244" s="818"/>
    </row>
    <row r="245" spans="1:26" ht="15">
      <c r="A245" s="537"/>
      <c r="B245" s="669"/>
      <c r="C245" s="537"/>
      <c r="D245" s="848" t="str">
        <f t="shared" si="21"/>
        <v>Caisse-01/1900</v>
      </c>
      <c r="E245" s="683"/>
      <c r="F245" s="680"/>
      <c r="G245" s="540"/>
      <c r="H245" s="930"/>
      <c r="I245" s="930"/>
      <c r="J245" s="930">
        <f t="shared" si="22"/>
        <v>0</v>
      </c>
      <c r="K245" s="930">
        <f t="shared" si="18"/>
        <v>0</v>
      </c>
      <c r="L245" s="705">
        <f t="shared" si="19"/>
        <v>0</v>
      </c>
      <c r="M245" s="537"/>
      <c r="N245" s="706">
        <f>+IF(A245="",0,IF(A245=Table!$A$5,L245,(IF(A245=Table!$A$3,0,IF(A245=Table!$A$4,L245,0)))))</f>
        <v>0</v>
      </c>
      <c r="O245" s="672"/>
      <c r="P245" s="707">
        <f>-IF(A245=Table!$A$5,I245,0)+IF(A245=Table!$A$5,H245,0)</f>
        <v>0</v>
      </c>
      <c r="Q245" s="539" t="str">
        <f t="shared" si="20"/>
        <v>01/1900</v>
      </c>
      <c r="R245" s="475">
        <f t="shared" si="23"/>
        <v>1</v>
      </c>
      <c r="S245" s="691"/>
      <c r="T245" s="691"/>
      <c r="U245" s="691"/>
      <c r="V245" s="691"/>
      <c r="W245" s="818"/>
      <c r="X245" s="818"/>
      <c r="Y245" s="818"/>
      <c r="Z245" s="818"/>
    </row>
    <row r="246" spans="1:26" ht="15">
      <c r="A246" s="537"/>
      <c r="B246" s="669"/>
      <c r="C246" s="537"/>
      <c r="D246" s="848" t="str">
        <f t="shared" si="21"/>
        <v>Caisse-01/1900</v>
      </c>
      <c r="E246" s="541"/>
      <c r="F246" s="680"/>
      <c r="G246" s="540"/>
      <c r="H246" s="930"/>
      <c r="I246" s="930"/>
      <c r="J246" s="930">
        <f t="shared" si="22"/>
        <v>0</v>
      </c>
      <c r="K246" s="930">
        <f t="shared" si="18"/>
        <v>0</v>
      </c>
      <c r="L246" s="705">
        <f t="shared" si="19"/>
        <v>0</v>
      </c>
      <c r="M246" s="537"/>
      <c r="N246" s="706">
        <f>+IF(A246="",0,IF(A246=Table!$A$5,L246,(IF(A246=Table!$A$3,0,IF(A246=Table!$A$4,L246,0)))))</f>
        <v>0</v>
      </c>
      <c r="O246" s="672"/>
      <c r="P246" s="707">
        <f>-IF(A246=Table!$A$5,I246,0)+IF(A246=Table!$A$5,H246,0)</f>
        <v>0</v>
      </c>
      <c r="Q246" s="539" t="str">
        <f t="shared" si="20"/>
        <v>01/1900</v>
      </c>
      <c r="R246" s="475">
        <f t="shared" si="23"/>
        <v>1</v>
      </c>
      <c r="S246" s="691"/>
      <c r="T246" s="691"/>
      <c r="U246" s="691"/>
      <c r="V246" s="691"/>
      <c r="W246" s="818"/>
      <c r="X246" s="818"/>
      <c r="Y246" s="818"/>
      <c r="Z246" s="818"/>
    </row>
    <row r="247" spans="1:26" ht="15">
      <c r="A247" s="537"/>
      <c r="B247" s="669"/>
      <c r="C247" s="537"/>
      <c r="D247" s="848" t="str">
        <f t="shared" si="21"/>
        <v>Caisse-01/1900</v>
      </c>
      <c r="E247" s="541"/>
      <c r="F247" s="680"/>
      <c r="G247" s="540"/>
      <c r="H247" s="930"/>
      <c r="I247" s="930"/>
      <c r="J247" s="930">
        <f t="shared" si="22"/>
        <v>0</v>
      </c>
      <c r="K247" s="930">
        <f t="shared" si="18"/>
        <v>0</v>
      </c>
      <c r="L247" s="705">
        <f t="shared" si="19"/>
        <v>0</v>
      </c>
      <c r="M247" s="537"/>
      <c r="N247" s="706">
        <f>+IF(A247="",0,IF(A247=Table!$A$5,L247,(IF(A247=Table!$A$3,0,IF(A247=Table!$A$4,L247,0)))))</f>
        <v>0</v>
      </c>
      <c r="O247" s="672"/>
      <c r="P247" s="707">
        <f>-IF(A247=Table!$A$5,I247,0)+IF(A247=Table!$A$5,H247,0)</f>
        <v>0</v>
      </c>
      <c r="Q247" s="539" t="str">
        <f t="shared" si="20"/>
        <v>01/1900</v>
      </c>
      <c r="R247" s="475">
        <f t="shared" si="23"/>
        <v>1</v>
      </c>
      <c r="S247" s="691"/>
      <c r="T247" s="691"/>
      <c r="U247" s="691"/>
      <c r="V247" s="691"/>
      <c r="W247" s="818"/>
      <c r="X247" s="818"/>
      <c r="Y247" s="818"/>
      <c r="Z247" s="818"/>
    </row>
    <row r="248" spans="1:26" ht="15">
      <c r="A248" s="537"/>
      <c r="B248" s="669"/>
      <c r="C248" s="537"/>
      <c r="D248" s="848" t="str">
        <f t="shared" si="21"/>
        <v>Caisse-01/1900</v>
      </c>
      <c r="E248" s="541"/>
      <c r="F248" s="680"/>
      <c r="G248" s="540"/>
      <c r="H248" s="930"/>
      <c r="I248" s="930"/>
      <c r="J248" s="930">
        <f t="shared" si="22"/>
        <v>0</v>
      </c>
      <c r="K248" s="930">
        <f t="shared" si="18"/>
        <v>0</v>
      </c>
      <c r="L248" s="705">
        <f t="shared" si="19"/>
        <v>0</v>
      </c>
      <c r="M248" s="537"/>
      <c r="N248" s="706">
        <f>+IF(A248="",0,IF(A248=Table!$A$5,L248,(IF(A248=Table!$A$3,0,IF(A248=Table!$A$4,L248,0)))))</f>
        <v>0</v>
      </c>
      <c r="O248" s="672"/>
      <c r="P248" s="707">
        <f>-IF(A248=Table!$A$5,I248,0)+IF(A248=Table!$A$5,H248,0)</f>
        <v>0</v>
      </c>
      <c r="Q248" s="539" t="str">
        <f t="shared" si="20"/>
        <v>01/1900</v>
      </c>
      <c r="R248" s="475">
        <f t="shared" si="23"/>
        <v>1</v>
      </c>
      <c r="S248" s="691"/>
      <c r="T248" s="691"/>
      <c r="U248" s="691"/>
      <c r="V248" s="691"/>
      <c r="W248" s="818"/>
      <c r="X248" s="818"/>
      <c r="Y248" s="818"/>
      <c r="Z248" s="818"/>
    </row>
    <row r="249" spans="1:26" ht="15">
      <c r="A249" s="537"/>
      <c r="B249" s="669"/>
      <c r="C249" s="537"/>
      <c r="D249" s="848" t="str">
        <f t="shared" si="21"/>
        <v>Caisse-01/1900</v>
      </c>
      <c r="E249" s="683"/>
      <c r="F249" s="680"/>
      <c r="G249" s="540"/>
      <c r="H249" s="930"/>
      <c r="I249" s="930"/>
      <c r="J249" s="930">
        <f t="shared" si="22"/>
        <v>0</v>
      </c>
      <c r="K249" s="930">
        <f t="shared" si="18"/>
        <v>0</v>
      </c>
      <c r="L249" s="705">
        <f t="shared" si="19"/>
        <v>0</v>
      </c>
      <c r="M249" s="537"/>
      <c r="N249" s="706">
        <f>+IF(A249="",0,IF(A249=Table!$A$5,L249,(IF(A249=Table!$A$3,0,IF(A249=Table!$A$4,L249,0)))))</f>
        <v>0</v>
      </c>
      <c r="O249" s="672"/>
      <c r="P249" s="707">
        <f>-IF(A249=Table!$A$5,I249,0)+IF(A249=Table!$A$5,H249,0)</f>
        <v>0</v>
      </c>
      <c r="Q249" s="539" t="str">
        <f t="shared" si="20"/>
        <v>01/1900</v>
      </c>
      <c r="R249" s="475">
        <f t="shared" si="23"/>
        <v>1</v>
      </c>
      <c r="S249" s="691"/>
      <c r="T249" s="691"/>
      <c r="U249" s="691"/>
      <c r="V249" s="691"/>
      <c r="W249" s="818"/>
      <c r="X249" s="818"/>
      <c r="Y249" s="818"/>
      <c r="Z249" s="818"/>
    </row>
    <row r="250" spans="1:26" ht="15">
      <c r="A250" s="537"/>
      <c r="B250" s="669"/>
      <c r="C250" s="537"/>
      <c r="D250" s="848" t="str">
        <f t="shared" si="21"/>
        <v>Caisse-01/1900</v>
      </c>
      <c r="E250" s="541"/>
      <c r="F250" s="680"/>
      <c r="G250" s="540"/>
      <c r="H250" s="930"/>
      <c r="I250" s="930"/>
      <c r="J250" s="930">
        <f t="shared" si="22"/>
        <v>0</v>
      </c>
      <c r="K250" s="930">
        <f t="shared" si="18"/>
        <v>0</v>
      </c>
      <c r="L250" s="705">
        <f t="shared" si="19"/>
        <v>0</v>
      </c>
      <c r="M250" s="537"/>
      <c r="N250" s="706">
        <f>+IF(A250="",0,IF(A250=Table!$A$5,L250,(IF(A250=Table!$A$3,0,IF(A250=Table!$A$4,L250,0)))))</f>
        <v>0</v>
      </c>
      <c r="O250" s="672"/>
      <c r="P250" s="707">
        <f>-IF(A250=Table!$A$5,I250,0)+IF(A250=Table!$A$5,H250,0)</f>
        <v>0</v>
      </c>
      <c r="Q250" s="539" t="str">
        <f t="shared" si="20"/>
        <v>01/1900</v>
      </c>
      <c r="R250" s="475">
        <f t="shared" si="23"/>
        <v>1</v>
      </c>
      <c r="S250" s="691"/>
      <c r="T250" s="691"/>
      <c r="U250" s="691"/>
      <c r="V250" s="691"/>
      <c r="W250" s="818"/>
      <c r="X250" s="818"/>
      <c r="Y250" s="818"/>
      <c r="Z250" s="818"/>
    </row>
    <row r="251" spans="1:26" ht="15">
      <c r="A251" s="537"/>
      <c r="B251" s="669"/>
      <c r="C251" s="537"/>
      <c r="D251" s="848" t="str">
        <f t="shared" si="21"/>
        <v>Caisse-01/1900</v>
      </c>
      <c r="E251" s="541"/>
      <c r="F251" s="680"/>
      <c r="G251" s="540"/>
      <c r="H251" s="930"/>
      <c r="I251" s="930"/>
      <c r="J251" s="930">
        <f t="shared" si="22"/>
        <v>0</v>
      </c>
      <c r="K251" s="930">
        <f t="shared" si="18"/>
        <v>0</v>
      </c>
      <c r="L251" s="705">
        <f t="shared" si="19"/>
        <v>0</v>
      </c>
      <c r="M251" s="537"/>
      <c r="N251" s="706">
        <f>+IF(A251="",0,IF(A251=Table!$A$5,L251,(IF(A251=Table!$A$3,0,IF(A251=Table!$A$4,L251,0)))))</f>
        <v>0</v>
      </c>
      <c r="O251" s="672"/>
      <c r="P251" s="707">
        <f>-IF(A251=Table!$A$5,I251,0)+IF(A251=Table!$A$5,H251,0)</f>
        <v>0</v>
      </c>
      <c r="Q251" s="539" t="str">
        <f t="shared" si="20"/>
        <v>01/1900</v>
      </c>
      <c r="R251" s="475">
        <f t="shared" si="23"/>
        <v>1</v>
      </c>
      <c r="S251" s="691"/>
      <c r="T251" s="691"/>
      <c r="U251" s="691"/>
      <c r="V251" s="691"/>
      <c r="W251" s="818"/>
      <c r="X251" s="818"/>
      <c r="Y251" s="818"/>
      <c r="Z251" s="818"/>
    </row>
    <row r="252" spans="1:26" ht="15">
      <c r="A252" s="537"/>
      <c r="B252" s="669"/>
      <c r="C252" s="537"/>
      <c r="D252" s="848" t="str">
        <f t="shared" si="21"/>
        <v>Caisse-01/1900</v>
      </c>
      <c r="E252" s="541"/>
      <c r="F252" s="680"/>
      <c r="G252" s="540"/>
      <c r="H252" s="930"/>
      <c r="I252" s="930"/>
      <c r="J252" s="930">
        <f t="shared" si="22"/>
        <v>0</v>
      </c>
      <c r="K252" s="930">
        <f t="shared" si="18"/>
        <v>0</v>
      </c>
      <c r="L252" s="705">
        <f t="shared" si="19"/>
        <v>0</v>
      </c>
      <c r="M252" s="537"/>
      <c r="N252" s="706">
        <f>+IF(A252="",0,IF(A252=Table!$A$5,L252,(IF(A252=Table!$A$3,0,IF(A252=Table!$A$4,L252,0)))))</f>
        <v>0</v>
      </c>
      <c r="O252" s="672"/>
      <c r="P252" s="707">
        <f>-IF(A252=Table!$A$5,I252,0)+IF(A252=Table!$A$5,H252,0)</f>
        <v>0</v>
      </c>
      <c r="Q252" s="539" t="str">
        <f t="shared" si="20"/>
        <v>01/1900</v>
      </c>
      <c r="R252" s="475">
        <f t="shared" si="23"/>
        <v>1</v>
      </c>
      <c r="S252" s="691"/>
      <c r="T252" s="691"/>
      <c r="U252" s="691"/>
      <c r="V252" s="691"/>
      <c r="W252" s="818"/>
      <c r="X252" s="818"/>
      <c r="Y252" s="818"/>
      <c r="Z252" s="818"/>
    </row>
    <row r="253" spans="1:26" ht="15">
      <c r="A253" s="537"/>
      <c r="B253" s="669"/>
      <c r="C253" s="537"/>
      <c r="D253" s="848" t="str">
        <f t="shared" si="21"/>
        <v>Caisse-01/1900</v>
      </c>
      <c r="E253" s="541"/>
      <c r="F253" s="680"/>
      <c r="G253" s="540"/>
      <c r="H253" s="930"/>
      <c r="I253" s="930"/>
      <c r="J253" s="930">
        <f t="shared" si="22"/>
        <v>0</v>
      </c>
      <c r="K253" s="930">
        <f t="shared" si="18"/>
        <v>0</v>
      </c>
      <c r="L253" s="705">
        <f t="shared" si="19"/>
        <v>0</v>
      </c>
      <c r="M253" s="537"/>
      <c r="N253" s="706">
        <f>+IF(A253="",0,IF(A253=Table!$A$5,L253,(IF(A253=Table!$A$3,0,IF(A253=Table!$A$4,L253,0)))))</f>
        <v>0</v>
      </c>
      <c r="O253" s="672"/>
      <c r="P253" s="707">
        <f>-IF(A253=Table!$A$5,I253,0)+IF(A253=Table!$A$5,H253,0)</f>
        <v>0</v>
      </c>
      <c r="Q253" s="539" t="str">
        <f t="shared" si="20"/>
        <v>01/1900</v>
      </c>
      <c r="R253" s="475">
        <f t="shared" si="23"/>
        <v>1</v>
      </c>
      <c r="S253" s="691"/>
      <c r="T253" s="691"/>
      <c r="U253" s="691"/>
      <c r="V253" s="691"/>
      <c r="W253" s="818"/>
      <c r="X253" s="818"/>
      <c r="Y253" s="818"/>
      <c r="Z253" s="818"/>
    </row>
    <row r="254" spans="1:26" ht="15">
      <c r="A254" s="537"/>
      <c r="B254" s="669"/>
      <c r="C254" s="537"/>
      <c r="D254" s="848" t="str">
        <f t="shared" si="21"/>
        <v>Caisse-01/1900</v>
      </c>
      <c r="E254" s="541"/>
      <c r="F254" s="680"/>
      <c r="G254" s="540"/>
      <c r="H254" s="930"/>
      <c r="I254" s="930"/>
      <c r="J254" s="930">
        <f t="shared" si="22"/>
        <v>0</v>
      </c>
      <c r="K254" s="930">
        <f t="shared" si="18"/>
        <v>0</v>
      </c>
      <c r="L254" s="705">
        <f t="shared" si="19"/>
        <v>0</v>
      </c>
      <c r="M254" s="537"/>
      <c r="N254" s="706">
        <f>+IF(A254="",0,IF(A254=Table!$A$5,L254,(IF(A254=Table!$A$3,0,IF(A254=Table!$A$4,L254,0)))))</f>
        <v>0</v>
      </c>
      <c r="O254" s="672"/>
      <c r="P254" s="707">
        <f>-IF(A254=Table!$A$5,I254,0)+IF(A254=Table!$A$5,H254,0)</f>
        <v>0</v>
      </c>
      <c r="Q254" s="539" t="str">
        <f t="shared" si="20"/>
        <v>01/1900</v>
      </c>
      <c r="R254" s="475">
        <f t="shared" si="23"/>
        <v>1</v>
      </c>
      <c r="S254" s="691"/>
      <c r="T254" s="691"/>
      <c r="U254" s="691"/>
      <c r="V254" s="691"/>
      <c r="W254" s="818"/>
      <c r="X254" s="818"/>
      <c r="Y254" s="818"/>
      <c r="Z254" s="818"/>
    </row>
    <row r="255" spans="1:26" ht="15">
      <c r="A255" s="537"/>
      <c r="B255" s="669"/>
      <c r="C255" s="537"/>
      <c r="D255" s="848" t="str">
        <f t="shared" si="21"/>
        <v>Caisse-01/1900</v>
      </c>
      <c r="E255" s="541"/>
      <c r="F255" s="680"/>
      <c r="G255" s="540"/>
      <c r="H255" s="930"/>
      <c r="I255" s="930"/>
      <c r="J255" s="930">
        <f t="shared" si="22"/>
        <v>0</v>
      </c>
      <c r="K255" s="930">
        <f t="shared" si="18"/>
        <v>0</v>
      </c>
      <c r="L255" s="705">
        <f t="shared" si="19"/>
        <v>0</v>
      </c>
      <c r="M255" s="537"/>
      <c r="N255" s="706">
        <f>+IF(A255="",0,IF(A255=Table!$A$5,L255,(IF(A255=Table!$A$3,0,IF(A255=Table!$A$4,L255,0)))))</f>
        <v>0</v>
      </c>
      <c r="O255" s="672"/>
      <c r="P255" s="707">
        <f>-IF(A255=Table!$A$5,I255,0)+IF(A255=Table!$A$5,H255,0)</f>
        <v>0</v>
      </c>
      <c r="Q255" s="539" t="str">
        <f t="shared" si="20"/>
        <v>01/1900</v>
      </c>
      <c r="R255" s="475">
        <f t="shared" si="23"/>
        <v>1</v>
      </c>
      <c r="S255" s="691"/>
      <c r="T255" s="691"/>
      <c r="U255" s="691"/>
      <c r="V255" s="691"/>
      <c r="W255" s="818"/>
      <c r="X255" s="818"/>
      <c r="Y255" s="818"/>
      <c r="Z255" s="818"/>
    </row>
    <row r="256" spans="1:26" ht="15">
      <c r="A256" s="537"/>
      <c r="B256" s="669"/>
      <c r="C256" s="537"/>
      <c r="D256" s="848" t="str">
        <f t="shared" si="21"/>
        <v>Caisse-01/1900</v>
      </c>
      <c r="E256" s="679"/>
      <c r="F256" s="677"/>
      <c r="G256" s="540"/>
      <c r="H256" s="930"/>
      <c r="I256" s="932"/>
      <c r="J256" s="930">
        <f t="shared" si="22"/>
        <v>0</v>
      </c>
      <c r="K256" s="930">
        <f t="shared" si="18"/>
        <v>0</v>
      </c>
      <c r="L256" s="705">
        <f t="shared" si="19"/>
        <v>0</v>
      </c>
      <c r="M256" s="537"/>
      <c r="N256" s="706">
        <f>+IF(A256="",0,IF(A256=Table!$A$5,L256,(IF(A256=Table!$A$3,0,IF(A256=Table!$A$4,L256,0)))))</f>
        <v>0</v>
      </c>
      <c r="O256" s="672"/>
      <c r="P256" s="707">
        <f>-IF(A256=Table!$A$5,I256,0)+IF(A256=Table!$A$5,H256,0)</f>
        <v>0</v>
      </c>
      <c r="Q256" s="539" t="str">
        <f t="shared" si="20"/>
        <v>01/1900</v>
      </c>
      <c r="R256" s="475">
        <f t="shared" si="23"/>
        <v>1</v>
      </c>
      <c r="S256" s="691"/>
      <c r="T256" s="691"/>
      <c r="U256" s="691"/>
      <c r="V256" s="691"/>
      <c r="W256" s="818"/>
      <c r="X256" s="818"/>
      <c r="Y256" s="818"/>
      <c r="Z256" s="818"/>
    </row>
    <row r="257" spans="1:26" ht="15">
      <c r="A257" s="537"/>
      <c r="B257" s="669"/>
      <c r="C257" s="537"/>
      <c r="D257" s="848" t="str">
        <f t="shared" si="21"/>
        <v>Caisse-01/1900</v>
      </c>
      <c r="E257" s="677"/>
      <c r="F257" s="677"/>
      <c r="G257" s="540"/>
      <c r="H257" s="932"/>
      <c r="I257" s="930"/>
      <c r="J257" s="930">
        <f t="shared" si="22"/>
        <v>0</v>
      </c>
      <c r="K257" s="930">
        <f t="shared" si="18"/>
        <v>0</v>
      </c>
      <c r="L257" s="705">
        <f t="shared" si="19"/>
        <v>0</v>
      </c>
      <c r="M257" s="537"/>
      <c r="N257" s="706">
        <f>+IF(A257="",0,IF(A257=Table!$A$5,L257,(IF(A257=Table!$A$3,0,IF(A257=Table!$A$4,L257,0)))))</f>
        <v>0</v>
      </c>
      <c r="O257" s="672"/>
      <c r="P257" s="707">
        <f>-IF(A257=Table!$A$5,I257,0)+IF(A257=Table!$A$5,H257,0)</f>
        <v>0</v>
      </c>
      <c r="Q257" s="539" t="str">
        <f t="shared" si="20"/>
        <v>01/1900</v>
      </c>
      <c r="R257" s="475">
        <f t="shared" si="23"/>
        <v>1</v>
      </c>
      <c r="S257" s="691"/>
      <c r="T257" s="691"/>
      <c r="U257" s="691"/>
      <c r="V257" s="691"/>
      <c r="W257" s="818"/>
      <c r="X257" s="818"/>
      <c r="Y257" s="818"/>
      <c r="Z257" s="818"/>
    </row>
    <row r="258" spans="1:26" ht="15">
      <c r="A258" s="537"/>
      <c r="B258" s="669"/>
      <c r="C258" s="537"/>
      <c r="D258" s="848" t="str">
        <f t="shared" si="21"/>
        <v>Caisse-01/1900</v>
      </c>
      <c r="E258" s="541"/>
      <c r="F258" s="680"/>
      <c r="G258" s="540"/>
      <c r="H258" s="930"/>
      <c r="I258" s="930"/>
      <c r="J258" s="930">
        <f t="shared" si="22"/>
        <v>0</v>
      </c>
      <c r="K258" s="930">
        <f t="shared" si="18"/>
        <v>0</v>
      </c>
      <c r="L258" s="705">
        <f t="shared" si="19"/>
        <v>0</v>
      </c>
      <c r="M258" s="537"/>
      <c r="N258" s="706">
        <f>+IF(A258="",0,IF(A258=Table!$A$5,L258,(IF(A258=Table!$A$3,0,IF(A258=Table!$A$4,L258,0)))))</f>
        <v>0</v>
      </c>
      <c r="O258" s="672"/>
      <c r="P258" s="707">
        <f>-IF(A258=Table!$A$5,I258,0)+IF(A258=Table!$A$5,H258,0)</f>
        <v>0</v>
      </c>
      <c r="Q258" s="539" t="str">
        <f t="shared" si="20"/>
        <v>01/1900</v>
      </c>
      <c r="R258" s="475">
        <f t="shared" si="23"/>
        <v>1</v>
      </c>
      <c r="S258" s="691"/>
      <c r="T258" s="691"/>
      <c r="U258" s="691"/>
      <c r="V258" s="691"/>
      <c r="W258" s="818"/>
      <c r="X258" s="818"/>
      <c r="Y258" s="818"/>
      <c r="Z258" s="818"/>
    </row>
    <row r="259" spans="1:26" ht="15">
      <c r="A259" s="537"/>
      <c r="B259" s="669"/>
      <c r="C259" s="537"/>
      <c r="D259" s="848" t="str">
        <f t="shared" si="21"/>
        <v>Caisse-01/1900</v>
      </c>
      <c r="E259" s="541"/>
      <c r="F259" s="680"/>
      <c r="G259" s="540"/>
      <c r="H259" s="930"/>
      <c r="I259" s="930"/>
      <c r="J259" s="930">
        <f t="shared" si="22"/>
        <v>0</v>
      </c>
      <c r="K259" s="930">
        <f t="shared" si="18"/>
        <v>0</v>
      </c>
      <c r="L259" s="705">
        <f t="shared" si="19"/>
        <v>0</v>
      </c>
      <c r="M259" s="537"/>
      <c r="N259" s="706">
        <f>+IF(A259="",0,IF(A259=Table!$A$5,L259,(IF(A259=Table!$A$3,0,IF(A259=Table!$A$4,L259,0)))))</f>
        <v>0</v>
      </c>
      <c r="O259" s="672"/>
      <c r="P259" s="707">
        <f>-IF(A259=Table!$A$5,I259,0)+IF(A259=Table!$A$5,H259,0)</f>
        <v>0</v>
      </c>
      <c r="Q259" s="539" t="str">
        <f t="shared" si="20"/>
        <v>01/1900</v>
      </c>
      <c r="R259" s="475">
        <f t="shared" si="23"/>
        <v>1</v>
      </c>
      <c r="S259" s="691"/>
      <c r="T259" s="691"/>
      <c r="U259" s="691"/>
      <c r="V259" s="691"/>
      <c r="W259" s="818"/>
      <c r="X259" s="818"/>
      <c r="Y259" s="818"/>
      <c r="Z259" s="818"/>
    </row>
    <row r="260" spans="1:26" ht="15">
      <c r="A260" s="537"/>
      <c r="B260" s="669"/>
      <c r="C260" s="537"/>
      <c r="D260" s="848" t="str">
        <f t="shared" si="21"/>
        <v>Caisse-01/1900</v>
      </c>
      <c r="E260" s="679"/>
      <c r="F260" s="677"/>
      <c r="G260" s="540"/>
      <c r="H260" s="930"/>
      <c r="I260" s="932"/>
      <c r="J260" s="930">
        <f t="shared" si="22"/>
        <v>0</v>
      </c>
      <c r="K260" s="930">
        <f t="shared" si="18"/>
        <v>0</v>
      </c>
      <c r="L260" s="705">
        <f t="shared" si="19"/>
        <v>0</v>
      </c>
      <c r="M260" s="537"/>
      <c r="N260" s="706">
        <f>+IF(A260="",0,IF(A260=Table!$A$5,L260,(IF(A260=Table!$A$3,0,IF(A260=Table!$A$4,L260,0)))))</f>
        <v>0</v>
      </c>
      <c r="O260" s="672"/>
      <c r="P260" s="707">
        <f>-IF(A260=Table!$A$5,I260,0)+IF(A260=Table!$A$5,H260,0)</f>
        <v>0</v>
      </c>
      <c r="Q260" s="539" t="str">
        <f t="shared" si="20"/>
        <v>01/1900</v>
      </c>
      <c r="R260" s="475">
        <f t="shared" si="23"/>
        <v>1</v>
      </c>
      <c r="S260" s="691"/>
      <c r="T260" s="691"/>
      <c r="U260" s="691"/>
      <c r="V260" s="691"/>
      <c r="W260" s="818"/>
      <c r="X260" s="818"/>
      <c r="Y260" s="818"/>
      <c r="Z260" s="818"/>
    </row>
    <row r="261" spans="1:26" ht="15">
      <c r="A261" s="537"/>
      <c r="B261" s="669"/>
      <c r="C261" s="537"/>
      <c r="D261" s="848" t="str">
        <f t="shared" si="21"/>
        <v>Caisse-01/1900</v>
      </c>
      <c r="E261" s="677"/>
      <c r="F261" s="677"/>
      <c r="G261" s="540"/>
      <c r="H261" s="932"/>
      <c r="I261" s="930"/>
      <c r="J261" s="930">
        <f t="shared" si="22"/>
        <v>0</v>
      </c>
      <c r="K261" s="930">
        <f t="shared" si="18"/>
        <v>0</v>
      </c>
      <c r="L261" s="705">
        <f t="shared" si="19"/>
        <v>0</v>
      </c>
      <c r="M261" s="537"/>
      <c r="N261" s="706">
        <f>+IF(A261="",0,IF(A261=Table!$A$5,L261,(IF(A261=Table!$A$3,0,IF(A261=Table!$A$4,L261,0)))))</f>
        <v>0</v>
      </c>
      <c r="O261" s="672"/>
      <c r="P261" s="707">
        <f>-IF(A261=Table!$A$5,I261,0)+IF(A261=Table!$A$5,H261,0)</f>
        <v>0</v>
      </c>
      <c r="Q261" s="539" t="str">
        <f t="shared" si="20"/>
        <v>01/1900</v>
      </c>
      <c r="R261" s="475">
        <f t="shared" si="23"/>
        <v>1</v>
      </c>
      <c r="S261" s="691"/>
      <c r="T261" s="691"/>
      <c r="U261" s="691"/>
      <c r="V261" s="691"/>
      <c r="W261" s="818"/>
      <c r="X261" s="818"/>
      <c r="Y261" s="818"/>
      <c r="Z261" s="818"/>
    </row>
    <row r="262" spans="1:26" ht="15">
      <c r="A262" s="537"/>
      <c r="B262" s="669"/>
      <c r="C262" s="537"/>
      <c r="D262" s="848" t="str">
        <f t="shared" si="21"/>
        <v>Caisse-01/1900</v>
      </c>
      <c r="E262" s="541"/>
      <c r="F262" s="680"/>
      <c r="G262" s="540"/>
      <c r="H262" s="930"/>
      <c r="I262" s="930"/>
      <c r="J262" s="930">
        <f t="shared" si="22"/>
        <v>0</v>
      </c>
      <c r="K262" s="930">
        <f t="shared" si="18"/>
        <v>0</v>
      </c>
      <c r="L262" s="705">
        <f t="shared" si="19"/>
        <v>0</v>
      </c>
      <c r="M262" s="537"/>
      <c r="N262" s="706">
        <f>+IF(A262="",0,IF(A262=Table!$A$5,L262,(IF(A262=Table!$A$3,0,IF(A262=Table!$A$4,L262,0)))))</f>
        <v>0</v>
      </c>
      <c r="O262" s="672"/>
      <c r="P262" s="707">
        <f>-IF(A262=Table!$A$5,I262,0)+IF(A262=Table!$A$5,H262,0)</f>
        <v>0</v>
      </c>
      <c r="Q262" s="539" t="str">
        <f t="shared" si="20"/>
        <v>01/1900</v>
      </c>
      <c r="R262" s="475">
        <f t="shared" si="23"/>
        <v>1</v>
      </c>
      <c r="S262" s="691"/>
      <c r="T262" s="691"/>
      <c r="U262" s="691"/>
      <c r="V262" s="691"/>
      <c r="W262" s="818"/>
      <c r="X262" s="818"/>
      <c r="Y262" s="818"/>
      <c r="Z262" s="818"/>
    </row>
    <row r="263" spans="1:26" ht="15">
      <c r="A263" s="537"/>
      <c r="B263" s="669"/>
      <c r="C263" s="537"/>
      <c r="D263" s="848" t="str">
        <f t="shared" si="21"/>
        <v>Caisse-01/1900</v>
      </c>
      <c r="E263" s="541"/>
      <c r="F263" s="680"/>
      <c r="G263" s="540"/>
      <c r="H263" s="930"/>
      <c r="I263" s="930"/>
      <c r="J263" s="930">
        <f t="shared" si="22"/>
        <v>0</v>
      </c>
      <c r="K263" s="930">
        <f t="shared" si="18"/>
        <v>0</v>
      </c>
      <c r="L263" s="705">
        <f t="shared" si="19"/>
        <v>0</v>
      </c>
      <c r="M263" s="537"/>
      <c r="N263" s="706">
        <f>+IF(A263="",0,IF(A263=Table!$A$5,L263,(IF(A263=Table!$A$3,0,IF(A263=Table!$A$4,L263,0)))))</f>
        <v>0</v>
      </c>
      <c r="O263" s="672"/>
      <c r="P263" s="707">
        <f>-IF(A263=Table!$A$5,I263,0)+IF(A263=Table!$A$5,H263,0)</f>
        <v>0</v>
      </c>
      <c r="Q263" s="539" t="str">
        <f t="shared" si="20"/>
        <v>01/1900</v>
      </c>
      <c r="R263" s="475">
        <f t="shared" si="23"/>
        <v>1</v>
      </c>
      <c r="S263" s="691"/>
      <c r="T263" s="691"/>
      <c r="U263" s="691"/>
      <c r="V263" s="691"/>
      <c r="W263" s="818"/>
      <c r="X263" s="818"/>
      <c r="Y263" s="818"/>
      <c r="Z263" s="818"/>
    </row>
    <row r="264" spans="1:26" ht="15">
      <c r="A264" s="537"/>
      <c r="B264" s="669"/>
      <c r="C264" s="537"/>
      <c r="D264" s="848" t="str">
        <f t="shared" si="21"/>
        <v>Caisse-01/1900</v>
      </c>
      <c r="E264" s="541"/>
      <c r="F264" s="680"/>
      <c r="G264" s="540"/>
      <c r="H264" s="930"/>
      <c r="I264" s="930"/>
      <c r="J264" s="930">
        <f t="shared" si="22"/>
        <v>0</v>
      </c>
      <c r="K264" s="930">
        <f t="shared" si="18"/>
        <v>0</v>
      </c>
      <c r="L264" s="705">
        <f t="shared" si="19"/>
        <v>0</v>
      </c>
      <c r="M264" s="537"/>
      <c r="N264" s="706">
        <f>+IF(A264="",0,IF(A264=Table!$A$5,L264,(IF(A264=Table!$A$3,0,IF(A264=Table!$A$4,L264,0)))))</f>
        <v>0</v>
      </c>
      <c r="O264" s="672"/>
      <c r="P264" s="707">
        <f>-IF(A264=Table!$A$5,I264,0)+IF(A264=Table!$A$5,H264,0)</f>
        <v>0</v>
      </c>
      <c r="Q264" s="539" t="str">
        <f t="shared" si="20"/>
        <v>01/1900</v>
      </c>
      <c r="R264" s="475">
        <f t="shared" si="23"/>
        <v>1</v>
      </c>
      <c r="S264" s="691"/>
      <c r="T264" s="691"/>
      <c r="U264" s="691"/>
      <c r="V264" s="691"/>
      <c r="W264" s="818"/>
      <c r="X264" s="818"/>
      <c r="Y264" s="818"/>
      <c r="Z264" s="818"/>
    </row>
    <row r="265" spans="1:26" ht="15">
      <c r="A265" s="537"/>
      <c r="B265" s="669"/>
      <c r="C265" s="537"/>
      <c r="D265" s="848" t="str">
        <f t="shared" si="21"/>
        <v>Caisse-01/1900</v>
      </c>
      <c r="E265" s="541"/>
      <c r="F265" s="680"/>
      <c r="G265" s="540"/>
      <c r="H265" s="930"/>
      <c r="I265" s="930"/>
      <c r="J265" s="930">
        <f t="shared" si="22"/>
        <v>0</v>
      </c>
      <c r="K265" s="930">
        <f t="shared" si="18"/>
        <v>0</v>
      </c>
      <c r="L265" s="705">
        <f t="shared" si="19"/>
        <v>0</v>
      </c>
      <c r="M265" s="537"/>
      <c r="N265" s="706">
        <f>+IF(A265="",0,IF(A265=Table!$A$5,L265,(IF(A265=Table!$A$3,0,IF(A265=Table!$A$4,L265,0)))))</f>
        <v>0</v>
      </c>
      <c r="O265" s="672"/>
      <c r="P265" s="707">
        <f>-IF(A265=Table!$A$5,I265,0)+IF(A265=Table!$A$5,H265,0)</f>
        <v>0</v>
      </c>
      <c r="Q265" s="539" t="str">
        <f t="shared" si="20"/>
        <v>01/1900</v>
      </c>
      <c r="R265" s="475">
        <f t="shared" si="23"/>
        <v>1</v>
      </c>
      <c r="S265" s="691"/>
      <c r="T265" s="691"/>
      <c r="U265" s="691"/>
      <c r="V265" s="691"/>
      <c r="W265" s="818"/>
      <c r="X265" s="818"/>
      <c r="Y265" s="818"/>
      <c r="Z265" s="818"/>
    </row>
    <row r="266" spans="1:26" ht="15">
      <c r="A266" s="537"/>
      <c r="B266" s="669"/>
      <c r="C266" s="537"/>
      <c r="D266" s="848" t="str">
        <f t="shared" si="21"/>
        <v>Caisse-01/1900</v>
      </c>
      <c r="E266" s="541"/>
      <c r="F266" s="680"/>
      <c r="G266" s="540"/>
      <c r="H266" s="930"/>
      <c r="I266" s="930"/>
      <c r="J266" s="930">
        <f t="shared" si="22"/>
        <v>0</v>
      </c>
      <c r="K266" s="930">
        <f t="shared" si="18"/>
        <v>0</v>
      </c>
      <c r="L266" s="705">
        <f t="shared" si="19"/>
        <v>0</v>
      </c>
      <c r="M266" s="537"/>
      <c r="N266" s="706">
        <f>+IF(A266="",0,IF(A266=Table!$A$5,L266,(IF(A266=Table!$A$3,0,IF(A266=Table!$A$4,L266,0)))))</f>
        <v>0</v>
      </c>
      <c r="O266" s="672"/>
      <c r="P266" s="707">
        <f>-IF(A266=Table!$A$5,I266,0)+IF(A266=Table!$A$5,H266,0)</f>
        <v>0</v>
      </c>
      <c r="Q266" s="539" t="str">
        <f t="shared" si="20"/>
        <v>01/1900</v>
      </c>
      <c r="R266" s="475">
        <f t="shared" si="23"/>
        <v>1</v>
      </c>
      <c r="S266" s="691"/>
      <c r="T266" s="691"/>
      <c r="U266" s="691"/>
      <c r="V266" s="691"/>
      <c r="W266" s="818"/>
      <c r="X266" s="818"/>
      <c r="Y266" s="818"/>
      <c r="Z266" s="818"/>
    </row>
    <row r="267" spans="1:26" ht="15">
      <c r="A267" s="537"/>
      <c r="B267" s="669"/>
      <c r="C267" s="537"/>
      <c r="D267" s="848" t="str">
        <f t="shared" si="21"/>
        <v>Caisse-01/1900</v>
      </c>
      <c r="E267" s="541"/>
      <c r="F267" s="680"/>
      <c r="G267" s="540"/>
      <c r="H267" s="930"/>
      <c r="I267" s="930"/>
      <c r="J267" s="930">
        <f t="shared" si="22"/>
        <v>0</v>
      </c>
      <c r="K267" s="930">
        <f t="shared" ref="K267:K330" si="24">+IFERROR((+INDEX($O$4:$Z$4,MATCH(Q267,$O$3:$Z$3,0))),0)</f>
        <v>0</v>
      </c>
      <c r="L267" s="705">
        <f t="shared" ref="L267:L330" si="25">IFERROR((H267/K267-I267/K267),0)</f>
        <v>0</v>
      </c>
      <c r="M267" s="537"/>
      <c r="N267" s="706">
        <f>+IF(A267="",0,IF(A267=Table!$A$5,L267,(IF(A267=Table!$A$3,0,IF(A267=Table!$A$4,L267,0)))))</f>
        <v>0</v>
      </c>
      <c r="O267" s="672"/>
      <c r="P267" s="707">
        <f>-IF(A267=Table!$A$5,I267,0)+IF(A267=Table!$A$5,H267,0)</f>
        <v>0</v>
      </c>
      <c r="Q267" s="539" t="str">
        <f t="shared" ref="Q267:Q330" si="26">+TEXT(B267,"mm/aaaa")</f>
        <v>01/1900</v>
      </c>
      <c r="R267" s="475">
        <f t="shared" si="23"/>
        <v>1</v>
      </c>
      <c r="S267" s="691"/>
      <c r="T267" s="691"/>
      <c r="U267" s="691"/>
      <c r="V267" s="691"/>
      <c r="W267" s="818"/>
      <c r="X267" s="818"/>
      <c r="Y267" s="818"/>
      <c r="Z267" s="818"/>
    </row>
    <row r="268" spans="1:26" ht="15">
      <c r="A268" s="537"/>
      <c r="B268" s="669"/>
      <c r="C268" s="537"/>
      <c r="D268" s="848" t="str">
        <f t="shared" ref="D268:D331" si="27">"Caisse-"&amp;Q268</f>
        <v>Caisse-01/1900</v>
      </c>
      <c r="E268" s="541"/>
      <c r="F268" s="680"/>
      <c r="G268" s="540"/>
      <c r="H268" s="930"/>
      <c r="I268" s="930"/>
      <c r="J268" s="930">
        <f t="shared" ref="J268:J331" si="28">+J267+H268-I268</f>
        <v>0</v>
      </c>
      <c r="K268" s="930">
        <f t="shared" si="24"/>
        <v>0</v>
      </c>
      <c r="L268" s="705">
        <f t="shared" si="25"/>
        <v>0</v>
      </c>
      <c r="M268" s="537"/>
      <c r="N268" s="706">
        <f>+IF(A268="",0,IF(A268=Table!$A$5,L268,(IF(A268=Table!$A$3,0,IF(A268=Table!$A$4,L268,0)))))</f>
        <v>0</v>
      </c>
      <c r="O268" s="672"/>
      <c r="P268" s="707">
        <f>-IF(A268=Table!$A$5,I268,0)+IF(A268=Table!$A$5,H268,0)</f>
        <v>0</v>
      </c>
      <c r="Q268" s="539" t="str">
        <f t="shared" si="26"/>
        <v>01/1900</v>
      </c>
      <c r="R268" s="475">
        <f t="shared" ref="R268:R331" si="29">ROUNDUP(MONTH(Q268)/3,0)</f>
        <v>1</v>
      </c>
      <c r="S268" s="691"/>
      <c r="T268" s="691"/>
      <c r="U268" s="691"/>
      <c r="V268" s="691"/>
      <c r="W268" s="818"/>
      <c r="X268" s="818"/>
      <c r="Y268" s="818"/>
      <c r="Z268" s="818"/>
    </row>
    <row r="269" spans="1:26" ht="15">
      <c r="A269" s="537"/>
      <c r="B269" s="669"/>
      <c r="C269" s="537"/>
      <c r="D269" s="848" t="str">
        <f t="shared" si="27"/>
        <v>Caisse-01/1900</v>
      </c>
      <c r="E269" s="541"/>
      <c r="F269" s="684"/>
      <c r="G269" s="540"/>
      <c r="H269" s="930"/>
      <c r="I269" s="930"/>
      <c r="J269" s="930">
        <f t="shared" si="28"/>
        <v>0</v>
      </c>
      <c r="K269" s="930">
        <f t="shared" si="24"/>
        <v>0</v>
      </c>
      <c r="L269" s="705">
        <f t="shared" si="25"/>
        <v>0</v>
      </c>
      <c r="M269" s="537"/>
      <c r="N269" s="706">
        <f>+IF(A269="",0,IF(A269=Table!$A$5,L269,(IF(A269=Table!$A$3,0,IF(A269=Table!$A$4,L269,0)))))</f>
        <v>0</v>
      </c>
      <c r="O269" s="672"/>
      <c r="P269" s="707">
        <f>-IF(A269=Table!$A$5,I269,0)+IF(A269=Table!$A$5,H269,0)</f>
        <v>0</v>
      </c>
      <c r="Q269" s="539" t="str">
        <f t="shared" si="26"/>
        <v>01/1900</v>
      </c>
      <c r="R269" s="475">
        <f t="shared" si="29"/>
        <v>1</v>
      </c>
      <c r="S269" s="691"/>
      <c r="T269" s="691"/>
      <c r="U269" s="691"/>
      <c r="V269" s="691"/>
      <c r="W269" s="818"/>
      <c r="X269" s="818"/>
      <c r="Y269" s="818"/>
      <c r="Z269" s="818"/>
    </row>
    <row r="270" spans="1:26" ht="15">
      <c r="A270" s="537"/>
      <c r="B270" s="669"/>
      <c r="C270" s="537"/>
      <c r="D270" s="848" t="str">
        <f t="shared" si="27"/>
        <v>Caisse-01/1900</v>
      </c>
      <c r="E270" s="541"/>
      <c r="F270" s="680"/>
      <c r="G270" s="540"/>
      <c r="H270" s="930"/>
      <c r="I270" s="930"/>
      <c r="J270" s="930">
        <f t="shared" si="28"/>
        <v>0</v>
      </c>
      <c r="K270" s="930">
        <f t="shared" si="24"/>
        <v>0</v>
      </c>
      <c r="L270" s="705">
        <f t="shared" si="25"/>
        <v>0</v>
      </c>
      <c r="M270" s="537"/>
      <c r="N270" s="706">
        <f>+IF(A270="",0,IF(A270=Table!$A$5,L270,(IF(A270=Table!$A$3,0,IF(A270=Table!$A$4,L270,0)))))</f>
        <v>0</v>
      </c>
      <c r="O270" s="672"/>
      <c r="P270" s="707">
        <f>-IF(A270=Table!$A$5,I270,0)+IF(A270=Table!$A$5,H270,0)</f>
        <v>0</v>
      </c>
      <c r="Q270" s="539" t="str">
        <f t="shared" si="26"/>
        <v>01/1900</v>
      </c>
      <c r="R270" s="475">
        <f t="shared" si="29"/>
        <v>1</v>
      </c>
      <c r="S270" s="691"/>
      <c r="T270" s="691"/>
      <c r="U270" s="691"/>
      <c r="V270" s="691"/>
      <c r="W270" s="818"/>
      <c r="X270" s="818"/>
      <c r="Y270" s="818"/>
      <c r="Z270" s="818"/>
    </row>
    <row r="271" spans="1:26" ht="15">
      <c r="A271" s="537"/>
      <c r="B271" s="669"/>
      <c r="C271" s="537"/>
      <c r="D271" s="848" t="str">
        <f t="shared" si="27"/>
        <v>Caisse-01/1900</v>
      </c>
      <c r="E271" s="541"/>
      <c r="F271" s="680"/>
      <c r="G271" s="540"/>
      <c r="H271" s="930"/>
      <c r="I271" s="930"/>
      <c r="J271" s="930">
        <f t="shared" si="28"/>
        <v>0</v>
      </c>
      <c r="K271" s="930">
        <f t="shared" si="24"/>
        <v>0</v>
      </c>
      <c r="L271" s="705">
        <f t="shared" si="25"/>
        <v>0</v>
      </c>
      <c r="M271" s="537"/>
      <c r="N271" s="706">
        <f>+IF(A271="",0,IF(A271=Table!$A$5,L271,(IF(A271=Table!$A$3,0,IF(A271=Table!$A$4,L271,0)))))</f>
        <v>0</v>
      </c>
      <c r="O271" s="672"/>
      <c r="P271" s="707">
        <f>-IF(A271=Table!$A$5,I271,0)+IF(A271=Table!$A$5,H271,0)</f>
        <v>0</v>
      </c>
      <c r="Q271" s="539" t="str">
        <f t="shared" si="26"/>
        <v>01/1900</v>
      </c>
      <c r="R271" s="475">
        <f t="shared" si="29"/>
        <v>1</v>
      </c>
      <c r="S271" s="691"/>
      <c r="T271" s="691"/>
      <c r="U271" s="691"/>
      <c r="V271" s="691"/>
      <c r="W271" s="818"/>
      <c r="X271" s="818"/>
      <c r="Y271" s="818"/>
      <c r="Z271" s="818"/>
    </row>
    <row r="272" spans="1:26" ht="15">
      <c r="A272" s="537"/>
      <c r="B272" s="669"/>
      <c r="C272" s="537"/>
      <c r="D272" s="848" t="str">
        <f t="shared" si="27"/>
        <v>Caisse-01/1900</v>
      </c>
      <c r="E272" s="541"/>
      <c r="F272" s="680"/>
      <c r="G272" s="540"/>
      <c r="H272" s="930"/>
      <c r="I272" s="930"/>
      <c r="J272" s="930">
        <f t="shared" si="28"/>
        <v>0</v>
      </c>
      <c r="K272" s="930">
        <f t="shared" si="24"/>
        <v>0</v>
      </c>
      <c r="L272" s="705">
        <f t="shared" si="25"/>
        <v>0</v>
      </c>
      <c r="M272" s="537"/>
      <c r="N272" s="706">
        <f>+IF(A272="",0,IF(A272=Table!$A$5,L272,(IF(A272=Table!$A$3,0,IF(A272=Table!$A$4,L272,0)))))</f>
        <v>0</v>
      </c>
      <c r="O272" s="672"/>
      <c r="P272" s="707">
        <f>-IF(A272=Table!$A$5,I272,0)+IF(A272=Table!$A$5,H272,0)</f>
        <v>0</v>
      </c>
      <c r="Q272" s="539" t="str">
        <f t="shared" si="26"/>
        <v>01/1900</v>
      </c>
      <c r="R272" s="475">
        <f t="shared" si="29"/>
        <v>1</v>
      </c>
      <c r="S272" s="691"/>
      <c r="T272" s="691"/>
      <c r="U272" s="691"/>
      <c r="V272" s="691"/>
      <c r="W272" s="818"/>
      <c r="X272" s="818"/>
      <c r="Y272" s="818"/>
      <c r="Z272" s="818"/>
    </row>
    <row r="273" spans="1:26" ht="15">
      <c r="A273" s="537"/>
      <c r="B273" s="669"/>
      <c r="C273" s="537"/>
      <c r="D273" s="848" t="str">
        <f t="shared" si="27"/>
        <v>Caisse-01/1900</v>
      </c>
      <c r="E273" s="541"/>
      <c r="F273" s="680"/>
      <c r="G273" s="540"/>
      <c r="H273" s="930"/>
      <c r="I273" s="930"/>
      <c r="J273" s="930">
        <f t="shared" si="28"/>
        <v>0</v>
      </c>
      <c r="K273" s="930">
        <f t="shared" si="24"/>
        <v>0</v>
      </c>
      <c r="L273" s="705">
        <f t="shared" si="25"/>
        <v>0</v>
      </c>
      <c r="M273" s="537"/>
      <c r="N273" s="706">
        <f>+IF(A273="",0,IF(A273=Table!$A$5,L273,(IF(A273=Table!$A$3,0,IF(A273=Table!$A$4,L273,0)))))</f>
        <v>0</v>
      </c>
      <c r="O273" s="672"/>
      <c r="P273" s="707">
        <f>-IF(A273=Table!$A$5,I273,0)+IF(A273=Table!$A$5,H273,0)</f>
        <v>0</v>
      </c>
      <c r="Q273" s="539" t="str">
        <f t="shared" si="26"/>
        <v>01/1900</v>
      </c>
      <c r="R273" s="475">
        <f t="shared" si="29"/>
        <v>1</v>
      </c>
      <c r="S273" s="691"/>
      <c r="T273" s="691"/>
      <c r="U273" s="691"/>
      <c r="V273" s="691"/>
      <c r="W273" s="818"/>
      <c r="X273" s="818"/>
      <c r="Y273" s="818"/>
      <c r="Z273" s="818"/>
    </row>
    <row r="274" spans="1:26" ht="15">
      <c r="A274" s="537"/>
      <c r="B274" s="669"/>
      <c r="C274" s="537"/>
      <c r="D274" s="848" t="str">
        <f t="shared" si="27"/>
        <v>Caisse-01/1900</v>
      </c>
      <c r="E274" s="541"/>
      <c r="F274" s="680"/>
      <c r="G274" s="540"/>
      <c r="H274" s="930"/>
      <c r="I274" s="930"/>
      <c r="J274" s="930">
        <f t="shared" si="28"/>
        <v>0</v>
      </c>
      <c r="K274" s="930">
        <f t="shared" si="24"/>
        <v>0</v>
      </c>
      <c r="L274" s="705">
        <f t="shared" si="25"/>
        <v>0</v>
      </c>
      <c r="M274" s="537"/>
      <c r="N274" s="706">
        <f>+IF(A274="",0,IF(A274=Table!$A$5,L274,(IF(A274=Table!$A$3,0,IF(A274=Table!$A$4,L274,0)))))</f>
        <v>0</v>
      </c>
      <c r="O274" s="672"/>
      <c r="P274" s="707">
        <f>-IF(A274=Table!$A$5,I274,0)+IF(A274=Table!$A$5,H274,0)</f>
        <v>0</v>
      </c>
      <c r="Q274" s="539" t="str">
        <f t="shared" si="26"/>
        <v>01/1900</v>
      </c>
      <c r="R274" s="475">
        <f t="shared" si="29"/>
        <v>1</v>
      </c>
      <c r="S274" s="691"/>
      <c r="T274" s="691"/>
      <c r="U274" s="691"/>
      <c r="V274" s="691"/>
      <c r="W274" s="818"/>
      <c r="X274" s="818"/>
      <c r="Y274" s="818"/>
      <c r="Z274" s="818"/>
    </row>
    <row r="275" spans="1:26" ht="15">
      <c r="A275" s="537"/>
      <c r="B275" s="669"/>
      <c r="C275" s="537"/>
      <c r="D275" s="848" t="str">
        <f t="shared" si="27"/>
        <v>Caisse-01/1900</v>
      </c>
      <c r="E275" s="541"/>
      <c r="F275" s="680"/>
      <c r="G275" s="540"/>
      <c r="H275" s="930"/>
      <c r="I275" s="930"/>
      <c r="J275" s="930">
        <f t="shared" si="28"/>
        <v>0</v>
      </c>
      <c r="K275" s="930">
        <f t="shared" si="24"/>
        <v>0</v>
      </c>
      <c r="L275" s="705">
        <f t="shared" si="25"/>
        <v>0</v>
      </c>
      <c r="M275" s="537"/>
      <c r="N275" s="706">
        <f>+IF(A275="",0,IF(A275=Table!$A$5,L275,(IF(A275=Table!$A$3,0,IF(A275=Table!$A$4,L275,0)))))</f>
        <v>0</v>
      </c>
      <c r="O275" s="672"/>
      <c r="P275" s="707">
        <f>-IF(A275=Table!$A$5,I275,0)+IF(A275=Table!$A$5,H275,0)</f>
        <v>0</v>
      </c>
      <c r="Q275" s="539" t="str">
        <f t="shared" si="26"/>
        <v>01/1900</v>
      </c>
      <c r="R275" s="475">
        <f t="shared" si="29"/>
        <v>1</v>
      </c>
      <c r="S275" s="691"/>
      <c r="T275" s="691"/>
      <c r="U275" s="691"/>
      <c r="V275" s="691"/>
      <c r="W275" s="818"/>
      <c r="X275" s="818"/>
      <c r="Y275" s="818"/>
      <c r="Z275" s="818"/>
    </row>
    <row r="276" spans="1:26" ht="15">
      <c r="A276" s="537"/>
      <c r="B276" s="669"/>
      <c r="C276" s="537"/>
      <c r="D276" s="848" t="str">
        <f t="shared" si="27"/>
        <v>Caisse-01/1900</v>
      </c>
      <c r="E276" s="541"/>
      <c r="F276" s="680"/>
      <c r="G276" s="540"/>
      <c r="H276" s="930"/>
      <c r="I276" s="930"/>
      <c r="J276" s="930">
        <f t="shared" si="28"/>
        <v>0</v>
      </c>
      <c r="K276" s="930">
        <f t="shared" si="24"/>
        <v>0</v>
      </c>
      <c r="L276" s="705">
        <f t="shared" si="25"/>
        <v>0</v>
      </c>
      <c r="M276" s="537"/>
      <c r="N276" s="706">
        <f>+IF(A276="",0,IF(A276=Table!$A$5,L276,(IF(A276=Table!$A$3,0,IF(A276=Table!$A$4,L276,0)))))</f>
        <v>0</v>
      </c>
      <c r="O276" s="672"/>
      <c r="P276" s="707">
        <f>-IF(A276=Table!$A$5,I276,0)+IF(A276=Table!$A$5,H276,0)</f>
        <v>0</v>
      </c>
      <c r="Q276" s="539" t="str">
        <f t="shared" si="26"/>
        <v>01/1900</v>
      </c>
      <c r="R276" s="475">
        <f t="shared" si="29"/>
        <v>1</v>
      </c>
      <c r="S276" s="691"/>
      <c r="T276" s="691"/>
      <c r="U276" s="691"/>
      <c r="V276" s="691"/>
      <c r="W276" s="818"/>
      <c r="X276" s="818"/>
      <c r="Y276" s="818"/>
      <c r="Z276" s="818"/>
    </row>
    <row r="277" spans="1:26" ht="15">
      <c r="A277" s="537"/>
      <c r="B277" s="669"/>
      <c r="C277" s="537"/>
      <c r="D277" s="848" t="str">
        <f t="shared" si="27"/>
        <v>Caisse-01/1900</v>
      </c>
      <c r="E277" s="541"/>
      <c r="F277" s="680"/>
      <c r="G277" s="540"/>
      <c r="H277" s="930"/>
      <c r="I277" s="930"/>
      <c r="J277" s="930">
        <f t="shared" si="28"/>
        <v>0</v>
      </c>
      <c r="K277" s="930">
        <f t="shared" si="24"/>
        <v>0</v>
      </c>
      <c r="L277" s="705">
        <f t="shared" si="25"/>
        <v>0</v>
      </c>
      <c r="M277" s="537"/>
      <c r="N277" s="706">
        <f>+IF(A277="",0,IF(A277=Table!$A$5,L277,(IF(A277=Table!$A$3,0,IF(A277=Table!$A$4,L277,0)))))</f>
        <v>0</v>
      </c>
      <c r="O277" s="672"/>
      <c r="P277" s="707">
        <f>-IF(A277=Table!$A$5,I277,0)+IF(A277=Table!$A$5,H277,0)</f>
        <v>0</v>
      </c>
      <c r="Q277" s="539" t="str">
        <f t="shared" si="26"/>
        <v>01/1900</v>
      </c>
      <c r="R277" s="475">
        <f t="shared" si="29"/>
        <v>1</v>
      </c>
      <c r="S277" s="691"/>
      <c r="T277" s="691"/>
      <c r="U277" s="691"/>
      <c r="V277" s="691"/>
      <c r="W277" s="818"/>
      <c r="X277" s="818"/>
      <c r="Y277" s="818"/>
      <c r="Z277" s="818"/>
    </row>
    <row r="278" spans="1:26" ht="15">
      <c r="A278" s="537"/>
      <c r="B278" s="669"/>
      <c r="C278" s="537"/>
      <c r="D278" s="848" t="str">
        <f t="shared" si="27"/>
        <v>Caisse-01/1900</v>
      </c>
      <c r="E278" s="541"/>
      <c r="F278" s="680"/>
      <c r="G278" s="540"/>
      <c r="H278" s="930"/>
      <c r="I278" s="930"/>
      <c r="J278" s="930">
        <f t="shared" si="28"/>
        <v>0</v>
      </c>
      <c r="K278" s="930">
        <f t="shared" si="24"/>
        <v>0</v>
      </c>
      <c r="L278" s="705">
        <f t="shared" si="25"/>
        <v>0</v>
      </c>
      <c r="M278" s="537"/>
      <c r="N278" s="706">
        <f>+IF(A278="",0,IF(A278=Table!$A$5,L278,(IF(A278=Table!$A$3,0,IF(A278=Table!$A$4,L278,0)))))</f>
        <v>0</v>
      </c>
      <c r="O278" s="672"/>
      <c r="P278" s="707">
        <f>-IF(A278=Table!$A$5,I278,0)+IF(A278=Table!$A$5,H278,0)</f>
        <v>0</v>
      </c>
      <c r="Q278" s="539" t="str">
        <f t="shared" si="26"/>
        <v>01/1900</v>
      </c>
      <c r="R278" s="475">
        <f t="shared" si="29"/>
        <v>1</v>
      </c>
      <c r="S278" s="691"/>
      <c r="T278" s="691"/>
      <c r="U278" s="691"/>
      <c r="V278" s="691"/>
      <c r="W278" s="818"/>
      <c r="X278" s="818"/>
      <c r="Y278" s="818"/>
      <c r="Z278" s="818"/>
    </row>
    <row r="279" spans="1:26" ht="15">
      <c r="A279" s="537"/>
      <c r="B279" s="669"/>
      <c r="C279" s="537"/>
      <c r="D279" s="848" t="str">
        <f t="shared" si="27"/>
        <v>Caisse-01/1900</v>
      </c>
      <c r="E279" s="541"/>
      <c r="F279" s="680"/>
      <c r="G279" s="540"/>
      <c r="H279" s="930"/>
      <c r="I279" s="930"/>
      <c r="J279" s="930">
        <f t="shared" si="28"/>
        <v>0</v>
      </c>
      <c r="K279" s="930">
        <f t="shared" si="24"/>
        <v>0</v>
      </c>
      <c r="L279" s="705">
        <f t="shared" si="25"/>
        <v>0</v>
      </c>
      <c r="M279" s="537"/>
      <c r="N279" s="706">
        <f>+IF(A279="",0,IF(A279=Table!$A$5,L279,(IF(A279=Table!$A$3,0,IF(A279=Table!$A$4,L279,0)))))</f>
        <v>0</v>
      </c>
      <c r="O279" s="672"/>
      <c r="P279" s="707">
        <f>-IF(A279=Table!$A$5,I279,0)+IF(A279=Table!$A$5,H279,0)</f>
        <v>0</v>
      </c>
      <c r="Q279" s="539" t="str">
        <f t="shared" si="26"/>
        <v>01/1900</v>
      </c>
      <c r="R279" s="475">
        <f t="shared" si="29"/>
        <v>1</v>
      </c>
      <c r="S279" s="691"/>
      <c r="T279" s="691"/>
      <c r="U279" s="691"/>
      <c r="V279" s="691"/>
      <c r="W279" s="818"/>
      <c r="X279" s="818"/>
      <c r="Y279" s="818"/>
      <c r="Z279" s="818"/>
    </row>
    <row r="280" spans="1:26" ht="15">
      <c r="A280" s="537"/>
      <c r="B280" s="669"/>
      <c r="C280" s="537"/>
      <c r="D280" s="848" t="str">
        <f t="shared" si="27"/>
        <v>Caisse-01/1900</v>
      </c>
      <c r="E280" s="541"/>
      <c r="F280" s="680"/>
      <c r="G280" s="540"/>
      <c r="H280" s="930"/>
      <c r="I280" s="930"/>
      <c r="J280" s="930">
        <f t="shared" si="28"/>
        <v>0</v>
      </c>
      <c r="K280" s="930">
        <f t="shared" si="24"/>
        <v>0</v>
      </c>
      <c r="L280" s="705">
        <f t="shared" si="25"/>
        <v>0</v>
      </c>
      <c r="M280" s="537"/>
      <c r="N280" s="706">
        <f>+IF(A280="",0,IF(A280=Table!$A$5,L280,(IF(A280=Table!$A$3,0,IF(A280=Table!$A$4,L280,0)))))</f>
        <v>0</v>
      </c>
      <c r="O280" s="672"/>
      <c r="P280" s="707">
        <f>-IF(A280=Table!$A$5,I280,0)+IF(A280=Table!$A$5,H280,0)</f>
        <v>0</v>
      </c>
      <c r="Q280" s="539" t="str">
        <f t="shared" si="26"/>
        <v>01/1900</v>
      </c>
      <c r="R280" s="475">
        <f t="shared" si="29"/>
        <v>1</v>
      </c>
      <c r="S280" s="691"/>
      <c r="T280" s="691"/>
      <c r="U280" s="691"/>
      <c r="V280" s="691"/>
      <c r="W280" s="818"/>
      <c r="X280" s="818"/>
      <c r="Y280" s="818"/>
      <c r="Z280" s="818"/>
    </row>
    <row r="281" spans="1:26" ht="15">
      <c r="A281" s="537"/>
      <c r="B281" s="669"/>
      <c r="C281" s="537"/>
      <c r="D281" s="848" t="str">
        <f t="shared" si="27"/>
        <v>Caisse-01/1900</v>
      </c>
      <c r="E281" s="541"/>
      <c r="F281" s="680"/>
      <c r="G281" s="540"/>
      <c r="H281" s="930"/>
      <c r="I281" s="930"/>
      <c r="J281" s="930">
        <f t="shared" si="28"/>
        <v>0</v>
      </c>
      <c r="K281" s="930">
        <f t="shared" si="24"/>
        <v>0</v>
      </c>
      <c r="L281" s="705">
        <f t="shared" si="25"/>
        <v>0</v>
      </c>
      <c r="M281" s="537"/>
      <c r="N281" s="706">
        <f>+IF(A281="",0,IF(A281=Table!$A$5,L281,(IF(A281=Table!$A$3,0,IF(A281=Table!$A$4,L281,0)))))</f>
        <v>0</v>
      </c>
      <c r="O281" s="672"/>
      <c r="P281" s="707">
        <f>-IF(A281=Table!$A$5,I281,0)+IF(A281=Table!$A$5,H281,0)</f>
        <v>0</v>
      </c>
      <c r="Q281" s="539" t="str">
        <f t="shared" si="26"/>
        <v>01/1900</v>
      </c>
      <c r="R281" s="475">
        <f t="shared" si="29"/>
        <v>1</v>
      </c>
      <c r="S281" s="691"/>
      <c r="T281" s="691"/>
      <c r="U281" s="691"/>
      <c r="V281" s="691"/>
      <c r="W281" s="818"/>
      <c r="X281" s="818"/>
      <c r="Y281" s="818"/>
      <c r="Z281" s="818"/>
    </row>
    <row r="282" spans="1:26" ht="15">
      <c r="A282" s="537"/>
      <c r="B282" s="669"/>
      <c r="C282" s="537"/>
      <c r="D282" s="848" t="str">
        <f t="shared" si="27"/>
        <v>Caisse-01/1900</v>
      </c>
      <c r="E282" s="678"/>
      <c r="F282" s="671"/>
      <c r="G282" s="540"/>
      <c r="H282" s="932"/>
      <c r="I282" s="930"/>
      <c r="J282" s="930">
        <f t="shared" si="28"/>
        <v>0</v>
      </c>
      <c r="K282" s="930">
        <f t="shared" si="24"/>
        <v>0</v>
      </c>
      <c r="L282" s="705">
        <f t="shared" si="25"/>
        <v>0</v>
      </c>
      <c r="M282" s="537"/>
      <c r="N282" s="706">
        <f>+IF(A282="",0,IF(A282=Table!$A$5,L282,(IF(A282=Table!$A$3,0,IF(A282=Table!$A$4,L282,0)))))</f>
        <v>0</v>
      </c>
      <c r="O282" s="672"/>
      <c r="P282" s="707">
        <f>-IF(A282=Table!$A$5,I282,0)+IF(A282=Table!$A$5,H282,0)</f>
        <v>0</v>
      </c>
      <c r="Q282" s="539" t="str">
        <f t="shared" si="26"/>
        <v>01/1900</v>
      </c>
      <c r="R282" s="475">
        <f t="shared" si="29"/>
        <v>1</v>
      </c>
      <c r="S282" s="691"/>
      <c r="T282" s="691"/>
      <c r="U282" s="691"/>
      <c r="V282" s="691"/>
      <c r="W282" s="818"/>
      <c r="X282" s="818"/>
      <c r="Y282" s="818"/>
      <c r="Z282" s="818"/>
    </row>
    <row r="283" spans="1:26" ht="15">
      <c r="A283" s="537"/>
      <c r="B283" s="669"/>
      <c r="C283" s="537"/>
      <c r="D283" s="848" t="str">
        <f t="shared" si="27"/>
        <v>Caisse-01/1900</v>
      </c>
      <c r="E283" s="541"/>
      <c r="F283" s="680"/>
      <c r="G283" s="540"/>
      <c r="H283" s="930"/>
      <c r="I283" s="930"/>
      <c r="J283" s="930">
        <f t="shared" si="28"/>
        <v>0</v>
      </c>
      <c r="K283" s="930">
        <f t="shared" si="24"/>
        <v>0</v>
      </c>
      <c r="L283" s="705">
        <f t="shared" si="25"/>
        <v>0</v>
      </c>
      <c r="M283" s="537"/>
      <c r="N283" s="706">
        <f>+IF(A283="",0,IF(A283=Table!$A$5,L283,(IF(A283=Table!$A$3,0,IF(A283=Table!$A$4,L283,0)))))</f>
        <v>0</v>
      </c>
      <c r="O283" s="672"/>
      <c r="P283" s="707">
        <f>-IF(A283=Table!$A$5,I283,0)+IF(A283=Table!$A$5,H283,0)</f>
        <v>0</v>
      </c>
      <c r="Q283" s="539" t="str">
        <f t="shared" si="26"/>
        <v>01/1900</v>
      </c>
      <c r="R283" s="475">
        <f t="shared" si="29"/>
        <v>1</v>
      </c>
      <c r="S283" s="691"/>
      <c r="T283" s="691"/>
      <c r="U283" s="691"/>
      <c r="V283" s="691"/>
      <c r="W283" s="818"/>
      <c r="X283" s="818"/>
      <c r="Y283" s="818"/>
      <c r="Z283" s="818"/>
    </row>
    <row r="284" spans="1:26" ht="15">
      <c r="A284" s="537"/>
      <c r="B284" s="669"/>
      <c r="C284" s="537"/>
      <c r="D284" s="848" t="str">
        <f t="shared" si="27"/>
        <v>Caisse-01/1900</v>
      </c>
      <c r="E284" s="541"/>
      <c r="F284" s="680"/>
      <c r="G284" s="540"/>
      <c r="H284" s="930"/>
      <c r="I284" s="930"/>
      <c r="J284" s="930">
        <f t="shared" si="28"/>
        <v>0</v>
      </c>
      <c r="K284" s="930">
        <f t="shared" si="24"/>
        <v>0</v>
      </c>
      <c r="L284" s="705">
        <f t="shared" si="25"/>
        <v>0</v>
      </c>
      <c r="M284" s="537"/>
      <c r="N284" s="706">
        <f>+IF(A284="",0,IF(A284=Table!$A$5,L284,(IF(A284=Table!$A$3,0,IF(A284=Table!$A$4,L284,0)))))</f>
        <v>0</v>
      </c>
      <c r="O284" s="672"/>
      <c r="P284" s="707">
        <f>-IF(A284=Table!$A$5,I284,0)+IF(A284=Table!$A$5,H284,0)</f>
        <v>0</v>
      </c>
      <c r="Q284" s="539" t="str">
        <f t="shared" si="26"/>
        <v>01/1900</v>
      </c>
      <c r="R284" s="475">
        <f t="shared" si="29"/>
        <v>1</v>
      </c>
      <c r="S284" s="691"/>
      <c r="T284" s="691"/>
      <c r="U284" s="691"/>
      <c r="V284" s="691"/>
      <c r="W284" s="818"/>
      <c r="X284" s="818"/>
      <c r="Y284" s="818"/>
      <c r="Z284" s="818"/>
    </row>
    <row r="285" spans="1:26" ht="15">
      <c r="A285" s="537"/>
      <c r="B285" s="669"/>
      <c r="C285" s="537"/>
      <c r="D285" s="848" t="str">
        <f t="shared" si="27"/>
        <v>Caisse-01/1900</v>
      </c>
      <c r="E285" s="541"/>
      <c r="F285" s="680"/>
      <c r="G285" s="540"/>
      <c r="H285" s="930"/>
      <c r="I285" s="930"/>
      <c r="J285" s="930">
        <f t="shared" si="28"/>
        <v>0</v>
      </c>
      <c r="K285" s="930">
        <f t="shared" si="24"/>
        <v>0</v>
      </c>
      <c r="L285" s="705">
        <f t="shared" si="25"/>
        <v>0</v>
      </c>
      <c r="M285" s="537"/>
      <c r="N285" s="706">
        <f>+IF(A285="",0,IF(A285=Table!$A$5,L285,(IF(A285=Table!$A$3,0,IF(A285=Table!$A$4,L285,0)))))</f>
        <v>0</v>
      </c>
      <c r="O285" s="672"/>
      <c r="P285" s="707">
        <f>-IF(A285=Table!$A$5,I285,0)+IF(A285=Table!$A$5,H285,0)</f>
        <v>0</v>
      </c>
      <c r="Q285" s="539" t="str">
        <f t="shared" si="26"/>
        <v>01/1900</v>
      </c>
      <c r="R285" s="475">
        <f t="shared" si="29"/>
        <v>1</v>
      </c>
      <c r="S285" s="691"/>
      <c r="T285" s="691"/>
      <c r="U285" s="691"/>
      <c r="V285" s="691"/>
      <c r="W285" s="818"/>
      <c r="X285" s="818"/>
      <c r="Y285" s="818"/>
      <c r="Z285" s="818"/>
    </row>
    <row r="286" spans="1:26" ht="15">
      <c r="A286" s="537"/>
      <c r="B286" s="669"/>
      <c r="C286" s="537"/>
      <c r="D286" s="848" t="str">
        <f t="shared" si="27"/>
        <v>Caisse-01/1900</v>
      </c>
      <c r="E286" s="541"/>
      <c r="F286" s="680"/>
      <c r="G286" s="540"/>
      <c r="H286" s="930"/>
      <c r="I286" s="930"/>
      <c r="J286" s="930">
        <f t="shared" si="28"/>
        <v>0</v>
      </c>
      <c r="K286" s="930">
        <f t="shared" si="24"/>
        <v>0</v>
      </c>
      <c r="L286" s="705">
        <f t="shared" si="25"/>
        <v>0</v>
      </c>
      <c r="M286" s="537"/>
      <c r="N286" s="706">
        <f>+IF(A286="",0,IF(A286=Table!$A$5,L286,(IF(A286=Table!$A$3,0,IF(A286=Table!$A$4,L286,0)))))</f>
        <v>0</v>
      </c>
      <c r="O286" s="672"/>
      <c r="P286" s="707">
        <f>-IF(A286=Table!$A$5,I286,0)+IF(A286=Table!$A$5,H286,0)</f>
        <v>0</v>
      </c>
      <c r="Q286" s="539" t="str">
        <f t="shared" si="26"/>
        <v>01/1900</v>
      </c>
      <c r="R286" s="475">
        <f t="shared" si="29"/>
        <v>1</v>
      </c>
      <c r="S286" s="691"/>
      <c r="T286" s="691"/>
      <c r="U286" s="691"/>
      <c r="V286" s="691"/>
      <c r="W286" s="818"/>
      <c r="X286" s="818"/>
      <c r="Y286" s="818"/>
      <c r="Z286" s="818"/>
    </row>
    <row r="287" spans="1:26" ht="15">
      <c r="A287" s="537"/>
      <c r="B287" s="669"/>
      <c r="C287" s="537"/>
      <c r="D287" s="848" t="str">
        <f t="shared" si="27"/>
        <v>Caisse-01/1900</v>
      </c>
      <c r="E287" s="541"/>
      <c r="F287" s="680"/>
      <c r="G287" s="540"/>
      <c r="H287" s="930"/>
      <c r="I287" s="930"/>
      <c r="J287" s="930">
        <f t="shared" si="28"/>
        <v>0</v>
      </c>
      <c r="K287" s="930">
        <f t="shared" si="24"/>
        <v>0</v>
      </c>
      <c r="L287" s="705">
        <f t="shared" si="25"/>
        <v>0</v>
      </c>
      <c r="M287" s="537"/>
      <c r="N287" s="706">
        <f>+IF(A287="",0,IF(A287=Table!$A$5,L287,(IF(A287=Table!$A$3,0,IF(A287=Table!$A$4,L287,0)))))</f>
        <v>0</v>
      </c>
      <c r="O287" s="672"/>
      <c r="P287" s="707">
        <f>-IF(A287=Table!$A$5,I287,0)+IF(A287=Table!$A$5,H287,0)</f>
        <v>0</v>
      </c>
      <c r="Q287" s="539" t="str">
        <f t="shared" si="26"/>
        <v>01/1900</v>
      </c>
      <c r="R287" s="475">
        <f t="shared" si="29"/>
        <v>1</v>
      </c>
      <c r="S287" s="691"/>
      <c r="T287" s="691"/>
      <c r="U287" s="691"/>
      <c r="V287" s="691"/>
      <c r="W287" s="818"/>
      <c r="X287" s="818"/>
      <c r="Y287" s="818"/>
      <c r="Z287" s="818"/>
    </row>
    <row r="288" spans="1:26" ht="15">
      <c r="A288" s="537"/>
      <c r="B288" s="669"/>
      <c r="C288" s="537"/>
      <c r="D288" s="848" t="str">
        <f t="shared" si="27"/>
        <v>Caisse-01/1900</v>
      </c>
      <c r="E288" s="541"/>
      <c r="F288" s="680"/>
      <c r="G288" s="540"/>
      <c r="H288" s="930"/>
      <c r="I288" s="930"/>
      <c r="J288" s="930">
        <f t="shared" si="28"/>
        <v>0</v>
      </c>
      <c r="K288" s="930">
        <f t="shared" si="24"/>
        <v>0</v>
      </c>
      <c r="L288" s="705">
        <f t="shared" si="25"/>
        <v>0</v>
      </c>
      <c r="M288" s="537"/>
      <c r="N288" s="706">
        <f>+IF(A288="",0,IF(A288=Table!$A$5,L288,(IF(A288=Table!$A$3,0,IF(A288=Table!$A$4,L288,0)))))</f>
        <v>0</v>
      </c>
      <c r="O288" s="672"/>
      <c r="P288" s="707">
        <f>-IF(A288=Table!$A$5,I288,0)+IF(A288=Table!$A$5,H288,0)</f>
        <v>0</v>
      </c>
      <c r="Q288" s="539" t="str">
        <f t="shared" si="26"/>
        <v>01/1900</v>
      </c>
      <c r="R288" s="475">
        <f t="shared" si="29"/>
        <v>1</v>
      </c>
      <c r="S288" s="691"/>
      <c r="T288" s="691"/>
      <c r="U288" s="691"/>
      <c r="V288" s="691"/>
      <c r="W288" s="818"/>
      <c r="X288" s="818"/>
      <c r="Y288" s="818"/>
      <c r="Z288" s="818"/>
    </row>
    <row r="289" spans="1:26" ht="15">
      <c r="A289" s="537"/>
      <c r="B289" s="669"/>
      <c r="C289" s="537"/>
      <c r="D289" s="848" t="str">
        <f t="shared" si="27"/>
        <v>Caisse-01/1900</v>
      </c>
      <c r="E289" s="541"/>
      <c r="F289" s="680"/>
      <c r="G289" s="540"/>
      <c r="H289" s="930"/>
      <c r="I289" s="930"/>
      <c r="J289" s="930">
        <f t="shared" si="28"/>
        <v>0</v>
      </c>
      <c r="K289" s="930">
        <f t="shared" si="24"/>
        <v>0</v>
      </c>
      <c r="L289" s="705">
        <f t="shared" si="25"/>
        <v>0</v>
      </c>
      <c r="M289" s="537"/>
      <c r="N289" s="706">
        <f>+IF(A289="",0,IF(A289=Table!$A$5,L289,(IF(A289=Table!$A$3,0,IF(A289=Table!$A$4,L289,0)))))</f>
        <v>0</v>
      </c>
      <c r="O289" s="672"/>
      <c r="P289" s="707">
        <f>-IF(A289=Table!$A$5,I289,0)+IF(A289=Table!$A$5,H289,0)</f>
        <v>0</v>
      </c>
      <c r="Q289" s="539" t="str">
        <f t="shared" si="26"/>
        <v>01/1900</v>
      </c>
      <c r="R289" s="475">
        <f t="shared" si="29"/>
        <v>1</v>
      </c>
      <c r="S289" s="691"/>
      <c r="T289" s="691"/>
      <c r="U289" s="691"/>
      <c r="V289" s="691"/>
      <c r="W289" s="818"/>
      <c r="X289" s="818"/>
      <c r="Y289" s="818"/>
      <c r="Z289" s="818"/>
    </row>
    <row r="290" spans="1:26" ht="15">
      <c r="A290" s="537"/>
      <c r="B290" s="669"/>
      <c r="C290" s="537"/>
      <c r="D290" s="848" t="str">
        <f t="shared" si="27"/>
        <v>Caisse-01/1900</v>
      </c>
      <c r="E290" s="541"/>
      <c r="F290" s="680"/>
      <c r="G290" s="540"/>
      <c r="H290" s="930"/>
      <c r="I290" s="930"/>
      <c r="J290" s="930">
        <f t="shared" si="28"/>
        <v>0</v>
      </c>
      <c r="K290" s="930">
        <f t="shared" si="24"/>
        <v>0</v>
      </c>
      <c r="L290" s="705">
        <f t="shared" si="25"/>
        <v>0</v>
      </c>
      <c r="M290" s="537"/>
      <c r="N290" s="706">
        <f>+IF(A290="",0,IF(A290=Table!$A$5,L290,(IF(A290=Table!$A$3,0,IF(A290=Table!$A$4,L290,0)))))</f>
        <v>0</v>
      </c>
      <c r="O290" s="672"/>
      <c r="P290" s="707">
        <f>-IF(A290=Table!$A$5,I290,0)+IF(A290=Table!$A$5,H290,0)</f>
        <v>0</v>
      </c>
      <c r="Q290" s="539" t="str">
        <f t="shared" si="26"/>
        <v>01/1900</v>
      </c>
      <c r="R290" s="475">
        <f t="shared" si="29"/>
        <v>1</v>
      </c>
      <c r="S290" s="691"/>
      <c r="T290" s="691"/>
      <c r="U290" s="691"/>
      <c r="V290" s="691"/>
      <c r="W290" s="818"/>
      <c r="X290" s="818"/>
      <c r="Y290" s="818"/>
      <c r="Z290" s="818"/>
    </row>
    <row r="291" spans="1:26" ht="15">
      <c r="A291" s="537"/>
      <c r="B291" s="669"/>
      <c r="C291" s="537"/>
      <c r="D291" s="848" t="str">
        <f t="shared" si="27"/>
        <v>Caisse-01/1900</v>
      </c>
      <c r="E291" s="541"/>
      <c r="F291" s="680"/>
      <c r="G291" s="540"/>
      <c r="H291" s="930"/>
      <c r="I291" s="930"/>
      <c r="J291" s="930">
        <f t="shared" si="28"/>
        <v>0</v>
      </c>
      <c r="K291" s="930">
        <f t="shared" si="24"/>
        <v>0</v>
      </c>
      <c r="L291" s="705">
        <f t="shared" si="25"/>
        <v>0</v>
      </c>
      <c r="M291" s="537"/>
      <c r="N291" s="706">
        <f>+IF(A291="",0,IF(A291=Table!$A$5,L291,(IF(A291=Table!$A$3,0,IF(A291=Table!$A$4,L291,0)))))</f>
        <v>0</v>
      </c>
      <c r="O291" s="672"/>
      <c r="P291" s="707">
        <f>-IF(A291=Table!$A$5,I291,0)+IF(A291=Table!$A$5,H291,0)</f>
        <v>0</v>
      </c>
      <c r="Q291" s="539" t="str">
        <f t="shared" si="26"/>
        <v>01/1900</v>
      </c>
      <c r="R291" s="475">
        <f t="shared" si="29"/>
        <v>1</v>
      </c>
      <c r="S291" s="691"/>
      <c r="T291" s="691"/>
      <c r="U291" s="691"/>
      <c r="V291" s="691"/>
      <c r="W291" s="818"/>
      <c r="X291" s="818"/>
      <c r="Y291" s="818"/>
      <c r="Z291" s="818"/>
    </row>
    <row r="292" spans="1:26" ht="15">
      <c r="A292" s="537"/>
      <c r="B292" s="669"/>
      <c r="C292" s="537"/>
      <c r="D292" s="848" t="str">
        <f t="shared" si="27"/>
        <v>Caisse-01/1900</v>
      </c>
      <c r="E292" s="541"/>
      <c r="F292" s="680"/>
      <c r="G292" s="540"/>
      <c r="H292" s="930"/>
      <c r="I292" s="930"/>
      <c r="J292" s="930">
        <f t="shared" si="28"/>
        <v>0</v>
      </c>
      <c r="K292" s="930">
        <f t="shared" si="24"/>
        <v>0</v>
      </c>
      <c r="L292" s="705">
        <f t="shared" si="25"/>
        <v>0</v>
      </c>
      <c r="M292" s="537"/>
      <c r="N292" s="706">
        <f>+IF(A292="",0,IF(A292=Table!$A$5,L292,(IF(A292=Table!$A$3,0,IF(A292=Table!$A$4,L292,0)))))</f>
        <v>0</v>
      </c>
      <c r="O292" s="672"/>
      <c r="P292" s="707">
        <f>-IF(A292=Table!$A$5,I292,0)+IF(A292=Table!$A$5,H292,0)</f>
        <v>0</v>
      </c>
      <c r="Q292" s="539" t="str">
        <f t="shared" si="26"/>
        <v>01/1900</v>
      </c>
      <c r="R292" s="475">
        <f t="shared" si="29"/>
        <v>1</v>
      </c>
      <c r="S292" s="691"/>
      <c r="T292" s="691"/>
      <c r="U292" s="691"/>
      <c r="V292" s="691"/>
      <c r="W292" s="818"/>
      <c r="X292" s="818"/>
      <c r="Y292" s="818"/>
      <c r="Z292" s="818"/>
    </row>
    <row r="293" spans="1:26" ht="15">
      <c r="A293" s="537"/>
      <c r="B293" s="669"/>
      <c r="C293" s="537"/>
      <c r="D293" s="848" t="str">
        <f t="shared" si="27"/>
        <v>Caisse-01/1900</v>
      </c>
      <c r="E293" s="541"/>
      <c r="F293" s="680"/>
      <c r="G293" s="540"/>
      <c r="H293" s="930"/>
      <c r="I293" s="930"/>
      <c r="J293" s="930">
        <f t="shared" si="28"/>
        <v>0</v>
      </c>
      <c r="K293" s="930">
        <f t="shared" si="24"/>
        <v>0</v>
      </c>
      <c r="L293" s="705">
        <f t="shared" si="25"/>
        <v>0</v>
      </c>
      <c r="M293" s="537"/>
      <c r="N293" s="706">
        <f>+IF(A293="",0,IF(A293=Table!$A$5,L293,(IF(A293=Table!$A$3,0,IF(A293=Table!$A$4,L293,0)))))</f>
        <v>0</v>
      </c>
      <c r="O293" s="672"/>
      <c r="P293" s="707">
        <f>-IF(A293=Table!$A$5,I293,0)+IF(A293=Table!$A$5,H293,0)</f>
        <v>0</v>
      </c>
      <c r="Q293" s="539" t="str">
        <f t="shared" si="26"/>
        <v>01/1900</v>
      </c>
      <c r="R293" s="475">
        <f t="shared" si="29"/>
        <v>1</v>
      </c>
      <c r="S293" s="691"/>
      <c r="T293" s="691"/>
      <c r="U293" s="691"/>
      <c r="V293" s="691"/>
      <c r="W293" s="818"/>
      <c r="X293" s="818"/>
      <c r="Y293" s="818"/>
      <c r="Z293" s="818"/>
    </row>
    <row r="294" spans="1:26" ht="15">
      <c r="A294" s="537"/>
      <c r="B294" s="669"/>
      <c r="C294" s="537"/>
      <c r="D294" s="848" t="str">
        <f t="shared" si="27"/>
        <v>Caisse-01/1900</v>
      </c>
      <c r="E294" s="541"/>
      <c r="F294" s="680"/>
      <c r="G294" s="540"/>
      <c r="H294" s="930"/>
      <c r="I294" s="930"/>
      <c r="J294" s="930">
        <f t="shared" si="28"/>
        <v>0</v>
      </c>
      <c r="K294" s="930">
        <f t="shared" si="24"/>
        <v>0</v>
      </c>
      <c r="L294" s="705">
        <f t="shared" si="25"/>
        <v>0</v>
      </c>
      <c r="M294" s="537"/>
      <c r="N294" s="706">
        <f>+IF(A294="",0,IF(A294=Table!$A$5,L294,(IF(A294=Table!$A$3,0,IF(A294=Table!$A$4,L294,0)))))</f>
        <v>0</v>
      </c>
      <c r="O294" s="672"/>
      <c r="P294" s="707">
        <f>-IF(A294=Table!$A$5,I294,0)+IF(A294=Table!$A$5,H294,0)</f>
        <v>0</v>
      </c>
      <c r="Q294" s="539" t="str">
        <f t="shared" si="26"/>
        <v>01/1900</v>
      </c>
      <c r="R294" s="475">
        <f t="shared" si="29"/>
        <v>1</v>
      </c>
      <c r="S294" s="691"/>
      <c r="T294" s="691"/>
      <c r="U294" s="691"/>
      <c r="V294" s="691"/>
      <c r="W294" s="818"/>
      <c r="X294" s="818"/>
      <c r="Y294" s="818"/>
      <c r="Z294" s="818"/>
    </row>
    <row r="295" spans="1:26" ht="15">
      <c r="A295" s="537"/>
      <c r="B295" s="669"/>
      <c r="C295" s="537"/>
      <c r="D295" s="848" t="str">
        <f t="shared" si="27"/>
        <v>Caisse-01/1900</v>
      </c>
      <c r="E295" s="541"/>
      <c r="F295" s="680"/>
      <c r="G295" s="540"/>
      <c r="H295" s="930"/>
      <c r="I295" s="930"/>
      <c r="J295" s="930">
        <f t="shared" si="28"/>
        <v>0</v>
      </c>
      <c r="K295" s="930">
        <f t="shared" si="24"/>
        <v>0</v>
      </c>
      <c r="L295" s="705">
        <f t="shared" si="25"/>
        <v>0</v>
      </c>
      <c r="M295" s="537"/>
      <c r="N295" s="706">
        <f>+IF(A295="",0,IF(A295=Table!$A$5,L295,(IF(A295=Table!$A$3,0,IF(A295=Table!$A$4,L295,0)))))</f>
        <v>0</v>
      </c>
      <c r="O295" s="672"/>
      <c r="P295" s="707">
        <f>-IF(A295=Table!$A$5,I295,0)+IF(A295=Table!$A$5,H295,0)</f>
        <v>0</v>
      </c>
      <c r="Q295" s="539" t="str">
        <f t="shared" si="26"/>
        <v>01/1900</v>
      </c>
      <c r="R295" s="475">
        <f t="shared" si="29"/>
        <v>1</v>
      </c>
      <c r="S295" s="691"/>
      <c r="T295" s="691"/>
      <c r="U295" s="691"/>
      <c r="V295" s="691"/>
      <c r="W295" s="818"/>
      <c r="X295" s="818"/>
      <c r="Y295" s="818"/>
      <c r="Z295" s="818"/>
    </row>
    <row r="296" spans="1:26" ht="15">
      <c r="A296" s="537"/>
      <c r="B296" s="669"/>
      <c r="C296" s="537"/>
      <c r="D296" s="848" t="str">
        <f t="shared" si="27"/>
        <v>Caisse-01/1900</v>
      </c>
      <c r="E296" s="541"/>
      <c r="F296" s="680"/>
      <c r="G296" s="540"/>
      <c r="H296" s="930"/>
      <c r="I296" s="930"/>
      <c r="J296" s="930">
        <f t="shared" si="28"/>
        <v>0</v>
      </c>
      <c r="K296" s="930">
        <f t="shared" si="24"/>
        <v>0</v>
      </c>
      <c r="L296" s="705">
        <f t="shared" si="25"/>
        <v>0</v>
      </c>
      <c r="M296" s="537"/>
      <c r="N296" s="706">
        <f>+IF(A296="",0,IF(A296=Table!$A$5,L296,(IF(A296=Table!$A$3,0,IF(A296=Table!$A$4,L296,0)))))</f>
        <v>0</v>
      </c>
      <c r="O296" s="672"/>
      <c r="P296" s="707">
        <f>-IF(A296=Table!$A$5,I296,0)+IF(A296=Table!$A$5,H296,0)</f>
        <v>0</v>
      </c>
      <c r="Q296" s="539" t="str">
        <f t="shared" si="26"/>
        <v>01/1900</v>
      </c>
      <c r="R296" s="475">
        <f t="shared" si="29"/>
        <v>1</v>
      </c>
      <c r="S296" s="691"/>
      <c r="T296" s="691"/>
      <c r="U296" s="691"/>
      <c r="V296" s="691"/>
      <c r="W296" s="818"/>
      <c r="X296" s="818"/>
      <c r="Y296" s="818"/>
      <c r="Z296" s="818"/>
    </row>
    <row r="297" spans="1:26" ht="15">
      <c r="A297" s="537"/>
      <c r="B297" s="669"/>
      <c r="C297" s="537"/>
      <c r="D297" s="848" t="str">
        <f t="shared" si="27"/>
        <v>Caisse-01/1900</v>
      </c>
      <c r="E297" s="541"/>
      <c r="F297" s="680"/>
      <c r="G297" s="540"/>
      <c r="H297" s="930"/>
      <c r="I297" s="930"/>
      <c r="J297" s="930">
        <f t="shared" si="28"/>
        <v>0</v>
      </c>
      <c r="K297" s="930">
        <f t="shared" si="24"/>
        <v>0</v>
      </c>
      <c r="L297" s="705">
        <f t="shared" si="25"/>
        <v>0</v>
      </c>
      <c r="M297" s="537"/>
      <c r="N297" s="706">
        <f>+IF(A297="",0,IF(A297=Table!$A$5,L297,(IF(A297=Table!$A$3,0,IF(A297=Table!$A$4,L297,0)))))</f>
        <v>0</v>
      </c>
      <c r="O297" s="672"/>
      <c r="P297" s="707">
        <f>-IF(A297=Table!$A$5,I297,0)+IF(A297=Table!$A$5,H297,0)</f>
        <v>0</v>
      </c>
      <c r="Q297" s="539" t="str">
        <f t="shared" si="26"/>
        <v>01/1900</v>
      </c>
      <c r="R297" s="475">
        <f t="shared" si="29"/>
        <v>1</v>
      </c>
      <c r="S297" s="691"/>
      <c r="T297" s="691"/>
      <c r="U297" s="691"/>
      <c r="V297" s="691"/>
      <c r="W297" s="818"/>
      <c r="X297" s="818"/>
      <c r="Y297" s="818"/>
      <c r="Z297" s="818"/>
    </row>
    <row r="298" spans="1:26" ht="15">
      <c r="A298" s="537"/>
      <c r="B298" s="669"/>
      <c r="C298" s="537"/>
      <c r="D298" s="848" t="str">
        <f t="shared" si="27"/>
        <v>Caisse-01/1900</v>
      </c>
      <c r="E298" s="541"/>
      <c r="F298" s="680"/>
      <c r="G298" s="540"/>
      <c r="H298" s="930"/>
      <c r="I298" s="930"/>
      <c r="J298" s="930">
        <f t="shared" si="28"/>
        <v>0</v>
      </c>
      <c r="K298" s="930">
        <f t="shared" si="24"/>
        <v>0</v>
      </c>
      <c r="L298" s="705">
        <f t="shared" si="25"/>
        <v>0</v>
      </c>
      <c r="M298" s="537"/>
      <c r="N298" s="706">
        <f>+IF(A298="",0,IF(A298=Table!$A$5,L298,(IF(A298=Table!$A$3,0,IF(A298=Table!$A$4,L298,0)))))</f>
        <v>0</v>
      </c>
      <c r="O298" s="672"/>
      <c r="P298" s="707">
        <f>-IF(A298=Table!$A$5,I298,0)+IF(A298=Table!$A$5,H298,0)</f>
        <v>0</v>
      </c>
      <c r="Q298" s="539" t="str">
        <f t="shared" si="26"/>
        <v>01/1900</v>
      </c>
      <c r="R298" s="475">
        <f t="shared" si="29"/>
        <v>1</v>
      </c>
      <c r="S298" s="691"/>
      <c r="T298" s="691"/>
      <c r="U298" s="691"/>
      <c r="V298" s="691"/>
      <c r="W298" s="818"/>
      <c r="X298" s="818"/>
      <c r="Y298" s="818"/>
      <c r="Z298" s="818"/>
    </row>
    <row r="299" spans="1:26" ht="15">
      <c r="A299" s="537"/>
      <c r="B299" s="669"/>
      <c r="C299" s="537"/>
      <c r="D299" s="848" t="str">
        <f t="shared" si="27"/>
        <v>Caisse-01/1900</v>
      </c>
      <c r="E299" s="541"/>
      <c r="F299" s="680"/>
      <c r="G299" s="540"/>
      <c r="H299" s="930"/>
      <c r="I299" s="930"/>
      <c r="J299" s="930">
        <f t="shared" si="28"/>
        <v>0</v>
      </c>
      <c r="K299" s="930">
        <f t="shared" si="24"/>
        <v>0</v>
      </c>
      <c r="L299" s="705">
        <f t="shared" si="25"/>
        <v>0</v>
      </c>
      <c r="M299" s="537"/>
      <c r="N299" s="706">
        <f>+IF(A299="",0,IF(A299=Table!$A$5,L299,(IF(A299=Table!$A$3,0,IF(A299=Table!$A$4,L299,0)))))</f>
        <v>0</v>
      </c>
      <c r="O299" s="672"/>
      <c r="P299" s="707">
        <f>-IF(A299=Table!$A$5,I299,0)+IF(A299=Table!$A$5,H299,0)</f>
        <v>0</v>
      </c>
      <c r="Q299" s="539" t="str">
        <f t="shared" si="26"/>
        <v>01/1900</v>
      </c>
      <c r="R299" s="475">
        <f t="shared" si="29"/>
        <v>1</v>
      </c>
      <c r="S299" s="691"/>
      <c r="T299" s="691"/>
      <c r="U299" s="691"/>
      <c r="V299" s="691"/>
      <c r="W299" s="818"/>
      <c r="X299" s="818"/>
      <c r="Y299" s="818"/>
      <c r="Z299" s="818"/>
    </row>
    <row r="300" spans="1:26" ht="15">
      <c r="A300" s="537"/>
      <c r="B300" s="669"/>
      <c r="C300" s="537"/>
      <c r="D300" s="848" t="str">
        <f t="shared" si="27"/>
        <v>Caisse-01/1900</v>
      </c>
      <c r="E300" s="541"/>
      <c r="F300" s="680"/>
      <c r="G300" s="540"/>
      <c r="H300" s="930"/>
      <c r="I300" s="930"/>
      <c r="J300" s="930">
        <f t="shared" si="28"/>
        <v>0</v>
      </c>
      <c r="K300" s="930">
        <f t="shared" si="24"/>
        <v>0</v>
      </c>
      <c r="L300" s="705">
        <f t="shared" si="25"/>
        <v>0</v>
      </c>
      <c r="M300" s="537"/>
      <c r="N300" s="706">
        <f>+IF(A300="",0,IF(A300=Table!$A$5,L300,(IF(A300=Table!$A$3,0,IF(A300=Table!$A$4,L300,0)))))</f>
        <v>0</v>
      </c>
      <c r="O300" s="672"/>
      <c r="P300" s="707">
        <f>-IF(A300=Table!$A$5,I300,0)+IF(A300=Table!$A$5,H300,0)</f>
        <v>0</v>
      </c>
      <c r="Q300" s="539" t="str">
        <f t="shared" si="26"/>
        <v>01/1900</v>
      </c>
      <c r="R300" s="475">
        <f t="shared" si="29"/>
        <v>1</v>
      </c>
      <c r="S300" s="691"/>
      <c r="T300" s="691"/>
      <c r="U300" s="691"/>
      <c r="V300" s="691"/>
      <c r="W300" s="818"/>
      <c r="X300" s="818"/>
      <c r="Y300" s="818"/>
      <c r="Z300" s="818"/>
    </row>
    <row r="301" spans="1:26" ht="15">
      <c r="A301" s="537"/>
      <c r="B301" s="669"/>
      <c r="C301" s="537"/>
      <c r="D301" s="848" t="str">
        <f t="shared" si="27"/>
        <v>Caisse-01/1900</v>
      </c>
      <c r="E301" s="541"/>
      <c r="F301" s="680"/>
      <c r="G301" s="540"/>
      <c r="H301" s="930"/>
      <c r="I301" s="930"/>
      <c r="J301" s="930">
        <f t="shared" si="28"/>
        <v>0</v>
      </c>
      <c r="K301" s="930">
        <f t="shared" si="24"/>
        <v>0</v>
      </c>
      <c r="L301" s="705">
        <f t="shared" si="25"/>
        <v>0</v>
      </c>
      <c r="M301" s="537"/>
      <c r="N301" s="706">
        <f>+IF(A301="",0,IF(A301=Table!$A$5,L301,(IF(A301=Table!$A$3,0,IF(A301=Table!$A$4,L301,0)))))</f>
        <v>0</v>
      </c>
      <c r="O301" s="672"/>
      <c r="P301" s="707">
        <f>-IF(A301=Table!$A$5,I301,0)+IF(A301=Table!$A$5,H301,0)</f>
        <v>0</v>
      </c>
      <c r="Q301" s="539" t="str">
        <f t="shared" si="26"/>
        <v>01/1900</v>
      </c>
      <c r="R301" s="475">
        <f t="shared" si="29"/>
        <v>1</v>
      </c>
      <c r="S301" s="691"/>
      <c r="T301" s="691"/>
      <c r="U301" s="691"/>
      <c r="V301" s="691"/>
      <c r="W301" s="818"/>
      <c r="X301" s="818"/>
      <c r="Y301" s="818"/>
      <c r="Z301" s="818"/>
    </row>
    <row r="302" spans="1:26" ht="15">
      <c r="A302" s="537"/>
      <c r="B302" s="669"/>
      <c r="C302" s="537"/>
      <c r="D302" s="848" t="str">
        <f t="shared" si="27"/>
        <v>Caisse-01/1900</v>
      </c>
      <c r="E302" s="679"/>
      <c r="F302" s="677"/>
      <c r="G302" s="540"/>
      <c r="H302" s="930"/>
      <c r="I302" s="932"/>
      <c r="J302" s="930">
        <f t="shared" si="28"/>
        <v>0</v>
      </c>
      <c r="K302" s="930">
        <f t="shared" si="24"/>
        <v>0</v>
      </c>
      <c r="L302" s="705">
        <f t="shared" si="25"/>
        <v>0</v>
      </c>
      <c r="M302" s="537"/>
      <c r="N302" s="706">
        <f>+IF(A302="",0,IF(A302=Table!$A$5,L302,(IF(A302=Table!$A$3,0,IF(A302=Table!$A$4,L302,0)))))</f>
        <v>0</v>
      </c>
      <c r="O302" s="672"/>
      <c r="P302" s="707">
        <f>-IF(A302=Table!$A$5,I302,0)+IF(A302=Table!$A$5,H302,0)</f>
        <v>0</v>
      </c>
      <c r="Q302" s="539" t="str">
        <f t="shared" si="26"/>
        <v>01/1900</v>
      </c>
      <c r="R302" s="475">
        <f t="shared" si="29"/>
        <v>1</v>
      </c>
      <c r="S302" s="691"/>
      <c r="T302" s="691"/>
      <c r="U302" s="691"/>
      <c r="V302" s="691"/>
      <c r="W302" s="818"/>
      <c r="X302" s="818"/>
      <c r="Y302" s="818"/>
      <c r="Z302" s="818"/>
    </row>
    <row r="303" spans="1:26" ht="15">
      <c r="A303" s="537"/>
      <c r="B303" s="669"/>
      <c r="C303" s="537"/>
      <c r="D303" s="848" t="str">
        <f t="shared" si="27"/>
        <v>Caisse-01/1900</v>
      </c>
      <c r="E303" s="679"/>
      <c r="F303" s="677"/>
      <c r="G303" s="540"/>
      <c r="H303" s="930"/>
      <c r="I303" s="932"/>
      <c r="J303" s="930">
        <f t="shared" si="28"/>
        <v>0</v>
      </c>
      <c r="K303" s="930">
        <f t="shared" si="24"/>
        <v>0</v>
      </c>
      <c r="L303" s="705">
        <f t="shared" si="25"/>
        <v>0</v>
      </c>
      <c r="M303" s="537"/>
      <c r="N303" s="706">
        <f>+IF(A303="",0,IF(A303=Table!$A$5,L303,(IF(A303=Table!$A$3,0,IF(A303=Table!$A$4,L303,0)))))</f>
        <v>0</v>
      </c>
      <c r="O303" s="672"/>
      <c r="P303" s="707">
        <f>-IF(A303=Table!$A$5,I303,0)+IF(A303=Table!$A$5,H303,0)</f>
        <v>0</v>
      </c>
      <c r="Q303" s="539" t="str">
        <f t="shared" si="26"/>
        <v>01/1900</v>
      </c>
      <c r="R303" s="475">
        <f t="shared" si="29"/>
        <v>1</v>
      </c>
      <c r="S303" s="691"/>
      <c r="T303" s="691"/>
      <c r="U303" s="691"/>
      <c r="V303" s="691"/>
      <c r="W303" s="818"/>
      <c r="X303" s="818"/>
      <c r="Y303" s="818"/>
      <c r="Z303" s="818"/>
    </row>
    <row r="304" spans="1:26" ht="15">
      <c r="A304" s="537"/>
      <c r="B304" s="669"/>
      <c r="C304" s="537"/>
      <c r="D304" s="848" t="str">
        <f t="shared" si="27"/>
        <v>Caisse-01/1900</v>
      </c>
      <c r="E304" s="677"/>
      <c r="F304" s="677"/>
      <c r="G304" s="540"/>
      <c r="H304" s="932"/>
      <c r="I304" s="930"/>
      <c r="J304" s="930">
        <f t="shared" si="28"/>
        <v>0</v>
      </c>
      <c r="K304" s="930">
        <f t="shared" si="24"/>
        <v>0</v>
      </c>
      <c r="L304" s="705">
        <f t="shared" si="25"/>
        <v>0</v>
      </c>
      <c r="M304" s="537"/>
      <c r="N304" s="706">
        <f>+IF(A304="",0,IF(A304=Table!$A$5,L304,(IF(A304=Table!$A$3,0,IF(A304=Table!$A$4,L304,0)))))</f>
        <v>0</v>
      </c>
      <c r="O304" s="672"/>
      <c r="P304" s="707">
        <f>-IF(A304=Table!$A$5,I304,0)+IF(A304=Table!$A$5,H304,0)</f>
        <v>0</v>
      </c>
      <c r="Q304" s="539" t="str">
        <f t="shared" si="26"/>
        <v>01/1900</v>
      </c>
      <c r="R304" s="475">
        <f t="shared" si="29"/>
        <v>1</v>
      </c>
      <c r="S304" s="691"/>
      <c r="T304" s="691"/>
      <c r="U304" s="691"/>
      <c r="V304" s="691"/>
      <c r="W304" s="818"/>
      <c r="X304" s="818"/>
      <c r="Y304" s="818"/>
      <c r="Z304" s="818"/>
    </row>
    <row r="305" spans="1:26" ht="15">
      <c r="A305" s="537"/>
      <c r="B305" s="669"/>
      <c r="C305" s="537"/>
      <c r="D305" s="848" t="str">
        <f t="shared" si="27"/>
        <v>Caisse-01/1900</v>
      </c>
      <c r="E305" s="677"/>
      <c r="F305" s="677"/>
      <c r="G305" s="540"/>
      <c r="H305" s="932"/>
      <c r="I305" s="930"/>
      <c r="J305" s="930">
        <f t="shared" si="28"/>
        <v>0</v>
      </c>
      <c r="K305" s="930">
        <f t="shared" si="24"/>
        <v>0</v>
      </c>
      <c r="L305" s="705">
        <f t="shared" si="25"/>
        <v>0</v>
      </c>
      <c r="M305" s="537"/>
      <c r="N305" s="706">
        <f>+IF(A305="",0,IF(A305=Table!$A$5,L305,(IF(A305=Table!$A$3,0,IF(A305=Table!$A$4,L305,0)))))</f>
        <v>0</v>
      </c>
      <c r="O305" s="672"/>
      <c r="P305" s="707">
        <f>-IF(A305=Table!$A$5,I305,0)+IF(A305=Table!$A$5,H305,0)</f>
        <v>0</v>
      </c>
      <c r="Q305" s="539" t="str">
        <f t="shared" si="26"/>
        <v>01/1900</v>
      </c>
      <c r="R305" s="475">
        <f t="shared" si="29"/>
        <v>1</v>
      </c>
      <c r="S305" s="691"/>
      <c r="T305" s="691"/>
      <c r="U305" s="691"/>
      <c r="V305" s="691"/>
      <c r="W305" s="818"/>
      <c r="X305" s="818"/>
      <c r="Y305" s="818"/>
      <c r="Z305" s="818"/>
    </row>
    <row r="306" spans="1:26" ht="15">
      <c r="A306" s="537"/>
      <c r="B306" s="669"/>
      <c r="C306" s="537"/>
      <c r="D306" s="848" t="str">
        <f t="shared" si="27"/>
        <v>Caisse-01/1900</v>
      </c>
      <c r="E306" s="541"/>
      <c r="F306" s="673"/>
      <c r="G306" s="540"/>
      <c r="H306" s="930"/>
      <c r="I306" s="932"/>
      <c r="J306" s="930">
        <f t="shared" si="28"/>
        <v>0</v>
      </c>
      <c r="K306" s="930">
        <f t="shared" si="24"/>
        <v>0</v>
      </c>
      <c r="L306" s="705">
        <f t="shared" si="25"/>
        <v>0</v>
      </c>
      <c r="M306" s="537"/>
      <c r="N306" s="706">
        <f>+IF(A306="",0,IF(A306=Table!$A$5,L306,(IF(A306=Table!$A$3,0,IF(A306=Table!$A$4,L306,0)))))</f>
        <v>0</v>
      </c>
      <c r="O306" s="672"/>
      <c r="P306" s="707">
        <f>-IF(A306=Table!$A$5,I306,0)+IF(A306=Table!$A$5,H306,0)</f>
        <v>0</v>
      </c>
      <c r="Q306" s="539" t="str">
        <f t="shared" si="26"/>
        <v>01/1900</v>
      </c>
      <c r="R306" s="475">
        <f t="shared" si="29"/>
        <v>1</v>
      </c>
      <c r="S306" s="691"/>
      <c r="T306" s="691"/>
      <c r="U306" s="691"/>
      <c r="V306" s="691"/>
      <c r="W306" s="818"/>
      <c r="X306" s="818"/>
      <c r="Y306" s="818"/>
      <c r="Z306" s="818"/>
    </row>
    <row r="307" spans="1:26" ht="15">
      <c r="A307" s="537"/>
      <c r="B307" s="669"/>
      <c r="C307" s="537"/>
      <c r="D307" s="848" t="str">
        <f t="shared" si="27"/>
        <v>Caisse-01/1900</v>
      </c>
      <c r="E307" s="678"/>
      <c r="F307" s="685"/>
      <c r="G307" s="540"/>
      <c r="H307" s="930"/>
      <c r="I307" s="960"/>
      <c r="J307" s="930">
        <f t="shared" si="28"/>
        <v>0</v>
      </c>
      <c r="K307" s="930">
        <f t="shared" si="24"/>
        <v>0</v>
      </c>
      <c r="L307" s="705">
        <f t="shared" si="25"/>
        <v>0</v>
      </c>
      <c r="M307" s="537"/>
      <c r="N307" s="706">
        <f>+IF(A307="",0,IF(A307=Table!$A$5,L307,(IF(A307=Table!$A$3,0,IF(A307=Table!$A$4,L307,0)))))</f>
        <v>0</v>
      </c>
      <c r="O307" s="672"/>
      <c r="P307" s="707">
        <f>-IF(A307=Table!$A$5,I307,0)+IF(A307=Table!$A$5,H307,0)</f>
        <v>0</v>
      </c>
      <c r="Q307" s="539" t="str">
        <f t="shared" si="26"/>
        <v>01/1900</v>
      </c>
      <c r="R307" s="475">
        <f t="shared" si="29"/>
        <v>1</v>
      </c>
      <c r="S307" s="691"/>
      <c r="T307" s="691"/>
      <c r="U307" s="691"/>
      <c r="V307" s="691"/>
      <c r="W307" s="818"/>
      <c r="X307" s="818"/>
      <c r="Y307" s="818"/>
      <c r="Z307" s="818"/>
    </row>
    <row r="308" spans="1:26" ht="15">
      <c r="A308" s="537"/>
      <c r="B308" s="669"/>
      <c r="C308" s="537"/>
      <c r="D308" s="848" t="str">
        <f t="shared" si="27"/>
        <v>Caisse-01/1900</v>
      </c>
      <c r="E308" s="678"/>
      <c r="F308" s="685"/>
      <c r="G308" s="540"/>
      <c r="H308" s="930"/>
      <c r="I308" s="960"/>
      <c r="J308" s="930">
        <f t="shared" si="28"/>
        <v>0</v>
      </c>
      <c r="K308" s="930">
        <f t="shared" si="24"/>
        <v>0</v>
      </c>
      <c r="L308" s="705">
        <f t="shared" si="25"/>
        <v>0</v>
      </c>
      <c r="M308" s="537"/>
      <c r="N308" s="706">
        <f>+IF(A308="",0,IF(A308=Table!$A$5,L308,(IF(A308=Table!$A$3,0,IF(A308=Table!$A$4,L308,0)))))</f>
        <v>0</v>
      </c>
      <c r="O308" s="672"/>
      <c r="P308" s="707">
        <f>-IF(A308=Table!$A$5,I308,0)+IF(A308=Table!$A$5,H308,0)</f>
        <v>0</v>
      </c>
      <c r="Q308" s="539" t="str">
        <f t="shared" si="26"/>
        <v>01/1900</v>
      </c>
      <c r="R308" s="475">
        <f t="shared" si="29"/>
        <v>1</v>
      </c>
      <c r="S308" s="691"/>
      <c r="T308" s="691"/>
      <c r="U308" s="691"/>
      <c r="V308" s="691"/>
      <c r="W308" s="818"/>
      <c r="X308" s="818"/>
      <c r="Y308" s="818"/>
      <c r="Z308" s="818"/>
    </row>
    <row r="309" spans="1:26" ht="15">
      <c r="A309" s="537"/>
      <c r="B309" s="669"/>
      <c r="C309" s="537"/>
      <c r="D309" s="848" t="str">
        <f t="shared" si="27"/>
        <v>Caisse-01/1900</v>
      </c>
      <c r="E309" s="679"/>
      <c r="F309" s="673"/>
      <c r="G309" s="540"/>
      <c r="H309" s="930"/>
      <c r="I309" s="932"/>
      <c r="J309" s="930">
        <f t="shared" si="28"/>
        <v>0</v>
      </c>
      <c r="K309" s="930">
        <f t="shared" si="24"/>
        <v>0</v>
      </c>
      <c r="L309" s="705">
        <f t="shared" si="25"/>
        <v>0</v>
      </c>
      <c r="M309" s="537"/>
      <c r="N309" s="706">
        <f>+IF(A309="",0,IF(A309=Table!$A$5,L309,(IF(A309=Table!$A$3,0,IF(A309=Table!$A$4,L309,0)))))</f>
        <v>0</v>
      </c>
      <c r="O309" s="672"/>
      <c r="P309" s="707">
        <f>-IF(A309=Table!$A$5,I309,0)+IF(A309=Table!$A$5,H309,0)</f>
        <v>0</v>
      </c>
      <c r="Q309" s="539" t="str">
        <f t="shared" si="26"/>
        <v>01/1900</v>
      </c>
      <c r="R309" s="475">
        <f t="shared" si="29"/>
        <v>1</v>
      </c>
      <c r="S309" s="691"/>
      <c r="T309" s="691"/>
      <c r="U309" s="691"/>
      <c r="V309" s="691"/>
      <c r="W309" s="818"/>
      <c r="X309" s="818"/>
      <c r="Y309" s="818"/>
      <c r="Z309" s="818"/>
    </row>
    <row r="310" spans="1:26" ht="15">
      <c r="A310" s="537"/>
      <c r="B310" s="669"/>
      <c r="C310" s="537"/>
      <c r="D310" s="848" t="str">
        <f t="shared" si="27"/>
        <v>Caisse-01/1900</v>
      </c>
      <c r="E310" s="679"/>
      <c r="F310" s="673"/>
      <c r="G310" s="540"/>
      <c r="H310" s="930"/>
      <c r="I310" s="932"/>
      <c r="J310" s="930">
        <f t="shared" si="28"/>
        <v>0</v>
      </c>
      <c r="K310" s="930">
        <f t="shared" si="24"/>
        <v>0</v>
      </c>
      <c r="L310" s="705">
        <f t="shared" si="25"/>
        <v>0</v>
      </c>
      <c r="M310" s="537"/>
      <c r="N310" s="706">
        <f>+IF(A310="",0,IF(A310=Table!$A$5,L310,(IF(A310=Table!$A$3,0,IF(A310=Table!$A$4,L310,0)))))</f>
        <v>0</v>
      </c>
      <c r="O310" s="672"/>
      <c r="P310" s="707">
        <f>-IF(A310=Table!$A$5,I310,0)+IF(A310=Table!$A$5,H310,0)</f>
        <v>0</v>
      </c>
      <c r="Q310" s="539" t="str">
        <f t="shared" si="26"/>
        <v>01/1900</v>
      </c>
      <c r="R310" s="475">
        <f t="shared" si="29"/>
        <v>1</v>
      </c>
      <c r="S310" s="691"/>
      <c r="T310" s="691"/>
      <c r="U310" s="691"/>
      <c r="V310" s="691"/>
      <c r="W310" s="818"/>
      <c r="X310" s="818"/>
      <c r="Y310" s="818"/>
      <c r="Z310" s="818"/>
    </row>
    <row r="311" spans="1:26" ht="15">
      <c r="A311" s="537"/>
      <c r="B311" s="669"/>
      <c r="C311" s="537"/>
      <c r="D311" s="848" t="str">
        <f t="shared" si="27"/>
        <v>Caisse-01/1900</v>
      </c>
      <c r="E311" s="679"/>
      <c r="F311" s="673"/>
      <c r="G311" s="540"/>
      <c r="H311" s="930"/>
      <c r="I311" s="932"/>
      <c r="J311" s="930">
        <f t="shared" si="28"/>
        <v>0</v>
      </c>
      <c r="K311" s="930">
        <f t="shared" si="24"/>
        <v>0</v>
      </c>
      <c r="L311" s="705">
        <f t="shared" si="25"/>
        <v>0</v>
      </c>
      <c r="M311" s="537"/>
      <c r="N311" s="706">
        <f>+IF(A311="",0,IF(A311=Table!$A$5,L311,(IF(A311=Table!$A$3,0,IF(A311=Table!$A$4,L311,0)))))</f>
        <v>0</v>
      </c>
      <c r="O311" s="672"/>
      <c r="P311" s="707">
        <f>-IF(A311=Table!$A$5,I311,0)+IF(A311=Table!$A$5,H311,0)</f>
        <v>0</v>
      </c>
      <c r="Q311" s="539" t="str">
        <f t="shared" si="26"/>
        <v>01/1900</v>
      </c>
      <c r="R311" s="475">
        <f t="shared" si="29"/>
        <v>1</v>
      </c>
      <c r="S311" s="691"/>
      <c r="T311" s="691"/>
      <c r="U311" s="691"/>
      <c r="V311" s="691"/>
      <c r="W311" s="818"/>
      <c r="X311" s="818"/>
      <c r="Y311" s="818"/>
      <c r="Z311" s="818"/>
    </row>
    <row r="312" spans="1:26" ht="15">
      <c r="A312" s="537"/>
      <c r="B312" s="669"/>
      <c r="C312" s="537"/>
      <c r="D312" s="848" t="str">
        <f t="shared" si="27"/>
        <v>Caisse-01/1900</v>
      </c>
      <c r="E312" s="678"/>
      <c r="F312" s="673"/>
      <c r="G312" s="540"/>
      <c r="H312" s="930"/>
      <c r="I312" s="932"/>
      <c r="J312" s="930">
        <f t="shared" si="28"/>
        <v>0</v>
      </c>
      <c r="K312" s="930">
        <f t="shared" si="24"/>
        <v>0</v>
      </c>
      <c r="L312" s="705">
        <f t="shared" si="25"/>
        <v>0</v>
      </c>
      <c r="M312" s="537"/>
      <c r="N312" s="706">
        <f>+IF(A312="",0,IF(A312=Table!$A$5,L312,(IF(A312=Table!$A$3,0,IF(A312=Table!$A$4,L312,0)))))</f>
        <v>0</v>
      </c>
      <c r="O312" s="672"/>
      <c r="P312" s="707">
        <f>-IF(A312=Table!$A$5,I312,0)+IF(A312=Table!$A$5,H312,0)</f>
        <v>0</v>
      </c>
      <c r="Q312" s="539" t="str">
        <f t="shared" si="26"/>
        <v>01/1900</v>
      </c>
      <c r="R312" s="475">
        <f t="shared" si="29"/>
        <v>1</v>
      </c>
      <c r="S312" s="691"/>
      <c r="T312" s="691"/>
      <c r="U312" s="691"/>
      <c r="V312" s="691"/>
      <c r="W312" s="818"/>
      <c r="X312" s="818"/>
      <c r="Y312" s="818"/>
      <c r="Z312" s="818"/>
    </row>
    <row r="313" spans="1:26" ht="15">
      <c r="A313" s="537"/>
      <c r="B313" s="669"/>
      <c r="C313" s="537"/>
      <c r="D313" s="848" t="str">
        <f t="shared" si="27"/>
        <v>Caisse-01/1900</v>
      </c>
      <c r="E313" s="678"/>
      <c r="F313" s="673"/>
      <c r="G313" s="540"/>
      <c r="H313" s="930"/>
      <c r="I313" s="932"/>
      <c r="J313" s="930">
        <f t="shared" si="28"/>
        <v>0</v>
      </c>
      <c r="K313" s="930">
        <f t="shared" si="24"/>
        <v>0</v>
      </c>
      <c r="L313" s="705">
        <f t="shared" si="25"/>
        <v>0</v>
      </c>
      <c r="M313" s="537"/>
      <c r="N313" s="706">
        <f>+IF(A313="",0,IF(A313=Table!$A$5,L313,(IF(A313=Table!$A$3,0,IF(A313=Table!$A$4,L313,0)))))</f>
        <v>0</v>
      </c>
      <c r="O313" s="672"/>
      <c r="P313" s="707">
        <f>-IF(A313=Table!$A$5,I313,0)+IF(A313=Table!$A$5,H313,0)</f>
        <v>0</v>
      </c>
      <c r="Q313" s="539" t="str">
        <f t="shared" si="26"/>
        <v>01/1900</v>
      </c>
      <c r="R313" s="475">
        <f t="shared" si="29"/>
        <v>1</v>
      </c>
      <c r="S313" s="691"/>
      <c r="T313" s="691"/>
      <c r="U313" s="691"/>
      <c r="V313" s="691"/>
      <c r="W313" s="818"/>
      <c r="X313" s="818"/>
      <c r="Y313" s="818"/>
      <c r="Z313" s="818"/>
    </row>
    <row r="314" spans="1:26" ht="15">
      <c r="A314" s="537"/>
      <c r="B314" s="669"/>
      <c r="C314" s="537"/>
      <c r="D314" s="848" t="str">
        <f t="shared" si="27"/>
        <v>Caisse-01/1900</v>
      </c>
      <c r="E314" s="679"/>
      <c r="F314" s="673"/>
      <c r="G314" s="540"/>
      <c r="H314" s="930"/>
      <c r="I314" s="932"/>
      <c r="J314" s="930">
        <f t="shared" si="28"/>
        <v>0</v>
      </c>
      <c r="K314" s="930">
        <f t="shared" si="24"/>
        <v>0</v>
      </c>
      <c r="L314" s="705">
        <f t="shared" si="25"/>
        <v>0</v>
      </c>
      <c r="M314" s="537"/>
      <c r="N314" s="706">
        <f>+IF(A314="",0,IF(A314=Table!$A$5,L314,(IF(A314=Table!$A$3,0,IF(A314=Table!$A$4,L314,0)))))</f>
        <v>0</v>
      </c>
      <c r="O314" s="672"/>
      <c r="P314" s="707">
        <f>-IF(A314=Table!$A$5,I314,0)+IF(A314=Table!$A$5,H314,0)</f>
        <v>0</v>
      </c>
      <c r="Q314" s="539" t="str">
        <f t="shared" si="26"/>
        <v>01/1900</v>
      </c>
      <c r="R314" s="475">
        <f t="shared" si="29"/>
        <v>1</v>
      </c>
      <c r="S314" s="691"/>
      <c r="T314" s="691"/>
      <c r="U314" s="691"/>
      <c r="V314" s="691"/>
      <c r="W314" s="818"/>
      <c r="X314" s="818"/>
      <c r="Y314" s="818"/>
      <c r="Z314" s="818"/>
    </row>
    <row r="315" spans="1:26" ht="15">
      <c r="A315" s="537"/>
      <c r="B315" s="669"/>
      <c r="C315" s="537"/>
      <c r="D315" s="848" t="str">
        <f t="shared" si="27"/>
        <v>Caisse-01/1900</v>
      </c>
      <c r="E315" s="679"/>
      <c r="F315" s="673"/>
      <c r="G315" s="540"/>
      <c r="H315" s="930"/>
      <c r="I315" s="932"/>
      <c r="J315" s="930">
        <f t="shared" si="28"/>
        <v>0</v>
      </c>
      <c r="K315" s="930">
        <f t="shared" si="24"/>
        <v>0</v>
      </c>
      <c r="L315" s="705">
        <f t="shared" si="25"/>
        <v>0</v>
      </c>
      <c r="M315" s="537"/>
      <c r="N315" s="706">
        <f>+IF(A315="",0,IF(A315=Table!$A$5,L315,(IF(A315=Table!$A$3,0,IF(A315=Table!$A$4,L315,0)))))</f>
        <v>0</v>
      </c>
      <c r="O315" s="672"/>
      <c r="P315" s="707">
        <f>-IF(A315=Table!$A$5,I315,0)+IF(A315=Table!$A$5,H315,0)</f>
        <v>0</v>
      </c>
      <c r="Q315" s="539" t="str">
        <f t="shared" si="26"/>
        <v>01/1900</v>
      </c>
      <c r="R315" s="475">
        <f t="shared" si="29"/>
        <v>1</v>
      </c>
      <c r="S315" s="691"/>
      <c r="T315" s="691"/>
      <c r="U315" s="691"/>
      <c r="V315" s="691"/>
      <c r="W315" s="818"/>
      <c r="X315" s="818"/>
      <c r="Y315" s="818"/>
      <c r="Z315" s="818"/>
    </row>
    <row r="316" spans="1:26" ht="15">
      <c r="A316" s="537"/>
      <c r="B316" s="669"/>
      <c r="C316" s="537"/>
      <c r="D316" s="848" t="str">
        <f t="shared" si="27"/>
        <v>Caisse-01/1900</v>
      </c>
      <c r="E316" s="679"/>
      <c r="F316" s="673"/>
      <c r="G316" s="540"/>
      <c r="H316" s="930"/>
      <c r="I316" s="932"/>
      <c r="J316" s="930">
        <f t="shared" si="28"/>
        <v>0</v>
      </c>
      <c r="K316" s="930">
        <f t="shared" si="24"/>
        <v>0</v>
      </c>
      <c r="L316" s="705">
        <f t="shared" si="25"/>
        <v>0</v>
      </c>
      <c r="M316" s="537"/>
      <c r="N316" s="706">
        <f>+IF(A316="",0,IF(A316=Table!$A$5,L316,(IF(A316=Table!$A$3,0,IF(A316=Table!$A$4,L316,0)))))</f>
        <v>0</v>
      </c>
      <c r="O316" s="672"/>
      <c r="P316" s="707">
        <f>-IF(A316=Table!$A$5,I316,0)+IF(A316=Table!$A$5,H316,0)</f>
        <v>0</v>
      </c>
      <c r="Q316" s="539" t="str">
        <f t="shared" si="26"/>
        <v>01/1900</v>
      </c>
      <c r="R316" s="475">
        <f t="shared" si="29"/>
        <v>1</v>
      </c>
      <c r="S316" s="691"/>
      <c r="T316" s="691"/>
      <c r="U316" s="691"/>
      <c r="V316" s="691"/>
      <c r="W316" s="818"/>
      <c r="X316" s="818"/>
      <c r="Y316" s="818"/>
      <c r="Z316" s="818"/>
    </row>
    <row r="317" spans="1:26" ht="15">
      <c r="A317" s="537"/>
      <c r="B317" s="669"/>
      <c r="C317" s="537"/>
      <c r="D317" s="848" t="str">
        <f t="shared" si="27"/>
        <v>Caisse-01/1900</v>
      </c>
      <c r="E317" s="679"/>
      <c r="F317" s="673"/>
      <c r="G317" s="540"/>
      <c r="H317" s="930"/>
      <c r="I317" s="932"/>
      <c r="J317" s="930">
        <f t="shared" si="28"/>
        <v>0</v>
      </c>
      <c r="K317" s="930">
        <f t="shared" si="24"/>
        <v>0</v>
      </c>
      <c r="L317" s="705">
        <f t="shared" si="25"/>
        <v>0</v>
      </c>
      <c r="M317" s="537"/>
      <c r="N317" s="706">
        <f>+IF(A317="",0,IF(A317=Table!$A$5,L317,(IF(A317=Table!$A$3,0,IF(A317=Table!$A$4,L317,0)))))</f>
        <v>0</v>
      </c>
      <c r="O317" s="672"/>
      <c r="P317" s="707">
        <f>-IF(A317=Table!$A$5,I317,0)+IF(A317=Table!$A$5,H317,0)</f>
        <v>0</v>
      </c>
      <c r="Q317" s="539" t="str">
        <f t="shared" si="26"/>
        <v>01/1900</v>
      </c>
      <c r="R317" s="475">
        <f t="shared" si="29"/>
        <v>1</v>
      </c>
      <c r="S317" s="691"/>
      <c r="T317" s="691"/>
      <c r="U317" s="691"/>
      <c r="V317" s="691"/>
      <c r="W317" s="818"/>
      <c r="X317" s="818"/>
      <c r="Y317" s="818"/>
      <c r="Z317" s="818"/>
    </row>
    <row r="318" spans="1:26" ht="15">
      <c r="A318" s="537"/>
      <c r="B318" s="669"/>
      <c r="C318" s="537"/>
      <c r="D318" s="848" t="str">
        <f t="shared" si="27"/>
        <v>Caisse-01/1900</v>
      </c>
      <c r="E318" s="679"/>
      <c r="F318" s="673"/>
      <c r="G318" s="540"/>
      <c r="H318" s="930"/>
      <c r="I318" s="932"/>
      <c r="J318" s="930">
        <f t="shared" si="28"/>
        <v>0</v>
      </c>
      <c r="K318" s="930">
        <f t="shared" si="24"/>
        <v>0</v>
      </c>
      <c r="L318" s="705">
        <f t="shared" si="25"/>
        <v>0</v>
      </c>
      <c r="M318" s="537"/>
      <c r="N318" s="706">
        <f>+IF(A318="",0,IF(A318=Table!$A$5,L318,(IF(A318=Table!$A$3,0,IF(A318=Table!$A$4,L318,0)))))</f>
        <v>0</v>
      </c>
      <c r="O318" s="672"/>
      <c r="P318" s="707">
        <f>-IF(A318=Table!$A$5,I318,0)+IF(A318=Table!$A$5,H318,0)</f>
        <v>0</v>
      </c>
      <c r="Q318" s="539" t="str">
        <f t="shared" si="26"/>
        <v>01/1900</v>
      </c>
      <c r="R318" s="475">
        <f t="shared" si="29"/>
        <v>1</v>
      </c>
      <c r="S318" s="691"/>
      <c r="T318" s="691"/>
      <c r="U318" s="691"/>
      <c r="V318" s="691"/>
      <c r="W318" s="818"/>
      <c r="X318" s="818"/>
      <c r="Y318" s="818"/>
      <c r="Z318" s="818"/>
    </row>
    <row r="319" spans="1:26" ht="15">
      <c r="A319" s="537"/>
      <c r="B319" s="669"/>
      <c r="C319" s="537"/>
      <c r="D319" s="848" t="str">
        <f t="shared" si="27"/>
        <v>Caisse-01/1900</v>
      </c>
      <c r="E319" s="679"/>
      <c r="F319" s="673"/>
      <c r="G319" s="540"/>
      <c r="H319" s="930"/>
      <c r="I319" s="932"/>
      <c r="J319" s="930">
        <f t="shared" si="28"/>
        <v>0</v>
      </c>
      <c r="K319" s="930">
        <f t="shared" si="24"/>
        <v>0</v>
      </c>
      <c r="L319" s="705">
        <f t="shared" si="25"/>
        <v>0</v>
      </c>
      <c r="M319" s="537"/>
      <c r="N319" s="706">
        <f>+IF(A319="",0,IF(A319=Table!$A$5,L319,(IF(A319=Table!$A$3,0,IF(A319=Table!$A$4,L319,0)))))</f>
        <v>0</v>
      </c>
      <c r="O319" s="672"/>
      <c r="P319" s="707">
        <f>-IF(A319=Table!$A$5,I319,0)+IF(A319=Table!$A$5,H319,0)</f>
        <v>0</v>
      </c>
      <c r="Q319" s="539" t="str">
        <f t="shared" si="26"/>
        <v>01/1900</v>
      </c>
      <c r="R319" s="475">
        <f t="shared" si="29"/>
        <v>1</v>
      </c>
      <c r="S319" s="691"/>
      <c r="T319" s="691"/>
      <c r="U319" s="691"/>
      <c r="V319" s="691"/>
      <c r="W319" s="818"/>
      <c r="X319" s="818"/>
      <c r="Y319" s="818"/>
      <c r="Z319" s="818"/>
    </row>
    <row r="320" spans="1:26" ht="15">
      <c r="A320" s="537"/>
      <c r="B320" s="669"/>
      <c r="C320" s="537"/>
      <c r="D320" s="848" t="str">
        <f t="shared" si="27"/>
        <v>Caisse-01/1900</v>
      </c>
      <c r="E320" s="679"/>
      <c r="F320" s="673"/>
      <c r="G320" s="540"/>
      <c r="H320" s="930"/>
      <c r="I320" s="932"/>
      <c r="J320" s="930">
        <f t="shared" si="28"/>
        <v>0</v>
      </c>
      <c r="K320" s="930">
        <f t="shared" si="24"/>
        <v>0</v>
      </c>
      <c r="L320" s="705">
        <f t="shared" si="25"/>
        <v>0</v>
      </c>
      <c r="M320" s="537"/>
      <c r="N320" s="706">
        <f>+IF(A320="",0,IF(A320=Table!$A$5,L320,(IF(A320=Table!$A$3,0,IF(A320=Table!$A$4,L320,0)))))</f>
        <v>0</v>
      </c>
      <c r="O320" s="672"/>
      <c r="P320" s="707">
        <f>-IF(A320=Table!$A$5,I320,0)+IF(A320=Table!$A$5,H320,0)</f>
        <v>0</v>
      </c>
      <c r="Q320" s="539" t="str">
        <f t="shared" si="26"/>
        <v>01/1900</v>
      </c>
      <c r="R320" s="475">
        <f t="shared" si="29"/>
        <v>1</v>
      </c>
      <c r="S320" s="691"/>
      <c r="T320" s="691"/>
      <c r="U320" s="691"/>
      <c r="V320" s="691"/>
      <c r="W320" s="818"/>
      <c r="X320" s="818"/>
      <c r="Y320" s="818"/>
      <c r="Z320" s="818"/>
    </row>
    <row r="321" spans="1:26" ht="15">
      <c r="A321" s="537"/>
      <c r="B321" s="669"/>
      <c r="C321" s="537"/>
      <c r="D321" s="848" t="str">
        <f t="shared" si="27"/>
        <v>Caisse-01/1900</v>
      </c>
      <c r="E321" s="678"/>
      <c r="F321" s="673"/>
      <c r="G321" s="540"/>
      <c r="H321" s="930"/>
      <c r="I321" s="932"/>
      <c r="J321" s="930">
        <f t="shared" si="28"/>
        <v>0</v>
      </c>
      <c r="K321" s="930">
        <f t="shared" si="24"/>
        <v>0</v>
      </c>
      <c r="L321" s="705">
        <f t="shared" si="25"/>
        <v>0</v>
      </c>
      <c r="M321" s="537"/>
      <c r="N321" s="706">
        <f>+IF(A321="",0,IF(A321=Table!$A$5,L321,(IF(A321=Table!$A$3,0,IF(A321=Table!$A$4,L321,0)))))</f>
        <v>0</v>
      </c>
      <c r="O321" s="672"/>
      <c r="P321" s="707">
        <f>-IF(A321=Table!$A$5,I321,0)+IF(A321=Table!$A$5,H321,0)</f>
        <v>0</v>
      </c>
      <c r="Q321" s="539" t="str">
        <f t="shared" si="26"/>
        <v>01/1900</v>
      </c>
      <c r="R321" s="475">
        <f t="shared" si="29"/>
        <v>1</v>
      </c>
      <c r="S321" s="691"/>
      <c r="T321" s="691"/>
      <c r="U321" s="691"/>
      <c r="V321" s="691"/>
      <c r="W321" s="818"/>
      <c r="X321" s="818"/>
      <c r="Y321" s="818"/>
      <c r="Z321" s="818"/>
    </row>
    <row r="322" spans="1:26" ht="15">
      <c r="A322" s="537"/>
      <c r="B322" s="669"/>
      <c r="C322" s="537"/>
      <c r="D322" s="848" t="str">
        <f t="shared" si="27"/>
        <v>Caisse-01/1900</v>
      </c>
      <c r="E322" s="679"/>
      <c r="F322" s="684"/>
      <c r="G322" s="540"/>
      <c r="H322" s="930"/>
      <c r="I322" s="932"/>
      <c r="J322" s="930">
        <f t="shared" si="28"/>
        <v>0</v>
      </c>
      <c r="K322" s="930">
        <f t="shared" si="24"/>
        <v>0</v>
      </c>
      <c r="L322" s="705">
        <f t="shared" si="25"/>
        <v>0</v>
      </c>
      <c r="M322" s="537"/>
      <c r="N322" s="706">
        <f>+IF(A322="",0,IF(A322=Table!$A$5,L322,(IF(A322=Table!$A$3,0,IF(A322=Table!$A$4,L322,0)))))</f>
        <v>0</v>
      </c>
      <c r="O322" s="672"/>
      <c r="P322" s="707">
        <f>-IF(A322=Table!$A$5,I322,0)+IF(A322=Table!$A$5,H322,0)</f>
        <v>0</v>
      </c>
      <c r="Q322" s="539" t="str">
        <f t="shared" si="26"/>
        <v>01/1900</v>
      </c>
      <c r="R322" s="475">
        <f t="shared" si="29"/>
        <v>1</v>
      </c>
      <c r="S322" s="691"/>
      <c r="T322" s="691"/>
      <c r="U322" s="691"/>
      <c r="V322" s="691"/>
      <c r="W322" s="818"/>
      <c r="X322" s="818"/>
      <c r="Y322" s="818"/>
      <c r="Z322" s="818"/>
    </row>
    <row r="323" spans="1:26" ht="15">
      <c r="A323" s="537"/>
      <c r="B323" s="669"/>
      <c r="C323" s="537"/>
      <c r="D323" s="848" t="str">
        <f t="shared" si="27"/>
        <v>Caisse-01/1900</v>
      </c>
      <c r="E323" s="679"/>
      <c r="F323" s="684"/>
      <c r="G323" s="540"/>
      <c r="H323" s="930"/>
      <c r="I323" s="932"/>
      <c r="J323" s="930">
        <f t="shared" si="28"/>
        <v>0</v>
      </c>
      <c r="K323" s="930">
        <f t="shared" si="24"/>
        <v>0</v>
      </c>
      <c r="L323" s="705">
        <f t="shared" si="25"/>
        <v>0</v>
      </c>
      <c r="M323" s="537"/>
      <c r="N323" s="706">
        <f>+IF(A323="",0,IF(A323=Table!$A$5,L323,(IF(A323=Table!$A$3,0,IF(A323=Table!$A$4,L323,0)))))</f>
        <v>0</v>
      </c>
      <c r="O323" s="672"/>
      <c r="P323" s="707">
        <f>-IF(A323=Table!$A$5,I323,0)+IF(A323=Table!$A$5,H323,0)</f>
        <v>0</v>
      </c>
      <c r="Q323" s="539" t="str">
        <f t="shared" si="26"/>
        <v>01/1900</v>
      </c>
      <c r="R323" s="475">
        <f t="shared" si="29"/>
        <v>1</v>
      </c>
      <c r="S323" s="691"/>
      <c r="T323" s="691"/>
      <c r="U323" s="691"/>
      <c r="V323" s="691"/>
      <c r="W323" s="818"/>
      <c r="X323" s="818"/>
      <c r="Y323" s="818"/>
      <c r="Z323" s="818"/>
    </row>
    <row r="324" spans="1:26" ht="15">
      <c r="A324" s="537"/>
      <c r="B324" s="669"/>
      <c r="C324" s="537"/>
      <c r="D324" s="848" t="str">
        <f t="shared" si="27"/>
        <v>Caisse-01/1900</v>
      </c>
      <c r="E324" s="678"/>
      <c r="F324" s="671"/>
      <c r="G324" s="540"/>
      <c r="H324" s="932"/>
      <c r="I324" s="930"/>
      <c r="J324" s="930">
        <f t="shared" si="28"/>
        <v>0</v>
      </c>
      <c r="K324" s="930">
        <f t="shared" si="24"/>
        <v>0</v>
      </c>
      <c r="L324" s="705">
        <f t="shared" si="25"/>
        <v>0</v>
      </c>
      <c r="M324" s="537"/>
      <c r="N324" s="706">
        <f>+IF(A324="",0,IF(A324=Table!$A$5,L324,(IF(A324=Table!$A$3,0,IF(A324=Table!$A$4,L324,0)))))</f>
        <v>0</v>
      </c>
      <c r="O324" s="672"/>
      <c r="P324" s="707">
        <f>-IF(A324=Table!$A$5,I324,0)+IF(A324=Table!$A$5,H324,0)</f>
        <v>0</v>
      </c>
      <c r="Q324" s="539" t="str">
        <f t="shared" si="26"/>
        <v>01/1900</v>
      </c>
      <c r="R324" s="475">
        <f t="shared" si="29"/>
        <v>1</v>
      </c>
      <c r="S324" s="691"/>
      <c r="T324" s="691"/>
      <c r="U324" s="691"/>
      <c r="V324" s="691"/>
      <c r="W324" s="818"/>
      <c r="X324" s="818"/>
      <c r="Y324" s="818"/>
      <c r="Z324" s="818"/>
    </row>
    <row r="325" spans="1:26" ht="15">
      <c r="A325" s="537"/>
      <c r="B325" s="669"/>
      <c r="C325" s="537"/>
      <c r="D325" s="848" t="str">
        <f t="shared" si="27"/>
        <v>Caisse-01/1900</v>
      </c>
      <c r="E325" s="679"/>
      <c r="F325" s="673"/>
      <c r="G325" s="540"/>
      <c r="H325" s="930"/>
      <c r="I325" s="932"/>
      <c r="J325" s="930">
        <f t="shared" si="28"/>
        <v>0</v>
      </c>
      <c r="K325" s="930">
        <f t="shared" si="24"/>
        <v>0</v>
      </c>
      <c r="L325" s="705">
        <f t="shared" si="25"/>
        <v>0</v>
      </c>
      <c r="M325" s="537"/>
      <c r="N325" s="706">
        <f>+IF(A325="",0,IF(A325=Table!$A$5,L325,(IF(A325=Table!$A$3,0,IF(A325=Table!$A$4,L325,0)))))</f>
        <v>0</v>
      </c>
      <c r="O325" s="672"/>
      <c r="P325" s="707">
        <f>-IF(A325=Table!$A$5,I325,0)+IF(A325=Table!$A$5,H325,0)</f>
        <v>0</v>
      </c>
      <c r="Q325" s="539" t="str">
        <f t="shared" si="26"/>
        <v>01/1900</v>
      </c>
      <c r="R325" s="475">
        <f t="shared" si="29"/>
        <v>1</v>
      </c>
      <c r="S325" s="691"/>
      <c r="T325" s="691"/>
      <c r="U325" s="691"/>
      <c r="V325" s="691"/>
      <c r="W325" s="818"/>
      <c r="X325" s="818"/>
      <c r="Y325" s="818"/>
      <c r="Z325" s="818"/>
    </row>
    <row r="326" spans="1:26" ht="15">
      <c r="A326" s="537"/>
      <c r="B326" s="669"/>
      <c r="C326" s="537"/>
      <c r="D326" s="848" t="str">
        <f t="shared" si="27"/>
        <v>Caisse-01/1900</v>
      </c>
      <c r="E326" s="678"/>
      <c r="F326" s="686"/>
      <c r="G326" s="540"/>
      <c r="H326" s="930"/>
      <c r="I326" s="932"/>
      <c r="J326" s="930">
        <f t="shared" si="28"/>
        <v>0</v>
      </c>
      <c r="K326" s="930">
        <f t="shared" si="24"/>
        <v>0</v>
      </c>
      <c r="L326" s="705">
        <f t="shared" si="25"/>
        <v>0</v>
      </c>
      <c r="M326" s="537"/>
      <c r="N326" s="706">
        <f>+IF(A326="",0,IF(A326=Table!$A$5,L326,(IF(A326=Table!$A$3,0,IF(A326=Table!$A$4,L326,0)))))</f>
        <v>0</v>
      </c>
      <c r="O326" s="672"/>
      <c r="P326" s="707">
        <f>-IF(A326=Table!$A$5,I326,0)+IF(A326=Table!$A$5,H326,0)</f>
        <v>0</v>
      </c>
      <c r="Q326" s="539" t="str">
        <f t="shared" si="26"/>
        <v>01/1900</v>
      </c>
      <c r="R326" s="475">
        <f t="shared" si="29"/>
        <v>1</v>
      </c>
      <c r="S326" s="691"/>
      <c r="T326" s="691"/>
      <c r="U326" s="691"/>
      <c r="V326" s="691"/>
      <c r="W326" s="818"/>
      <c r="X326" s="818"/>
      <c r="Y326" s="818"/>
      <c r="Z326" s="818"/>
    </row>
    <row r="327" spans="1:26" ht="15">
      <c r="A327" s="537"/>
      <c r="B327" s="669"/>
      <c r="C327" s="537"/>
      <c r="D327" s="848" t="str">
        <f t="shared" si="27"/>
        <v>Caisse-01/1900</v>
      </c>
      <c r="E327" s="678"/>
      <c r="F327" s="673"/>
      <c r="G327" s="540"/>
      <c r="H327" s="930"/>
      <c r="I327" s="932"/>
      <c r="J327" s="930">
        <f t="shared" si="28"/>
        <v>0</v>
      </c>
      <c r="K327" s="930">
        <f t="shared" si="24"/>
        <v>0</v>
      </c>
      <c r="L327" s="705">
        <f t="shared" si="25"/>
        <v>0</v>
      </c>
      <c r="M327" s="537"/>
      <c r="N327" s="706">
        <f>+IF(A327="",0,IF(A327=Table!$A$5,L327,(IF(A327=Table!$A$3,0,IF(A327=Table!$A$4,L327,0)))))</f>
        <v>0</v>
      </c>
      <c r="O327" s="672"/>
      <c r="P327" s="707">
        <f>-IF(A327=Table!$A$5,I327,0)+IF(A327=Table!$A$5,H327,0)</f>
        <v>0</v>
      </c>
      <c r="Q327" s="539" t="str">
        <f t="shared" si="26"/>
        <v>01/1900</v>
      </c>
      <c r="R327" s="475">
        <f t="shared" si="29"/>
        <v>1</v>
      </c>
      <c r="S327" s="691"/>
      <c r="T327" s="691"/>
      <c r="U327" s="691"/>
      <c r="V327" s="691"/>
      <c r="W327" s="818"/>
      <c r="X327" s="818"/>
      <c r="Y327" s="818"/>
      <c r="Z327" s="818"/>
    </row>
    <row r="328" spans="1:26" ht="15">
      <c r="A328" s="537"/>
      <c r="B328" s="669"/>
      <c r="C328" s="537"/>
      <c r="D328" s="848" t="str">
        <f t="shared" si="27"/>
        <v>Caisse-01/1900</v>
      </c>
      <c r="E328" s="678"/>
      <c r="F328" s="673"/>
      <c r="G328" s="540"/>
      <c r="H328" s="930"/>
      <c r="I328" s="932"/>
      <c r="J328" s="930">
        <f t="shared" si="28"/>
        <v>0</v>
      </c>
      <c r="K328" s="930">
        <f t="shared" si="24"/>
        <v>0</v>
      </c>
      <c r="L328" s="705">
        <f t="shared" si="25"/>
        <v>0</v>
      </c>
      <c r="M328" s="537"/>
      <c r="N328" s="706">
        <f>+IF(A328="",0,IF(A328=Table!$A$5,L328,(IF(A328=Table!$A$3,0,IF(A328=Table!$A$4,L328,0)))))</f>
        <v>0</v>
      </c>
      <c r="O328" s="672"/>
      <c r="P328" s="707">
        <f>-IF(A328=Table!$A$5,I328,0)+IF(A328=Table!$A$5,H328,0)</f>
        <v>0</v>
      </c>
      <c r="Q328" s="539" t="str">
        <f t="shared" si="26"/>
        <v>01/1900</v>
      </c>
      <c r="R328" s="475">
        <f t="shared" si="29"/>
        <v>1</v>
      </c>
      <c r="S328" s="691"/>
      <c r="T328" s="691"/>
      <c r="U328" s="691"/>
      <c r="V328" s="691"/>
      <c r="W328" s="818"/>
      <c r="X328" s="818"/>
      <c r="Y328" s="818"/>
      <c r="Z328" s="818"/>
    </row>
    <row r="329" spans="1:26" ht="15">
      <c r="A329" s="537"/>
      <c r="B329" s="669"/>
      <c r="C329" s="537"/>
      <c r="D329" s="848" t="str">
        <f t="shared" si="27"/>
        <v>Caisse-01/1900</v>
      </c>
      <c r="E329" s="679"/>
      <c r="F329" s="684"/>
      <c r="G329" s="540"/>
      <c r="H329" s="930"/>
      <c r="I329" s="932"/>
      <c r="J329" s="930">
        <f t="shared" si="28"/>
        <v>0</v>
      </c>
      <c r="K329" s="930">
        <f t="shared" si="24"/>
        <v>0</v>
      </c>
      <c r="L329" s="705">
        <f t="shared" si="25"/>
        <v>0</v>
      </c>
      <c r="M329" s="537"/>
      <c r="N329" s="706">
        <f>+IF(A329="",0,IF(A329=Table!$A$5,L329,(IF(A329=Table!$A$3,0,IF(A329=Table!$A$4,L329,0)))))</f>
        <v>0</v>
      </c>
      <c r="O329" s="672"/>
      <c r="P329" s="707">
        <f>-IF(A329=Table!$A$5,I329,0)+IF(A329=Table!$A$5,H329,0)</f>
        <v>0</v>
      </c>
      <c r="Q329" s="539" t="str">
        <f t="shared" si="26"/>
        <v>01/1900</v>
      </c>
      <c r="R329" s="475">
        <f t="shared" si="29"/>
        <v>1</v>
      </c>
      <c r="S329" s="691"/>
      <c r="T329" s="691"/>
      <c r="U329" s="691"/>
      <c r="V329" s="691"/>
      <c r="W329" s="818"/>
      <c r="X329" s="818"/>
      <c r="Y329" s="818"/>
      <c r="Z329" s="818"/>
    </row>
    <row r="330" spans="1:26" ht="15">
      <c r="A330" s="537"/>
      <c r="B330" s="669"/>
      <c r="C330" s="537"/>
      <c r="D330" s="848" t="str">
        <f t="shared" si="27"/>
        <v>Caisse-01/1900</v>
      </c>
      <c r="E330" s="679"/>
      <c r="F330" s="684"/>
      <c r="G330" s="540"/>
      <c r="H330" s="930"/>
      <c r="I330" s="932"/>
      <c r="J330" s="930">
        <f t="shared" si="28"/>
        <v>0</v>
      </c>
      <c r="K330" s="930">
        <f t="shared" si="24"/>
        <v>0</v>
      </c>
      <c r="L330" s="705">
        <f t="shared" si="25"/>
        <v>0</v>
      </c>
      <c r="M330" s="537"/>
      <c r="N330" s="706">
        <f>+IF(A330="",0,IF(A330=Table!$A$5,L330,(IF(A330=Table!$A$3,0,IF(A330=Table!$A$4,L330,0)))))</f>
        <v>0</v>
      </c>
      <c r="O330" s="672"/>
      <c r="P330" s="707">
        <f>-IF(A330=Table!$A$5,I330,0)+IF(A330=Table!$A$5,H330,0)</f>
        <v>0</v>
      </c>
      <c r="Q330" s="539" t="str">
        <f t="shared" si="26"/>
        <v>01/1900</v>
      </c>
      <c r="R330" s="475">
        <f t="shared" si="29"/>
        <v>1</v>
      </c>
      <c r="S330" s="691"/>
      <c r="T330" s="691"/>
      <c r="U330" s="691"/>
      <c r="V330" s="691"/>
      <c r="W330" s="818"/>
      <c r="X330" s="818"/>
      <c r="Y330" s="818"/>
      <c r="Z330" s="818"/>
    </row>
    <row r="331" spans="1:26" ht="15">
      <c r="A331" s="537"/>
      <c r="B331" s="669"/>
      <c r="C331" s="537"/>
      <c r="D331" s="848" t="str">
        <f t="shared" si="27"/>
        <v>Caisse-01/1900</v>
      </c>
      <c r="E331" s="670"/>
      <c r="F331" s="677"/>
      <c r="G331" s="540"/>
      <c r="H331" s="930"/>
      <c r="I331" s="932"/>
      <c r="J331" s="930">
        <f t="shared" si="28"/>
        <v>0</v>
      </c>
      <c r="K331" s="930">
        <f t="shared" ref="K331:K394" si="30">+IFERROR((+INDEX($O$4:$Z$4,MATCH(Q331,$O$3:$Z$3,0))),0)</f>
        <v>0</v>
      </c>
      <c r="L331" s="705">
        <f t="shared" ref="L331:L394" si="31">IFERROR((H331/K331-I331/K331),0)</f>
        <v>0</v>
      </c>
      <c r="M331" s="537"/>
      <c r="N331" s="706">
        <f>+IF(A331="",0,IF(A331=Table!$A$5,L331,(IF(A331=Table!$A$3,0,IF(A331=Table!$A$4,L331,0)))))</f>
        <v>0</v>
      </c>
      <c r="O331" s="672"/>
      <c r="P331" s="707">
        <f>-IF(A331=Table!$A$5,I331,0)+IF(A331=Table!$A$5,H331,0)</f>
        <v>0</v>
      </c>
      <c r="Q331" s="539" t="str">
        <f t="shared" ref="Q331:Q388" si="32">+TEXT(B331,"mm/aaaa")</f>
        <v>01/1900</v>
      </c>
      <c r="R331" s="475">
        <f t="shared" si="29"/>
        <v>1</v>
      </c>
      <c r="S331" s="691"/>
      <c r="T331" s="691"/>
      <c r="U331" s="691"/>
      <c r="V331" s="691"/>
      <c r="W331" s="818"/>
      <c r="X331" s="818"/>
      <c r="Y331" s="818"/>
      <c r="Z331" s="818"/>
    </row>
    <row r="332" spans="1:26" ht="15">
      <c r="A332" s="537"/>
      <c r="B332" s="669"/>
      <c r="C332" s="537"/>
      <c r="D332" s="848" t="str">
        <f t="shared" ref="D332:D395" si="33">"Caisse-"&amp;Q332</f>
        <v>Caisse-01/1900</v>
      </c>
      <c r="E332" s="676"/>
      <c r="F332" s="677"/>
      <c r="G332" s="540"/>
      <c r="H332" s="932"/>
      <c r="I332" s="930"/>
      <c r="J332" s="930">
        <f t="shared" ref="J332:J395" si="34">+J331+H332-I332</f>
        <v>0</v>
      </c>
      <c r="K332" s="930">
        <f t="shared" si="30"/>
        <v>0</v>
      </c>
      <c r="L332" s="705">
        <f t="shared" si="31"/>
        <v>0</v>
      </c>
      <c r="M332" s="537"/>
      <c r="N332" s="706">
        <f>+IF(A332="",0,IF(A332=Table!$A$5,L332,(IF(A332=Table!$A$3,0,IF(A332=Table!$A$4,L332,0)))))</f>
        <v>0</v>
      </c>
      <c r="O332" s="672"/>
      <c r="P332" s="707">
        <f>-IF(A332=Table!$A$5,I332,0)+IF(A332=Table!$A$5,H332,0)</f>
        <v>0</v>
      </c>
      <c r="Q332" s="539" t="str">
        <f t="shared" si="32"/>
        <v>01/1900</v>
      </c>
      <c r="R332" s="475">
        <f t="shared" ref="R332:R395" si="35">ROUNDUP(MONTH(Q332)/3,0)</f>
        <v>1</v>
      </c>
      <c r="S332" s="691"/>
      <c r="T332" s="691"/>
      <c r="U332" s="691"/>
      <c r="V332" s="691"/>
      <c r="W332" s="818"/>
      <c r="X332" s="818"/>
      <c r="Y332" s="818"/>
      <c r="Z332" s="818"/>
    </row>
    <row r="333" spans="1:26" ht="15">
      <c r="A333" s="537"/>
      <c r="B333" s="669"/>
      <c r="C333" s="537"/>
      <c r="D333" s="848" t="str">
        <f t="shared" si="33"/>
        <v>Caisse-01/1900</v>
      </c>
      <c r="E333" s="678"/>
      <c r="F333" s="673"/>
      <c r="G333" s="540"/>
      <c r="H333" s="930"/>
      <c r="I333" s="932"/>
      <c r="J333" s="930">
        <f t="shared" si="34"/>
        <v>0</v>
      </c>
      <c r="K333" s="930">
        <f t="shared" si="30"/>
        <v>0</v>
      </c>
      <c r="L333" s="705">
        <f t="shared" si="31"/>
        <v>0</v>
      </c>
      <c r="M333" s="537"/>
      <c r="N333" s="706">
        <f>+IF(A333="",0,IF(A333=Table!$A$5,L333,(IF(A333=Table!$A$3,0,IF(A333=Table!$A$4,L333,0)))))</f>
        <v>0</v>
      </c>
      <c r="O333" s="672"/>
      <c r="P333" s="707">
        <f>-IF(A333=Table!$A$5,I333,0)+IF(A333=Table!$A$5,H333,0)</f>
        <v>0</v>
      </c>
      <c r="Q333" s="539" t="str">
        <f t="shared" si="32"/>
        <v>01/1900</v>
      </c>
      <c r="R333" s="475">
        <f t="shared" si="35"/>
        <v>1</v>
      </c>
      <c r="S333" s="691"/>
      <c r="T333" s="691"/>
      <c r="U333" s="691"/>
      <c r="V333" s="691"/>
      <c r="W333" s="818"/>
      <c r="X333" s="818"/>
      <c r="Y333" s="818"/>
      <c r="Z333" s="818"/>
    </row>
    <row r="334" spans="1:26" ht="15">
      <c r="A334" s="537"/>
      <c r="B334" s="669"/>
      <c r="C334" s="537"/>
      <c r="D334" s="848" t="str">
        <f t="shared" si="33"/>
        <v>Caisse-01/1900</v>
      </c>
      <c r="E334" s="670"/>
      <c r="F334" s="677"/>
      <c r="G334" s="540"/>
      <c r="H334" s="930"/>
      <c r="I334" s="932"/>
      <c r="J334" s="930">
        <f t="shared" si="34"/>
        <v>0</v>
      </c>
      <c r="K334" s="930">
        <f t="shared" si="30"/>
        <v>0</v>
      </c>
      <c r="L334" s="705">
        <f t="shared" si="31"/>
        <v>0</v>
      </c>
      <c r="M334" s="537"/>
      <c r="N334" s="706">
        <f>+IF(A334="",0,IF(A334=Table!$A$5,L334,(IF(A334=Table!$A$3,0,IF(A334=Table!$A$4,L334,0)))))</f>
        <v>0</v>
      </c>
      <c r="O334" s="672"/>
      <c r="P334" s="707">
        <f>-IF(A334=Table!$A$5,I334,0)+IF(A334=Table!$A$5,H334,0)</f>
        <v>0</v>
      </c>
      <c r="Q334" s="539" t="str">
        <f t="shared" si="32"/>
        <v>01/1900</v>
      </c>
      <c r="R334" s="475">
        <f t="shared" si="35"/>
        <v>1</v>
      </c>
      <c r="S334" s="691"/>
      <c r="T334" s="691"/>
      <c r="U334" s="691"/>
      <c r="V334" s="691"/>
      <c r="W334" s="818"/>
      <c r="X334" s="818"/>
      <c r="Y334" s="818"/>
      <c r="Z334" s="818"/>
    </row>
    <row r="335" spans="1:26" ht="15">
      <c r="A335" s="537"/>
      <c r="B335" s="669"/>
      <c r="C335" s="537"/>
      <c r="D335" s="848" t="str">
        <f t="shared" si="33"/>
        <v>Caisse-01/1900</v>
      </c>
      <c r="E335" s="678"/>
      <c r="F335" s="677"/>
      <c r="G335" s="540"/>
      <c r="H335" s="932"/>
      <c r="I335" s="930"/>
      <c r="J335" s="930">
        <f t="shared" si="34"/>
        <v>0</v>
      </c>
      <c r="K335" s="930">
        <f t="shared" si="30"/>
        <v>0</v>
      </c>
      <c r="L335" s="705">
        <f t="shared" si="31"/>
        <v>0</v>
      </c>
      <c r="M335" s="537"/>
      <c r="N335" s="706">
        <f>+IF(A335="",0,IF(A335=Table!$A$5,L335,(IF(A335=Table!$A$3,0,IF(A335=Table!$A$4,L335,0)))))</f>
        <v>0</v>
      </c>
      <c r="O335" s="672"/>
      <c r="P335" s="707">
        <f>-IF(A335=Table!$A$5,I335,0)+IF(A335=Table!$A$5,H335,0)</f>
        <v>0</v>
      </c>
      <c r="Q335" s="539" t="str">
        <f t="shared" si="32"/>
        <v>01/1900</v>
      </c>
      <c r="R335" s="475">
        <f t="shared" si="35"/>
        <v>1</v>
      </c>
      <c r="S335" s="691"/>
      <c r="T335" s="691"/>
      <c r="U335" s="691"/>
      <c r="V335" s="691"/>
      <c r="W335" s="818"/>
      <c r="X335" s="818"/>
      <c r="Y335" s="818"/>
      <c r="Z335" s="818"/>
    </row>
    <row r="336" spans="1:26" ht="15">
      <c r="A336" s="537"/>
      <c r="B336" s="669"/>
      <c r="C336" s="537"/>
      <c r="D336" s="848" t="str">
        <f t="shared" si="33"/>
        <v>Caisse-01/1900</v>
      </c>
      <c r="E336" s="679"/>
      <c r="F336" s="673"/>
      <c r="G336" s="540"/>
      <c r="H336" s="930"/>
      <c r="I336" s="932"/>
      <c r="J336" s="930">
        <f t="shared" si="34"/>
        <v>0</v>
      </c>
      <c r="K336" s="930">
        <f t="shared" si="30"/>
        <v>0</v>
      </c>
      <c r="L336" s="705">
        <f t="shared" si="31"/>
        <v>0</v>
      </c>
      <c r="M336" s="537"/>
      <c r="N336" s="706">
        <f>+IF(A336="",0,IF(A336=Table!$A$5,L336,(IF(A336=Table!$A$3,0,IF(A336=Table!$A$4,L336,0)))))</f>
        <v>0</v>
      </c>
      <c r="O336" s="672"/>
      <c r="P336" s="707">
        <f>-IF(A336=Table!$A$5,I336,0)+IF(A336=Table!$A$5,H336,0)</f>
        <v>0</v>
      </c>
      <c r="Q336" s="539" t="str">
        <f t="shared" si="32"/>
        <v>01/1900</v>
      </c>
      <c r="R336" s="475">
        <f t="shared" si="35"/>
        <v>1</v>
      </c>
      <c r="S336" s="691"/>
      <c r="T336" s="691"/>
      <c r="U336" s="691"/>
      <c r="V336" s="691"/>
      <c r="W336" s="818"/>
      <c r="X336" s="818"/>
      <c r="Y336" s="818"/>
      <c r="Z336" s="818"/>
    </row>
    <row r="337" spans="1:26" ht="15">
      <c r="A337" s="537"/>
      <c r="B337" s="669"/>
      <c r="C337" s="537"/>
      <c r="D337" s="848" t="str">
        <f t="shared" si="33"/>
        <v>Caisse-01/1900</v>
      </c>
      <c r="E337" s="679"/>
      <c r="F337" s="673"/>
      <c r="G337" s="540"/>
      <c r="H337" s="930"/>
      <c r="I337" s="932"/>
      <c r="J337" s="930">
        <f t="shared" si="34"/>
        <v>0</v>
      </c>
      <c r="K337" s="930">
        <f t="shared" si="30"/>
        <v>0</v>
      </c>
      <c r="L337" s="705">
        <f t="shared" si="31"/>
        <v>0</v>
      </c>
      <c r="M337" s="537"/>
      <c r="N337" s="706">
        <f>+IF(A337="",0,IF(A337=Table!$A$5,L337,(IF(A337=Table!$A$3,0,IF(A337=Table!$A$4,L337,0)))))</f>
        <v>0</v>
      </c>
      <c r="O337" s="672"/>
      <c r="P337" s="707">
        <f>-IF(A337=Table!$A$5,I337,0)+IF(A337=Table!$A$5,H337,0)</f>
        <v>0</v>
      </c>
      <c r="Q337" s="539" t="str">
        <f t="shared" si="32"/>
        <v>01/1900</v>
      </c>
      <c r="R337" s="475">
        <f t="shared" si="35"/>
        <v>1</v>
      </c>
      <c r="S337" s="691"/>
      <c r="T337" s="691"/>
      <c r="U337" s="691"/>
      <c r="V337" s="691"/>
      <c r="W337" s="818"/>
      <c r="X337" s="818"/>
      <c r="Y337" s="818"/>
      <c r="Z337" s="818"/>
    </row>
    <row r="338" spans="1:26" ht="15">
      <c r="A338" s="537"/>
      <c r="B338" s="669"/>
      <c r="C338" s="537"/>
      <c r="D338" s="848" t="str">
        <f t="shared" si="33"/>
        <v>Caisse-01/1900</v>
      </c>
      <c r="E338" s="679"/>
      <c r="F338" s="673"/>
      <c r="G338" s="540"/>
      <c r="H338" s="930"/>
      <c r="I338" s="932"/>
      <c r="J338" s="930">
        <f t="shared" si="34"/>
        <v>0</v>
      </c>
      <c r="K338" s="930">
        <f t="shared" si="30"/>
        <v>0</v>
      </c>
      <c r="L338" s="705">
        <f t="shared" si="31"/>
        <v>0</v>
      </c>
      <c r="M338" s="537"/>
      <c r="N338" s="706">
        <f>+IF(A338="",0,IF(A338=Table!$A$5,L338,(IF(A338=Table!$A$3,0,IF(A338=Table!$A$4,L338,0)))))</f>
        <v>0</v>
      </c>
      <c r="O338" s="672"/>
      <c r="P338" s="707">
        <f>-IF(A338=Table!$A$5,I338,0)+IF(A338=Table!$A$5,H338,0)</f>
        <v>0</v>
      </c>
      <c r="Q338" s="539" t="str">
        <f t="shared" si="32"/>
        <v>01/1900</v>
      </c>
      <c r="R338" s="475">
        <f t="shared" si="35"/>
        <v>1</v>
      </c>
      <c r="S338" s="691"/>
      <c r="T338" s="691"/>
      <c r="U338" s="691"/>
      <c r="V338" s="691"/>
      <c r="W338" s="818"/>
      <c r="X338" s="818"/>
      <c r="Y338" s="818"/>
      <c r="Z338" s="818"/>
    </row>
    <row r="339" spans="1:26" ht="15">
      <c r="A339" s="537"/>
      <c r="B339" s="669"/>
      <c r="C339" s="537"/>
      <c r="D339" s="848" t="str">
        <f t="shared" si="33"/>
        <v>Caisse-01/1900</v>
      </c>
      <c r="E339" s="678"/>
      <c r="F339" s="673"/>
      <c r="G339" s="540"/>
      <c r="H339" s="930"/>
      <c r="I339" s="932"/>
      <c r="J339" s="930">
        <f t="shared" si="34"/>
        <v>0</v>
      </c>
      <c r="K339" s="930">
        <f t="shared" si="30"/>
        <v>0</v>
      </c>
      <c r="L339" s="705">
        <f t="shared" si="31"/>
        <v>0</v>
      </c>
      <c r="M339" s="537"/>
      <c r="N339" s="706">
        <f>+IF(A339="",0,IF(A339=Table!$A$5,L339,(IF(A339=Table!$A$3,0,IF(A339=Table!$A$4,L339,0)))))</f>
        <v>0</v>
      </c>
      <c r="O339" s="672"/>
      <c r="P339" s="707">
        <f>-IF(A339=Table!$A$5,I339,0)+IF(A339=Table!$A$5,H339,0)</f>
        <v>0</v>
      </c>
      <c r="Q339" s="539" t="str">
        <f t="shared" si="32"/>
        <v>01/1900</v>
      </c>
      <c r="R339" s="475">
        <f t="shared" si="35"/>
        <v>1</v>
      </c>
      <c r="S339" s="691"/>
      <c r="T339" s="691"/>
      <c r="U339" s="691"/>
      <c r="V339" s="691"/>
      <c r="W339" s="818"/>
      <c r="X339" s="818"/>
      <c r="Y339" s="818"/>
      <c r="Z339" s="818"/>
    </row>
    <row r="340" spans="1:26" ht="15">
      <c r="A340" s="537"/>
      <c r="B340" s="669"/>
      <c r="C340" s="537"/>
      <c r="D340" s="848" t="str">
        <f t="shared" si="33"/>
        <v>Caisse-01/1900</v>
      </c>
      <c r="E340" s="678"/>
      <c r="F340" s="673"/>
      <c r="G340" s="540"/>
      <c r="H340" s="930"/>
      <c r="I340" s="932"/>
      <c r="J340" s="930">
        <f t="shared" si="34"/>
        <v>0</v>
      </c>
      <c r="K340" s="930">
        <f t="shared" si="30"/>
        <v>0</v>
      </c>
      <c r="L340" s="705">
        <f t="shared" si="31"/>
        <v>0</v>
      </c>
      <c r="M340" s="537"/>
      <c r="N340" s="706">
        <f>+IF(A340="",0,IF(A340=Table!$A$5,L340,(IF(A340=Table!$A$3,0,IF(A340=Table!$A$4,L340,0)))))</f>
        <v>0</v>
      </c>
      <c r="O340" s="672"/>
      <c r="P340" s="707">
        <f>-IF(A340=Table!$A$5,I340,0)+IF(A340=Table!$A$5,H340,0)</f>
        <v>0</v>
      </c>
      <c r="Q340" s="539" t="str">
        <f t="shared" si="32"/>
        <v>01/1900</v>
      </c>
      <c r="R340" s="475">
        <f t="shared" si="35"/>
        <v>1</v>
      </c>
      <c r="S340" s="691"/>
      <c r="T340" s="691"/>
      <c r="U340" s="691"/>
      <c r="V340" s="691"/>
      <c r="W340" s="818"/>
      <c r="X340" s="818"/>
      <c r="Y340" s="818"/>
      <c r="Z340" s="818"/>
    </row>
    <row r="341" spans="1:26" ht="15">
      <c r="A341" s="537"/>
      <c r="B341" s="669"/>
      <c r="C341" s="537"/>
      <c r="D341" s="848" t="str">
        <f t="shared" si="33"/>
        <v>Caisse-01/1900</v>
      </c>
      <c r="E341" s="678"/>
      <c r="F341" s="673"/>
      <c r="G341" s="540"/>
      <c r="H341" s="930"/>
      <c r="I341" s="932"/>
      <c r="J341" s="930">
        <f t="shared" si="34"/>
        <v>0</v>
      </c>
      <c r="K341" s="930">
        <f t="shared" si="30"/>
        <v>0</v>
      </c>
      <c r="L341" s="705">
        <f t="shared" si="31"/>
        <v>0</v>
      </c>
      <c r="M341" s="537"/>
      <c r="N341" s="706">
        <f>+IF(A341="",0,IF(A341=Table!$A$5,L341,(IF(A341=Table!$A$3,0,IF(A341=Table!$A$4,L341,0)))))</f>
        <v>0</v>
      </c>
      <c r="O341" s="672"/>
      <c r="P341" s="707">
        <f>-IF(A341=Table!$A$5,I341,0)+IF(A341=Table!$A$5,H341,0)</f>
        <v>0</v>
      </c>
      <c r="Q341" s="539" t="str">
        <f t="shared" si="32"/>
        <v>01/1900</v>
      </c>
      <c r="R341" s="475">
        <f t="shared" si="35"/>
        <v>1</v>
      </c>
      <c r="S341" s="691"/>
      <c r="T341" s="691"/>
      <c r="U341" s="691"/>
      <c r="V341" s="691"/>
      <c r="W341" s="818"/>
      <c r="X341" s="818"/>
      <c r="Y341" s="818"/>
      <c r="Z341" s="818"/>
    </row>
    <row r="342" spans="1:26" ht="15">
      <c r="A342" s="537"/>
      <c r="B342" s="669"/>
      <c r="C342" s="537"/>
      <c r="D342" s="848" t="str">
        <f t="shared" si="33"/>
        <v>Caisse-01/1900</v>
      </c>
      <c r="E342" s="679"/>
      <c r="F342" s="673"/>
      <c r="G342" s="540"/>
      <c r="H342" s="930"/>
      <c r="I342" s="932"/>
      <c r="J342" s="930">
        <f t="shared" si="34"/>
        <v>0</v>
      </c>
      <c r="K342" s="930">
        <f t="shared" si="30"/>
        <v>0</v>
      </c>
      <c r="L342" s="705">
        <f t="shared" si="31"/>
        <v>0</v>
      </c>
      <c r="M342" s="537"/>
      <c r="N342" s="706">
        <f>+IF(A342="",0,IF(A342=Table!$A$5,L342,(IF(A342=Table!$A$3,0,IF(A342=Table!$A$4,L342,0)))))</f>
        <v>0</v>
      </c>
      <c r="O342" s="672"/>
      <c r="P342" s="707">
        <f>-IF(A342=Table!$A$5,I342,0)+IF(A342=Table!$A$5,H342,0)</f>
        <v>0</v>
      </c>
      <c r="Q342" s="539" t="str">
        <f t="shared" si="32"/>
        <v>01/1900</v>
      </c>
      <c r="R342" s="475">
        <f t="shared" si="35"/>
        <v>1</v>
      </c>
      <c r="S342" s="691"/>
      <c r="T342" s="691"/>
      <c r="U342" s="691"/>
      <c r="V342" s="691"/>
      <c r="W342" s="818"/>
      <c r="X342" s="818"/>
      <c r="Y342" s="818"/>
      <c r="Z342" s="818"/>
    </row>
    <row r="343" spans="1:26" ht="15">
      <c r="A343" s="537"/>
      <c r="B343" s="669"/>
      <c r="C343" s="537"/>
      <c r="D343" s="848" t="str">
        <f t="shared" si="33"/>
        <v>Caisse-01/1900</v>
      </c>
      <c r="E343" s="679"/>
      <c r="F343" s="673"/>
      <c r="G343" s="540"/>
      <c r="H343" s="930"/>
      <c r="I343" s="932"/>
      <c r="J343" s="930">
        <f t="shared" si="34"/>
        <v>0</v>
      </c>
      <c r="K343" s="930">
        <f t="shared" si="30"/>
        <v>0</v>
      </c>
      <c r="L343" s="705">
        <f t="shared" si="31"/>
        <v>0</v>
      </c>
      <c r="M343" s="537"/>
      <c r="N343" s="706">
        <f>+IF(A343="",0,IF(A343=Table!$A$5,L343,(IF(A343=Table!$A$3,0,IF(A343=Table!$A$4,L343,0)))))</f>
        <v>0</v>
      </c>
      <c r="O343" s="672"/>
      <c r="P343" s="707">
        <f>-IF(A343=Table!$A$5,I343,0)+IF(A343=Table!$A$5,H343,0)</f>
        <v>0</v>
      </c>
      <c r="Q343" s="539" t="str">
        <f t="shared" si="32"/>
        <v>01/1900</v>
      </c>
      <c r="R343" s="475">
        <f t="shared" si="35"/>
        <v>1</v>
      </c>
      <c r="S343" s="691"/>
      <c r="T343" s="691"/>
      <c r="U343" s="691"/>
      <c r="V343" s="691"/>
      <c r="W343" s="818"/>
      <c r="X343" s="818"/>
      <c r="Y343" s="818"/>
      <c r="Z343" s="818"/>
    </row>
    <row r="344" spans="1:26" ht="15">
      <c r="A344" s="537"/>
      <c r="B344" s="669"/>
      <c r="C344" s="537"/>
      <c r="D344" s="848" t="str">
        <f t="shared" si="33"/>
        <v>Caisse-01/1900</v>
      </c>
      <c r="E344" s="679"/>
      <c r="F344" s="673"/>
      <c r="G344" s="540"/>
      <c r="H344" s="930"/>
      <c r="I344" s="932"/>
      <c r="J344" s="930">
        <f t="shared" si="34"/>
        <v>0</v>
      </c>
      <c r="K344" s="930">
        <f t="shared" si="30"/>
        <v>0</v>
      </c>
      <c r="L344" s="705">
        <f t="shared" si="31"/>
        <v>0</v>
      </c>
      <c r="M344" s="537"/>
      <c r="N344" s="706">
        <f>+IF(A344="",0,IF(A344=Table!$A$5,L344,(IF(A344=Table!$A$3,0,IF(A344=Table!$A$4,L344,0)))))</f>
        <v>0</v>
      </c>
      <c r="O344" s="672"/>
      <c r="P344" s="707">
        <f>-IF(A344=Table!$A$5,I344,0)+IF(A344=Table!$A$5,H344,0)</f>
        <v>0</v>
      </c>
      <c r="Q344" s="539" t="str">
        <f t="shared" si="32"/>
        <v>01/1900</v>
      </c>
      <c r="R344" s="475">
        <f t="shared" si="35"/>
        <v>1</v>
      </c>
      <c r="S344" s="691"/>
      <c r="T344" s="691"/>
      <c r="U344" s="691"/>
      <c r="V344" s="691"/>
      <c r="W344" s="818"/>
      <c r="X344" s="818"/>
      <c r="Y344" s="818"/>
      <c r="Z344" s="818"/>
    </row>
    <row r="345" spans="1:26" ht="15">
      <c r="A345" s="537"/>
      <c r="B345" s="669"/>
      <c r="C345" s="537"/>
      <c r="D345" s="848" t="str">
        <f t="shared" si="33"/>
        <v>Caisse-01/1900</v>
      </c>
      <c r="E345" s="679"/>
      <c r="F345" s="673"/>
      <c r="G345" s="540"/>
      <c r="H345" s="930"/>
      <c r="I345" s="932"/>
      <c r="J345" s="930">
        <f t="shared" si="34"/>
        <v>0</v>
      </c>
      <c r="K345" s="930">
        <f t="shared" si="30"/>
        <v>0</v>
      </c>
      <c r="L345" s="705">
        <f t="shared" si="31"/>
        <v>0</v>
      </c>
      <c r="M345" s="537"/>
      <c r="N345" s="706">
        <f>+IF(A345="",0,IF(A345=Table!$A$5,L345,(IF(A345=Table!$A$3,0,IF(A345=Table!$A$4,L345,0)))))</f>
        <v>0</v>
      </c>
      <c r="O345" s="672"/>
      <c r="P345" s="707">
        <f>-IF(A345=Table!$A$5,I345,0)+IF(A345=Table!$A$5,H345,0)</f>
        <v>0</v>
      </c>
      <c r="Q345" s="539" t="str">
        <f t="shared" si="32"/>
        <v>01/1900</v>
      </c>
      <c r="R345" s="475">
        <f t="shared" si="35"/>
        <v>1</v>
      </c>
      <c r="S345" s="691"/>
      <c r="T345" s="691"/>
      <c r="U345" s="691"/>
      <c r="V345" s="691"/>
      <c r="W345" s="818"/>
      <c r="X345" s="818"/>
      <c r="Y345" s="818"/>
      <c r="Z345" s="818"/>
    </row>
    <row r="346" spans="1:26" ht="15">
      <c r="A346" s="537"/>
      <c r="B346" s="669"/>
      <c r="C346" s="537"/>
      <c r="D346" s="848" t="str">
        <f t="shared" si="33"/>
        <v>Caisse-01/1900</v>
      </c>
      <c r="E346" s="678"/>
      <c r="F346" s="673"/>
      <c r="G346" s="540"/>
      <c r="H346" s="930"/>
      <c r="I346" s="932"/>
      <c r="J346" s="930">
        <f t="shared" si="34"/>
        <v>0</v>
      </c>
      <c r="K346" s="930">
        <f t="shared" si="30"/>
        <v>0</v>
      </c>
      <c r="L346" s="705">
        <f t="shared" si="31"/>
        <v>0</v>
      </c>
      <c r="M346" s="537"/>
      <c r="N346" s="706">
        <f>+IF(A346="",0,IF(A346=Table!$A$5,L346,(IF(A346=Table!$A$3,0,IF(A346=Table!$A$4,L346,0)))))</f>
        <v>0</v>
      </c>
      <c r="O346" s="672"/>
      <c r="P346" s="707">
        <f>-IF(A346=Table!$A$5,I346,0)+IF(A346=Table!$A$5,H346,0)</f>
        <v>0</v>
      </c>
      <c r="Q346" s="539" t="str">
        <f t="shared" si="32"/>
        <v>01/1900</v>
      </c>
      <c r="R346" s="475">
        <f t="shared" si="35"/>
        <v>1</v>
      </c>
      <c r="S346" s="691"/>
      <c r="T346" s="691"/>
      <c r="U346" s="691"/>
      <c r="V346" s="691"/>
      <c r="W346" s="818"/>
      <c r="X346" s="818"/>
      <c r="Y346" s="818"/>
      <c r="Z346" s="818"/>
    </row>
    <row r="347" spans="1:26" ht="15">
      <c r="A347" s="537"/>
      <c r="B347" s="669"/>
      <c r="C347" s="537"/>
      <c r="D347" s="848" t="str">
        <f t="shared" si="33"/>
        <v>Caisse-01/1900</v>
      </c>
      <c r="E347" s="678"/>
      <c r="F347" s="673"/>
      <c r="G347" s="540"/>
      <c r="H347" s="930"/>
      <c r="I347" s="932"/>
      <c r="J347" s="930">
        <f t="shared" si="34"/>
        <v>0</v>
      </c>
      <c r="K347" s="930">
        <f t="shared" si="30"/>
        <v>0</v>
      </c>
      <c r="L347" s="705">
        <f t="shared" si="31"/>
        <v>0</v>
      </c>
      <c r="M347" s="537"/>
      <c r="N347" s="706">
        <f>+IF(A347="",0,IF(A347=Table!$A$5,L347,(IF(A347=Table!$A$3,0,IF(A347=Table!$A$4,L347,0)))))</f>
        <v>0</v>
      </c>
      <c r="O347" s="672"/>
      <c r="P347" s="707">
        <f>-IF(A347=Table!$A$5,I347,0)+IF(A347=Table!$A$5,H347,0)</f>
        <v>0</v>
      </c>
      <c r="Q347" s="539" t="str">
        <f t="shared" si="32"/>
        <v>01/1900</v>
      </c>
      <c r="R347" s="475">
        <f t="shared" si="35"/>
        <v>1</v>
      </c>
      <c r="S347" s="691"/>
      <c r="T347" s="691"/>
      <c r="U347" s="691"/>
      <c r="V347" s="691"/>
      <c r="W347" s="818"/>
      <c r="X347" s="818"/>
      <c r="Y347" s="818"/>
      <c r="Z347" s="818"/>
    </row>
    <row r="348" spans="1:26" ht="15">
      <c r="A348" s="537"/>
      <c r="B348" s="669"/>
      <c r="C348" s="537"/>
      <c r="D348" s="848" t="str">
        <f t="shared" si="33"/>
        <v>Caisse-01/1900</v>
      </c>
      <c r="E348" s="679"/>
      <c r="F348" s="673"/>
      <c r="G348" s="540"/>
      <c r="H348" s="930"/>
      <c r="I348" s="932"/>
      <c r="J348" s="930">
        <f t="shared" si="34"/>
        <v>0</v>
      </c>
      <c r="K348" s="930">
        <f t="shared" si="30"/>
        <v>0</v>
      </c>
      <c r="L348" s="705">
        <f t="shared" si="31"/>
        <v>0</v>
      </c>
      <c r="M348" s="537"/>
      <c r="N348" s="706">
        <f>+IF(A348="",0,IF(A348=Table!$A$5,L348,(IF(A348=Table!$A$3,0,IF(A348=Table!$A$4,L348,0)))))</f>
        <v>0</v>
      </c>
      <c r="O348" s="672"/>
      <c r="P348" s="707">
        <f>-IF(A348=Table!$A$5,I348,0)+IF(A348=Table!$A$5,H348,0)</f>
        <v>0</v>
      </c>
      <c r="Q348" s="539" t="str">
        <f t="shared" si="32"/>
        <v>01/1900</v>
      </c>
      <c r="R348" s="475">
        <f t="shared" si="35"/>
        <v>1</v>
      </c>
      <c r="S348" s="691"/>
      <c r="T348" s="691"/>
      <c r="U348" s="691"/>
      <c r="V348" s="691"/>
      <c r="W348" s="818"/>
      <c r="X348" s="818"/>
      <c r="Y348" s="818"/>
      <c r="Z348" s="818"/>
    </row>
    <row r="349" spans="1:26" ht="15">
      <c r="A349" s="537"/>
      <c r="B349" s="669"/>
      <c r="C349" s="537"/>
      <c r="D349" s="848" t="str">
        <f t="shared" si="33"/>
        <v>Caisse-01/1900</v>
      </c>
      <c r="E349" s="679"/>
      <c r="F349" s="673"/>
      <c r="G349" s="540"/>
      <c r="H349" s="930"/>
      <c r="I349" s="932"/>
      <c r="J349" s="930">
        <f t="shared" si="34"/>
        <v>0</v>
      </c>
      <c r="K349" s="930">
        <f t="shared" si="30"/>
        <v>0</v>
      </c>
      <c r="L349" s="705">
        <f t="shared" si="31"/>
        <v>0</v>
      </c>
      <c r="M349" s="537"/>
      <c r="N349" s="706">
        <f>+IF(A349="",0,IF(A349=Table!$A$5,L349,(IF(A349=Table!$A$3,0,IF(A349=Table!$A$4,L349,0)))))</f>
        <v>0</v>
      </c>
      <c r="O349" s="672"/>
      <c r="P349" s="707">
        <f>-IF(A349=Table!$A$5,I349,0)+IF(A349=Table!$A$5,H349,0)</f>
        <v>0</v>
      </c>
      <c r="Q349" s="539" t="str">
        <f t="shared" si="32"/>
        <v>01/1900</v>
      </c>
      <c r="R349" s="475">
        <f t="shared" si="35"/>
        <v>1</v>
      </c>
      <c r="S349" s="691"/>
      <c r="T349" s="691"/>
      <c r="U349" s="691"/>
      <c r="V349" s="691"/>
      <c r="W349" s="818"/>
      <c r="X349" s="818"/>
      <c r="Y349" s="818"/>
      <c r="Z349" s="818"/>
    </row>
    <row r="350" spans="1:26" ht="15">
      <c r="A350" s="537"/>
      <c r="B350" s="669"/>
      <c r="C350" s="537"/>
      <c r="D350" s="848" t="str">
        <f t="shared" si="33"/>
        <v>Caisse-01/1900</v>
      </c>
      <c r="E350" s="679"/>
      <c r="F350" s="673"/>
      <c r="G350" s="540"/>
      <c r="H350" s="930"/>
      <c r="I350" s="932"/>
      <c r="J350" s="930">
        <f t="shared" si="34"/>
        <v>0</v>
      </c>
      <c r="K350" s="930">
        <f t="shared" si="30"/>
        <v>0</v>
      </c>
      <c r="L350" s="705">
        <f t="shared" si="31"/>
        <v>0</v>
      </c>
      <c r="M350" s="537"/>
      <c r="N350" s="706">
        <f>+IF(A350="",0,IF(A350=Table!$A$5,L350,(IF(A350=Table!$A$3,0,IF(A350=Table!$A$4,L350,0)))))</f>
        <v>0</v>
      </c>
      <c r="O350" s="672"/>
      <c r="P350" s="707">
        <f>-IF(A350=Table!$A$5,I350,0)+IF(A350=Table!$A$5,H350,0)</f>
        <v>0</v>
      </c>
      <c r="Q350" s="539" t="str">
        <f t="shared" si="32"/>
        <v>01/1900</v>
      </c>
      <c r="R350" s="475">
        <f t="shared" si="35"/>
        <v>1</v>
      </c>
      <c r="S350" s="691"/>
      <c r="T350" s="691"/>
      <c r="U350" s="691"/>
      <c r="V350" s="691"/>
      <c r="W350" s="818"/>
      <c r="X350" s="818"/>
      <c r="Y350" s="818"/>
      <c r="Z350" s="818"/>
    </row>
    <row r="351" spans="1:26" ht="15">
      <c r="A351" s="537"/>
      <c r="B351" s="669"/>
      <c r="C351" s="537"/>
      <c r="D351" s="848" t="str">
        <f t="shared" si="33"/>
        <v>Caisse-01/1900</v>
      </c>
      <c r="E351" s="679"/>
      <c r="F351" s="673"/>
      <c r="G351" s="540"/>
      <c r="H351" s="930"/>
      <c r="I351" s="932"/>
      <c r="J351" s="930">
        <f t="shared" si="34"/>
        <v>0</v>
      </c>
      <c r="K351" s="930">
        <f t="shared" si="30"/>
        <v>0</v>
      </c>
      <c r="L351" s="705">
        <f t="shared" si="31"/>
        <v>0</v>
      </c>
      <c r="M351" s="537"/>
      <c r="N351" s="706">
        <f>+IF(A351="",0,IF(A351=Table!$A$5,L351,(IF(A351=Table!$A$3,0,IF(A351=Table!$A$4,L351,0)))))</f>
        <v>0</v>
      </c>
      <c r="O351" s="672"/>
      <c r="P351" s="707">
        <f>-IF(A351=Table!$A$5,I351,0)+IF(A351=Table!$A$5,H351,0)</f>
        <v>0</v>
      </c>
      <c r="Q351" s="539" t="str">
        <f t="shared" si="32"/>
        <v>01/1900</v>
      </c>
      <c r="R351" s="475">
        <f t="shared" si="35"/>
        <v>1</v>
      </c>
      <c r="S351" s="691"/>
      <c r="T351" s="691"/>
      <c r="U351" s="691"/>
      <c r="V351" s="691"/>
      <c r="W351" s="818"/>
      <c r="X351" s="818"/>
      <c r="Y351" s="818"/>
      <c r="Z351" s="818"/>
    </row>
    <row r="352" spans="1:26" ht="15">
      <c r="A352" s="537"/>
      <c r="B352" s="669"/>
      <c r="C352" s="537"/>
      <c r="D352" s="848" t="str">
        <f t="shared" si="33"/>
        <v>Caisse-01/1900</v>
      </c>
      <c r="E352" s="679"/>
      <c r="F352" s="673"/>
      <c r="G352" s="540"/>
      <c r="H352" s="930"/>
      <c r="I352" s="932"/>
      <c r="J352" s="930">
        <f t="shared" si="34"/>
        <v>0</v>
      </c>
      <c r="K352" s="930">
        <f t="shared" si="30"/>
        <v>0</v>
      </c>
      <c r="L352" s="705">
        <f t="shared" si="31"/>
        <v>0</v>
      </c>
      <c r="M352" s="537"/>
      <c r="N352" s="706">
        <f>+IF(A352="",0,IF(A352=Table!$A$5,L352,(IF(A352=Table!$A$3,0,IF(A352=Table!$A$4,L352,0)))))</f>
        <v>0</v>
      </c>
      <c r="O352" s="672"/>
      <c r="P352" s="707">
        <f>-IF(A352=Table!$A$5,I352,0)+IF(A352=Table!$A$5,H352,0)</f>
        <v>0</v>
      </c>
      <c r="Q352" s="539" t="str">
        <f t="shared" si="32"/>
        <v>01/1900</v>
      </c>
      <c r="R352" s="475">
        <f t="shared" si="35"/>
        <v>1</v>
      </c>
      <c r="S352" s="691"/>
      <c r="T352" s="691"/>
      <c r="U352" s="691"/>
      <c r="V352" s="691"/>
      <c r="W352" s="818"/>
      <c r="X352" s="818"/>
      <c r="Y352" s="818"/>
      <c r="Z352" s="818"/>
    </row>
    <row r="353" spans="1:26" ht="15">
      <c r="A353" s="537"/>
      <c r="B353" s="669"/>
      <c r="C353" s="537"/>
      <c r="D353" s="848" t="str">
        <f t="shared" si="33"/>
        <v>Caisse-01/1900</v>
      </c>
      <c r="E353" s="678"/>
      <c r="F353" s="673"/>
      <c r="G353" s="540"/>
      <c r="H353" s="930"/>
      <c r="I353" s="932"/>
      <c r="J353" s="930">
        <f t="shared" si="34"/>
        <v>0</v>
      </c>
      <c r="K353" s="930">
        <f t="shared" si="30"/>
        <v>0</v>
      </c>
      <c r="L353" s="705">
        <f t="shared" si="31"/>
        <v>0</v>
      </c>
      <c r="M353" s="537"/>
      <c r="N353" s="706">
        <f>+IF(A353="",0,IF(A353=Table!$A$5,L353,(IF(A353=Table!$A$3,0,IF(A353=Table!$A$4,L353,0)))))</f>
        <v>0</v>
      </c>
      <c r="O353" s="672"/>
      <c r="P353" s="707">
        <f>-IF(A353=Table!$A$5,I353,0)+IF(A353=Table!$A$5,H353,0)</f>
        <v>0</v>
      </c>
      <c r="Q353" s="539" t="str">
        <f t="shared" si="32"/>
        <v>01/1900</v>
      </c>
      <c r="R353" s="475">
        <f t="shared" si="35"/>
        <v>1</v>
      </c>
      <c r="S353" s="691"/>
      <c r="T353" s="691"/>
      <c r="U353" s="691"/>
      <c r="V353" s="691"/>
      <c r="W353" s="818"/>
      <c r="X353" s="818"/>
      <c r="Y353" s="818"/>
      <c r="Z353" s="818"/>
    </row>
    <row r="354" spans="1:26" ht="15">
      <c r="A354" s="537"/>
      <c r="B354" s="669"/>
      <c r="C354" s="537"/>
      <c r="D354" s="848" t="str">
        <f t="shared" si="33"/>
        <v>Caisse-01/1900</v>
      </c>
      <c r="E354" s="678"/>
      <c r="F354" s="673"/>
      <c r="G354" s="540"/>
      <c r="H354" s="930"/>
      <c r="I354" s="932"/>
      <c r="J354" s="930">
        <f t="shared" si="34"/>
        <v>0</v>
      </c>
      <c r="K354" s="930">
        <f t="shared" si="30"/>
        <v>0</v>
      </c>
      <c r="L354" s="705">
        <f t="shared" si="31"/>
        <v>0</v>
      </c>
      <c r="M354" s="537"/>
      <c r="N354" s="706">
        <f>+IF(A354="",0,IF(A354=Table!$A$5,L354,(IF(A354=Table!$A$3,0,IF(A354=Table!$A$4,L354,0)))))</f>
        <v>0</v>
      </c>
      <c r="O354" s="672"/>
      <c r="P354" s="707">
        <f>-IF(A354=Table!$A$5,I354,0)+IF(A354=Table!$A$5,H354,0)</f>
        <v>0</v>
      </c>
      <c r="Q354" s="539" t="str">
        <f t="shared" si="32"/>
        <v>01/1900</v>
      </c>
      <c r="R354" s="475">
        <f t="shared" si="35"/>
        <v>1</v>
      </c>
      <c r="S354" s="691"/>
      <c r="T354" s="691"/>
      <c r="U354" s="691"/>
      <c r="V354" s="691"/>
      <c r="W354" s="818"/>
      <c r="X354" s="818"/>
      <c r="Y354" s="818"/>
      <c r="Z354" s="818"/>
    </row>
    <row r="355" spans="1:26" ht="15">
      <c r="A355" s="537"/>
      <c r="B355" s="669"/>
      <c r="C355" s="537"/>
      <c r="D355" s="848" t="str">
        <f t="shared" si="33"/>
        <v>Caisse-01/1900</v>
      </c>
      <c r="E355" s="678"/>
      <c r="F355" s="673"/>
      <c r="G355" s="540"/>
      <c r="H355" s="930"/>
      <c r="I355" s="932"/>
      <c r="J355" s="930">
        <f t="shared" si="34"/>
        <v>0</v>
      </c>
      <c r="K355" s="930">
        <f t="shared" si="30"/>
        <v>0</v>
      </c>
      <c r="L355" s="705">
        <f t="shared" si="31"/>
        <v>0</v>
      </c>
      <c r="M355" s="537"/>
      <c r="N355" s="706">
        <f>+IF(A355="",0,IF(A355=Table!$A$5,L355,(IF(A355=Table!$A$3,0,IF(A355=Table!$A$4,L355,0)))))</f>
        <v>0</v>
      </c>
      <c r="O355" s="672"/>
      <c r="P355" s="707">
        <f>-IF(A355=Table!$A$5,I355,0)+IF(A355=Table!$A$5,H355,0)</f>
        <v>0</v>
      </c>
      <c r="Q355" s="539" t="str">
        <f t="shared" si="32"/>
        <v>01/1900</v>
      </c>
      <c r="R355" s="475">
        <f t="shared" si="35"/>
        <v>1</v>
      </c>
      <c r="S355" s="691"/>
      <c r="T355" s="691"/>
      <c r="U355" s="691"/>
      <c r="V355" s="691"/>
      <c r="W355" s="818"/>
      <c r="X355" s="818"/>
      <c r="Y355" s="818"/>
      <c r="Z355" s="818"/>
    </row>
    <row r="356" spans="1:26" ht="15">
      <c r="A356" s="537"/>
      <c r="B356" s="669"/>
      <c r="C356" s="537"/>
      <c r="D356" s="848" t="str">
        <f t="shared" si="33"/>
        <v>Caisse-01/1900</v>
      </c>
      <c r="E356" s="678"/>
      <c r="F356" s="673"/>
      <c r="G356" s="540"/>
      <c r="H356" s="930"/>
      <c r="I356" s="932"/>
      <c r="J356" s="930">
        <f t="shared" si="34"/>
        <v>0</v>
      </c>
      <c r="K356" s="930">
        <f t="shared" si="30"/>
        <v>0</v>
      </c>
      <c r="L356" s="705">
        <f t="shared" si="31"/>
        <v>0</v>
      </c>
      <c r="M356" s="537"/>
      <c r="N356" s="706">
        <f>+IF(A356="",0,IF(A356=Table!$A$5,L356,(IF(A356=Table!$A$3,0,IF(A356=Table!$A$4,L356,0)))))</f>
        <v>0</v>
      </c>
      <c r="O356" s="672"/>
      <c r="P356" s="707">
        <f>-IF(A356=Table!$A$5,I356,0)+IF(A356=Table!$A$5,H356,0)</f>
        <v>0</v>
      </c>
      <c r="Q356" s="539" t="str">
        <f t="shared" si="32"/>
        <v>01/1900</v>
      </c>
      <c r="R356" s="475">
        <f t="shared" si="35"/>
        <v>1</v>
      </c>
      <c r="S356" s="691"/>
      <c r="T356" s="691"/>
      <c r="U356" s="691"/>
      <c r="V356" s="691"/>
      <c r="W356" s="818"/>
      <c r="X356" s="818"/>
      <c r="Y356" s="818"/>
      <c r="Z356" s="818"/>
    </row>
    <row r="357" spans="1:26" ht="15">
      <c r="A357" s="537"/>
      <c r="B357" s="669"/>
      <c r="C357" s="537"/>
      <c r="D357" s="848" t="str">
        <f t="shared" si="33"/>
        <v>Caisse-01/1900</v>
      </c>
      <c r="E357" s="678"/>
      <c r="F357" s="673"/>
      <c r="G357" s="540"/>
      <c r="H357" s="930"/>
      <c r="I357" s="932"/>
      <c r="J357" s="930">
        <f t="shared" si="34"/>
        <v>0</v>
      </c>
      <c r="K357" s="930">
        <f t="shared" si="30"/>
        <v>0</v>
      </c>
      <c r="L357" s="705">
        <f t="shared" si="31"/>
        <v>0</v>
      </c>
      <c r="M357" s="537"/>
      <c r="N357" s="706">
        <f>+IF(A357="",0,IF(A357=Table!$A$5,L357,(IF(A357=Table!$A$3,0,IF(A357=Table!$A$4,L357,0)))))</f>
        <v>0</v>
      </c>
      <c r="O357" s="672"/>
      <c r="P357" s="707">
        <f>-IF(A357=Table!$A$5,I357,0)+IF(A357=Table!$A$5,H357,0)</f>
        <v>0</v>
      </c>
      <c r="Q357" s="539" t="str">
        <f t="shared" si="32"/>
        <v>01/1900</v>
      </c>
      <c r="R357" s="475">
        <f t="shared" si="35"/>
        <v>1</v>
      </c>
      <c r="S357" s="691"/>
      <c r="T357" s="691"/>
      <c r="U357" s="691"/>
      <c r="V357" s="691"/>
      <c r="W357" s="818"/>
      <c r="X357" s="818"/>
      <c r="Y357" s="818"/>
      <c r="Z357" s="818"/>
    </row>
    <row r="358" spans="1:26" ht="15">
      <c r="A358" s="537"/>
      <c r="B358" s="669"/>
      <c r="C358" s="537"/>
      <c r="D358" s="848" t="str">
        <f t="shared" si="33"/>
        <v>Caisse-01/1900</v>
      </c>
      <c r="E358" s="678"/>
      <c r="F358" s="673"/>
      <c r="G358" s="540"/>
      <c r="H358" s="930"/>
      <c r="I358" s="932"/>
      <c r="J358" s="930">
        <f t="shared" si="34"/>
        <v>0</v>
      </c>
      <c r="K358" s="930">
        <f t="shared" si="30"/>
        <v>0</v>
      </c>
      <c r="L358" s="705">
        <f t="shared" si="31"/>
        <v>0</v>
      </c>
      <c r="M358" s="537"/>
      <c r="N358" s="706">
        <f>+IF(A358="",0,IF(A358=Table!$A$5,L358,(IF(A358=Table!$A$3,0,IF(A358=Table!$A$4,L358,0)))))</f>
        <v>0</v>
      </c>
      <c r="O358" s="672"/>
      <c r="P358" s="707">
        <f>-IF(A358=Table!$A$5,I358,0)+IF(A358=Table!$A$5,H358,0)</f>
        <v>0</v>
      </c>
      <c r="Q358" s="539" t="str">
        <f t="shared" si="32"/>
        <v>01/1900</v>
      </c>
      <c r="R358" s="475">
        <f t="shared" si="35"/>
        <v>1</v>
      </c>
      <c r="S358" s="691"/>
      <c r="T358" s="691"/>
      <c r="U358" s="691"/>
      <c r="V358" s="691"/>
      <c r="W358" s="818"/>
      <c r="X358" s="818"/>
      <c r="Y358" s="818"/>
      <c r="Z358" s="818"/>
    </row>
    <row r="359" spans="1:26" ht="15">
      <c r="A359" s="537"/>
      <c r="B359" s="669"/>
      <c r="C359" s="537"/>
      <c r="D359" s="848" t="str">
        <f t="shared" si="33"/>
        <v>Caisse-01/1900</v>
      </c>
      <c r="E359" s="678"/>
      <c r="F359" s="673"/>
      <c r="G359" s="540"/>
      <c r="H359" s="930"/>
      <c r="I359" s="932"/>
      <c r="J359" s="930">
        <f t="shared" si="34"/>
        <v>0</v>
      </c>
      <c r="K359" s="930">
        <f t="shared" si="30"/>
        <v>0</v>
      </c>
      <c r="L359" s="705">
        <f t="shared" si="31"/>
        <v>0</v>
      </c>
      <c r="M359" s="537"/>
      <c r="N359" s="706">
        <f>+IF(A359="",0,IF(A359=Table!$A$5,L359,(IF(A359=Table!$A$3,0,IF(A359=Table!$A$4,L359,0)))))</f>
        <v>0</v>
      </c>
      <c r="O359" s="672"/>
      <c r="P359" s="707">
        <f>-IF(A359=Table!$A$5,I359,0)+IF(A359=Table!$A$5,H359,0)</f>
        <v>0</v>
      </c>
      <c r="Q359" s="539" t="str">
        <f t="shared" si="32"/>
        <v>01/1900</v>
      </c>
      <c r="R359" s="475">
        <f t="shared" si="35"/>
        <v>1</v>
      </c>
      <c r="S359" s="691"/>
      <c r="T359" s="691"/>
      <c r="U359" s="691"/>
      <c r="V359" s="691"/>
      <c r="W359" s="818"/>
      <c r="X359" s="818"/>
      <c r="Y359" s="818"/>
      <c r="Z359" s="818"/>
    </row>
    <row r="360" spans="1:26" ht="15">
      <c r="A360" s="537"/>
      <c r="B360" s="669"/>
      <c r="C360" s="537"/>
      <c r="D360" s="848" t="str">
        <f t="shared" si="33"/>
        <v>Caisse-01/1900</v>
      </c>
      <c r="E360" s="678"/>
      <c r="F360" s="673"/>
      <c r="G360" s="540"/>
      <c r="H360" s="930"/>
      <c r="I360" s="932"/>
      <c r="J360" s="930">
        <f t="shared" si="34"/>
        <v>0</v>
      </c>
      <c r="K360" s="930">
        <f t="shared" si="30"/>
        <v>0</v>
      </c>
      <c r="L360" s="705">
        <f t="shared" si="31"/>
        <v>0</v>
      </c>
      <c r="M360" s="537"/>
      <c r="N360" s="706">
        <f>+IF(A360="",0,IF(A360=Table!$A$5,L360,(IF(A360=Table!$A$3,0,IF(A360=Table!$A$4,L360,0)))))</f>
        <v>0</v>
      </c>
      <c r="O360" s="672"/>
      <c r="P360" s="707">
        <f>-IF(A360=Table!$A$5,I360,0)+IF(A360=Table!$A$5,H360,0)</f>
        <v>0</v>
      </c>
      <c r="Q360" s="539" t="str">
        <f t="shared" si="32"/>
        <v>01/1900</v>
      </c>
      <c r="R360" s="475">
        <f t="shared" si="35"/>
        <v>1</v>
      </c>
      <c r="S360" s="691"/>
      <c r="T360" s="691"/>
      <c r="U360" s="691"/>
      <c r="V360" s="691"/>
      <c r="W360" s="818"/>
      <c r="X360" s="818"/>
      <c r="Y360" s="818"/>
      <c r="Z360" s="818"/>
    </row>
    <row r="361" spans="1:26" ht="15">
      <c r="A361" s="537"/>
      <c r="B361" s="669"/>
      <c r="C361" s="537"/>
      <c r="D361" s="848" t="str">
        <f t="shared" si="33"/>
        <v>Caisse-01/1900</v>
      </c>
      <c r="E361" s="678"/>
      <c r="F361" s="673"/>
      <c r="G361" s="540"/>
      <c r="H361" s="930"/>
      <c r="I361" s="932"/>
      <c r="J361" s="930">
        <f t="shared" si="34"/>
        <v>0</v>
      </c>
      <c r="K361" s="930">
        <f t="shared" si="30"/>
        <v>0</v>
      </c>
      <c r="L361" s="705">
        <f t="shared" si="31"/>
        <v>0</v>
      </c>
      <c r="M361" s="537"/>
      <c r="N361" s="706">
        <f>+IF(A361="",0,IF(A361=Table!$A$5,L361,(IF(A361=Table!$A$3,0,IF(A361=Table!$A$4,L361,0)))))</f>
        <v>0</v>
      </c>
      <c r="O361" s="672"/>
      <c r="P361" s="707">
        <f>-IF(A361=Table!$A$5,I361,0)+IF(A361=Table!$A$5,H361,0)</f>
        <v>0</v>
      </c>
      <c r="Q361" s="539" t="str">
        <f t="shared" si="32"/>
        <v>01/1900</v>
      </c>
      <c r="R361" s="475">
        <f t="shared" si="35"/>
        <v>1</v>
      </c>
      <c r="S361" s="691"/>
      <c r="T361" s="691"/>
      <c r="U361" s="691"/>
      <c r="V361" s="691"/>
      <c r="W361" s="818"/>
      <c r="X361" s="818"/>
      <c r="Y361" s="818"/>
      <c r="Z361" s="818"/>
    </row>
    <row r="362" spans="1:26" ht="15">
      <c r="A362" s="537"/>
      <c r="B362" s="669"/>
      <c r="C362" s="537"/>
      <c r="D362" s="848" t="str">
        <f t="shared" si="33"/>
        <v>Caisse-01/1900</v>
      </c>
      <c r="E362" s="678"/>
      <c r="F362" s="673"/>
      <c r="G362" s="540"/>
      <c r="H362" s="930"/>
      <c r="I362" s="932"/>
      <c r="J362" s="930">
        <f t="shared" si="34"/>
        <v>0</v>
      </c>
      <c r="K362" s="930">
        <f t="shared" si="30"/>
        <v>0</v>
      </c>
      <c r="L362" s="705">
        <f t="shared" si="31"/>
        <v>0</v>
      </c>
      <c r="M362" s="537"/>
      <c r="N362" s="706">
        <f>+IF(A362="",0,IF(A362=Table!$A$5,L362,(IF(A362=Table!$A$3,0,IF(A362=Table!$A$4,L362,0)))))</f>
        <v>0</v>
      </c>
      <c r="O362" s="672"/>
      <c r="P362" s="707">
        <f>-IF(A362=Table!$A$5,I362,0)+IF(A362=Table!$A$5,H362,0)</f>
        <v>0</v>
      </c>
      <c r="Q362" s="539" t="str">
        <f t="shared" si="32"/>
        <v>01/1900</v>
      </c>
      <c r="R362" s="475">
        <f t="shared" si="35"/>
        <v>1</v>
      </c>
      <c r="S362" s="691"/>
      <c r="T362" s="691"/>
      <c r="U362" s="691"/>
      <c r="V362" s="691"/>
      <c r="W362" s="818"/>
      <c r="X362" s="818"/>
      <c r="Y362" s="818"/>
      <c r="Z362" s="818"/>
    </row>
    <row r="363" spans="1:26" ht="15">
      <c r="A363" s="537"/>
      <c r="B363" s="669"/>
      <c r="C363" s="537"/>
      <c r="D363" s="848" t="str">
        <f t="shared" si="33"/>
        <v>Caisse-01/1900</v>
      </c>
      <c r="E363" s="679"/>
      <c r="F363" s="684"/>
      <c r="G363" s="540"/>
      <c r="H363" s="930"/>
      <c r="I363" s="932"/>
      <c r="J363" s="930">
        <f t="shared" si="34"/>
        <v>0</v>
      </c>
      <c r="K363" s="930">
        <f t="shared" si="30"/>
        <v>0</v>
      </c>
      <c r="L363" s="705">
        <f t="shared" si="31"/>
        <v>0</v>
      </c>
      <c r="M363" s="537"/>
      <c r="N363" s="706">
        <f>+IF(A363="",0,IF(A363=Table!$A$5,L363,(IF(A363=Table!$A$3,0,IF(A363=Table!$A$4,L363,0)))))</f>
        <v>0</v>
      </c>
      <c r="O363" s="672"/>
      <c r="P363" s="707">
        <f>-IF(A363=Table!$A$5,I363,0)+IF(A363=Table!$A$5,H363,0)</f>
        <v>0</v>
      </c>
      <c r="Q363" s="539" t="str">
        <f t="shared" si="32"/>
        <v>01/1900</v>
      </c>
      <c r="R363" s="475">
        <f t="shared" si="35"/>
        <v>1</v>
      </c>
      <c r="S363" s="691"/>
      <c r="T363" s="691"/>
      <c r="U363" s="691"/>
      <c r="V363" s="691"/>
      <c r="W363" s="818"/>
      <c r="X363" s="818"/>
      <c r="Y363" s="818"/>
      <c r="Z363" s="818"/>
    </row>
    <row r="364" spans="1:26" ht="15">
      <c r="A364" s="537"/>
      <c r="B364" s="669"/>
      <c r="C364" s="537"/>
      <c r="D364" s="848" t="str">
        <f t="shared" si="33"/>
        <v>Caisse-01/1900</v>
      </c>
      <c r="E364" s="670"/>
      <c r="F364" s="677"/>
      <c r="G364" s="540"/>
      <c r="H364" s="930"/>
      <c r="I364" s="932"/>
      <c r="J364" s="930">
        <f t="shared" si="34"/>
        <v>0</v>
      </c>
      <c r="K364" s="930">
        <f t="shared" si="30"/>
        <v>0</v>
      </c>
      <c r="L364" s="705">
        <f t="shared" si="31"/>
        <v>0</v>
      </c>
      <c r="M364" s="537"/>
      <c r="N364" s="706">
        <f>+IF(A364="",0,IF(A364=Table!$A$5,L364,(IF(A364=Table!$A$3,0,IF(A364=Table!$A$4,L364,0)))))</f>
        <v>0</v>
      </c>
      <c r="O364" s="672"/>
      <c r="P364" s="707">
        <f>-IF(A364=Table!$A$5,I364,0)+IF(A364=Table!$A$5,H364,0)</f>
        <v>0</v>
      </c>
      <c r="Q364" s="539" t="str">
        <f t="shared" si="32"/>
        <v>01/1900</v>
      </c>
      <c r="R364" s="475">
        <f t="shared" si="35"/>
        <v>1</v>
      </c>
      <c r="S364" s="691"/>
      <c r="T364" s="691"/>
      <c r="U364" s="691"/>
      <c r="V364" s="691"/>
      <c r="W364" s="818"/>
      <c r="X364" s="818"/>
      <c r="Y364" s="818"/>
      <c r="Z364" s="818"/>
    </row>
    <row r="365" spans="1:26" ht="15">
      <c r="A365" s="537"/>
      <c r="B365" s="669"/>
      <c r="C365" s="537"/>
      <c r="D365" s="848" t="str">
        <f t="shared" si="33"/>
        <v>Caisse-01/1900</v>
      </c>
      <c r="E365" s="678"/>
      <c r="F365" s="677"/>
      <c r="G365" s="540"/>
      <c r="H365" s="932"/>
      <c r="I365" s="930"/>
      <c r="J365" s="930">
        <f t="shared" si="34"/>
        <v>0</v>
      </c>
      <c r="K365" s="930">
        <f t="shared" si="30"/>
        <v>0</v>
      </c>
      <c r="L365" s="705">
        <f t="shared" si="31"/>
        <v>0</v>
      </c>
      <c r="M365" s="537"/>
      <c r="N365" s="706">
        <f>+IF(A365="",0,IF(A365=Table!$A$5,L365,(IF(A365=Table!$A$3,0,IF(A365=Table!$A$4,L365,0)))))</f>
        <v>0</v>
      </c>
      <c r="O365" s="672"/>
      <c r="P365" s="707">
        <f>-IF(A365=Table!$A$5,I365,0)+IF(A365=Table!$A$5,H365,0)</f>
        <v>0</v>
      </c>
      <c r="Q365" s="539" t="str">
        <f t="shared" si="32"/>
        <v>01/1900</v>
      </c>
      <c r="R365" s="475">
        <f t="shared" si="35"/>
        <v>1</v>
      </c>
      <c r="S365" s="691"/>
      <c r="T365" s="691"/>
      <c r="U365" s="691"/>
      <c r="V365" s="691"/>
      <c r="W365" s="818"/>
      <c r="X365" s="818"/>
      <c r="Y365" s="818"/>
      <c r="Z365" s="818"/>
    </row>
    <row r="366" spans="1:26" ht="15">
      <c r="A366" s="537"/>
      <c r="B366" s="669"/>
      <c r="C366" s="537"/>
      <c r="D366" s="848" t="str">
        <f t="shared" si="33"/>
        <v>Caisse-01/1900</v>
      </c>
      <c r="E366" s="678"/>
      <c r="F366" s="673"/>
      <c r="G366" s="540"/>
      <c r="H366" s="930"/>
      <c r="I366" s="932"/>
      <c r="J366" s="930">
        <f t="shared" si="34"/>
        <v>0</v>
      </c>
      <c r="K366" s="930">
        <f t="shared" si="30"/>
        <v>0</v>
      </c>
      <c r="L366" s="705">
        <f t="shared" si="31"/>
        <v>0</v>
      </c>
      <c r="M366" s="537"/>
      <c r="N366" s="706">
        <f>+IF(A366="",0,IF(A366=Table!$A$5,L366,(IF(A366=Table!$A$3,0,IF(A366=Table!$A$4,L366,0)))))</f>
        <v>0</v>
      </c>
      <c r="O366" s="672"/>
      <c r="P366" s="707">
        <f>-IF(A366=Table!$A$5,I366,0)+IF(A366=Table!$A$5,H366,0)</f>
        <v>0</v>
      </c>
      <c r="Q366" s="539" t="str">
        <f t="shared" si="32"/>
        <v>01/1900</v>
      </c>
      <c r="R366" s="475">
        <f t="shared" si="35"/>
        <v>1</v>
      </c>
      <c r="S366" s="691"/>
      <c r="T366" s="691"/>
      <c r="U366" s="691"/>
      <c r="V366" s="691"/>
      <c r="W366" s="818"/>
      <c r="X366" s="818"/>
      <c r="Y366" s="818"/>
      <c r="Z366" s="818"/>
    </row>
    <row r="367" spans="1:26" ht="15">
      <c r="A367" s="537"/>
      <c r="B367" s="669"/>
      <c r="C367" s="537"/>
      <c r="D367" s="848" t="str">
        <f t="shared" si="33"/>
        <v>Caisse-01/1900</v>
      </c>
      <c r="E367" s="679"/>
      <c r="F367" s="673"/>
      <c r="G367" s="540"/>
      <c r="H367" s="930"/>
      <c r="I367" s="932"/>
      <c r="J367" s="930">
        <f t="shared" si="34"/>
        <v>0</v>
      </c>
      <c r="K367" s="930">
        <f t="shared" si="30"/>
        <v>0</v>
      </c>
      <c r="L367" s="705">
        <f t="shared" si="31"/>
        <v>0</v>
      </c>
      <c r="M367" s="537"/>
      <c r="N367" s="706">
        <f>+IF(A367="",0,IF(A367=Table!$A$5,L367,(IF(A367=Table!$A$3,0,IF(A367=Table!$A$4,L367,0)))))</f>
        <v>0</v>
      </c>
      <c r="O367" s="672"/>
      <c r="P367" s="707">
        <f>-IF(A367=Table!$A$5,I367,0)+IF(A367=Table!$A$5,H367,0)</f>
        <v>0</v>
      </c>
      <c r="Q367" s="539" t="str">
        <f t="shared" si="32"/>
        <v>01/1900</v>
      </c>
      <c r="R367" s="475">
        <f t="shared" si="35"/>
        <v>1</v>
      </c>
      <c r="S367" s="691"/>
      <c r="T367" s="691"/>
      <c r="U367" s="691"/>
      <c r="V367" s="691"/>
      <c r="W367" s="818"/>
      <c r="X367" s="818"/>
      <c r="Y367" s="818"/>
      <c r="Z367" s="818"/>
    </row>
    <row r="368" spans="1:26" ht="15">
      <c r="A368" s="537"/>
      <c r="B368" s="669"/>
      <c r="C368" s="537"/>
      <c r="D368" s="848" t="str">
        <f t="shared" si="33"/>
        <v>Caisse-01/1900</v>
      </c>
      <c r="E368" s="679"/>
      <c r="F368" s="673"/>
      <c r="G368" s="540"/>
      <c r="H368" s="930"/>
      <c r="I368" s="932"/>
      <c r="J368" s="930">
        <f t="shared" si="34"/>
        <v>0</v>
      </c>
      <c r="K368" s="930">
        <f t="shared" si="30"/>
        <v>0</v>
      </c>
      <c r="L368" s="705">
        <f t="shared" si="31"/>
        <v>0</v>
      </c>
      <c r="M368" s="537"/>
      <c r="N368" s="706">
        <f>+IF(A368="",0,IF(A368=Table!$A$5,L368,(IF(A368=Table!$A$3,0,IF(A368=Table!$A$4,L368,0)))))</f>
        <v>0</v>
      </c>
      <c r="O368" s="672"/>
      <c r="P368" s="707">
        <f>-IF(A368=Table!$A$5,I368,0)+IF(A368=Table!$A$5,H368,0)</f>
        <v>0</v>
      </c>
      <c r="Q368" s="539" t="str">
        <f t="shared" si="32"/>
        <v>01/1900</v>
      </c>
      <c r="R368" s="475">
        <f t="shared" si="35"/>
        <v>1</v>
      </c>
      <c r="S368" s="691"/>
      <c r="T368" s="691"/>
      <c r="U368" s="691"/>
      <c r="V368" s="691"/>
      <c r="W368" s="818"/>
      <c r="X368" s="818"/>
      <c r="Y368" s="818"/>
      <c r="Z368" s="818"/>
    </row>
    <row r="369" spans="1:26" ht="15">
      <c r="A369" s="537"/>
      <c r="B369" s="669"/>
      <c r="C369" s="537"/>
      <c r="D369" s="848" t="str">
        <f t="shared" si="33"/>
        <v>Caisse-01/1900</v>
      </c>
      <c r="E369" s="678"/>
      <c r="F369" s="673"/>
      <c r="G369" s="540"/>
      <c r="H369" s="930"/>
      <c r="I369" s="932"/>
      <c r="J369" s="930">
        <f t="shared" si="34"/>
        <v>0</v>
      </c>
      <c r="K369" s="930">
        <f t="shared" si="30"/>
        <v>0</v>
      </c>
      <c r="L369" s="705">
        <f t="shared" si="31"/>
        <v>0</v>
      </c>
      <c r="M369" s="537"/>
      <c r="N369" s="706">
        <f>+IF(A369="",0,IF(A369=Table!$A$5,L369,(IF(A369=Table!$A$3,0,IF(A369=Table!$A$4,L369,0)))))</f>
        <v>0</v>
      </c>
      <c r="O369" s="672"/>
      <c r="P369" s="707">
        <f>-IF(A369=Table!$A$5,I369,0)+IF(A369=Table!$A$5,H369,0)</f>
        <v>0</v>
      </c>
      <c r="Q369" s="539" t="str">
        <f t="shared" si="32"/>
        <v>01/1900</v>
      </c>
      <c r="R369" s="475">
        <f t="shared" si="35"/>
        <v>1</v>
      </c>
      <c r="S369" s="691"/>
      <c r="T369" s="691"/>
      <c r="U369" s="691"/>
      <c r="V369" s="691"/>
      <c r="W369" s="818"/>
      <c r="X369" s="818"/>
      <c r="Y369" s="818"/>
      <c r="Z369" s="818"/>
    </row>
    <row r="370" spans="1:26" ht="15">
      <c r="A370" s="537"/>
      <c r="B370" s="669"/>
      <c r="C370" s="537"/>
      <c r="D370" s="848" t="str">
        <f t="shared" si="33"/>
        <v>Caisse-01/1900</v>
      </c>
      <c r="E370" s="678"/>
      <c r="F370" s="673"/>
      <c r="G370" s="540"/>
      <c r="H370" s="930"/>
      <c r="I370" s="932"/>
      <c r="J370" s="930">
        <f t="shared" si="34"/>
        <v>0</v>
      </c>
      <c r="K370" s="930">
        <f t="shared" si="30"/>
        <v>0</v>
      </c>
      <c r="L370" s="705">
        <f t="shared" si="31"/>
        <v>0</v>
      </c>
      <c r="M370" s="537"/>
      <c r="N370" s="706">
        <f>+IF(A370="",0,IF(A370=Table!$A$5,L370,(IF(A370=Table!$A$3,0,IF(A370=Table!$A$4,L370,0)))))</f>
        <v>0</v>
      </c>
      <c r="O370" s="672"/>
      <c r="P370" s="707">
        <f>-IF(A370=Table!$A$5,I370,0)+IF(A370=Table!$A$5,H370,0)</f>
        <v>0</v>
      </c>
      <c r="Q370" s="539" t="str">
        <f t="shared" si="32"/>
        <v>01/1900</v>
      </c>
      <c r="R370" s="475">
        <f t="shared" si="35"/>
        <v>1</v>
      </c>
      <c r="S370" s="691"/>
      <c r="T370" s="691"/>
      <c r="U370" s="691"/>
      <c r="V370" s="691"/>
      <c r="W370" s="818"/>
      <c r="X370" s="818"/>
      <c r="Y370" s="818"/>
      <c r="Z370" s="818"/>
    </row>
    <row r="371" spans="1:26" ht="15">
      <c r="A371" s="537"/>
      <c r="B371" s="669"/>
      <c r="C371" s="537"/>
      <c r="D371" s="848" t="str">
        <f t="shared" si="33"/>
        <v>Caisse-01/1900</v>
      </c>
      <c r="E371" s="678"/>
      <c r="F371" s="673"/>
      <c r="G371" s="540"/>
      <c r="H371" s="930"/>
      <c r="I371" s="932"/>
      <c r="J371" s="930">
        <f t="shared" si="34"/>
        <v>0</v>
      </c>
      <c r="K371" s="930">
        <f t="shared" si="30"/>
        <v>0</v>
      </c>
      <c r="L371" s="705">
        <f t="shared" si="31"/>
        <v>0</v>
      </c>
      <c r="M371" s="537"/>
      <c r="N371" s="706">
        <f>+IF(A371="",0,IF(A371=Table!$A$5,L371,(IF(A371=Table!$A$3,0,IF(A371=Table!$A$4,L371,0)))))</f>
        <v>0</v>
      </c>
      <c r="O371" s="672"/>
      <c r="P371" s="707">
        <f>-IF(A371=Table!$A$5,I371,0)+IF(A371=Table!$A$5,H371,0)</f>
        <v>0</v>
      </c>
      <c r="Q371" s="539" t="str">
        <f t="shared" si="32"/>
        <v>01/1900</v>
      </c>
      <c r="R371" s="475">
        <f t="shared" si="35"/>
        <v>1</v>
      </c>
      <c r="S371" s="691"/>
      <c r="T371" s="691"/>
      <c r="U371" s="691"/>
      <c r="V371" s="691"/>
      <c r="W371" s="818"/>
      <c r="X371" s="818"/>
      <c r="Y371" s="818"/>
      <c r="Z371" s="818"/>
    </row>
    <row r="372" spans="1:26" ht="15">
      <c r="A372" s="537"/>
      <c r="B372" s="669"/>
      <c r="C372" s="537"/>
      <c r="D372" s="848" t="str">
        <f t="shared" si="33"/>
        <v>Caisse-01/1900</v>
      </c>
      <c r="E372" s="678"/>
      <c r="F372" s="673"/>
      <c r="G372" s="540"/>
      <c r="H372" s="930"/>
      <c r="I372" s="932"/>
      <c r="J372" s="930">
        <f t="shared" si="34"/>
        <v>0</v>
      </c>
      <c r="K372" s="930">
        <f t="shared" si="30"/>
        <v>0</v>
      </c>
      <c r="L372" s="705">
        <f t="shared" si="31"/>
        <v>0</v>
      </c>
      <c r="M372" s="537"/>
      <c r="N372" s="706">
        <f>+IF(A372="",0,IF(A372=Table!$A$5,L372,(IF(A372=Table!$A$3,0,IF(A372=Table!$A$4,L372,0)))))</f>
        <v>0</v>
      </c>
      <c r="O372" s="672"/>
      <c r="P372" s="707">
        <f>-IF(A372=Table!$A$5,I372,0)+IF(A372=Table!$A$5,H372,0)</f>
        <v>0</v>
      </c>
      <c r="Q372" s="539" t="str">
        <f t="shared" si="32"/>
        <v>01/1900</v>
      </c>
      <c r="R372" s="475">
        <f t="shared" si="35"/>
        <v>1</v>
      </c>
      <c r="S372" s="691"/>
      <c r="T372" s="691"/>
      <c r="U372" s="691"/>
      <c r="V372" s="691"/>
      <c r="W372" s="818"/>
      <c r="X372" s="818"/>
      <c r="Y372" s="818"/>
      <c r="Z372" s="818"/>
    </row>
    <row r="373" spans="1:26" ht="15">
      <c r="A373" s="537"/>
      <c r="B373" s="669"/>
      <c r="C373" s="537"/>
      <c r="D373" s="848" t="str">
        <f t="shared" si="33"/>
        <v>Caisse-01/1900</v>
      </c>
      <c r="E373" s="678"/>
      <c r="F373" s="673"/>
      <c r="G373" s="540"/>
      <c r="H373" s="930"/>
      <c r="I373" s="932"/>
      <c r="J373" s="930">
        <f t="shared" si="34"/>
        <v>0</v>
      </c>
      <c r="K373" s="930">
        <f t="shared" si="30"/>
        <v>0</v>
      </c>
      <c r="L373" s="705">
        <f t="shared" si="31"/>
        <v>0</v>
      </c>
      <c r="M373" s="537"/>
      <c r="N373" s="706">
        <f>+IF(A373="",0,IF(A373=Table!$A$5,L373,(IF(A373=Table!$A$3,0,IF(A373=Table!$A$4,L373,0)))))</f>
        <v>0</v>
      </c>
      <c r="O373" s="672"/>
      <c r="P373" s="707">
        <f>-IF(A373=Table!$A$5,I373,0)+IF(A373=Table!$A$5,H373,0)</f>
        <v>0</v>
      </c>
      <c r="Q373" s="539" t="str">
        <f t="shared" si="32"/>
        <v>01/1900</v>
      </c>
      <c r="R373" s="475">
        <f t="shared" si="35"/>
        <v>1</v>
      </c>
      <c r="S373" s="691"/>
      <c r="T373" s="691"/>
      <c r="U373" s="691"/>
      <c r="V373" s="691"/>
      <c r="W373" s="818"/>
      <c r="X373" s="818"/>
      <c r="Y373" s="818"/>
      <c r="Z373" s="818"/>
    </row>
    <row r="374" spans="1:26" ht="15">
      <c r="A374" s="537"/>
      <c r="B374" s="669"/>
      <c r="C374" s="537"/>
      <c r="D374" s="848" t="str">
        <f t="shared" si="33"/>
        <v>Caisse-01/1900</v>
      </c>
      <c r="E374" s="670"/>
      <c r="F374" s="671"/>
      <c r="G374" s="540"/>
      <c r="H374" s="930"/>
      <c r="I374" s="932"/>
      <c r="J374" s="930">
        <f t="shared" si="34"/>
        <v>0</v>
      </c>
      <c r="K374" s="930">
        <f t="shared" si="30"/>
        <v>0</v>
      </c>
      <c r="L374" s="705">
        <f t="shared" si="31"/>
        <v>0</v>
      </c>
      <c r="M374" s="537"/>
      <c r="N374" s="706">
        <f>+IF(A374="",0,IF(A374=Table!$A$5,L374,(IF(A374=Table!$A$3,0,IF(A374=Table!$A$4,L374,0)))))</f>
        <v>0</v>
      </c>
      <c r="O374" s="672"/>
      <c r="P374" s="707">
        <f>-IF(A374=Table!$A$5,I374,0)+IF(A374=Table!$A$5,H374,0)</f>
        <v>0</v>
      </c>
      <c r="Q374" s="539" t="str">
        <f t="shared" si="32"/>
        <v>01/1900</v>
      </c>
      <c r="R374" s="475">
        <f t="shared" si="35"/>
        <v>1</v>
      </c>
      <c r="S374" s="691"/>
      <c r="T374" s="691"/>
      <c r="U374" s="691"/>
      <c r="V374" s="691"/>
      <c r="W374" s="818"/>
      <c r="X374" s="818"/>
      <c r="Y374" s="818"/>
      <c r="Z374" s="818"/>
    </row>
    <row r="375" spans="1:26" ht="15">
      <c r="A375" s="537"/>
      <c r="B375" s="669"/>
      <c r="C375" s="537"/>
      <c r="D375" s="848" t="str">
        <f t="shared" si="33"/>
        <v>Caisse-01/1900</v>
      </c>
      <c r="E375" s="678"/>
      <c r="F375" s="671"/>
      <c r="G375" s="540"/>
      <c r="H375" s="932"/>
      <c r="I375" s="930"/>
      <c r="J375" s="930">
        <f t="shared" si="34"/>
        <v>0</v>
      </c>
      <c r="K375" s="930">
        <f t="shared" si="30"/>
        <v>0</v>
      </c>
      <c r="L375" s="705">
        <f t="shared" si="31"/>
        <v>0</v>
      </c>
      <c r="M375" s="537"/>
      <c r="N375" s="706">
        <f>+IF(A375="",0,IF(A375=Table!$A$5,L375,(IF(A375=Table!$A$3,0,IF(A375=Table!$A$4,L375,0)))))</f>
        <v>0</v>
      </c>
      <c r="O375" s="672"/>
      <c r="P375" s="707">
        <f>-IF(A375=Table!$A$5,I375,0)+IF(A375=Table!$A$5,H375,0)</f>
        <v>0</v>
      </c>
      <c r="Q375" s="539" t="str">
        <f t="shared" si="32"/>
        <v>01/1900</v>
      </c>
      <c r="R375" s="475">
        <f t="shared" si="35"/>
        <v>1</v>
      </c>
      <c r="S375" s="691"/>
      <c r="T375" s="691"/>
      <c r="U375" s="691"/>
      <c r="V375" s="691"/>
      <c r="W375" s="818"/>
      <c r="X375" s="818"/>
      <c r="Y375" s="818"/>
      <c r="Z375" s="818"/>
    </row>
    <row r="376" spans="1:26" ht="15">
      <c r="A376" s="537"/>
      <c r="B376" s="669"/>
      <c r="C376" s="537"/>
      <c r="D376" s="848" t="str">
        <f t="shared" si="33"/>
        <v>Caisse-01/1900</v>
      </c>
      <c r="E376" s="678"/>
      <c r="F376" s="673"/>
      <c r="G376" s="540"/>
      <c r="H376" s="930"/>
      <c r="I376" s="932"/>
      <c r="J376" s="930">
        <f t="shared" si="34"/>
        <v>0</v>
      </c>
      <c r="K376" s="930">
        <f t="shared" si="30"/>
        <v>0</v>
      </c>
      <c r="L376" s="705">
        <f t="shared" si="31"/>
        <v>0</v>
      </c>
      <c r="M376" s="537"/>
      <c r="N376" s="706">
        <f>+IF(A376="",0,IF(A376=Table!$A$5,L376,(IF(A376=Table!$A$3,0,IF(A376=Table!$A$4,L376,0)))))</f>
        <v>0</v>
      </c>
      <c r="O376" s="672"/>
      <c r="P376" s="707">
        <f>-IF(A376=Table!$A$5,I376,0)+IF(A376=Table!$A$5,H376,0)</f>
        <v>0</v>
      </c>
      <c r="Q376" s="539" t="str">
        <f t="shared" si="32"/>
        <v>01/1900</v>
      </c>
      <c r="R376" s="475">
        <f t="shared" si="35"/>
        <v>1</v>
      </c>
      <c r="S376" s="691"/>
      <c r="T376" s="691"/>
      <c r="U376" s="691"/>
      <c r="V376" s="691"/>
      <c r="W376" s="818"/>
      <c r="X376" s="818"/>
      <c r="Y376" s="818"/>
      <c r="Z376" s="818"/>
    </row>
    <row r="377" spans="1:26" ht="15">
      <c r="A377" s="537"/>
      <c r="B377" s="669"/>
      <c r="C377" s="537"/>
      <c r="D377" s="848" t="str">
        <f t="shared" si="33"/>
        <v>Caisse-01/1900</v>
      </c>
      <c r="E377" s="679"/>
      <c r="F377" s="673"/>
      <c r="G377" s="540"/>
      <c r="H377" s="930"/>
      <c r="I377" s="932"/>
      <c r="J377" s="930">
        <f t="shared" si="34"/>
        <v>0</v>
      </c>
      <c r="K377" s="930">
        <f t="shared" si="30"/>
        <v>0</v>
      </c>
      <c r="L377" s="705">
        <f t="shared" si="31"/>
        <v>0</v>
      </c>
      <c r="M377" s="537"/>
      <c r="N377" s="706">
        <f>+IF(A377="",0,IF(A377=Table!$A$5,L377,(IF(A377=Table!$A$3,0,IF(A377=Table!$A$4,L377,0)))))</f>
        <v>0</v>
      </c>
      <c r="O377" s="672"/>
      <c r="P377" s="707">
        <f>-IF(A377=Table!$A$5,I377,0)+IF(A377=Table!$A$5,H377,0)</f>
        <v>0</v>
      </c>
      <c r="Q377" s="539" t="str">
        <f t="shared" si="32"/>
        <v>01/1900</v>
      </c>
      <c r="R377" s="475">
        <f t="shared" si="35"/>
        <v>1</v>
      </c>
      <c r="S377" s="691"/>
      <c r="T377" s="691"/>
      <c r="U377" s="691"/>
      <c r="V377" s="691"/>
      <c r="W377" s="818"/>
      <c r="X377" s="818"/>
      <c r="Y377" s="818"/>
      <c r="Z377" s="818"/>
    </row>
    <row r="378" spans="1:26" ht="15">
      <c r="A378" s="537"/>
      <c r="B378" s="669"/>
      <c r="C378" s="537"/>
      <c r="D378" s="848" t="str">
        <f t="shared" si="33"/>
        <v>Caisse-01/1900</v>
      </c>
      <c r="E378" s="679"/>
      <c r="F378" s="673"/>
      <c r="G378" s="540"/>
      <c r="H378" s="930"/>
      <c r="I378" s="932"/>
      <c r="J378" s="930">
        <f t="shared" si="34"/>
        <v>0</v>
      </c>
      <c r="K378" s="930">
        <f t="shared" si="30"/>
        <v>0</v>
      </c>
      <c r="L378" s="705">
        <f t="shared" si="31"/>
        <v>0</v>
      </c>
      <c r="M378" s="537"/>
      <c r="N378" s="706">
        <f>+IF(A378="",0,IF(A378=Table!$A$5,L378,(IF(A378=Table!$A$3,0,IF(A378=Table!$A$4,L378,0)))))</f>
        <v>0</v>
      </c>
      <c r="O378" s="672"/>
      <c r="P378" s="707">
        <f>-IF(A378=Table!$A$5,I378,0)+IF(A378=Table!$A$5,H378,0)</f>
        <v>0</v>
      </c>
      <c r="Q378" s="539" t="str">
        <f t="shared" si="32"/>
        <v>01/1900</v>
      </c>
      <c r="R378" s="475">
        <f t="shared" si="35"/>
        <v>1</v>
      </c>
      <c r="S378" s="691"/>
      <c r="T378" s="691"/>
      <c r="U378" s="691"/>
      <c r="V378" s="691"/>
      <c r="W378" s="818"/>
      <c r="X378" s="818"/>
      <c r="Y378" s="818"/>
      <c r="Z378" s="818"/>
    </row>
    <row r="379" spans="1:26" ht="15">
      <c r="A379" s="537"/>
      <c r="B379" s="669"/>
      <c r="C379" s="537"/>
      <c r="D379" s="848" t="str">
        <f t="shared" si="33"/>
        <v>Caisse-01/1900</v>
      </c>
      <c r="E379" s="679"/>
      <c r="F379" s="673"/>
      <c r="G379" s="540"/>
      <c r="H379" s="930"/>
      <c r="I379" s="932"/>
      <c r="J379" s="930">
        <f t="shared" si="34"/>
        <v>0</v>
      </c>
      <c r="K379" s="930">
        <f t="shared" si="30"/>
        <v>0</v>
      </c>
      <c r="L379" s="705">
        <f t="shared" si="31"/>
        <v>0</v>
      </c>
      <c r="M379" s="537"/>
      <c r="N379" s="706">
        <f>+IF(A379="",0,IF(A379=Table!$A$5,L379,(IF(A379=Table!$A$3,0,IF(A379=Table!$A$4,L379,0)))))</f>
        <v>0</v>
      </c>
      <c r="O379" s="672"/>
      <c r="P379" s="707">
        <f>-IF(A379=Table!$A$5,I379,0)+IF(A379=Table!$A$5,H379,0)</f>
        <v>0</v>
      </c>
      <c r="Q379" s="539" t="str">
        <f t="shared" si="32"/>
        <v>01/1900</v>
      </c>
      <c r="R379" s="475">
        <f t="shared" si="35"/>
        <v>1</v>
      </c>
      <c r="S379" s="691"/>
      <c r="T379" s="691"/>
      <c r="U379" s="691"/>
      <c r="V379" s="691"/>
      <c r="W379" s="818"/>
      <c r="X379" s="818"/>
      <c r="Y379" s="818"/>
      <c r="Z379" s="818"/>
    </row>
    <row r="380" spans="1:26" ht="15">
      <c r="A380" s="537"/>
      <c r="B380" s="669"/>
      <c r="C380" s="537"/>
      <c r="D380" s="848" t="str">
        <f t="shared" si="33"/>
        <v>Caisse-01/1900</v>
      </c>
      <c r="E380" s="679"/>
      <c r="F380" s="673"/>
      <c r="G380" s="540"/>
      <c r="H380" s="930"/>
      <c r="I380" s="932"/>
      <c r="J380" s="930">
        <f t="shared" si="34"/>
        <v>0</v>
      </c>
      <c r="K380" s="930">
        <f t="shared" si="30"/>
        <v>0</v>
      </c>
      <c r="L380" s="705">
        <f t="shared" si="31"/>
        <v>0</v>
      </c>
      <c r="M380" s="537"/>
      <c r="N380" s="706">
        <f>+IF(A380="",0,IF(A380=Table!$A$5,L380,(IF(A380=Table!$A$3,0,IF(A380=Table!$A$4,L380,0)))))</f>
        <v>0</v>
      </c>
      <c r="O380" s="672"/>
      <c r="P380" s="707">
        <f>-IF(A380=Table!$A$5,I380,0)+IF(A380=Table!$A$5,H380,0)</f>
        <v>0</v>
      </c>
      <c r="Q380" s="539" t="str">
        <f t="shared" si="32"/>
        <v>01/1900</v>
      </c>
      <c r="R380" s="475">
        <f t="shared" si="35"/>
        <v>1</v>
      </c>
      <c r="S380" s="691"/>
      <c r="T380" s="691"/>
      <c r="U380" s="691"/>
      <c r="V380" s="691"/>
      <c r="W380" s="818"/>
      <c r="X380" s="818"/>
      <c r="Y380" s="818"/>
      <c r="Z380" s="818"/>
    </row>
    <row r="381" spans="1:26" ht="15">
      <c r="A381" s="537"/>
      <c r="B381" s="669"/>
      <c r="C381" s="537"/>
      <c r="D381" s="848" t="str">
        <f t="shared" si="33"/>
        <v>Caisse-01/1900</v>
      </c>
      <c r="E381" s="679"/>
      <c r="F381" s="673"/>
      <c r="G381" s="540"/>
      <c r="H381" s="930"/>
      <c r="I381" s="932"/>
      <c r="J381" s="930">
        <f t="shared" si="34"/>
        <v>0</v>
      </c>
      <c r="K381" s="930">
        <f t="shared" si="30"/>
        <v>0</v>
      </c>
      <c r="L381" s="705">
        <f t="shared" si="31"/>
        <v>0</v>
      </c>
      <c r="M381" s="537"/>
      <c r="N381" s="706">
        <f>+IF(A381="",0,IF(A381=Table!$A$5,L381,(IF(A381=Table!$A$3,0,IF(A381=Table!$A$4,L381,0)))))</f>
        <v>0</v>
      </c>
      <c r="O381" s="672"/>
      <c r="P381" s="707">
        <f>-IF(A381=Table!$A$5,I381,0)+IF(A381=Table!$A$5,H381,0)</f>
        <v>0</v>
      </c>
      <c r="Q381" s="539" t="str">
        <f t="shared" si="32"/>
        <v>01/1900</v>
      </c>
      <c r="R381" s="475">
        <f t="shared" si="35"/>
        <v>1</v>
      </c>
      <c r="S381" s="691"/>
      <c r="T381" s="691"/>
      <c r="U381" s="691"/>
      <c r="V381" s="691"/>
      <c r="W381" s="818"/>
      <c r="X381" s="818"/>
      <c r="Y381" s="818"/>
      <c r="Z381" s="818"/>
    </row>
    <row r="382" spans="1:26" ht="15">
      <c r="A382" s="537"/>
      <c r="B382" s="669"/>
      <c r="C382" s="537"/>
      <c r="D382" s="848" t="str">
        <f t="shared" si="33"/>
        <v>Caisse-01/1900</v>
      </c>
      <c r="E382" s="679"/>
      <c r="F382" s="673"/>
      <c r="G382" s="540"/>
      <c r="H382" s="930"/>
      <c r="I382" s="932"/>
      <c r="J382" s="930">
        <f t="shared" si="34"/>
        <v>0</v>
      </c>
      <c r="K382" s="930">
        <f t="shared" si="30"/>
        <v>0</v>
      </c>
      <c r="L382" s="705">
        <f t="shared" si="31"/>
        <v>0</v>
      </c>
      <c r="M382" s="537"/>
      <c r="N382" s="706">
        <f>+IF(A382="",0,IF(A382=Table!$A$5,L382,(IF(A382=Table!$A$3,0,IF(A382=Table!$A$4,L382,0)))))</f>
        <v>0</v>
      </c>
      <c r="O382" s="672"/>
      <c r="P382" s="707">
        <f>-IF(A382=Table!$A$5,I382,0)+IF(A382=Table!$A$5,H382,0)</f>
        <v>0</v>
      </c>
      <c r="Q382" s="539" t="str">
        <f t="shared" si="32"/>
        <v>01/1900</v>
      </c>
      <c r="R382" s="475">
        <f t="shared" si="35"/>
        <v>1</v>
      </c>
      <c r="S382" s="691"/>
      <c r="T382" s="691"/>
      <c r="U382" s="691"/>
      <c r="V382" s="691"/>
      <c r="W382" s="818"/>
      <c r="X382" s="818"/>
      <c r="Y382" s="818"/>
      <c r="Z382" s="818"/>
    </row>
    <row r="383" spans="1:26" ht="15">
      <c r="A383" s="537"/>
      <c r="B383" s="669"/>
      <c r="C383" s="537"/>
      <c r="D383" s="848" t="str">
        <f t="shared" si="33"/>
        <v>Caisse-01/1900</v>
      </c>
      <c r="E383" s="679"/>
      <c r="F383" s="673"/>
      <c r="G383" s="540"/>
      <c r="H383" s="930"/>
      <c r="I383" s="932"/>
      <c r="J383" s="930">
        <f t="shared" si="34"/>
        <v>0</v>
      </c>
      <c r="K383" s="930">
        <f t="shared" si="30"/>
        <v>0</v>
      </c>
      <c r="L383" s="705">
        <f t="shared" si="31"/>
        <v>0</v>
      </c>
      <c r="M383" s="537"/>
      <c r="N383" s="706">
        <f>+IF(A383="",0,IF(A383=Table!$A$5,L383,(IF(A383=Table!$A$3,0,IF(A383=Table!$A$4,L383,0)))))</f>
        <v>0</v>
      </c>
      <c r="O383" s="672"/>
      <c r="P383" s="707">
        <f>-IF(A383=Table!$A$5,I383,0)+IF(A383=Table!$A$5,H383,0)</f>
        <v>0</v>
      </c>
      <c r="Q383" s="539" t="str">
        <f t="shared" si="32"/>
        <v>01/1900</v>
      </c>
      <c r="R383" s="475">
        <f t="shared" si="35"/>
        <v>1</v>
      </c>
      <c r="S383" s="691"/>
      <c r="T383" s="691"/>
      <c r="U383" s="691"/>
      <c r="V383" s="691"/>
      <c r="W383" s="818"/>
      <c r="X383" s="818"/>
      <c r="Y383" s="818"/>
      <c r="Z383" s="818"/>
    </row>
    <row r="384" spans="1:26" ht="15">
      <c r="A384" s="537"/>
      <c r="B384" s="669"/>
      <c r="C384" s="537"/>
      <c r="D384" s="848" t="str">
        <f t="shared" si="33"/>
        <v>Caisse-01/1900</v>
      </c>
      <c r="E384" s="679"/>
      <c r="F384" s="680"/>
      <c r="G384" s="540"/>
      <c r="H384" s="930"/>
      <c r="I384" s="930"/>
      <c r="J384" s="930">
        <f t="shared" si="34"/>
        <v>0</v>
      </c>
      <c r="K384" s="930">
        <f t="shared" si="30"/>
        <v>0</v>
      </c>
      <c r="L384" s="705">
        <f t="shared" si="31"/>
        <v>0</v>
      </c>
      <c r="M384" s="537"/>
      <c r="N384" s="706">
        <f>+IF(A384="",0,IF(A384=Table!$A$5,L384,(IF(A384=Table!$A$3,0,IF(A384=Table!$A$4,L384,0)))))</f>
        <v>0</v>
      </c>
      <c r="O384" s="672"/>
      <c r="P384" s="707">
        <f>-IF(A384=Table!$A$5,I384,0)+IF(A384=Table!$A$5,H384,0)</f>
        <v>0</v>
      </c>
      <c r="Q384" s="539" t="str">
        <f t="shared" si="32"/>
        <v>01/1900</v>
      </c>
      <c r="R384" s="475">
        <f t="shared" si="35"/>
        <v>1</v>
      </c>
      <c r="S384" s="691"/>
      <c r="T384" s="691"/>
      <c r="U384" s="691"/>
      <c r="V384" s="691"/>
      <c r="W384" s="818"/>
      <c r="X384" s="818"/>
      <c r="Y384" s="818"/>
      <c r="Z384" s="818"/>
    </row>
    <row r="385" spans="1:26" ht="15">
      <c r="A385" s="537"/>
      <c r="B385" s="669"/>
      <c r="C385" s="537"/>
      <c r="D385" s="848" t="str">
        <f t="shared" si="33"/>
        <v>Caisse-01/1900</v>
      </c>
      <c r="E385" s="678"/>
      <c r="F385" s="673"/>
      <c r="G385" s="540"/>
      <c r="H385" s="930"/>
      <c r="I385" s="932"/>
      <c r="J385" s="930">
        <f t="shared" si="34"/>
        <v>0</v>
      </c>
      <c r="K385" s="930">
        <f t="shared" si="30"/>
        <v>0</v>
      </c>
      <c r="L385" s="705">
        <f t="shared" si="31"/>
        <v>0</v>
      </c>
      <c r="M385" s="537"/>
      <c r="N385" s="706">
        <f>+IF(A385="",0,IF(A385=Table!$A$5,L385,(IF(A385=Table!$A$3,0,IF(A385=Table!$A$4,L385,0)))))</f>
        <v>0</v>
      </c>
      <c r="O385" s="672"/>
      <c r="P385" s="707">
        <f>-IF(A385=Table!$A$5,I385,0)+IF(A385=Table!$A$5,H385,0)</f>
        <v>0</v>
      </c>
      <c r="Q385" s="539" t="str">
        <f t="shared" si="32"/>
        <v>01/1900</v>
      </c>
      <c r="R385" s="475">
        <f t="shared" si="35"/>
        <v>1</v>
      </c>
      <c r="S385" s="691"/>
      <c r="T385" s="691"/>
      <c r="U385" s="691"/>
      <c r="V385" s="691"/>
      <c r="W385" s="818"/>
      <c r="X385" s="818"/>
      <c r="Y385" s="818"/>
      <c r="Z385" s="818"/>
    </row>
    <row r="386" spans="1:26" ht="15">
      <c r="A386" s="537"/>
      <c r="B386" s="669"/>
      <c r="C386" s="537"/>
      <c r="D386" s="848" t="str">
        <f t="shared" si="33"/>
        <v>Caisse-01/1900</v>
      </c>
      <c r="E386" s="670"/>
      <c r="F386" s="673"/>
      <c r="G386" s="540"/>
      <c r="H386" s="930"/>
      <c r="I386" s="932"/>
      <c r="J386" s="930">
        <f t="shared" si="34"/>
        <v>0</v>
      </c>
      <c r="K386" s="930">
        <f t="shared" si="30"/>
        <v>0</v>
      </c>
      <c r="L386" s="705">
        <f t="shared" si="31"/>
        <v>0</v>
      </c>
      <c r="M386" s="537"/>
      <c r="N386" s="706">
        <f>+IF(A386="",0,IF(A386=Table!$A$5,L386,(IF(A386=Table!$A$3,0,IF(A386=Table!$A$4,L386,0)))))</f>
        <v>0</v>
      </c>
      <c r="O386" s="672"/>
      <c r="P386" s="707">
        <f>-IF(A386=Table!$A$5,I386,0)+IF(A386=Table!$A$5,H386,0)</f>
        <v>0</v>
      </c>
      <c r="Q386" s="539" t="str">
        <f t="shared" si="32"/>
        <v>01/1900</v>
      </c>
      <c r="R386" s="475">
        <f t="shared" si="35"/>
        <v>1</v>
      </c>
      <c r="S386" s="691"/>
      <c r="T386" s="691"/>
      <c r="U386" s="691"/>
      <c r="V386" s="691"/>
      <c r="W386" s="818"/>
      <c r="X386" s="818"/>
      <c r="Y386" s="818"/>
      <c r="Z386" s="818"/>
    </row>
    <row r="387" spans="1:26" ht="15">
      <c r="A387" s="537"/>
      <c r="B387" s="669"/>
      <c r="C387" s="537"/>
      <c r="D387" s="848" t="str">
        <f t="shared" si="33"/>
        <v>Caisse-01/1900</v>
      </c>
      <c r="E387" s="678"/>
      <c r="F387" s="671"/>
      <c r="G387" s="540"/>
      <c r="H387" s="932"/>
      <c r="I387" s="930"/>
      <c r="J387" s="930">
        <f t="shared" si="34"/>
        <v>0</v>
      </c>
      <c r="K387" s="930">
        <f t="shared" si="30"/>
        <v>0</v>
      </c>
      <c r="L387" s="705">
        <f t="shared" si="31"/>
        <v>0</v>
      </c>
      <c r="M387" s="537"/>
      <c r="N387" s="706">
        <f>+IF(A387="",0,IF(A387=Table!$A$5,L387,(IF(A387=Table!$A$3,0,IF(A387=Table!$A$4,L387,0)))))</f>
        <v>0</v>
      </c>
      <c r="O387" s="672"/>
      <c r="P387" s="707">
        <f>-IF(A387=Table!$A$5,I387,0)+IF(A387=Table!$A$5,H387,0)</f>
        <v>0</v>
      </c>
      <c r="Q387" s="539" t="str">
        <f t="shared" si="32"/>
        <v>01/1900</v>
      </c>
      <c r="R387" s="475">
        <f t="shared" si="35"/>
        <v>1</v>
      </c>
      <c r="S387" s="691"/>
      <c r="T387" s="691"/>
      <c r="U387" s="691"/>
      <c r="V387" s="691"/>
      <c r="W387" s="818"/>
      <c r="X387" s="818"/>
      <c r="Y387" s="818"/>
      <c r="Z387" s="818"/>
    </row>
    <row r="388" spans="1:26" ht="15">
      <c r="A388" s="537"/>
      <c r="B388" s="669"/>
      <c r="C388" s="537"/>
      <c r="D388" s="848" t="str">
        <f t="shared" si="33"/>
        <v>Caisse-01/1900</v>
      </c>
      <c r="E388" s="670"/>
      <c r="F388" s="675"/>
      <c r="G388" s="540"/>
      <c r="H388" s="930"/>
      <c r="I388" s="931"/>
      <c r="J388" s="930">
        <f t="shared" si="34"/>
        <v>0</v>
      </c>
      <c r="K388" s="930">
        <f t="shared" si="30"/>
        <v>0</v>
      </c>
      <c r="L388" s="705">
        <f t="shared" si="31"/>
        <v>0</v>
      </c>
      <c r="M388" s="537"/>
      <c r="N388" s="706">
        <f>+IF(A388="",0,IF(A388=Table!$A$5,L388,(IF(A388=Table!$A$3,0,IF(A388=Table!$A$4,L388,0)))))</f>
        <v>0</v>
      </c>
      <c r="O388" s="672"/>
      <c r="P388" s="707">
        <f>-IF(A388=Table!$A$5,I388,0)+IF(A388=Table!$A$5,H388,0)</f>
        <v>0</v>
      </c>
      <c r="Q388" s="539" t="str">
        <f t="shared" si="32"/>
        <v>01/1900</v>
      </c>
      <c r="R388" s="475">
        <f t="shared" si="35"/>
        <v>1</v>
      </c>
      <c r="S388" s="691"/>
      <c r="T388" s="691"/>
      <c r="U388" s="691"/>
      <c r="V388" s="691"/>
      <c r="W388" s="818"/>
      <c r="X388" s="818"/>
      <c r="Y388" s="818"/>
      <c r="Z388" s="818"/>
    </row>
    <row r="389" spans="1:26" ht="15">
      <c r="A389" s="537"/>
      <c r="B389" s="669"/>
      <c r="C389" s="537"/>
      <c r="D389" s="848" t="str">
        <f t="shared" si="33"/>
        <v>Caisse-</v>
      </c>
      <c r="E389" s="670"/>
      <c r="F389" s="675"/>
      <c r="G389" s="540"/>
      <c r="H389" s="930"/>
      <c r="I389" s="931"/>
      <c r="J389" s="930">
        <f t="shared" si="34"/>
        <v>0</v>
      </c>
      <c r="K389" s="930">
        <f t="shared" si="30"/>
        <v>0</v>
      </c>
      <c r="L389" s="705">
        <f t="shared" si="31"/>
        <v>0</v>
      </c>
      <c r="M389" s="537"/>
      <c r="N389" s="706">
        <f>+IF(A389="",0,IF(A389=Table!$A$5,L389,(IF(A389=Table!$A$3,0,IF(A389=Table!$A$4,L389,0)))))</f>
        <v>0</v>
      </c>
      <c r="O389" s="672"/>
      <c r="P389" s="707">
        <f>-IF(A389=Table!$A$5,I389,0)+IF(A389=Table!$A$5,H389,0)</f>
        <v>0</v>
      </c>
      <c r="Q389" s="539"/>
      <c r="R389" s="475">
        <f t="shared" si="35"/>
        <v>1</v>
      </c>
      <c r="S389" s="691"/>
      <c r="T389" s="691"/>
      <c r="U389" s="691"/>
      <c r="V389" s="691"/>
      <c r="W389" s="818"/>
      <c r="X389" s="818"/>
      <c r="Y389" s="818"/>
      <c r="Z389" s="818"/>
    </row>
    <row r="390" spans="1:26" ht="15">
      <c r="A390" s="537"/>
      <c r="B390" s="669"/>
      <c r="C390" s="537"/>
      <c r="D390" s="848" t="str">
        <f t="shared" si="33"/>
        <v>Caisse-</v>
      </c>
      <c r="E390" s="541"/>
      <c r="F390" s="540"/>
      <c r="G390" s="540"/>
      <c r="H390" s="930"/>
      <c r="I390" s="930"/>
      <c r="J390" s="930">
        <f t="shared" si="34"/>
        <v>0</v>
      </c>
      <c r="K390" s="930">
        <f t="shared" si="30"/>
        <v>0</v>
      </c>
      <c r="L390" s="705">
        <f t="shared" si="31"/>
        <v>0</v>
      </c>
      <c r="M390" s="537"/>
      <c r="N390" s="706">
        <f>+IF(A390="",0,IF(A390=Table!$A$5,L390,(IF(A390=Table!$A$3,0,IF(A390=Table!$A$4,L390,0)))))</f>
        <v>0</v>
      </c>
      <c r="O390" s="672"/>
      <c r="P390" s="707">
        <f>-IF(A390=Table!$A$5,I390,0)+IF(A390=Table!$A$5,H390,0)</f>
        <v>0</v>
      </c>
      <c r="Q390" s="539"/>
      <c r="R390" s="475">
        <f t="shared" si="35"/>
        <v>1</v>
      </c>
      <c r="S390" s="691"/>
      <c r="T390" s="691"/>
      <c r="U390" s="691"/>
      <c r="V390" s="691"/>
      <c r="W390" s="818"/>
      <c r="X390" s="818"/>
      <c r="Y390" s="818"/>
      <c r="Z390" s="818"/>
    </row>
    <row r="391" spans="1:26" ht="15">
      <c r="A391" s="537"/>
      <c r="B391" s="669"/>
      <c r="C391" s="537"/>
      <c r="D391" s="848" t="str">
        <f t="shared" si="33"/>
        <v>Caisse-01/1900</v>
      </c>
      <c r="E391" s="541"/>
      <c r="F391" s="680"/>
      <c r="G391" s="540"/>
      <c r="H391" s="930"/>
      <c r="I391" s="930"/>
      <c r="J391" s="930">
        <f t="shared" si="34"/>
        <v>0</v>
      </c>
      <c r="K391" s="930">
        <f t="shared" si="30"/>
        <v>0</v>
      </c>
      <c r="L391" s="705">
        <f t="shared" si="31"/>
        <v>0</v>
      </c>
      <c r="M391" s="537"/>
      <c r="N391" s="706">
        <f>+IF(A391="",0,IF(A391=Table!$A$5,L391,(IF(A391=Table!$A$3,0,IF(A391=Table!$A$4,L391,0)))))</f>
        <v>0</v>
      </c>
      <c r="O391" s="672"/>
      <c r="P391" s="707">
        <f>-IF(A391=Table!$A$5,I391,0)+IF(A391=Table!$A$5,H391,0)</f>
        <v>0</v>
      </c>
      <c r="Q391" s="539" t="str">
        <f t="shared" ref="Q391:Q454" si="36">+TEXT(B391,"mm/aaaa")</f>
        <v>01/1900</v>
      </c>
      <c r="R391" s="475">
        <f t="shared" si="35"/>
        <v>1</v>
      </c>
      <c r="S391" s="691"/>
      <c r="T391" s="691"/>
      <c r="U391" s="691"/>
      <c r="V391" s="691"/>
      <c r="W391" s="818"/>
      <c r="X391" s="818"/>
      <c r="Y391" s="818"/>
      <c r="Z391" s="818"/>
    </row>
    <row r="392" spans="1:26" ht="15">
      <c r="A392" s="537"/>
      <c r="B392" s="669"/>
      <c r="C392" s="537"/>
      <c r="D392" s="848" t="str">
        <f t="shared" si="33"/>
        <v>Caisse-01/1900</v>
      </c>
      <c r="E392" s="541"/>
      <c r="F392" s="680"/>
      <c r="G392" s="540"/>
      <c r="H392" s="930"/>
      <c r="I392" s="961"/>
      <c r="J392" s="930">
        <f t="shared" si="34"/>
        <v>0</v>
      </c>
      <c r="K392" s="930">
        <f t="shared" si="30"/>
        <v>0</v>
      </c>
      <c r="L392" s="705">
        <f t="shared" si="31"/>
        <v>0</v>
      </c>
      <c r="M392" s="537"/>
      <c r="N392" s="706">
        <f>+IF(A392="",0,IF(A392=Table!$A$5,L392,(IF(A392=Table!$A$3,0,IF(A392=Table!$A$4,L392,0)))))</f>
        <v>0</v>
      </c>
      <c r="O392" s="672"/>
      <c r="P392" s="707">
        <f>-IF(A392=Table!$A$5,I392,0)+IF(A392=Table!$A$5,H392,0)</f>
        <v>0</v>
      </c>
      <c r="Q392" s="539" t="str">
        <f t="shared" si="36"/>
        <v>01/1900</v>
      </c>
      <c r="R392" s="475">
        <f t="shared" si="35"/>
        <v>1</v>
      </c>
      <c r="S392" s="691"/>
      <c r="T392" s="691"/>
      <c r="U392" s="691"/>
      <c r="V392" s="691"/>
      <c r="W392" s="818"/>
      <c r="X392" s="818"/>
      <c r="Y392" s="818"/>
      <c r="Z392" s="818"/>
    </row>
    <row r="393" spans="1:26" ht="15">
      <c r="A393" s="537"/>
      <c r="B393" s="669"/>
      <c r="C393" s="537"/>
      <c r="D393" s="848" t="str">
        <f t="shared" si="33"/>
        <v>Caisse-01/1900</v>
      </c>
      <c r="E393" s="541"/>
      <c r="F393" s="680"/>
      <c r="G393" s="540"/>
      <c r="H393" s="930"/>
      <c r="I393" s="961"/>
      <c r="J393" s="930">
        <f t="shared" si="34"/>
        <v>0</v>
      </c>
      <c r="K393" s="930">
        <f t="shared" si="30"/>
        <v>0</v>
      </c>
      <c r="L393" s="705">
        <f t="shared" si="31"/>
        <v>0</v>
      </c>
      <c r="M393" s="537"/>
      <c r="N393" s="706">
        <f>+IF(A393="",0,IF(A393=Table!$A$5,L393,(IF(A393=Table!$A$3,0,IF(A393=Table!$A$4,L393,0)))))</f>
        <v>0</v>
      </c>
      <c r="O393" s="672"/>
      <c r="P393" s="707">
        <f>-IF(A393=Table!$A$5,I393,0)+IF(A393=Table!$A$5,H393,0)</f>
        <v>0</v>
      </c>
      <c r="Q393" s="539" t="str">
        <f t="shared" si="36"/>
        <v>01/1900</v>
      </c>
      <c r="R393" s="475">
        <f t="shared" si="35"/>
        <v>1</v>
      </c>
      <c r="S393" s="691"/>
      <c r="T393" s="691"/>
      <c r="U393" s="691"/>
      <c r="V393" s="691"/>
      <c r="W393" s="818"/>
      <c r="X393" s="818"/>
      <c r="Y393" s="818"/>
      <c r="Z393" s="818"/>
    </row>
    <row r="394" spans="1:26" ht="15">
      <c r="A394" s="537"/>
      <c r="B394" s="669"/>
      <c r="C394" s="537"/>
      <c r="D394" s="848" t="str">
        <f t="shared" si="33"/>
        <v>Caisse-01/1900</v>
      </c>
      <c r="E394" s="687"/>
      <c r="F394" s="680"/>
      <c r="G394" s="540"/>
      <c r="H394" s="930"/>
      <c r="I394" s="930"/>
      <c r="J394" s="930">
        <f t="shared" si="34"/>
        <v>0</v>
      </c>
      <c r="K394" s="930">
        <f t="shared" si="30"/>
        <v>0</v>
      </c>
      <c r="L394" s="705">
        <f t="shared" si="31"/>
        <v>0</v>
      </c>
      <c r="M394" s="537"/>
      <c r="N394" s="706">
        <f>+IF(A394="",0,IF(A394=Table!$A$5,L394,(IF(A394=Table!$A$3,0,IF(A394=Table!$A$4,L394,0)))))</f>
        <v>0</v>
      </c>
      <c r="O394" s="672"/>
      <c r="P394" s="707">
        <f>-IF(A394=Table!$A$5,I394,0)+IF(A394=Table!$A$5,H394,0)</f>
        <v>0</v>
      </c>
      <c r="Q394" s="539" t="str">
        <f t="shared" si="36"/>
        <v>01/1900</v>
      </c>
      <c r="R394" s="475">
        <f t="shared" si="35"/>
        <v>1</v>
      </c>
      <c r="S394" s="691"/>
      <c r="T394" s="691"/>
      <c r="U394" s="691"/>
      <c r="V394" s="691"/>
      <c r="W394" s="818"/>
      <c r="X394" s="818"/>
      <c r="Y394" s="818"/>
      <c r="Z394" s="818"/>
    </row>
    <row r="395" spans="1:26" ht="15">
      <c r="A395" s="537"/>
      <c r="B395" s="669"/>
      <c r="C395" s="537"/>
      <c r="D395" s="848" t="str">
        <f t="shared" si="33"/>
        <v>Caisse-01/1900</v>
      </c>
      <c r="E395" s="541"/>
      <c r="F395" s="680"/>
      <c r="G395" s="540"/>
      <c r="H395" s="930"/>
      <c r="I395" s="961"/>
      <c r="J395" s="930">
        <f t="shared" si="34"/>
        <v>0</v>
      </c>
      <c r="K395" s="930">
        <f t="shared" ref="K395:K458" si="37">+IFERROR((+INDEX($O$4:$Z$4,MATCH(Q395,$O$3:$Z$3,0))),0)</f>
        <v>0</v>
      </c>
      <c r="L395" s="705">
        <f t="shared" ref="L395:L458" si="38">IFERROR((H395/K395-I395/K395),0)</f>
        <v>0</v>
      </c>
      <c r="M395" s="537"/>
      <c r="N395" s="706">
        <f>+IF(A395="",0,IF(A395=Table!$A$5,L395,(IF(A395=Table!$A$3,0,IF(A395=Table!$A$4,L395,0)))))</f>
        <v>0</v>
      </c>
      <c r="O395" s="672"/>
      <c r="P395" s="707">
        <f>-IF(A395=Table!$A$5,I395,0)+IF(A395=Table!$A$5,H395,0)</f>
        <v>0</v>
      </c>
      <c r="Q395" s="539" t="str">
        <f t="shared" si="36"/>
        <v>01/1900</v>
      </c>
      <c r="R395" s="475">
        <f t="shared" si="35"/>
        <v>1</v>
      </c>
      <c r="S395" s="691"/>
      <c r="T395" s="691"/>
      <c r="U395" s="691"/>
      <c r="V395" s="691"/>
      <c r="W395" s="818"/>
      <c r="X395" s="818"/>
      <c r="Y395" s="818"/>
      <c r="Z395" s="818"/>
    </row>
    <row r="396" spans="1:26" ht="15">
      <c r="A396" s="537"/>
      <c r="B396" s="669"/>
      <c r="C396" s="537"/>
      <c r="D396" s="848" t="str">
        <f t="shared" ref="D396:D459" si="39">"Caisse-"&amp;Q396</f>
        <v>Caisse-01/1900</v>
      </c>
      <c r="E396" s="541"/>
      <c r="F396" s="680"/>
      <c r="G396" s="540"/>
      <c r="H396" s="930"/>
      <c r="I396" s="930"/>
      <c r="J396" s="930">
        <f t="shared" ref="J396:J459" si="40">+J395+H396-I396</f>
        <v>0</v>
      </c>
      <c r="K396" s="930">
        <f t="shared" si="37"/>
        <v>0</v>
      </c>
      <c r="L396" s="705">
        <f t="shared" si="38"/>
        <v>0</v>
      </c>
      <c r="M396" s="537"/>
      <c r="N396" s="706">
        <f>+IF(A396="",0,IF(A396=Table!$A$5,L396,(IF(A396=Table!$A$3,0,IF(A396=Table!$A$4,L396,0)))))</f>
        <v>0</v>
      </c>
      <c r="O396" s="672"/>
      <c r="P396" s="707">
        <f>-IF(A396=Table!$A$5,I396,0)+IF(A396=Table!$A$5,H396,0)</f>
        <v>0</v>
      </c>
      <c r="Q396" s="539" t="str">
        <f t="shared" si="36"/>
        <v>01/1900</v>
      </c>
      <c r="R396" s="475">
        <f t="shared" ref="R396:R459" si="41">ROUNDUP(MONTH(Q396)/3,0)</f>
        <v>1</v>
      </c>
      <c r="S396" s="691"/>
      <c r="T396" s="691"/>
      <c r="U396" s="691"/>
      <c r="V396" s="691"/>
      <c r="W396" s="818"/>
      <c r="X396" s="818"/>
      <c r="Y396" s="818"/>
      <c r="Z396" s="818"/>
    </row>
    <row r="397" spans="1:26" ht="15">
      <c r="A397" s="537"/>
      <c r="B397" s="669"/>
      <c r="C397" s="537"/>
      <c r="D397" s="848" t="str">
        <f t="shared" si="39"/>
        <v>Caisse-01/1900</v>
      </c>
      <c r="E397" s="541"/>
      <c r="F397" s="680"/>
      <c r="G397" s="540"/>
      <c r="H397" s="930"/>
      <c r="I397" s="930"/>
      <c r="J397" s="930">
        <f t="shared" si="40"/>
        <v>0</v>
      </c>
      <c r="K397" s="930">
        <f t="shared" si="37"/>
        <v>0</v>
      </c>
      <c r="L397" s="705">
        <f t="shared" si="38"/>
        <v>0</v>
      </c>
      <c r="M397" s="537"/>
      <c r="N397" s="706">
        <f>+IF(A397="",0,IF(A397=Table!$A$5,L397,(IF(A397=Table!$A$3,0,IF(A397=Table!$A$4,L397,0)))))</f>
        <v>0</v>
      </c>
      <c r="O397" s="672"/>
      <c r="P397" s="707">
        <f>-IF(A397=Table!$A$5,I397,0)+IF(A397=Table!$A$5,H397,0)</f>
        <v>0</v>
      </c>
      <c r="Q397" s="539" t="str">
        <f t="shared" si="36"/>
        <v>01/1900</v>
      </c>
      <c r="R397" s="475">
        <f t="shared" si="41"/>
        <v>1</v>
      </c>
      <c r="S397" s="691"/>
      <c r="T397" s="691"/>
      <c r="U397" s="691"/>
      <c r="V397" s="691"/>
      <c r="W397" s="818"/>
      <c r="X397" s="818"/>
      <c r="Y397" s="818"/>
      <c r="Z397" s="818"/>
    </row>
    <row r="398" spans="1:26" ht="15">
      <c r="A398" s="537"/>
      <c r="B398" s="669"/>
      <c r="C398" s="537"/>
      <c r="D398" s="848" t="str">
        <f t="shared" si="39"/>
        <v>Caisse-01/1900</v>
      </c>
      <c r="E398" s="687"/>
      <c r="F398" s="680"/>
      <c r="G398" s="540"/>
      <c r="H398" s="930"/>
      <c r="I398" s="930"/>
      <c r="J398" s="930">
        <f t="shared" si="40"/>
        <v>0</v>
      </c>
      <c r="K398" s="930">
        <f t="shared" si="37"/>
        <v>0</v>
      </c>
      <c r="L398" s="705">
        <f t="shared" si="38"/>
        <v>0</v>
      </c>
      <c r="M398" s="537"/>
      <c r="N398" s="706">
        <f>+IF(A398="",0,IF(A398=Table!$A$5,L398,(IF(A398=Table!$A$3,0,IF(A398=Table!$A$4,L398,0)))))</f>
        <v>0</v>
      </c>
      <c r="O398" s="672"/>
      <c r="P398" s="707">
        <f>-IF(A398=Table!$A$5,I398,0)+IF(A398=Table!$A$5,H398,0)</f>
        <v>0</v>
      </c>
      <c r="Q398" s="539" t="str">
        <f t="shared" si="36"/>
        <v>01/1900</v>
      </c>
      <c r="R398" s="475">
        <f t="shared" si="41"/>
        <v>1</v>
      </c>
      <c r="S398" s="691"/>
      <c r="T398" s="691"/>
      <c r="U398" s="691"/>
      <c r="V398" s="691"/>
      <c r="W398" s="818"/>
      <c r="X398" s="818"/>
      <c r="Y398" s="818"/>
      <c r="Z398" s="818"/>
    </row>
    <row r="399" spans="1:26" ht="15">
      <c r="A399" s="537"/>
      <c r="B399" s="669"/>
      <c r="C399" s="537"/>
      <c r="D399" s="848" t="str">
        <f t="shared" si="39"/>
        <v>Caisse-01/1900</v>
      </c>
      <c r="E399" s="687"/>
      <c r="F399" s="680"/>
      <c r="G399" s="540"/>
      <c r="H399" s="930"/>
      <c r="I399" s="930"/>
      <c r="J399" s="930">
        <f t="shared" si="40"/>
        <v>0</v>
      </c>
      <c r="K399" s="930">
        <f t="shared" si="37"/>
        <v>0</v>
      </c>
      <c r="L399" s="705">
        <f t="shared" si="38"/>
        <v>0</v>
      </c>
      <c r="M399" s="537"/>
      <c r="N399" s="706">
        <f>+IF(A399="",0,IF(A399=Table!$A$5,L399,(IF(A399=Table!$A$3,0,IF(A399=Table!$A$4,L399,0)))))</f>
        <v>0</v>
      </c>
      <c r="O399" s="672"/>
      <c r="P399" s="707">
        <f>-IF(A399=Table!$A$5,I399,0)+IF(A399=Table!$A$5,H399,0)</f>
        <v>0</v>
      </c>
      <c r="Q399" s="539" t="str">
        <f t="shared" si="36"/>
        <v>01/1900</v>
      </c>
      <c r="R399" s="475">
        <f t="shared" si="41"/>
        <v>1</v>
      </c>
      <c r="S399" s="691"/>
      <c r="T399" s="691"/>
      <c r="U399" s="691"/>
      <c r="V399" s="691"/>
      <c r="W399" s="818"/>
      <c r="X399" s="818"/>
      <c r="Y399" s="818"/>
      <c r="Z399" s="818"/>
    </row>
    <row r="400" spans="1:26" ht="15">
      <c r="A400" s="537"/>
      <c r="B400" s="669"/>
      <c r="C400" s="537"/>
      <c r="D400" s="848" t="str">
        <f t="shared" si="39"/>
        <v>Caisse-01/1900</v>
      </c>
      <c r="E400" s="687"/>
      <c r="F400" s="680"/>
      <c r="G400" s="540"/>
      <c r="H400" s="930"/>
      <c r="I400" s="930"/>
      <c r="J400" s="930">
        <f t="shared" si="40"/>
        <v>0</v>
      </c>
      <c r="K400" s="930">
        <f t="shared" si="37"/>
        <v>0</v>
      </c>
      <c r="L400" s="705">
        <f t="shared" si="38"/>
        <v>0</v>
      </c>
      <c r="M400" s="537"/>
      <c r="N400" s="706">
        <f>+IF(A400="",0,IF(A400=Table!$A$5,L400,(IF(A400=Table!$A$3,0,IF(A400=Table!$A$4,L400,0)))))</f>
        <v>0</v>
      </c>
      <c r="O400" s="672"/>
      <c r="P400" s="707">
        <f>-IF(A400=Table!$A$5,I400,0)+IF(A400=Table!$A$5,H400,0)</f>
        <v>0</v>
      </c>
      <c r="Q400" s="539" t="str">
        <f t="shared" si="36"/>
        <v>01/1900</v>
      </c>
      <c r="R400" s="475">
        <f t="shared" si="41"/>
        <v>1</v>
      </c>
      <c r="S400" s="691"/>
      <c r="T400" s="691"/>
      <c r="U400" s="691"/>
      <c r="V400" s="691"/>
      <c r="W400" s="818"/>
      <c r="X400" s="818"/>
      <c r="Y400" s="818"/>
      <c r="Z400" s="818"/>
    </row>
    <row r="401" spans="1:26" ht="15">
      <c r="A401" s="537"/>
      <c r="B401" s="669"/>
      <c r="C401" s="537"/>
      <c r="D401" s="848" t="str">
        <f t="shared" si="39"/>
        <v>Caisse-01/1900</v>
      </c>
      <c r="E401" s="687"/>
      <c r="F401" s="680"/>
      <c r="G401" s="540"/>
      <c r="H401" s="930"/>
      <c r="I401" s="930"/>
      <c r="J401" s="930">
        <f t="shared" si="40"/>
        <v>0</v>
      </c>
      <c r="K401" s="930">
        <f t="shared" si="37"/>
        <v>0</v>
      </c>
      <c r="L401" s="705">
        <f t="shared" si="38"/>
        <v>0</v>
      </c>
      <c r="M401" s="537"/>
      <c r="N401" s="706">
        <f>+IF(A401="",0,IF(A401=Table!$A$5,L401,(IF(A401=Table!$A$3,0,IF(A401=Table!$A$4,L401,0)))))</f>
        <v>0</v>
      </c>
      <c r="O401" s="672"/>
      <c r="P401" s="707">
        <f>-IF(A401=Table!$A$5,I401,0)+IF(A401=Table!$A$5,H401,0)</f>
        <v>0</v>
      </c>
      <c r="Q401" s="539" t="str">
        <f t="shared" si="36"/>
        <v>01/1900</v>
      </c>
      <c r="R401" s="475">
        <f t="shared" si="41"/>
        <v>1</v>
      </c>
      <c r="S401" s="691"/>
      <c r="T401" s="691"/>
      <c r="U401" s="691"/>
      <c r="V401" s="691"/>
      <c r="W401" s="818"/>
      <c r="X401" s="818"/>
      <c r="Y401" s="818"/>
      <c r="Z401" s="818"/>
    </row>
    <row r="402" spans="1:26" ht="15">
      <c r="A402" s="537"/>
      <c r="B402" s="669"/>
      <c r="C402" s="537"/>
      <c r="D402" s="848" t="str">
        <f t="shared" si="39"/>
        <v>Caisse-01/1900</v>
      </c>
      <c r="E402" s="687"/>
      <c r="F402" s="680"/>
      <c r="G402" s="540"/>
      <c r="H402" s="930"/>
      <c r="I402" s="930"/>
      <c r="J402" s="930">
        <f t="shared" si="40"/>
        <v>0</v>
      </c>
      <c r="K402" s="930">
        <f t="shared" si="37"/>
        <v>0</v>
      </c>
      <c r="L402" s="705">
        <f t="shared" si="38"/>
        <v>0</v>
      </c>
      <c r="M402" s="537"/>
      <c r="N402" s="706">
        <f>+IF(A402="",0,IF(A402=Table!$A$5,L402,(IF(A402=Table!$A$3,0,IF(A402=Table!$A$4,L402,0)))))</f>
        <v>0</v>
      </c>
      <c r="O402" s="672"/>
      <c r="P402" s="707">
        <f>-IF(A402=Table!$A$5,I402,0)+IF(A402=Table!$A$5,H402,0)</f>
        <v>0</v>
      </c>
      <c r="Q402" s="539" t="str">
        <f t="shared" si="36"/>
        <v>01/1900</v>
      </c>
      <c r="R402" s="475">
        <f t="shared" si="41"/>
        <v>1</v>
      </c>
      <c r="S402" s="691"/>
      <c r="T402" s="691"/>
      <c r="U402" s="691"/>
      <c r="V402" s="691"/>
      <c r="W402" s="818"/>
      <c r="X402" s="818"/>
      <c r="Y402" s="818"/>
      <c r="Z402" s="818"/>
    </row>
    <row r="403" spans="1:26" ht="15">
      <c r="A403" s="537"/>
      <c r="B403" s="669"/>
      <c r="C403" s="537"/>
      <c r="D403" s="848" t="str">
        <f t="shared" si="39"/>
        <v>Caisse-01/1900</v>
      </c>
      <c r="E403" s="687"/>
      <c r="F403" s="680"/>
      <c r="G403" s="540"/>
      <c r="H403" s="930"/>
      <c r="I403" s="930"/>
      <c r="J403" s="930">
        <f t="shared" si="40"/>
        <v>0</v>
      </c>
      <c r="K403" s="930">
        <f t="shared" si="37"/>
        <v>0</v>
      </c>
      <c r="L403" s="705">
        <f t="shared" si="38"/>
        <v>0</v>
      </c>
      <c r="M403" s="537"/>
      <c r="N403" s="706">
        <f>+IF(A403="",0,IF(A403=Table!$A$5,L403,(IF(A403=Table!$A$3,0,IF(A403=Table!$A$4,L403,0)))))</f>
        <v>0</v>
      </c>
      <c r="O403" s="672"/>
      <c r="P403" s="707">
        <f>-IF(A403=Table!$A$5,I403,0)+IF(A403=Table!$A$5,H403,0)</f>
        <v>0</v>
      </c>
      <c r="Q403" s="539" t="str">
        <f t="shared" si="36"/>
        <v>01/1900</v>
      </c>
      <c r="R403" s="475">
        <f t="shared" si="41"/>
        <v>1</v>
      </c>
      <c r="S403" s="691"/>
      <c r="T403" s="691"/>
      <c r="U403" s="691"/>
      <c r="V403" s="691"/>
      <c r="W403" s="818"/>
      <c r="X403" s="818"/>
      <c r="Y403" s="818"/>
      <c r="Z403" s="818"/>
    </row>
    <row r="404" spans="1:26" ht="15">
      <c r="A404" s="537"/>
      <c r="B404" s="669"/>
      <c r="C404" s="537"/>
      <c r="D404" s="848" t="str">
        <f t="shared" si="39"/>
        <v>Caisse-01/1900</v>
      </c>
      <c r="E404" s="541"/>
      <c r="F404" s="680"/>
      <c r="G404" s="540"/>
      <c r="H404" s="930"/>
      <c r="I404" s="930"/>
      <c r="J404" s="930">
        <f t="shared" si="40"/>
        <v>0</v>
      </c>
      <c r="K404" s="930">
        <f t="shared" si="37"/>
        <v>0</v>
      </c>
      <c r="L404" s="705">
        <f t="shared" si="38"/>
        <v>0</v>
      </c>
      <c r="M404" s="537"/>
      <c r="N404" s="706">
        <f>+IF(A404="",0,IF(A404=Table!$A$5,L404,(IF(A404=Table!$A$3,0,IF(A404=Table!$A$4,L404,0)))))</f>
        <v>0</v>
      </c>
      <c r="O404" s="672"/>
      <c r="P404" s="707">
        <f>-IF(A404=Table!$A$5,I404,0)+IF(A404=Table!$A$5,H404,0)</f>
        <v>0</v>
      </c>
      <c r="Q404" s="539" t="str">
        <f t="shared" si="36"/>
        <v>01/1900</v>
      </c>
      <c r="R404" s="475">
        <f t="shared" si="41"/>
        <v>1</v>
      </c>
      <c r="S404" s="691"/>
      <c r="T404" s="691"/>
      <c r="U404" s="691"/>
      <c r="V404" s="691"/>
      <c r="W404" s="818"/>
      <c r="X404" s="818"/>
      <c r="Y404" s="818"/>
      <c r="Z404" s="818"/>
    </row>
    <row r="405" spans="1:26" ht="15">
      <c r="A405" s="537"/>
      <c r="B405" s="669"/>
      <c r="C405" s="537"/>
      <c r="D405" s="848" t="str">
        <f t="shared" si="39"/>
        <v>Caisse-01/1900</v>
      </c>
      <c r="E405" s="687"/>
      <c r="F405" s="680"/>
      <c r="G405" s="540"/>
      <c r="H405" s="930"/>
      <c r="I405" s="930"/>
      <c r="J405" s="930">
        <f t="shared" si="40"/>
        <v>0</v>
      </c>
      <c r="K405" s="930">
        <f t="shared" si="37"/>
        <v>0</v>
      </c>
      <c r="L405" s="705">
        <f t="shared" si="38"/>
        <v>0</v>
      </c>
      <c r="M405" s="537"/>
      <c r="N405" s="706">
        <f>+IF(A405="",0,IF(A405=Table!$A$5,L405,(IF(A405=Table!$A$3,0,IF(A405=Table!$A$4,L405,0)))))</f>
        <v>0</v>
      </c>
      <c r="O405" s="672"/>
      <c r="P405" s="707">
        <f>-IF(A405=Table!$A$5,I405,0)+IF(A405=Table!$A$5,H405,0)</f>
        <v>0</v>
      </c>
      <c r="Q405" s="539" t="str">
        <f t="shared" si="36"/>
        <v>01/1900</v>
      </c>
      <c r="R405" s="475">
        <f t="shared" si="41"/>
        <v>1</v>
      </c>
      <c r="S405" s="691"/>
      <c r="T405" s="691"/>
      <c r="U405" s="691"/>
      <c r="V405" s="691"/>
      <c r="W405" s="818"/>
      <c r="X405" s="818"/>
      <c r="Y405" s="818"/>
      <c r="Z405" s="818"/>
    </row>
    <row r="406" spans="1:26" ht="15">
      <c r="A406" s="537"/>
      <c r="B406" s="669"/>
      <c r="C406" s="537"/>
      <c r="D406" s="848" t="str">
        <f t="shared" si="39"/>
        <v>Caisse-01/1900</v>
      </c>
      <c r="E406" s="541"/>
      <c r="F406" s="680"/>
      <c r="G406" s="540"/>
      <c r="H406" s="930"/>
      <c r="I406" s="930"/>
      <c r="J406" s="930">
        <f t="shared" si="40"/>
        <v>0</v>
      </c>
      <c r="K406" s="930">
        <f t="shared" si="37"/>
        <v>0</v>
      </c>
      <c r="L406" s="705">
        <f t="shared" si="38"/>
        <v>0</v>
      </c>
      <c r="M406" s="537"/>
      <c r="N406" s="706">
        <f>+IF(A406="",0,IF(A406=Table!$A$5,L406,(IF(A406=Table!$A$3,0,IF(A406=Table!$A$4,L406,0)))))</f>
        <v>0</v>
      </c>
      <c r="O406" s="672"/>
      <c r="P406" s="707">
        <f>-IF(A406=Table!$A$5,I406,0)+IF(A406=Table!$A$5,H406,0)</f>
        <v>0</v>
      </c>
      <c r="Q406" s="539" t="str">
        <f t="shared" si="36"/>
        <v>01/1900</v>
      </c>
      <c r="R406" s="475">
        <f t="shared" si="41"/>
        <v>1</v>
      </c>
      <c r="S406" s="691"/>
      <c r="T406" s="691"/>
      <c r="U406" s="691"/>
      <c r="V406" s="691"/>
      <c r="W406" s="818"/>
      <c r="X406" s="818"/>
      <c r="Y406" s="818"/>
      <c r="Z406" s="818"/>
    </row>
    <row r="407" spans="1:26" ht="15">
      <c r="A407" s="537"/>
      <c r="B407" s="669"/>
      <c r="C407" s="537"/>
      <c r="D407" s="848" t="str">
        <f t="shared" si="39"/>
        <v>Caisse-01/1900</v>
      </c>
      <c r="E407" s="541"/>
      <c r="F407" s="680"/>
      <c r="G407" s="540"/>
      <c r="H407" s="930"/>
      <c r="I407" s="930"/>
      <c r="J407" s="930">
        <f t="shared" si="40"/>
        <v>0</v>
      </c>
      <c r="K407" s="930">
        <f t="shared" si="37"/>
        <v>0</v>
      </c>
      <c r="L407" s="705">
        <f t="shared" si="38"/>
        <v>0</v>
      </c>
      <c r="M407" s="537"/>
      <c r="N407" s="706">
        <f>+IF(A407="",0,IF(A407=Table!$A$5,L407,(IF(A407=Table!$A$3,0,IF(A407=Table!$A$4,L407,0)))))</f>
        <v>0</v>
      </c>
      <c r="O407" s="672"/>
      <c r="P407" s="707">
        <f>-IF(A407=Table!$A$5,I407,0)+IF(A407=Table!$A$5,H407,0)</f>
        <v>0</v>
      </c>
      <c r="Q407" s="539" t="str">
        <f t="shared" si="36"/>
        <v>01/1900</v>
      </c>
      <c r="R407" s="475">
        <f t="shared" si="41"/>
        <v>1</v>
      </c>
      <c r="S407" s="691"/>
      <c r="T407" s="691"/>
      <c r="U407" s="691"/>
      <c r="V407" s="691"/>
      <c r="W407" s="818"/>
      <c r="X407" s="818"/>
      <c r="Y407" s="818"/>
      <c r="Z407" s="818"/>
    </row>
    <row r="408" spans="1:26" ht="15">
      <c r="A408" s="537"/>
      <c r="B408" s="669"/>
      <c r="C408" s="537"/>
      <c r="D408" s="848" t="str">
        <f t="shared" si="39"/>
        <v>Caisse-01/1900</v>
      </c>
      <c r="E408" s="683"/>
      <c r="F408" s="680"/>
      <c r="G408" s="540"/>
      <c r="H408" s="930"/>
      <c r="I408" s="930"/>
      <c r="J408" s="930">
        <f t="shared" si="40"/>
        <v>0</v>
      </c>
      <c r="K408" s="930">
        <f t="shared" si="37"/>
        <v>0</v>
      </c>
      <c r="L408" s="705">
        <f t="shared" si="38"/>
        <v>0</v>
      </c>
      <c r="M408" s="537"/>
      <c r="N408" s="706">
        <f>+IF(A408="",0,IF(A408=Table!$A$5,L408,(IF(A408=Table!$A$3,0,IF(A408=Table!$A$4,L408,0)))))</f>
        <v>0</v>
      </c>
      <c r="O408" s="672"/>
      <c r="P408" s="707">
        <f>-IF(A408=Table!$A$5,I408,0)+IF(A408=Table!$A$5,H408,0)</f>
        <v>0</v>
      </c>
      <c r="Q408" s="539" t="str">
        <f t="shared" si="36"/>
        <v>01/1900</v>
      </c>
      <c r="R408" s="475">
        <f t="shared" si="41"/>
        <v>1</v>
      </c>
      <c r="S408" s="691"/>
      <c r="T408" s="691"/>
      <c r="U408" s="691"/>
      <c r="V408" s="691"/>
      <c r="W408" s="818"/>
      <c r="X408" s="818"/>
      <c r="Y408" s="818"/>
      <c r="Z408" s="818"/>
    </row>
    <row r="409" spans="1:26" ht="15">
      <c r="A409" s="537"/>
      <c r="B409" s="669"/>
      <c r="C409" s="537"/>
      <c r="D409" s="848" t="str">
        <f t="shared" si="39"/>
        <v>Caisse-01/1900</v>
      </c>
      <c r="E409" s="687"/>
      <c r="F409" s="680"/>
      <c r="G409" s="540"/>
      <c r="H409" s="930"/>
      <c r="I409" s="930"/>
      <c r="J409" s="930">
        <f t="shared" si="40"/>
        <v>0</v>
      </c>
      <c r="K409" s="930">
        <f t="shared" si="37"/>
        <v>0</v>
      </c>
      <c r="L409" s="705">
        <f t="shared" si="38"/>
        <v>0</v>
      </c>
      <c r="M409" s="537"/>
      <c r="N409" s="706">
        <f>+IF(A409="",0,IF(A409=Table!$A$5,L409,(IF(A409=Table!$A$3,0,IF(A409=Table!$A$4,L409,0)))))</f>
        <v>0</v>
      </c>
      <c r="O409" s="672"/>
      <c r="P409" s="707">
        <f>-IF(A409=Table!$A$5,I409,0)+IF(A409=Table!$A$5,H409,0)</f>
        <v>0</v>
      </c>
      <c r="Q409" s="539" t="str">
        <f t="shared" si="36"/>
        <v>01/1900</v>
      </c>
      <c r="R409" s="475">
        <f t="shared" si="41"/>
        <v>1</v>
      </c>
      <c r="S409" s="691"/>
      <c r="T409" s="691"/>
      <c r="U409" s="691"/>
      <c r="V409" s="691"/>
      <c r="W409" s="818"/>
      <c r="X409" s="818"/>
      <c r="Y409" s="818"/>
      <c r="Z409" s="818"/>
    </row>
    <row r="410" spans="1:26" ht="15">
      <c r="A410" s="537"/>
      <c r="B410" s="669"/>
      <c r="C410" s="537"/>
      <c r="D410" s="848" t="str">
        <f t="shared" si="39"/>
        <v>Caisse-01/1900</v>
      </c>
      <c r="E410" s="687"/>
      <c r="F410" s="680"/>
      <c r="G410" s="540"/>
      <c r="H410" s="930"/>
      <c r="I410" s="930"/>
      <c r="J410" s="930">
        <f t="shared" si="40"/>
        <v>0</v>
      </c>
      <c r="K410" s="930">
        <f t="shared" si="37"/>
        <v>0</v>
      </c>
      <c r="L410" s="705">
        <f t="shared" si="38"/>
        <v>0</v>
      </c>
      <c r="M410" s="537"/>
      <c r="N410" s="706">
        <f>+IF(A410="",0,IF(A410=Table!$A$5,L410,(IF(A410=Table!$A$3,0,IF(A410=Table!$A$4,L410,0)))))</f>
        <v>0</v>
      </c>
      <c r="O410" s="672"/>
      <c r="P410" s="707">
        <f>-IF(A410=Table!$A$5,I410,0)+IF(A410=Table!$A$5,H410,0)</f>
        <v>0</v>
      </c>
      <c r="Q410" s="539" t="str">
        <f t="shared" si="36"/>
        <v>01/1900</v>
      </c>
      <c r="R410" s="475">
        <f t="shared" si="41"/>
        <v>1</v>
      </c>
      <c r="S410" s="691"/>
      <c r="T410" s="691"/>
      <c r="U410" s="691"/>
      <c r="V410" s="691"/>
      <c r="W410" s="818"/>
      <c r="X410" s="818"/>
      <c r="Y410" s="818"/>
      <c r="Z410" s="818"/>
    </row>
    <row r="411" spans="1:26" ht="15">
      <c r="A411" s="537"/>
      <c r="B411" s="669"/>
      <c r="C411" s="537"/>
      <c r="D411" s="848" t="str">
        <f t="shared" si="39"/>
        <v>Caisse-01/1900</v>
      </c>
      <c r="E411" s="687"/>
      <c r="F411" s="680"/>
      <c r="G411" s="540"/>
      <c r="H411" s="930"/>
      <c r="I411" s="930"/>
      <c r="J411" s="930">
        <f t="shared" si="40"/>
        <v>0</v>
      </c>
      <c r="K411" s="930">
        <f t="shared" si="37"/>
        <v>0</v>
      </c>
      <c r="L411" s="705">
        <f t="shared" si="38"/>
        <v>0</v>
      </c>
      <c r="M411" s="537"/>
      <c r="N411" s="706">
        <f>+IF(A411="",0,IF(A411=Table!$A$5,L411,(IF(A411=Table!$A$3,0,IF(A411=Table!$A$4,L411,0)))))</f>
        <v>0</v>
      </c>
      <c r="O411" s="672"/>
      <c r="P411" s="707">
        <f>-IF(A411=Table!$A$5,I411,0)+IF(A411=Table!$A$5,H411,0)</f>
        <v>0</v>
      </c>
      <c r="Q411" s="539" t="str">
        <f t="shared" si="36"/>
        <v>01/1900</v>
      </c>
      <c r="R411" s="475">
        <f t="shared" si="41"/>
        <v>1</v>
      </c>
      <c r="S411" s="691"/>
      <c r="T411" s="691"/>
      <c r="U411" s="691"/>
      <c r="V411" s="691"/>
      <c r="W411" s="818"/>
      <c r="X411" s="818"/>
      <c r="Y411" s="818"/>
      <c r="Z411" s="818"/>
    </row>
    <row r="412" spans="1:26" ht="15">
      <c r="A412" s="537"/>
      <c r="B412" s="669"/>
      <c r="C412" s="537"/>
      <c r="D412" s="848" t="str">
        <f t="shared" si="39"/>
        <v>Caisse-01/1900</v>
      </c>
      <c r="E412" s="687"/>
      <c r="F412" s="680"/>
      <c r="G412" s="540"/>
      <c r="H412" s="930"/>
      <c r="I412" s="930"/>
      <c r="J412" s="930">
        <f t="shared" si="40"/>
        <v>0</v>
      </c>
      <c r="K412" s="930">
        <f t="shared" si="37"/>
        <v>0</v>
      </c>
      <c r="L412" s="705">
        <f t="shared" si="38"/>
        <v>0</v>
      </c>
      <c r="M412" s="537"/>
      <c r="N412" s="706">
        <f>+IF(A412="",0,IF(A412=Table!$A$5,L412,(IF(A412=Table!$A$3,0,IF(A412=Table!$A$4,L412,0)))))</f>
        <v>0</v>
      </c>
      <c r="O412" s="672"/>
      <c r="P412" s="707">
        <f>-IF(A412=Table!$A$5,I412,0)+IF(A412=Table!$A$5,H412,0)</f>
        <v>0</v>
      </c>
      <c r="Q412" s="539" t="str">
        <f t="shared" si="36"/>
        <v>01/1900</v>
      </c>
      <c r="R412" s="475">
        <f t="shared" si="41"/>
        <v>1</v>
      </c>
      <c r="S412" s="691"/>
      <c r="T412" s="691"/>
      <c r="U412" s="691"/>
      <c r="V412" s="691"/>
      <c r="W412" s="818"/>
      <c r="X412" s="818"/>
      <c r="Y412" s="818"/>
      <c r="Z412" s="818"/>
    </row>
    <row r="413" spans="1:26" ht="15">
      <c r="A413" s="537"/>
      <c r="B413" s="669"/>
      <c r="C413" s="537"/>
      <c r="D413" s="848" t="str">
        <f t="shared" si="39"/>
        <v>Caisse-01/1900</v>
      </c>
      <c r="E413" s="687"/>
      <c r="F413" s="680"/>
      <c r="G413" s="540"/>
      <c r="H413" s="930"/>
      <c r="I413" s="930"/>
      <c r="J413" s="930">
        <f t="shared" si="40"/>
        <v>0</v>
      </c>
      <c r="K413" s="930">
        <f t="shared" si="37"/>
        <v>0</v>
      </c>
      <c r="L413" s="705">
        <f t="shared" si="38"/>
        <v>0</v>
      </c>
      <c r="M413" s="537"/>
      <c r="N413" s="706">
        <f>+IF(A413="",0,IF(A413=Table!$A$5,L413,(IF(A413=Table!$A$3,0,IF(A413=Table!$A$4,L413,0)))))</f>
        <v>0</v>
      </c>
      <c r="O413" s="672"/>
      <c r="P413" s="707">
        <f>-IF(A413=Table!$A$5,I413,0)+IF(A413=Table!$A$5,H413,0)</f>
        <v>0</v>
      </c>
      <c r="Q413" s="539" t="str">
        <f t="shared" si="36"/>
        <v>01/1900</v>
      </c>
      <c r="R413" s="475">
        <f t="shared" si="41"/>
        <v>1</v>
      </c>
      <c r="S413" s="691"/>
      <c r="T413" s="691"/>
      <c r="U413" s="691"/>
      <c r="V413" s="691"/>
      <c r="W413" s="818"/>
      <c r="X413" s="818"/>
      <c r="Y413" s="818"/>
      <c r="Z413" s="818"/>
    </row>
    <row r="414" spans="1:26" ht="15">
      <c r="A414" s="537"/>
      <c r="B414" s="669"/>
      <c r="C414" s="537"/>
      <c r="D414" s="848" t="str">
        <f t="shared" si="39"/>
        <v>Caisse-01/1900</v>
      </c>
      <c r="E414" s="687"/>
      <c r="F414" s="680"/>
      <c r="G414" s="540"/>
      <c r="H414" s="930"/>
      <c r="I414" s="930"/>
      <c r="J414" s="930">
        <f t="shared" si="40"/>
        <v>0</v>
      </c>
      <c r="K414" s="930">
        <f t="shared" si="37"/>
        <v>0</v>
      </c>
      <c r="L414" s="705">
        <f t="shared" si="38"/>
        <v>0</v>
      </c>
      <c r="M414" s="537"/>
      <c r="N414" s="706">
        <f>+IF(A414="",0,IF(A414=Table!$A$5,L414,(IF(A414=Table!$A$3,0,IF(A414=Table!$A$4,L414,0)))))</f>
        <v>0</v>
      </c>
      <c r="O414" s="672"/>
      <c r="P414" s="707">
        <f>-IF(A414=Table!$A$5,I414,0)+IF(A414=Table!$A$5,H414,0)</f>
        <v>0</v>
      </c>
      <c r="Q414" s="539" t="str">
        <f t="shared" si="36"/>
        <v>01/1900</v>
      </c>
      <c r="R414" s="475">
        <f t="shared" si="41"/>
        <v>1</v>
      </c>
      <c r="S414" s="691"/>
      <c r="T414" s="691"/>
      <c r="U414" s="691"/>
      <c r="V414" s="691"/>
      <c r="W414" s="818"/>
      <c r="X414" s="818"/>
      <c r="Y414" s="818"/>
      <c r="Z414" s="818"/>
    </row>
    <row r="415" spans="1:26" ht="15">
      <c r="A415" s="537"/>
      <c r="B415" s="669"/>
      <c r="C415" s="537"/>
      <c r="D415" s="848" t="str">
        <f t="shared" si="39"/>
        <v>Caisse-01/1900</v>
      </c>
      <c r="E415" s="687"/>
      <c r="F415" s="680"/>
      <c r="G415" s="540"/>
      <c r="H415" s="930"/>
      <c r="I415" s="930"/>
      <c r="J415" s="930">
        <f t="shared" si="40"/>
        <v>0</v>
      </c>
      <c r="K415" s="930">
        <f t="shared" si="37"/>
        <v>0</v>
      </c>
      <c r="L415" s="705">
        <f t="shared" si="38"/>
        <v>0</v>
      </c>
      <c r="M415" s="537"/>
      <c r="N415" s="706">
        <f>+IF(A415="",0,IF(A415=Table!$A$5,L415,(IF(A415=Table!$A$3,0,IF(A415=Table!$A$4,L415,0)))))</f>
        <v>0</v>
      </c>
      <c r="O415" s="672"/>
      <c r="P415" s="707">
        <f>-IF(A415=Table!$A$5,I415,0)+IF(A415=Table!$A$5,H415,0)</f>
        <v>0</v>
      </c>
      <c r="Q415" s="539" t="str">
        <f t="shared" si="36"/>
        <v>01/1900</v>
      </c>
      <c r="R415" s="475">
        <f t="shared" si="41"/>
        <v>1</v>
      </c>
      <c r="S415" s="691"/>
      <c r="T415" s="691"/>
      <c r="U415" s="691"/>
      <c r="V415" s="691"/>
      <c r="W415" s="818"/>
      <c r="X415" s="818"/>
      <c r="Y415" s="818"/>
      <c r="Z415" s="818"/>
    </row>
    <row r="416" spans="1:26" ht="15">
      <c r="A416" s="537"/>
      <c r="B416" s="669"/>
      <c r="C416" s="537"/>
      <c r="D416" s="848" t="str">
        <f t="shared" si="39"/>
        <v>Caisse-01/1900</v>
      </c>
      <c r="E416" s="687"/>
      <c r="F416" s="680"/>
      <c r="G416" s="540"/>
      <c r="H416" s="930"/>
      <c r="I416" s="930"/>
      <c r="J416" s="930">
        <f t="shared" si="40"/>
        <v>0</v>
      </c>
      <c r="K416" s="930">
        <f t="shared" si="37"/>
        <v>0</v>
      </c>
      <c r="L416" s="705">
        <f t="shared" si="38"/>
        <v>0</v>
      </c>
      <c r="M416" s="537"/>
      <c r="N416" s="706">
        <f>+IF(A416="",0,IF(A416=Table!$A$5,L416,(IF(A416=Table!$A$3,0,IF(A416=Table!$A$4,L416,0)))))</f>
        <v>0</v>
      </c>
      <c r="O416" s="672"/>
      <c r="P416" s="707">
        <f>-IF(A416=Table!$A$5,I416,0)+IF(A416=Table!$A$5,H416,0)</f>
        <v>0</v>
      </c>
      <c r="Q416" s="539" t="str">
        <f t="shared" si="36"/>
        <v>01/1900</v>
      </c>
      <c r="R416" s="475">
        <f t="shared" si="41"/>
        <v>1</v>
      </c>
      <c r="S416" s="691"/>
      <c r="T416" s="691"/>
      <c r="U416" s="691"/>
      <c r="V416" s="691"/>
      <c r="W416" s="818"/>
      <c r="X416" s="818"/>
      <c r="Y416" s="818"/>
      <c r="Z416" s="818"/>
    </row>
    <row r="417" spans="1:26" ht="15">
      <c r="A417" s="537"/>
      <c r="B417" s="669"/>
      <c r="C417" s="537"/>
      <c r="D417" s="848" t="str">
        <f t="shared" si="39"/>
        <v>Caisse-01/1900</v>
      </c>
      <c r="E417" s="687"/>
      <c r="F417" s="680"/>
      <c r="G417" s="540"/>
      <c r="H417" s="930"/>
      <c r="I417" s="930"/>
      <c r="J417" s="930">
        <f t="shared" si="40"/>
        <v>0</v>
      </c>
      <c r="K417" s="930">
        <f t="shared" si="37"/>
        <v>0</v>
      </c>
      <c r="L417" s="705">
        <f t="shared" si="38"/>
        <v>0</v>
      </c>
      <c r="M417" s="537"/>
      <c r="N417" s="706">
        <f>+IF(A417="",0,IF(A417=Table!$A$5,L417,(IF(A417=Table!$A$3,0,IF(A417=Table!$A$4,L417,0)))))</f>
        <v>0</v>
      </c>
      <c r="O417" s="672"/>
      <c r="P417" s="707">
        <f>-IF(A417=Table!$A$5,I417,0)+IF(A417=Table!$A$5,H417,0)</f>
        <v>0</v>
      </c>
      <c r="Q417" s="539" t="str">
        <f t="shared" si="36"/>
        <v>01/1900</v>
      </c>
      <c r="R417" s="475">
        <f t="shared" si="41"/>
        <v>1</v>
      </c>
      <c r="S417" s="691"/>
      <c r="T417" s="691"/>
      <c r="U417" s="691"/>
      <c r="V417" s="691"/>
      <c r="W417" s="818"/>
      <c r="X417" s="818"/>
      <c r="Y417" s="818"/>
      <c r="Z417" s="818"/>
    </row>
    <row r="418" spans="1:26" ht="15">
      <c r="A418" s="537"/>
      <c r="B418" s="669"/>
      <c r="C418" s="537"/>
      <c r="D418" s="848" t="str">
        <f t="shared" si="39"/>
        <v>Caisse-01/1900</v>
      </c>
      <c r="E418" s="687"/>
      <c r="F418" s="680"/>
      <c r="G418" s="540"/>
      <c r="H418" s="930"/>
      <c r="I418" s="930"/>
      <c r="J418" s="930">
        <f t="shared" si="40"/>
        <v>0</v>
      </c>
      <c r="K418" s="930">
        <f t="shared" si="37"/>
        <v>0</v>
      </c>
      <c r="L418" s="705">
        <f t="shared" si="38"/>
        <v>0</v>
      </c>
      <c r="M418" s="537"/>
      <c r="N418" s="706">
        <f>+IF(A418="",0,IF(A418=Table!$A$5,L418,(IF(A418=Table!$A$3,0,IF(A418=Table!$A$4,L418,0)))))</f>
        <v>0</v>
      </c>
      <c r="O418" s="672"/>
      <c r="P418" s="707">
        <f>-IF(A418=Table!$A$5,I418,0)+IF(A418=Table!$A$5,H418,0)</f>
        <v>0</v>
      </c>
      <c r="Q418" s="539" t="str">
        <f t="shared" si="36"/>
        <v>01/1900</v>
      </c>
      <c r="R418" s="475">
        <f t="shared" si="41"/>
        <v>1</v>
      </c>
      <c r="S418" s="691"/>
      <c r="T418" s="691"/>
      <c r="U418" s="691"/>
      <c r="V418" s="691"/>
      <c r="W418" s="818"/>
      <c r="X418" s="818"/>
      <c r="Y418" s="818"/>
      <c r="Z418" s="818"/>
    </row>
    <row r="419" spans="1:26" ht="15">
      <c r="A419" s="537"/>
      <c r="B419" s="669"/>
      <c r="C419" s="537"/>
      <c r="D419" s="848" t="str">
        <f t="shared" si="39"/>
        <v>Caisse-01/1900</v>
      </c>
      <c r="E419" s="687"/>
      <c r="F419" s="673"/>
      <c r="G419" s="540"/>
      <c r="H419" s="930"/>
      <c r="I419" s="933"/>
      <c r="J419" s="930">
        <f t="shared" si="40"/>
        <v>0</v>
      </c>
      <c r="K419" s="930">
        <f t="shared" si="37"/>
        <v>0</v>
      </c>
      <c r="L419" s="705">
        <f t="shared" si="38"/>
        <v>0</v>
      </c>
      <c r="M419" s="537"/>
      <c r="N419" s="706">
        <f>+IF(A419="",0,IF(A419=Table!$A$5,L419,(IF(A419=Table!$A$3,0,IF(A419=Table!$A$4,L419,0)))))</f>
        <v>0</v>
      </c>
      <c r="O419" s="672"/>
      <c r="P419" s="707">
        <f>-IF(A419=Table!$A$5,I419,0)+IF(A419=Table!$A$5,H419,0)</f>
        <v>0</v>
      </c>
      <c r="Q419" s="539" t="str">
        <f t="shared" si="36"/>
        <v>01/1900</v>
      </c>
      <c r="R419" s="475">
        <f t="shared" si="41"/>
        <v>1</v>
      </c>
      <c r="S419" s="691"/>
      <c r="T419" s="691"/>
      <c r="U419" s="691"/>
      <c r="V419" s="691"/>
      <c r="W419" s="818"/>
      <c r="X419" s="818"/>
      <c r="Y419" s="818"/>
      <c r="Z419" s="818"/>
    </row>
    <row r="420" spans="1:26" ht="15">
      <c r="A420" s="537"/>
      <c r="B420" s="669"/>
      <c r="C420" s="537"/>
      <c r="D420" s="848" t="str">
        <f t="shared" si="39"/>
        <v>Caisse-01/1900</v>
      </c>
      <c r="E420" s="675"/>
      <c r="F420" s="673"/>
      <c r="G420" s="540"/>
      <c r="H420" s="933"/>
      <c r="I420" s="930"/>
      <c r="J420" s="930">
        <f t="shared" si="40"/>
        <v>0</v>
      </c>
      <c r="K420" s="930">
        <f t="shared" si="37"/>
        <v>0</v>
      </c>
      <c r="L420" s="705">
        <f t="shared" si="38"/>
        <v>0</v>
      </c>
      <c r="M420" s="537"/>
      <c r="N420" s="706">
        <f>+IF(A420="",0,IF(A420=Table!$A$5,L420,(IF(A420=Table!$A$3,0,IF(A420=Table!$A$4,L420,0)))))</f>
        <v>0</v>
      </c>
      <c r="O420" s="672"/>
      <c r="P420" s="707">
        <f>-IF(A420=Table!$A$5,I420,0)+IF(A420=Table!$A$5,H420,0)</f>
        <v>0</v>
      </c>
      <c r="Q420" s="539" t="str">
        <f t="shared" si="36"/>
        <v>01/1900</v>
      </c>
      <c r="R420" s="475">
        <f t="shared" si="41"/>
        <v>1</v>
      </c>
      <c r="S420" s="691"/>
      <c r="T420" s="691"/>
      <c r="U420" s="691"/>
      <c r="V420" s="691"/>
      <c r="W420" s="818"/>
      <c r="X420" s="818"/>
      <c r="Y420" s="818"/>
      <c r="Z420" s="818"/>
    </row>
    <row r="421" spans="1:26" ht="15">
      <c r="A421" s="537"/>
      <c r="B421" s="669"/>
      <c r="C421" s="537"/>
      <c r="D421" s="848" t="str">
        <f t="shared" si="39"/>
        <v>Caisse-01/1900</v>
      </c>
      <c r="E421" s="687"/>
      <c r="F421" s="680"/>
      <c r="G421" s="540"/>
      <c r="H421" s="930"/>
      <c r="I421" s="930"/>
      <c r="J421" s="930">
        <f t="shared" si="40"/>
        <v>0</v>
      </c>
      <c r="K421" s="930">
        <f t="shared" si="37"/>
        <v>0</v>
      </c>
      <c r="L421" s="705">
        <f t="shared" si="38"/>
        <v>0</v>
      </c>
      <c r="M421" s="537"/>
      <c r="N421" s="706">
        <f>+IF(A421="",0,IF(A421=Table!$A$5,L421,(IF(A421=Table!$A$3,0,IF(A421=Table!$A$4,L421,0)))))</f>
        <v>0</v>
      </c>
      <c r="O421" s="672"/>
      <c r="P421" s="707">
        <f>-IF(A421=Table!$A$5,I421,0)+IF(A421=Table!$A$5,H421,0)</f>
        <v>0</v>
      </c>
      <c r="Q421" s="539" t="str">
        <f t="shared" si="36"/>
        <v>01/1900</v>
      </c>
      <c r="R421" s="475">
        <f t="shared" si="41"/>
        <v>1</v>
      </c>
      <c r="S421" s="691"/>
      <c r="T421" s="691"/>
      <c r="U421" s="691"/>
      <c r="V421" s="691"/>
      <c r="W421" s="818"/>
      <c r="X421" s="818"/>
      <c r="Y421" s="818"/>
      <c r="Z421" s="818"/>
    </row>
    <row r="422" spans="1:26" ht="15">
      <c r="A422" s="537"/>
      <c r="B422" s="669"/>
      <c r="C422" s="537"/>
      <c r="D422" s="848" t="str">
        <f t="shared" si="39"/>
        <v>Caisse-01/1900</v>
      </c>
      <c r="E422" s="687"/>
      <c r="F422" s="680"/>
      <c r="G422" s="540"/>
      <c r="H422" s="930"/>
      <c r="I422" s="930"/>
      <c r="J422" s="930">
        <f t="shared" si="40"/>
        <v>0</v>
      </c>
      <c r="K422" s="930">
        <f t="shared" si="37"/>
        <v>0</v>
      </c>
      <c r="L422" s="705">
        <f t="shared" si="38"/>
        <v>0</v>
      </c>
      <c r="M422" s="537"/>
      <c r="N422" s="706">
        <f>+IF(A422="",0,IF(A422=Table!$A$5,L422,(IF(A422=Table!$A$3,0,IF(A422=Table!$A$4,L422,0)))))</f>
        <v>0</v>
      </c>
      <c r="O422" s="672"/>
      <c r="P422" s="707">
        <f>-IF(A422=Table!$A$5,I422,0)+IF(A422=Table!$A$5,H422,0)</f>
        <v>0</v>
      </c>
      <c r="Q422" s="539" t="str">
        <f t="shared" si="36"/>
        <v>01/1900</v>
      </c>
      <c r="R422" s="475">
        <f t="shared" si="41"/>
        <v>1</v>
      </c>
      <c r="S422" s="691"/>
      <c r="T422" s="691"/>
      <c r="U422" s="691"/>
      <c r="V422" s="691"/>
      <c r="W422" s="818"/>
      <c r="X422" s="818"/>
      <c r="Y422" s="818"/>
      <c r="Z422" s="818"/>
    </row>
    <row r="423" spans="1:26" ht="15">
      <c r="A423" s="537"/>
      <c r="B423" s="669"/>
      <c r="C423" s="537"/>
      <c r="D423" s="848" t="str">
        <f t="shared" si="39"/>
        <v>Caisse-01/1900</v>
      </c>
      <c r="E423" s="687"/>
      <c r="F423" s="682"/>
      <c r="G423" s="540"/>
      <c r="H423" s="930"/>
      <c r="I423" s="933"/>
      <c r="J423" s="930">
        <f t="shared" si="40"/>
        <v>0</v>
      </c>
      <c r="K423" s="930">
        <f t="shared" si="37"/>
        <v>0</v>
      </c>
      <c r="L423" s="705">
        <f t="shared" si="38"/>
        <v>0</v>
      </c>
      <c r="M423" s="537"/>
      <c r="N423" s="706">
        <f>+IF(A423="",0,IF(A423=Table!$A$5,L423,(IF(A423=Table!$A$3,0,IF(A423=Table!$A$4,L423,0)))))</f>
        <v>0</v>
      </c>
      <c r="O423" s="672"/>
      <c r="P423" s="707">
        <f>-IF(A423=Table!$A$5,I423,0)+IF(A423=Table!$A$5,H423,0)</f>
        <v>0</v>
      </c>
      <c r="Q423" s="539" t="str">
        <f t="shared" si="36"/>
        <v>01/1900</v>
      </c>
      <c r="R423" s="475">
        <f t="shared" si="41"/>
        <v>1</v>
      </c>
      <c r="S423" s="691"/>
      <c r="T423" s="691"/>
      <c r="U423" s="691"/>
      <c r="V423" s="691"/>
      <c r="W423" s="818"/>
      <c r="X423" s="818"/>
      <c r="Y423" s="818"/>
      <c r="Z423" s="818"/>
    </row>
    <row r="424" spans="1:26" ht="15">
      <c r="A424" s="537"/>
      <c r="B424" s="669"/>
      <c r="C424" s="537"/>
      <c r="D424" s="848" t="str">
        <f t="shared" si="39"/>
        <v>Caisse-01/1900</v>
      </c>
      <c r="E424" s="678"/>
      <c r="F424" s="682"/>
      <c r="G424" s="540"/>
      <c r="H424" s="933"/>
      <c r="I424" s="930"/>
      <c r="J424" s="930">
        <f t="shared" si="40"/>
        <v>0</v>
      </c>
      <c r="K424" s="930">
        <f t="shared" si="37"/>
        <v>0</v>
      </c>
      <c r="L424" s="705">
        <f t="shared" si="38"/>
        <v>0</v>
      </c>
      <c r="M424" s="537"/>
      <c r="N424" s="706">
        <f>+IF(A424="",0,IF(A424=Table!$A$5,L424,(IF(A424=Table!$A$3,0,IF(A424=Table!$A$4,L424,0)))))</f>
        <v>0</v>
      </c>
      <c r="O424" s="672"/>
      <c r="P424" s="707">
        <f>-IF(A424=Table!$A$5,I424,0)+IF(A424=Table!$A$5,H424,0)</f>
        <v>0</v>
      </c>
      <c r="Q424" s="539" t="str">
        <f t="shared" si="36"/>
        <v>01/1900</v>
      </c>
      <c r="R424" s="475">
        <f t="shared" si="41"/>
        <v>1</v>
      </c>
      <c r="S424" s="691"/>
      <c r="T424" s="691"/>
      <c r="U424" s="691"/>
      <c r="V424" s="691"/>
      <c r="W424" s="818"/>
      <c r="X424" s="818"/>
      <c r="Y424" s="818"/>
      <c r="Z424" s="818"/>
    </row>
    <row r="425" spans="1:26" ht="15">
      <c r="A425" s="537"/>
      <c r="B425" s="669"/>
      <c r="C425" s="537"/>
      <c r="D425" s="848" t="str">
        <f t="shared" si="39"/>
        <v>Caisse-01/1900</v>
      </c>
      <c r="E425" s="541"/>
      <c r="F425" s="680"/>
      <c r="G425" s="540"/>
      <c r="H425" s="930"/>
      <c r="I425" s="961"/>
      <c r="J425" s="930">
        <f t="shared" si="40"/>
        <v>0</v>
      </c>
      <c r="K425" s="930">
        <f t="shared" si="37"/>
        <v>0</v>
      </c>
      <c r="L425" s="705">
        <f t="shared" si="38"/>
        <v>0</v>
      </c>
      <c r="M425" s="537"/>
      <c r="N425" s="706">
        <f>+IF(A425="",0,IF(A425=Table!$A$5,L425,(IF(A425=Table!$A$3,0,IF(A425=Table!$A$4,L425,0)))))</f>
        <v>0</v>
      </c>
      <c r="O425" s="672"/>
      <c r="P425" s="707">
        <f>-IF(A425=Table!$A$5,I425,0)+IF(A425=Table!$A$5,H425,0)</f>
        <v>0</v>
      </c>
      <c r="Q425" s="539" t="str">
        <f t="shared" si="36"/>
        <v>01/1900</v>
      </c>
      <c r="R425" s="475">
        <f t="shared" si="41"/>
        <v>1</v>
      </c>
      <c r="S425" s="691"/>
      <c r="T425" s="691"/>
      <c r="U425" s="691"/>
      <c r="V425" s="691"/>
      <c r="W425" s="818"/>
      <c r="X425" s="818"/>
      <c r="Y425" s="818"/>
      <c r="Z425" s="818"/>
    </row>
    <row r="426" spans="1:26" ht="15">
      <c r="A426" s="537"/>
      <c r="B426" s="669"/>
      <c r="C426" s="537"/>
      <c r="D426" s="848" t="str">
        <f t="shared" si="39"/>
        <v>Caisse-01/1900</v>
      </c>
      <c r="E426" s="541"/>
      <c r="F426" s="680"/>
      <c r="G426" s="540"/>
      <c r="H426" s="930"/>
      <c r="I426" s="961"/>
      <c r="J426" s="930">
        <f t="shared" si="40"/>
        <v>0</v>
      </c>
      <c r="K426" s="930">
        <f t="shared" si="37"/>
        <v>0</v>
      </c>
      <c r="L426" s="705">
        <f t="shared" si="38"/>
        <v>0</v>
      </c>
      <c r="M426" s="537"/>
      <c r="N426" s="706">
        <f>+IF(A426="",0,IF(A426=Table!$A$5,L426,(IF(A426=Table!$A$3,0,IF(A426=Table!$A$4,L426,0)))))</f>
        <v>0</v>
      </c>
      <c r="O426" s="672"/>
      <c r="P426" s="707">
        <f>-IF(A426=Table!$A$5,I426,0)+IF(A426=Table!$A$5,H426,0)</f>
        <v>0</v>
      </c>
      <c r="Q426" s="539" t="str">
        <f t="shared" si="36"/>
        <v>01/1900</v>
      </c>
      <c r="R426" s="475">
        <f t="shared" si="41"/>
        <v>1</v>
      </c>
      <c r="S426" s="691"/>
      <c r="T426" s="691"/>
      <c r="U426" s="691"/>
      <c r="V426" s="691"/>
      <c r="W426" s="818"/>
      <c r="X426" s="818"/>
      <c r="Y426" s="818"/>
      <c r="Z426" s="818"/>
    </row>
    <row r="427" spans="1:26" ht="15">
      <c r="A427" s="537"/>
      <c r="B427" s="669"/>
      <c r="C427" s="537"/>
      <c r="D427" s="848" t="str">
        <f t="shared" si="39"/>
        <v>Caisse-01/1900</v>
      </c>
      <c r="E427" s="541"/>
      <c r="F427" s="680"/>
      <c r="G427" s="540"/>
      <c r="H427" s="930"/>
      <c r="I427" s="961"/>
      <c r="J427" s="930">
        <f t="shared" si="40"/>
        <v>0</v>
      </c>
      <c r="K427" s="930">
        <f t="shared" si="37"/>
        <v>0</v>
      </c>
      <c r="L427" s="705">
        <f t="shared" si="38"/>
        <v>0</v>
      </c>
      <c r="M427" s="537"/>
      <c r="N427" s="706">
        <f>+IF(A427="",0,IF(A427=Table!$A$5,L427,(IF(A427=Table!$A$3,0,IF(A427=Table!$A$4,L427,0)))))</f>
        <v>0</v>
      </c>
      <c r="O427" s="672"/>
      <c r="P427" s="707">
        <f>-IF(A427=Table!$A$5,I427,0)+IF(A427=Table!$A$5,H427,0)</f>
        <v>0</v>
      </c>
      <c r="Q427" s="539" t="str">
        <f t="shared" si="36"/>
        <v>01/1900</v>
      </c>
      <c r="R427" s="475">
        <f t="shared" si="41"/>
        <v>1</v>
      </c>
      <c r="S427" s="691"/>
      <c r="T427" s="691"/>
      <c r="U427" s="691"/>
      <c r="V427" s="691"/>
      <c r="W427" s="818"/>
      <c r="X427" s="818"/>
      <c r="Y427" s="818"/>
      <c r="Z427" s="818"/>
    </row>
    <row r="428" spans="1:26" ht="15">
      <c r="A428" s="537"/>
      <c r="B428" s="669"/>
      <c r="C428" s="537"/>
      <c r="D428" s="848" t="str">
        <f t="shared" si="39"/>
        <v>Caisse-01/1900</v>
      </c>
      <c r="E428" s="541"/>
      <c r="F428" s="680"/>
      <c r="G428" s="540"/>
      <c r="H428" s="930"/>
      <c r="I428" s="961"/>
      <c r="J428" s="930">
        <f t="shared" si="40"/>
        <v>0</v>
      </c>
      <c r="K428" s="930">
        <f t="shared" si="37"/>
        <v>0</v>
      </c>
      <c r="L428" s="705">
        <f t="shared" si="38"/>
        <v>0</v>
      </c>
      <c r="M428" s="537"/>
      <c r="N428" s="706">
        <f>+IF(A428="",0,IF(A428=Table!$A$5,L428,(IF(A428=Table!$A$3,0,IF(A428=Table!$A$4,L428,0)))))</f>
        <v>0</v>
      </c>
      <c r="O428" s="672"/>
      <c r="P428" s="707">
        <f>-IF(A428=Table!$A$5,I428,0)+IF(A428=Table!$A$5,H428,0)</f>
        <v>0</v>
      </c>
      <c r="Q428" s="539" t="str">
        <f t="shared" si="36"/>
        <v>01/1900</v>
      </c>
      <c r="R428" s="475">
        <f t="shared" si="41"/>
        <v>1</v>
      </c>
      <c r="S428" s="691"/>
      <c r="T428" s="691"/>
      <c r="U428" s="691"/>
      <c r="V428" s="691"/>
      <c r="W428" s="818"/>
      <c r="X428" s="818"/>
      <c r="Y428" s="818"/>
      <c r="Z428" s="818"/>
    </row>
    <row r="429" spans="1:26" ht="15">
      <c r="A429" s="537"/>
      <c r="B429" s="669"/>
      <c r="C429" s="537"/>
      <c r="D429" s="848" t="str">
        <f t="shared" si="39"/>
        <v>Caisse-01/1900</v>
      </c>
      <c r="E429" s="687"/>
      <c r="F429" s="680"/>
      <c r="G429" s="540"/>
      <c r="H429" s="930"/>
      <c r="I429" s="930"/>
      <c r="J429" s="930">
        <f t="shared" si="40"/>
        <v>0</v>
      </c>
      <c r="K429" s="930">
        <f t="shared" si="37"/>
        <v>0</v>
      </c>
      <c r="L429" s="705">
        <f t="shared" si="38"/>
        <v>0</v>
      </c>
      <c r="M429" s="537"/>
      <c r="N429" s="706">
        <f>+IF(A429="",0,IF(A429=Table!$A$5,L429,(IF(A429=Table!$A$3,0,IF(A429=Table!$A$4,L429,0)))))</f>
        <v>0</v>
      </c>
      <c r="O429" s="672"/>
      <c r="P429" s="707">
        <f>-IF(A429=Table!$A$5,I429,0)+IF(A429=Table!$A$5,H429,0)</f>
        <v>0</v>
      </c>
      <c r="Q429" s="539" t="str">
        <f t="shared" si="36"/>
        <v>01/1900</v>
      </c>
      <c r="R429" s="475">
        <f t="shared" si="41"/>
        <v>1</v>
      </c>
      <c r="S429" s="691"/>
      <c r="T429" s="691"/>
      <c r="U429" s="691"/>
      <c r="V429" s="691"/>
      <c r="W429" s="818"/>
      <c r="X429" s="818"/>
      <c r="Y429" s="818"/>
      <c r="Z429" s="818"/>
    </row>
    <row r="430" spans="1:26" ht="15">
      <c r="A430" s="537"/>
      <c r="B430" s="669"/>
      <c r="C430" s="537"/>
      <c r="D430" s="848" t="str">
        <f t="shared" si="39"/>
        <v>Caisse-01/1900</v>
      </c>
      <c r="E430" s="687"/>
      <c r="F430" s="680"/>
      <c r="G430" s="540"/>
      <c r="H430" s="930"/>
      <c r="I430" s="930"/>
      <c r="J430" s="930">
        <f t="shared" si="40"/>
        <v>0</v>
      </c>
      <c r="K430" s="930">
        <f t="shared" si="37"/>
        <v>0</v>
      </c>
      <c r="L430" s="705">
        <f t="shared" si="38"/>
        <v>0</v>
      </c>
      <c r="M430" s="537"/>
      <c r="N430" s="706">
        <f>+IF(A430="",0,IF(A430=Table!$A$5,L430,(IF(A430=Table!$A$3,0,IF(A430=Table!$A$4,L430,0)))))</f>
        <v>0</v>
      </c>
      <c r="O430" s="672"/>
      <c r="P430" s="707">
        <f>-IF(A430=Table!$A$5,I430,0)+IF(A430=Table!$A$5,H430,0)</f>
        <v>0</v>
      </c>
      <c r="Q430" s="539" t="str">
        <f t="shared" si="36"/>
        <v>01/1900</v>
      </c>
      <c r="R430" s="475">
        <f t="shared" si="41"/>
        <v>1</v>
      </c>
      <c r="S430" s="691"/>
      <c r="T430" s="691"/>
      <c r="U430" s="691"/>
      <c r="V430" s="691"/>
      <c r="W430" s="818"/>
      <c r="X430" s="818"/>
      <c r="Y430" s="818"/>
      <c r="Z430" s="818"/>
    </row>
    <row r="431" spans="1:26" ht="15">
      <c r="A431" s="537"/>
      <c r="B431" s="669"/>
      <c r="C431" s="537"/>
      <c r="D431" s="848" t="str">
        <f t="shared" si="39"/>
        <v>Caisse-01/1900</v>
      </c>
      <c r="E431" s="687"/>
      <c r="F431" s="680"/>
      <c r="G431" s="540"/>
      <c r="H431" s="930"/>
      <c r="I431" s="930"/>
      <c r="J431" s="930">
        <f t="shared" si="40"/>
        <v>0</v>
      </c>
      <c r="K431" s="930">
        <f t="shared" si="37"/>
        <v>0</v>
      </c>
      <c r="L431" s="705">
        <f t="shared" si="38"/>
        <v>0</v>
      </c>
      <c r="M431" s="537"/>
      <c r="N431" s="706">
        <f>+IF(A431="",0,IF(A431=Table!$A$5,L431,(IF(A431=Table!$A$3,0,IF(A431=Table!$A$4,L431,0)))))</f>
        <v>0</v>
      </c>
      <c r="O431" s="672"/>
      <c r="P431" s="707">
        <f>-IF(A431=Table!$A$5,I431,0)+IF(A431=Table!$A$5,H431,0)</f>
        <v>0</v>
      </c>
      <c r="Q431" s="539" t="str">
        <f t="shared" si="36"/>
        <v>01/1900</v>
      </c>
      <c r="R431" s="475">
        <f t="shared" si="41"/>
        <v>1</v>
      </c>
      <c r="S431" s="691"/>
      <c r="T431" s="691"/>
      <c r="U431" s="691"/>
      <c r="V431" s="691"/>
      <c r="W431" s="818"/>
      <c r="X431" s="818"/>
      <c r="Y431" s="818"/>
      <c r="Z431" s="818"/>
    </row>
    <row r="432" spans="1:26" ht="15">
      <c r="A432" s="537"/>
      <c r="B432" s="669"/>
      <c r="C432" s="537"/>
      <c r="D432" s="848" t="str">
        <f t="shared" si="39"/>
        <v>Caisse-01/1900</v>
      </c>
      <c r="E432" s="541"/>
      <c r="F432" s="680"/>
      <c r="G432" s="540"/>
      <c r="H432" s="930"/>
      <c r="I432" s="961"/>
      <c r="J432" s="930">
        <f t="shared" si="40"/>
        <v>0</v>
      </c>
      <c r="K432" s="930">
        <f t="shared" si="37"/>
        <v>0</v>
      </c>
      <c r="L432" s="705">
        <f t="shared" si="38"/>
        <v>0</v>
      </c>
      <c r="M432" s="537"/>
      <c r="N432" s="706">
        <f>+IF(A432="",0,IF(A432=Table!$A$5,L432,(IF(A432=Table!$A$3,0,IF(A432=Table!$A$4,L432,0)))))</f>
        <v>0</v>
      </c>
      <c r="O432" s="672"/>
      <c r="P432" s="707">
        <f>-IF(A432=Table!$A$5,I432,0)+IF(A432=Table!$A$5,H432,0)</f>
        <v>0</v>
      </c>
      <c r="Q432" s="539" t="str">
        <f t="shared" si="36"/>
        <v>01/1900</v>
      </c>
      <c r="R432" s="475">
        <f t="shared" si="41"/>
        <v>1</v>
      </c>
      <c r="S432" s="691"/>
      <c r="T432" s="691"/>
      <c r="U432" s="691"/>
      <c r="V432" s="691"/>
      <c r="W432" s="818"/>
      <c r="X432" s="818"/>
      <c r="Y432" s="818"/>
      <c r="Z432" s="818"/>
    </row>
    <row r="433" spans="1:26" ht="15">
      <c r="A433" s="537"/>
      <c r="B433" s="669"/>
      <c r="C433" s="537"/>
      <c r="D433" s="848" t="str">
        <f t="shared" si="39"/>
        <v>Caisse-01/1900</v>
      </c>
      <c r="E433" s="541"/>
      <c r="F433" s="680"/>
      <c r="G433" s="540"/>
      <c r="H433" s="930"/>
      <c r="I433" s="961"/>
      <c r="J433" s="930">
        <f t="shared" si="40"/>
        <v>0</v>
      </c>
      <c r="K433" s="930">
        <f t="shared" si="37"/>
        <v>0</v>
      </c>
      <c r="L433" s="705">
        <f t="shared" si="38"/>
        <v>0</v>
      </c>
      <c r="M433" s="537"/>
      <c r="N433" s="706">
        <f>+IF(A433="",0,IF(A433=Table!$A$5,L433,(IF(A433=Table!$A$3,0,IF(A433=Table!$A$4,L433,0)))))</f>
        <v>0</v>
      </c>
      <c r="O433" s="672"/>
      <c r="P433" s="707">
        <f>-IF(A433=Table!$A$5,I433,0)+IF(A433=Table!$A$5,H433,0)</f>
        <v>0</v>
      </c>
      <c r="Q433" s="539" t="str">
        <f t="shared" si="36"/>
        <v>01/1900</v>
      </c>
      <c r="R433" s="475">
        <f t="shared" si="41"/>
        <v>1</v>
      </c>
      <c r="S433" s="691"/>
      <c r="T433" s="691"/>
      <c r="U433" s="691"/>
      <c r="V433" s="691"/>
      <c r="W433" s="818"/>
      <c r="X433" s="818"/>
      <c r="Y433" s="818"/>
      <c r="Z433" s="818"/>
    </row>
    <row r="434" spans="1:26" ht="15">
      <c r="A434" s="537"/>
      <c r="B434" s="669"/>
      <c r="C434" s="537"/>
      <c r="D434" s="848" t="str">
        <f t="shared" si="39"/>
        <v>Caisse-01/1900</v>
      </c>
      <c r="E434" s="541"/>
      <c r="F434" s="680"/>
      <c r="G434" s="540"/>
      <c r="H434" s="930"/>
      <c r="I434" s="961"/>
      <c r="J434" s="930">
        <f t="shared" si="40"/>
        <v>0</v>
      </c>
      <c r="K434" s="930">
        <f t="shared" si="37"/>
        <v>0</v>
      </c>
      <c r="L434" s="705">
        <f t="shared" si="38"/>
        <v>0</v>
      </c>
      <c r="M434" s="537"/>
      <c r="N434" s="706">
        <f>+IF(A434="",0,IF(A434=Table!$A$5,L434,(IF(A434=Table!$A$3,0,IF(A434=Table!$A$4,L434,0)))))</f>
        <v>0</v>
      </c>
      <c r="O434" s="672"/>
      <c r="P434" s="707">
        <f>-IF(A434=Table!$A$5,I434,0)+IF(A434=Table!$A$5,H434,0)</f>
        <v>0</v>
      </c>
      <c r="Q434" s="539" t="str">
        <f t="shared" si="36"/>
        <v>01/1900</v>
      </c>
      <c r="R434" s="475">
        <f t="shared" si="41"/>
        <v>1</v>
      </c>
      <c r="S434" s="691"/>
      <c r="T434" s="691"/>
      <c r="U434" s="691"/>
      <c r="V434" s="691"/>
      <c r="W434" s="818"/>
      <c r="X434" s="818"/>
      <c r="Y434" s="818"/>
      <c r="Z434" s="818"/>
    </row>
    <row r="435" spans="1:26" ht="15">
      <c r="A435" s="537"/>
      <c r="B435" s="669"/>
      <c r="C435" s="537"/>
      <c r="D435" s="848" t="str">
        <f t="shared" si="39"/>
        <v>Caisse-01/1900</v>
      </c>
      <c r="E435" s="683"/>
      <c r="F435" s="680"/>
      <c r="G435" s="540"/>
      <c r="H435" s="930"/>
      <c r="I435" s="930"/>
      <c r="J435" s="930">
        <f t="shared" si="40"/>
        <v>0</v>
      </c>
      <c r="K435" s="930">
        <f t="shared" si="37"/>
        <v>0</v>
      </c>
      <c r="L435" s="705">
        <f t="shared" si="38"/>
        <v>0</v>
      </c>
      <c r="M435" s="537"/>
      <c r="N435" s="706">
        <f>+IF(A435="",0,IF(A435=Table!$A$5,L435,(IF(A435=Table!$A$3,0,IF(A435=Table!$A$4,L435,0)))))</f>
        <v>0</v>
      </c>
      <c r="O435" s="672"/>
      <c r="P435" s="707">
        <f>-IF(A435=Table!$A$5,I435,0)+IF(A435=Table!$A$5,H435,0)</f>
        <v>0</v>
      </c>
      <c r="Q435" s="539" t="str">
        <f t="shared" si="36"/>
        <v>01/1900</v>
      </c>
      <c r="R435" s="475">
        <f t="shared" si="41"/>
        <v>1</v>
      </c>
      <c r="S435" s="691"/>
      <c r="T435" s="691"/>
      <c r="U435" s="691"/>
      <c r="V435" s="691"/>
      <c r="W435" s="818"/>
      <c r="X435" s="818"/>
      <c r="Y435" s="818"/>
      <c r="Z435" s="818"/>
    </row>
    <row r="436" spans="1:26" ht="15">
      <c r="A436" s="537"/>
      <c r="B436" s="669"/>
      <c r="C436" s="537"/>
      <c r="D436" s="848" t="str">
        <f t="shared" si="39"/>
        <v>Caisse-01/1900</v>
      </c>
      <c r="E436" s="687"/>
      <c r="F436" s="680"/>
      <c r="G436" s="540"/>
      <c r="H436" s="930"/>
      <c r="I436" s="930"/>
      <c r="J436" s="930">
        <f t="shared" si="40"/>
        <v>0</v>
      </c>
      <c r="K436" s="930">
        <f t="shared" si="37"/>
        <v>0</v>
      </c>
      <c r="L436" s="705">
        <f t="shared" si="38"/>
        <v>0</v>
      </c>
      <c r="M436" s="537"/>
      <c r="N436" s="706">
        <f>+IF(A436="",0,IF(A436=Table!$A$5,L436,(IF(A436=Table!$A$3,0,IF(A436=Table!$A$4,L436,0)))))</f>
        <v>0</v>
      </c>
      <c r="O436" s="672"/>
      <c r="P436" s="707">
        <f>-IF(A436=Table!$A$5,I436,0)+IF(A436=Table!$A$5,H436,0)</f>
        <v>0</v>
      </c>
      <c r="Q436" s="539" t="str">
        <f t="shared" si="36"/>
        <v>01/1900</v>
      </c>
      <c r="R436" s="475">
        <f t="shared" si="41"/>
        <v>1</v>
      </c>
      <c r="S436" s="691"/>
      <c r="T436" s="691"/>
      <c r="U436" s="691"/>
      <c r="V436" s="691"/>
      <c r="W436" s="818"/>
      <c r="X436" s="818"/>
      <c r="Y436" s="818"/>
      <c r="Z436" s="818"/>
    </row>
    <row r="437" spans="1:26" ht="15">
      <c r="A437" s="537"/>
      <c r="B437" s="669"/>
      <c r="C437" s="537"/>
      <c r="D437" s="848" t="str">
        <f t="shared" si="39"/>
        <v>Caisse-01/1900</v>
      </c>
      <c r="E437" s="687"/>
      <c r="F437" s="680"/>
      <c r="G437" s="540"/>
      <c r="H437" s="930"/>
      <c r="I437" s="930"/>
      <c r="J437" s="930">
        <f t="shared" si="40"/>
        <v>0</v>
      </c>
      <c r="K437" s="930">
        <f t="shared" si="37"/>
        <v>0</v>
      </c>
      <c r="L437" s="705">
        <f t="shared" si="38"/>
        <v>0</v>
      </c>
      <c r="M437" s="537"/>
      <c r="N437" s="706">
        <f>+IF(A437="",0,IF(A437=Table!$A$5,L437,(IF(A437=Table!$A$3,0,IF(A437=Table!$A$4,L437,0)))))</f>
        <v>0</v>
      </c>
      <c r="O437" s="672"/>
      <c r="P437" s="707">
        <f>-IF(A437=Table!$A$5,I437,0)+IF(A437=Table!$A$5,H437,0)</f>
        <v>0</v>
      </c>
      <c r="Q437" s="539" t="str">
        <f t="shared" si="36"/>
        <v>01/1900</v>
      </c>
      <c r="R437" s="475">
        <f t="shared" si="41"/>
        <v>1</v>
      </c>
      <c r="S437" s="691"/>
      <c r="T437" s="691"/>
      <c r="U437" s="691"/>
      <c r="V437" s="691"/>
      <c r="W437" s="818"/>
      <c r="X437" s="818"/>
      <c r="Y437" s="818"/>
      <c r="Z437" s="818"/>
    </row>
    <row r="438" spans="1:26" ht="15">
      <c r="A438" s="537"/>
      <c r="B438" s="669"/>
      <c r="C438" s="537"/>
      <c r="D438" s="848" t="str">
        <f t="shared" si="39"/>
        <v>Caisse-01/1900</v>
      </c>
      <c r="E438" s="679"/>
      <c r="F438" s="680"/>
      <c r="G438" s="540"/>
      <c r="H438" s="930"/>
      <c r="I438" s="932"/>
      <c r="J438" s="930">
        <f t="shared" si="40"/>
        <v>0</v>
      </c>
      <c r="K438" s="930">
        <f t="shared" si="37"/>
        <v>0</v>
      </c>
      <c r="L438" s="705">
        <f t="shared" si="38"/>
        <v>0</v>
      </c>
      <c r="M438" s="537"/>
      <c r="N438" s="706">
        <f>+IF(A438="",0,IF(A438=Table!$A$5,L438,(IF(A438=Table!$A$3,0,IF(A438=Table!$A$4,L438,0)))))</f>
        <v>0</v>
      </c>
      <c r="O438" s="672"/>
      <c r="P438" s="707">
        <f>-IF(A438=Table!$A$5,I438,0)+IF(A438=Table!$A$5,H438,0)</f>
        <v>0</v>
      </c>
      <c r="Q438" s="539" t="str">
        <f t="shared" si="36"/>
        <v>01/1900</v>
      </c>
      <c r="R438" s="475">
        <f t="shared" si="41"/>
        <v>1</v>
      </c>
      <c r="S438" s="691"/>
      <c r="T438" s="691"/>
      <c r="U438" s="691"/>
      <c r="V438" s="691"/>
      <c r="W438" s="818"/>
      <c r="X438" s="818"/>
      <c r="Y438" s="818"/>
      <c r="Z438" s="818"/>
    </row>
    <row r="439" spans="1:26" ht="15">
      <c r="A439" s="537"/>
      <c r="B439" s="669"/>
      <c r="C439" s="537"/>
      <c r="D439" s="848" t="str">
        <f t="shared" si="39"/>
        <v>Caisse-01/1900</v>
      </c>
      <c r="E439" s="541"/>
      <c r="F439" s="680"/>
      <c r="G439" s="540"/>
      <c r="H439" s="930"/>
      <c r="I439" s="961"/>
      <c r="J439" s="930">
        <f t="shared" si="40"/>
        <v>0</v>
      </c>
      <c r="K439" s="930">
        <f t="shared" si="37"/>
        <v>0</v>
      </c>
      <c r="L439" s="705">
        <f t="shared" si="38"/>
        <v>0</v>
      </c>
      <c r="M439" s="537"/>
      <c r="N439" s="706">
        <f>+IF(A439="",0,IF(A439=Table!$A$5,L439,(IF(A439=Table!$A$3,0,IF(A439=Table!$A$4,L439,0)))))</f>
        <v>0</v>
      </c>
      <c r="O439" s="672"/>
      <c r="P439" s="707">
        <f>-IF(A439=Table!$A$5,I439,0)+IF(A439=Table!$A$5,H439,0)</f>
        <v>0</v>
      </c>
      <c r="Q439" s="539" t="str">
        <f t="shared" si="36"/>
        <v>01/1900</v>
      </c>
      <c r="R439" s="475">
        <f t="shared" si="41"/>
        <v>1</v>
      </c>
      <c r="S439" s="691"/>
      <c r="T439" s="691"/>
      <c r="U439" s="691"/>
      <c r="V439" s="691"/>
      <c r="W439" s="818"/>
      <c r="X439" s="818"/>
      <c r="Y439" s="818"/>
      <c r="Z439" s="818"/>
    </row>
    <row r="440" spans="1:26" ht="15">
      <c r="A440" s="537"/>
      <c r="B440" s="669"/>
      <c r="C440" s="537"/>
      <c r="D440" s="848" t="str">
        <f t="shared" si="39"/>
        <v>Caisse-01/1900</v>
      </c>
      <c r="E440" s="541"/>
      <c r="F440" s="680"/>
      <c r="G440" s="540"/>
      <c r="H440" s="930"/>
      <c r="I440" s="961"/>
      <c r="J440" s="930">
        <f t="shared" si="40"/>
        <v>0</v>
      </c>
      <c r="K440" s="930">
        <f t="shared" si="37"/>
        <v>0</v>
      </c>
      <c r="L440" s="705">
        <f t="shared" si="38"/>
        <v>0</v>
      </c>
      <c r="M440" s="537"/>
      <c r="N440" s="706">
        <f>+IF(A440="",0,IF(A440=Table!$A$5,L440,(IF(A440=Table!$A$3,0,IF(A440=Table!$A$4,L440,0)))))</f>
        <v>0</v>
      </c>
      <c r="O440" s="672"/>
      <c r="P440" s="707">
        <f>-IF(A440=Table!$A$5,I440,0)+IF(A440=Table!$A$5,H440,0)</f>
        <v>0</v>
      </c>
      <c r="Q440" s="539" t="str">
        <f t="shared" si="36"/>
        <v>01/1900</v>
      </c>
      <c r="R440" s="475">
        <f t="shared" si="41"/>
        <v>1</v>
      </c>
      <c r="S440" s="691"/>
      <c r="T440" s="691"/>
      <c r="U440" s="691"/>
      <c r="V440" s="691"/>
      <c r="W440" s="818"/>
      <c r="X440" s="818"/>
      <c r="Y440" s="818"/>
      <c r="Z440" s="818"/>
    </row>
    <row r="441" spans="1:26" ht="15">
      <c r="A441" s="537"/>
      <c r="B441" s="669"/>
      <c r="C441" s="537"/>
      <c r="D441" s="848" t="str">
        <f t="shared" si="39"/>
        <v>Caisse-01/1900</v>
      </c>
      <c r="E441" s="541"/>
      <c r="F441" s="680"/>
      <c r="G441" s="540"/>
      <c r="H441" s="930"/>
      <c r="I441" s="961"/>
      <c r="J441" s="930">
        <f t="shared" si="40"/>
        <v>0</v>
      </c>
      <c r="K441" s="930">
        <f t="shared" si="37"/>
        <v>0</v>
      </c>
      <c r="L441" s="705">
        <f t="shared" si="38"/>
        <v>0</v>
      </c>
      <c r="M441" s="537"/>
      <c r="N441" s="706">
        <f>+IF(A441="",0,IF(A441=Table!$A$5,L441,(IF(A441=Table!$A$3,0,IF(A441=Table!$A$4,L441,0)))))</f>
        <v>0</v>
      </c>
      <c r="O441" s="672"/>
      <c r="P441" s="707">
        <f>-IF(A441=Table!$A$5,I441,0)+IF(A441=Table!$A$5,H441,0)</f>
        <v>0</v>
      </c>
      <c r="Q441" s="539" t="str">
        <f t="shared" si="36"/>
        <v>01/1900</v>
      </c>
      <c r="R441" s="475">
        <f t="shared" si="41"/>
        <v>1</v>
      </c>
      <c r="S441" s="691"/>
      <c r="T441" s="691"/>
      <c r="U441" s="691"/>
      <c r="V441" s="691"/>
      <c r="W441" s="818"/>
      <c r="X441" s="818"/>
      <c r="Y441" s="818"/>
      <c r="Z441" s="818"/>
    </row>
    <row r="442" spans="1:26" ht="15">
      <c r="A442" s="537"/>
      <c r="B442" s="669"/>
      <c r="C442" s="537"/>
      <c r="D442" s="848" t="str">
        <f t="shared" si="39"/>
        <v>Caisse-01/1900</v>
      </c>
      <c r="E442" s="541"/>
      <c r="F442" s="680"/>
      <c r="G442" s="540"/>
      <c r="H442" s="930"/>
      <c r="I442" s="961"/>
      <c r="J442" s="930">
        <f t="shared" si="40"/>
        <v>0</v>
      </c>
      <c r="K442" s="930">
        <f t="shared" si="37"/>
        <v>0</v>
      </c>
      <c r="L442" s="705">
        <f t="shared" si="38"/>
        <v>0</v>
      </c>
      <c r="M442" s="537"/>
      <c r="N442" s="706">
        <f>+IF(A442="",0,IF(A442=Table!$A$5,L442,(IF(A442=Table!$A$3,0,IF(A442=Table!$A$4,L442,0)))))</f>
        <v>0</v>
      </c>
      <c r="O442" s="672"/>
      <c r="P442" s="707">
        <f>-IF(A442=Table!$A$5,I442,0)+IF(A442=Table!$A$5,H442,0)</f>
        <v>0</v>
      </c>
      <c r="Q442" s="539" t="str">
        <f t="shared" si="36"/>
        <v>01/1900</v>
      </c>
      <c r="R442" s="475">
        <f t="shared" si="41"/>
        <v>1</v>
      </c>
      <c r="S442" s="691"/>
      <c r="T442" s="691"/>
      <c r="U442" s="691"/>
      <c r="V442" s="691"/>
      <c r="W442" s="818"/>
      <c r="X442" s="818"/>
      <c r="Y442" s="818"/>
      <c r="Z442" s="818"/>
    </row>
    <row r="443" spans="1:26" ht="15">
      <c r="A443" s="537"/>
      <c r="B443" s="669"/>
      <c r="C443" s="537"/>
      <c r="D443" s="848" t="str">
        <f t="shared" si="39"/>
        <v>Caisse-01/1900</v>
      </c>
      <c r="E443" s="541"/>
      <c r="F443" s="680"/>
      <c r="G443" s="540"/>
      <c r="H443" s="930"/>
      <c r="I443" s="961"/>
      <c r="J443" s="930">
        <f t="shared" si="40"/>
        <v>0</v>
      </c>
      <c r="K443" s="930">
        <f t="shared" si="37"/>
        <v>0</v>
      </c>
      <c r="L443" s="705">
        <f t="shared" si="38"/>
        <v>0</v>
      </c>
      <c r="M443" s="537"/>
      <c r="N443" s="706">
        <f>+IF(A443="",0,IF(A443=Table!$A$5,L443,(IF(A443=Table!$A$3,0,IF(A443=Table!$A$4,L443,0)))))</f>
        <v>0</v>
      </c>
      <c r="O443" s="672"/>
      <c r="P443" s="707">
        <f>-IF(A443=Table!$A$5,I443,0)+IF(A443=Table!$A$5,H443,0)</f>
        <v>0</v>
      </c>
      <c r="Q443" s="539" t="str">
        <f t="shared" si="36"/>
        <v>01/1900</v>
      </c>
      <c r="R443" s="475">
        <f t="shared" si="41"/>
        <v>1</v>
      </c>
      <c r="S443" s="691"/>
      <c r="T443" s="691"/>
      <c r="U443" s="691"/>
      <c r="V443" s="691"/>
      <c r="W443" s="818"/>
      <c r="X443" s="818"/>
      <c r="Y443" s="818"/>
      <c r="Z443" s="818"/>
    </row>
    <row r="444" spans="1:26" ht="15">
      <c r="A444" s="537"/>
      <c r="B444" s="669"/>
      <c r="C444" s="537"/>
      <c r="D444" s="848" t="str">
        <f t="shared" si="39"/>
        <v>Caisse-01/1900</v>
      </c>
      <c r="E444" s="687"/>
      <c r="F444" s="680"/>
      <c r="G444" s="540"/>
      <c r="H444" s="930"/>
      <c r="I444" s="930"/>
      <c r="J444" s="930">
        <f t="shared" si="40"/>
        <v>0</v>
      </c>
      <c r="K444" s="930">
        <f t="shared" si="37"/>
        <v>0</v>
      </c>
      <c r="L444" s="705">
        <f t="shared" si="38"/>
        <v>0</v>
      </c>
      <c r="M444" s="537"/>
      <c r="N444" s="706">
        <f>+IF(A444="",0,IF(A444=Table!$A$5,L444,(IF(A444=Table!$A$3,0,IF(A444=Table!$A$4,L444,0)))))</f>
        <v>0</v>
      </c>
      <c r="O444" s="672"/>
      <c r="P444" s="707">
        <f>-IF(A444=Table!$A$5,I444,0)+IF(A444=Table!$A$5,H444,0)</f>
        <v>0</v>
      </c>
      <c r="Q444" s="539" t="str">
        <f t="shared" si="36"/>
        <v>01/1900</v>
      </c>
      <c r="R444" s="475">
        <f t="shared" si="41"/>
        <v>1</v>
      </c>
      <c r="S444" s="691"/>
      <c r="T444" s="691"/>
      <c r="U444" s="691"/>
      <c r="V444" s="691"/>
      <c r="W444" s="818"/>
      <c r="X444" s="818"/>
      <c r="Y444" s="818"/>
      <c r="Z444" s="818"/>
    </row>
    <row r="445" spans="1:26" ht="15">
      <c r="A445" s="537"/>
      <c r="B445" s="669"/>
      <c r="C445" s="537"/>
      <c r="D445" s="848" t="str">
        <f t="shared" si="39"/>
        <v>Caisse-01/1900</v>
      </c>
      <c r="E445" s="687"/>
      <c r="F445" s="680"/>
      <c r="G445" s="540"/>
      <c r="H445" s="930"/>
      <c r="I445" s="930"/>
      <c r="J445" s="930">
        <f t="shared" si="40"/>
        <v>0</v>
      </c>
      <c r="K445" s="930">
        <f t="shared" si="37"/>
        <v>0</v>
      </c>
      <c r="L445" s="705">
        <f t="shared" si="38"/>
        <v>0</v>
      </c>
      <c r="M445" s="537"/>
      <c r="N445" s="706">
        <f>+IF(A445="",0,IF(A445=Table!$A$5,L445,(IF(A445=Table!$A$3,0,IF(A445=Table!$A$4,L445,0)))))</f>
        <v>0</v>
      </c>
      <c r="O445" s="672"/>
      <c r="P445" s="707">
        <f>-IF(A445=Table!$A$5,I445,0)+IF(A445=Table!$A$5,H445,0)</f>
        <v>0</v>
      </c>
      <c r="Q445" s="539" t="str">
        <f t="shared" si="36"/>
        <v>01/1900</v>
      </c>
      <c r="R445" s="475">
        <f t="shared" si="41"/>
        <v>1</v>
      </c>
      <c r="S445" s="691"/>
      <c r="T445" s="691"/>
      <c r="U445" s="691"/>
      <c r="V445" s="691"/>
      <c r="W445" s="818"/>
      <c r="X445" s="818"/>
      <c r="Y445" s="818"/>
      <c r="Z445" s="818"/>
    </row>
    <row r="446" spans="1:26" ht="15">
      <c r="A446" s="537"/>
      <c r="B446" s="669"/>
      <c r="C446" s="537"/>
      <c r="D446" s="848" t="str">
        <f t="shared" si="39"/>
        <v>Caisse-01/1900</v>
      </c>
      <c r="E446" s="687"/>
      <c r="F446" s="680"/>
      <c r="G446" s="540"/>
      <c r="H446" s="930"/>
      <c r="I446" s="930"/>
      <c r="J446" s="930">
        <f t="shared" si="40"/>
        <v>0</v>
      </c>
      <c r="K446" s="930">
        <f t="shared" si="37"/>
        <v>0</v>
      </c>
      <c r="L446" s="705">
        <f t="shared" si="38"/>
        <v>0</v>
      </c>
      <c r="M446" s="537"/>
      <c r="N446" s="706">
        <f>+IF(A446="",0,IF(A446=Table!$A$5,L446,(IF(A446=Table!$A$3,0,IF(A446=Table!$A$4,L446,0)))))</f>
        <v>0</v>
      </c>
      <c r="O446" s="672"/>
      <c r="P446" s="707">
        <f>-IF(A446=Table!$A$5,I446,0)+IF(A446=Table!$A$5,H446,0)</f>
        <v>0</v>
      </c>
      <c r="Q446" s="539" t="str">
        <f t="shared" si="36"/>
        <v>01/1900</v>
      </c>
      <c r="R446" s="475">
        <f t="shared" si="41"/>
        <v>1</v>
      </c>
      <c r="S446" s="691"/>
      <c r="T446" s="691"/>
      <c r="U446" s="691"/>
      <c r="V446" s="691"/>
      <c r="W446" s="818"/>
      <c r="X446" s="818"/>
      <c r="Y446" s="818"/>
      <c r="Z446" s="818"/>
    </row>
    <row r="447" spans="1:26" ht="15">
      <c r="A447" s="537"/>
      <c r="B447" s="669"/>
      <c r="C447" s="537"/>
      <c r="D447" s="848" t="str">
        <f t="shared" si="39"/>
        <v>Caisse-01/1900</v>
      </c>
      <c r="E447" s="687"/>
      <c r="F447" s="680"/>
      <c r="G447" s="540"/>
      <c r="H447" s="930"/>
      <c r="I447" s="930"/>
      <c r="J447" s="930">
        <f t="shared" si="40"/>
        <v>0</v>
      </c>
      <c r="K447" s="930">
        <f t="shared" si="37"/>
        <v>0</v>
      </c>
      <c r="L447" s="705">
        <f t="shared" si="38"/>
        <v>0</v>
      </c>
      <c r="M447" s="537"/>
      <c r="N447" s="706">
        <f>+IF(A447="",0,IF(A447=Table!$A$5,L447,(IF(A447=Table!$A$3,0,IF(A447=Table!$A$4,L447,0)))))</f>
        <v>0</v>
      </c>
      <c r="O447" s="672"/>
      <c r="P447" s="707">
        <f>-IF(A447=Table!$A$5,I447,0)+IF(A447=Table!$A$5,H447,0)</f>
        <v>0</v>
      </c>
      <c r="Q447" s="539" t="str">
        <f t="shared" si="36"/>
        <v>01/1900</v>
      </c>
      <c r="R447" s="475">
        <f t="shared" si="41"/>
        <v>1</v>
      </c>
      <c r="S447" s="691"/>
      <c r="T447" s="691"/>
      <c r="U447" s="691"/>
      <c r="V447" s="691"/>
      <c r="W447" s="818"/>
      <c r="X447" s="818"/>
      <c r="Y447" s="818"/>
      <c r="Z447" s="818"/>
    </row>
    <row r="448" spans="1:26" ht="15">
      <c r="A448" s="537"/>
      <c r="B448" s="669"/>
      <c r="C448" s="537"/>
      <c r="D448" s="848" t="str">
        <f t="shared" si="39"/>
        <v>Caisse-01/1900</v>
      </c>
      <c r="E448" s="683"/>
      <c r="F448" s="680"/>
      <c r="G448" s="540"/>
      <c r="H448" s="930"/>
      <c r="I448" s="930"/>
      <c r="J448" s="930">
        <f t="shared" si="40"/>
        <v>0</v>
      </c>
      <c r="K448" s="930">
        <f t="shared" si="37"/>
        <v>0</v>
      </c>
      <c r="L448" s="705">
        <f t="shared" si="38"/>
        <v>0</v>
      </c>
      <c r="M448" s="537"/>
      <c r="N448" s="706">
        <f>+IF(A448="",0,IF(A448=Table!$A$5,L448,(IF(A448=Table!$A$3,0,IF(A448=Table!$A$4,L448,0)))))</f>
        <v>0</v>
      </c>
      <c r="O448" s="672"/>
      <c r="P448" s="707">
        <f>-IF(A448=Table!$A$5,I448,0)+IF(A448=Table!$A$5,H448,0)</f>
        <v>0</v>
      </c>
      <c r="Q448" s="539" t="str">
        <f t="shared" si="36"/>
        <v>01/1900</v>
      </c>
      <c r="R448" s="475">
        <f t="shared" si="41"/>
        <v>1</v>
      </c>
      <c r="S448" s="691"/>
      <c r="T448" s="691"/>
      <c r="U448" s="691"/>
      <c r="V448" s="691"/>
      <c r="W448" s="818"/>
      <c r="X448" s="818"/>
      <c r="Y448" s="818"/>
      <c r="Z448" s="818"/>
    </row>
    <row r="449" spans="1:26" ht="15">
      <c r="A449" s="537"/>
      <c r="B449" s="669"/>
      <c r="C449" s="537"/>
      <c r="D449" s="848" t="str">
        <f t="shared" si="39"/>
        <v>Caisse-01/1900</v>
      </c>
      <c r="E449" s="687"/>
      <c r="F449" s="680"/>
      <c r="G449" s="540"/>
      <c r="H449" s="930"/>
      <c r="I449" s="930"/>
      <c r="J449" s="930">
        <f t="shared" si="40"/>
        <v>0</v>
      </c>
      <c r="K449" s="930">
        <f t="shared" si="37"/>
        <v>0</v>
      </c>
      <c r="L449" s="705">
        <f t="shared" si="38"/>
        <v>0</v>
      </c>
      <c r="M449" s="537"/>
      <c r="N449" s="706">
        <f>+IF(A449="",0,IF(A449=Table!$A$5,L449,(IF(A449=Table!$A$3,0,IF(A449=Table!$A$4,L449,0)))))</f>
        <v>0</v>
      </c>
      <c r="O449" s="672"/>
      <c r="P449" s="707">
        <f>-IF(A449=Table!$A$5,I449,0)+IF(A449=Table!$A$5,H449,0)</f>
        <v>0</v>
      </c>
      <c r="Q449" s="539" t="str">
        <f t="shared" si="36"/>
        <v>01/1900</v>
      </c>
      <c r="R449" s="475">
        <f t="shared" si="41"/>
        <v>1</v>
      </c>
      <c r="S449" s="691"/>
      <c r="T449" s="691"/>
      <c r="U449" s="691"/>
      <c r="V449" s="691"/>
      <c r="W449" s="818"/>
      <c r="X449" s="818"/>
      <c r="Y449" s="818"/>
      <c r="Z449" s="818"/>
    </row>
    <row r="450" spans="1:26" ht="15">
      <c r="A450" s="537"/>
      <c r="B450" s="669"/>
      <c r="C450" s="537"/>
      <c r="D450" s="848" t="str">
        <f t="shared" si="39"/>
        <v>Caisse-01/1900</v>
      </c>
      <c r="E450" s="541"/>
      <c r="F450" s="680"/>
      <c r="G450" s="540"/>
      <c r="H450" s="930"/>
      <c r="I450" s="961"/>
      <c r="J450" s="930">
        <f t="shared" si="40"/>
        <v>0</v>
      </c>
      <c r="K450" s="930">
        <f t="shared" si="37"/>
        <v>0</v>
      </c>
      <c r="L450" s="705">
        <f t="shared" si="38"/>
        <v>0</v>
      </c>
      <c r="M450" s="537"/>
      <c r="N450" s="706">
        <f>+IF(A450="",0,IF(A450=Table!$A$5,L450,(IF(A450=Table!$A$3,0,IF(A450=Table!$A$4,L450,0)))))</f>
        <v>0</v>
      </c>
      <c r="O450" s="672"/>
      <c r="P450" s="707">
        <f>-IF(A450=Table!$A$5,I450,0)+IF(A450=Table!$A$5,H450,0)</f>
        <v>0</v>
      </c>
      <c r="Q450" s="539" t="str">
        <f t="shared" si="36"/>
        <v>01/1900</v>
      </c>
      <c r="R450" s="475">
        <f t="shared" si="41"/>
        <v>1</v>
      </c>
      <c r="S450" s="691"/>
      <c r="T450" s="691"/>
      <c r="U450" s="691"/>
      <c r="V450" s="691"/>
      <c r="W450" s="818"/>
      <c r="X450" s="818"/>
      <c r="Y450" s="818"/>
      <c r="Z450" s="818"/>
    </row>
    <row r="451" spans="1:26" ht="15">
      <c r="A451" s="537"/>
      <c r="B451" s="669"/>
      <c r="C451" s="537"/>
      <c r="D451" s="848" t="str">
        <f t="shared" si="39"/>
        <v>Caisse-01/1900</v>
      </c>
      <c r="E451" s="687"/>
      <c r="F451" s="680"/>
      <c r="G451" s="540"/>
      <c r="H451" s="930"/>
      <c r="I451" s="930"/>
      <c r="J451" s="930">
        <f t="shared" si="40"/>
        <v>0</v>
      </c>
      <c r="K451" s="930">
        <f t="shared" si="37"/>
        <v>0</v>
      </c>
      <c r="L451" s="705">
        <f t="shared" si="38"/>
        <v>0</v>
      </c>
      <c r="M451" s="537"/>
      <c r="N451" s="706">
        <f>+IF(A451="",0,IF(A451=Table!$A$5,L451,(IF(A451=Table!$A$3,0,IF(A451=Table!$A$4,L451,0)))))</f>
        <v>0</v>
      </c>
      <c r="O451" s="672"/>
      <c r="P451" s="707">
        <f>-IF(A451=Table!$A$5,I451,0)+IF(A451=Table!$A$5,H451,0)</f>
        <v>0</v>
      </c>
      <c r="Q451" s="539" t="str">
        <f t="shared" si="36"/>
        <v>01/1900</v>
      </c>
      <c r="R451" s="475">
        <f t="shared" si="41"/>
        <v>1</v>
      </c>
      <c r="S451" s="691"/>
      <c r="T451" s="691"/>
      <c r="U451" s="691"/>
      <c r="V451" s="691"/>
      <c r="W451" s="818"/>
      <c r="X451" s="818"/>
      <c r="Y451" s="818"/>
      <c r="Z451" s="818"/>
    </row>
    <row r="452" spans="1:26" ht="15">
      <c r="A452" s="537"/>
      <c r="B452" s="669"/>
      <c r="C452" s="537"/>
      <c r="D452" s="848" t="str">
        <f t="shared" si="39"/>
        <v>Caisse-01/1900</v>
      </c>
      <c r="E452" s="683"/>
      <c r="F452" s="680"/>
      <c r="G452" s="540"/>
      <c r="H452" s="930"/>
      <c r="I452" s="930"/>
      <c r="J452" s="930">
        <f t="shared" si="40"/>
        <v>0</v>
      </c>
      <c r="K452" s="930">
        <f t="shared" si="37"/>
        <v>0</v>
      </c>
      <c r="L452" s="705">
        <f t="shared" si="38"/>
        <v>0</v>
      </c>
      <c r="M452" s="537"/>
      <c r="N452" s="706">
        <f>+IF(A452="",0,IF(A452=Table!$A$5,L452,(IF(A452=Table!$A$3,0,IF(A452=Table!$A$4,L452,0)))))</f>
        <v>0</v>
      </c>
      <c r="O452" s="672"/>
      <c r="P452" s="707">
        <f>-IF(A452=Table!$A$5,I452,0)+IF(A452=Table!$A$5,H452,0)</f>
        <v>0</v>
      </c>
      <c r="Q452" s="539" t="str">
        <f t="shared" si="36"/>
        <v>01/1900</v>
      </c>
      <c r="R452" s="475">
        <f t="shared" si="41"/>
        <v>1</v>
      </c>
      <c r="S452" s="691"/>
      <c r="T452" s="691"/>
      <c r="U452" s="691"/>
      <c r="V452" s="691"/>
      <c r="W452" s="818"/>
      <c r="X452" s="818"/>
      <c r="Y452" s="818"/>
      <c r="Z452" s="818"/>
    </row>
    <row r="453" spans="1:26" ht="15">
      <c r="A453" s="537"/>
      <c r="B453" s="669"/>
      <c r="C453" s="537"/>
      <c r="D453" s="848" t="str">
        <f t="shared" si="39"/>
        <v>Caisse-01/1900</v>
      </c>
      <c r="E453" s="683"/>
      <c r="F453" s="680"/>
      <c r="G453" s="540"/>
      <c r="H453" s="930"/>
      <c r="I453" s="930"/>
      <c r="J453" s="930">
        <f t="shared" si="40"/>
        <v>0</v>
      </c>
      <c r="K453" s="930">
        <f t="shared" si="37"/>
        <v>0</v>
      </c>
      <c r="L453" s="705">
        <f t="shared" si="38"/>
        <v>0</v>
      </c>
      <c r="M453" s="537"/>
      <c r="N453" s="706">
        <f>+IF(A453="",0,IF(A453=Table!$A$5,L453,(IF(A453=Table!$A$3,0,IF(A453=Table!$A$4,L453,0)))))</f>
        <v>0</v>
      </c>
      <c r="O453" s="672"/>
      <c r="P453" s="707">
        <f>-IF(A453=Table!$A$5,I453,0)+IF(A453=Table!$A$5,H453,0)</f>
        <v>0</v>
      </c>
      <c r="Q453" s="539" t="str">
        <f t="shared" si="36"/>
        <v>01/1900</v>
      </c>
      <c r="R453" s="475">
        <f t="shared" si="41"/>
        <v>1</v>
      </c>
      <c r="S453" s="691"/>
      <c r="T453" s="691"/>
      <c r="U453" s="691"/>
      <c r="V453" s="691"/>
      <c r="W453" s="818"/>
      <c r="X453" s="818"/>
      <c r="Y453" s="818"/>
      <c r="Z453" s="818"/>
    </row>
    <row r="454" spans="1:26" ht="15">
      <c r="A454" s="537"/>
      <c r="B454" s="669"/>
      <c r="C454" s="537"/>
      <c r="D454" s="848" t="str">
        <f t="shared" si="39"/>
        <v>Caisse-01/1900</v>
      </c>
      <c r="E454" s="683"/>
      <c r="F454" s="680"/>
      <c r="G454" s="540"/>
      <c r="H454" s="930"/>
      <c r="I454" s="930"/>
      <c r="J454" s="930">
        <f t="shared" si="40"/>
        <v>0</v>
      </c>
      <c r="K454" s="930">
        <f t="shared" si="37"/>
        <v>0</v>
      </c>
      <c r="L454" s="705">
        <f t="shared" si="38"/>
        <v>0</v>
      </c>
      <c r="M454" s="537"/>
      <c r="N454" s="706">
        <f>+IF(A454="",0,IF(A454=Table!$A$5,L454,(IF(A454=Table!$A$3,0,IF(A454=Table!$A$4,L454,0)))))</f>
        <v>0</v>
      </c>
      <c r="O454" s="672"/>
      <c r="P454" s="707">
        <f>-IF(A454=Table!$A$5,I454,0)+IF(A454=Table!$A$5,H454,0)</f>
        <v>0</v>
      </c>
      <c r="Q454" s="539" t="str">
        <f t="shared" si="36"/>
        <v>01/1900</v>
      </c>
      <c r="R454" s="475">
        <f t="shared" si="41"/>
        <v>1</v>
      </c>
      <c r="S454" s="691"/>
      <c r="T454" s="691"/>
      <c r="U454" s="691"/>
      <c r="V454" s="691"/>
      <c r="W454" s="818"/>
      <c r="X454" s="818"/>
      <c r="Y454" s="818"/>
      <c r="Z454" s="818"/>
    </row>
    <row r="455" spans="1:26" ht="15">
      <c r="A455" s="537"/>
      <c r="B455" s="669"/>
      <c r="C455" s="537"/>
      <c r="D455" s="848" t="str">
        <f t="shared" si="39"/>
        <v>Caisse-01/1900</v>
      </c>
      <c r="E455" s="541"/>
      <c r="F455" s="680"/>
      <c r="G455" s="540"/>
      <c r="H455" s="930"/>
      <c r="I455" s="930"/>
      <c r="J455" s="930">
        <f t="shared" si="40"/>
        <v>0</v>
      </c>
      <c r="K455" s="930">
        <f t="shared" si="37"/>
        <v>0</v>
      </c>
      <c r="L455" s="705">
        <f t="shared" si="38"/>
        <v>0</v>
      </c>
      <c r="M455" s="537"/>
      <c r="N455" s="706">
        <f>+IF(A455="",0,IF(A455=Table!$A$5,L455,(IF(A455=Table!$A$3,0,IF(A455=Table!$A$4,L455,0)))))</f>
        <v>0</v>
      </c>
      <c r="O455" s="672"/>
      <c r="P455" s="707">
        <f>-IF(A455=Table!$A$5,I455,0)+IF(A455=Table!$A$5,H455,0)</f>
        <v>0</v>
      </c>
      <c r="Q455" s="539" t="str">
        <f t="shared" ref="Q455:Q518" si="42">+TEXT(B455,"mm/aaaa")</f>
        <v>01/1900</v>
      </c>
      <c r="R455" s="475">
        <f t="shared" si="41"/>
        <v>1</v>
      </c>
      <c r="S455" s="691"/>
      <c r="T455" s="691"/>
      <c r="U455" s="691"/>
      <c r="V455" s="691"/>
      <c r="W455" s="818"/>
      <c r="X455" s="818"/>
      <c r="Y455" s="818"/>
      <c r="Z455" s="818"/>
    </row>
    <row r="456" spans="1:26" ht="15">
      <c r="A456" s="537"/>
      <c r="B456" s="669"/>
      <c r="C456" s="537"/>
      <c r="D456" s="848" t="str">
        <f t="shared" si="39"/>
        <v>Caisse-01/1900</v>
      </c>
      <c r="E456" s="541"/>
      <c r="F456" s="680"/>
      <c r="G456" s="540"/>
      <c r="H456" s="930"/>
      <c r="I456" s="930"/>
      <c r="J456" s="930">
        <f t="shared" si="40"/>
        <v>0</v>
      </c>
      <c r="K456" s="930">
        <f t="shared" si="37"/>
        <v>0</v>
      </c>
      <c r="L456" s="705">
        <f t="shared" si="38"/>
        <v>0</v>
      </c>
      <c r="M456" s="537"/>
      <c r="N456" s="706">
        <f>+IF(A456="",0,IF(A456=Table!$A$5,L456,(IF(A456=Table!$A$3,0,IF(A456=Table!$A$4,L456,0)))))</f>
        <v>0</v>
      </c>
      <c r="O456" s="672"/>
      <c r="P456" s="707">
        <f>-IF(A456=Table!$A$5,I456,0)+IF(A456=Table!$A$5,H456,0)</f>
        <v>0</v>
      </c>
      <c r="Q456" s="539" t="str">
        <f t="shared" si="42"/>
        <v>01/1900</v>
      </c>
      <c r="R456" s="475">
        <f t="shared" si="41"/>
        <v>1</v>
      </c>
      <c r="S456" s="691"/>
      <c r="T456" s="691"/>
      <c r="U456" s="691"/>
      <c r="V456" s="691"/>
      <c r="W456" s="818"/>
      <c r="X456" s="818"/>
      <c r="Y456" s="818"/>
      <c r="Z456" s="818"/>
    </row>
    <row r="457" spans="1:26" ht="15">
      <c r="A457" s="537"/>
      <c r="B457" s="669"/>
      <c r="C457" s="537"/>
      <c r="D457" s="848" t="str">
        <f t="shared" si="39"/>
        <v>Caisse-01/1900</v>
      </c>
      <c r="E457" s="541"/>
      <c r="F457" s="680"/>
      <c r="G457" s="540"/>
      <c r="H457" s="930"/>
      <c r="I457" s="961"/>
      <c r="J457" s="930">
        <f t="shared" si="40"/>
        <v>0</v>
      </c>
      <c r="K457" s="930">
        <f t="shared" si="37"/>
        <v>0</v>
      </c>
      <c r="L457" s="705">
        <f t="shared" si="38"/>
        <v>0</v>
      </c>
      <c r="M457" s="537"/>
      <c r="N457" s="706">
        <f>+IF(A457="",0,IF(A457=Table!$A$5,L457,(IF(A457=Table!$A$3,0,IF(A457=Table!$A$4,L457,0)))))</f>
        <v>0</v>
      </c>
      <c r="O457" s="672"/>
      <c r="P457" s="707">
        <f>-IF(A457=Table!$A$5,I457,0)+IF(A457=Table!$A$5,H457,0)</f>
        <v>0</v>
      </c>
      <c r="Q457" s="539" t="str">
        <f t="shared" si="42"/>
        <v>01/1900</v>
      </c>
      <c r="R457" s="475">
        <f t="shared" si="41"/>
        <v>1</v>
      </c>
      <c r="S457" s="691"/>
      <c r="T457" s="691"/>
      <c r="U457" s="691"/>
      <c r="V457" s="691"/>
      <c r="W457" s="818"/>
      <c r="X457" s="818"/>
      <c r="Y457" s="818"/>
      <c r="Z457" s="818"/>
    </row>
    <row r="458" spans="1:26" ht="15">
      <c r="A458" s="537"/>
      <c r="B458" s="669"/>
      <c r="C458" s="537"/>
      <c r="D458" s="848" t="str">
        <f t="shared" si="39"/>
        <v>Caisse-01/1900</v>
      </c>
      <c r="E458" s="541"/>
      <c r="F458" s="680"/>
      <c r="G458" s="540"/>
      <c r="H458" s="930"/>
      <c r="I458" s="961"/>
      <c r="J458" s="930">
        <f t="shared" si="40"/>
        <v>0</v>
      </c>
      <c r="K458" s="930">
        <f t="shared" si="37"/>
        <v>0</v>
      </c>
      <c r="L458" s="705">
        <f t="shared" si="38"/>
        <v>0</v>
      </c>
      <c r="M458" s="537"/>
      <c r="N458" s="706">
        <f>+IF(A458="",0,IF(A458=Table!$A$5,L458,(IF(A458=Table!$A$3,0,IF(A458=Table!$A$4,L458,0)))))</f>
        <v>0</v>
      </c>
      <c r="O458" s="672"/>
      <c r="P458" s="707">
        <f>-IF(A458=Table!$A$5,I458,0)+IF(A458=Table!$A$5,H458,0)</f>
        <v>0</v>
      </c>
      <c r="Q458" s="539" t="str">
        <f t="shared" si="42"/>
        <v>01/1900</v>
      </c>
      <c r="R458" s="475">
        <f t="shared" si="41"/>
        <v>1</v>
      </c>
      <c r="S458" s="691"/>
      <c r="T458" s="691"/>
      <c r="U458" s="691"/>
      <c r="V458" s="691"/>
      <c r="W458" s="818"/>
      <c r="X458" s="818"/>
      <c r="Y458" s="818"/>
      <c r="Z458" s="818"/>
    </row>
    <row r="459" spans="1:26" ht="15">
      <c r="A459" s="537"/>
      <c r="B459" s="669"/>
      <c r="C459" s="537"/>
      <c r="D459" s="848" t="str">
        <f t="shared" si="39"/>
        <v>Caisse-01/1900</v>
      </c>
      <c r="E459" s="541"/>
      <c r="F459" s="680"/>
      <c r="G459" s="540"/>
      <c r="H459" s="930"/>
      <c r="I459" s="961"/>
      <c r="J459" s="930">
        <f t="shared" si="40"/>
        <v>0</v>
      </c>
      <c r="K459" s="930">
        <f t="shared" ref="K459:K522" si="43">+IFERROR((+INDEX($O$4:$Z$4,MATCH(Q459,$O$3:$Z$3,0))),0)</f>
        <v>0</v>
      </c>
      <c r="L459" s="705">
        <f t="shared" ref="L459:L522" si="44">IFERROR((H459/K459-I459/K459),0)</f>
        <v>0</v>
      </c>
      <c r="M459" s="537"/>
      <c r="N459" s="706">
        <f>+IF(A459="",0,IF(A459=Table!$A$5,L459,(IF(A459=Table!$A$3,0,IF(A459=Table!$A$4,L459,0)))))</f>
        <v>0</v>
      </c>
      <c r="O459" s="672"/>
      <c r="P459" s="707">
        <f>-IF(A459=Table!$A$5,I459,0)+IF(A459=Table!$A$5,H459,0)</f>
        <v>0</v>
      </c>
      <c r="Q459" s="539" t="str">
        <f t="shared" si="42"/>
        <v>01/1900</v>
      </c>
      <c r="R459" s="475">
        <f t="shared" si="41"/>
        <v>1</v>
      </c>
      <c r="S459" s="691"/>
      <c r="T459" s="691"/>
      <c r="U459" s="691"/>
      <c r="V459" s="691"/>
      <c r="W459" s="818"/>
      <c r="X459" s="818"/>
      <c r="Y459" s="818"/>
      <c r="Z459" s="818"/>
    </row>
    <row r="460" spans="1:26" ht="15">
      <c r="A460" s="537"/>
      <c r="B460" s="669"/>
      <c r="C460" s="537"/>
      <c r="D460" s="848" t="str">
        <f t="shared" ref="D460:D523" si="45">"Caisse-"&amp;Q460</f>
        <v>Caisse-01/1900</v>
      </c>
      <c r="E460" s="541"/>
      <c r="F460" s="680"/>
      <c r="G460" s="540"/>
      <c r="H460" s="930"/>
      <c r="I460" s="961"/>
      <c r="J460" s="930">
        <f t="shared" ref="J460:J523" si="46">+J459+H460-I460</f>
        <v>0</v>
      </c>
      <c r="K460" s="930">
        <f t="shared" si="43"/>
        <v>0</v>
      </c>
      <c r="L460" s="705">
        <f t="shared" si="44"/>
        <v>0</v>
      </c>
      <c r="M460" s="537"/>
      <c r="N460" s="706">
        <f>+IF(A460="",0,IF(A460=Table!$A$5,L460,(IF(A460=Table!$A$3,0,IF(A460=Table!$A$4,L460,0)))))</f>
        <v>0</v>
      </c>
      <c r="O460" s="672"/>
      <c r="P460" s="707">
        <f>-IF(A460=Table!$A$5,I460,0)+IF(A460=Table!$A$5,H460,0)</f>
        <v>0</v>
      </c>
      <c r="Q460" s="539" t="str">
        <f t="shared" si="42"/>
        <v>01/1900</v>
      </c>
      <c r="R460" s="475">
        <f t="shared" ref="R460:R523" si="47">ROUNDUP(MONTH(Q460)/3,0)</f>
        <v>1</v>
      </c>
      <c r="S460" s="691"/>
      <c r="T460" s="691"/>
      <c r="U460" s="691"/>
      <c r="V460" s="691"/>
      <c r="W460" s="818"/>
      <c r="X460" s="818"/>
      <c r="Y460" s="818"/>
      <c r="Z460" s="818"/>
    </row>
    <row r="461" spans="1:26" ht="15">
      <c r="A461" s="537"/>
      <c r="B461" s="669"/>
      <c r="C461" s="537"/>
      <c r="D461" s="848" t="str">
        <f t="shared" si="45"/>
        <v>Caisse-01/1900</v>
      </c>
      <c r="E461" s="541"/>
      <c r="F461" s="680"/>
      <c r="G461" s="540"/>
      <c r="H461" s="930"/>
      <c r="I461" s="961"/>
      <c r="J461" s="930">
        <f t="shared" si="46"/>
        <v>0</v>
      </c>
      <c r="K461" s="930">
        <f t="shared" si="43"/>
        <v>0</v>
      </c>
      <c r="L461" s="705">
        <f t="shared" si="44"/>
        <v>0</v>
      </c>
      <c r="M461" s="537"/>
      <c r="N461" s="706">
        <f>+IF(A461="",0,IF(A461=Table!$A$5,L461,(IF(A461=Table!$A$3,0,IF(A461=Table!$A$4,L461,0)))))</f>
        <v>0</v>
      </c>
      <c r="O461" s="672"/>
      <c r="P461" s="707">
        <f>-IF(A461=Table!$A$5,I461,0)+IF(A461=Table!$A$5,H461,0)</f>
        <v>0</v>
      </c>
      <c r="Q461" s="539" t="str">
        <f t="shared" si="42"/>
        <v>01/1900</v>
      </c>
      <c r="R461" s="475">
        <f t="shared" si="47"/>
        <v>1</v>
      </c>
      <c r="S461" s="691"/>
      <c r="T461" s="691"/>
      <c r="U461" s="691"/>
      <c r="V461" s="691"/>
      <c r="W461" s="818"/>
      <c r="X461" s="818"/>
      <c r="Y461" s="818"/>
      <c r="Z461" s="818"/>
    </row>
    <row r="462" spans="1:26" ht="15">
      <c r="A462" s="537"/>
      <c r="B462" s="669"/>
      <c r="C462" s="537"/>
      <c r="D462" s="848" t="str">
        <f t="shared" si="45"/>
        <v>Caisse-01/1900</v>
      </c>
      <c r="E462" s="541"/>
      <c r="F462" s="680"/>
      <c r="G462" s="540"/>
      <c r="H462" s="930"/>
      <c r="I462" s="961"/>
      <c r="J462" s="930">
        <f t="shared" si="46"/>
        <v>0</v>
      </c>
      <c r="K462" s="930">
        <f t="shared" si="43"/>
        <v>0</v>
      </c>
      <c r="L462" s="705">
        <f t="shared" si="44"/>
        <v>0</v>
      </c>
      <c r="M462" s="537"/>
      <c r="N462" s="706">
        <f>+IF(A462="",0,IF(A462=Table!$A$5,L462,(IF(A462=Table!$A$3,0,IF(A462=Table!$A$4,L462,0)))))</f>
        <v>0</v>
      </c>
      <c r="O462" s="672"/>
      <c r="P462" s="707">
        <f>-IF(A462=Table!$A$5,I462,0)+IF(A462=Table!$A$5,H462,0)</f>
        <v>0</v>
      </c>
      <c r="Q462" s="539" t="str">
        <f t="shared" si="42"/>
        <v>01/1900</v>
      </c>
      <c r="R462" s="475">
        <f t="shared" si="47"/>
        <v>1</v>
      </c>
      <c r="S462" s="691"/>
      <c r="T462" s="691"/>
      <c r="U462" s="691"/>
      <c r="V462" s="691"/>
      <c r="W462" s="818"/>
      <c r="X462" s="818"/>
      <c r="Y462" s="818"/>
      <c r="Z462" s="818"/>
    </row>
    <row r="463" spans="1:26" ht="15">
      <c r="A463" s="537"/>
      <c r="B463" s="669"/>
      <c r="C463" s="537"/>
      <c r="D463" s="848" t="str">
        <f t="shared" si="45"/>
        <v>Caisse-01/1900</v>
      </c>
      <c r="E463" s="541"/>
      <c r="F463" s="680"/>
      <c r="G463" s="540"/>
      <c r="H463" s="930"/>
      <c r="I463" s="961"/>
      <c r="J463" s="930">
        <f t="shared" si="46"/>
        <v>0</v>
      </c>
      <c r="K463" s="930">
        <f t="shared" si="43"/>
        <v>0</v>
      </c>
      <c r="L463" s="705">
        <f t="shared" si="44"/>
        <v>0</v>
      </c>
      <c r="M463" s="537"/>
      <c r="N463" s="706">
        <f>+IF(A463="",0,IF(A463=Table!$A$5,L463,(IF(A463=Table!$A$3,0,IF(A463=Table!$A$4,L463,0)))))</f>
        <v>0</v>
      </c>
      <c r="O463" s="672"/>
      <c r="P463" s="707">
        <f>-IF(A463=Table!$A$5,I463,0)+IF(A463=Table!$A$5,H463,0)</f>
        <v>0</v>
      </c>
      <c r="Q463" s="539" t="str">
        <f t="shared" si="42"/>
        <v>01/1900</v>
      </c>
      <c r="R463" s="475">
        <f t="shared" si="47"/>
        <v>1</v>
      </c>
      <c r="S463" s="691"/>
      <c r="T463" s="691"/>
      <c r="U463" s="691"/>
      <c r="V463" s="691"/>
      <c r="W463" s="818"/>
      <c r="X463" s="818"/>
      <c r="Y463" s="818"/>
      <c r="Z463" s="818"/>
    </row>
    <row r="464" spans="1:26" ht="15">
      <c r="A464" s="537"/>
      <c r="B464" s="669"/>
      <c r="C464" s="537"/>
      <c r="D464" s="848" t="str">
        <f t="shared" si="45"/>
        <v>Caisse-01/1900</v>
      </c>
      <c r="E464" s="687"/>
      <c r="F464" s="680"/>
      <c r="G464" s="540"/>
      <c r="H464" s="930"/>
      <c r="I464" s="930"/>
      <c r="J464" s="930">
        <f t="shared" si="46"/>
        <v>0</v>
      </c>
      <c r="K464" s="930">
        <f t="shared" si="43"/>
        <v>0</v>
      </c>
      <c r="L464" s="705">
        <f t="shared" si="44"/>
        <v>0</v>
      </c>
      <c r="M464" s="537"/>
      <c r="N464" s="706">
        <f>+IF(A464="",0,IF(A464=Table!$A$5,L464,(IF(A464=Table!$A$3,0,IF(A464=Table!$A$4,L464,0)))))</f>
        <v>0</v>
      </c>
      <c r="O464" s="672"/>
      <c r="P464" s="707">
        <f>-IF(A464=Table!$A$5,I464,0)+IF(A464=Table!$A$5,H464,0)</f>
        <v>0</v>
      </c>
      <c r="Q464" s="539" t="str">
        <f t="shared" si="42"/>
        <v>01/1900</v>
      </c>
      <c r="R464" s="475">
        <f t="shared" si="47"/>
        <v>1</v>
      </c>
      <c r="S464" s="691"/>
      <c r="T464" s="691"/>
      <c r="U464" s="691"/>
      <c r="V464" s="691"/>
      <c r="W464" s="818"/>
      <c r="X464" s="818"/>
      <c r="Y464" s="818"/>
      <c r="Z464" s="818"/>
    </row>
    <row r="465" spans="1:26" ht="15">
      <c r="A465" s="537"/>
      <c r="B465" s="669"/>
      <c r="C465" s="537"/>
      <c r="D465" s="848" t="str">
        <f t="shared" si="45"/>
        <v>Caisse-01/1900</v>
      </c>
      <c r="E465" s="678"/>
      <c r="F465" s="671"/>
      <c r="G465" s="540"/>
      <c r="H465" s="932"/>
      <c r="I465" s="930"/>
      <c r="J465" s="930">
        <f t="shared" si="46"/>
        <v>0</v>
      </c>
      <c r="K465" s="930">
        <f t="shared" si="43"/>
        <v>0</v>
      </c>
      <c r="L465" s="705">
        <f t="shared" si="44"/>
        <v>0</v>
      </c>
      <c r="M465" s="537"/>
      <c r="N465" s="706">
        <f>+IF(A465="",0,IF(A465=Table!$A$5,L465,(IF(A465=Table!$A$3,0,IF(A465=Table!$A$4,L465,0)))))</f>
        <v>0</v>
      </c>
      <c r="O465" s="672"/>
      <c r="P465" s="707">
        <f>-IF(A465=Table!$A$5,I465,0)+IF(A465=Table!$A$5,H465,0)</f>
        <v>0</v>
      </c>
      <c r="Q465" s="539" t="str">
        <f t="shared" si="42"/>
        <v>01/1900</v>
      </c>
      <c r="R465" s="475">
        <f t="shared" si="47"/>
        <v>1</v>
      </c>
      <c r="S465" s="691"/>
      <c r="T465" s="691"/>
      <c r="U465" s="691"/>
      <c r="V465" s="691"/>
      <c r="W465" s="818"/>
      <c r="X465" s="818"/>
      <c r="Y465" s="818"/>
      <c r="Z465" s="818"/>
    </row>
    <row r="466" spans="1:26" ht="15">
      <c r="A466" s="537"/>
      <c r="B466" s="669"/>
      <c r="C466" s="537"/>
      <c r="D466" s="848" t="str">
        <f t="shared" si="45"/>
        <v>Caisse-01/1900</v>
      </c>
      <c r="E466" s="678"/>
      <c r="F466" s="671"/>
      <c r="G466" s="540"/>
      <c r="H466" s="932"/>
      <c r="I466" s="930"/>
      <c r="J466" s="930">
        <f t="shared" si="46"/>
        <v>0</v>
      </c>
      <c r="K466" s="930">
        <f t="shared" si="43"/>
        <v>0</v>
      </c>
      <c r="L466" s="705">
        <f t="shared" si="44"/>
        <v>0</v>
      </c>
      <c r="M466" s="537"/>
      <c r="N466" s="706">
        <f>+IF(A466="",0,IF(A466=Table!$A$5,L466,(IF(A466=Table!$A$3,0,IF(A466=Table!$A$4,L466,0)))))</f>
        <v>0</v>
      </c>
      <c r="O466" s="672"/>
      <c r="P466" s="707">
        <f>-IF(A466=Table!$A$5,I466,0)+IF(A466=Table!$A$5,H466,0)</f>
        <v>0</v>
      </c>
      <c r="Q466" s="539" t="str">
        <f t="shared" si="42"/>
        <v>01/1900</v>
      </c>
      <c r="R466" s="475">
        <f t="shared" si="47"/>
        <v>1</v>
      </c>
      <c r="S466" s="691"/>
      <c r="T466" s="691"/>
      <c r="U466" s="691"/>
      <c r="V466" s="691"/>
      <c r="W466" s="818"/>
      <c r="X466" s="818"/>
      <c r="Y466" s="818"/>
      <c r="Z466" s="818"/>
    </row>
    <row r="467" spans="1:26" ht="15">
      <c r="A467" s="537"/>
      <c r="B467" s="669"/>
      <c r="C467" s="537"/>
      <c r="D467" s="848" t="str">
        <f t="shared" si="45"/>
        <v>Caisse-01/1900</v>
      </c>
      <c r="E467" s="678"/>
      <c r="F467" s="671"/>
      <c r="G467" s="540"/>
      <c r="H467" s="932"/>
      <c r="I467" s="930"/>
      <c r="J467" s="930">
        <f t="shared" si="46"/>
        <v>0</v>
      </c>
      <c r="K467" s="930">
        <f t="shared" si="43"/>
        <v>0</v>
      </c>
      <c r="L467" s="705">
        <f t="shared" si="44"/>
        <v>0</v>
      </c>
      <c r="M467" s="537"/>
      <c r="N467" s="706">
        <f>+IF(A467="",0,IF(A467=Table!$A$5,L467,(IF(A467=Table!$A$3,0,IF(A467=Table!$A$4,L467,0)))))</f>
        <v>0</v>
      </c>
      <c r="O467" s="672"/>
      <c r="P467" s="707">
        <f>-IF(A467=Table!$A$5,I467,0)+IF(A467=Table!$A$5,H467,0)</f>
        <v>0</v>
      </c>
      <c r="Q467" s="539" t="str">
        <f t="shared" si="42"/>
        <v>01/1900</v>
      </c>
      <c r="R467" s="475">
        <f t="shared" si="47"/>
        <v>1</v>
      </c>
      <c r="S467" s="691"/>
      <c r="T467" s="691"/>
      <c r="U467" s="691"/>
      <c r="V467" s="691"/>
      <c r="W467" s="818"/>
      <c r="X467" s="818"/>
      <c r="Y467" s="818"/>
      <c r="Z467" s="818"/>
    </row>
    <row r="468" spans="1:26" ht="15">
      <c r="A468" s="537"/>
      <c r="B468" s="669"/>
      <c r="C468" s="537"/>
      <c r="D468" s="848" t="str">
        <f t="shared" si="45"/>
        <v>Caisse-01/1900</v>
      </c>
      <c r="E468" s="541"/>
      <c r="F468" s="680"/>
      <c r="G468" s="540"/>
      <c r="H468" s="930"/>
      <c r="I468" s="961"/>
      <c r="J468" s="930">
        <f t="shared" si="46"/>
        <v>0</v>
      </c>
      <c r="K468" s="930">
        <f t="shared" si="43"/>
        <v>0</v>
      </c>
      <c r="L468" s="705">
        <f t="shared" si="44"/>
        <v>0</v>
      </c>
      <c r="M468" s="537"/>
      <c r="N468" s="706">
        <f>+IF(A468="",0,IF(A468=Table!$A$5,L468,(IF(A468=Table!$A$3,0,IF(A468=Table!$A$4,L468,0)))))</f>
        <v>0</v>
      </c>
      <c r="O468" s="672"/>
      <c r="P468" s="707">
        <f>-IF(A468=Table!$A$5,I468,0)+IF(A468=Table!$A$5,H468,0)</f>
        <v>0</v>
      </c>
      <c r="Q468" s="539" t="str">
        <f t="shared" si="42"/>
        <v>01/1900</v>
      </c>
      <c r="R468" s="475">
        <f t="shared" si="47"/>
        <v>1</v>
      </c>
      <c r="S468" s="691"/>
      <c r="T468" s="691"/>
      <c r="U468" s="691"/>
      <c r="V468" s="691"/>
      <c r="W468" s="818"/>
      <c r="X468" s="818"/>
      <c r="Y468" s="818"/>
      <c r="Z468" s="818"/>
    </row>
    <row r="469" spans="1:26" ht="15">
      <c r="A469" s="537"/>
      <c r="B469" s="669"/>
      <c r="C469" s="537"/>
      <c r="D469" s="848" t="str">
        <f t="shared" si="45"/>
        <v>Caisse-01/1900</v>
      </c>
      <c r="E469" s="541"/>
      <c r="F469" s="680"/>
      <c r="G469" s="540"/>
      <c r="H469" s="930"/>
      <c r="I469" s="961"/>
      <c r="J469" s="930">
        <f t="shared" si="46"/>
        <v>0</v>
      </c>
      <c r="K469" s="930">
        <f t="shared" si="43"/>
        <v>0</v>
      </c>
      <c r="L469" s="705">
        <f t="shared" si="44"/>
        <v>0</v>
      </c>
      <c r="M469" s="537"/>
      <c r="N469" s="706">
        <f>+IF(A469="",0,IF(A469=Table!$A$5,L469,(IF(A469=Table!$A$3,0,IF(A469=Table!$A$4,L469,0)))))</f>
        <v>0</v>
      </c>
      <c r="O469" s="672"/>
      <c r="P469" s="707">
        <f>-IF(A469=Table!$A$5,I469,0)+IF(A469=Table!$A$5,H469,0)</f>
        <v>0</v>
      </c>
      <c r="Q469" s="539" t="str">
        <f t="shared" si="42"/>
        <v>01/1900</v>
      </c>
      <c r="R469" s="475">
        <f t="shared" si="47"/>
        <v>1</v>
      </c>
      <c r="S469" s="691"/>
      <c r="T469" s="691"/>
      <c r="U469" s="691"/>
      <c r="V469" s="691"/>
      <c r="W469" s="818"/>
      <c r="X469" s="818"/>
      <c r="Y469" s="818"/>
      <c r="Z469" s="818"/>
    </row>
    <row r="470" spans="1:26" ht="15">
      <c r="A470" s="537"/>
      <c r="B470" s="669"/>
      <c r="C470" s="537"/>
      <c r="D470" s="848" t="str">
        <f t="shared" si="45"/>
        <v>Caisse-01/1900</v>
      </c>
      <c r="E470" s="687"/>
      <c r="F470" s="680"/>
      <c r="G470" s="540"/>
      <c r="H470" s="930"/>
      <c r="I470" s="930"/>
      <c r="J470" s="930">
        <f t="shared" si="46"/>
        <v>0</v>
      </c>
      <c r="K470" s="930">
        <f t="shared" si="43"/>
        <v>0</v>
      </c>
      <c r="L470" s="705">
        <f t="shared" si="44"/>
        <v>0</v>
      </c>
      <c r="M470" s="537"/>
      <c r="N470" s="706">
        <f>+IF(A470="",0,IF(A470=Table!$A$5,L470,(IF(A470=Table!$A$3,0,IF(A470=Table!$A$4,L470,0)))))</f>
        <v>0</v>
      </c>
      <c r="O470" s="672"/>
      <c r="P470" s="707">
        <f>-IF(A470=Table!$A$5,I470,0)+IF(A470=Table!$A$5,H470,0)</f>
        <v>0</v>
      </c>
      <c r="Q470" s="539" t="str">
        <f t="shared" si="42"/>
        <v>01/1900</v>
      </c>
      <c r="R470" s="475">
        <f t="shared" si="47"/>
        <v>1</v>
      </c>
      <c r="S470" s="691"/>
      <c r="T470" s="691"/>
      <c r="U470" s="691"/>
      <c r="V470" s="691"/>
      <c r="W470" s="818"/>
      <c r="X470" s="818"/>
      <c r="Y470" s="818"/>
      <c r="Z470" s="818"/>
    </row>
    <row r="471" spans="1:26" ht="15">
      <c r="A471" s="537"/>
      <c r="B471" s="669"/>
      <c r="C471" s="537"/>
      <c r="D471" s="848" t="str">
        <f t="shared" si="45"/>
        <v>Caisse-01/1900</v>
      </c>
      <c r="E471" s="687"/>
      <c r="F471" s="680"/>
      <c r="G471" s="540"/>
      <c r="H471" s="930"/>
      <c r="I471" s="930"/>
      <c r="J471" s="930">
        <f t="shared" si="46"/>
        <v>0</v>
      </c>
      <c r="K471" s="930">
        <f t="shared" si="43"/>
        <v>0</v>
      </c>
      <c r="L471" s="705">
        <f t="shared" si="44"/>
        <v>0</v>
      </c>
      <c r="M471" s="537"/>
      <c r="N471" s="706">
        <f>+IF(A471="",0,IF(A471=Table!$A$5,L471,(IF(A471=Table!$A$3,0,IF(A471=Table!$A$4,L471,0)))))</f>
        <v>0</v>
      </c>
      <c r="O471" s="672"/>
      <c r="P471" s="707">
        <f>-IF(A471=Table!$A$5,I471,0)+IF(A471=Table!$A$5,H471,0)</f>
        <v>0</v>
      </c>
      <c r="Q471" s="539" t="str">
        <f t="shared" si="42"/>
        <v>01/1900</v>
      </c>
      <c r="R471" s="475">
        <f t="shared" si="47"/>
        <v>1</v>
      </c>
      <c r="S471" s="691"/>
      <c r="T471" s="691"/>
      <c r="U471" s="691"/>
      <c r="V471" s="691"/>
      <c r="W471" s="818"/>
      <c r="X471" s="818"/>
      <c r="Y471" s="818"/>
      <c r="Z471" s="818"/>
    </row>
    <row r="472" spans="1:26" ht="15">
      <c r="A472" s="537"/>
      <c r="B472" s="669"/>
      <c r="C472" s="537"/>
      <c r="D472" s="848" t="str">
        <f t="shared" si="45"/>
        <v>Caisse-01/1900</v>
      </c>
      <c r="E472" s="687"/>
      <c r="F472" s="680"/>
      <c r="G472" s="540"/>
      <c r="H472" s="930"/>
      <c r="I472" s="930"/>
      <c r="J472" s="930">
        <f t="shared" si="46"/>
        <v>0</v>
      </c>
      <c r="K472" s="930">
        <f t="shared" si="43"/>
        <v>0</v>
      </c>
      <c r="L472" s="705">
        <f t="shared" si="44"/>
        <v>0</v>
      </c>
      <c r="M472" s="537"/>
      <c r="N472" s="706">
        <f>+IF(A472="",0,IF(A472=Table!$A$5,L472,(IF(A472=Table!$A$3,0,IF(A472=Table!$A$4,L472,0)))))</f>
        <v>0</v>
      </c>
      <c r="O472" s="672"/>
      <c r="P472" s="707">
        <f>-IF(A472=Table!$A$5,I472,0)+IF(A472=Table!$A$5,H472,0)</f>
        <v>0</v>
      </c>
      <c r="Q472" s="539" t="str">
        <f t="shared" si="42"/>
        <v>01/1900</v>
      </c>
      <c r="R472" s="475">
        <f t="shared" si="47"/>
        <v>1</v>
      </c>
      <c r="S472" s="691"/>
      <c r="T472" s="691"/>
      <c r="U472" s="691"/>
      <c r="V472" s="691"/>
      <c r="W472" s="818"/>
      <c r="X472" s="818"/>
      <c r="Y472" s="818"/>
      <c r="Z472" s="818"/>
    </row>
    <row r="473" spans="1:26" ht="15">
      <c r="A473" s="537"/>
      <c r="B473" s="669"/>
      <c r="C473" s="537"/>
      <c r="D473" s="848" t="str">
        <f t="shared" si="45"/>
        <v>Caisse-01/1900</v>
      </c>
      <c r="E473" s="687"/>
      <c r="F473" s="680"/>
      <c r="G473" s="540"/>
      <c r="H473" s="930"/>
      <c r="I473" s="930"/>
      <c r="J473" s="930">
        <f t="shared" si="46"/>
        <v>0</v>
      </c>
      <c r="K473" s="930">
        <f t="shared" si="43"/>
        <v>0</v>
      </c>
      <c r="L473" s="705">
        <f t="shared" si="44"/>
        <v>0</v>
      </c>
      <c r="M473" s="537"/>
      <c r="N473" s="706">
        <f>+IF(A473="",0,IF(A473=Table!$A$5,L473,(IF(A473=Table!$A$3,0,IF(A473=Table!$A$4,L473,0)))))</f>
        <v>0</v>
      </c>
      <c r="O473" s="672"/>
      <c r="P473" s="707">
        <f>-IF(A473=Table!$A$5,I473,0)+IF(A473=Table!$A$5,H473,0)</f>
        <v>0</v>
      </c>
      <c r="Q473" s="539" t="str">
        <f t="shared" si="42"/>
        <v>01/1900</v>
      </c>
      <c r="R473" s="475">
        <f t="shared" si="47"/>
        <v>1</v>
      </c>
      <c r="S473" s="691"/>
      <c r="T473" s="691"/>
      <c r="U473" s="691"/>
      <c r="V473" s="691"/>
      <c r="W473" s="818"/>
      <c r="X473" s="818"/>
      <c r="Y473" s="818"/>
      <c r="Z473" s="818"/>
    </row>
    <row r="474" spans="1:26" ht="15">
      <c r="A474" s="537"/>
      <c r="B474" s="669"/>
      <c r="C474" s="537"/>
      <c r="D474" s="848" t="str">
        <f t="shared" si="45"/>
        <v>Caisse-01/1900</v>
      </c>
      <c r="E474" s="687"/>
      <c r="F474" s="680"/>
      <c r="G474" s="540"/>
      <c r="H474" s="930"/>
      <c r="I474" s="930"/>
      <c r="J474" s="930">
        <f t="shared" si="46"/>
        <v>0</v>
      </c>
      <c r="K474" s="930">
        <f t="shared" si="43"/>
        <v>0</v>
      </c>
      <c r="L474" s="705">
        <f t="shared" si="44"/>
        <v>0</v>
      </c>
      <c r="M474" s="537"/>
      <c r="N474" s="706">
        <f>+IF(A474="",0,IF(A474=Table!$A$5,L474,(IF(A474=Table!$A$3,0,IF(A474=Table!$A$4,L474,0)))))</f>
        <v>0</v>
      </c>
      <c r="O474" s="672"/>
      <c r="P474" s="707">
        <f>-IF(A474=Table!$A$5,I474,0)+IF(A474=Table!$A$5,H474,0)</f>
        <v>0</v>
      </c>
      <c r="Q474" s="539" t="str">
        <f t="shared" si="42"/>
        <v>01/1900</v>
      </c>
      <c r="R474" s="475">
        <f t="shared" si="47"/>
        <v>1</v>
      </c>
      <c r="S474" s="691"/>
      <c r="T474" s="691"/>
      <c r="U474" s="691"/>
      <c r="V474" s="691"/>
      <c r="W474" s="818"/>
      <c r="X474" s="818"/>
      <c r="Y474" s="818"/>
      <c r="Z474" s="818"/>
    </row>
    <row r="475" spans="1:26" ht="15">
      <c r="A475" s="537"/>
      <c r="B475" s="669"/>
      <c r="C475" s="537"/>
      <c r="D475" s="848" t="str">
        <f t="shared" si="45"/>
        <v>Caisse-01/1900</v>
      </c>
      <c r="E475" s="687"/>
      <c r="F475" s="680"/>
      <c r="G475" s="540"/>
      <c r="H475" s="930"/>
      <c r="I475" s="930"/>
      <c r="J475" s="930">
        <f t="shared" si="46"/>
        <v>0</v>
      </c>
      <c r="K475" s="930">
        <f t="shared" si="43"/>
        <v>0</v>
      </c>
      <c r="L475" s="705">
        <f t="shared" si="44"/>
        <v>0</v>
      </c>
      <c r="M475" s="537"/>
      <c r="N475" s="706">
        <f>+IF(A475="",0,IF(A475=Table!$A$5,L475,(IF(A475=Table!$A$3,0,IF(A475=Table!$A$4,L475,0)))))</f>
        <v>0</v>
      </c>
      <c r="O475" s="672"/>
      <c r="P475" s="707">
        <f>-IF(A475=Table!$A$5,I475,0)+IF(A475=Table!$A$5,H475,0)</f>
        <v>0</v>
      </c>
      <c r="Q475" s="539" t="str">
        <f t="shared" si="42"/>
        <v>01/1900</v>
      </c>
      <c r="R475" s="475">
        <f t="shared" si="47"/>
        <v>1</v>
      </c>
      <c r="S475" s="691"/>
      <c r="T475" s="691"/>
      <c r="U475" s="691"/>
      <c r="V475" s="691"/>
      <c r="W475" s="818"/>
      <c r="X475" s="818"/>
      <c r="Y475" s="818"/>
      <c r="Z475" s="818"/>
    </row>
    <row r="476" spans="1:26" ht="15">
      <c r="A476" s="537"/>
      <c r="B476" s="669"/>
      <c r="C476" s="537"/>
      <c r="D476" s="848" t="str">
        <f t="shared" si="45"/>
        <v>Caisse-01/1900</v>
      </c>
      <c r="E476" s="679"/>
      <c r="F476" s="680"/>
      <c r="G476" s="540"/>
      <c r="H476" s="930"/>
      <c r="I476" s="932"/>
      <c r="J476" s="930">
        <f t="shared" si="46"/>
        <v>0</v>
      </c>
      <c r="K476" s="930">
        <f t="shared" si="43"/>
        <v>0</v>
      </c>
      <c r="L476" s="705">
        <f t="shared" si="44"/>
        <v>0</v>
      </c>
      <c r="M476" s="537"/>
      <c r="N476" s="706">
        <f>+IF(A476="",0,IF(A476=Table!$A$5,L476,(IF(A476=Table!$A$3,0,IF(A476=Table!$A$4,L476,0)))))</f>
        <v>0</v>
      </c>
      <c r="O476" s="672"/>
      <c r="P476" s="707">
        <f>-IF(A476=Table!$A$5,I476,0)+IF(A476=Table!$A$5,H476,0)</f>
        <v>0</v>
      </c>
      <c r="Q476" s="539" t="str">
        <f t="shared" si="42"/>
        <v>01/1900</v>
      </c>
      <c r="R476" s="475">
        <f t="shared" si="47"/>
        <v>1</v>
      </c>
      <c r="S476" s="691"/>
      <c r="T476" s="691"/>
      <c r="U476" s="691"/>
      <c r="V476" s="691"/>
      <c r="W476" s="818"/>
      <c r="X476" s="818"/>
      <c r="Y476" s="818"/>
      <c r="Z476" s="818"/>
    </row>
    <row r="477" spans="1:26" ht="15">
      <c r="A477" s="537"/>
      <c r="B477" s="669"/>
      <c r="C477" s="537"/>
      <c r="D477" s="848" t="str">
        <f t="shared" si="45"/>
        <v>Caisse-01/1900</v>
      </c>
      <c r="E477" s="687"/>
      <c r="F477" s="682"/>
      <c r="G477" s="540"/>
      <c r="H477" s="930"/>
      <c r="I477" s="933"/>
      <c r="J477" s="930">
        <f t="shared" si="46"/>
        <v>0</v>
      </c>
      <c r="K477" s="930">
        <f t="shared" si="43"/>
        <v>0</v>
      </c>
      <c r="L477" s="705">
        <f t="shared" si="44"/>
        <v>0</v>
      </c>
      <c r="M477" s="537"/>
      <c r="N477" s="706">
        <f>+IF(A477="",0,IF(A477=Table!$A$5,L477,(IF(A477=Table!$A$3,0,IF(A477=Table!$A$4,L477,0)))))</f>
        <v>0</v>
      </c>
      <c r="O477" s="672"/>
      <c r="P477" s="707">
        <f>-IF(A477=Table!$A$5,I477,0)+IF(A477=Table!$A$5,H477,0)</f>
        <v>0</v>
      </c>
      <c r="Q477" s="539" t="str">
        <f t="shared" si="42"/>
        <v>01/1900</v>
      </c>
      <c r="R477" s="475">
        <f t="shared" si="47"/>
        <v>1</v>
      </c>
      <c r="S477" s="691"/>
      <c r="T477" s="691"/>
      <c r="U477" s="691"/>
      <c r="V477" s="691"/>
      <c r="W477" s="818"/>
      <c r="X477" s="818"/>
      <c r="Y477" s="818"/>
      <c r="Z477" s="818"/>
    </row>
    <row r="478" spans="1:26" ht="15">
      <c r="A478" s="537"/>
      <c r="B478" s="669"/>
      <c r="C478" s="537"/>
      <c r="D478" s="848" t="str">
        <f t="shared" si="45"/>
        <v>Caisse-01/1900</v>
      </c>
      <c r="E478" s="678"/>
      <c r="F478" s="671"/>
      <c r="G478" s="540"/>
      <c r="H478" s="932"/>
      <c r="I478" s="930"/>
      <c r="J478" s="930">
        <f t="shared" si="46"/>
        <v>0</v>
      </c>
      <c r="K478" s="930">
        <f t="shared" si="43"/>
        <v>0</v>
      </c>
      <c r="L478" s="705">
        <f t="shared" si="44"/>
        <v>0</v>
      </c>
      <c r="M478" s="537"/>
      <c r="N478" s="706">
        <f>+IF(A478="",0,IF(A478=Table!$A$5,L478,(IF(A478=Table!$A$3,0,IF(A478=Table!$A$4,L478,0)))))</f>
        <v>0</v>
      </c>
      <c r="O478" s="672"/>
      <c r="P478" s="707">
        <f>-IF(A478=Table!$A$5,I478,0)+IF(A478=Table!$A$5,H478,0)</f>
        <v>0</v>
      </c>
      <c r="Q478" s="539" t="str">
        <f t="shared" si="42"/>
        <v>01/1900</v>
      </c>
      <c r="R478" s="475">
        <f t="shared" si="47"/>
        <v>1</v>
      </c>
      <c r="S478" s="691"/>
      <c r="T478" s="691"/>
      <c r="U478" s="691"/>
      <c r="V478" s="691"/>
      <c r="W478" s="818"/>
      <c r="X478" s="818"/>
      <c r="Y478" s="818"/>
      <c r="Z478" s="818"/>
    </row>
    <row r="479" spans="1:26" ht="15">
      <c r="A479" s="537"/>
      <c r="B479" s="669"/>
      <c r="C479" s="537"/>
      <c r="D479" s="848" t="str">
        <f t="shared" si="45"/>
        <v>Caisse-01/1900</v>
      </c>
      <c r="E479" s="678"/>
      <c r="F479" s="671"/>
      <c r="G479" s="540"/>
      <c r="H479" s="933"/>
      <c r="I479" s="930"/>
      <c r="J479" s="930">
        <f t="shared" si="46"/>
        <v>0</v>
      </c>
      <c r="K479" s="930">
        <f t="shared" si="43"/>
        <v>0</v>
      </c>
      <c r="L479" s="705">
        <f t="shared" si="44"/>
        <v>0</v>
      </c>
      <c r="M479" s="537"/>
      <c r="N479" s="706">
        <f>+IF(A479="",0,IF(A479=Table!$A$5,L479,(IF(A479=Table!$A$3,0,IF(A479=Table!$A$4,L479,0)))))</f>
        <v>0</v>
      </c>
      <c r="O479" s="672"/>
      <c r="P479" s="707">
        <f>-IF(A479=Table!$A$5,I479,0)+IF(A479=Table!$A$5,H479,0)</f>
        <v>0</v>
      </c>
      <c r="Q479" s="539" t="str">
        <f t="shared" si="42"/>
        <v>01/1900</v>
      </c>
      <c r="R479" s="475">
        <f t="shared" si="47"/>
        <v>1</v>
      </c>
      <c r="S479" s="691"/>
      <c r="T479" s="691"/>
      <c r="U479" s="691"/>
      <c r="V479" s="691"/>
      <c r="W479" s="818"/>
      <c r="X479" s="818"/>
      <c r="Y479" s="818"/>
      <c r="Z479" s="818"/>
    </row>
    <row r="480" spans="1:26" ht="15">
      <c r="A480" s="537"/>
      <c r="B480" s="669"/>
      <c r="C480" s="537"/>
      <c r="D480" s="848" t="str">
        <f t="shared" si="45"/>
        <v>Caisse-01/1900</v>
      </c>
      <c r="E480" s="541"/>
      <c r="F480" s="680"/>
      <c r="G480" s="540"/>
      <c r="H480" s="930"/>
      <c r="I480" s="962"/>
      <c r="J480" s="930">
        <f t="shared" si="46"/>
        <v>0</v>
      </c>
      <c r="K480" s="930">
        <f t="shared" si="43"/>
        <v>0</v>
      </c>
      <c r="L480" s="705">
        <f t="shared" si="44"/>
        <v>0</v>
      </c>
      <c r="M480" s="537"/>
      <c r="N480" s="706">
        <f>+IF(A480="",0,IF(A480=Table!$A$5,L480,(IF(A480=Table!$A$3,0,IF(A480=Table!$A$4,L480,0)))))</f>
        <v>0</v>
      </c>
      <c r="O480" s="672"/>
      <c r="P480" s="707">
        <f>-IF(A480=Table!$A$5,I480,0)+IF(A480=Table!$A$5,H480,0)</f>
        <v>0</v>
      </c>
      <c r="Q480" s="539" t="str">
        <f t="shared" si="42"/>
        <v>01/1900</v>
      </c>
      <c r="R480" s="475">
        <f t="shared" si="47"/>
        <v>1</v>
      </c>
      <c r="S480" s="691"/>
      <c r="T480" s="691"/>
      <c r="U480" s="691"/>
      <c r="V480" s="691"/>
      <c r="W480" s="818"/>
      <c r="X480" s="818"/>
      <c r="Y480" s="818"/>
      <c r="Z480" s="818"/>
    </row>
    <row r="481" spans="1:26" ht="15">
      <c r="A481" s="537"/>
      <c r="B481" s="669"/>
      <c r="C481" s="537"/>
      <c r="D481" s="848" t="str">
        <f t="shared" si="45"/>
        <v>Caisse-01/1900</v>
      </c>
      <c r="E481" s="541"/>
      <c r="F481" s="680"/>
      <c r="G481" s="540"/>
      <c r="H481" s="930"/>
      <c r="I481" s="962"/>
      <c r="J481" s="930">
        <f t="shared" si="46"/>
        <v>0</v>
      </c>
      <c r="K481" s="930">
        <f t="shared" si="43"/>
        <v>0</v>
      </c>
      <c r="L481" s="705">
        <f t="shared" si="44"/>
        <v>0</v>
      </c>
      <c r="M481" s="537"/>
      <c r="N481" s="706">
        <f>+IF(A481="",0,IF(A481=Table!$A$5,L481,(IF(A481=Table!$A$3,0,IF(A481=Table!$A$4,L481,0)))))</f>
        <v>0</v>
      </c>
      <c r="O481" s="672"/>
      <c r="P481" s="707">
        <f>-IF(A481=Table!$A$5,I481,0)+IF(A481=Table!$A$5,H481,0)</f>
        <v>0</v>
      </c>
      <c r="Q481" s="539" t="str">
        <f t="shared" si="42"/>
        <v>01/1900</v>
      </c>
      <c r="R481" s="475">
        <f t="shared" si="47"/>
        <v>1</v>
      </c>
      <c r="S481" s="691"/>
      <c r="T481" s="691"/>
      <c r="U481" s="691"/>
      <c r="V481" s="691"/>
      <c r="W481" s="818"/>
      <c r="X481" s="818"/>
      <c r="Y481" s="818"/>
      <c r="Z481" s="818"/>
    </row>
    <row r="482" spans="1:26" ht="15">
      <c r="A482" s="537"/>
      <c r="B482" s="669"/>
      <c r="C482" s="537"/>
      <c r="D482" s="848" t="str">
        <f t="shared" si="45"/>
        <v>Caisse-01/1900</v>
      </c>
      <c r="E482" s="687"/>
      <c r="F482" s="680"/>
      <c r="G482" s="540"/>
      <c r="H482" s="930"/>
      <c r="I482" s="961"/>
      <c r="J482" s="930">
        <f t="shared" si="46"/>
        <v>0</v>
      </c>
      <c r="K482" s="930">
        <f t="shared" si="43"/>
        <v>0</v>
      </c>
      <c r="L482" s="705">
        <f t="shared" si="44"/>
        <v>0</v>
      </c>
      <c r="M482" s="537"/>
      <c r="N482" s="706">
        <f>+IF(A482="",0,IF(A482=Table!$A$5,L482,(IF(A482=Table!$A$3,0,IF(A482=Table!$A$4,L482,0)))))</f>
        <v>0</v>
      </c>
      <c r="O482" s="672"/>
      <c r="P482" s="707">
        <f>-IF(A482=Table!$A$5,I482,0)+IF(A482=Table!$A$5,H482,0)</f>
        <v>0</v>
      </c>
      <c r="Q482" s="539" t="str">
        <f t="shared" si="42"/>
        <v>01/1900</v>
      </c>
      <c r="R482" s="475">
        <f t="shared" si="47"/>
        <v>1</v>
      </c>
      <c r="S482" s="691"/>
      <c r="T482" s="691"/>
      <c r="U482" s="691"/>
      <c r="V482" s="691"/>
      <c r="W482" s="818"/>
      <c r="X482" s="818"/>
      <c r="Y482" s="818"/>
      <c r="Z482" s="818"/>
    </row>
    <row r="483" spans="1:26" ht="15">
      <c r="A483" s="537"/>
      <c r="B483" s="669"/>
      <c r="C483" s="537"/>
      <c r="D483" s="848" t="str">
        <f t="shared" si="45"/>
        <v>Caisse-01/1900</v>
      </c>
      <c r="E483" s="687"/>
      <c r="F483" s="680"/>
      <c r="G483" s="540"/>
      <c r="H483" s="930"/>
      <c r="I483" s="962"/>
      <c r="J483" s="930">
        <f t="shared" si="46"/>
        <v>0</v>
      </c>
      <c r="K483" s="930">
        <f t="shared" si="43"/>
        <v>0</v>
      </c>
      <c r="L483" s="705">
        <f t="shared" si="44"/>
        <v>0</v>
      </c>
      <c r="M483" s="537"/>
      <c r="N483" s="706">
        <f>+IF(A483="",0,IF(A483=Table!$A$5,L483,(IF(A483=Table!$A$3,0,IF(A483=Table!$A$4,L483,0)))))</f>
        <v>0</v>
      </c>
      <c r="O483" s="672"/>
      <c r="P483" s="707">
        <f>-IF(A483=Table!$A$5,I483,0)+IF(A483=Table!$A$5,H483,0)</f>
        <v>0</v>
      </c>
      <c r="Q483" s="539" t="str">
        <f t="shared" si="42"/>
        <v>01/1900</v>
      </c>
      <c r="R483" s="475">
        <f t="shared" si="47"/>
        <v>1</v>
      </c>
      <c r="S483" s="691"/>
      <c r="T483" s="691"/>
      <c r="U483" s="691"/>
      <c r="V483" s="691"/>
      <c r="W483" s="818"/>
      <c r="X483" s="818"/>
      <c r="Y483" s="818"/>
      <c r="Z483" s="818"/>
    </row>
    <row r="484" spans="1:26" ht="15">
      <c r="A484" s="537"/>
      <c r="B484" s="669"/>
      <c r="C484" s="537"/>
      <c r="D484" s="848" t="str">
        <f t="shared" si="45"/>
        <v>Caisse-01/1900</v>
      </c>
      <c r="E484" s="687"/>
      <c r="F484" s="680"/>
      <c r="G484" s="540"/>
      <c r="H484" s="930"/>
      <c r="I484" s="962"/>
      <c r="J484" s="930">
        <f t="shared" si="46"/>
        <v>0</v>
      </c>
      <c r="K484" s="930">
        <f t="shared" si="43"/>
        <v>0</v>
      </c>
      <c r="L484" s="705">
        <f t="shared" si="44"/>
        <v>0</v>
      </c>
      <c r="M484" s="537"/>
      <c r="N484" s="706">
        <f>+IF(A484="",0,IF(A484=Table!$A$5,L484,(IF(A484=Table!$A$3,0,IF(A484=Table!$A$4,L484,0)))))</f>
        <v>0</v>
      </c>
      <c r="O484" s="672"/>
      <c r="P484" s="707">
        <f>-IF(A484=Table!$A$5,I484,0)+IF(A484=Table!$A$5,H484,0)</f>
        <v>0</v>
      </c>
      <c r="Q484" s="539" t="str">
        <f t="shared" si="42"/>
        <v>01/1900</v>
      </c>
      <c r="R484" s="475">
        <f t="shared" si="47"/>
        <v>1</v>
      </c>
      <c r="S484" s="691"/>
      <c r="T484" s="691"/>
      <c r="U484" s="691"/>
      <c r="V484" s="691"/>
      <c r="W484" s="818"/>
      <c r="X484" s="818"/>
      <c r="Y484" s="818"/>
      <c r="Z484" s="818"/>
    </row>
    <row r="485" spans="1:26" ht="15">
      <c r="A485" s="537"/>
      <c r="B485" s="669"/>
      <c r="C485" s="537"/>
      <c r="D485" s="848" t="str">
        <f t="shared" si="45"/>
        <v>Caisse-01/1900</v>
      </c>
      <c r="E485" s="687"/>
      <c r="F485" s="680"/>
      <c r="G485" s="540"/>
      <c r="H485" s="930"/>
      <c r="I485" s="961"/>
      <c r="J485" s="930">
        <f t="shared" si="46"/>
        <v>0</v>
      </c>
      <c r="K485" s="930">
        <f t="shared" si="43"/>
        <v>0</v>
      </c>
      <c r="L485" s="705">
        <f t="shared" si="44"/>
        <v>0</v>
      </c>
      <c r="M485" s="537"/>
      <c r="N485" s="706">
        <f>+IF(A485="",0,IF(A485=Table!$A$5,L485,(IF(A485=Table!$A$3,0,IF(A485=Table!$A$4,L485,0)))))</f>
        <v>0</v>
      </c>
      <c r="O485" s="672"/>
      <c r="P485" s="707">
        <f>-IF(A485=Table!$A$5,I485,0)+IF(A485=Table!$A$5,H485,0)</f>
        <v>0</v>
      </c>
      <c r="Q485" s="539" t="str">
        <f t="shared" si="42"/>
        <v>01/1900</v>
      </c>
      <c r="R485" s="475">
        <f t="shared" si="47"/>
        <v>1</v>
      </c>
      <c r="S485" s="691"/>
      <c r="T485" s="691"/>
      <c r="U485" s="691"/>
      <c r="V485" s="691"/>
      <c r="W485" s="818"/>
      <c r="X485" s="818"/>
      <c r="Y485" s="818"/>
      <c r="Z485" s="818"/>
    </row>
    <row r="486" spans="1:26" ht="15">
      <c r="A486" s="537"/>
      <c r="B486" s="669"/>
      <c r="C486" s="537"/>
      <c r="D486" s="848" t="str">
        <f t="shared" si="45"/>
        <v>Caisse-01/1900</v>
      </c>
      <c r="E486" s="687"/>
      <c r="F486" s="680"/>
      <c r="G486" s="540"/>
      <c r="H486" s="930"/>
      <c r="I486" s="962"/>
      <c r="J486" s="930">
        <f t="shared" si="46"/>
        <v>0</v>
      </c>
      <c r="K486" s="930">
        <f t="shared" si="43"/>
        <v>0</v>
      </c>
      <c r="L486" s="705">
        <f t="shared" si="44"/>
        <v>0</v>
      </c>
      <c r="M486" s="537"/>
      <c r="N486" s="706">
        <f>+IF(A486="",0,IF(A486=Table!$A$5,L486,(IF(A486=Table!$A$3,0,IF(A486=Table!$A$4,L486,0)))))</f>
        <v>0</v>
      </c>
      <c r="O486" s="672"/>
      <c r="P486" s="707">
        <f>-IF(A486=Table!$A$5,I486,0)+IF(A486=Table!$A$5,H486,0)</f>
        <v>0</v>
      </c>
      <c r="Q486" s="539" t="str">
        <f t="shared" si="42"/>
        <v>01/1900</v>
      </c>
      <c r="R486" s="475">
        <f t="shared" si="47"/>
        <v>1</v>
      </c>
      <c r="S486" s="691"/>
      <c r="T486" s="691"/>
      <c r="U486" s="691"/>
      <c r="V486" s="691"/>
      <c r="W486" s="818"/>
      <c r="X486" s="818"/>
      <c r="Y486" s="818"/>
      <c r="Z486" s="818"/>
    </row>
    <row r="487" spans="1:26" ht="15">
      <c r="A487" s="537"/>
      <c r="B487" s="669"/>
      <c r="C487" s="537"/>
      <c r="D487" s="848" t="str">
        <f t="shared" si="45"/>
        <v>Caisse-01/1900</v>
      </c>
      <c r="E487" s="541"/>
      <c r="F487" s="680"/>
      <c r="G487" s="540"/>
      <c r="H487" s="930"/>
      <c r="I487" s="962"/>
      <c r="J487" s="930">
        <f t="shared" si="46"/>
        <v>0</v>
      </c>
      <c r="K487" s="930">
        <f t="shared" si="43"/>
        <v>0</v>
      </c>
      <c r="L487" s="705">
        <f t="shared" si="44"/>
        <v>0</v>
      </c>
      <c r="M487" s="537"/>
      <c r="N487" s="706">
        <f>+IF(A487="",0,IF(A487=Table!$A$5,L487,(IF(A487=Table!$A$3,0,IF(A487=Table!$A$4,L487,0)))))</f>
        <v>0</v>
      </c>
      <c r="O487" s="672"/>
      <c r="P487" s="707">
        <f>-IF(A487=Table!$A$5,I487,0)+IF(A487=Table!$A$5,H487,0)</f>
        <v>0</v>
      </c>
      <c r="Q487" s="539" t="str">
        <f t="shared" si="42"/>
        <v>01/1900</v>
      </c>
      <c r="R487" s="475">
        <f t="shared" si="47"/>
        <v>1</v>
      </c>
      <c r="S487" s="691"/>
      <c r="T487" s="691"/>
      <c r="U487" s="691"/>
      <c r="V487" s="691"/>
      <c r="W487" s="818"/>
      <c r="X487" s="818"/>
      <c r="Y487" s="818"/>
      <c r="Z487" s="818"/>
    </row>
    <row r="488" spans="1:26" ht="15">
      <c r="A488" s="537"/>
      <c r="B488" s="669"/>
      <c r="C488" s="537"/>
      <c r="D488" s="848" t="str">
        <f t="shared" si="45"/>
        <v>Caisse-01/1900</v>
      </c>
      <c r="E488" s="541"/>
      <c r="F488" s="680"/>
      <c r="G488" s="540"/>
      <c r="H488" s="930"/>
      <c r="I488" s="961"/>
      <c r="J488" s="930">
        <f t="shared" si="46"/>
        <v>0</v>
      </c>
      <c r="K488" s="930">
        <f t="shared" si="43"/>
        <v>0</v>
      </c>
      <c r="L488" s="705">
        <f t="shared" si="44"/>
        <v>0</v>
      </c>
      <c r="M488" s="537"/>
      <c r="N488" s="706">
        <f>+IF(A488="",0,IF(A488=Table!$A$5,L488,(IF(A488=Table!$A$3,0,IF(A488=Table!$A$4,L488,0)))))</f>
        <v>0</v>
      </c>
      <c r="O488" s="672"/>
      <c r="P488" s="707">
        <f>-IF(A488=Table!$A$5,I488,0)+IF(A488=Table!$A$5,H488,0)</f>
        <v>0</v>
      </c>
      <c r="Q488" s="539" t="str">
        <f t="shared" si="42"/>
        <v>01/1900</v>
      </c>
      <c r="R488" s="475">
        <f t="shared" si="47"/>
        <v>1</v>
      </c>
      <c r="S488" s="691"/>
      <c r="T488" s="691"/>
      <c r="U488" s="691"/>
      <c r="V488" s="691"/>
      <c r="W488" s="818"/>
      <c r="X488" s="818"/>
      <c r="Y488" s="818"/>
      <c r="Z488" s="818"/>
    </row>
    <row r="489" spans="1:26" ht="15">
      <c r="A489" s="537"/>
      <c r="B489" s="669"/>
      <c r="C489" s="537"/>
      <c r="D489" s="848" t="str">
        <f t="shared" si="45"/>
        <v>Caisse-01/1900</v>
      </c>
      <c r="E489" s="687"/>
      <c r="F489" s="680"/>
      <c r="G489" s="540"/>
      <c r="H489" s="930"/>
      <c r="I489" s="962"/>
      <c r="J489" s="930">
        <f t="shared" si="46"/>
        <v>0</v>
      </c>
      <c r="K489" s="930">
        <f t="shared" si="43"/>
        <v>0</v>
      </c>
      <c r="L489" s="705">
        <f t="shared" si="44"/>
        <v>0</v>
      </c>
      <c r="M489" s="537"/>
      <c r="N489" s="706">
        <f>+IF(A489="",0,IF(A489=Table!$A$5,L489,(IF(A489=Table!$A$3,0,IF(A489=Table!$A$4,L489,0)))))</f>
        <v>0</v>
      </c>
      <c r="O489" s="672"/>
      <c r="P489" s="707">
        <f>-IF(A489=Table!$A$5,I489,0)+IF(A489=Table!$A$5,H489,0)</f>
        <v>0</v>
      </c>
      <c r="Q489" s="539" t="str">
        <f t="shared" si="42"/>
        <v>01/1900</v>
      </c>
      <c r="R489" s="475">
        <f t="shared" si="47"/>
        <v>1</v>
      </c>
      <c r="S489" s="691"/>
      <c r="T489" s="691"/>
      <c r="U489" s="691"/>
      <c r="V489" s="691"/>
      <c r="W489" s="818"/>
      <c r="X489" s="818"/>
      <c r="Y489" s="818"/>
      <c r="Z489" s="818"/>
    </row>
    <row r="490" spans="1:26" ht="15">
      <c r="A490" s="537"/>
      <c r="B490" s="669"/>
      <c r="C490" s="537"/>
      <c r="D490" s="848" t="str">
        <f t="shared" si="45"/>
        <v>Caisse-01/1900</v>
      </c>
      <c r="E490" s="687"/>
      <c r="F490" s="673"/>
      <c r="G490" s="540"/>
      <c r="H490" s="930"/>
      <c r="I490" s="962"/>
      <c r="J490" s="930">
        <f t="shared" si="46"/>
        <v>0</v>
      </c>
      <c r="K490" s="930">
        <f t="shared" si="43"/>
        <v>0</v>
      </c>
      <c r="L490" s="705">
        <f t="shared" si="44"/>
        <v>0</v>
      </c>
      <c r="M490" s="537"/>
      <c r="N490" s="706">
        <f>+IF(A490="",0,IF(A490=Table!$A$5,L490,(IF(A490=Table!$A$3,0,IF(A490=Table!$A$4,L490,0)))))</f>
        <v>0</v>
      </c>
      <c r="O490" s="672"/>
      <c r="P490" s="707">
        <f>-IF(A490=Table!$A$5,I490,0)+IF(A490=Table!$A$5,H490,0)</f>
        <v>0</v>
      </c>
      <c r="Q490" s="539" t="str">
        <f t="shared" si="42"/>
        <v>01/1900</v>
      </c>
      <c r="R490" s="475">
        <f t="shared" si="47"/>
        <v>1</v>
      </c>
      <c r="S490" s="691"/>
      <c r="T490" s="691"/>
      <c r="U490" s="691"/>
      <c r="V490" s="691"/>
      <c r="W490" s="818"/>
      <c r="X490" s="818"/>
      <c r="Y490" s="818"/>
      <c r="Z490" s="818"/>
    </row>
    <row r="491" spans="1:26" ht="15">
      <c r="A491" s="537"/>
      <c r="B491" s="669"/>
      <c r="C491" s="537"/>
      <c r="D491" s="848" t="str">
        <f t="shared" si="45"/>
        <v>Caisse-01/1900</v>
      </c>
      <c r="E491" s="541"/>
      <c r="F491" s="680"/>
      <c r="G491" s="540"/>
      <c r="H491" s="930"/>
      <c r="I491" s="962"/>
      <c r="J491" s="930">
        <f t="shared" si="46"/>
        <v>0</v>
      </c>
      <c r="K491" s="930">
        <f t="shared" si="43"/>
        <v>0</v>
      </c>
      <c r="L491" s="705">
        <f t="shared" si="44"/>
        <v>0</v>
      </c>
      <c r="M491" s="537"/>
      <c r="N491" s="706">
        <f>+IF(A491="",0,IF(A491=Table!$A$5,L491,(IF(A491=Table!$A$3,0,IF(A491=Table!$A$4,L491,0)))))</f>
        <v>0</v>
      </c>
      <c r="O491" s="672"/>
      <c r="P491" s="707">
        <f>-IF(A491=Table!$A$5,I491,0)+IF(A491=Table!$A$5,H491,0)</f>
        <v>0</v>
      </c>
      <c r="Q491" s="539" t="str">
        <f t="shared" si="42"/>
        <v>01/1900</v>
      </c>
      <c r="R491" s="475">
        <f t="shared" si="47"/>
        <v>1</v>
      </c>
      <c r="S491" s="691"/>
      <c r="T491" s="691"/>
      <c r="U491" s="691"/>
      <c r="V491" s="691"/>
      <c r="W491" s="818"/>
      <c r="X491" s="818"/>
      <c r="Y491" s="818"/>
      <c r="Z491" s="818"/>
    </row>
    <row r="492" spans="1:26" ht="15">
      <c r="A492" s="537"/>
      <c r="B492" s="669"/>
      <c r="C492" s="537"/>
      <c r="D492" s="848" t="str">
        <f t="shared" si="45"/>
        <v>Caisse-01/1900</v>
      </c>
      <c r="E492" s="687"/>
      <c r="F492" s="680"/>
      <c r="G492" s="540"/>
      <c r="H492" s="930"/>
      <c r="I492" s="962"/>
      <c r="J492" s="930">
        <f t="shared" si="46"/>
        <v>0</v>
      </c>
      <c r="K492" s="930">
        <f t="shared" si="43"/>
        <v>0</v>
      </c>
      <c r="L492" s="705">
        <f t="shared" si="44"/>
        <v>0</v>
      </c>
      <c r="M492" s="537"/>
      <c r="N492" s="706">
        <f>+IF(A492="",0,IF(A492=Table!$A$5,L492,(IF(A492=Table!$A$3,0,IF(A492=Table!$A$4,L492,0)))))</f>
        <v>0</v>
      </c>
      <c r="O492" s="672"/>
      <c r="P492" s="707">
        <f>-IF(A492=Table!$A$5,I492,0)+IF(A492=Table!$A$5,H492,0)</f>
        <v>0</v>
      </c>
      <c r="Q492" s="539" t="str">
        <f t="shared" si="42"/>
        <v>01/1900</v>
      </c>
      <c r="R492" s="475">
        <f t="shared" si="47"/>
        <v>1</v>
      </c>
      <c r="S492" s="691"/>
      <c r="T492" s="691"/>
      <c r="U492" s="691"/>
      <c r="V492" s="691"/>
      <c r="W492" s="818"/>
      <c r="X492" s="818"/>
      <c r="Y492" s="818"/>
      <c r="Z492" s="818"/>
    </row>
    <row r="493" spans="1:26" ht="15">
      <c r="A493" s="537"/>
      <c r="B493" s="669"/>
      <c r="C493" s="537"/>
      <c r="D493" s="848" t="str">
        <f t="shared" si="45"/>
        <v>Caisse-01/1900</v>
      </c>
      <c r="E493" s="687"/>
      <c r="F493" s="680"/>
      <c r="G493" s="540"/>
      <c r="H493" s="930"/>
      <c r="I493" s="962"/>
      <c r="J493" s="930">
        <f t="shared" si="46"/>
        <v>0</v>
      </c>
      <c r="K493" s="930">
        <f t="shared" si="43"/>
        <v>0</v>
      </c>
      <c r="L493" s="705">
        <f t="shared" si="44"/>
        <v>0</v>
      </c>
      <c r="M493" s="537"/>
      <c r="N493" s="706">
        <f>+IF(A493="",0,IF(A493=Table!$A$5,L493,(IF(A493=Table!$A$3,0,IF(A493=Table!$A$4,L493,0)))))</f>
        <v>0</v>
      </c>
      <c r="O493" s="672"/>
      <c r="P493" s="707">
        <f>-IF(A493=Table!$A$5,I493,0)+IF(A493=Table!$A$5,H493,0)</f>
        <v>0</v>
      </c>
      <c r="Q493" s="539" t="str">
        <f t="shared" si="42"/>
        <v>01/1900</v>
      </c>
      <c r="R493" s="475">
        <f t="shared" si="47"/>
        <v>1</v>
      </c>
      <c r="S493" s="691"/>
      <c r="T493" s="691"/>
      <c r="U493" s="691"/>
      <c r="V493" s="691"/>
      <c r="W493" s="818"/>
      <c r="X493" s="818"/>
      <c r="Y493" s="818"/>
      <c r="Z493" s="818"/>
    </row>
    <row r="494" spans="1:26" ht="15">
      <c r="A494" s="537"/>
      <c r="B494" s="669"/>
      <c r="C494" s="537"/>
      <c r="D494" s="848" t="str">
        <f t="shared" si="45"/>
        <v>Caisse-01/1900</v>
      </c>
      <c r="E494" s="687"/>
      <c r="F494" s="680"/>
      <c r="G494" s="540"/>
      <c r="H494" s="930"/>
      <c r="I494" s="962"/>
      <c r="J494" s="930">
        <f t="shared" si="46"/>
        <v>0</v>
      </c>
      <c r="K494" s="930">
        <f t="shared" si="43"/>
        <v>0</v>
      </c>
      <c r="L494" s="705">
        <f t="shared" si="44"/>
        <v>0</v>
      </c>
      <c r="M494" s="537"/>
      <c r="N494" s="706">
        <f>+IF(A494="",0,IF(A494=Table!$A$5,L494,(IF(A494=Table!$A$3,0,IF(A494=Table!$A$4,L494,0)))))</f>
        <v>0</v>
      </c>
      <c r="O494" s="672"/>
      <c r="P494" s="707">
        <f>-IF(A494=Table!$A$5,I494,0)+IF(A494=Table!$A$5,H494,0)</f>
        <v>0</v>
      </c>
      <c r="Q494" s="539" t="str">
        <f t="shared" si="42"/>
        <v>01/1900</v>
      </c>
      <c r="R494" s="475">
        <f t="shared" si="47"/>
        <v>1</v>
      </c>
      <c r="S494" s="691"/>
      <c r="T494" s="691"/>
      <c r="U494" s="691"/>
      <c r="V494" s="691"/>
      <c r="W494" s="818"/>
      <c r="X494" s="818"/>
      <c r="Y494" s="818"/>
      <c r="Z494" s="818"/>
    </row>
    <row r="495" spans="1:26" ht="15">
      <c r="A495" s="537"/>
      <c r="B495" s="669"/>
      <c r="C495" s="537"/>
      <c r="D495" s="848" t="str">
        <f t="shared" si="45"/>
        <v>Caisse-01/1900</v>
      </c>
      <c r="E495" s="687"/>
      <c r="F495" s="680"/>
      <c r="G495" s="540"/>
      <c r="H495" s="930"/>
      <c r="I495" s="962"/>
      <c r="J495" s="930">
        <f t="shared" si="46"/>
        <v>0</v>
      </c>
      <c r="K495" s="930">
        <f t="shared" si="43"/>
        <v>0</v>
      </c>
      <c r="L495" s="705">
        <f t="shared" si="44"/>
        <v>0</v>
      </c>
      <c r="M495" s="537"/>
      <c r="N495" s="706">
        <f>+IF(A495="",0,IF(A495=Table!$A$5,L495,(IF(A495=Table!$A$3,0,IF(A495=Table!$A$4,L495,0)))))</f>
        <v>0</v>
      </c>
      <c r="O495" s="672"/>
      <c r="P495" s="707">
        <f>-IF(A495=Table!$A$5,I495,0)+IF(A495=Table!$A$5,H495,0)</f>
        <v>0</v>
      </c>
      <c r="Q495" s="539" t="str">
        <f t="shared" si="42"/>
        <v>01/1900</v>
      </c>
      <c r="R495" s="475">
        <f t="shared" si="47"/>
        <v>1</v>
      </c>
      <c r="S495" s="691"/>
      <c r="T495" s="691"/>
      <c r="U495" s="691"/>
      <c r="V495" s="691"/>
      <c r="W495" s="818"/>
      <c r="X495" s="818"/>
      <c r="Y495" s="818"/>
      <c r="Z495" s="818"/>
    </row>
    <row r="496" spans="1:26" ht="15">
      <c r="A496" s="537"/>
      <c r="B496" s="669"/>
      <c r="C496" s="537"/>
      <c r="D496" s="848" t="str">
        <f t="shared" si="45"/>
        <v>Caisse-01/1900</v>
      </c>
      <c r="E496" s="541"/>
      <c r="F496" s="680"/>
      <c r="G496" s="540"/>
      <c r="H496" s="930"/>
      <c r="I496" s="962"/>
      <c r="J496" s="930">
        <f t="shared" si="46"/>
        <v>0</v>
      </c>
      <c r="K496" s="930">
        <f t="shared" si="43"/>
        <v>0</v>
      </c>
      <c r="L496" s="705">
        <f t="shared" si="44"/>
        <v>0</v>
      </c>
      <c r="M496" s="537"/>
      <c r="N496" s="706">
        <f>+IF(A496="",0,IF(A496=Table!$A$5,L496,(IF(A496=Table!$A$3,0,IF(A496=Table!$A$4,L496,0)))))</f>
        <v>0</v>
      </c>
      <c r="O496" s="672"/>
      <c r="P496" s="707">
        <f>-IF(A496=Table!$A$5,I496,0)+IF(A496=Table!$A$5,H496,0)</f>
        <v>0</v>
      </c>
      <c r="Q496" s="539" t="str">
        <f t="shared" si="42"/>
        <v>01/1900</v>
      </c>
      <c r="R496" s="475">
        <f t="shared" si="47"/>
        <v>1</v>
      </c>
      <c r="S496" s="691"/>
      <c r="T496" s="691"/>
      <c r="U496" s="691"/>
      <c r="V496" s="691"/>
      <c r="W496" s="818"/>
      <c r="X496" s="818"/>
      <c r="Y496" s="818"/>
      <c r="Z496" s="818"/>
    </row>
    <row r="497" spans="1:26" ht="15">
      <c r="A497" s="537"/>
      <c r="B497" s="669"/>
      <c r="C497" s="537"/>
      <c r="D497" s="848" t="str">
        <f t="shared" si="45"/>
        <v>Caisse-01/1900</v>
      </c>
      <c r="E497" s="687"/>
      <c r="F497" s="680"/>
      <c r="G497" s="540"/>
      <c r="H497" s="930"/>
      <c r="I497" s="962"/>
      <c r="J497" s="930">
        <f t="shared" si="46"/>
        <v>0</v>
      </c>
      <c r="K497" s="930">
        <f t="shared" si="43"/>
        <v>0</v>
      </c>
      <c r="L497" s="705">
        <f t="shared" si="44"/>
        <v>0</v>
      </c>
      <c r="M497" s="537"/>
      <c r="N497" s="706">
        <f>+IF(A497="",0,IF(A497=Table!$A$5,L497,(IF(A497=Table!$A$3,0,IF(A497=Table!$A$4,L497,0)))))</f>
        <v>0</v>
      </c>
      <c r="O497" s="672"/>
      <c r="P497" s="707">
        <f>-IF(A497=Table!$A$5,I497,0)+IF(A497=Table!$A$5,H497,0)</f>
        <v>0</v>
      </c>
      <c r="Q497" s="539" t="str">
        <f t="shared" si="42"/>
        <v>01/1900</v>
      </c>
      <c r="R497" s="475">
        <f t="shared" si="47"/>
        <v>1</v>
      </c>
      <c r="S497" s="691"/>
      <c r="T497" s="691"/>
      <c r="U497" s="691"/>
      <c r="V497" s="691"/>
      <c r="W497" s="818"/>
      <c r="X497" s="818"/>
      <c r="Y497" s="818"/>
      <c r="Z497" s="818"/>
    </row>
    <row r="498" spans="1:26" ht="15">
      <c r="A498" s="537"/>
      <c r="B498" s="669"/>
      <c r="C498" s="537"/>
      <c r="D498" s="848" t="str">
        <f t="shared" si="45"/>
        <v>Caisse-01/1900</v>
      </c>
      <c r="E498" s="687"/>
      <c r="F498" s="680"/>
      <c r="G498" s="540"/>
      <c r="H498" s="930"/>
      <c r="I498" s="962"/>
      <c r="J498" s="930">
        <f t="shared" si="46"/>
        <v>0</v>
      </c>
      <c r="K498" s="930">
        <f t="shared" si="43"/>
        <v>0</v>
      </c>
      <c r="L498" s="705">
        <f t="shared" si="44"/>
        <v>0</v>
      </c>
      <c r="M498" s="537"/>
      <c r="N498" s="706">
        <f>+IF(A498="",0,IF(A498=Table!$A$5,L498,(IF(A498=Table!$A$3,0,IF(A498=Table!$A$4,L498,0)))))</f>
        <v>0</v>
      </c>
      <c r="O498" s="672"/>
      <c r="P498" s="707">
        <f>-IF(A498=Table!$A$5,I498,0)+IF(A498=Table!$A$5,H498,0)</f>
        <v>0</v>
      </c>
      <c r="Q498" s="539" t="str">
        <f t="shared" si="42"/>
        <v>01/1900</v>
      </c>
      <c r="R498" s="475">
        <f t="shared" si="47"/>
        <v>1</v>
      </c>
      <c r="S498" s="691"/>
      <c r="T498" s="691"/>
      <c r="U498" s="691"/>
      <c r="V498" s="691"/>
      <c r="W498" s="818"/>
      <c r="X498" s="818"/>
      <c r="Y498" s="818"/>
      <c r="Z498" s="818"/>
    </row>
    <row r="499" spans="1:26" ht="15">
      <c r="A499" s="537"/>
      <c r="B499" s="669"/>
      <c r="C499" s="537"/>
      <c r="D499" s="848" t="str">
        <f t="shared" si="45"/>
        <v>Caisse-01/1900</v>
      </c>
      <c r="E499" s="687"/>
      <c r="F499" s="680"/>
      <c r="G499" s="540"/>
      <c r="H499" s="930"/>
      <c r="I499" s="962"/>
      <c r="J499" s="930">
        <f t="shared" si="46"/>
        <v>0</v>
      </c>
      <c r="K499" s="930">
        <f t="shared" si="43"/>
        <v>0</v>
      </c>
      <c r="L499" s="705">
        <f t="shared" si="44"/>
        <v>0</v>
      </c>
      <c r="M499" s="537"/>
      <c r="N499" s="706">
        <f>+IF(A499="",0,IF(A499=Table!$A$5,L499,(IF(A499=Table!$A$3,0,IF(A499=Table!$A$4,L499,0)))))</f>
        <v>0</v>
      </c>
      <c r="O499" s="672"/>
      <c r="P499" s="707">
        <f>-IF(A499=Table!$A$5,I499,0)+IF(A499=Table!$A$5,H499,0)</f>
        <v>0</v>
      </c>
      <c r="Q499" s="539" t="str">
        <f t="shared" si="42"/>
        <v>01/1900</v>
      </c>
      <c r="R499" s="475">
        <f t="shared" si="47"/>
        <v>1</v>
      </c>
      <c r="S499" s="691"/>
      <c r="T499" s="691"/>
      <c r="U499" s="691"/>
      <c r="V499" s="691"/>
      <c r="W499" s="818"/>
      <c r="X499" s="818"/>
      <c r="Y499" s="818"/>
      <c r="Z499" s="818"/>
    </row>
    <row r="500" spans="1:26" ht="15">
      <c r="A500" s="537"/>
      <c r="B500" s="669"/>
      <c r="C500" s="537"/>
      <c r="D500" s="848" t="str">
        <f t="shared" si="45"/>
        <v>Caisse-01/1900</v>
      </c>
      <c r="E500" s="687"/>
      <c r="F500" s="680"/>
      <c r="G500" s="540"/>
      <c r="H500" s="930"/>
      <c r="I500" s="962"/>
      <c r="J500" s="930">
        <f t="shared" si="46"/>
        <v>0</v>
      </c>
      <c r="K500" s="930">
        <f t="shared" si="43"/>
        <v>0</v>
      </c>
      <c r="L500" s="705">
        <f t="shared" si="44"/>
        <v>0</v>
      </c>
      <c r="M500" s="537"/>
      <c r="N500" s="706">
        <f>+IF(A500="",0,IF(A500=Table!$A$5,L500,(IF(A500=Table!$A$3,0,IF(A500=Table!$A$4,L500,0)))))</f>
        <v>0</v>
      </c>
      <c r="O500" s="672"/>
      <c r="P500" s="707">
        <f>-IF(A500=Table!$A$5,I500,0)+IF(A500=Table!$A$5,H500,0)</f>
        <v>0</v>
      </c>
      <c r="Q500" s="539" t="str">
        <f t="shared" si="42"/>
        <v>01/1900</v>
      </c>
      <c r="R500" s="475">
        <f t="shared" si="47"/>
        <v>1</v>
      </c>
      <c r="S500" s="691"/>
      <c r="T500" s="691"/>
      <c r="U500" s="691"/>
      <c r="V500" s="691"/>
      <c r="W500" s="818"/>
      <c r="X500" s="818"/>
      <c r="Y500" s="818"/>
      <c r="Z500" s="818"/>
    </row>
    <row r="501" spans="1:26" ht="15">
      <c r="A501" s="537"/>
      <c r="B501" s="669"/>
      <c r="C501" s="537"/>
      <c r="D501" s="848" t="str">
        <f t="shared" si="45"/>
        <v>Caisse-01/1900</v>
      </c>
      <c r="E501" s="687"/>
      <c r="F501" s="680"/>
      <c r="G501" s="540"/>
      <c r="H501" s="930"/>
      <c r="I501" s="962"/>
      <c r="J501" s="930">
        <f t="shared" si="46"/>
        <v>0</v>
      </c>
      <c r="K501" s="930">
        <f t="shared" si="43"/>
        <v>0</v>
      </c>
      <c r="L501" s="705">
        <f t="shared" si="44"/>
        <v>0</v>
      </c>
      <c r="M501" s="537"/>
      <c r="N501" s="706">
        <f>+IF(A501="",0,IF(A501=Table!$A$5,L501,(IF(A501=Table!$A$3,0,IF(A501=Table!$A$4,L501,0)))))</f>
        <v>0</v>
      </c>
      <c r="O501" s="672"/>
      <c r="P501" s="707">
        <f>-IF(A501=Table!$A$5,I501,0)+IF(A501=Table!$A$5,H501,0)</f>
        <v>0</v>
      </c>
      <c r="Q501" s="539" t="str">
        <f t="shared" si="42"/>
        <v>01/1900</v>
      </c>
      <c r="R501" s="475">
        <f t="shared" si="47"/>
        <v>1</v>
      </c>
      <c r="S501" s="691"/>
      <c r="T501" s="691"/>
      <c r="U501" s="691"/>
      <c r="V501" s="691"/>
      <c r="W501" s="818"/>
      <c r="X501" s="818"/>
      <c r="Y501" s="818"/>
      <c r="Z501" s="818"/>
    </row>
    <row r="502" spans="1:26" ht="15">
      <c r="A502" s="537"/>
      <c r="B502" s="669"/>
      <c r="C502" s="537"/>
      <c r="D502" s="848" t="str">
        <f t="shared" si="45"/>
        <v>Caisse-01/1900</v>
      </c>
      <c r="E502" s="687"/>
      <c r="F502" s="680"/>
      <c r="G502" s="540"/>
      <c r="H502" s="930"/>
      <c r="I502" s="962"/>
      <c r="J502" s="930">
        <f t="shared" si="46"/>
        <v>0</v>
      </c>
      <c r="K502" s="930">
        <f t="shared" si="43"/>
        <v>0</v>
      </c>
      <c r="L502" s="705">
        <f t="shared" si="44"/>
        <v>0</v>
      </c>
      <c r="M502" s="537"/>
      <c r="N502" s="706">
        <f>+IF(A502="",0,IF(A502=Table!$A$5,L502,(IF(A502=Table!$A$3,0,IF(A502=Table!$A$4,L502,0)))))</f>
        <v>0</v>
      </c>
      <c r="O502" s="672"/>
      <c r="P502" s="707">
        <f>-IF(A502=Table!$A$5,I502,0)+IF(A502=Table!$A$5,H502,0)</f>
        <v>0</v>
      </c>
      <c r="Q502" s="539" t="str">
        <f t="shared" si="42"/>
        <v>01/1900</v>
      </c>
      <c r="R502" s="475">
        <f t="shared" si="47"/>
        <v>1</v>
      </c>
      <c r="S502" s="691"/>
      <c r="T502" s="691"/>
      <c r="U502" s="691"/>
      <c r="V502" s="691"/>
      <c r="W502" s="818"/>
      <c r="X502" s="818"/>
      <c r="Y502" s="818"/>
      <c r="Z502" s="818"/>
    </row>
    <row r="503" spans="1:26" ht="15">
      <c r="A503" s="537"/>
      <c r="B503" s="669"/>
      <c r="C503" s="537"/>
      <c r="D503" s="848" t="str">
        <f t="shared" si="45"/>
        <v>Caisse-01/1900</v>
      </c>
      <c r="E503" s="687"/>
      <c r="F503" s="673"/>
      <c r="G503" s="540"/>
      <c r="H503" s="930"/>
      <c r="I503" s="962"/>
      <c r="J503" s="930">
        <f t="shared" si="46"/>
        <v>0</v>
      </c>
      <c r="K503" s="930">
        <f t="shared" si="43"/>
        <v>0</v>
      </c>
      <c r="L503" s="705">
        <f t="shared" si="44"/>
        <v>0</v>
      </c>
      <c r="M503" s="537"/>
      <c r="N503" s="706">
        <f>+IF(A503="",0,IF(A503=Table!$A$5,L503,(IF(A503=Table!$A$3,0,IF(A503=Table!$A$4,L503,0)))))</f>
        <v>0</v>
      </c>
      <c r="O503" s="672"/>
      <c r="P503" s="707">
        <f>-IF(A503=Table!$A$5,I503,0)+IF(A503=Table!$A$5,H503,0)</f>
        <v>0</v>
      </c>
      <c r="Q503" s="539" t="str">
        <f t="shared" si="42"/>
        <v>01/1900</v>
      </c>
      <c r="R503" s="475">
        <f t="shared" si="47"/>
        <v>1</v>
      </c>
      <c r="S503" s="691"/>
      <c r="T503" s="691"/>
      <c r="U503" s="691"/>
      <c r="V503" s="691"/>
      <c r="W503" s="818"/>
      <c r="X503" s="818"/>
      <c r="Y503" s="818"/>
      <c r="Z503" s="818"/>
    </row>
    <row r="504" spans="1:26" ht="15">
      <c r="A504" s="537"/>
      <c r="B504" s="669"/>
      <c r="C504" s="537"/>
      <c r="D504" s="848" t="str">
        <f t="shared" si="45"/>
        <v>Caisse-01/1900</v>
      </c>
      <c r="E504" s="687"/>
      <c r="F504" s="680"/>
      <c r="G504" s="540"/>
      <c r="H504" s="930"/>
      <c r="I504" s="962"/>
      <c r="J504" s="930">
        <f t="shared" si="46"/>
        <v>0</v>
      </c>
      <c r="K504" s="930">
        <f t="shared" si="43"/>
        <v>0</v>
      </c>
      <c r="L504" s="705">
        <f t="shared" si="44"/>
        <v>0</v>
      </c>
      <c r="M504" s="537"/>
      <c r="N504" s="706">
        <f>+IF(A504="",0,IF(A504=Table!$A$5,L504,(IF(A504=Table!$A$3,0,IF(A504=Table!$A$4,L504,0)))))</f>
        <v>0</v>
      </c>
      <c r="O504" s="672"/>
      <c r="P504" s="707">
        <f>-IF(A504=Table!$A$5,I504,0)+IF(A504=Table!$A$5,H504,0)</f>
        <v>0</v>
      </c>
      <c r="Q504" s="539" t="str">
        <f t="shared" si="42"/>
        <v>01/1900</v>
      </c>
      <c r="R504" s="475">
        <f t="shared" si="47"/>
        <v>1</v>
      </c>
      <c r="S504" s="691"/>
      <c r="T504" s="691"/>
      <c r="U504" s="691"/>
      <c r="V504" s="691"/>
      <c r="W504" s="818"/>
      <c r="X504" s="818"/>
      <c r="Y504" s="818"/>
      <c r="Z504" s="818"/>
    </row>
    <row r="505" spans="1:26" ht="15">
      <c r="A505" s="537"/>
      <c r="B505" s="669"/>
      <c r="C505" s="537"/>
      <c r="D505" s="848" t="str">
        <f t="shared" si="45"/>
        <v>Caisse-01/1900</v>
      </c>
      <c r="E505" s="687"/>
      <c r="F505" s="682"/>
      <c r="G505" s="540"/>
      <c r="H505" s="930"/>
      <c r="I505" s="933"/>
      <c r="J505" s="930">
        <f t="shared" si="46"/>
        <v>0</v>
      </c>
      <c r="K505" s="930">
        <f t="shared" si="43"/>
        <v>0</v>
      </c>
      <c r="L505" s="705">
        <f t="shared" si="44"/>
        <v>0</v>
      </c>
      <c r="M505" s="537"/>
      <c r="N505" s="706">
        <f>+IF(A505="",0,IF(A505=Table!$A$5,L505,(IF(A505=Table!$A$3,0,IF(A505=Table!$A$4,L505,0)))))</f>
        <v>0</v>
      </c>
      <c r="O505" s="672"/>
      <c r="P505" s="707">
        <f>-IF(A505=Table!$A$5,I505,0)+IF(A505=Table!$A$5,H505,0)</f>
        <v>0</v>
      </c>
      <c r="Q505" s="539" t="str">
        <f t="shared" si="42"/>
        <v>01/1900</v>
      </c>
      <c r="R505" s="475">
        <f t="shared" si="47"/>
        <v>1</v>
      </c>
      <c r="S505" s="691"/>
      <c r="T505" s="691"/>
      <c r="U505" s="691"/>
      <c r="V505" s="691"/>
      <c r="W505" s="818"/>
      <c r="X505" s="818"/>
      <c r="Y505" s="818"/>
      <c r="Z505" s="818"/>
    </row>
    <row r="506" spans="1:26" ht="15">
      <c r="A506" s="537"/>
      <c r="B506" s="669"/>
      <c r="C506" s="537"/>
      <c r="D506" s="848" t="str">
        <f t="shared" si="45"/>
        <v>Caisse-01/1900</v>
      </c>
      <c r="E506" s="678"/>
      <c r="F506" s="671"/>
      <c r="G506" s="540"/>
      <c r="H506" s="933"/>
      <c r="I506" s="930"/>
      <c r="J506" s="930">
        <f t="shared" si="46"/>
        <v>0</v>
      </c>
      <c r="K506" s="930">
        <f t="shared" si="43"/>
        <v>0</v>
      </c>
      <c r="L506" s="705">
        <f t="shared" si="44"/>
        <v>0</v>
      </c>
      <c r="M506" s="537"/>
      <c r="N506" s="706">
        <f>+IF(A506="",0,IF(A506=Table!$A$5,L506,(IF(A506=Table!$A$3,0,IF(A506=Table!$A$4,L506,0)))))</f>
        <v>0</v>
      </c>
      <c r="O506" s="672"/>
      <c r="P506" s="707">
        <f>-IF(A506=Table!$A$5,I506,0)+IF(A506=Table!$A$5,H506,0)</f>
        <v>0</v>
      </c>
      <c r="Q506" s="539" t="str">
        <f t="shared" si="42"/>
        <v>01/1900</v>
      </c>
      <c r="R506" s="475">
        <f t="shared" si="47"/>
        <v>1</v>
      </c>
      <c r="S506" s="691"/>
      <c r="T506" s="691"/>
      <c r="U506" s="691"/>
      <c r="V506" s="691"/>
      <c r="W506" s="818"/>
      <c r="X506" s="818"/>
      <c r="Y506" s="818"/>
      <c r="Z506" s="818"/>
    </row>
    <row r="507" spans="1:26" ht="15">
      <c r="A507" s="537"/>
      <c r="B507" s="669"/>
      <c r="C507" s="537"/>
      <c r="D507" s="848" t="str">
        <f t="shared" si="45"/>
        <v>Caisse-01/1900</v>
      </c>
      <c r="E507" s="541"/>
      <c r="F507" s="680"/>
      <c r="G507" s="540"/>
      <c r="H507" s="930"/>
      <c r="I507" s="961"/>
      <c r="J507" s="930">
        <f t="shared" si="46"/>
        <v>0</v>
      </c>
      <c r="K507" s="930">
        <f t="shared" si="43"/>
        <v>0</v>
      </c>
      <c r="L507" s="705">
        <f t="shared" si="44"/>
        <v>0</v>
      </c>
      <c r="M507" s="537"/>
      <c r="N507" s="706">
        <f>+IF(A507="",0,IF(A507=Table!$A$5,L507,(IF(A507=Table!$A$3,0,IF(A507=Table!$A$4,L507,0)))))</f>
        <v>0</v>
      </c>
      <c r="O507" s="672"/>
      <c r="P507" s="707">
        <f>-IF(A507=Table!$A$5,I507,0)+IF(A507=Table!$A$5,H507,0)</f>
        <v>0</v>
      </c>
      <c r="Q507" s="539" t="str">
        <f t="shared" si="42"/>
        <v>01/1900</v>
      </c>
      <c r="R507" s="475">
        <f t="shared" si="47"/>
        <v>1</v>
      </c>
      <c r="S507" s="691"/>
      <c r="T507" s="691"/>
      <c r="U507" s="691"/>
      <c r="V507" s="691"/>
      <c r="W507" s="818"/>
      <c r="X507" s="818"/>
      <c r="Y507" s="818"/>
      <c r="Z507" s="818"/>
    </row>
    <row r="508" spans="1:26" ht="15">
      <c r="A508" s="537"/>
      <c r="B508" s="669"/>
      <c r="C508" s="537"/>
      <c r="D508" s="848" t="str">
        <f t="shared" si="45"/>
        <v>Caisse-01/1900</v>
      </c>
      <c r="E508" s="541"/>
      <c r="F508" s="680"/>
      <c r="G508" s="540"/>
      <c r="H508" s="930"/>
      <c r="I508" s="962"/>
      <c r="J508" s="930">
        <f t="shared" si="46"/>
        <v>0</v>
      </c>
      <c r="K508" s="930">
        <f t="shared" si="43"/>
        <v>0</v>
      </c>
      <c r="L508" s="705">
        <f t="shared" si="44"/>
        <v>0</v>
      </c>
      <c r="M508" s="537"/>
      <c r="N508" s="706">
        <f>+IF(A508="",0,IF(A508=Table!$A$5,L508,(IF(A508=Table!$A$3,0,IF(A508=Table!$A$4,L508,0)))))</f>
        <v>0</v>
      </c>
      <c r="O508" s="672"/>
      <c r="P508" s="707">
        <f>-IF(A508=Table!$A$5,I508,0)+IF(A508=Table!$A$5,H508,0)</f>
        <v>0</v>
      </c>
      <c r="Q508" s="539" t="str">
        <f t="shared" si="42"/>
        <v>01/1900</v>
      </c>
      <c r="R508" s="475">
        <f t="shared" si="47"/>
        <v>1</v>
      </c>
      <c r="S508" s="691"/>
      <c r="T508" s="691"/>
      <c r="U508" s="691"/>
      <c r="V508" s="691"/>
      <c r="W508" s="818"/>
      <c r="X508" s="818"/>
      <c r="Y508" s="818"/>
      <c r="Z508" s="818"/>
    </row>
    <row r="509" spans="1:26" ht="15">
      <c r="A509" s="537"/>
      <c r="B509" s="669"/>
      <c r="C509" s="537"/>
      <c r="D509" s="848" t="str">
        <f t="shared" si="45"/>
        <v>Caisse-01/1900</v>
      </c>
      <c r="E509" s="687"/>
      <c r="F509" s="680"/>
      <c r="G509" s="540"/>
      <c r="H509" s="930"/>
      <c r="I509" s="962"/>
      <c r="J509" s="930">
        <f t="shared" si="46"/>
        <v>0</v>
      </c>
      <c r="K509" s="930">
        <f t="shared" si="43"/>
        <v>0</v>
      </c>
      <c r="L509" s="705">
        <f t="shared" si="44"/>
        <v>0</v>
      </c>
      <c r="M509" s="537"/>
      <c r="N509" s="706">
        <f>+IF(A509="",0,IF(A509=Table!$A$5,L509,(IF(A509=Table!$A$3,0,IF(A509=Table!$A$4,L509,0)))))</f>
        <v>0</v>
      </c>
      <c r="O509" s="672"/>
      <c r="P509" s="707">
        <f>-IF(A509=Table!$A$5,I509,0)+IF(A509=Table!$A$5,H509,0)</f>
        <v>0</v>
      </c>
      <c r="Q509" s="539" t="str">
        <f t="shared" si="42"/>
        <v>01/1900</v>
      </c>
      <c r="R509" s="475">
        <f t="shared" si="47"/>
        <v>1</v>
      </c>
      <c r="S509" s="691"/>
      <c r="T509" s="691"/>
      <c r="U509" s="691"/>
      <c r="V509" s="691"/>
      <c r="W509" s="818"/>
      <c r="X509" s="818"/>
      <c r="Y509" s="818"/>
      <c r="Z509" s="818"/>
    </row>
    <row r="510" spans="1:26" ht="15">
      <c r="A510" s="537"/>
      <c r="B510" s="669"/>
      <c r="C510" s="537"/>
      <c r="D510" s="848" t="str">
        <f t="shared" si="45"/>
        <v>Caisse-01/1900</v>
      </c>
      <c r="E510" s="687"/>
      <c r="F510" s="680"/>
      <c r="G510" s="540"/>
      <c r="H510" s="930"/>
      <c r="I510" s="962"/>
      <c r="J510" s="930">
        <f t="shared" si="46"/>
        <v>0</v>
      </c>
      <c r="K510" s="930">
        <f t="shared" si="43"/>
        <v>0</v>
      </c>
      <c r="L510" s="705">
        <f t="shared" si="44"/>
        <v>0</v>
      </c>
      <c r="M510" s="537"/>
      <c r="N510" s="706">
        <f>+IF(A510="",0,IF(A510=Table!$A$5,L510,(IF(A510=Table!$A$3,0,IF(A510=Table!$A$4,L510,0)))))</f>
        <v>0</v>
      </c>
      <c r="O510" s="672"/>
      <c r="P510" s="707">
        <f>-IF(A510=Table!$A$5,I510,0)+IF(A510=Table!$A$5,H510,0)</f>
        <v>0</v>
      </c>
      <c r="Q510" s="539" t="str">
        <f t="shared" si="42"/>
        <v>01/1900</v>
      </c>
      <c r="R510" s="475">
        <f t="shared" si="47"/>
        <v>1</v>
      </c>
      <c r="S510" s="691"/>
      <c r="T510" s="691"/>
      <c r="U510" s="691"/>
      <c r="V510" s="691"/>
      <c r="W510" s="818"/>
      <c r="X510" s="818"/>
      <c r="Y510" s="818"/>
      <c r="Z510" s="818"/>
    </row>
    <row r="511" spans="1:26" ht="15">
      <c r="A511" s="537"/>
      <c r="B511" s="669"/>
      <c r="C511" s="537"/>
      <c r="D511" s="848" t="str">
        <f t="shared" si="45"/>
        <v>Caisse-01/1900</v>
      </c>
      <c r="E511" s="687"/>
      <c r="F511" s="680"/>
      <c r="G511" s="540"/>
      <c r="H511" s="930"/>
      <c r="I511" s="962"/>
      <c r="J511" s="930">
        <f t="shared" si="46"/>
        <v>0</v>
      </c>
      <c r="K511" s="930">
        <f t="shared" si="43"/>
        <v>0</v>
      </c>
      <c r="L511" s="705">
        <f t="shared" si="44"/>
        <v>0</v>
      </c>
      <c r="M511" s="537"/>
      <c r="N511" s="706">
        <f>+IF(A511="",0,IF(A511=Table!$A$5,L511,(IF(A511=Table!$A$3,0,IF(A511=Table!$A$4,L511,0)))))</f>
        <v>0</v>
      </c>
      <c r="O511" s="672"/>
      <c r="P511" s="707">
        <f>-IF(A511=Table!$A$5,I511,0)+IF(A511=Table!$A$5,H511,0)</f>
        <v>0</v>
      </c>
      <c r="Q511" s="539" t="str">
        <f t="shared" si="42"/>
        <v>01/1900</v>
      </c>
      <c r="R511" s="475">
        <f t="shared" si="47"/>
        <v>1</v>
      </c>
      <c r="S511" s="691"/>
      <c r="T511" s="691"/>
      <c r="U511" s="691"/>
      <c r="V511" s="691"/>
      <c r="W511" s="818"/>
      <c r="X511" s="818"/>
      <c r="Y511" s="818"/>
      <c r="Z511" s="818"/>
    </row>
    <row r="512" spans="1:26" ht="15">
      <c r="A512" s="537"/>
      <c r="B512" s="669"/>
      <c r="C512" s="537"/>
      <c r="D512" s="848" t="str">
        <f t="shared" si="45"/>
        <v>Caisse-01/1900</v>
      </c>
      <c r="E512" s="541"/>
      <c r="F512" s="680"/>
      <c r="G512" s="540"/>
      <c r="H512" s="930"/>
      <c r="I512" s="962"/>
      <c r="J512" s="930">
        <f t="shared" si="46"/>
        <v>0</v>
      </c>
      <c r="K512" s="930">
        <f t="shared" si="43"/>
        <v>0</v>
      </c>
      <c r="L512" s="705">
        <f t="shared" si="44"/>
        <v>0</v>
      </c>
      <c r="M512" s="537"/>
      <c r="N512" s="706">
        <f>+IF(A512="",0,IF(A512=Table!$A$5,L512,(IF(A512=Table!$A$3,0,IF(A512=Table!$A$4,L512,0)))))</f>
        <v>0</v>
      </c>
      <c r="O512" s="672"/>
      <c r="P512" s="707">
        <f>-IF(A512=Table!$A$5,I512,0)+IF(A512=Table!$A$5,H512,0)</f>
        <v>0</v>
      </c>
      <c r="Q512" s="539" t="str">
        <f t="shared" si="42"/>
        <v>01/1900</v>
      </c>
      <c r="R512" s="475">
        <f t="shared" si="47"/>
        <v>1</v>
      </c>
      <c r="S512" s="691"/>
      <c r="T512" s="691"/>
      <c r="U512" s="691"/>
      <c r="V512" s="691"/>
      <c r="W512" s="818"/>
      <c r="X512" s="818"/>
      <c r="Y512" s="818"/>
      <c r="Z512" s="818"/>
    </row>
    <row r="513" spans="1:26" ht="15">
      <c r="A513" s="537"/>
      <c r="B513" s="669"/>
      <c r="C513" s="537"/>
      <c r="D513" s="848" t="str">
        <f t="shared" si="45"/>
        <v>Caisse-01/1900</v>
      </c>
      <c r="E513" s="541"/>
      <c r="F513" s="680"/>
      <c r="G513" s="540"/>
      <c r="H513" s="930"/>
      <c r="I513" s="962"/>
      <c r="J513" s="930">
        <f t="shared" si="46"/>
        <v>0</v>
      </c>
      <c r="K513" s="930">
        <f t="shared" si="43"/>
        <v>0</v>
      </c>
      <c r="L513" s="705">
        <f t="shared" si="44"/>
        <v>0</v>
      </c>
      <c r="M513" s="537"/>
      <c r="N513" s="706">
        <f>+IF(A513="",0,IF(A513=Table!$A$5,L513,(IF(A513=Table!$A$3,0,IF(A513=Table!$A$4,L513,0)))))</f>
        <v>0</v>
      </c>
      <c r="O513" s="672"/>
      <c r="P513" s="707">
        <f>-IF(A513=Table!$A$5,I513,0)+IF(A513=Table!$A$5,H513,0)</f>
        <v>0</v>
      </c>
      <c r="Q513" s="539" t="str">
        <f t="shared" si="42"/>
        <v>01/1900</v>
      </c>
      <c r="R513" s="475">
        <f t="shared" si="47"/>
        <v>1</v>
      </c>
      <c r="S513" s="691"/>
      <c r="T513" s="691"/>
      <c r="U513" s="691"/>
      <c r="V513" s="691"/>
      <c r="W513" s="818"/>
      <c r="X513" s="818"/>
      <c r="Y513" s="818"/>
      <c r="Z513" s="818"/>
    </row>
    <row r="514" spans="1:26" ht="15">
      <c r="A514" s="537"/>
      <c r="B514" s="669"/>
      <c r="C514" s="537"/>
      <c r="D514" s="848" t="str">
        <f t="shared" si="45"/>
        <v>Caisse-01/1900</v>
      </c>
      <c r="E514" s="687"/>
      <c r="F514" s="680"/>
      <c r="G514" s="540"/>
      <c r="H514" s="930"/>
      <c r="I514" s="962"/>
      <c r="J514" s="930">
        <f t="shared" si="46"/>
        <v>0</v>
      </c>
      <c r="K514" s="930">
        <f t="shared" si="43"/>
        <v>0</v>
      </c>
      <c r="L514" s="705">
        <f t="shared" si="44"/>
        <v>0</v>
      </c>
      <c r="M514" s="537"/>
      <c r="N514" s="706">
        <f>+IF(A514="",0,IF(A514=Table!$A$5,L514,(IF(A514=Table!$A$3,0,IF(A514=Table!$A$4,L514,0)))))</f>
        <v>0</v>
      </c>
      <c r="O514" s="672"/>
      <c r="P514" s="707">
        <f>-IF(A514=Table!$A$5,I514,0)+IF(A514=Table!$A$5,H514,0)</f>
        <v>0</v>
      </c>
      <c r="Q514" s="539" t="str">
        <f t="shared" si="42"/>
        <v>01/1900</v>
      </c>
      <c r="R514" s="475">
        <f t="shared" si="47"/>
        <v>1</v>
      </c>
      <c r="S514" s="691"/>
      <c r="T514" s="691"/>
      <c r="U514" s="691"/>
      <c r="V514" s="691"/>
      <c r="W514" s="818"/>
      <c r="X514" s="818"/>
      <c r="Y514" s="818"/>
      <c r="Z514" s="818"/>
    </row>
    <row r="515" spans="1:26" ht="15">
      <c r="A515" s="537"/>
      <c r="B515" s="669"/>
      <c r="C515" s="537"/>
      <c r="D515" s="848" t="str">
        <f t="shared" si="45"/>
        <v>Caisse-01/1900</v>
      </c>
      <c r="E515" s="687"/>
      <c r="F515" s="680"/>
      <c r="G515" s="540"/>
      <c r="H515" s="930"/>
      <c r="I515" s="962"/>
      <c r="J515" s="930">
        <f t="shared" si="46"/>
        <v>0</v>
      </c>
      <c r="K515" s="930">
        <f t="shared" si="43"/>
        <v>0</v>
      </c>
      <c r="L515" s="705">
        <f t="shared" si="44"/>
        <v>0</v>
      </c>
      <c r="M515" s="537"/>
      <c r="N515" s="706">
        <f>+IF(A515="",0,IF(A515=Table!$A$5,L515,(IF(A515=Table!$A$3,0,IF(A515=Table!$A$4,L515,0)))))</f>
        <v>0</v>
      </c>
      <c r="O515" s="672"/>
      <c r="P515" s="707">
        <f>-IF(A515=Table!$A$5,I515,0)+IF(A515=Table!$A$5,H515,0)</f>
        <v>0</v>
      </c>
      <c r="Q515" s="539" t="str">
        <f t="shared" si="42"/>
        <v>01/1900</v>
      </c>
      <c r="R515" s="475">
        <f t="shared" si="47"/>
        <v>1</v>
      </c>
      <c r="S515" s="691"/>
      <c r="T515" s="691"/>
      <c r="U515" s="691"/>
      <c r="V515" s="691"/>
      <c r="W515" s="818"/>
      <c r="X515" s="818"/>
      <c r="Y515" s="818"/>
      <c r="Z515" s="818"/>
    </row>
    <row r="516" spans="1:26" ht="15">
      <c r="A516" s="537"/>
      <c r="B516" s="669"/>
      <c r="C516" s="537"/>
      <c r="D516" s="848" t="str">
        <f t="shared" si="45"/>
        <v>Caisse-01/1900</v>
      </c>
      <c r="E516" s="687"/>
      <c r="F516" s="680"/>
      <c r="G516" s="540"/>
      <c r="H516" s="930"/>
      <c r="I516" s="962"/>
      <c r="J516" s="930">
        <f t="shared" si="46"/>
        <v>0</v>
      </c>
      <c r="K516" s="930">
        <f t="shared" si="43"/>
        <v>0</v>
      </c>
      <c r="L516" s="705">
        <f t="shared" si="44"/>
        <v>0</v>
      </c>
      <c r="M516" s="537"/>
      <c r="N516" s="706">
        <f>+IF(A516="",0,IF(A516=Table!$A$5,L516,(IF(A516=Table!$A$3,0,IF(A516=Table!$A$4,L516,0)))))</f>
        <v>0</v>
      </c>
      <c r="O516" s="672"/>
      <c r="P516" s="707">
        <f>-IF(A516=Table!$A$5,I516,0)+IF(A516=Table!$A$5,H516,0)</f>
        <v>0</v>
      </c>
      <c r="Q516" s="539" t="str">
        <f t="shared" si="42"/>
        <v>01/1900</v>
      </c>
      <c r="R516" s="475">
        <f t="shared" si="47"/>
        <v>1</v>
      </c>
      <c r="S516" s="691"/>
      <c r="T516" s="691"/>
      <c r="U516" s="691"/>
      <c r="V516" s="691"/>
      <c r="W516" s="818"/>
      <c r="X516" s="818"/>
      <c r="Y516" s="818"/>
      <c r="Z516" s="818"/>
    </row>
    <row r="517" spans="1:26" ht="15">
      <c r="A517" s="537"/>
      <c r="B517" s="669"/>
      <c r="C517" s="537"/>
      <c r="D517" s="848" t="str">
        <f t="shared" si="45"/>
        <v>Caisse-01/1900</v>
      </c>
      <c r="E517" s="687"/>
      <c r="F517" s="680"/>
      <c r="G517" s="540"/>
      <c r="H517" s="930"/>
      <c r="I517" s="962"/>
      <c r="J517" s="930">
        <f t="shared" si="46"/>
        <v>0</v>
      </c>
      <c r="K517" s="930">
        <f t="shared" si="43"/>
        <v>0</v>
      </c>
      <c r="L517" s="705">
        <f t="shared" si="44"/>
        <v>0</v>
      </c>
      <c r="M517" s="537"/>
      <c r="N517" s="706">
        <f>+IF(A517="",0,IF(A517=Table!$A$5,L517,(IF(A517=Table!$A$3,0,IF(A517=Table!$A$4,L517,0)))))</f>
        <v>0</v>
      </c>
      <c r="O517" s="672"/>
      <c r="P517" s="707">
        <f>-IF(A517=Table!$A$5,I517,0)+IF(A517=Table!$A$5,H517,0)</f>
        <v>0</v>
      </c>
      <c r="Q517" s="539" t="str">
        <f t="shared" si="42"/>
        <v>01/1900</v>
      </c>
      <c r="R517" s="475">
        <f t="shared" si="47"/>
        <v>1</v>
      </c>
      <c r="S517" s="691"/>
      <c r="T517" s="691"/>
      <c r="U517" s="691"/>
      <c r="V517" s="691"/>
      <c r="W517" s="818"/>
      <c r="X517" s="818"/>
      <c r="Y517" s="818"/>
      <c r="Z517" s="818"/>
    </row>
    <row r="518" spans="1:26" ht="15">
      <c r="A518" s="537"/>
      <c r="B518" s="669"/>
      <c r="C518" s="537"/>
      <c r="D518" s="848" t="str">
        <f t="shared" si="45"/>
        <v>Caisse-01/1900</v>
      </c>
      <c r="E518" s="687"/>
      <c r="F518" s="680"/>
      <c r="G518" s="540"/>
      <c r="H518" s="930"/>
      <c r="I518" s="962"/>
      <c r="J518" s="930">
        <f t="shared" si="46"/>
        <v>0</v>
      </c>
      <c r="K518" s="930">
        <f t="shared" si="43"/>
        <v>0</v>
      </c>
      <c r="L518" s="705">
        <f t="shared" si="44"/>
        <v>0</v>
      </c>
      <c r="M518" s="537"/>
      <c r="N518" s="706">
        <f>+IF(A518="",0,IF(A518=Table!$A$5,L518,(IF(A518=Table!$A$3,0,IF(A518=Table!$A$4,L518,0)))))</f>
        <v>0</v>
      </c>
      <c r="O518" s="672"/>
      <c r="P518" s="707">
        <f>-IF(A518=Table!$A$5,I518,0)+IF(A518=Table!$A$5,H518,0)</f>
        <v>0</v>
      </c>
      <c r="Q518" s="539" t="str">
        <f t="shared" si="42"/>
        <v>01/1900</v>
      </c>
      <c r="R518" s="475">
        <f t="shared" si="47"/>
        <v>1</v>
      </c>
      <c r="S518" s="691"/>
      <c r="T518" s="691"/>
      <c r="U518" s="691"/>
      <c r="V518" s="691"/>
      <c r="W518" s="818"/>
      <c r="X518" s="818"/>
      <c r="Y518" s="818"/>
      <c r="Z518" s="818"/>
    </row>
    <row r="519" spans="1:26" ht="15">
      <c r="A519" s="537"/>
      <c r="B519" s="669"/>
      <c r="C519" s="537"/>
      <c r="D519" s="848" t="str">
        <f t="shared" si="45"/>
        <v>Caisse-01/1900</v>
      </c>
      <c r="E519" s="687"/>
      <c r="F519" s="680"/>
      <c r="G519" s="540"/>
      <c r="H519" s="930"/>
      <c r="I519" s="962"/>
      <c r="J519" s="930">
        <f t="shared" si="46"/>
        <v>0</v>
      </c>
      <c r="K519" s="930">
        <f t="shared" si="43"/>
        <v>0</v>
      </c>
      <c r="L519" s="705">
        <f t="shared" si="44"/>
        <v>0</v>
      </c>
      <c r="M519" s="537"/>
      <c r="N519" s="706">
        <f>+IF(A519="",0,IF(A519=Table!$A$5,L519,(IF(A519=Table!$A$3,0,IF(A519=Table!$A$4,L519,0)))))</f>
        <v>0</v>
      </c>
      <c r="O519" s="672"/>
      <c r="P519" s="707">
        <f>-IF(A519=Table!$A$5,I519,0)+IF(A519=Table!$A$5,H519,0)</f>
        <v>0</v>
      </c>
      <c r="Q519" s="539" t="str">
        <f t="shared" ref="Q519:Q582" si="48">+TEXT(B519,"mm/aaaa")</f>
        <v>01/1900</v>
      </c>
      <c r="R519" s="475">
        <f t="shared" si="47"/>
        <v>1</v>
      </c>
      <c r="S519" s="691"/>
      <c r="T519" s="691"/>
      <c r="U519" s="691"/>
      <c r="V519" s="691"/>
      <c r="W519" s="818"/>
      <c r="X519" s="818"/>
      <c r="Y519" s="818"/>
      <c r="Z519" s="818"/>
    </row>
    <row r="520" spans="1:26" ht="15">
      <c r="A520" s="537"/>
      <c r="B520" s="669"/>
      <c r="C520" s="537"/>
      <c r="D520" s="848" t="str">
        <f t="shared" si="45"/>
        <v>Caisse-01/1900</v>
      </c>
      <c r="E520" s="687"/>
      <c r="F520" s="680"/>
      <c r="G520" s="540"/>
      <c r="H520" s="930"/>
      <c r="I520" s="962"/>
      <c r="J520" s="930">
        <f t="shared" si="46"/>
        <v>0</v>
      </c>
      <c r="K520" s="930">
        <f t="shared" si="43"/>
        <v>0</v>
      </c>
      <c r="L520" s="705">
        <f t="shared" si="44"/>
        <v>0</v>
      </c>
      <c r="M520" s="537"/>
      <c r="N520" s="706">
        <f>+IF(A520="",0,IF(A520=Table!$A$5,L520,(IF(A520=Table!$A$3,0,IF(A520=Table!$A$4,L520,0)))))</f>
        <v>0</v>
      </c>
      <c r="O520" s="672"/>
      <c r="P520" s="707">
        <f>-IF(A520=Table!$A$5,I520,0)+IF(A520=Table!$A$5,H520,0)</f>
        <v>0</v>
      </c>
      <c r="Q520" s="539" t="str">
        <f t="shared" si="48"/>
        <v>01/1900</v>
      </c>
      <c r="R520" s="475">
        <f t="shared" si="47"/>
        <v>1</v>
      </c>
      <c r="S520" s="691"/>
      <c r="T520" s="691"/>
      <c r="U520" s="691"/>
      <c r="V520" s="691"/>
      <c r="W520" s="818"/>
      <c r="X520" s="818"/>
      <c r="Y520" s="818"/>
      <c r="Z520" s="818"/>
    </row>
    <row r="521" spans="1:26" ht="15">
      <c r="A521" s="537"/>
      <c r="B521" s="669"/>
      <c r="C521" s="537"/>
      <c r="D521" s="848" t="str">
        <f t="shared" si="45"/>
        <v>Caisse-01/1900</v>
      </c>
      <c r="E521" s="541"/>
      <c r="F521" s="680"/>
      <c r="G521" s="540"/>
      <c r="H521" s="930"/>
      <c r="I521" s="962"/>
      <c r="J521" s="930">
        <f t="shared" si="46"/>
        <v>0</v>
      </c>
      <c r="K521" s="930">
        <f t="shared" si="43"/>
        <v>0</v>
      </c>
      <c r="L521" s="705">
        <f t="shared" si="44"/>
        <v>0</v>
      </c>
      <c r="M521" s="537"/>
      <c r="N521" s="706">
        <f>+IF(A521="",0,IF(A521=Table!$A$5,L521,(IF(A521=Table!$A$3,0,IF(A521=Table!$A$4,L521,0)))))</f>
        <v>0</v>
      </c>
      <c r="O521" s="672"/>
      <c r="P521" s="707">
        <f>-IF(A521=Table!$A$5,I521,0)+IF(A521=Table!$A$5,H521,0)</f>
        <v>0</v>
      </c>
      <c r="Q521" s="539" t="str">
        <f t="shared" si="48"/>
        <v>01/1900</v>
      </c>
      <c r="R521" s="475">
        <f t="shared" si="47"/>
        <v>1</v>
      </c>
      <c r="S521" s="691"/>
      <c r="T521" s="691"/>
      <c r="U521" s="691"/>
      <c r="V521" s="691"/>
      <c r="W521" s="818"/>
      <c r="X521" s="818"/>
      <c r="Y521" s="818"/>
      <c r="Z521" s="818"/>
    </row>
    <row r="522" spans="1:26" ht="15">
      <c r="A522" s="537"/>
      <c r="B522" s="669"/>
      <c r="C522" s="537"/>
      <c r="D522" s="848" t="str">
        <f t="shared" si="45"/>
        <v>Caisse-01/1900</v>
      </c>
      <c r="E522" s="541"/>
      <c r="F522" s="680"/>
      <c r="G522" s="540"/>
      <c r="H522" s="930"/>
      <c r="I522" s="962"/>
      <c r="J522" s="930">
        <f t="shared" si="46"/>
        <v>0</v>
      </c>
      <c r="K522" s="930">
        <f t="shared" si="43"/>
        <v>0</v>
      </c>
      <c r="L522" s="705">
        <f t="shared" si="44"/>
        <v>0</v>
      </c>
      <c r="M522" s="537"/>
      <c r="N522" s="706">
        <f>+IF(A522="",0,IF(A522=Table!$A$5,L522,(IF(A522=Table!$A$3,0,IF(A522=Table!$A$4,L522,0)))))</f>
        <v>0</v>
      </c>
      <c r="O522" s="672"/>
      <c r="P522" s="707">
        <f>-IF(A522=Table!$A$5,I522,0)+IF(A522=Table!$A$5,H522,0)</f>
        <v>0</v>
      </c>
      <c r="Q522" s="539" t="str">
        <f t="shared" si="48"/>
        <v>01/1900</v>
      </c>
      <c r="R522" s="475">
        <f t="shared" si="47"/>
        <v>1</v>
      </c>
      <c r="S522" s="691"/>
      <c r="T522" s="691"/>
      <c r="U522" s="691"/>
      <c r="V522" s="691"/>
      <c r="W522" s="818"/>
      <c r="X522" s="818"/>
      <c r="Y522" s="818"/>
      <c r="Z522" s="818"/>
    </row>
    <row r="523" spans="1:26" ht="15">
      <c r="A523" s="537"/>
      <c r="B523" s="669"/>
      <c r="C523" s="537"/>
      <c r="D523" s="848" t="str">
        <f t="shared" si="45"/>
        <v>Caisse-01/1900</v>
      </c>
      <c r="E523" s="687"/>
      <c r="F523" s="680"/>
      <c r="G523" s="540"/>
      <c r="H523" s="930"/>
      <c r="I523" s="962"/>
      <c r="J523" s="930">
        <f t="shared" si="46"/>
        <v>0</v>
      </c>
      <c r="K523" s="930">
        <f t="shared" ref="K523:K586" si="49">+IFERROR((+INDEX($O$4:$Z$4,MATCH(Q523,$O$3:$Z$3,0))),0)</f>
        <v>0</v>
      </c>
      <c r="L523" s="705">
        <f t="shared" ref="L523:L586" si="50">IFERROR((H523/K523-I523/K523),0)</f>
        <v>0</v>
      </c>
      <c r="M523" s="537"/>
      <c r="N523" s="706">
        <f>+IF(A523="",0,IF(A523=Table!$A$5,L523,(IF(A523=Table!$A$3,0,IF(A523=Table!$A$4,L523,0)))))</f>
        <v>0</v>
      </c>
      <c r="O523" s="672"/>
      <c r="P523" s="707">
        <f>-IF(A523=Table!$A$5,I523,0)+IF(A523=Table!$A$5,H523,0)</f>
        <v>0</v>
      </c>
      <c r="Q523" s="539" t="str">
        <f t="shared" si="48"/>
        <v>01/1900</v>
      </c>
      <c r="R523" s="475">
        <f t="shared" si="47"/>
        <v>1</v>
      </c>
      <c r="S523" s="691"/>
      <c r="T523" s="691"/>
      <c r="U523" s="691"/>
      <c r="V523" s="691"/>
      <c r="W523" s="818"/>
      <c r="X523" s="818"/>
      <c r="Y523" s="818"/>
      <c r="Z523" s="818"/>
    </row>
    <row r="524" spans="1:26" ht="15">
      <c r="A524" s="537"/>
      <c r="B524" s="669"/>
      <c r="C524" s="537"/>
      <c r="D524" s="848" t="str">
        <f t="shared" ref="D524:D587" si="51">"Caisse-"&amp;Q524</f>
        <v>Caisse-01/1900</v>
      </c>
      <c r="E524" s="687"/>
      <c r="F524" s="680"/>
      <c r="G524" s="540"/>
      <c r="H524" s="930"/>
      <c r="I524" s="962"/>
      <c r="J524" s="930">
        <f t="shared" ref="J524:J587" si="52">+J523+H524-I524</f>
        <v>0</v>
      </c>
      <c r="K524" s="930">
        <f t="shared" si="49"/>
        <v>0</v>
      </c>
      <c r="L524" s="705">
        <f t="shared" si="50"/>
        <v>0</v>
      </c>
      <c r="M524" s="537"/>
      <c r="N524" s="706">
        <f>+IF(A524="",0,IF(A524=Table!$A$5,L524,(IF(A524=Table!$A$3,0,IF(A524=Table!$A$4,L524,0)))))</f>
        <v>0</v>
      </c>
      <c r="O524" s="672"/>
      <c r="P524" s="707">
        <f>-IF(A524=Table!$A$5,I524,0)+IF(A524=Table!$A$5,H524,0)</f>
        <v>0</v>
      </c>
      <c r="Q524" s="539" t="str">
        <f t="shared" si="48"/>
        <v>01/1900</v>
      </c>
      <c r="R524" s="475">
        <f t="shared" ref="R524:R587" si="53">ROUNDUP(MONTH(Q524)/3,0)</f>
        <v>1</v>
      </c>
      <c r="S524" s="691"/>
      <c r="T524" s="691"/>
      <c r="U524" s="691"/>
      <c r="V524" s="691"/>
      <c r="W524" s="818"/>
      <c r="X524" s="818"/>
      <c r="Y524" s="818"/>
      <c r="Z524" s="818"/>
    </row>
    <row r="525" spans="1:26" ht="15">
      <c r="A525" s="537"/>
      <c r="B525" s="669"/>
      <c r="C525" s="537"/>
      <c r="D525" s="848" t="str">
        <f t="shared" si="51"/>
        <v>Caisse-01/1900</v>
      </c>
      <c r="E525" s="541"/>
      <c r="F525" s="680"/>
      <c r="G525" s="540"/>
      <c r="H525" s="930"/>
      <c r="I525" s="962"/>
      <c r="J525" s="930">
        <f t="shared" si="52"/>
        <v>0</v>
      </c>
      <c r="K525" s="930">
        <f t="shared" si="49"/>
        <v>0</v>
      </c>
      <c r="L525" s="705">
        <f t="shared" si="50"/>
        <v>0</v>
      </c>
      <c r="M525" s="537"/>
      <c r="N525" s="706">
        <f>+IF(A525="",0,IF(A525=Table!$A$5,L525,(IF(A525=Table!$A$3,0,IF(A525=Table!$A$4,L525,0)))))</f>
        <v>0</v>
      </c>
      <c r="O525" s="672"/>
      <c r="P525" s="707">
        <f>-IF(A525=Table!$A$5,I525,0)+IF(A525=Table!$A$5,H525,0)</f>
        <v>0</v>
      </c>
      <c r="Q525" s="539" t="str">
        <f t="shared" si="48"/>
        <v>01/1900</v>
      </c>
      <c r="R525" s="475">
        <f t="shared" si="53"/>
        <v>1</v>
      </c>
      <c r="S525" s="691"/>
      <c r="T525" s="691"/>
      <c r="U525" s="691"/>
      <c r="V525" s="691"/>
      <c r="W525" s="818"/>
      <c r="X525" s="818"/>
      <c r="Y525" s="818"/>
      <c r="Z525" s="818"/>
    </row>
    <row r="526" spans="1:26" ht="15">
      <c r="A526" s="537"/>
      <c r="B526" s="669"/>
      <c r="C526" s="537"/>
      <c r="D526" s="848" t="str">
        <f t="shared" si="51"/>
        <v>Caisse-01/1900</v>
      </c>
      <c r="E526" s="541"/>
      <c r="F526" s="680"/>
      <c r="G526" s="540"/>
      <c r="H526" s="930"/>
      <c r="I526" s="962"/>
      <c r="J526" s="930">
        <f t="shared" si="52"/>
        <v>0</v>
      </c>
      <c r="K526" s="930">
        <f t="shared" si="49"/>
        <v>0</v>
      </c>
      <c r="L526" s="705">
        <f t="shared" si="50"/>
        <v>0</v>
      </c>
      <c r="M526" s="537"/>
      <c r="N526" s="706">
        <f>+IF(A526="",0,IF(A526=Table!$A$5,L526,(IF(A526=Table!$A$3,0,IF(A526=Table!$A$4,L526,0)))))</f>
        <v>0</v>
      </c>
      <c r="O526" s="672"/>
      <c r="P526" s="707">
        <f>-IF(A526=Table!$A$5,I526,0)+IF(A526=Table!$A$5,H526,0)</f>
        <v>0</v>
      </c>
      <c r="Q526" s="539" t="str">
        <f t="shared" si="48"/>
        <v>01/1900</v>
      </c>
      <c r="R526" s="475">
        <f t="shared" si="53"/>
        <v>1</v>
      </c>
      <c r="S526" s="691"/>
      <c r="T526" s="691"/>
      <c r="U526" s="691"/>
      <c r="V526" s="691"/>
      <c r="W526" s="818"/>
      <c r="X526" s="818"/>
      <c r="Y526" s="818"/>
      <c r="Z526" s="818"/>
    </row>
    <row r="527" spans="1:26" ht="15">
      <c r="A527" s="537"/>
      <c r="B527" s="669"/>
      <c r="C527" s="537"/>
      <c r="D527" s="848" t="str">
        <f t="shared" si="51"/>
        <v>Caisse-01/1900</v>
      </c>
      <c r="E527" s="541"/>
      <c r="F527" s="680"/>
      <c r="G527" s="540"/>
      <c r="H527" s="930"/>
      <c r="I527" s="962"/>
      <c r="J527" s="930">
        <f t="shared" si="52"/>
        <v>0</v>
      </c>
      <c r="K527" s="930">
        <f t="shared" si="49"/>
        <v>0</v>
      </c>
      <c r="L527" s="705">
        <f t="shared" si="50"/>
        <v>0</v>
      </c>
      <c r="M527" s="537"/>
      <c r="N527" s="706">
        <f>+IF(A527="",0,IF(A527=Table!$A$5,L527,(IF(A527=Table!$A$3,0,IF(A527=Table!$A$4,L527,0)))))</f>
        <v>0</v>
      </c>
      <c r="O527" s="672"/>
      <c r="P527" s="707">
        <f>-IF(A527=Table!$A$5,I527,0)+IF(A527=Table!$A$5,H527,0)</f>
        <v>0</v>
      </c>
      <c r="Q527" s="539" t="str">
        <f t="shared" si="48"/>
        <v>01/1900</v>
      </c>
      <c r="R527" s="475">
        <f t="shared" si="53"/>
        <v>1</v>
      </c>
      <c r="S527" s="691"/>
      <c r="T527" s="691"/>
      <c r="U527" s="691"/>
      <c r="V527" s="691"/>
      <c r="W527" s="818"/>
      <c r="X527" s="818"/>
      <c r="Y527" s="818"/>
      <c r="Z527" s="818"/>
    </row>
    <row r="528" spans="1:26" ht="15">
      <c r="A528" s="537"/>
      <c r="B528" s="669"/>
      <c r="C528" s="537"/>
      <c r="D528" s="848" t="str">
        <f t="shared" si="51"/>
        <v>Caisse-01/1900</v>
      </c>
      <c r="E528" s="687"/>
      <c r="F528" s="680"/>
      <c r="G528" s="540"/>
      <c r="H528" s="930"/>
      <c r="I528" s="962"/>
      <c r="J528" s="930">
        <f t="shared" si="52"/>
        <v>0</v>
      </c>
      <c r="K528" s="930">
        <f t="shared" si="49"/>
        <v>0</v>
      </c>
      <c r="L528" s="705">
        <f t="shared" si="50"/>
        <v>0</v>
      </c>
      <c r="M528" s="537"/>
      <c r="N528" s="706">
        <f>+IF(A528="",0,IF(A528=Table!$A$5,L528,(IF(A528=Table!$A$3,0,IF(A528=Table!$A$4,L528,0)))))</f>
        <v>0</v>
      </c>
      <c r="O528" s="672"/>
      <c r="P528" s="707">
        <f>-IF(A528=Table!$A$5,I528,0)+IF(A528=Table!$A$5,H528,0)</f>
        <v>0</v>
      </c>
      <c r="Q528" s="539" t="str">
        <f t="shared" si="48"/>
        <v>01/1900</v>
      </c>
      <c r="R528" s="475">
        <f t="shared" si="53"/>
        <v>1</v>
      </c>
      <c r="S528" s="691"/>
      <c r="T528" s="691"/>
      <c r="U528" s="691"/>
      <c r="V528" s="691"/>
      <c r="W528" s="818"/>
      <c r="X528" s="818"/>
      <c r="Y528" s="818"/>
      <c r="Z528" s="818"/>
    </row>
    <row r="529" spans="1:26" ht="15">
      <c r="A529" s="537"/>
      <c r="B529" s="669"/>
      <c r="C529" s="537"/>
      <c r="D529" s="848" t="str">
        <f t="shared" si="51"/>
        <v>Caisse-01/1900</v>
      </c>
      <c r="E529" s="541"/>
      <c r="F529" s="680"/>
      <c r="G529" s="540"/>
      <c r="H529" s="930"/>
      <c r="I529" s="962"/>
      <c r="J529" s="930">
        <f t="shared" si="52"/>
        <v>0</v>
      </c>
      <c r="K529" s="930">
        <f t="shared" si="49"/>
        <v>0</v>
      </c>
      <c r="L529" s="705">
        <f t="shared" si="50"/>
        <v>0</v>
      </c>
      <c r="M529" s="537"/>
      <c r="N529" s="706">
        <f>+IF(A529="",0,IF(A529=Table!$A$5,L529,(IF(A529=Table!$A$3,0,IF(A529=Table!$A$4,L529,0)))))</f>
        <v>0</v>
      </c>
      <c r="O529" s="672"/>
      <c r="P529" s="707">
        <f>-IF(A529=Table!$A$5,I529,0)+IF(A529=Table!$A$5,H529,0)</f>
        <v>0</v>
      </c>
      <c r="Q529" s="539" t="str">
        <f t="shared" si="48"/>
        <v>01/1900</v>
      </c>
      <c r="R529" s="475">
        <f t="shared" si="53"/>
        <v>1</v>
      </c>
      <c r="S529" s="691"/>
      <c r="T529" s="691"/>
      <c r="U529" s="691"/>
      <c r="V529" s="691"/>
      <c r="W529" s="818"/>
      <c r="X529" s="818"/>
      <c r="Y529" s="818"/>
      <c r="Z529" s="818"/>
    </row>
    <row r="530" spans="1:26" ht="15">
      <c r="A530" s="537"/>
      <c r="B530" s="669"/>
      <c r="C530" s="537"/>
      <c r="D530" s="848" t="str">
        <f t="shared" si="51"/>
        <v>Caisse-01/1900</v>
      </c>
      <c r="E530" s="687"/>
      <c r="F530" s="680"/>
      <c r="G530" s="540"/>
      <c r="H530" s="930"/>
      <c r="I530" s="962"/>
      <c r="J530" s="930">
        <f t="shared" si="52"/>
        <v>0</v>
      </c>
      <c r="K530" s="930">
        <f t="shared" si="49"/>
        <v>0</v>
      </c>
      <c r="L530" s="705">
        <f t="shared" si="50"/>
        <v>0</v>
      </c>
      <c r="M530" s="537"/>
      <c r="N530" s="706">
        <f>+IF(A530="",0,IF(A530=Table!$A$5,L530,(IF(A530=Table!$A$3,0,IF(A530=Table!$A$4,L530,0)))))</f>
        <v>0</v>
      </c>
      <c r="O530" s="672"/>
      <c r="P530" s="707">
        <f>-IF(A530=Table!$A$5,I530,0)+IF(A530=Table!$A$5,H530,0)</f>
        <v>0</v>
      </c>
      <c r="Q530" s="539" t="str">
        <f t="shared" si="48"/>
        <v>01/1900</v>
      </c>
      <c r="R530" s="475">
        <f t="shared" si="53"/>
        <v>1</v>
      </c>
      <c r="S530" s="691"/>
      <c r="T530" s="691"/>
      <c r="U530" s="691"/>
      <c r="V530" s="691"/>
      <c r="W530" s="818"/>
      <c r="X530" s="818"/>
      <c r="Y530" s="818"/>
      <c r="Z530" s="818"/>
    </row>
    <row r="531" spans="1:26" ht="15">
      <c r="A531" s="537"/>
      <c r="B531" s="669"/>
      <c r="C531" s="537"/>
      <c r="D531" s="848" t="str">
        <f t="shared" si="51"/>
        <v>Caisse-01/1900</v>
      </c>
      <c r="E531" s="687"/>
      <c r="F531" s="673"/>
      <c r="G531" s="540"/>
      <c r="H531" s="930"/>
      <c r="I531" s="962"/>
      <c r="J531" s="930">
        <f t="shared" si="52"/>
        <v>0</v>
      </c>
      <c r="K531" s="930">
        <f t="shared" si="49"/>
        <v>0</v>
      </c>
      <c r="L531" s="705">
        <f t="shared" si="50"/>
        <v>0</v>
      </c>
      <c r="M531" s="537"/>
      <c r="N531" s="706">
        <f>+IF(A531="",0,IF(A531=Table!$A$5,L531,(IF(A531=Table!$A$3,0,IF(A531=Table!$A$4,L531,0)))))</f>
        <v>0</v>
      </c>
      <c r="O531" s="672"/>
      <c r="P531" s="707">
        <f>-IF(A531=Table!$A$5,I531,0)+IF(A531=Table!$A$5,H531,0)</f>
        <v>0</v>
      </c>
      <c r="Q531" s="539" t="str">
        <f t="shared" si="48"/>
        <v>01/1900</v>
      </c>
      <c r="R531" s="475">
        <f t="shared" si="53"/>
        <v>1</v>
      </c>
      <c r="S531" s="691"/>
      <c r="T531" s="691"/>
      <c r="U531" s="691"/>
      <c r="V531" s="691"/>
      <c r="W531" s="818"/>
      <c r="X531" s="818"/>
      <c r="Y531" s="818"/>
      <c r="Z531" s="818"/>
    </row>
    <row r="532" spans="1:26" ht="15">
      <c r="A532" s="537"/>
      <c r="B532" s="669"/>
      <c r="C532" s="537"/>
      <c r="D532" s="848" t="str">
        <f t="shared" si="51"/>
        <v>Caisse-01/1900</v>
      </c>
      <c r="E532" s="541"/>
      <c r="F532" s="680"/>
      <c r="G532" s="540"/>
      <c r="H532" s="930"/>
      <c r="I532" s="962"/>
      <c r="J532" s="930">
        <f t="shared" si="52"/>
        <v>0</v>
      </c>
      <c r="K532" s="930">
        <f t="shared" si="49"/>
        <v>0</v>
      </c>
      <c r="L532" s="705">
        <f t="shared" si="50"/>
        <v>0</v>
      </c>
      <c r="M532" s="537"/>
      <c r="N532" s="706">
        <f>+IF(A532="",0,IF(A532=Table!$A$5,L532,(IF(A532=Table!$A$3,0,IF(A532=Table!$A$4,L532,0)))))</f>
        <v>0</v>
      </c>
      <c r="O532" s="672"/>
      <c r="P532" s="707">
        <f>-IF(A532=Table!$A$5,I532,0)+IF(A532=Table!$A$5,H532,0)</f>
        <v>0</v>
      </c>
      <c r="Q532" s="539" t="str">
        <f t="shared" si="48"/>
        <v>01/1900</v>
      </c>
      <c r="R532" s="475">
        <f t="shared" si="53"/>
        <v>1</v>
      </c>
      <c r="S532" s="691"/>
      <c r="T532" s="691"/>
      <c r="U532" s="691"/>
      <c r="V532" s="691"/>
      <c r="W532" s="818"/>
      <c r="X532" s="818"/>
      <c r="Y532" s="818"/>
      <c r="Z532" s="818"/>
    </row>
    <row r="533" spans="1:26" ht="15">
      <c r="A533" s="537"/>
      <c r="B533" s="669"/>
      <c r="C533" s="537"/>
      <c r="D533" s="848" t="str">
        <f t="shared" si="51"/>
        <v>Caisse-01/1900</v>
      </c>
      <c r="E533" s="687"/>
      <c r="F533" s="680"/>
      <c r="G533" s="540"/>
      <c r="H533" s="930"/>
      <c r="I533" s="962"/>
      <c r="J533" s="930">
        <f t="shared" si="52"/>
        <v>0</v>
      </c>
      <c r="K533" s="930">
        <f t="shared" si="49"/>
        <v>0</v>
      </c>
      <c r="L533" s="705">
        <f t="shared" si="50"/>
        <v>0</v>
      </c>
      <c r="M533" s="537"/>
      <c r="N533" s="706">
        <f>+IF(A533="",0,IF(A533=Table!$A$5,L533,(IF(A533=Table!$A$3,0,IF(A533=Table!$A$4,L533,0)))))</f>
        <v>0</v>
      </c>
      <c r="O533" s="672"/>
      <c r="P533" s="707">
        <f>-IF(A533=Table!$A$5,I533,0)+IF(A533=Table!$A$5,H533,0)</f>
        <v>0</v>
      </c>
      <c r="Q533" s="539" t="str">
        <f t="shared" si="48"/>
        <v>01/1900</v>
      </c>
      <c r="R533" s="475">
        <f t="shared" si="53"/>
        <v>1</v>
      </c>
      <c r="S533" s="691"/>
      <c r="T533" s="691"/>
      <c r="U533" s="691"/>
      <c r="V533" s="691"/>
      <c r="W533" s="818"/>
      <c r="X533" s="818"/>
      <c r="Y533" s="818"/>
      <c r="Z533" s="818"/>
    </row>
    <row r="534" spans="1:26" ht="15">
      <c r="A534" s="537"/>
      <c r="B534" s="669"/>
      <c r="C534" s="537"/>
      <c r="D534" s="848" t="str">
        <f t="shared" si="51"/>
        <v>Caisse-01/1900</v>
      </c>
      <c r="E534" s="687"/>
      <c r="F534" s="680"/>
      <c r="G534" s="540"/>
      <c r="H534" s="930"/>
      <c r="I534" s="962"/>
      <c r="J534" s="930">
        <f t="shared" si="52"/>
        <v>0</v>
      </c>
      <c r="K534" s="930">
        <f t="shared" si="49"/>
        <v>0</v>
      </c>
      <c r="L534" s="705">
        <f t="shared" si="50"/>
        <v>0</v>
      </c>
      <c r="M534" s="537"/>
      <c r="N534" s="706">
        <f>+IF(A534="",0,IF(A534=Table!$A$5,L534,(IF(A534=Table!$A$3,0,IF(A534=Table!$A$4,L534,0)))))</f>
        <v>0</v>
      </c>
      <c r="O534" s="672"/>
      <c r="P534" s="707">
        <f>-IF(A534=Table!$A$5,I534,0)+IF(A534=Table!$A$5,H534,0)</f>
        <v>0</v>
      </c>
      <c r="Q534" s="539" t="str">
        <f t="shared" si="48"/>
        <v>01/1900</v>
      </c>
      <c r="R534" s="475">
        <f t="shared" si="53"/>
        <v>1</v>
      </c>
      <c r="S534" s="691"/>
      <c r="T534" s="691"/>
      <c r="U534" s="691"/>
      <c r="V534" s="691"/>
      <c r="W534" s="818"/>
      <c r="X534" s="818"/>
      <c r="Y534" s="818"/>
      <c r="Z534" s="818"/>
    </row>
    <row r="535" spans="1:26" ht="15">
      <c r="A535" s="537"/>
      <c r="B535" s="669"/>
      <c r="C535" s="537"/>
      <c r="D535" s="848" t="str">
        <f t="shared" si="51"/>
        <v>Caisse-01/1900</v>
      </c>
      <c r="E535" s="687"/>
      <c r="F535" s="680"/>
      <c r="G535" s="540"/>
      <c r="H535" s="930"/>
      <c r="I535" s="962"/>
      <c r="J535" s="930">
        <f t="shared" si="52"/>
        <v>0</v>
      </c>
      <c r="K535" s="930">
        <f t="shared" si="49"/>
        <v>0</v>
      </c>
      <c r="L535" s="705">
        <f t="shared" si="50"/>
        <v>0</v>
      </c>
      <c r="M535" s="537"/>
      <c r="N535" s="706">
        <f>+IF(A535="",0,IF(A535=Table!$A$5,L535,(IF(A535=Table!$A$3,0,IF(A535=Table!$A$4,L535,0)))))</f>
        <v>0</v>
      </c>
      <c r="O535" s="672"/>
      <c r="P535" s="707">
        <f>-IF(A535=Table!$A$5,I535,0)+IF(A535=Table!$A$5,H535,0)</f>
        <v>0</v>
      </c>
      <c r="Q535" s="539" t="str">
        <f t="shared" si="48"/>
        <v>01/1900</v>
      </c>
      <c r="R535" s="475">
        <f t="shared" si="53"/>
        <v>1</v>
      </c>
      <c r="S535" s="691"/>
      <c r="T535" s="691"/>
      <c r="U535" s="691"/>
      <c r="V535" s="691"/>
      <c r="W535" s="818"/>
      <c r="X535" s="818"/>
      <c r="Y535" s="818"/>
      <c r="Z535" s="818"/>
    </row>
    <row r="536" spans="1:26" ht="15">
      <c r="A536" s="537"/>
      <c r="B536" s="669"/>
      <c r="C536" s="537"/>
      <c r="D536" s="848" t="str">
        <f t="shared" si="51"/>
        <v>Caisse-01/1900</v>
      </c>
      <c r="E536" s="687"/>
      <c r="F536" s="680"/>
      <c r="G536" s="540"/>
      <c r="H536" s="930"/>
      <c r="I536" s="962"/>
      <c r="J536" s="930">
        <f t="shared" si="52"/>
        <v>0</v>
      </c>
      <c r="K536" s="930">
        <f t="shared" si="49"/>
        <v>0</v>
      </c>
      <c r="L536" s="705">
        <f t="shared" si="50"/>
        <v>0</v>
      </c>
      <c r="M536" s="537"/>
      <c r="N536" s="706">
        <f>+IF(A536="",0,IF(A536=Table!$A$5,L536,(IF(A536=Table!$A$3,0,IF(A536=Table!$A$4,L536,0)))))</f>
        <v>0</v>
      </c>
      <c r="O536" s="672"/>
      <c r="P536" s="707">
        <f>-IF(A536=Table!$A$5,I536,0)+IF(A536=Table!$A$5,H536,0)</f>
        <v>0</v>
      </c>
      <c r="Q536" s="539" t="str">
        <f t="shared" si="48"/>
        <v>01/1900</v>
      </c>
      <c r="R536" s="475">
        <f t="shared" si="53"/>
        <v>1</v>
      </c>
      <c r="S536" s="691"/>
      <c r="T536" s="691"/>
      <c r="U536" s="691"/>
      <c r="V536" s="691"/>
      <c r="W536" s="818"/>
      <c r="X536" s="818"/>
      <c r="Y536" s="818"/>
      <c r="Z536" s="818"/>
    </row>
    <row r="537" spans="1:26" ht="15">
      <c r="A537" s="537"/>
      <c r="B537" s="669"/>
      <c r="C537" s="537"/>
      <c r="D537" s="848" t="str">
        <f t="shared" si="51"/>
        <v>Caisse-01/1900</v>
      </c>
      <c r="E537" s="541"/>
      <c r="F537" s="680"/>
      <c r="G537" s="540"/>
      <c r="H537" s="930"/>
      <c r="I537" s="962"/>
      <c r="J537" s="930">
        <f t="shared" si="52"/>
        <v>0</v>
      </c>
      <c r="K537" s="930">
        <f t="shared" si="49"/>
        <v>0</v>
      </c>
      <c r="L537" s="705">
        <f t="shared" si="50"/>
        <v>0</v>
      </c>
      <c r="M537" s="537"/>
      <c r="N537" s="706">
        <f>+IF(A537="",0,IF(A537=Table!$A$5,L537,(IF(A537=Table!$A$3,0,IF(A537=Table!$A$4,L537,0)))))</f>
        <v>0</v>
      </c>
      <c r="O537" s="672"/>
      <c r="P537" s="707">
        <f>-IF(A537=Table!$A$5,I537,0)+IF(A537=Table!$A$5,H537,0)</f>
        <v>0</v>
      </c>
      <c r="Q537" s="539" t="str">
        <f t="shared" si="48"/>
        <v>01/1900</v>
      </c>
      <c r="R537" s="475">
        <f t="shared" si="53"/>
        <v>1</v>
      </c>
      <c r="S537" s="691"/>
      <c r="T537" s="691"/>
      <c r="U537" s="691"/>
      <c r="V537" s="691"/>
      <c r="W537" s="818"/>
      <c r="X537" s="818"/>
      <c r="Y537" s="818"/>
      <c r="Z537" s="818"/>
    </row>
    <row r="538" spans="1:26" ht="15">
      <c r="A538" s="537"/>
      <c r="B538" s="669"/>
      <c r="C538" s="537"/>
      <c r="D538" s="848" t="str">
        <f t="shared" si="51"/>
        <v>Caisse-01/1900</v>
      </c>
      <c r="E538" s="541"/>
      <c r="F538" s="680"/>
      <c r="G538" s="540"/>
      <c r="H538" s="930"/>
      <c r="I538" s="962"/>
      <c r="J538" s="930">
        <f t="shared" si="52"/>
        <v>0</v>
      </c>
      <c r="K538" s="930">
        <f t="shared" si="49"/>
        <v>0</v>
      </c>
      <c r="L538" s="705">
        <f t="shared" si="50"/>
        <v>0</v>
      </c>
      <c r="M538" s="537"/>
      <c r="N538" s="706">
        <f>+IF(A538="",0,IF(A538=Table!$A$5,L538,(IF(A538=Table!$A$3,0,IF(A538=Table!$A$4,L538,0)))))</f>
        <v>0</v>
      </c>
      <c r="O538" s="672"/>
      <c r="P538" s="707">
        <f>-IF(A538=Table!$A$5,I538,0)+IF(A538=Table!$A$5,H538,0)</f>
        <v>0</v>
      </c>
      <c r="Q538" s="539" t="str">
        <f t="shared" si="48"/>
        <v>01/1900</v>
      </c>
      <c r="R538" s="475">
        <f t="shared" si="53"/>
        <v>1</v>
      </c>
      <c r="S538" s="691"/>
      <c r="T538" s="691"/>
      <c r="U538" s="691"/>
      <c r="V538" s="691"/>
      <c r="W538" s="818"/>
      <c r="X538" s="818"/>
      <c r="Y538" s="818"/>
      <c r="Z538" s="818"/>
    </row>
    <row r="539" spans="1:26" ht="15">
      <c r="A539" s="537"/>
      <c r="B539" s="669"/>
      <c r="C539" s="537"/>
      <c r="D539" s="848" t="str">
        <f t="shared" si="51"/>
        <v>Caisse-01/1900</v>
      </c>
      <c r="E539" s="541"/>
      <c r="F539" s="680"/>
      <c r="G539" s="540"/>
      <c r="H539" s="930"/>
      <c r="I539" s="962"/>
      <c r="J539" s="930">
        <f t="shared" si="52"/>
        <v>0</v>
      </c>
      <c r="K539" s="930">
        <f t="shared" si="49"/>
        <v>0</v>
      </c>
      <c r="L539" s="705">
        <f t="shared" si="50"/>
        <v>0</v>
      </c>
      <c r="M539" s="537"/>
      <c r="N539" s="706">
        <f>+IF(A539="",0,IF(A539=Table!$A$5,L539,(IF(A539=Table!$A$3,0,IF(A539=Table!$A$4,L539,0)))))</f>
        <v>0</v>
      </c>
      <c r="O539" s="672"/>
      <c r="P539" s="707">
        <f>-IF(A539=Table!$A$5,I539,0)+IF(A539=Table!$A$5,H539,0)</f>
        <v>0</v>
      </c>
      <c r="Q539" s="539" t="str">
        <f t="shared" si="48"/>
        <v>01/1900</v>
      </c>
      <c r="R539" s="475">
        <f t="shared" si="53"/>
        <v>1</v>
      </c>
      <c r="S539" s="691"/>
      <c r="T539" s="691"/>
      <c r="U539" s="691"/>
      <c r="V539" s="691"/>
      <c r="W539" s="818"/>
      <c r="X539" s="818"/>
      <c r="Y539" s="818"/>
      <c r="Z539" s="818"/>
    </row>
    <row r="540" spans="1:26" ht="15">
      <c r="A540" s="537"/>
      <c r="B540" s="669"/>
      <c r="C540" s="537"/>
      <c r="D540" s="848" t="str">
        <f t="shared" si="51"/>
        <v>Caisse-01/1900</v>
      </c>
      <c r="E540" s="541"/>
      <c r="F540" s="680"/>
      <c r="G540" s="540"/>
      <c r="H540" s="930"/>
      <c r="I540" s="962"/>
      <c r="J540" s="930">
        <f t="shared" si="52"/>
        <v>0</v>
      </c>
      <c r="K540" s="930">
        <f t="shared" si="49"/>
        <v>0</v>
      </c>
      <c r="L540" s="705">
        <f t="shared" si="50"/>
        <v>0</v>
      </c>
      <c r="M540" s="537"/>
      <c r="N540" s="706">
        <f>+IF(A540="",0,IF(A540=Table!$A$5,L540,(IF(A540=Table!$A$3,0,IF(A540=Table!$A$4,L540,0)))))</f>
        <v>0</v>
      </c>
      <c r="O540" s="672"/>
      <c r="P540" s="707">
        <f>-IF(A540=Table!$A$5,I540,0)+IF(A540=Table!$A$5,H540,0)</f>
        <v>0</v>
      </c>
      <c r="Q540" s="539" t="str">
        <f t="shared" si="48"/>
        <v>01/1900</v>
      </c>
      <c r="R540" s="475">
        <f t="shared" si="53"/>
        <v>1</v>
      </c>
      <c r="S540" s="691"/>
      <c r="T540" s="691"/>
      <c r="U540" s="691"/>
      <c r="V540" s="691"/>
      <c r="W540" s="818"/>
      <c r="X540" s="818"/>
      <c r="Y540" s="818"/>
      <c r="Z540" s="818"/>
    </row>
    <row r="541" spans="1:26" ht="15">
      <c r="A541" s="537"/>
      <c r="B541" s="669"/>
      <c r="C541" s="537"/>
      <c r="D541" s="848" t="str">
        <f t="shared" si="51"/>
        <v>Caisse-01/1900</v>
      </c>
      <c r="E541" s="541"/>
      <c r="F541" s="680"/>
      <c r="G541" s="540"/>
      <c r="H541" s="930"/>
      <c r="I541" s="962"/>
      <c r="J541" s="930">
        <f t="shared" si="52"/>
        <v>0</v>
      </c>
      <c r="K541" s="930">
        <f t="shared" si="49"/>
        <v>0</v>
      </c>
      <c r="L541" s="705">
        <f t="shared" si="50"/>
        <v>0</v>
      </c>
      <c r="M541" s="537"/>
      <c r="N541" s="706">
        <f>+IF(A541="",0,IF(A541=Table!$A$5,L541,(IF(A541=Table!$A$3,0,IF(A541=Table!$A$4,L541,0)))))</f>
        <v>0</v>
      </c>
      <c r="O541" s="672"/>
      <c r="P541" s="707">
        <f>-IF(A541=Table!$A$5,I541,0)+IF(A541=Table!$A$5,H541,0)</f>
        <v>0</v>
      </c>
      <c r="Q541" s="539" t="str">
        <f t="shared" si="48"/>
        <v>01/1900</v>
      </c>
      <c r="R541" s="475">
        <f t="shared" si="53"/>
        <v>1</v>
      </c>
      <c r="S541" s="691"/>
      <c r="T541" s="691"/>
      <c r="U541" s="691"/>
      <c r="V541" s="691"/>
      <c r="W541" s="818"/>
      <c r="X541" s="818"/>
      <c r="Y541" s="818"/>
      <c r="Z541" s="818"/>
    </row>
    <row r="542" spans="1:26" ht="15">
      <c r="A542" s="537"/>
      <c r="B542" s="669"/>
      <c r="C542" s="537"/>
      <c r="D542" s="848" t="str">
        <f t="shared" si="51"/>
        <v>Caisse-01/1900</v>
      </c>
      <c r="E542" s="541"/>
      <c r="F542" s="680"/>
      <c r="G542" s="540"/>
      <c r="H542" s="930"/>
      <c r="I542" s="962"/>
      <c r="J542" s="930">
        <f t="shared" si="52"/>
        <v>0</v>
      </c>
      <c r="K542" s="930">
        <f t="shared" si="49"/>
        <v>0</v>
      </c>
      <c r="L542" s="705">
        <f t="shared" si="50"/>
        <v>0</v>
      </c>
      <c r="M542" s="537"/>
      <c r="N542" s="706">
        <f>+IF(A542="",0,IF(A542=Table!$A$5,L542,(IF(A542=Table!$A$3,0,IF(A542=Table!$A$4,L542,0)))))</f>
        <v>0</v>
      </c>
      <c r="O542" s="672"/>
      <c r="P542" s="707">
        <f>-IF(A542=Table!$A$5,I542,0)+IF(A542=Table!$A$5,H542,0)</f>
        <v>0</v>
      </c>
      <c r="Q542" s="539" t="str">
        <f t="shared" si="48"/>
        <v>01/1900</v>
      </c>
      <c r="R542" s="475">
        <f t="shared" si="53"/>
        <v>1</v>
      </c>
      <c r="S542" s="691"/>
      <c r="T542" s="691"/>
      <c r="U542" s="691"/>
      <c r="V542" s="691"/>
      <c r="W542" s="818"/>
      <c r="X542" s="818"/>
      <c r="Y542" s="818"/>
      <c r="Z542" s="818"/>
    </row>
    <row r="543" spans="1:26" ht="15">
      <c r="A543" s="537"/>
      <c r="B543" s="669"/>
      <c r="C543" s="537"/>
      <c r="D543" s="848" t="str">
        <f t="shared" si="51"/>
        <v>Caisse-01/1900</v>
      </c>
      <c r="E543" s="687"/>
      <c r="F543" s="680"/>
      <c r="G543" s="540"/>
      <c r="H543" s="930"/>
      <c r="I543" s="962"/>
      <c r="J543" s="930">
        <f t="shared" si="52"/>
        <v>0</v>
      </c>
      <c r="K543" s="930">
        <f t="shared" si="49"/>
        <v>0</v>
      </c>
      <c r="L543" s="705">
        <f t="shared" si="50"/>
        <v>0</v>
      </c>
      <c r="M543" s="537"/>
      <c r="N543" s="706">
        <f>+IF(A543="",0,IF(A543=Table!$A$5,L543,(IF(A543=Table!$A$3,0,IF(A543=Table!$A$4,L543,0)))))</f>
        <v>0</v>
      </c>
      <c r="O543" s="672"/>
      <c r="P543" s="707">
        <f>-IF(A543=Table!$A$5,I543,0)+IF(A543=Table!$A$5,H543,0)</f>
        <v>0</v>
      </c>
      <c r="Q543" s="539" t="str">
        <f t="shared" si="48"/>
        <v>01/1900</v>
      </c>
      <c r="R543" s="475">
        <f t="shared" si="53"/>
        <v>1</v>
      </c>
      <c r="S543" s="691"/>
      <c r="T543" s="691"/>
      <c r="U543" s="691"/>
      <c r="V543" s="691"/>
      <c r="W543" s="818"/>
      <c r="X543" s="818"/>
      <c r="Y543" s="818"/>
      <c r="Z543" s="818"/>
    </row>
    <row r="544" spans="1:26" ht="15">
      <c r="A544" s="537"/>
      <c r="B544" s="669"/>
      <c r="C544" s="537"/>
      <c r="D544" s="848" t="str">
        <f t="shared" si="51"/>
        <v>Caisse-01/1900</v>
      </c>
      <c r="E544" s="687"/>
      <c r="F544" s="680"/>
      <c r="G544" s="540"/>
      <c r="H544" s="930"/>
      <c r="I544" s="962"/>
      <c r="J544" s="930">
        <f t="shared" si="52"/>
        <v>0</v>
      </c>
      <c r="K544" s="930">
        <f t="shared" si="49"/>
        <v>0</v>
      </c>
      <c r="L544" s="705">
        <f t="shared" si="50"/>
        <v>0</v>
      </c>
      <c r="M544" s="537"/>
      <c r="N544" s="706">
        <f>+IF(A544="",0,IF(A544=Table!$A$5,L544,(IF(A544=Table!$A$3,0,IF(A544=Table!$A$4,L544,0)))))</f>
        <v>0</v>
      </c>
      <c r="O544" s="672"/>
      <c r="P544" s="707">
        <f>-IF(A544=Table!$A$5,I544,0)+IF(A544=Table!$A$5,H544,0)</f>
        <v>0</v>
      </c>
      <c r="Q544" s="539" t="str">
        <f t="shared" si="48"/>
        <v>01/1900</v>
      </c>
      <c r="R544" s="475">
        <f t="shared" si="53"/>
        <v>1</v>
      </c>
      <c r="S544" s="691"/>
      <c r="T544" s="691"/>
      <c r="U544" s="691"/>
      <c r="V544" s="691"/>
      <c r="W544" s="818"/>
      <c r="X544" s="818"/>
      <c r="Y544" s="818"/>
      <c r="Z544" s="818"/>
    </row>
    <row r="545" spans="1:26" ht="15">
      <c r="A545" s="537"/>
      <c r="B545" s="669"/>
      <c r="C545" s="537"/>
      <c r="D545" s="848" t="str">
        <f t="shared" si="51"/>
        <v>Caisse-01/1900</v>
      </c>
      <c r="E545" s="541"/>
      <c r="F545" s="680"/>
      <c r="G545" s="540"/>
      <c r="H545" s="930"/>
      <c r="I545" s="962"/>
      <c r="J545" s="930">
        <f t="shared" si="52"/>
        <v>0</v>
      </c>
      <c r="K545" s="930">
        <f t="shared" si="49"/>
        <v>0</v>
      </c>
      <c r="L545" s="705">
        <f t="shared" si="50"/>
        <v>0</v>
      </c>
      <c r="M545" s="537"/>
      <c r="N545" s="706">
        <f>+IF(A545="",0,IF(A545=Table!$A$5,L545,(IF(A545=Table!$A$3,0,IF(A545=Table!$A$4,L545,0)))))</f>
        <v>0</v>
      </c>
      <c r="O545" s="672"/>
      <c r="P545" s="707">
        <f>-IF(A545=Table!$A$5,I545,0)+IF(A545=Table!$A$5,H545,0)</f>
        <v>0</v>
      </c>
      <c r="Q545" s="539" t="str">
        <f t="shared" si="48"/>
        <v>01/1900</v>
      </c>
      <c r="R545" s="475">
        <f t="shared" si="53"/>
        <v>1</v>
      </c>
      <c r="S545" s="691"/>
      <c r="T545" s="691"/>
      <c r="U545" s="691"/>
      <c r="V545" s="691"/>
      <c r="W545" s="818"/>
      <c r="X545" s="818"/>
      <c r="Y545" s="818"/>
      <c r="Z545" s="818"/>
    </row>
    <row r="546" spans="1:26" ht="15">
      <c r="A546" s="537"/>
      <c r="B546" s="669"/>
      <c r="C546" s="537"/>
      <c r="D546" s="848" t="str">
        <f t="shared" si="51"/>
        <v>Caisse-01/1900</v>
      </c>
      <c r="E546" s="541"/>
      <c r="F546" s="680"/>
      <c r="G546" s="540"/>
      <c r="H546" s="930"/>
      <c r="I546" s="962"/>
      <c r="J546" s="930">
        <f t="shared" si="52"/>
        <v>0</v>
      </c>
      <c r="K546" s="930">
        <f t="shared" si="49"/>
        <v>0</v>
      </c>
      <c r="L546" s="705">
        <f t="shared" si="50"/>
        <v>0</v>
      </c>
      <c r="M546" s="537"/>
      <c r="N546" s="706">
        <f>+IF(A546="",0,IF(A546=Table!$A$5,L546,(IF(A546=Table!$A$3,0,IF(A546=Table!$A$4,L546,0)))))</f>
        <v>0</v>
      </c>
      <c r="O546" s="672"/>
      <c r="P546" s="707">
        <f>-IF(A546=Table!$A$5,I546,0)+IF(A546=Table!$A$5,H546,0)</f>
        <v>0</v>
      </c>
      <c r="Q546" s="539" t="str">
        <f t="shared" si="48"/>
        <v>01/1900</v>
      </c>
      <c r="R546" s="475">
        <f t="shared" si="53"/>
        <v>1</v>
      </c>
      <c r="S546" s="691"/>
      <c r="T546" s="691"/>
      <c r="U546" s="691"/>
      <c r="V546" s="691"/>
      <c r="W546" s="818"/>
      <c r="X546" s="818"/>
      <c r="Y546" s="818"/>
      <c r="Z546" s="818"/>
    </row>
    <row r="547" spans="1:26" ht="15">
      <c r="A547" s="537"/>
      <c r="B547" s="669"/>
      <c r="C547" s="537"/>
      <c r="D547" s="848" t="str">
        <f t="shared" si="51"/>
        <v>Caisse-01/1900</v>
      </c>
      <c r="E547" s="541"/>
      <c r="F547" s="680"/>
      <c r="G547" s="540"/>
      <c r="H547" s="930"/>
      <c r="I547" s="962"/>
      <c r="J547" s="930">
        <f t="shared" si="52"/>
        <v>0</v>
      </c>
      <c r="K547" s="930">
        <f t="shared" si="49"/>
        <v>0</v>
      </c>
      <c r="L547" s="705">
        <f t="shared" si="50"/>
        <v>0</v>
      </c>
      <c r="M547" s="537"/>
      <c r="N547" s="706">
        <f>+IF(A547="",0,IF(A547=Table!$A$5,L547,(IF(A547=Table!$A$3,0,IF(A547=Table!$A$4,L547,0)))))</f>
        <v>0</v>
      </c>
      <c r="O547" s="672"/>
      <c r="P547" s="707">
        <f>-IF(A547=Table!$A$5,I547,0)+IF(A547=Table!$A$5,H547,0)</f>
        <v>0</v>
      </c>
      <c r="Q547" s="539" t="str">
        <f t="shared" si="48"/>
        <v>01/1900</v>
      </c>
      <c r="R547" s="475">
        <f t="shared" si="53"/>
        <v>1</v>
      </c>
      <c r="S547" s="691"/>
      <c r="T547" s="691"/>
      <c r="U547" s="691"/>
      <c r="V547" s="691"/>
      <c r="W547" s="818"/>
      <c r="X547" s="818"/>
      <c r="Y547" s="818"/>
      <c r="Z547" s="818"/>
    </row>
    <row r="548" spans="1:26" ht="15">
      <c r="A548" s="537"/>
      <c r="B548" s="669"/>
      <c r="C548" s="537"/>
      <c r="D548" s="848" t="str">
        <f t="shared" si="51"/>
        <v>Caisse-01/1900</v>
      </c>
      <c r="E548" s="541"/>
      <c r="F548" s="680"/>
      <c r="G548" s="540"/>
      <c r="H548" s="930"/>
      <c r="I548" s="962"/>
      <c r="J548" s="930">
        <f t="shared" si="52"/>
        <v>0</v>
      </c>
      <c r="K548" s="930">
        <f t="shared" si="49"/>
        <v>0</v>
      </c>
      <c r="L548" s="705">
        <f t="shared" si="50"/>
        <v>0</v>
      </c>
      <c r="M548" s="537"/>
      <c r="N548" s="706">
        <f>+IF(A548="",0,IF(A548=Table!$A$5,L548,(IF(A548=Table!$A$3,0,IF(A548=Table!$A$4,L548,0)))))</f>
        <v>0</v>
      </c>
      <c r="O548" s="672"/>
      <c r="P548" s="707">
        <f>-IF(A548=Table!$A$5,I548,0)+IF(A548=Table!$A$5,H548,0)</f>
        <v>0</v>
      </c>
      <c r="Q548" s="539" t="str">
        <f t="shared" si="48"/>
        <v>01/1900</v>
      </c>
      <c r="R548" s="475">
        <f t="shared" si="53"/>
        <v>1</v>
      </c>
      <c r="S548" s="691"/>
      <c r="T548" s="691"/>
      <c r="U548" s="691"/>
      <c r="V548" s="691"/>
      <c r="W548" s="818"/>
      <c r="X548" s="818"/>
      <c r="Y548" s="818"/>
      <c r="Z548" s="818"/>
    </row>
    <row r="549" spans="1:26" ht="15">
      <c r="A549" s="537"/>
      <c r="B549" s="669"/>
      <c r="C549" s="537"/>
      <c r="D549" s="848" t="str">
        <f t="shared" si="51"/>
        <v>Caisse-01/1900</v>
      </c>
      <c r="E549" s="541"/>
      <c r="F549" s="680"/>
      <c r="G549" s="540"/>
      <c r="H549" s="930"/>
      <c r="I549" s="962"/>
      <c r="J549" s="930">
        <f t="shared" si="52"/>
        <v>0</v>
      </c>
      <c r="K549" s="930">
        <f t="shared" si="49"/>
        <v>0</v>
      </c>
      <c r="L549" s="705">
        <f t="shared" si="50"/>
        <v>0</v>
      </c>
      <c r="M549" s="537"/>
      <c r="N549" s="706">
        <f>+IF(A549="",0,IF(A549=Table!$A$5,L549,(IF(A549=Table!$A$3,0,IF(A549=Table!$A$4,L549,0)))))</f>
        <v>0</v>
      </c>
      <c r="O549" s="672"/>
      <c r="P549" s="707">
        <f>-IF(A549=Table!$A$5,I549,0)+IF(A549=Table!$A$5,H549,0)</f>
        <v>0</v>
      </c>
      <c r="Q549" s="539" t="str">
        <f t="shared" si="48"/>
        <v>01/1900</v>
      </c>
      <c r="R549" s="475">
        <f t="shared" si="53"/>
        <v>1</v>
      </c>
      <c r="S549" s="691"/>
      <c r="T549" s="691"/>
      <c r="U549" s="691"/>
      <c r="V549" s="691"/>
      <c r="W549" s="818"/>
      <c r="X549" s="818"/>
      <c r="Y549" s="818"/>
      <c r="Z549" s="818"/>
    </row>
    <row r="550" spans="1:26" ht="15">
      <c r="A550" s="537"/>
      <c r="B550" s="669"/>
      <c r="C550" s="537"/>
      <c r="D550" s="848" t="str">
        <f t="shared" si="51"/>
        <v>Caisse-01/1900</v>
      </c>
      <c r="E550" s="687"/>
      <c r="F550" s="673"/>
      <c r="G550" s="540"/>
      <c r="H550" s="930"/>
      <c r="I550" s="962"/>
      <c r="J550" s="930">
        <f t="shared" si="52"/>
        <v>0</v>
      </c>
      <c r="K550" s="930">
        <f t="shared" si="49"/>
        <v>0</v>
      </c>
      <c r="L550" s="705">
        <f t="shared" si="50"/>
        <v>0</v>
      </c>
      <c r="M550" s="537"/>
      <c r="N550" s="706">
        <f>+IF(A550="",0,IF(A550=Table!$A$5,L550,(IF(A550=Table!$A$3,0,IF(A550=Table!$A$4,L550,0)))))</f>
        <v>0</v>
      </c>
      <c r="O550" s="672"/>
      <c r="P550" s="707">
        <f>-IF(A550=Table!$A$5,I550,0)+IF(A550=Table!$A$5,H550,0)</f>
        <v>0</v>
      </c>
      <c r="Q550" s="539" t="str">
        <f t="shared" si="48"/>
        <v>01/1900</v>
      </c>
      <c r="R550" s="475">
        <f t="shared" si="53"/>
        <v>1</v>
      </c>
      <c r="S550" s="691"/>
      <c r="T550" s="691"/>
      <c r="U550" s="691"/>
      <c r="V550" s="691"/>
      <c r="W550" s="818"/>
      <c r="X550" s="818"/>
      <c r="Y550" s="818"/>
      <c r="Z550" s="818"/>
    </row>
    <row r="551" spans="1:26" ht="15">
      <c r="A551" s="537"/>
      <c r="B551" s="669"/>
      <c r="C551" s="537"/>
      <c r="D551" s="848" t="str">
        <f t="shared" si="51"/>
        <v>Caisse-01/1900</v>
      </c>
      <c r="E551" s="687"/>
      <c r="F551" s="673"/>
      <c r="G551" s="540"/>
      <c r="H551" s="930"/>
      <c r="I551" s="962"/>
      <c r="J551" s="930">
        <f t="shared" si="52"/>
        <v>0</v>
      </c>
      <c r="K551" s="930">
        <f t="shared" si="49"/>
        <v>0</v>
      </c>
      <c r="L551" s="705">
        <f t="shared" si="50"/>
        <v>0</v>
      </c>
      <c r="M551" s="537"/>
      <c r="N551" s="706">
        <f>+IF(A551="",0,IF(A551=Table!$A$5,L551,(IF(A551=Table!$A$3,0,IF(A551=Table!$A$4,L551,0)))))</f>
        <v>0</v>
      </c>
      <c r="O551" s="672"/>
      <c r="P551" s="707">
        <f>-IF(A551=Table!$A$5,I551,0)+IF(A551=Table!$A$5,H551,0)</f>
        <v>0</v>
      </c>
      <c r="Q551" s="539" t="str">
        <f t="shared" si="48"/>
        <v>01/1900</v>
      </c>
      <c r="R551" s="475">
        <f t="shared" si="53"/>
        <v>1</v>
      </c>
      <c r="S551" s="691"/>
      <c r="T551" s="691"/>
      <c r="U551" s="691"/>
      <c r="V551" s="691"/>
      <c r="W551" s="818"/>
      <c r="X551" s="818"/>
      <c r="Y551" s="818"/>
      <c r="Z551" s="818"/>
    </row>
    <row r="552" spans="1:26" ht="15">
      <c r="A552" s="537"/>
      <c r="B552" s="669"/>
      <c r="C552" s="537"/>
      <c r="D552" s="848" t="str">
        <f t="shared" si="51"/>
        <v>Caisse-01/1900</v>
      </c>
      <c r="E552" s="541"/>
      <c r="F552" s="680"/>
      <c r="G552" s="540"/>
      <c r="H552" s="930"/>
      <c r="I552" s="962"/>
      <c r="J552" s="930">
        <f t="shared" si="52"/>
        <v>0</v>
      </c>
      <c r="K552" s="930">
        <f t="shared" si="49"/>
        <v>0</v>
      </c>
      <c r="L552" s="705">
        <f t="shared" si="50"/>
        <v>0</v>
      </c>
      <c r="M552" s="537"/>
      <c r="N552" s="706">
        <f>+IF(A552="",0,IF(A552=Table!$A$5,L552,(IF(A552=Table!$A$3,0,IF(A552=Table!$A$4,L552,0)))))</f>
        <v>0</v>
      </c>
      <c r="O552" s="672"/>
      <c r="P552" s="707">
        <f>-IF(A552=Table!$A$5,I552,0)+IF(A552=Table!$A$5,H552,0)</f>
        <v>0</v>
      </c>
      <c r="Q552" s="539" t="str">
        <f t="shared" si="48"/>
        <v>01/1900</v>
      </c>
      <c r="R552" s="475">
        <f t="shared" si="53"/>
        <v>1</v>
      </c>
      <c r="S552" s="691"/>
      <c r="T552" s="691"/>
      <c r="U552" s="691"/>
      <c r="V552" s="691"/>
      <c r="W552" s="818"/>
      <c r="X552" s="818"/>
      <c r="Y552" s="818"/>
      <c r="Z552" s="818"/>
    </row>
    <row r="553" spans="1:26" ht="15">
      <c r="A553" s="537"/>
      <c r="B553" s="669"/>
      <c r="C553" s="537"/>
      <c r="D553" s="848" t="str">
        <f t="shared" si="51"/>
        <v>Caisse-01/1900</v>
      </c>
      <c r="E553" s="541"/>
      <c r="F553" s="680"/>
      <c r="G553" s="540"/>
      <c r="H553" s="930"/>
      <c r="I553" s="962"/>
      <c r="J553" s="930">
        <f t="shared" si="52"/>
        <v>0</v>
      </c>
      <c r="K553" s="930">
        <f t="shared" si="49"/>
        <v>0</v>
      </c>
      <c r="L553" s="705">
        <f t="shared" si="50"/>
        <v>0</v>
      </c>
      <c r="M553" s="537"/>
      <c r="N553" s="706">
        <f>+IF(A553="",0,IF(A553=Table!$A$5,L553,(IF(A553=Table!$A$3,0,IF(A553=Table!$A$4,L553,0)))))</f>
        <v>0</v>
      </c>
      <c r="O553" s="672"/>
      <c r="P553" s="707">
        <f>-IF(A553=Table!$A$5,I553,0)+IF(A553=Table!$A$5,H553,0)</f>
        <v>0</v>
      </c>
      <c r="Q553" s="539" t="str">
        <f t="shared" si="48"/>
        <v>01/1900</v>
      </c>
      <c r="R553" s="475">
        <f t="shared" si="53"/>
        <v>1</v>
      </c>
      <c r="S553" s="691"/>
      <c r="T553" s="691"/>
      <c r="U553" s="691"/>
      <c r="V553" s="691"/>
      <c r="W553" s="818"/>
      <c r="X553" s="818"/>
      <c r="Y553" s="818"/>
      <c r="Z553" s="818"/>
    </row>
    <row r="554" spans="1:26" ht="15">
      <c r="A554" s="537"/>
      <c r="B554" s="669"/>
      <c r="C554" s="537"/>
      <c r="D554" s="848" t="str">
        <f t="shared" si="51"/>
        <v>Caisse-01/1900</v>
      </c>
      <c r="E554" s="687"/>
      <c r="F554" s="680"/>
      <c r="G554" s="540"/>
      <c r="H554" s="930"/>
      <c r="I554" s="962"/>
      <c r="J554" s="930">
        <f t="shared" si="52"/>
        <v>0</v>
      </c>
      <c r="K554" s="930">
        <f t="shared" si="49"/>
        <v>0</v>
      </c>
      <c r="L554" s="705">
        <f t="shared" si="50"/>
        <v>0</v>
      </c>
      <c r="M554" s="537"/>
      <c r="N554" s="706">
        <f>+IF(A554="",0,IF(A554=Table!$A$5,L554,(IF(A554=Table!$A$3,0,IF(A554=Table!$A$4,L554,0)))))</f>
        <v>0</v>
      </c>
      <c r="O554" s="672"/>
      <c r="P554" s="707">
        <f>-IF(A554=Table!$A$5,I554,0)+IF(A554=Table!$A$5,H554,0)</f>
        <v>0</v>
      </c>
      <c r="Q554" s="539" t="str">
        <f t="shared" si="48"/>
        <v>01/1900</v>
      </c>
      <c r="R554" s="475">
        <f t="shared" si="53"/>
        <v>1</v>
      </c>
      <c r="S554" s="691"/>
      <c r="T554" s="691"/>
      <c r="U554" s="691"/>
      <c r="V554" s="691"/>
      <c r="W554" s="818"/>
      <c r="X554" s="818"/>
      <c r="Y554" s="818"/>
      <c r="Z554" s="818"/>
    </row>
    <row r="555" spans="1:26" ht="15">
      <c r="A555" s="537"/>
      <c r="B555" s="669"/>
      <c r="C555" s="537"/>
      <c r="D555" s="848" t="str">
        <f t="shared" si="51"/>
        <v>Caisse-01/1900</v>
      </c>
      <c r="E555" s="541"/>
      <c r="F555" s="680"/>
      <c r="G555" s="540"/>
      <c r="H555" s="930"/>
      <c r="I555" s="962"/>
      <c r="J555" s="930">
        <f t="shared" si="52"/>
        <v>0</v>
      </c>
      <c r="K555" s="930">
        <f t="shared" si="49"/>
        <v>0</v>
      </c>
      <c r="L555" s="705">
        <f t="shared" si="50"/>
        <v>0</v>
      </c>
      <c r="M555" s="537"/>
      <c r="N555" s="706">
        <f>+IF(A555="",0,IF(A555=Table!$A$5,L555,(IF(A555=Table!$A$3,0,IF(A555=Table!$A$4,L555,0)))))</f>
        <v>0</v>
      </c>
      <c r="O555" s="672"/>
      <c r="P555" s="707">
        <f>-IF(A555=Table!$A$5,I555,0)+IF(A555=Table!$A$5,H555,0)</f>
        <v>0</v>
      </c>
      <c r="Q555" s="539" t="str">
        <f t="shared" si="48"/>
        <v>01/1900</v>
      </c>
      <c r="R555" s="475">
        <f t="shared" si="53"/>
        <v>1</v>
      </c>
      <c r="S555" s="691"/>
      <c r="T555" s="691"/>
      <c r="U555" s="691"/>
      <c r="V555" s="691"/>
      <c r="W555" s="818"/>
      <c r="X555" s="818"/>
      <c r="Y555" s="818"/>
      <c r="Z555" s="818"/>
    </row>
    <row r="556" spans="1:26" ht="15">
      <c r="A556" s="537"/>
      <c r="B556" s="669"/>
      <c r="C556" s="537"/>
      <c r="D556" s="848" t="str">
        <f t="shared" si="51"/>
        <v>Caisse-01/1900</v>
      </c>
      <c r="E556" s="541"/>
      <c r="F556" s="680"/>
      <c r="G556" s="540"/>
      <c r="H556" s="930"/>
      <c r="I556" s="962"/>
      <c r="J556" s="930">
        <f t="shared" si="52"/>
        <v>0</v>
      </c>
      <c r="K556" s="930">
        <f t="shared" si="49"/>
        <v>0</v>
      </c>
      <c r="L556" s="705">
        <f t="shared" si="50"/>
        <v>0</v>
      </c>
      <c r="M556" s="537"/>
      <c r="N556" s="706">
        <f>+IF(A556="",0,IF(A556=Table!$A$5,L556,(IF(A556=Table!$A$3,0,IF(A556=Table!$A$4,L556,0)))))</f>
        <v>0</v>
      </c>
      <c r="O556" s="672"/>
      <c r="P556" s="707">
        <f>-IF(A556=Table!$A$5,I556,0)+IF(A556=Table!$A$5,H556,0)</f>
        <v>0</v>
      </c>
      <c r="Q556" s="539" t="str">
        <f t="shared" si="48"/>
        <v>01/1900</v>
      </c>
      <c r="R556" s="475">
        <f t="shared" si="53"/>
        <v>1</v>
      </c>
      <c r="S556" s="691"/>
      <c r="T556" s="691"/>
      <c r="U556" s="691"/>
      <c r="V556" s="691"/>
      <c r="W556" s="818"/>
      <c r="X556" s="818"/>
      <c r="Y556" s="818"/>
      <c r="Z556" s="818"/>
    </row>
    <row r="557" spans="1:26" ht="15">
      <c r="A557" s="537"/>
      <c r="B557" s="669"/>
      <c r="C557" s="537"/>
      <c r="D557" s="848" t="str">
        <f t="shared" si="51"/>
        <v>Caisse-01/1900</v>
      </c>
      <c r="E557" s="541"/>
      <c r="F557" s="680"/>
      <c r="G557" s="540"/>
      <c r="H557" s="930"/>
      <c r="I557" s="962"/>
      <c r="J557" s="930">
        <f t="shared" si="52"/>
        <v>0</v>
      </c>
      <c r="K557" s="930">
        <f t="shared" si="49"/>
        <v>0</v>
      </c>
      <c r="L557" s="705">
        <f t="shared" si="50"/>
        <v>0</v>
      </c>
      <c r="M557" s="537"/>
      <c r="N557" s="706">
        <f>+IF(A557="",0,IF(A557=Table!$A$5,L557,(IF(A557=Table!$A$3,0,IF(A557=Table!$A$4,L557,0)))))</f>
        <v>0</v>
      </c>
      <c r="O557" s="672"/>
      <c r="P557" s="707">
        <f>-IF(A557=Table!$A$5,I557,0)+IF(A557=Table!$A$5,H557,0)</f>
        <v>0</v>
      </c>
      <c r="Q557" s="539" t="str">
        <f t="shared" si="48"/>
        <v>01/1900</v>
      </c>
      <c r="R557" s="475">
        <f t="shared" si="53"/>
        <v>1</v>
      </c>
      <c r="S557" s="691"/>
      <c r="T557" s="691"/>
      <c r="U557" s="691"/>
      <c r="V557" s="691"/>
      <c r="W557" s="818"/>
      <c r="X557" s="818"/>
      <c r="Y557" s="818"/>
      <c r="Z557" s="818"/>
    </row>
    <row r="558" spans="1:26" ht="15">
      <c r="A558" s="537"/>
      <c r="B558" s="669"/>
      <c r="C558" s="537"/>
      <c r="D558" s="848" t="str">
        <f t="shared" si="51"/>
        <v>Caisse-01/1900</v>
      </c>
      <c r="E558" s="541"/>
      <c r="F558" s="680"/>
      <c r="G558" s="540"/>
      <c r="H558" s="930"/>
      <c r="I558" s="962"/>
      <c r="J558" s="930">
        <f t="shared" si="52"/>
        <v>0</v>
      </c>
      <c r="K558" s="930">
        <f t="shared" si="49"/>
        <v>0</v>
      </c>
      <c r="L558" s="705">
        <f t="shared" si="50"/>
        <v>0</v>
      </c>
      <c r="M558" s="537"/>
      <c r="N558" s="706">
        <f>+IF(A558="",0,IF(A558=Table!$A$5,L558,(IF(A558=Table!$A$3,0,IF(A558=Table!$A$4,L558,0)))))</f>
        <v>0</v>
      </c>
      <c r="O558" s="672"/>
      <c r="P558" s="707">
        <f>-IF(A558=Table!$A$5,I558,0)+IF(A558=Table!$A$5,H558,0)</f>
        <v>0</v>
      </c>
      <c r="Q558" s="539" t="str">
        <f t="shared" si="48"/>
        <v>01/1900</v>
      </c>
      <c r="R558" s="475">
        <f t="shared" si="53"/>
        <v>1</v>
      </c>
      <c r="S558" s="691"/>
      <c r="T558" s="691"/>
      <c r="U558" s="691"/>
      <c r="V558" s="691"/>
      <c r="W558" s="818"/>
      <c r="X558" s="818"/>
      <c r="Y558" s="818"/>
      <c r="Z558" s="818"/>
    </row>
    <row r="559" spans="1:26" ht="15">
      <c r="A559" s="537"/>
      <c r="B559" s="669"/>
      <c r="C559" s="537"/>
      <c r="D559" s="848" t="str">
        <f t="shared" si="51"/>
        <v>Caisse-01/1900</v>
      </c>
      <c r="E559" s="541"/>
      <c r="F559" s="680"/>
      <c r="G559" s="540"/>
      <c r="H559" s="930"/>
      <c r="I559" s="962"/>
      <c r="J559" s="930">
        <f t="shared" si="52"/>
        <v>0</v>
      </c>
      <c r="K559" s="930">
        <f t="shared" si="49"/>
        <v>0</v>
      </c>
      <c r="L559" s="705">
        <f t="shared" si="50"/>
        <v>0</v>
      </c>
      <c r="M559" s="537"/>
      <c r="N559" s="706">
        <f>+IF(A559="",0,IF(A559=Table!$A$5,L559,(IF(A559=Table!$A$3,0,IF(A559=Table!$A$4,L559,0)))))</f>
        <v>0</v>
      </c>
      <c r="O559" s="672"/>
      <c r="P559" s="707">
        <f>-IF(A559=Table!$A$5,I559,0)+IF(A559=Table!$A$5,H559,0)</f>
        <v>0</v>
      </c>
      <c r="Q559" s="539" t="str">
        <f t="shared" si="48"/>
        <v>01/1900</v>
      </c>
      <c r="R559" s="475">
        <f t="shared" si="53"/>
        <v>1</v>
      </c>
      <c r="S559" s="691"/>
      <c r="T559" s="691"/>
      <c r="U559" s="691"/>
      <c r="V559" s="691"/>
      <c r="W559" s="818"/>
      <c r="X559" s="818"/>
      <c r="Y559" s="818"/>
      <c r="Z559" s="818"/>
    </row>
    <row r="560" spans="1:26" ht="15">
      <c r="A560" s="537"/>
      <c r="B560" s="669"/>
      <c r="C560" s="537"/>
      <c r="D560" s="848" t="str">
        <f t="shared" si="51"/>
        <v>Caisse-01/1900</v>
      </c>
      <c r="E560" s="541"/>
      <c r="F560" s="680"/>
      <c r="G560" s="540"/>
      <c r="H560" s="930"/>
      <c r="I560" s="962"/>
      <c r="J560" s="930">
        <f t="shared" si="52"/>
        <v>0</v>
      </c>
      <c r="K560" s="930">
        <f t="shared" si="49"/>
        <v>0</v>
      </c>
      <c r="L560" s="705">
        <f t="shared" si="50"/>
        <v>0</v>
      </c>
      <c r="M560" s="537"/>
      <c r="N560" s="706">
        <f>+IF(A560="",0,IF(A560=Table!$A$5,L560,(IF(A560=Table!$A$3,0,IF(A560=Table!$A$4,L560,0)))))</f>
        <v>0</v>
      </c>
      <c r="O560" s="672"/>
      <c r="P560" s="707">
        <f>-IF(A560=Table!$A$5,I560,0)+IF(A560=Table!$A$5,H560,0)</f>
        <v>0</v>
      </c>
      <c r="Q560" s="539" t="str">
        <f t="shared" si="48"/>
        <v>01/1900</v>
      </c>
      <c r="R560" s="475">
        <f t="shared" si="53"/>
        <v>1</v>
      </c>
      <c r="S560" s="691"/>
      <c r="T560" s="691"/>
      <c r="U560" s="691"/>
      <c r="V560" s="691"/>
      <c r="W560" s="818"/>
      <c r="X560" s="818"/>
      <c r="Y560" s="818"/>
      <c r="Z560" s="818"/>
    </row>
    <row r="561" spans="1:26" ht="15">
      <c r="A561" s="537"/>
      <c r="B561" s="669"/>
      <c r="C561" s="537"/>
      <c r="D561" s="848" t="str">
        <f t="shared" si="51"/>
        <v>Caisse-01/1900</v>
      </c>
      <c r="E561" s="541"/>
      <c r="F561" s="680"/>
      <c r="G561" s="540"/>
      <c r="H561" s="930"/>
      <c r="I561" s="962"/>
      <c r="J561" s="930">
        <f t="shared" si="52"/>
        <v>0</v>
      </c>
      <c r="K561" s="930">
        <f t="shared" si="49"/>
        <v>0</v>
      </c>
      <c r="L561" s="705">
        <f t="shared" si="50"/>
        <v>0</v>
      </c>
      <c r="M561" s="537"/>
      <c r="N561" s="706">
        <f>+IF(A561="",0,IF(A561=Table!$A$5,L561,(IF(A561=Table!$A$3,0,IF(A561=Table!$A$4,L561,0)))))</f>
        <v>0</v>
      </c>
      <c r="O561" s="672"/>
      <c r="P561" s="707">
        <f>-IF(A561=Table!$A$5,I561,0)+IF(A561=Table!$A$5,H561,0)</f>
        <v>0</v>
      </c>
      <c r="Q561" s="539" t="str">
        <f t="shared" si="48"/>
        <v>01/1900</v>
      </c>
      <c r="R561" s="475">
        <f t="shared" si="53"/>
        <v>1</v>
      </c>
      <c r="S561" s="691"/>
      <c r="T561" s="691"/>
      <c r="U561" s="691"/>
      <c r="V561" s="691"/>
      <c r="W561" s="818"/>
      <c r="X561" s="818"/>
      <c r="Y561" s="818"/>
      <c r="Z561" s="818"/>
    </row>
    <row r="562" spans="1:26" ht="15">
      <c r="A562" s="537"/>
      <c r="B562" s="669"/>
      <c r="C562" s="537"/>
      <c r="D562" s="848" t="str">
        <f t="shared" si="51"/>
        <v>Caisse-01/1900</v>
      </c>
      <c r="E562" s="687"/>
      <c r="F562" s="680"/>
      <c r="G562" s="540"/>
      <c r="H562" s="930"/>
      <c r="I562" s="962"/>
      <c r="J562" s="930">
        <f t="shared" si="52"/>
        <v>0</v>
      </c>
      <c r="K562" s="930">
        <f t="shared" si="49"/>
        <v>0</v>
      </c>
      <c r="L562" s="705">
        <f t="shared" si="50"/>
        <v>0</v>
      </c>
      <c r="M562" s="537"/>
      <c r="N562" s="706">
        <f>+IF(A562="",0,IF(A562=Table!$A$5,L562,(IF(A562=Table!$A$3,0,IF(A562=Table!$A$4,L562,0)))))</f>
        <v>0</v>
      </c>
      <c r="O562" s="672"/>
      <c r="P562" s="707">
        <f>-IF(A562=Table!$A$5,I562,0)+IF(A562=Table!$A$5,H562,0)</f>
        <v>0</v>
      </c>
      <c r="Q562" s="539" t="str">
        <f t="shared" si="48"/>
        <v>01/1900</v>
      </c>
      <c r="R562" s="475">
        <f t="shared" si="53"/>
        <v>1</v>
      </c>
      <c r="S562" s="691"/>
      <c r="T562" s="691"/>
      <c r="U562" s="691"/>
      <c r="V562" s="691"/>
      <c r="W562" s="818"/>
      <c r="X562" s="818"/>
      <c r="Y562" s="818"/>
      <c r="Z562" s="818"/>
    </row>
    <row r="563" spans="1:26" ht="15">
      <c r="A563" s="537"/>
      <c r="B563" s="669"/>
      <c r="C563" s="537"/>
      <c r="D563" s="848" t="str">
        <f t="shared" si="51"/>
        <v>Caisse-01/1900</v>
      </c>
      <c r="E563" s="687"/>
      <c r="F563" s="680"/>
      <c r="G563" s="540"/>
      <c r="H563" s="930"/>
      <c r="I563" s="962"/>
      <c r="J563" s="930">
        <f t="shared" si="52"/>
        <v>0</v>
      </c>
      <c r="K563" s="930">
        <f t="shared" si="49"/>
        <v>0</v>
      </c>
      <c r="L563" s="705">
        <f t="shared" si="50"/>
        <v>0</v>
      </c>
      <c r="M563" s="537"/>
      <c r="N563" s="706">
        <f>+IF(A563="",0,IF(A563=Table!$A$5,L563,(IF(A563=Table!$A$3,0,IF(A563=Table!$A$4,L563,0)))))</f>
        <v>0</v>
      </c>
      <c r="O563" s="672"/>
      <c r="P563" s="707">
        <f>-IF(A563=Table!$A$5,I563,0)+IF(A563=Table!$A$5,H563,0)</f>
        <v>0</v>
      </c>
      <c r="Q563" s="539" t="str">
        <f t="shared" si="48"/>
        <v>01/1900</v>
      </c>
      <c r="R563" s="475">
        <f t="shared" si="53"/>
        <v>1</v>
      </c>
      <c r="S563" s="691"/>
      <c r="T563" s="691"/>
      <c r="U563" s="691"/>
      <c r="V563" s="691"/>
      <c r="W563" s="818"/>
      <c r="X563" s="818"/>
      <c r="Y563" s="818"/>
      <c r="Z563" s="818"/>
    </row>
    <row r="564" spans="1:26" ht="15">
      <c r="A564" s="537"/>
      <c r="B564" s="669"/>
      <c r="C564" s="537"/>
      <c r="D564" s="848" t="str">
        <f t="shared" si="51"/>
        <v>Caisse-01/1900</v>
      </c>
      <c r="E564" s="687"/>
      <c r="F564" s="680"/>
      <c r="G564" s="540"/>
      <c r="H564" s="930"/>
      <c r="I564" s="962"/>
      <c r="J564" s="930">
        <f t="shared" si="52"/>
        <v>0</v>
      </c>
      <c r="K564" s="930">
        <f t="shared" si="49"/>
        <v>0</v>
      </c>
      <c r="L564" s="705">
        <f t="shared" si="50"/>
        <v>0</v>
      </c>
      <c r="M564" s="537"/>
      <c r="N564" s="706">
        <f>+IF(A564="",0,IF(A564=Table!$A$5,L564,(IF(A564=Table!$A$3,0,IF(A564=Table!$A$4,L564,0)))))</f>
        <v>0</v>
      </c>
      <c r="O564" s="672"/>
      <c r="P564" s="707">
        <f>-IF(A564=Table!$A$5,I564,0)+IF(A564=Table!$A$5,H564,0)</f>
        <v>0</v>
      </c>
      <c r="Q564" s="539" t="str">
        <f t="shared" si="48"/>
        <v>01/1900</v>
      </c>
      <c r="R564" s="475">
        <f t="shared" si="53"/>
        <v>1</v>
      </c>
      <c r="S564" s="691"/>
      <c r="T564" s="691"/>
      <c r="U564" s="691"/>
      <c r="V564" s="691"/>
      <c r="W564" s="818"/>
      <c r="X564" s="818"/>
      <c r="Y564" s="818"/>
      <c r="Z564" s="818"/>
    </row>
    <row r="565" spans="1:26" ht="15">
      <c r="A565" s="537"/>
      <c r="B565" s="669"/>
      <c r="C565" s="537"/>
      <c r="D565" s="848" t="str">
        <f t="shared" si="51"/>
        <v>Caisse-01/1900</v>
      </c>
      <c r="E565" s="687"/>
      <c r="F565" s="680"/>
      <c r="G565" s="540"/>
      <c r="H565" s="930"/>
      <c r="I565" s="962"/>
      <c r="J565" s="930">
        <f t="shared" si="52"/>
        <v>0</v>
      </c>
      <c r="K565" s="930">
        <f t="shared" si="49"/>
        <v>0</v>
      </c>
      <c r="L565" s="705">
        <f t="shared" si="50"/>
        <v>0</v>
      </c>
      <c r="M565" s="537"/>
      <c r="N565" s="706">
        <f>+IF(A565="",0,IF(A565=Table!$A$5,L565,(IF(A565=Table!$A$3,0,IF(A565=Table!$A$4,L565,0)))))</f>
        <v>0</v>
      </c>
      <c r="O565" s="672"/>
      <c r="P565" s="707">
        <f>-IF(A565=Table!$A$5,I565,0)+IF(A565=Table!$A$5,H565,0)</f>
        <v>0</v>
      </c>
      <c r="Q565" s="539" t="str">
        <f t="shared" si="48"/>
        <v>01/1900</v>
      </c>
      <c r="R565" s="475">
        <f t="shared" si="53"/>
        <v>1</v>
      </c>
      <c r="S565" s="691"/>
      <c r="T565" s="691"/>
      <c r="U565" s="691"/>
      <c r="V565" s="691"/>
      <c r="W565" s="818"/>
      <c r="X565" s="818"/>
      <c r="Y565" s="818"/>
      <c r="Z565" s="818"/>
    </row>
    <row r="566" spans="1:26" ht="15">
      <c r="A566" s="537"/>
      <c r="B566" s="669"/>
      <c r="C566" s="537"/>
      <c r="D566" s="848" t="str">
        <f t="shared" si="51"/>
        <v>Caisse-01/1900</v>
      </c>
      <c r="E566" s="687"/>
      <c r="F566" s="680"/>
      <c r="G566" s="540"/>
      <c r="H566" s="930"/>
      <c r="I566" s="962"/>
      <c r="J566" s="930">
        <f t="shared" si="52"/>
        <v>0</v>
      </c>
      <c r="K566" s="930">
        <f t="shared" si="49"/>
        <v>0</v>
      </c>
      <c r="L566" s="705">
        <f t="shared" si="50"/>
        <v>0</v>
      </c>
      <c r="M566" s="537"/>
      <c r="N566" s="706">
        <f>+IF(A566="",0,IF(A566=Table!$A$5,L566,(IF(A566=Table!$A$3,0,IF(A566=Table!$A$4,L566,0)))))</f>
        <v>0</v>
      </c>
      <c r="O566" s="672"/>
      <c r="P566" s="707">
        <f>-IF(A566=Table!$A$5,I566,0)+IF(A566=Table!$A$5,H566,0)</f>
        <v>0</v>
      </c>
      <c r="Q566" s="539" t="str">
        <f t="shared" si="48"/>
        <v>01/1900</v>
      </c>
      <c r="R566" s="475">
        <f t="shared" si="53"/>
        <v>1</v>
      </c>
      <c r="S566" s="691"/>
      <c r="T566" s="691"/>
      <c r="U566" s="691"/>
      <c r="V566" s="691"/>
      <c r="W566" s="818"/>
      <c r="X566" s="818"/>
      <c r="Y566" s="818"/>
      <c r="Z566" s="818"/>
    </row>
    <row r="567" spans="1:26" ht="15">
      <c r="A567" s="537"/>
      <c r="B567" s="669"/>
      <c r="C567" s="537"/>
      <c r="D567" s="848" t="str">
        <f t="shared" si="51"/>
        <v>Caisse-01/1900</v>
      </c>
      <c r="E567" s="687"/>
      <c r="F567" s="680"/>
      <c r="G567" s="540"/>
      <c r="H567" s="930"/>
      <c r="I567" s="962"/>
      <c r="J567" s="930">
        <f t="shared" si="52"/>
        <v>0</v>
      </c>
      <c r="K567" s="930">
        <f t="shared" si="49"/>
        <v>0</v>
      </c>
      <c r="L567" s="705">
        <f t="shared" si="50"/>
        <v>0</v>
      </c>
      <c r="M567" s="537"/>
      <c r="N567" s="706">
        <f>+IF(A567="",0,IF(A567=Table!$A$5,L567,(IF(A567=Table!$A$3,0,IF(A567=Table!$A$4,L567,0)))))</f>
        <v>0</v>
      </c>
      <c r="O567" s="672"/>
      <c r="P567" s="707">
        <f>-IF(A567=Table!$A$5,I567,0)+IF(A567=Table!$A$5,H567,0)</f>
        <v>0</v>
      </c>
      <c r="Q567" s="539" t="str">
        <f t="shared" si="48"/>
        <v>01/1900</v>
      </c>
      <c r="R567" s="475">
        <f t="shared" si="53"/>
        <v>1</v>
      </c>
      <c r="S567" s="691"/>
      <c r="T567" s="691"/>
      <c r="U567" s="691"/>
      <c r="V567" s="691"/>
      <c r="W567" s="818"/>
      <c r="X567" s="818"/>
      <c r="Y567" s="818"/>
      <c r="Z567" s="818"/>
    </row>
    <row r="568" spans="1:26" ht="15">
      <c r="A568" s="537"/>
      <c r="B568" s="669"/>
      <c r="C568" s="537"/>
      <c r="D568" s="848" t="str">
        <f t="shared" si="51"/>
        <v>Caisse-01/1900</v>
      </c>
      <c r="E568" s="687"/>
      <c r="F568" s="680"/>
      <c r="G568" s="540"/>
      <c r="H568" s="930"/>
      <c r="I568" s="962"/>
      <c r="J568" s="930">
        <f t="shared" si="52"/>
        <v>0</v>
      </c>
      <c r="K568" s="930">
        <f t="shared" si="49"/>
        <v>0</v>
      </c>
      <c r="L568" s="705">
        <f t="shared" si="50"/>
        <v>0</v>
      </c>
      <c r="M568" s="537"/>
      <c r="N568" s="706">
        <f>+IF(A568="",0,IF(A568=Table!$A$5,L568,(IF(A568=Table!$A$3,0,IF(A568=Table!$A$4,L568,0)))))</f>
        <v>0</v>
      </c>
      <c r="O568" s="672"/>
      <c r="P568" s="707">
        <f>-IF(A568=Table!$A$5,I568,0)+IF(A568=Table!$A$5,H568,0)</f>
        <v>0</v>
      </c>
      <c r="Q568" s="539" t="str">
        <f t="shared" si="48"/>
        <v>01/1900</v>
      </c>
      <c r="R568" s="475">
        <f t="shared" si="53"/>
        <v>1</v>
      </c>
      <c r="S568" s="691"/>
      <c r="T568" s="691"/>
      <c r="U568" s="691"/>
      <c r="V568" s="691"/>
      <c r="W568" s="818"/>
      <c r="X568" s="818"/>
      <c r="Y568" s="818"/>
      <c r="Z568" s="818"/>
    </row>
    <row r="569" spans="1:26" ht="15">
      <c r="A569" s="537"/>
      <c r="B569" s="669"/>
      <c r="C569" s="537"/>
      <c r="D569" s="848" t="str">
        <f t="shared" si="51"/>
        <v>Caisse-01/1900</v>
      </c>
      <c r="E569" s="687"/>
      <c r="F569" s="680"/>
      <c r="G569" s="540"/>
      <c r="H569" s="930"/>
      <c r="I569" s="962"/>
      <c r="J569" s="930">
        <f t="shared" si="52"/>
        <v>0</v>
      </c>
      <c r="K569" s="930">
        <f t="shared" si="49"/>
        <v>0</v>
      </c>
      <c r="L569" s="705">
        <f t="shared" si="50"/>
        <v>0</v>
      </c>
      <c r="M569" s="537"/>
      <c r="N569" s="706">
        <f>+IF(A569="",0,IF(A569=Table!$A$5,L569,(IF(A569=Table!$A$3,0,IF(A569=Table!$A$4,L569,0)))))</f>
        <v>0</v>
      </c>
      <c r="O569" s="672"/>
      <c r="P569" s="707">
        <f>-IF(A569=Table!$A$5,I569,0)+IF(A569=Table!$A$5,H569,0)</f>
        <v>0</v>
      </c>
      <c r="Q569" s="539" t="str">
        <f t="shared" si="48"/>
        <v>01/1900</v>
      </c>
      <c r="R569" s="475">
        <f t="shared" si="53"/>
        <v>1</v>
      </c>
      <c r="S569" s="691"/>
      <c r="T569" s="691"/>
      <c r="U569" s="691"/>
      <c r="V569" s="691"/>
      <c r="W569" s="818"/>
      <c r="X569" s="818"/>
      <c r="Y569" s="818"/>
      <c r="Z569" s="818"/>
    </row>
    <row r="570" spans="1:26" ht="15">
      <c r="A570" s="537"/>
      <c r="B570" s="669"/>
      <c r="C570" s="537"/>
      <c r="D570" s="848" t="str">
        <f t="shared" si="51"/>
        <v>Caisse-01/1900</v>
      </c>
      <c r="E570" s="687"/>
      <c r="F570" s="680"/>
      <c r="G570" s="540"/>
      <c r="H570" s="930"/>
      <c r="I570" s="962"/>
      <c r="J570" s="930">
        <f t="shared" si="52"/>
        <v>0</v>
      </c>
      <c r="K570" s="930">
        <f t="shared" si="49"/>
        <v>0</v>
      </c>
      <c r="L570" s="705">
        <f t="shared" si="50"/>
        <v>0</v>
      </c>
      <c r="M570" s="537"/>
      <c r="N570" s="706">
        <f>+IF(A570="",0,IF(A570=Table!$A$5,L570,(IF(A570=Table!$A$3,0,IF(A570=Table!$A$4,L570,0)))))</f>
        <v>0</v>
      </c>
      <c r="O570" s="672"/>
      <c r="P570" s="707">
        <f>-IF(A570=Table!$A$5,I570,0)+IF(A570=Table!$A$5,H570,0)</f>
        <v>0</v>
      </c>
      <c r="Q570" s="539" t="str">
        <f t="shared" si="48"/>
        <v>01/1900</v>
      </c>
      <c r="R570" s="475">
        <f t="shared" si="53"/>
        <v>1</v>
      </c>
      <c r="S570" s="691"/>
      <c r="T570" s="691"/>
      <c r="U570" s="691"/>
      <c r="V570" s="691"/>
      <c r="W570" s="818"/>
      <c r="X570" s="818"/>
      <c r="Y570" s="818"/>
      <c r="Z570" s="818"/>
    </row>
    <row r="571" spans="1:26" ht="15">
      <c r="A571" s="537"/>
      <c r="B571" s="669"/>
      <c r="C571" s="537"/>
      <c r="D571" s="848" t="str">
        <f t="shared" si="51"/>
        <v>Caisse-01/1900</v>
      </c>
      <c r="E571" s="687"/>
      <c r="F571" s="680"/>
      <c r="G571" s="540"/>
      <c r="H571" s="930"/>
      <c r="I571" s="962"/>
      <c r="J571" s="930">
        <f t="shared" si="52"/>
        <v>0</v>
      </c>
      <c r="K571" s="930">
        <f t="shared" si="49"/>
        <v>0</v>
      </c>
      <c r="L571" s="705">
        <f t="shared" si="50"/>
        <v>0</v>
      </c>
      <c r="M571" s="537"/>
      <c r="N571" s="706">
        <f>+IF(A571="",0,IF(A571=Table!$A$5,L571,(IF(A571=Table!$A$3,0,IF(A571=Table!$A$4,L571,0)))))</f>
        <v>0</v>
      </c>
      <c r="O571" s="672"/>
      <c r="P571" s="707">
        <f>-IF(A571=Table!$A$5,I571,0)+IF(A571=Table!$A$5,H571,0)</f>
        <v>0</v>
      </c>
      <c r="Q571" s="539" t="str">
        <f t="shared" si="48"/>
        <v>01/1900</v>
      </c>
      <c r="R571" s="475">
        <f t="shared" si="53"/>
        <v>1</v>
      </c>
      <c r="S571" s="691"/>
      <c r="T571" s="691"/>
      <c r="U571" s="691"/>
      <c r="V571" s="691"/>
      <c r="W571" s="818"/>
      <c r="X571" s="818"/>
      <c r="Y571" s="818"/>
      <c r="Z571" s="818"/>
    </row>
    <row r="572" spans="1:26" ht="15">
      <c r="A572" s="537"/>
      <c r="B572" s="669"/>
      <c r="C572" s="537"/>
      <c r="D572" s="848" t="str">
        <f t="shared" si="51"/>
        <v>Caisse-01/1900</v>
      </c>
      <c r="E572" s="687"/>
      <c r="F572" s="680"/>
      <c r="G572" s="540"/>
      <c r="H572" s="930"/>
      <c r="I572" s="962"/>
      <c r="J572" s="930">
        <f t="shared" si="52"/>
        <v>0</v>
      </c>
      <c r="K572" s="930">
        <f t="shared" si="49"/>
        <v>0</v>
      </c>
      <c r="L572" s="705">
        <f t="shared" si="50"/>
        <v>0</v>
      </c>
      <c r="M572" s="537"/>
      <c r="N572" s="706">
        <f>+IF(A572="",0,IF(A572=Table!$A$5,L572,(IF(A572=Table!$A$3,0,IF(A572=Table!$A$4,L572,0)))))</f>
        <v>0</v>
      </c>
      <c r="O572" s="672"/>
      <c r="P572" s="707">
        <f>-IF(A572=Table!$A$5,I572,0)+IF(A572=Table!$A$5,H572,0)</f>
        <v>0</v>
      </c>
      <c r="Q572" s="539" t="str">
        <f t="shared" si="48"/>
        <v>01/1900</v>
      </c>
      <c r="R572" s="475">
        <f t="shared" si="53"/>
        <v>1</v>
      </c>
      <c r="S572" s="691"/>
      <c r="T572" s="691"/>
      <c r="U572" s="691"/>
      <c r="V572" s="691"/>
      <c r="W572" s="818"/>
      <c r="X572" s="818"/>
      <c r="Y572" s="818"/>
      <c r="Z572" s="818"/>
    </row>
    <row r="573" spans="1:26" ht="15">
      <c r="A573" s="537"/>
      <c r="B573" s="669"/>
      <c r="C573" s="537"/>
      <c r="D573" s="848" t="str">
        <f t="shared" si="51"/>
        <v>Caisse-01/1900</v>
      </c>
      <c r="E573" s="687"/>
      <c r="F573" s="680"/>
      <c r="G573" s="540"/>
      <c r="H573" s="930"/>
      <c r="I573" s="962"/>
      <c r="J573" s="930">
        <f t="shared" si="52"/>
        <v>0</v>
      </c>
      <c r="K573" s="930">
        <f t="shared" si="49"/>
        <v>0</v>
      </c>
      <c r="L573" s="705">
        <f t="shared" si="50"/>
        <v>0</v>
      </c>
      <c r="M573" s="537"/>
      <c r="N573" s="706">
        <f>+IF(A573="",0,IF(A573=Table!$A$5,L573,(IF(A573=Table!$A$3,0,IF(A573=Table!$A$4,L573,0)))))</f>
        <v>0</v>
      </c>
      <c r="O573" s="672"/>
      <c r="P573" s="707">
        <f>-IF(A573=Table!$A$5,I573,0)+IF(A573=Table!$A$5,H573,0)</f>
        <v>0</v>
      </c>
      <c r="Q573" s="539" t="str">
        <f t="shared" si="48"/>
        <v>01/1900</v>
      </c>
      <c r="R573" s="475">
        <f t="shared" si="53"/>
        <v>1</v>
      </c>
      <c r="S573" s="691"/>
      <c r="T573" s="691"/>
      <c r="U573" s="691"/>
      <c r="V573" s="691"/>
      <c r="W573" s="818"/>
      <c r="X573" s="818"/>
      <c r="Y573" s="818"/>
      <c r="Z573" s="818"/>
    </row>
    <row r="574" spans="1:26" ht="15">
      <c r="A574" s="537"/>
      <c r="B574" s="669"/>
      <c r="C574" s="537"/>
      <c r="D574" s="848" t="str">
        <f t="shared" si="51"/>
        <v>Caisse-01/1900</v>
      </c>
      <c r="E574" s="687"/>
      <c r="F574" s="680"/>
      <c r="G574" s="540"/>
      <c r="H574" s="930"/>
      <c r="I574" s="962"/>
      <c r="J574" s="930">
        <f t="shared" si="52"/>
        <v>0</v>
      </c>
      <c r="K574" s="930">
        <f t="shared" si="49"/>
        <v>0</v>
      </c>
      <c r="L574" s="705">
        <f t="shared" si="50"/>
        <v>0</v>
      </c>
      <c r="M574" s="537"/>
      <c r="N574" s="706">
        <f>+IF(A574="",0,IF(A574=Table!$A$5,L574,(IF(A574=Table!$A$3,0,IF(A574=Table!$A$4,L574,0)))))</f>
        <v>0</v>
      </c>
      <c r="O574" s="672"/>
      <c r="P574" s="707">
        <f>-IF(A574=Table!$A$5,I574,0)+IF(A574=Table!$A$5,H574,0)</f>
        <v>0</v>
      </c>
      <c r="Q574" s="539" t="str">
        <f t="shared" si="48"/>
        <v>01/1900</v>
      </c>
      <c r="R574" s="475">
        <f t="shared" si="53"/>
        <v>1</v>
      </c>
      <c r="S574" s="691"/>
      <c r="T574" s="691"/>
      <c r="U574" s="691"/>
      <c r="V574" s="691"/>
      <c r="W574" s="818"/>
      <c r="X574" s="818"/>
      <c r="Y574" s="818"/>
      <c r="Z574" s="818"/>
    </row>
    <row r="575" spans="1:26" ht="15">
      <c r="A575" s="537"/>
      <c r="B575" s="669"/>
      <c r="C575" s="537"/>
      <c r="D575" s="848" t="str">
        <f t="shared" si="51"/>
        <v>Caisse-01/1900</v>
      </c>
      <c r="E575" s="687"/>
      <c r="F575" s="673"/>
      <c r="G575" s="540"/>
      <c r="H575" s="930"/>
      <c r="I575" s="962"/>
      <c r="J575" s="930">
        <f t="shared" si="52"/>
        <v>0</v>
      </c>
      <c r="K575" s="930">
        <f t="shared" si="49"/>
        <v>0</v>
      </c>
      <c r="L575" s="705">
        <f t="shared" si="50"/>
        <v>0</v>
      </c>
      <c r="M575" s="537"/>
      <c r="N575" s="706">
        <f>+IF(A575="",0,IF(A575=Table!$A$5,L575,(IF(A575=Table!$A$3,0,IF(A575=Table!$A$4,L575,0)))))</f>
        <v>0</v>
      </c>
      <c r="O575" s="672"/>
      <c r="P575" s="707">
        <f>-IF(A575=Table!$A$5,I575,0)+IF(A575=Table!$A$5,H575,0)</f>
        <v>0</v>
      </c>
      <c r="Q575" s="539" t="str">
        <f t="shared" si="48"/>
        <v>01/1900</v>
      </c>
      <c r="R575" s="475">
        <f t="shared" si="53"/>
        <v>1</v>
      </c>
      <c r="S575" s="691"/>
      <c r="T575" s="691"/>
      <c r="U575" s="691"/>
      <c r="V575" s="691"/>
      <c r="W575" s="818"/>
      <c r="X575" s="818"/>
      <c r="Y575" s="818"/>
      <c r="Z575" s="818"/>
    </row>
    <row r="576" spans="1:26" ht="15">
      <c r="A576" s="537"/>
      <c r="B576" s="669"/>
      <c r="C576" s="537"/>
      <c r="D576" s="848" t="str">
        <f t="shared" si="51"/>
        <v>Caisse-01/1900</v>
      </c>
      <c r="E576" s="540"/>
      <c r="F576" s="673"/>
      <c r="G576" s="540"/>
      <c r="H576" s="930"/>
      <c r="I576" s="933"/>
      <c r="J576" s="930">
        <f t="shared" si="52"/>
        <v>0</v>
      </c>
      <c r="K576" s="930">
        <f t="shared" si="49"/>
        <v>0</v>
      </c>
      <c r="L576" s="705">
        <f t="shared" si="50"/>
        <v>0</v>
      </c>
      <c r="M576" s="537"/>
      <c r="N576" s="706">
        <f>+IF(A576="",0,IF(A576=Table!$A$5,L576,(IF(A576=Table!$A$3,0,IF(A576=Table!$A$4,L576,0)))))</f>
        <v>0</v>
      </c>
      <c r="O576" s="672"/>
      <c r="P576" s="707">
        <f>-IF(A576=Table!$A$5,I576,0)+IF(A576=Table!$A$5,H576,0)</f>
        <v>0</v>
      </c>
      <c r="Q576" s="539" t="str">
        <f t="shared" si="48"/>
        <v>01/1900</v>
      </c>
      <c r="R576" s="475">
        <f t="shared" si="53"/>
        <v>1</v>
      </c>
      <c r="S576" s="691"/>
      <c r="T576" s="691"/>
      <c r="U576" s="691"/>
      <c r="V576" s="691"/>
      <c r="W576" s="818"/>
      <c r="X576" s="818"/>
      <c r="Y576" s="818"/>
      <c r="Z576" s="818"/>
    </row>
    <row r="577" spans="1:26" ht="15">
      <c r="A577" s="537"/>
      <c r="B577" s="669"/>
      <c r="C577" s="537"/>
      <c r="D577" s="848" t="str">
        <f t="shared" si="51"/>
        <v>Caisse-01/1900</v>
      </c>
      <c r="E577" s="540"/>
      <c r="F577" s="673"/>
      <c r="G577" s="540"/>
      <c r="H577" s="930"/>
      <c r="I577" s="933"/>
      <c r="J577" s="930">
        <f t="shared" si="52"/>
        <v>0</v>
      </c>
      <c r="K577" s="930">
        <f t="shared" si="49"/>
        <v>0</v>
      </c>
      <c r="L577" s="705">
        <f t="shared" si="50"/>
        <v>0</v>
      </c>
      <c r="M577" s="537"/>
      <c r="N577" s="706">
        <f>+IF(A577="",0,IF(A577=Table!$A$5,L577,(IF(A577=Table!$A$3,0,IF(A577=Table!$A$4,L577,0)))))</f>
        <v>0</v>
      </c>
      <c r="O577" s="672"/>
      <c r="P577" s="707">
        <f>-IF(A577=Table!$A$5,I577,0)+IF(A577=Table!$A$5,H577,0)</f>
        <v>0</v>
      </c>
      <c r="Q577" s="539" t="str">
        <f t="shared" si="48"/>
        <v>01/1900</v>
      </c>
      <c r="R577" s="475">
        <f t="shared" si="53"/>
        <v>1</v>
      </c>
      <c r="S577" s="691"/>
      <c r="T577" s="691"/>
      <c r="U577" s="691"/>
      <c r="V577" s="691"/>
      <c r="W577" s="818"/>
      <c r="X577" s="818"/>
      <c r="Y577" s="818"/>
      <c r="Z577" s="818"/>
    </row>
    <row r="578" spans="1:26" ht="15">
      <c r="A578" s="537"/>
      <c r="B578" s="669"/>
      <c r="C578" s="537"/>
      <c r="D578" s="848" t="str">
        <f t="shared" si="51"/>
        <v>Caisse-01/1900</v>
      </c>
      <c r="E578" s="540"/>
      <c r="F578" s="673"/>
      <c r="G578" s="540"/>
      <c r="H578" s="930"/>
      <c r="I578" s="933"/>
      <c r="J578" s="930">
        <f t="shared" si="52"/>
        <v>0</v>
      </c>
      <c r="K578" s="930">
        <f t="shared" si="49"/>
        <v>0</v>
      </c>
      <c r="L578" s="705">
        <f t="shared" si="50"/>
        <v>0</v>
      </c>
      <c r="M578" s="537"/>
      <c r="N578" s="706">
        <f>+IF(A578="",0,IF(A578=Table!$A$5,L578,(IF(A578=Table!$A$3,0,IF(A578=Table!$A$4,L578,0)))))</f>
        <v>0</v>
      </c>
      <c r="O578" s="672"/>
      <c r="P578" s="707">
        <f>-IF(A578=Table!$A$5,I578,0)+IF(A578=Table!$A$5,H578,0)</f>
        <v>0</v>
      </c>
      <c r="Q578" s="539" t="str">
        <f t="shared" si="48"/>
        <v>01/1900</v>
      </c>
      <c r="R578" s="475">
        <f t="shared" si="53"/>
        <v>1</v>
      </c>
      <c r="S578" s="691"/>
      <c r="T578" s="691"/>
      <c r="U578" s="691"/>
      <c r="V578" s="691"/>
      <c r="W578" s="818"/>
      <c r="X578" s="818"/>
      <c r="Y578" s="818"/>
      <c r="Z578" s="818"/>
    </row>
    <row r="579" spans="1:26" ht="15">
      <c r="A579" s="537"/>
      <c r="B579" s="669"/>
      <c r="C579" s="537"/>
      <c r="D579" s="848" t="str">
        <f t="shared" si="51"/>
        <v>Caisse-01/1900</v>
      </c>
      <c r="E579" s="540"/>
      <c r="F579" s="673"/>
      <c r="G579" s="540"/>
      <c r="H579" s="930"/>
      <c r="I579" s="933"/>
      <c r="J579" s="930">
        <f t="shared" si="52"/>
        <v>0</v>
      </c>
      <c r="K579" s="930">
        <f t="shared" si="49"/>
        <v>0</v>
      </c>
      <c r="L579" s="705">
        <f t="shared" si="50"/>
        <v>0</v>
      </c>
      <c r="M579" s="537"/>
      <c r="N579" s="706">
        <f>+IF(A579="",0,IF(A579=Table!$A$5,L579,(IF(A579=Table!$A$3,0,IF(A579=Table!$A$4,L579,0)))))</f>
        <v>0</v>
      </c>
      <c r="O579" s="672"/>
      <c r="P579" s="707">
        <f>-IF(A579=Table!$A$5,I579,0)+IF(A579=Table!$A$5,H579,0)</f>
        <v>0</v>
      </c>
      <c r="Q579" s="539" t="str">
        <f t="shared" si="48"/>
        <v>01/1900</v>
      </c>
      <c r="R579" s="475">
        <f t="shared" si="53"/>
        <v>1</v>
      </c>
      <c r="S579" s="691"/>
      <c r="T579" s="691"/>
      <c r="U579" s="691"/>
      <c r="V579" s="691"/>
      <c r="W579" s="818"/>
      <c r="X579" s="818"/>
      <c r="Y579" s="818"/>
      <c r="Z579" s="818"/>
    </row>
    <row r="580" spans="1:26" ht="15">
      <c r="A580" s="537"/>
      <c r="B580" s="669"/>
      <c r="C580" s="537"/>
      <c r="D580" s="848" t="str">
        <f t="shared" si="51"/>
        <v>Caisse-01/1900</v>
      </c>
      <c r="E580" s="540"/>
      <c r="F580" s="673"/>
      <c r="G580" s="540"/>
      <c r="H580" s="930"/>
      <c r="I580" s="933"/>
      <c r="J580" s="930">
        <f t="shared" si="52"/>
        <v>0</v>
      </c>
      <c r="K580" s="930">
        <f t="shared" si="49"/>
        <v>0</v>
      </c>
      <c r="L580" s="705">
        <f t="shared" si="50"/>
        <v>0</v>
      </c>
      <c r="M580" s="537"/>
      <c r="N580" s="706">
        <f>+IF(A580="",0,IF(A580=Table!$A$5,L580,(IF(A580=Table!$A$3,0,IF(A580=Table!$A$4,L580,0)))))</f>
        <v>0</v>
      </c>
      <c r="O580" s="672"/>
      <c r="P580" s="707">
        <f>-IF(A580=Table!$A$5,I580,0)+IF(A580=Table!$A$5,H580,0)</f>
        <v>0</v>
      </c>
      <c r="Q580" s="539" t="str">
        <f t="shared" si="48"/>
        <v>01/1900</v>
      </c>
      <c r="R580" s="475">
        <f t="shared" si="53"/>
        <v>1</v>
      </c>
      <c r="S580" s="691"/>
      <c r="T580" s="691"/>
      <c r="U580" s="691"/>
      <c r="V580" s="691"/>
      <c r="W580" s="818"/>
      <c r="X580" s="818"/>
      <c r="Y580" s="818"/>
      <c r="Z580" s="818"/>
    </row>
    <row r="581" spans="1:26" ht="15">
      <c r="A581" s="537"/>
      <c r="B581" s="669"/>
      <c r="C581" s="537"/>
      <c r="D581" s="848" t="str">
        <f t="shared" si="51"/>
        <v>Caisse-01/1900</v>
      </c>
      <c r="E581" s="678"/>
      <c r="F581" s="671"/>
      <c r="G581" s="540"/>
      <c r="H581" s="932"/>
      <c r="I581" s="930"/>
      <c r="J581" s="930">
        <f t="shared" si="52"/>
        <v>0</v>
      </c>
      <c r="K581" s="930">
        <f t="shared" si="49"/>
        <v>0</v>
      </c>
      <c r="L581" s="705">
        <f t="shared" si="50"/>
        <v>0</v>
      </c>
      <c r="M581" s="537"/>
      <c r="N581" s="706">
        <f>+IF(A581="",0,IF(A581=Table!$A$5,L581,(IF(A581=Table!$A$3,0,IF(A581=Table!$A$4,L581,0)))))</f>
        <v>0</v>
      </c>
      <c r="O581" s="672"/>
      <c r="P581" s="707">
        <f>-IF(A581=Table!$A$5,I581,0)+IF(A581=Table!$A$5,H581,0)</f>
        <v>0</v>
      </c>
      <c r="Q581" s="539" t="str">
        <f t="shared" si="48"/>
        <v>01/1900</v>
      </c>
      <c r="R581" s="475">
        <f t="shared" si="53"/>
        <v>1</v>
      </c>
      <c r="S581" s="691"/>
      <c r="T581" s="691"/>
      <c r="U581" s="691"/>
      <c r="V581" s="691"/>
      <c r="W581" s="818"/>
      <c r="X581" s="818"/>
      <c r="Y581" s="818"/>
      <c r="Z581" s="818"/>
    </row>
    <row r="582" spans="1:26" ht="15">
      <c r="A582" s="537"/>
      <c r="B582" s="669"/>
      <c r="C582" s="537"/>
      <c r="D582" s="848" t="str">
        <f t="shared" si="51"/>
        <v>Caisse-01/1900</v>
      </c>
      <c r="E582" s="540"/>
      <c r="F582" s="688"/>
      <c r="G582" s="540"/>
      <c r="H582" s="930"/>
      <c r="I582" s="930"/>
      <c r="J582" s="930">
        <f t="shared" si="52"/>
        <v>0</v>
      </c>
      <c r="K582" s="930">
        <f t="shared" si="49"/>
        <v>0</v>
      </c>
      <c r="L582" s="705">
        <f t="shared" si="50"/>
        <v>0</v>
      </c>
      <c r="M582" s="537"/>
      <c r="N582" s="706">
        <f>+IF(A582="",0,IF(A582=Table!$A$5,L582,(IF(A582=Table!$A$3,0,IF(A582=Table!$A$4,L582,0)))))</f>
        <v>0</v>
      </c>
      <c r="O582" s="672"/>
      <c r="P582" s="707">
        <f>-IF(A582=Table!$A$5,I582,0)+IF(A582=Table!$A$5,H582,0)</f>
        <v>0</v>
      </c>
      <c r="Q582" s="539" t="str">
        <f t="shared" si="48"/>
        <v>01/1900</v>
      </c>
      <c r="R582" s="475">
        <f t="shared" si="53"/>
        <v>1</v>
      </c>
      <c r="S582" s="691"/>
      <c r="T582" s="691"/>
      <c r="U582" s="691"/>
      <c r="V582" s="691"/>
      <c r="W582" s="818"/>
      <c r="X582" s="818"/>
      <c r="Y582" s="818"/>
      <c r="Z582" s="818"/>
    </row>
    <row r="583" spans="1:26" ht="15">
      <c r="A583" s="537"/>
      <c r="B583" s="669"/>
      <c r="C583" s="537"/>
      <c r="D583" s="848" t="str">
        <f t="shared" si="51"/>
        <v>Caisse-01/1900</v>
      </c>
      <c r="E583" s="540"/>
      <c r="F583" s="688"/>
      <c r="G583" s="540"/>
      <c r="H583" s="930"/>
      <c r="I583" s="930"/>
      <c r="J583" s="930">
        <f t="shared" si="52"/>
        <v>0</v>
      </c>
      <c r="K583" s="930">
        <f t="shared" si="49"/>
        <v>0</v>
      </c>
      <c r="L583" s="705">
        <f t="shared" si="50"/>
        <v>0</v>
      </c>
      <c r="M583" s="537"/>
      <c r="N583" s="706">
        <f>+IF(A583="",0,IF(A583=Table!$A$5,L583,(IF(A583=Table!$A$3,0,IF(A583=Table!$A$4,L583,0)))))</f>
        <v>0</v>
      </c>
      <c r="O583" s="672"/>
      <c r="P583" s="707">
        <f>-IF(A583=Table!$A$5,I583,0)+IF(A583=Table!$A$5,H583,0)</f>
        <v>0</v>
      </c>
      <c r="Q583" s="539" t="str">
        <f t="shared" ref="Q583:Q646" si="54">+TEXT(B583,"mm/aaaa")</f>
        <v>01/1900</v>
      </c>
      <c r="R583" s="475">
        <f t="shared" si="53"/>
        <v>1</v>
      </c>
      <c r="S583" s="691"/>
      <c r="T583" s="691"/>
      <c r="U583" s="691"/>
      <c r="V583" s="691"/>
      <c r="W583" s="818"/>
      <c r="X583" s="818"/>
      <c r="Y583" s="818"/>
      <c r="Z583" s="818"/>
    </row>
    <row r="584" spans="1:26" ht="15">
      <c r="A584" s="537"/>
      <c r="B584" s="669"/>
      <c r="C584" s="537"/>
      <c r="D584" s="848" t="str">
        <f t="shared" si="51"/>
        <v>Caisse-01/1900</v>
      </c>
      <c r="E584" s="540"/>
      <c r="F584" s="688"/>
      <c r="G584" s="540"/>
      <c r="H584" s="930"/>
      <c r="I584" s="930"/>
      <c r="J584" s="930">
        <f t="shared" si="52"/>
        <v>0</v>
      </c>
      <c r="K584" s="930">
        <f t="shared" si="49"/>
        <v>0</v>
      </c>
      <c r="L584" s="705">
        <f t="shared" si="50"/>
        <v>0</v>
      </c>
      <c r="M584" s="537"/>
      <c r="N584" s="706">
        <f>+IF(A584="",0,IF(A584=Table!$A$5,L584,(IF(A584=Table!$A$3,0,IF(A584=Table!$A$4,L584,0)))))</f>
        <v>0</v>
      </c>
      <c r="O584" s="672"/>
      <c r="P584" s="707">
        <f>-IF(A584=Table!$A$5,I584,0)+IF(A584=Table!$A$5,H584,0)</f>
        <v>0</v>
      </c>
      <c r="Q584" s="539" t="str">
        <f t="shared" si="54"/>
        <v>01/1900</v>
      </c>
      <c r="R584" s="475">
        <f t="shared" si="53"/>
        <v>1</v>
      </c>
      <c r="S584" s="691"/>
      <c r="T584" s="691"/>
      <c r="U584" s="691"/>
      <c r="V584" s="691"/>
      <c r="W584" s="818"/>
      <c r="X584" s="818"/>
      <c r="Y584" s="818"/>
      <c r="Z584" s="818"/>
    </row>
    <row r="585" spans="1:26" ht="15">
      <c r="A585" s="537"/>
      <c r="B585" s="669"/>
      <c r="C585" s="537"/>
      <c r="D585" s="848" t="str">
        <f t="shared" si="51"/>
        <v>Caisse-01/1900</v>
      </c>
      <c r="E585" s="540"/>
      <c r="F585" s="688"/>
      <c r="G585" s="540"/>
      <c r="H585" s="930"/>
      <c r="I585" s="930"/>
      <c r="J585" s="930">
        <f t="shared" si="52"/>
        <v>0</v>
      </c>
      <c r="K585" s="930">
        <f t="shared" si="49"/>
        <v>0</v>
      </c>
      <c r="L585" s="705">
        <f t="shared" si="50"/>
        <v>0</v>
      </c>
      <c r="M585" s="537"/>
      <c r="N585" s="706">
        <f>+IF(A585="",0,IF(A585=Table!$A$5,L585,(IF(A585=Table!$A$3,0,IF(A585=Table!$A$4,L585,0)))))</f>
        <v>0</v>
      </c>
      <c r="O585" s="672"/>
      <c r="P585" s="707">
        <f>-IF(A585=Table!$A$5,I585,0)+IF(A585=Table!$A$5,H585,0)</f>
        <v>0</v>
      </c>
      <c r="Q585" s="539" t="str">
        <f t="shared" si="54"/>
        <v>01/1900</v>
      </c>
      <c r="R585" s="475">
        <f t="shared" si="53"/>
        <v>1</v>
      </c>
      <c r="S585" s="691"/>
      <c r="T585" s="691"/>
      <c r="U585" s="691"/>
      <c r="V585" s="691"/>
      <c r="W585" s="818"/>
      <c r="X585" s="818"/>
      <c r="Y585" s="818"/>
      <c r="Z585" s="818"/>
    </row>
    <row r="586" spans="1:26" ht="15">
      <c r="A586" s="537"/>
      <c r="B586" s="669"/>
      <c r="C586" s="537"/>
      <c r="D586" s="848" t="str">
        <f t="shared" si="51"/>
        <v>Caisse-01/1900</v>
      </c>
      <c r="E586" s="540"/>
      <c r="F586" s="673"/>
      <c r="G586" s="540"/>
      <c r="H586" s="930"/>
      <c r="I586" s="933"/>
      <c r="J586" s="930">
        <f t="shared" si="52"/>
        <v>0</v>
      </c>
      <c r="K586" s="930">
        <f t="shared" si="49"/>
        <v>0</v>
      </c>
      <c r="L586" s="705">
        <f t="shared" si="50"/>
        <v>0</v>
      </c>
      <c r="M586" s="537"/>
      <c r="N586" s="706">
        <f>+IF(A586="",0,IF(A586=Table!$A$5,L586,(IF(A586=Table!$A$3,0,IF(A586=Table!$A$4,L586,0)))))</f>
        <v>0</v>
      </c>
      <c r="O586" s="672"/>
      <c r="P586" s="707">
        <f>-IF(A586=Table!$A$5,I586,0)+IF(A586=Table!$A$5,H586,0)</f>
        <v>0</v>
      </c>
      <c r="Q586" s="539" t="str">
        <f t="shared" si="54"/>
        <v>01/1900</v>
      </c>
      <c r="R586" s="475">
        <f t="shared" si="53"/>
        <v>1</v>
      </c>
      <c r="S586" s="691"/>
      <c r="T586" s="691"/>
      <c r="U586" s="691"/>
      <c r="V586" s="691"/>
      <c r="W586" s="818"/>
      <c r="X586" s="818"/>
      <c r="Y586" s="818"/>
      <c r="Z586" s="818"/>
    </row>
    <row r="587" spans="1:26" ht="15">
      <c r="A587" s="537"/>
      <c r="B587" s="669"/>
      <c r="C587" s="537"/>
      <c r="D587" s="848" t="str">
        <f t="shared" si="51"/>
        <v>Caisse-01/1900</v>
      </c>
      <c r="E587" s="540"/>
      <c r="F587" s="673"/>
      <c r="G587" s="540"/>
      <c r="H587" s="930"/>
      <c r="I587" s="933"/>
      <c r="J587" s="930">
        <f t="shared" si="52"/>
        <v>0</v>
      </c>
      <c r="K587" s="930">
        <f t="shared" ref="K587:K650" si="55">+IFERROR((+INDEX($O$4:$Z$4,MATCH(Q587,$O$3:$Z$3,0))),0)</f>
        <v>0</v>
      </c>
      <c r="L587" s="705">
        <f t="shared" ref="L587:L650" si="56">IFERROR((H587/K587-I587/K587),0)</f>
        <v>0</v>
      </c>
      <c r="M587" s="537"/>
      <c r="N587" s="706">
        <f>+IF(A587="",0,IF(A587=Table!$A$5,L587,(IF(A587=Table!$A$3,0,IF(A587=Table!$A$4,L587,0)))))</f>
        <v>0</v>
      </c>
      <c r="O587" s="672"/>
      <c r="P587" s="707">
        <f>-IF(A587=Table!$A$5,I587,0)+IF(A587=Table!$A$5,H587,0)</f>
        <v>0</v>
      </c>
      <c r="Q587" s="539" t="str">
        <f t="shared" si="54"/>
        <v>01/1900</v>
      </c>
      <c r="R587" s="475">
        <f t="shared" si="53"/>
        <v>1</v>
      </c>
      <c r="S587" s="691"/>
      <c r="T587" s="691"/>
      <c r="U587" s="691"/>
      <c r="V587" s="691"/>
      <c r="W587" s="818"/>
      <c r="X587" s="818"/>
      <c r="Y587" s="818"/>
      <c r="Z587" s="818"/>
    </row>
    <row r="588" spans="1:26" ht="15">
      <c r="A588" s="537"/>
      <c r="B588" s="669"/>
      <c r="C588" s="537"/>
      <c r="D588" s="848" t="str">
        <f t="shared" ref="D588:D651" si="57">"Caisse-"&amp;Q588</f>
        <v>Caisse-01/1900</v>
      </c>
      <c r="E588" s="540"/>
      <c r="F588" s="673"/>
      <c r="G588" s="540"/>
      <c r="H588" s="930"/>
      <c r="I588" s="933"/>
      <c r="J588" s="930">
        <f t="shared" ref="J588:J651" si="58">+J587+H588-I588</f>
        <v>0</v>
      </c>
      <c r="K588" s="930">
        <f t="shared" si="55"/>
        <v>0</v>
      </c>
      <c r="L588" s="705">
        <f t="shared" si="56"/>
        <v>0</v>
      </c>
      <c r="M588" s="537"/>
      <c r="N588" s="706">
        <f>+IF(A588="",0,IF(A588=Table!$A$5,L588,(IF(A588=Table!$A$3,0,IF(A588=Table!$A$4,L588,0)))))</f>
        <v>0</v>
      </c>
      <c r="O588" s="672"/>
      <c r="P588" s="707">
        <f>-IF(A588=Table!$A$5,I588,0)+IF(A588=Table!$A$5,H588,0)</f>
        <v>0</v>
      </c>
      <c r="Q588" s="539" t="str">
        <f t="shared" si="54"/>
        <v>01/1900</v>
      </c>
      <c r="R588" s="475">
        <f t="shared" ref="R588:R651" si="59">ROUNDUP(MONTH(Q588)/3,0)</f>
        <v>1</v>
      </c>
      <c r="S588" s="691"/>
      <c r="T588" s="691"/>
      <c r="U588" s="691"/>
      <c r="V588" s="691"/>
      <c r="W588" s="818"/>
      <c r="X588" s="818"/>
      <c r="Y588" s="818"/>
      <c r="Z588" s="818"/>
    </row>
    <row r="589" spans="1:26" ht="15">
      <c r="A589" s="537"/>
      <c r="B589" s="669"/>
      <c r="C589" s="537"/>
      <c r="D589" s="848" t="str">
        <f t="shared" si="57"/>
        <v>Caisse-01/1900</v>
      </c>
      <c r="E589" s="540"/>
      <c r="F589" s="673"/>
      <c r="G589" s="540"/>
      <c r="H589" s="930"/>
      <c r="I589" s="933"/>
      <c r="J589" s="930">
        <f t="shared" si="58"/>
        <v>0</v>
      </c>
      <c r="K589" s="930">
        <f t="shared" si="55"/>
        <v>0</v>
      </c>
      <c r="L589" s="705">
        <f t="shared" si="56"/>
        <v>0</v>
      </c>
      <c r="M589" s="537"/>
      <c r="N589" s="706">
        <f>+IF(A589="",0,IF(A589=Table!$A$5,L589,(IF(A589=Table!$A$3,0,IF(A589=Table!$A$4,L589,0)))))</f>
        <v>0</v>
      </c>
      <c r="O589" s="672"/>
      <c r="P589" s="707">
        <f>-IF(A589=Table!$A$5,I589,0)+IF(A589=Table!$A$5,H589,0)</f>
        <v>0</v>
      </c>
      <c r="Q589" s="539" t="str">
        <f t="shared" si="54"/>
        <v>01/1900</v>
      </c>
      <c r="R589" s="475">
        <f t="shared" si="59"/>
        <v>1</v>
      </c>
      <c r="S589" s="691"/>
      <c r="T589" s="691"/>
      <c r="U589" s="691"/>
      <c r="V589" s="691"/>
      <c r="W589" s="818"/>
      <c r="X589" s="818"/>
      <c r="Y589" s="818"/>
      <c r="Z589" s="818"/>
    </row>
    <row r="590" spans="1:26" ht="15">
      <c r="A590" s="537"/>
      <c r="B590" s="669"/>
      <c r="C590" s="537"/>
      <c r="D590" s="848" t="str">
        <f t="shared" si="57"/>
        <v>Caisse-01/1900</v>
      </c>
      <c r="E590" s="540"/>
      <c r="F590" s="673"/>
      <c r="G590" s="540"/>
      <c r="H590" s="930"/>
      <c r="I590" s="933"/>
      <c r="J590" s="930">
        <f t="shared" si="58"/>
        <v>0</v>
      </c>
      <c r="K590" s="930">
        <f t="shared" si="55"/>
        <v>0</v>
      </c>
      <c r="L590" s="705">
        <f t="shared" si="56"/>
        <v>0</v>
      </c>
      <c r="M590" s="537"/>
      <c r="N590" s="706">
        <f>+IF(A590="",0,IF(A590=Table!$A$5,L590,(IF(A590=Table!$A$3,0,IF(A590=Table!$A$4,L590,0)))))</f>
        <v>0</v>
      </c>
      <c r="O590" s="672"/>
      <c r="P590" s="707">
        <f>-IF(A590=Table!$A$5,I590,0)+IF(A590=Table!$A$5,H590,0)</f>
        <v>0</v>
      </c>
      <c r="Q590" s="539" t="str">
        <f t="shared" si="54"/>
        <v>01/1900</v>
      </c>
      <c r="R590" s="475">
        <f t="shared" si="59"/>
        <v>1</v>
      </c>
      <c r="S590" s="691"/>
      <c r="T590" s="691"/>
      <c r="U590" s="691"/>
      <c r="V590" s="691"/>
      <c r="W590" s="818"/>
      <c r="X590" s="818"/>
      <c r="Y590" s="818"/>
      <c r="Z590" s="818"/>
    </row>
    <row r="591" spans="1:26" ht="15">
      <c r="A591" s="537"/>
      <c r="B591" s="669"/>
      <c r="C591" s="537"/>
      <c r="D591" s="848" t="str">
        <f t="shared" si="57"/>
        <v>Caisse-01/1900</v>
      </c>
      <c r="E591" s="540"/>
      <c r="F591" s="673"/>
      <c r="G591" s="540"/>
      <c r="H591" s="930"/>
      <c r="I591" s="933"/>
      <c r="J591" s="930">
        <f t="shared" si="58"/>
        <v>0</v>
      </c>
      <c r="K591" s="930">
        <f t="shared" si="55"/>
        <v>0</v>
      </c>
      <c r="L591" s="705">
        <f t="shared" si="56"/>
        <v>0</v>
      </c>
      <c r="M591" s="537"/>
      <c r="N591" s="706">
        <f>+IF(A591="",0,IF(A591=Table!$A$5,L591,(IF(A591=Table!$A$3,0,IF(A591=Table!$A$4,L591,0)))))</f>
        <v>0</v>
      </c>
      <c r="O591" s="672"/>
      <c r="P591" s="707">
        <f>-IF(A591=Table!$A$5,I591,0)+IF(A591=Table!$A$5,H591,0)</f>
        <v>0</v>
      </c>
      <c r="Q591" s="539" t="str">
        <f t="shared" si="54"/>
        <v>01/1900</v>
      </c>
      <c r="R591" s="475">
        <f t="shared" si="59"/>
        <v>1</v>
      </c>
      <c r="S591" s="691"/>
      <c r="T591" s="691"/>
      <c r="U591" s="691"/>
      <c r="V591" s="691"/>
      <c r="W591" s="818"/>
      <c r="X591" s="818"/>
      <c r="Y591" s="818"/>
      <c r="Z591" s="818"/>
    </row>
    <row r="592" spans="1:26" ht="15">
      <c r="A592" s="537"/>
      <c r="B592" s="669"/>
      <c r="C592" s="537"/>
      <c r="D592" s="848" t="str">
        <f t="shared" si="57"/>
        <v>Caisse-01/1900</v>
      </c>
      <c r="E592" s="540"/>
      <c r="F592" s="673"/>
      <c r="G592" s="540"/>
      <c r="H592" s="930"/>
      <c r="I592" s="933"/>
      <c r="J592" s="930">
        <f t="shared" si="58"/>
        <v>0</v>
      </c>
      <c r="K592" s="930">
        <f t="shared" si="55"/>
        <v>0</v>
      </c>
      <c r="L592" s="705">
        <f t="shared" si="56"/>
        <v>0</v>
      </c>
      <c r="M592" s="537"/>
      <c r="N592" s="706">
        <f>+IF(A592="",0,IF(A592=Table!$A$5,L592,(IF(A592=Table!$A$3,0,IF(A592=Table!$A$4,L592,0)))))</f>
        <v>0</v>
      </c>
      <c r="O592" s="672"/>
      <c r="P592" s="707">
        <f>-IF(A592=Table!$A$5,I592,0)+IF(A592=Table!$A$5,H592,0)</f>
        <v>0</v>
      </c>
      <c r="Q592" s="539" t="str">
        <f t="shared" si="54"/>
        <v>01/1900</v>
      </c>
      <c r="R592" s="475">
        <f t="shared" si="59"/>
        <v>1</v>
      </c>
      <c r="S592" s="691"/>
      <c r="T592" s="691"/>
      <c r="U592" s="691"/>
      <c r="V592" s="691"/>
      <c r="W592" s="818"/>
      <c r="X592" s="818"/>
      <c r="Y592" s="818"/>
      <c r="Z592" s="818"/>
    </row>
    <row r="593" spans="1:26" ht="15">
      <c r="A593" s="537"/>
      <c r="B593" s="669"/>
      <c r="C593" s="537"/>
      <c r="D593" s="848" t="str">
        <f t="shared" si="57"/>
        <v>Caisse-01/1900</v>
      </c>
      <c r="E593" s="540"/>
      <c r="F593" s="673"/>
      <c r="G593" s="540"/>
      <c r="H593" s="930"/>
      <c r="I593" s="933"/>
      <c r="J593" s="930">
        <f t="shared" si="58"/>
        <v>0</v>
      </c>
      <c r="K593" s="930">
        <f t="shared" si="55"/>
        <v>0</v>
      </c>
      <c r="L593" s="705">
        <f t="shared" si="56"/>
        <v>0</v>
      </c>
      <c r="M593" s="537"/>
      <c r="N593" s="706">
        <f>+IF(A593="",0,IF(A593=Table!$A$5,L593,(IF(A593=Table!$A$3,0,IF(A593=Table!$A$4,L593,0)))))</f>
        <v>0</v>
      </c>
      <c r="O593" s="672"/>
      <c r="P593" s="707">
        <f>-IF(A593=Table!$A$5,I593,0)+IF(A593=Table!$A$5,H593,0)</f>
        <v>0</v>
      </c>
      <c r="Q593" s="539" t="str">
        <f t="shared" si="54"/>
        <v>01/1900</v>
      </c>
      <c r="R593" s="475">
        <f t="shared" si="59"/>
        <v>1</v>
      </c>
      <c r="S593" s="691"/>
      <c r="T593" s="691"/>
      <c r="U593" s="691"/>
      <c r="V593" s="691"/>
      <c r="W593" s="818"/>
      <c r="X593" s="818"/>
      <c r="Y593" s="818"/>
      <c r="Z593" s="818"/>
    </row>
    <row r="594" spans="1:26" ht="15">
      <c r="A594" s="537"/>
      <c r="B594" s="669"/>
      <c r="C594" s="537"/>
      <c r="D594" s="848" t="str">
        <f t="shared" si="57"/>
        <v>Caisse-01/1900</v>
      </c>
      <c r="E594" s="687"/>
      <c r="F594" s="673"/>
      <c r="G594" s="540"/>
      <c r="H594" s="930"/>
      <c r="I594" s="933"/>
      <c r="J594" s="930">
        <f t="shared" si="58"/>
        <v>0</v>
      </c>
      <c r="K594" s="930">
        <f t="shared" si="55"/>
        <v>0</v>
      </c>
      <c r="L594" s="705">
        <f t="shared" si="56"/>
        <v>0</v>
      </c>
      <c r="M594" s="537"/>
      <c r="N594" s="706">
        <f>+IF(A594="",0,IF(A594=Table!$A$5,L594,(IF(A594=Table!$A$3,0,IF(A594=Table!$A$4,L594,0)))))</f>
        <v>0</v>
      </c>
      <c r="O594" s="672"/>
      <c r="P594" s="707">
        <f>-IF(A594=Table!$A$5,I594,0)+IF(A594=Table!$A$5,H594,0)</f>
        <v>0</v>
      </c>
      <c r="Q594" s="539" t="str">
        <f t="shared" si="54"/>
        <v>01/1900</v>
      </c>
      <c r="R594" s="475">
        <f t="shared" si="59"/>
        <v>1</v>
      </c>
      <c r="S594" s="691"/>
      <c r="T594" s="691"/>
      <c r="U594" s="691"/>
      <c r="V594" s="691"/>
      <c r="W594" s="818"/>
      <c r="X594" s="818"/>
      <c r="Y594" s="818"/>
      <c r="Z594" s="818"/>
    </row>
    <row r="595" spans="1:26" ht="15">
      <c r="A595" s="537"/>
      <c r="B595" s="669"/>
      <c r="C595" s="537"/>
      <c r="D595" s="848" t="str">
        <f t="shared" si="57"/>
        <v>Caisse-01/1900</v>
      </c>
      <c r="E595" s="687"/>
      <c r="F595" s="673"/>
      <c r="G595" s="540"/>
      <c r="H595" s="930"/>
      <c r="I595" s="933"/>
      <c r="J595" s="930">
        <f t="shared" si="58"/>
        <v>0</v>
      </c>
      <c r="K595" s="930">
        <f t="shared" si="55"/>
        <v>0</v>
      </c>
      <c r="L595" s="705">
        <f t="shared" si="56"/>
        <v>0</v>
      </c>
      <c r="M595" s="537"/>
      <c r="N595" s="706">
        <f>+IF(A595="",0,IF(A595=Table!$A$5,L595,(IF(A595=Table!$A$3,0,IF(A595=Table!$A$4,L595,0)))))</f>
        <v>0</v>
      </c>
      <c r="O595" s="672"/>
      <c r="P595" s="707">
        <f>-IF(A595=Table!$A$5,I595,0)+IF(A595=Table!$A$5,H595,0)</f>
        <v>0</v>
      </c>
      <c r="Q595" s="539" t="str">
        <f t="shared" si="54"/>
        <v>01/1900</v>
      </c>
      <c r="R595" s="475">
        <f t="shared" si="59"/>
        <v>1</v>
      </c>
      <c r="S595" s="691"/>
      <c r="T595" s="691"/>
      <c r="U595" s="691"/>
      <c r="V595" s="691"/>
      <c r="W595" s="818"/>
      <c r="X595" s="818"/>
      <c r="Y595" s="818"/>
      <c r="Z595" s="818"/>
    </row>
    <row r="596" spans="1:26" ht="15">
      <c r="A596" s="537"/>
      <c r="B596" s="669"/>
      <c r="C596" s="537"/>
      <c r="D596" s="848" t="str">
        <f t="shared" si="57"/>
        <v>Caisse-01/1900</v>
      </c>
      <c r="E596" s="540"/>
      <c r="F596" s="673"/>
      <c r="G596" s="540"/>
      <c r="H596" s="930"/>
      <c r="I596" s="933"/>
      <c r="J596" s="930">
        <f t="shared" si="58"/>
        <v>0</v>
      </c>
      <c r="K596" s="930">
        <f t="shared" si="55"/>
        <v>0</v>
      </c>
      <c r="L596" s="705">
        <f t="shared" si="56"/>
        <v>0</v>
      </c>
      <c r="M596" s="537"/>
      <c r="N596" s="706">
        <f>+IF(A596="",0,IF(A596=Table!$A$5,L596,(IF(A596=Table!$A$3,0,IF(A596=Table!$A$4,L596,0)))))</f>
        <v>0</v>
      </c>
      <c r="O596" s="672"/>
      <c r="P596" s="707">
        <f>-IF(A596=Table!$A$5,I596,0)+IF(A596=Table!$A$5,H596,0)</f>
        <v>0</v>
      </c>
      <c r="Q596" s="539" t="str">
        <f t="shared" si="54"/>
        <v>01/1900</v>
      </c>
      <c r="R596" s="475">
        <f t="shared" si="59"/>
        <v>1</v>
      </c>
      <c r="S596" s="691"/>
      <c r="T596" s="691"/>
      <c r="U596" s="691"/>
      <c r="V596" s="691"/>
      <c r="W596" s="818"/>
      <c r="X596" s="818"/>
      <c r="Y596" s="818"/>
      <c r="Z596" s="818"/>
    </row>
    <row r="597" spans="1:26" ht="15">
      <c r="A597" s="537"/>
      <c r="B597" s="669"/>
      <c r="C597" s="537"/>
      <c r="D597" s="848" t="str">
        <f t="shared" si="57"/>
        <v>Caisse-01/1900</v>
      </c>
      <c r="E597" s="540"/>
      <c r="F597" s="673"/>
      <c r="G597" s="540"/>
      <c r="H597" s="930"/>
      <c r="I597" s="933"/>
      <c r="J597" s="930">
        <f t="shared" si="58"/>
        <v>0</v>
      </c>
      <c r="K597" s="930">
        <f t="shared" si="55"/>
        <v>0</v>
      </c>
      <c r="L597" s="705">
        <f t="shared" si="56"/>
        <v>0</v>
      </c>
      <c r="M597" s="537"/>
      <c r="N597" s="706">
        <f>+IF(A597="",0,IF(A597=Table!$A$5,L597,(IF(A597=Table!$A$3,0,IF(A597=Table!$A$4,L597,0)))))</f>
        <v>0</v>
      </c>
      <c r="O597" s="672"/>
      <c r="P597" s="707">
        <f>-IF(A597=Table!$A$5,I597,0)+IF(A597=Table!$A$5,H597,0)</f>
        <v>0</v>
      </c>
      <c r="Q597" s="539" t="str">
        <f t="shared" si="54"/>
        <v>01/1900</v>
      </c>
      <c r="R597" s="475">
        <f t="shared" si="59"/>
        <v>1</v>
      </c>
      <c r="S597" s="691"/>
      <c r="T597" s="691"/>
      <c r="U597" s="691"/>
      <c r="V597" s="691"/>
      <c r="W597" s="818"/>
      <c r="X597" s="818"/>
      <c r="Y597" s="818"/>
      <c r="Z597" s="818"/>
    </row>
    <row r="598" spans="1:26" ht="15">
      <c r="A598" s="537"/>
      <c r="B598" s="669"/>
      <c r="C598" s="537"/>
      <c r="D598" s="848" t="str">
        <f t="shared" si="57"/>
        <v>Caisse-01/1900</v>
      </c>
      <c r="E598" s="540"/>
      <c r="F598" s="673"/>
      <c r="G598" s="540"/>
      <c r="H598" s="930"/>
      <c r="I598" s="933"/>
      <c r="J598" s="930">
        <f t="shared" si="58"/>
        <v>0</v>
      </c>
      <c r="K598" s="930">
        <f t="shared" si="55"/>
        <v>0</v>
      </c>
      <c r="L598" s="705">
        <f t="shared" si="56"/>
        <v>0</v>
      </c>
      <c r="M598" s="537"/>
      <c r="N598" s="706">
        <f>+IF(A598="",0,IF(A598=Table!$A$5,L598,(IF(A598=Table!$A$3,0,IF(A598=Table!$A$4,L598,0)))))</f>
        <v>0</v>
      </c>
      <c r="O598" s="672"/>
      <c r="P598" s="707">
        <f>-IF(A598=Table!$A$5,I598,0)+IF(A598=Table!$A$5,H598,0)</f>
        <v>0</v>
      </c>
      <c r="Q598" s="539" t="str">
        <f t="shared" si="54"/>
        <v>01/1900</v>
      </c>
      <c r="R598" s="475">
        <f t="shared" si="59"/>
        <v>1</v>
      </c>
      <c r="S598" s="691"/>
      <c r="T598" s="691"/>
      <c r="U598" s="691"/>
      <c r="V598" s="691"/>
      <c r="W598" s="818"/>
      <c r="X598" s="818"/>
      <c r="Y598" s="818"/>
      <c r="Z598" s="818"/>
    </row>
    <row r="599" spans="1:26" ht="15">
      <c r="A599" s="537"/>
      <c r="B599" s="669"/>
      <c r="C599" s="537"/>
      <c r="D599" s="848" t="str">
        <f t="shared" si="57"/>
        <v>Caisse-01/1900</v>
      </c>
      <c r="E599" s="540"/>
      <c r="F599" s="673"/>
      <c r="G599" s="540"/>
      <c r="H599" s="930"/>
      <c r="I599" s="933"/>
      <c r="J599" s="930">
        <f t="shared" si="58"/>
        <v>0</v>
      </c>
      <c r="K599" s="930">
        <f t="shared" si="55"/>
        <v>0</v>
      </c>
      <c r="L599" s="705">
        <f t="shared" si="56"/>
        <v>0</v>
      </c>
      <c r="M599" s="537"/>
      <c r="N599" s="706">
        <f>+IF(A599="",0,IF(A599=Table!$A$5,L599,(IF(A599=Table!$A$3,0,IF(A599=Table!$A$4,L599,0)))))</f>
        <v>0</v>
      </c>
      <c r="O599" s="672"/>
      <c r="P599" s="707">
        <f>-IF(A599=Table!$A$5,I599,0)+IF(A599=Table!$A$5,H599,0)</f>
        <v>0</v>
      </c>
      <c r="Q599" s="539" t="str">
        <f t="shared" si="54"/>
        <v>01/1900</v>
      </c>
      <c r="R599" s="475">
        <f t="shared" si="59"/>
        <v>1</v>
      </c>
      <c r="S599" s="691"/>
      <c r="T599" s="691"/>
      <c r="U599" s="691"/>
      <c r="V599" s="691"/>
      <c r="W599" s="818"/>
      <c r="X599" s="818"/>
      <c r="Y599" s="818"/>
      <c r="Z599" s="818"/>
    </row>
    <row r="600" spans="1:26" ht="15">
      <c r="A600" s="537"/>
      <c r="B600" s="669"/>
      <c r="C600" s="537"/>
      <c r="D600" s="848" t="str">
        <f t="shared" si="57"/>
        <v>Caisse-01/1900</v>
      </c>
      <c r="E600" s="540"/>
      <c r="F600" s="673"/>
      <c r="G600" s="540"/>
      <c r="H600" s="930"/>
      <c r="I600" s="933"/>
      <c r="J600" s="930">
        <f t="shared" si="58"/>
        <v>0</v>
      </c>
      <c r="K600" s="930">
        <f t="shared" si="55"/>
        <v>0</v>
      </c>
      <c r="L600" s="705">
        <f t="shared" si="56"/>
        <v>0</v>
      </c>
      <c r="M600" s="537"/>
      <c r="N600" s="706">
        <f>+IF(A600="",0,IF(A600=Table!$A$5,L600,(IF(A600=Table!$A$3,0,IF(A600=Table!$A$4,L600,0)))))</f>
        <v>0</v>
      </c>
      <c r="O600" s="672"/>
      <c r="P600" s="707">
        <f>-IF(A600=Table!$A$5,I600,0)+IF(A600=Table!$A$5,H600,0)</f>
        <v>0</v>
      </c>
      <c r="Q600" s="539" t="str">
        <f t="shared" si="54"/>
        <v>01/1900</v>
      </c>
      <c r="R600" s="475">
        <f t="shared" si="59"/>
        <v>1</v>
      </c>
      <c r="S600" s="691"/>
      <c r="T600" s="691"/>
      <c r="U600" s="691"/>
      <c r="V600" s="691"/>
      <c r="W600" s="818"/>
      <c r="X600" s="818"/>
      <c r="Y600" s="818"/>
      <c r="Z600" s="818"/>
    </row>
    <row r="601" spans="1:26" ht="15">
      <c r="A601" s="537"/>
      <c r="B601" s="669"/>
      <c r="C601" s="537"/>
      <c r="D601" s="848" t="str">
        <f t="shared" si="57"/>
        <v>Caisse-01/1900</v>
      </c>
      <c r="E601" s="540"/>
      <c r="F601" s="673"/>
      <c r="G601" s="540"/>
      <c r="H601" s="930"/>
      <c r="I601" s="933"/>
      <c r="J601" s="930">
        <f t="shared" si="58"/>
        <v>0</v>
      </c>
      <c r="K601" s="930">
        <f t="shared" si="55"/>
        <v>0</v>
      </c>
      <c r="L601" s="705">
        <f t="shared" si="56"/>
        <v>0</v>
      </c>
      <c r="M601" s="537"/>
      <c r="N601" s="706">
        <f>+IF(A601="",0,IF(A601=Table!$A$5,L601,(IF(A601=Table!$A$3,0,IF(A601=Table!$A$4,L601,0)))))</f>
        <v>0</v>
      </c>
      <c r="O601" s="672"/>
      <c r="P601" s="707">
        <f>-IF(A601=Table!$A$5,I601,0)+IF(A601=Table!$A$5,H601,0)</f>
        <v>0</v>
      </c>
      <c r="Q601" s="539" t="str">
        <f t="shared" si="54"/>
        <v>01/1900</v>
      </c>
      <c r="R601" s="475">
        <f t="shared" si="59"/>
        <v>1</v>
      </c>
      <c r="S601" s="691"/>
      <c r="T601" s="691"/>
      <c r="U601" s="691"/>
      <c r="V601" s="691"/>
      <c r="W601" s="818"/>
      <c r="X601" s="818"/>
      <c r="Y601" s="818"/>
      <c r="Z601" s="818"/>
    </row>
    <row r="602" spans="1:26" ht="15">
      <c r="A602" s="537"/>
      <c r="B602" s="669"/>
      <c r="C602" s="537"/>
      <c r="D602" s="848" t="str">
        <f t="shared" si="57"/>
        <v>Caisse-01/1900</v>
      </c>
      <c r="E602" s="540"/>
      <c r="F602" s="673"/>
      <c r="G602" s="540"/>
      <c r="H602" s="930"/>
      <c r="I602" s="933"/>
      <c r="J602" s="930">
        <f t="shared" si="58"/>
        <v>0</v>
      </c>
      <c r="K602" s="930">
        <f t="shared" si="55"/>
        <v>0</v>
      </c>
      <c r="L602" s="705">
        <f t="shared" si="56"/>
        <v>0</v>
      </c>
      <c r="M602" s="537"/>
      <c r="N602" s="706">
        <f>+IF(A602="",0,IF(A602=Table!$A$5,L602,(IF(A602=Table!$A$3,0,IF(A602=Table!$A$4,L602,0)))))</f>
        <v>0</v>
      </c>
      <c r="O602" s="672"/>
      <c r="P602" s="707">
        <f>-IF(A602=Table!$A$5,I602,0)+IF(A602=Table!$A$5,H602,0)</f>
        <v>0</v>
      </c>
      <c r="Q602" s="539" t="str">
        <f t="shared" si="54"/>
        <v>01/1900</v>
      </c>
      <c r="R602" s="475">
        <f t="shared" si="59"/>
        <v>1</v>
      </c>
      <c r="S602" s="691"/>
      <c r="T602" s="691"/>
      <c r="U602" s="691"/>
      <c r="V602" s="691"/>
      <c r="W602" s="818"/>
      <c r="X602" s="818"/>
      <c r="Y602" s="818"/>
      <c r="Z602" s="818"/>
    </row>
    <row r="603" spans="1:26" ht="15">
      <c r="A603" s="537"/>
      <c r="B603" s="669"/>
      <c r="C603" s="537"/>
      <c r="D603" s="848" t="str">
        <f t="shared" si="57"/>
        <v>Caisse-01/1900</v>
      </c>
      <c r="E603" s="540"/>
      <c r="F603" s="673"/>
      <c r="G603" s="540"/>
      <c r="H603" s="930"/>
      <c r="I603" s="933"/>
      <c r="J603" s="930">
        <f t="shared" si="58"/>
        <v>0</v>
      </c>
      <c r="K603" s="930">
        <f t="shared" si="55"/>
        <v>0</v>
      </c>
      <c r="L603" s="705">
        <f t="shared" si="56"/>
        <v>0</v>
      </c>
      <c r="M603" s="537"/>
      <c r="N603" s="706">
        <f>+IF(A603="",0,IF(A603=Table!$A$5,L603,(IF(A603=Table!$A$3,0,IF(A603=Table!$A$4,L603,0)))))</f>
        <v>0</v>
      </c>
      <c r="O603" s="672"/>
      <c r="P603" s="707">
        <f>-IF(A603=Table!$A$5,I603,0)+IF(A603=Table!$A$5,H603,0)</f>
        <v>0</v>
      </c>
      <c r="Q603" s="539" t="str">
        <f t="shared" si="54"/>
        <v>01/1900</v>
      </c>
      <c r="R603" s="475">
        <f t="shared" si="59"/>
        <v>1</v>
      </c>
      <c r="S603" s="691"/>
      <c r="T603" s="691"/>
      <c r="U603" s="691"/>
      <c r="V603" s="691"/>
      <c r="W603" s="818"/>
      <c r="X603" s="818"/>
      <c r="Y603" s="818"/>
      <c r="Z603" s="818"/>
    </row>
    <row r="604" spans="1:26" ht="15">
      <c r="A604" s="537"/>
      <c r="B604" s="669"/>
      <c r="C604" s="537"/>
      <c r="D604" s="848" t="str">
        <f t="shared" si="57"/>
        <v>Caisse-01/1900</v>
      </c>
      <c r="E604" s="540"/>
      <c r="F604" s="673"/>
      <c r="G604" s="540"/>
      <c r="H604" s="930"/>
      <c r="I604" s="933"/>
      <c r="J604" s="930">
        <f t="shared" si="58"/>
        <v>0</v>
      </c>
      <c r="K604" s="930">
        <f t="shared" si="55"/>
        <v>0</v>
      </c>
      <c r="L604" s="705">
        <f t="shared" si="56"/>
        <v>0</v>
      </c>
      <c r="M604" s="537"/>
      <c r="N604" s="706">
        <f>+IF(A604="",0,IF(A604=Table!$A$5,L604,(IF(A604=Table!$A$3,0,IF(A604=Table!$A$4,L604,0)))))</f>
        <v>0</v>
      </c>
      <c r="O604" s="672"/>
      <c r="P604" s="707">
        <f>-IF(A604=Table!$A$5,I604,0)+IF(A604=Table!$A$5,H604,0)</f>
        <v>0</v>
      </c>
      <c r="Q604" s="539" t="str">
        <f t="shared" si="54"/>
        <v>01/1900</v>
      </c>
      <c r="R604" s="475">
        <f t="shared" si="59"/>
        <v>1</v>
      </c>
      <c r="S604" s="691"/>
      <c r="T604" s="691"/>
      <c r="U604" s="691"/>
      <c r="V604" s="691"/>
      <c r="W604" s="818"/>
      <c r="X604" s="818"/>
      <c r="Y604" s="818"/>
      <c r="Z604" s="818"/>
    </row>
    <row r="605" spans="1:26" ht="15">
      <c r="A605" s="537"/>
      <c r="B605" s="669"/>
      <c r="C605" s="537"/>
      <c r="D605" s="848" t="str">
        <f t="shared" si="57"/>
        <v>Caisse-01/1900</v>
      </c>
      <c r="E605" s="540"/>
      <c r="F605" s="673"/>
      <c r="G605" s="540"/>
      <c r="H605" s="930"/>
      <c r="I605" s="933"/>
      <c r="J605" s="930">
        <f t="shared" si="58"/>
        <v>0</v>
      </c>
      <c r="K605" s="930">
        <f t="shared" si="55"/>
        <v>0</v>
      </c>
      <c r="L605" s="705">
        <f t="shared" si="56"/>
        <v>0</v>
      </c>
      <c r="M605" s="537"/>
      <c r="N605" s="706">
        <f>+IF(A605="",0,IF(A605=Table!$A$5,L605,(IF(A605=Table!$A$3,0,IF(A605=Table!$A$4,L605,0)))))</f>
        <v>0</v>
      </c>
      <c r="O605" s="672"/>
      <c r="P605" s="707">
        <f>-IF(A605=Table!$A$5,I605,0)+IF(A605=Table!$A$5,H605,0)</f>
        <v>0</v>
      </c>
      <c r="Q605" s="539" t="str">
        <f t="shared" si="54"/>
        <v>01/1900</v>
      </c>
      <c r="R605" s="475">
        <f t="shared" si="59"/>
        <v>1</v>
      </c>
      <c r="S605" s="691"/>
      <c r="T605" s="691"/>
      <c r="U605" s="691"/>
      <c r="V605" s="691"/>
      <c r="W605" s="818"/>
      <c r="X605" s="818"/>
      <c r="Y605" s="818"/>
      <c r="Z605" s="818"/>
    </row>
    <row r="606" spans="1:26" ht="15">
      <c r="A606" s="537"/>
      <c r="B606" s="669"/>
      <c r="C606" s="537"/>
      <c r="D606" s="848" t="str">
        <f t="shared" si="57"/>
        <v>Caisse-01/1900</v>
      </c>
      <c r="E606" s="540"/>
      <c r="F606" s="673"/>
      <c r="G606" s="540"/>
      <c r="H606" s="930"/>
      <c r="I606" s="933"/>
      <c r="J606" s="930">
        <f t="shared" si="58"/>
        <v>0</v>
      </c>
      <c r="K606" s="930">
        <f t="shared" si="55"/>
        <v>0</v>
      </c>
      <c r="L606" s="705">
        <f t="shared" si="56"/>
        <v>0</v>
      </c>
      <c r="M606" s="537"/>
      <c r="N606" s="706">
        <f>+IF(A606="",0,IF(A606=Table!$A$5,L606,(IF(A606=Table!$A$3,0,IF(A606=Table!$A$4,L606,0)))))</f>
        <v>0</v>
      </c>
      <c r="O606" s="672"/>
      <c r="P606" s="707">
        <f>-IF(A606=Table!$A$5,I606,0)+IF(A606=Table!$A$5,H606,0)</f>
        <v>0</v>
      </c>
      <c r="Q606" s="539" t="str">
        <f t="shared" si="54"/>
        <v>01/1900</v>
      </c>
      <c r="R606" s="475">
        <f t="shared" si="59"/>
        <v>1</v>
      </c>
      <c r="S606" s="691"/>
      <c r="T606" s="691"/>
      <c r="U606" s="691"/>
      <c r="V606" s="691"/>
      <c r="W606" s="818"/>
      <c r="X606" s="818"/>
      <c r="Y606" s="818"/>
      <c r="Z606" s="818"/>
    </row>
    <row r="607" spans="1:26" ht="15">
      <c r="A607" s="537"/>
      <c r="B607" s="669"/>
      <c r="C607" s="537"/>
      <c r="D607" s="848" t="str">
        <f t="shared" si="57"/>
        <v>Caisse-01/1900</v>
      </c>
      <c r="E607" s="687"/>
      <c r="F607" s="673"/>
      <c r="G607" s="540"/>
      <c r="H607" s="930"/>
      <c r="I607" s="933"/>
      <c r="J607" s="930">
        <f t="shared" si="58"/>
        <v>0</v>
      </c>
      <c r="K607" s="930">
        <f t="shared" si="55"/>
        <v>0</v>
      </c>
      <c r="L607" s="705">
        <f t="shared" si="56"/>
        <v>0</v>
      </c>
      <c r="M607" s="537"/>
      <c r="N607" s="706">
        <f>+IF(A607="",0,IF(A607=Table!$A$5,L607,(IF(A607=Table!$A$3,0,IF(A607=Table!$A$4,L607,0)))))</f>
        <v>0</v>
      </c>
      <c r="O607" s="672"/>
      <c r="P607" s="707">
        <f>-IF(A607=Table!$A$5,I607,0)+IF(A607=Table!$A$5,H607,0)</f>
        <v>0</v>
      </c>
      <c r="Q607" s="539" t="str">
        <f t="shared" si="54"/>
        <v>01/1900</v>
      </c>
      <c r="R607" s="475">
        <f t="shared" si="59"/>
        <v>1</v>
      </c>
      <c r="S607" s="691"/>
      <c r="T607" s="691"/>
      <c r="U607" s="691"/>
      <c r="V607" s="691"/>
      <c r="W607" s="818"/>
      <c r="X607" s="818"/>
      <c r="Y607" s="818"/>
      <c r="Z607" s="818"/>
    </row>
    <row r="608" spans="1:26" ht="15">
      <c r="A608" s="537"/>
      <c r="B608" s="669"/>
      <c r="C608" s="537"/>
      <c r="D608" s="848" t="str">
        <f t="shared" si="57"/>
        <v>Caisse-01/1900</v>
      </c>
      <c r="E608" s="687"/>
      <c r="F608" s="682"/>
      <c r="G608" s="540"/>
      <c r="H608" s="930"/>
      <c r="I608" s="933"/>
      <c r="J608" s="930">
        <f t="shared" si="58"/>
        <v>0</v>
      </c>
      <c r="K608" s="930">
        <f t="shared" si="55"/>
        <v>0</v>
      </c>
      <c r="L608" s="705">
        <f t="shared" si="56"/>
        <v>0</v>
      </c>
      <c r="M608" s="537"/>
      <c r="N608" s="706">
        <f>+IF(A608="",0,IF(A608=Table!$A$5,L608,(IF(A608=Table!$A$3,0,IF(A608=Table!$A$4,L608,0)))))</f>
        <v>0</v>
      </c>
      <c r="O608" s="672"/>
      <c r="P608" s="707">
        <f>-IF(A608=Table!$A$5,I608,0)+IF(A608=Table!$A$5,H608,0)</f>
        <v>0</v>
      </c>
      <c r="Q608" s="539" t="str">
        <f t="shared" si="54"/>
        <v>01/1900</v>
      </c>
      <c r="R608" s="475">
        <f t="shared" si="59"/>
        <v>1</v>
      </c>
      <c r="S608" s="691"/>
      <c r="T608" s="691"/>
      <c r="U608" s="691"/>
      <c r="V608" s="691"/>
      <c r="W608" s="818"/>
      <c r="X608" s="818"/>
      <c r="Y608" s="818"/>
      <c r="Z608" s="818"/>
    </row>
    <row r="609" spans="1:26" ht="15">
      <c r="A609" s="537"/>
      <c r="B609" s="669"/>
      <c r="C609" s="537"/>
      <c r="D609" s="848" t="str">
        <f t="shared" si="57"/>
        <v>Caisse-01/1900</v>
      </c>
      <c r="E609" s="689"/>
      <c r="F609" s="682"/>
      <c r="G609" s="540"/>
      <c r="H609" s="933"/>
      <c r="I609" s="930"/>
      <c r="J609" s="930">
        <f t="shared" si="58"/>
        <v>0</v>
      </c>
      <c r="K609" s="930">
        <f t="shared" si="55"/>
        <v>0</v>
      </c>
      <c r="L609" s="705">
        <f t="shared" si="56"/>
        <v>0</v>
      </c>
      <c r="M609" s="537"/>
      <c r="N609" s="706">
        <f>+IF(A609="",0,IF(A609=Table!$A$5,L609,(IF(A609=Table!$A$3,0,IF(A609=Table!$A$4,L609,0)))))</f>
        <v>0</v>
      </c>
      <c r="O609" s="672"/>
      <c r="P609" s="707">
        <f>-IF(A609=Table!$A$5,I609,0)+IF(A609=Table!$A$5,H609,0)</f>
        <v>0</v>
      </c>
      <c r="Q609" s="539" t="str">
        <f t="shared" si="54"/>
        <v>01/1900</v>
      </c>
      <c r="R609" s="475">
        <f t="shared" si="59"/>
        <v>1</v>
      </c>
      <c r="S609" s="691"/>
      <c r="T609" s="691"/>
      <c r="U609" s="691"/>
      <c r="V609" s="691"/>
      <c r="W609" s="818"/>
      <c r="X609" s="818"/>
      <c r="Y609" s="818"/>
      <c r="Z609" s="818"/>
    </row>
    <row r="610" spans="1:26" ht="15">
      <c r="A610" s="537"/>
      <c r="B610" s="669"/>
      <c r="C610" s="537"/>
      <c r="D610" s="848" t="str">
        <f t="shared" si="57"/>
        <v>Caisse-01/1900</v>
      </c>
      <c r="E610" s="540"/>
      <c r="F610" s="673"/>
      <c r="G610" s="540"/>
      <c r="H610" s="930"/>
      <c r="I610" s="933"/>
      <c r="J610" s="930">
        <f t="shared" si="58"/>
        <v>0</v>
      </c>
      <c r="K610" s="930">
        <f t="shared" si="55"/>
        <v>0</v>
      </c>
      <c r="L610" s="705">
        <f t="shared" si="56"/>
        <v>0</v>
      </c>
      <c r="M610" s="537"/>
      <c r="N610" s="706">
        <f>+IF(A610="",0,IF(A610=Table!$A$5,L610,(IF(A610=Table!$A$3,0,IF(A610=Table!$A$4,L610,0)))))</f>
        <v>0</v>
      </c>
      <c r="O610" s="672"/>
      <c r="P610" s="707">
        <f>-IF(A610=Table!$A$5,I610,0)+IF(A610=Table!$A$5,H610,0)</f>
        <v>0</v>
      </c>
      <c r="Q610" s="539" t="str">
        <f t="shared" si="54"/>
        <v>01/1900</v>
      </c>
      <c r="R610" s="475">
        <f t="shared" si="59"/>
        <v>1</v>
      </c>
      <c r="S610" s="691"/>
      <c r="T610" s="691"/>
      <c r="U610" s="691"/>
      <c r="V610" s="691"/>
      <c r="W610" s="818"/>
      <c r="X610" s="818"/>
      <c r="Y610" s="818"/>
      <c r="Z610" s="818"/>
    </row>
    <row r="611" spans="1:26" ht="15">
      <c r="A611" s="537"/>
      <c r="B611" s="669"/>
      <c r="C611" s="537"/>
      <c r="D611" s="848" t="str">
        <f t="shared" si="57"/>
        <v>Caisse-01/1900</v>
      </c>
      <c r="E611" s="540"/>
      <c r="F611" s="673"/>
      <c r="G611" s="540"/>
      <c r="H611" s="930"/>
      <c r="I611" s="933"/>
      <c r="J611" s="930">
        <f t="shared" si="58"/>
        <v>0</v>
      </c>
      <c r="K611" s="930">
        <f t="shared" si="55"/>
        <v>0</v>
      </c>
      <c r="L611" s="705">
        <f t="shared" si="56"/>
        <v>0</v>
      </c>
      <c r="M611" s="537"/>
      <c r="N611" s="706">
        <f>+IF(A611="",0,IF(A611=Table!$A$5,L611,(IF(A611=Table!$A$3,0,IF(A611=Table!$A$4,L611,0)))))</f>
        <v>0</v>
      </c>
      <c r="O611" s="672"/>
      <c r="P611" s="707">
        <f>-IF(A611=Table!$A$5,I611,0)+IF(A611=Table!$A$5,H611,0)</f>
        <v>0</v>
      </c>
      <c r="Q611" s="539" t="str">
        <f t="shared" si="54"/>
        <v>01/1900</v>
      </c>
      <c r="R611" s="475">
        <f t="shared" si="59"/>
        <v>1</v>
      </c>
      <c r="S611" s="691"/>
      <c r="T611" s="691"/>
      <c r="U611" s="691"/>
      <c r="V611" s="691"/>
      <c r="W611" s="818"/>
      <c r="X611" s="818"/>
      <c r="Y611" s="818"/>
      <c r="Z611" s="818"/>
    </row>
    <row r="612" spans="1:26" ht="15">
      <c r="A612" s="537"/>
      <c r="B612" s="669"/>
      <c r="C612" s="537"/>
      <c r="D612" s="848" t="str">
        <f t="shared" si="57"/>
        <v>Caisse-01/1900</v>
      </c>
      <c r="E612" s="540"/>
      <c r="F612" s="673"/>
      <c r="G612" s="540"/>
      <c r="H612" s="930"/>
      <c r="I612" s="933"/>
      <c r="J612" s="930">
        <f t="shared" si="58"/>
        <v>0</v>
      </c>
      <c r="K612" s="930">
        <f t="shared" si="55"/>
        <v>0</v>
      </c>
      <c r="L612" s="705">
        <f t="shared" si="56"/>
        <v>0</v>
      </c>
      <c r="M612" s="537"/>
      <c r="N612" s="706">
        <f>+IF(A612="",0,IF(A612=Table!$A$5,L612,(IF(A612=Table!$A$3,0,IF(A612=Table!$A$4,L612,0)))))</f>
        <v>0</v>
      </c>
      <c r="O612" s="672"/>
      <c r="P612" s="707">
        <f>-IF(A612=Table!$A$5,I612,0)+IF(A612=Table!$A$5,H612,0)</f>
        <v>0</v>
      </c>
      <c r="Q612" s="539" t="str">
        <f t="shared" si="54"/>
        <v>01/1900</v>
      </c>
      <c r="R612" s="475">
        <f t="shared" si="59"/>
        <v>1</v>
      </c>
      <c r="S612" s="691"/>
      <c r="T612" s="691"/>
      <c r="U612" s="691"/>
      <c r="V612" s="691"/>
      <c r="W612" s="818"/>
      <c r="X612" s="818"/>
      <c r="Y612" s="818"/>
      <c r="Z612" s="818"/>
    </row>
    <row r="613" spans="1:26" ht="15">
      <c r="A613" s="537"/>
      <c r="B613" s="669"/>
      <c r="C613" s="537"/>
      <c r="D613" s="848" t="str">
        <f t="shared" si="57"/>
        <v>Caisse-01/1900</v>
      </c>
      <c r="E613" s="540"/>
      <c r="F613" s="673"/>
      <c r="G613" s="540"/>
      <c r="H613" s="930"/>
      <c r="I613" s="933"/>
      <c r="J613" s="930">
        <f t="shared" si="58"/>
        <v>0</v>
      </c>
      <c r="K613" s="930">
        <f t="shared" si="55"/>
        <v>0</v>
      </c>
      <c r="L613" s="705">
        <f t="shared" si="56"/>
        <v>0</v>
      </c>
      <c r="M613" s="537"/>
      <c r="N613" s="706">
        <f>+IF(A613="",0,IF(A613=Table!$A$5,L613,(IF(A613=Table!$A$3,0,IF(A613=Table!$A$4,L613,0)))))</f>
        <v>0</v>
      </c>
      <c r="O613" s="672"/>
      <c r="P613" s="707">
        <f>-IF(A613=Table!$A$5,I613,0)+IF(A613=Table!$A$5,H613,0)</f>
        <v>0</v>
      </c>
      <c r="Q613" s="539" t="str">
        <f t="shared" si="54"/>
        <v>01/1900</v>
      </c>
      <c r="R613" s="475">
        <f t="shared" si="59"/>
        <v>1</v>
      </c>
      <c r="S613" s="691"/>
      <c r="T613" s="691"/>
      <c r="U613" s="691"/>
      <c r="V613" s="691"/>
      <c r="W613" s="818"/>
      <c r="X613" s="818"/>
      <c r="Y613" s="818"/>
      <c r="Z613" s="818"/>
    </row>
    <row r="614" spans="1:26" ht="15">
      <c r="A614" s="537"/>
      <c r="B614" s="669"/>
      <c r="C614" s="537"/>
      <c r="D614" s="848" t="str">
        <f t="shared" si="57"/>
        <v>Caisse-01/1900</v>
      </c>
      <c r="E614" s="540"/>
      <c r="F614" s="673"/>
      <c r="G614" s="540"/>
      <c r="H614" s="930"/>
      <c r="I614" s="933"/>
      <c r="J614" s="930">
        <f t="shared" si="58"/>
        <v>0</v>
      </c>
      <c r="K614" s="930">
        <f t="shared" si="55"/>
        <v>0</v>
      </c>
      <c r="L614" s="705">
        <f t="shared" si="56"/>
        <v>0</v>
      </c>
      <c r="M614" s="537"/>
      <c r="N614" s="706">
        <f>+IF(A614="",0,IF(A614=Table!$A$5,L614,(IF(A614=Table!$A$3,0,IF(A614=Table!$A$4,L614,0)))))</f>
        <v>0</v>
      </c>
      <c r="O614" s="672"/>
      <c r="P614" s="707">
        <f>-IF(A614=Table!$A$5,I614,0)+IF(A614=Table!$A$5,H614,0)</f>
        <v>0</v>
      </c>
      <c r="Q614" s="539" t="str">
        <f t="shared" si="54"/>
        <v>01/1900</v>
      </c>
      <c r="R614" s="475">
        <f t="shared" si="59"/>
        <v>1</v>
      </c>
      <c r="S614" s="691"/>
      <c r="T614" s="691"/>
      <c r="U614" s="691"/>
      <c r="V614" s="691"/>
      <c r="W614" s="818"/>
      <c r="X614" s="818"/>
      <c r="Y614" s="818"/>
      <c r="Z614" s="818"/>
    </row>
    <row r="615" spans="1:26" ht="15">
      <c r="A615" s="537"/>
      <c r="B615" s="669"/>
      <c r="C615" s="537"/>
      <c r="D615" s="848" t="str">
        <f t="shared" si="57"/>
        <v>Caisse-01/1900</v>
      </c>
      <c r="E615" s="540"/>
      <c r="F615" s="673"/>
      <c r="G615" s="540"/>
      <c r="H615" s="930"/>
      <c r="I615" s="933"/>
      <c r="J615" s="930">
        <f t="shared" si="58"/>
        <v>0</v>
      </c>
      <c r="K615" s="930">
        <f t="shared" si="55"/>
        <v>0</v>
      </c>
      <c r="L615" s="705">
        <f t="shared" si="56"/>
        <v>0</v>
      </c>
      <c r="M615" s="537"/>
      <c r="N615" s="706">
        <f>+IF(A615="",0,IF(A615=Table!$A$5,L615,(IF(A615=Table!$A$3,0,IF(A615=Table!$A$4,L615,0)))))</f>
        <v>0</v>
      </c>
      <c r="O615" s="672"/>
      <c r="P615" s="707">
        <f>-IF(A615=Table!$A$5,I615,0)+IF(A615=Table!$A$5,H615,0)</f>
        <v>0</v>
      </c>
      <c r="Q615" s="539" t="str">
        <f t="shared" si="54"/>
        <v>01/1900</v>
      </c>
      <c r="R615" s="475">
        <f t="shared" si="59"/>
        <v>1</v>
      </c>
      <c r="S615" s="691"/>
      <c r="T615" s="691"/>
      <c r="U615" s="691"/>
      <c r="V615" s="691"/>
      <c r="W615" s="818"/>
      <c r="X615" s="818"/>
      <c r="Y615" s="818"/>
      <c r="Z615" s="818"/>
    </row>
    <row r="616" spans="1:26" ht="15">
      <c r="A616" s="537"/>
      <c r="B616" s="669"/>
      <c r="C616" s="537"/>
      <c r="D616" s="848" t="str">
        <f t="shared" si="57"/>
        <v>Caisse-01/1900</v>
      </c>
      <c r="E616" s="540"/>
      <c r="F616" s="673"/>
      <c r="G616" s="540"/>
      <c r="H616" s="930"/>
      <c r="I616" s="933"/>
      <c r="J616" s="930">
        <f t="shared" si="58"/>
        <v>0</v>
      </c>
      <c r="K616" s="930">
        <f t="shared" si="55"/>
        <v>0</v>
      </c>
      <c r="L616" s="705">
        <f t="shared" si="56"/>
        <v>0</v>
      </c>
      <c r="M616" s="537"/>
      <c r="N616" s="706">
        <f>+IF(A616="",0,IF(A616=Table!$A$5,L616,(IF(A616=Table!$A$3,0,IF(A616=Table!$A$4,L616,0)))))</f>
        <v>0</v>
      </c>
      <c r="O616" s="672"/>
      <c r="P616" s="707">
        <f>-IF(A616=Table!$A$5,I616,0)+IF(A616=Table!$A$5,H616,0)</f>
        <v>0</v>
      </c>
      <c r="Q616" s="539" t="str">
        <f t="shared" si="54"/>
        <v>01/1900</v>
      </c>
      <c r="R616" s="475">
        <f t="shared" si="59"/>
        <v>1</v>
      </c>
      <c r="S616" s="691"/>
      <c r="T616" s="691"/>
      <c r="U616" s="691"/>
      <c r="V616" s="691"/>
      <c r="W616" s="818"/>
      <c r="X616" s="818"/>
      <c r="Y616" s="818"/>
      <c r="Z616" s="818"/>
    </row>
    <row r="617" spans="1:26" ht="15">
      <c r="A617" s="537"/>
      <c r="B617" s="669"/>
      <c r="C617" s="537"/>
      <c r="D617" s="848" t="str">
        <f t="shared" si="57"/>
        <v>Caisse-01/1900</v>
      </c>
      <c r="E617" s="540"/>
      <c r="F617" s="673"/>
      <c r="G617" s="540"/>
      <c r="H617" s="930"/>
      <c r="I617" s="933"/>
      <c r="J617" s="930">
        <f t="shared" si="58"/>
        <v>0</v>
      </c>
      <c r="K617" s="930">
        <f t="shared" si="55"/>
        <v>0</v>
      </c>
      <c r="L617" s="705">
        <f t="shared" si="56"/>
        <v>0</v>
      </c>
      <c r="M617" s="537"/>
      <c r="N617" s="706">
        <f>+IF(A617="",0,IF(A617=Table!$A$5,L617,(IF(A617=Table!$A$3,0,IF(A617=Table!$A$4,L617,0)))))</f>
        <v>0</v>
      </c>
      <c r="O617" s="672"/>
      <c r="P617" s="707">
        <f>-IF(A617=Table!$A$5,I617,0)+IF(A617=Table!$A$5,H617,0)</f>
        <v>0</v>
      </c>
      <c r="Q617" s="539" t="str">
        <f t="shared" si="54"/>
        <v>01/1900</v>
      </c>
      <c r="R617" s="475">
        <f t="shared" si="59"/>
        <v>1</v>
      </c>
      <c r="S617" s="691"/>
      <c r="T617" s="691"/>
      <c r="U617" s="691"/>
      <c r="V617" s="691"/>
      <c r="W617" s="818"/>
      <c r="X617" s="818"/>
      <c r="Y617" s="818"/>
      <c r="Z617" s="818"/>
    </row>
    <row r="618" spans="1:26" ht="15">
      <c r="A618" s="537"/>
      <c r="B618" s="669"/>
      <c r="C618" s="537"/>
      <c r="D618" s="848" t="str">
        <f t="shared" si="57"/>
        <v>Caisse-01/1900</v>
      </c>
      <c r="E618" s="540"/>
      <c r="F618" s="688"/>
      <c r="G618" s="540"/>
      <c r="H618" s="930"/>
      <c r="I618" s="930"/>
      <c r="J618" s="930">
        <f t="shared" si="58"/>
        <v>0</v>
      </c>
      <c r="K618" s="930">
        <f t="shared" si="55"/>
        <v>0</v>
      </c>
      <c r="L618" s="705">
        <f t="shared" si="56"/>
        <v>0</v>
      </c>
      <c r="M618" s="537"/>
      <c r="N618" s="706">
        <f>+IF(A618="",0,IF(A618=Table!$A$5,L618,(IF(A618=Table!$A$3,0,IF(A618=Table!$A$4,L618,0)))))</f>
        <v>0</v>
      </c>
      <c r="O618" s="672"/>
      <c r="P618" s="707">
        <f>-IF(A618=Table!$A$5,I618,0)+IF(A618=Table!$A$5,H618,0)</f>
        <v>0</v>
      </c>
      <c r="Q618" s="539" t="str">
        <f t="shared" si="54"/>
        <v>01/1900</v>
      </c>
      <c r="R618" s="475">
        <f t="shared" si="59"/>
        <v>1</v>
      </c>
      <c r="S618" s="691"/>
      <c r="T618" s="691"/>
      <c r="U618" s="691"/>
      <c r="V618" s="691"/>
      <c r="W618" s="818"/>
      <c r="X618" s="818"/>
      <c r="Y618" s="818"/>
      <c r="Z618" s="818"/>
    </row>
    <row r="619" spans="1:26" ht="15">
      <c r="A619" s="537"/>
      <c r="B619" s="669"/>
      <c r="C619" s="537"/>
      <c r="D619" s="848" t="str">
        <f t="shared" si="57"/>
        <v>Caisse-01/1900</v>
      </c>
      <c r="E619" s="540"/>
      <c r="F619" s="688"/>
      <c r="G619" s="540"/>
      <c r="H619" s="930"/>
      <c r="I619" s="930"/>
      <c r="J619" s="930">
        <f t="shared" si="58"/>
        <v>0</v>
      </c>
      <c r="K619" s="930">
        <f t="shared" si="55"/>
        <v>0</v>
      </c>
      <c r="L619" s="705">
        <f t="shared" si="56"/>
        <v>0</v>
      </c>
      <c r="M619" s="537"/>
      <c r="N619" s="706">
        <f>+IF(A619="",0,IF(A619=Table!$A$5,L619,(IF(A619=Table!$A$3,0,IF(A619=Table!$A$4,L619,0)))))</f>
        <v>0</v>
      </c>
      <c r="O619" s="672"/>
      <c r="P619" s="707">
        <f>-IF(A619=Table!$A$5,I619,0)+IF(A619=Table!$A$5,H619,0)</f>
        <v>0</v>
      </c>
      <c r="Q619" s="539" t="str">
        <f t="shared" si="54"/>
        <v>01/1900</v>
      </c>
      <c r="R619" s="475">
        <f t="shared" si="59"/>
        <v>1</v>
      </c>
      <c r="S619" s="691"/>
      <c r="T619" s="691"/>
      <c r="U619" s="691"/>
      <c r="V619" s="691"/>
      <c r="W619" s="818"/>
      <c r="X619" s="818"/>
      <c r="Y619" s="818"/>
      <c r="Z619" s="818"/>
    </row>
    <row r="620" spans="1:26" ht="15">
      <c r="A620" s="537"/>
      <c r="B620" s="669"/>
      <c r="C620" s="537"/>
      <c r="D620" s="848" t="str">
        <f t="shared" si="57"/>
        <v>Caisse-01/1900</v>
      </c>
      <c r="E620" s="540"/>
      <c r="F620" s="688"/>
      <c r="G620" s="540"/>
      <c r="H620" s="930"/>
      <c r="I620" s="930"/>
      <c r="J620" s="930">
        <f t="shared" si="58"/>
        <v>0</v>
      </c>
      <c r="K620" s="930">
        <f t="shared" si="55"/>
        <v>0</v>
      </c>
      <c r="L620" s="705">
        <f t="shared" si="56"/>
        <v>0</v>
      </c>
      <c r="M620" s="537"/>
      <c r="N620" s="706">
        <f>+IF(A620="",0,IF(A620=Table!$A$5,L620,(IF(A620=Table!$A$3,0,IF(A620=Table!$A$4,L620,0)))))</f>
        <v>0</v>
      </c>
      <c r="O620" s="672"/>
      <c r="P620" s="707">
        <f>-IF(A620=Table!$A$5,I620,0)+IF(A620=Table!$A$5,H620,0)</f>
        <v>0</v>
      </c>
      <c r="Q620" s="539" t="str">
        <f t="shared" si="54"/>
        <v>01/1900</v>
      </c>
      <c r="R620" s="475">
        <f t="shared" si="59"/>
        <v>1</v>
      </c>
      <c r="S620" s="691"/>
      <c r="T620" s="691"/>
      <c r="U620" s="691"/>
      <c r="V620" s="691"/>
      <c r="W620" s="818"/>
      <c r="X620" s="818"/>
      <c r="Y620" s="818"/>
      <c r="Z620" s="818"/>
    </row>
    <row r="621" spans="1:26" ht="15">
      <c r="A621" s="537"/>
      <c r="B621" s="669"/>
      <c r="C621" s="537"/>
      <c r="D621" s="848" t="str">
        <f t="shared" si="57"/>
        <v>Caisse-01/1900</v>
      </c>
      <c r="E621" s="540"/>
      <c r="F621" s="688"/>
      <c r="G621" s="540"/>
      <c r="H621" s="930"/>
      <c r="I621" s="930"/>
      <c r="J621" s="930">
        <f t="shared" si="58"/>
        <v>0</v>
      </c>
      <c r="K621" s="930">
        <f t="shared" si="55"/>
        <v>0</v>
      </c>
      <c r="L621" s="705">
        <f t="shared" si="56"/>
        <v>0</v>
      </c>
      <c r="M621" s="537"/>
      <c r="N621" s="706">
        <f>+IF(A621="",0,IF(A621=Table!$A$5,L621,(IF(A621=Table!$A$3,0,IF(A621=Table!$A$4,L621,0)))))</f>
        <v>0</v>
      </c>
      <c r="O621" s="672"/>
      <c r="P621" s="707">
        <f>-IF(A621=Table!$A$5,I621,0)+IF(A621=Table!$A$5,H621,0)</f>
        <v>0</v>
      </c>
      <c r="Q621" s="539" t="str">
        <f t="shared" si="54"/>
        <v>01/1900</v>
      </c>
      <c r="R621" s="475">
        <f t="shared" si="59"/>
        <v>1</v>
      </c>
      <c r="S621" s="691"/>
      <c r="T621" s="691"/>
      <c r="U621" s="691"/>
      <c r="V621" s="691"/>
      <c r="W621" s="818"/>
      <c r="X621" s="818"/>
      <c r="Y621" s="818"/>
      <c r="Z621" s="818"/>
    </row>
    <row r="622" spans="1:26" ht="15">
      <c r="A622" s="537"/>
      <c r="B622" s="669"/>
      <c r="C622" s="537"/>
      <c r="D622" s="848" t="str">
        <f t="shared" si="57"/>
        <v>Caisse-01/1900</v>
      </c>
      <c r="E622" s="540"/>
      <c r="F622" s="673"/>
      <c r="G622" s="540"/>
      <c r="H622" s="930"/>
      <c r="I622" s="933"/>
      <c r="J622" s="930">
        <f t="shared" si="58"/>
        <v>0</v>
      </c>
      <c r="K622" s="930">
        <f t="shared" si="55"/>
        <v>0</v>
      </c>
      <c r="L622" s="705">
        <f t="shared" si="56"/>
        <v>0</v>
      </c>
      <c r="M622" s="537"/>
      <c r="N622" s="706">
        <f>+IF(A622="",0,IF(A622=Table!$A$5,L622,(IF(A622=Table!$A$3,0,IF(A622=Table!$A$4,L622,0)))))</f>
        <v>0</v>
      </c>
      <c r="O622" s="672"/>
      <c r="P622" s="707">
        <f>-IF(A622=Table!$A$5,I622,0)+IF(A622=Table!$A$5,H622,0)</f>
        <v>0</v>
      </c>
      <c r="Q622" s="539" t="str">
        <f t="shared" si="54"/>
        <v>01/1900</v>
      </c>
      <c r="R622" s="475">
        <f t="shared" si="59"/>
        <v>1</v>
      </c>
      <c r="S622" s="691"/>
      <c r="T622" s="691"/>
      <c r="U622" s="691"/>
      <c r="V622" s="691"/>
      <c r="W622" s="818"/>
      <c r="X622" s="818"/>
      <c r="Y622" s="818"/>
      <c r="Z622" s="818"/>
    </row>
    <row r="623" spans="1:26" ht="15">
      <c r="A623" s="537"/>
      <c r="B623" s="669"/>
      <c r="C623" s="537"/>
      <c r="D623" s="848" t="str">
        <f t="shared" si="57"/>
        <v>Caisse-01/1900</v>
      </c>
      <c r="E623" s="540"/>
      <c r="F623" s="673"/>
      <c r="G623" s="540"/>
      <c r="H623" s="930"/>
      <c r="I623" s="933"/>
      <c r="J623" s="930">
        <f t="shared" si="58"/>
        <v>0</v>
      </c>
      <c r="K623" s="930">
        <f t="shared" si="55"/>
        <v>0</v>
      </c>
      <c r="L623" s="705">
        <f t="shared" si="56"/>
        <v>0</v>
      </c>
      <c r="M623" s="537"/>
      <c r="N623" s="706">
        <f>+IF(A623="",0,IF(A623=Table!$A$5,L623,(IF(A623=Table!$A$3,0,IF(A623=Table!$A$4,L623,0)))))</f>
        <v>0</v>
      </c>
      <c r="O623" s="672"/>
      <c r="P623" s="707">
        <f>-IF(A623=Table!$A$5,I623,0)+IF(A623=Table!$A$5,H623,0)</f>
        <v>0</v>
      </c>
      <c r="Q623" s="539" t="str">
        <f t="shared" si="54"/>
        <v>01/1900</v>
      </c>
      <c r="R623" s="475">
        <f t="shared" si="59"/>
        <v>1</v>
      </c>
      <c r="S623" s="691"/>
      <c r="T623" s="691"/>
      <c r="U623" s="691"/>
      <c r="V623" s="691"/>
      <c r="W623" s="818"/>
      <c r="X623" s="818"/>
      <c r="Y623" s="818"/>
      <c r="Z623" s="818"/>
    </row>
    <row r="624" spans="1:26" ht="15">
      <c r="A624" s="537"/>
      <c r="B624" s="669"/>
      <c r="C624" s="537"/>
      <c r="D624" s="848" t="str">
        <f t="shared" si="57"/>
        <v>Caisse-01/1900</v>
      </c>
      <c r="E624" s="678"/>
      <c r="F624" s="671"/>
      <c r="G624" s="540"/>
      <c r="H624" s="932"/>
      <c r="I624" s="930"/>
      <c r="J624" s="930">
        <f t="shared" si="58"/>
        <v>0</v>
      </c>
      <c r="K624" s="930">
        <f t="shared" si="55"/>
        <v>0</v>
      </c>
      <c r="L624" s="705">
        <f t="shared" si="56"/>
        <v>0</v>
      </c>
      <c r="M624" s="537"/>
      <c r="N624" s="706">
        <f>+IF(A624="",0,IF(A624=Table!$A$5,L624,(IF(A624=Table!$A$3,0,IF(A624=Table!$A$4,L624,0)))))</f>
        <v>0</v>
      </c>
      <c r="O624" s="672"/>
      <c r="P624" s="707">
        <f>-IF(A624=Table!$A$5,I624,0)+IF(A624=Table!$A$5,H624,0)</f>
        <v>0</v>
      </c>
      <c r="Q624" s="539" t="str">
        <f t="shared" si="54"/>
        <v>01/1900</v>
      </c>
      <c r="R624" s="475">
        <f t="shared" si="59"/>
        <v>1</v>
      </c>
      <c r="S624" s="691"/>
      <c r="T624" s="691"/>
      <c r="U624" s="691"/>
      <c r="V624" s="691"/>
      <c r="W624" s="818"/>
      <c r="X624" s="818"/>
      <c r="Y624" s="818"/>
      <c r="Z624" s="818"/>
    </row>
    <row r="625" spans="1:26" ht="15">
      <c r="A625" s="537"/>
      <c r="B625" s="669"/>
      <c r="C625" s="537"/>
      <c r="D625" s="848" t="str">
        <f t="shared" si="57"/>
        <v>Caisse-01/1900</v>
      </c>
      <c r="E625" s="540"/>
      <c r="F625" s="688"/>
      <c r="G625" s="540"/>
      <c r="H625" s="930"/>
      <c r="I625" s="930"/>
      <c r="J625" s="930">
        <f t="shared" si="58"/>
        <v>0</v>
      </c>
      <c r="K625" s="930">
        <f t="shared" si="55"/>
        <v>0</v>
      </c>
      <c r="L625" s="705">
        <f t="shared" si="56"/>
        <v>0</v>
      </c>
      <c r="M625" s="537"/>
      <c r="N625" s="706">
        <f>+IF(A625="",0,IF(A625=Table!$A$5,L625,(IF(A625=Table!$A$3,0,IF(A625=Table!$A$4,L625,0)))))</f>
        <v>0</v>
      </c>
      <c r="O625" s="672"/>
      <c r="P625" s="707">
        <f>-IF(A625=Table!$A$5,I625,0)+IF(A625=Table!$A$5,H625,0)</f>
        <v>0</v>
      </c>
      <c r="Q625" s="539" t="str">
        <f t="shared" si="54"/>
        <v>01/1900</v>
      </c>
      <c r="R625" s="475">
        <f t="shared" si="59"/>
        <v>1</v>
      </c>
      <c r="S625" s="691"/>
      <c r="T625" s="691"/>
      <c r="U625" s="691"/>
      <c r="V625" s="691"/>
      <c r="W625" s="818"/>
      <c r="X625" s="818"/>
      <c r="Y625" s="818"/>
      <c r="Z625" s="818"/>
    </row>
    <row r="626" spans="1:26" ht="15">
      <c r="A626" s="537"/>
      <c r="B626" s="669"/>
      <c r="C626" s="537"/>
      <c r="D626" s="848" t="str">
        <f t="shared" si="57"/>
        <v>Caisse-01/1900</v>
      </c>
      <c r="E626" s="540"/>
      <c r="F626" s="673"/>
      <c r="G626" s="540"/>
      <c r="H626" s="930"/>
      <c r="I626" s="933"/>
      <c r="J626" s="930">
        <f t="shared" si="58"/>
        <v>0</v>
      </c>
      <c r="K626" s="930">
        <f t="shared" si="55"/>
        <v>0</v>
      </c>
      <c r="L626" s="705">
        <f t="shared" si="56"/>
        <v>0</v>
      </c>
      <c r="M626" s="537"/>
      <c r="N626" s="706">
        <f>+IF(A626="",0,IF(A626=Table!$A$5,L626,(IF(A626=Table!$A$3,0,IF(A626=Table!$A$4,L626,0)))))</f>
        <v>0</v>
      </c>
      <c r="O626" s="672"/>
      <c r="P626" s="707">
        <f>-IF(A626=Table!$A$5,I626,0)+IF(A626=Table!$A$5,H626,0)</f>
        <v>0</v>
      </c>
      <c r="Q626" s="539" t="str">
        <f t="shared" si="54"/>
        <v>01/1900</v>
      </c>
      <c r="R626" s="475">
        <f t="shared" si="59"/>
        <v>1</v>
      </c>
      <c r="S626" s="691"/>
      <c r="T626" s="691"/>
      <c r="U626" s="691"/>
      <c r="V626" s="691"/>
      <c r="W626" s="818"/>
      <c r="X626" s="818"/>
      <c r="Y626" s="818"/>
      <c r="Z626" s="818"/>
    </row>
    <row r="627" spans="1:26" ht="15">
      <c r="A627" s="537"/>
      <c r="B627" s="669"/>
      <c r="C627" s="537"/>
      <c r="D627" s="848" t="str">
        <f t="shared" si="57"/>
        <v>Caisse-01/1900</v>
      </c>
      <c r="E627" s="540"/>
      <c r="F627" s="673"/>
      <c r="G627" s="540"/>
      <c r="H627" s="930"/>
      <c r="I627" s="933"/>
      <c r="J627" s="930">
        <f t="shared" si="58"/>
        <v>0</v>
      </c>
      <c r="K627" s="930">
        <f t="shared" si="55"/>
        <v>0</v>
      </c>
      <c r="L627" s="705">
        <f t="shared" si="56"/>
        <v>0</v>
      </c>
      <c r="M627" s="537"/>
      <c r="N627" s="706">
        <f>+IF(A627="",0,IF(A627=Table!$A$5,L627,(IF(A627=Table!$A$3,0,IF(A627=Table!$A$4,L627,0)))))</f>
        <v>0</v>
      </c>
      <c r="O627" s="672"/>
      <c r="P627" s="707">
        <f>-IF(A627=Table!$A$5,I627,0)+IF(A627=Table!$A$5,H627,0)</f>
        <v>0</v>
      </c>
      <c r="Q627" s="539" t="str">
        <f t="shared" si="54"/>
        <v>01/1900</v>
      </c>
      <c r="R627" s="475">
        <f t="shared" si="59"/>
        <v>1</v>
      </c>
      <c r="S627" s="691"/>
      <c r="T627" s="691"/>
      <c r="U627" s="691"/>
      <c r="V627" s="691"/>
      <c r="W627" s="818"/>
      <c r="X627" s="818"/>
      <c r="Y627" s="818"/>
      <c r="Z627" s="818"/>
    </row>
    <row r="628" spans="1:26" ht="15">
      <c r="A628" s="537"/>
      <c r="B628" s="669"/>
      <c r="C628" s="537"/>
      <c r="D628" s="848" t="str">
        <f t="shared" si="57"/>
        <v>Caisse-01/1900</v>
      </c>
      <c r="E628" s="540"/>
      <c r="F628" s="673"/>
      <c r="G628" s="540"/>
      <c r="H628" s="930"/>
      <c r="I628" s="933"/>
      <c r="J628" s="930">
        <f t="shared" si="58"/>
        <v>0</v>
      </c>
      <c r="K628" s="930">
        <f t="shared" si="55"/>
        <v>0</v>
      </c>
      <c r="L628" s="705">
        <f t="shared" si="56"/>
        <v>0</v>
      </c>
      <c r="M628" s="537"/>
      <c r="N628" s="706">
        <f>+IF(A628="",0,IF(A628=Table!$A$5,L628,(IF(A628=Table!$A$3,0,IF(A628=Table!$A$4,L628,0)))))</f>
        <v>0</v>
      </c>
      <c r="O628" s="672"/>
      <c r="P628" s="707">
        <f>-IF(A628=Table!$A$5,I628,0)+IF(A628=Table!$A$5,H628,0)</f>
        <v>0</v>
      </c>
      <c r="Q628" s="539" t="str">
        <f t="shared" si="54"/>
        <v>01/1900</v>
      </c>
      <c r="R628" s="475">
        <f t="shared" si="59"/>
        <v>1</v>
      </c>
      <c r="S628" s="691"/>
      <c r="T628" s="691"/>
      <c r="U628" s="691"/>
      <c r="V628" s="691"/>
      <c r="W628" s="818"/>
      <c r="X628" s="818"/>
      <c r="Y628" s="818"/>
      <c r="Z628" s="818"/>
    </row>
    <row r="629" spans="1:26" ht="15">
      <c r="A629" s="537"/>
      <c r="B629" s="669"/>
      <c r="C629" s="537"/>
      <c r="D629" s="848" t="str">
        <f t="shared" si="57"/>
        <v>Caisse-01/1900</v>
      </c>
      <c r="E629" s="540"/>
      <c r="F629" s="673"/>
      <c r="G629" s="540"/>
      <c r="H629" s="930"/>
      <c r="I629" s="933"/>
      <c r="J629" s="930">
        <f t="shared" si="58"/>
        <v>0</v>
      </c>
      <c r="K629" s="930">
        <f t="shared" si="55"/>
        <v>0</v>
      </c>
      <c r="L629" s="705">
        <f t="shared" si="56"/>
        <v>0</v>
      </c>
      <c r="M629" s="537"/>
      <c r="N629" s="706">
        <f>+IF(A629="",0,IF(A629=Table!$A$5,L629,(IF(A629=Table!$A$3,0,IF(A629=Table!$A$4,L629,0)))))</f>
        <v>0</v>
      </c>
      <c r="O629" s="672"/>
      <c r="P629" s="707">
        <f>-IF(A629=Table!$A$5,I629,0)+IF(A629=Table!$A$5,H629,0)</f>
        <v>0</v>
      </c>
      <c r="Q629" s="539" t="str">
        <f t="shared" si="54"/>
        <v>01/1900</v>
      </c>
      <c r="R629" s="475">
        <f t="shared" si="59"/>
        <v>1</v>
      </c>
      <c r="S629" s="691"/>
      <c r="T629" s="691"/>
      <c r="U629" s="691"/>
      <c r="V629" s="691"/>
      <c r="W629" s="818"/>
      <c r="X629" s="818"/>
      <c r="Y629" s="818"/>
      <c r="Z629" s="818"/>
    </row>
    <row r="630" spans="1:26" ht="15">
      <c r="A630" s="537"/>
      <c r="B630" s="669"/>
      <c r="C630" s="537"/>
      <c r="D630" s="848" t="str">
        <f t="shared" si="57"/>
        <v>Caisse-01/1900</v>
      </c>
      <c r="E630" s="540"/>
      <c r="F630" s="673"/>
      <c r="G630" s="540"/>
      <c r="H630" s="930"/>
      <c r="I630" s="933"/>
      <c r="J630" s="930">
        <f t="shared" si="58"/>
        <v>0</v>
      </c>
      <c r="K630" s="930">
        <f t="shared" si="55"/>
        <v>0</v>
      </c>
      <c r="L630" s="705">
        <f t="shared" si="56"/>
        <v>0</v>
      </c>
      <c r="M630" s="537"/>
      <c r="N630" s="706">
        <f>+IF(A630="",0,IF(A630=Table!$A$5,L630,(IF(A630=Table!$A$3,0,IF(A630=Table!$A$4,L630,0)))))</f>
        <v>0</v>
      </c>
      <c r="O630" s="672"/>
      <c r="P630" s="707">
        <f>-IF(A630=Table!$A$5,I630,0)+IF(A630=Table!$A$5,H630,0)</f>
        <v>0</v>
      </c>
      <c r="Q630" s="539" t="str">
        <f t="shared" si="54"/>
        <v>01/1900</v>
      </c>
      <c r="R630" s="475">
        <f t="shared" si="59"/>
        <v>1</v>
      </c>
      <c r="S630" s="691"/>
      <c r="T630" s="691"/>
      <c r="U630" s="691"/>
      <c r="V630" s="691"/>
      <c r="W630" s="818"/>
      <c r="X630" s="818"/>
      <c r="Y630" s="818"/>
      <c r="Z630" s="818"/>
    </row>
    <row r="631" spans="1:26" ht="15">
      <c r="A631" s="537"/>
      <c r="B631" s="669"/>
      <c r="C631" s="537"/>
      <c r="D631" s="848" t="str">
        <f t="shared" si="57"/>
        <v>Caisse-01/1900</v>
      </c>
      <c r="E631" s="540"/>
      <c r="F631" s="673"/>
      <c r="G631" s="540"/>
      <c r="H631" s="930"/>
      <c r="I631" s="933"/>
      <c r="J631" s="930">
        <f t="shared" si="58"/>
        <v>0</v>
      </c>
      <c r="K631" s="930">
        <f t="shared" si="55"/>
        <v>0</v>
      </c>
      <c r="L631" s="705">
        <f t="shared" si="56"/>
        <v>0</v>
      </c>
      <c r="M631" s="537"/>
      <c r="N631" s="706">
        <f>+IF(A631="",0,IF(A631=Table!$A$5,L631,(IF(A631=Table!$A$3,0,IF(A631=Table!$A$4,L631,0)))))</f>
        <v>0</v>
      </c>
      <c r="O631" s="672"/>
      <c r="P631" s="707">
        <f>-IF(A631=Table!$A$5,I631,0)+IF(A631=Table!$A$5,H631,0)</f>
        <v>0</v>
      </c>
      <c r="Q631" s="539" t="str">
        <f t="shared" si="54"/>
        <v>01/1900</v>
      </c>
      <c r="R631" s="475">
        <f t="shared" si="59"/>
        <v>1</v>
      </c>
      <c r="S631" s="691"/>
      <c r="T631" s="691"/>
      <c r="U631" s="691"/>
      <c r="V631" s="691"/>
      <c r="W631" s="818"/>
      <c r="X631" s="818"/>
      <c r="Y631" s="818"/>
      <c r="Z631" s="818"/>
    </row>
    <row r="632" spans="1:26" ht="15">
      <c r="A632" s="537"/>
      <c r="B632" s="669"/>
      <c r="C632" s="537"/>
      <c r="D632" s="848" t="str">
        <f t="shared" si="57"/>
        <v>Caisse-01/1900</v>
      </c>
      <c r="E632" s="540"/>
      <c r="F632" s="673"/>
      <c r="G632" s="540"/>
      <c r="H632" s="930"/>
      <c r="I632" s="933"/>
      <c r="J632" s="930">
        <f t="shared" si="58"/>
        <v>0</v>
      </c>
      <c r="K632" s="930">
        <f t="shared" si="55"/>
        <v>0</v>
      </c>
      <c r="L632" s="705">
        <f t="shared" si="56"/>
        <v>0</v>
      </c>
      <c r="M632" s="537"/>
      <c r="N632" s="706">
        <f>+IF(A632="",0,IF(A632=Table!$A$5,L632,(IF(A632=Table!$A$3,0,IF(A632=Table!$A$4,L632,0)))))</f>
        <v>0</v>
      </c>
      <c r="O632" s="672"/>
      <c r="P632" s="707">
        <f>-IF(A632=Table!$A$5,I632,0)+IF(A632=Table!$A$5,H632,0)</f>
        <v>0</v>
      </c>
      <c r="Q632" s="539" t="str">
        <f t="shared" si="54"/>
        <v>01/1900</v>
      </c>
      <c r="R632" s="475">
        <f t="shared" si="59"/>
        <v>1</v>
      </c>
      <c r="S632" s="691"/>
      <c r="T632" s="691"/>
      <c r="U632" s="691"/>
      <c r="V632" s="691"/>
      <c r="W632" s="818"/>
      <c r="X632" s="818"/>
      <c r="Y632" s="818"/>
      <c r="Z632" s="818"/>
    </row>
    <row r="633" spans="1:26" ht="15">
      <c r="A633" s="537"/>
      <c r="B633" s="669"/>
      <c r="C633" s="537"/>
      <c r="D633" s="848" t="str">
        <f t="shared" si="57"/>
        <v>Caisse-01/1900</v>
      </c>
      <c r="E633" s="678"/>
      <c r="F633" s="671"/>
      <c r="G633" s="540"/>
      <c r="H633" s="932"/>
      <c r="I633" s="930"/>
      <c r="J633" s="930">
        <f t="shared" si="58"/>
        <v>0</v>
      </c>
      <c r="K633" s="930">
        <f t="shared" si="55"/>
        <v>0</v>
      </c>
      <c r="L633" s="705">
        <f t="shared" si="56"/>
        <v>0</v>
      </c>
      <c r="M633" s="537"/>
      <c r="N633" s="706">
        <f>+IF(A633="",0,IF(A633=Table!$A$5,L633,(IF(A633=Table!$A$3,0,IF(A633=Table!$A$4,L633,0)))))</f>
        <v>0</v>
      </c>
      <c r="O633" s="672"/>
      <c r="P633" s="707">
        <f>-IF(A633=Table!$A$5,I633,0)+IF(A633=Table!$A$5,H633,0)</f>
        <v>0</v>
      </c>
      <c r="Q633" s="539" t="str">
        <f t="shared" si="54"/>
        <v>01/1900</v>
      </c>
      <c r="R633" s="475">
        <f t="shared" si="59"/>
        <v>1</v>
      </c>
      <c r="S633" s="691"/>
      <c r="T633" s="691"/>
      <c r="U633" s="691"/>
      <c r="V633" s="691"/>
      <c r="W633" s="818"/>
      <c r="X633" s="818"/>
      <c r="Y633" s="818"/>
      <c r="Z633" s="818"/>
    </row>
    <row r="634" spans="1:26" ht="15">
      <c r="A634" s="537"/>
      <c r="B634" s="669"/>
      <c r="C634" s="537"/>
      <c r="D634" s="848" t="str">
        <f t="shared" si="57"/>
        <v>Caisse-01/1900</v>
      </c>
      <c r="E634" s="540"/>
      <c r="F634" s="673"/>
      <c r="G634" s="540"/>
      <c r="H634" s="930"/>
      <c r="I634" s="933"/>
      <c r="J634" s="930">
        <f t="shared" si="58"/>
        <v>0</v>
      </c>
      <c r="K634" s="930">
        <f t="shared" si="55"/>
        <v>0</v>
      </c>
      <c r="L634" s="705">
        <f t="shared" si="56"/>
        <v>0</v>
      </c>
      <c r="M634" s="537"/>
      <c r="N634" s="706">
        <f>+IF(A634="",0,IF(A634=Table!$A$5,L634,(IF(A634=Table!$A$3,0,IF(A634=Table!$A$4,L634,0)))))</f>
        <v>0</v>
      </c>
      <c r="O634" s="672"/>
      <c r="P634" s="707">
        <f>-IF(A634=Table!$A$5,I634,0)+IF(A634=Table!$A$5,H634,0)</f>
        <v>0</v>
      </c>
      <c r="Q634" s="539" t="str">
        <f t="shared" si="54"/>
        <v>01/1900</v>
      </c>
      <c r="R634" s="475">
        <f t="shared" si="59"/>
        <v>1</v>
      </c>
      <c r="S634" s="691"/>
      <c r="T634" s="691"/>
      <c r="U634" s="691"/>
      <c r="V634" s="691"/>
      <c r="W634" s="818"/>
      <c r="X634" s="818"/>
      <c r="Y634" s="818"/>
      <c r="Z634" s="818"/>
    </row>
    <row r="635" spans="1:26" ht="15">
      <c r="A635" s="537"/>
      <c r="B635" s="669"/>
      <c r="C635" s="537"/>
      <c r="D635" s="848" t="str">
        <f t="shared" si="57"/>
        <v>Caisse-01/1900</v>
      </c>
      <c r="E635" s="540"/>
      <c r="F635" s="673"/>
      <c r="G635" s="540"/>
      <c r="H635" s="930"/>
      <c r="I635" s="933"/>
      <c r="J635" s="930">
        <f t="shared" si="58"/>
        <v>0</v>
      </c>
      <c r="K635" s="930">
        <f t="shared" si="55"/>
        <v>0</v>
      </c>
      <c r="L635" s="705">
        <f t="shared" si="56"/>
        <v>0</v>
      </c>
      <c r="M635" s="537"/>
      <c r="N635" s="706">
        <f>+IF(A635="",0,IF(A635=Table!$A$5,L635,(IF(A635=Table!$A$3,0,IF(A635=Table!$A$4,L635,0)))))</f>
        <v>0</v>
      </c>
      <c r="O635" s="672"/>
      <c r="P635" s="707">
        <f>-IF(A635=Table!$A$5,I635,0)+IF(A635=Table!$A$5,H635,0)</f>
        <v>0</v>
      </c>
      <c r="Q635" s="539" t="str">
        <f t="shared" si="54"/>
        <v>01/1900</v>
      </c>
      <c r="R635" s="475">
        <f t="shared" si="59"/>
        <v>1</v>
      </c>
      <c r="S635" s="691"/>
      <c r="T635" s="691"/>
      <c r="U635" s="691"/>
      <c r="V635" s="691"/>
      <c r="W635" s="818"/>
      <c r="X635" s="818"/>
      <c r="Y635" s="818"/>
      <c r="Z635" s="818"/>
    </row>
    <row r="636" spans="1:26" ht="15">
      <c r="A636" s="537"/>
      <c r="B636" s="669"/>
      <c r="C636" s="537"/>
      <c r="D636" s="848" t="str">
        <f t="shared" si="57"/>
        <v>Caisse-01/1900</v>
      </c>
      <c r="E636" s="687"/>
      <c r="F636" s="673"/>
      <c r="G636" s="540"/>
      <c r="H636" s="930"/>
      <c r="I636" s="933"/>
      <c r="J636" s="930">
        <f t="shared" si="58"/>
        <v>0</v>
      </c>
      <c r="K636" s="930">
        <f t="shared" si="55"/>
        <v>0</v>
      </c>
      <c r="L636" s="705">
        <f t="shared" si="56"/>
        <v>0</v>
      </c>
      <c r="M636" s="537"/>
      <c r="N636" s="706">
        <f>+IF(A636="",0,IF(A636=Table!$A$5,L636,(IF(A636=Table!$A$3,0,IF(A636=Table!$A$4,L636,0)))))</f>
        <v>0</v>
      </c>
      <c r="O636" s="672"/>
      <c r="P636" s="707">
        <f>-IF(A636=Table!$A$5,I636,0)+IF(A636=Table!$A$5,H636,0)</f>
        <v>0</v>
      </c>
      <c r="Q636" s="539" t="str">
        <f t="shared" si="54"/>
        <v>01/1900</v>
      </c>
      <c r="R636" s="475">
        <f t="shared" si="59"/>
        <v>1</v>
      </c>
      <c r="S636" s="691"/>
      <c r="T636" s="691"/>
      <c r="U636" s="691"/>
      <c r="V636" s="691"/>
      <c r="W636" s="818"/>
      <c r="X636" s="818"/>
      <c r="Y636" s="818"/>
      <c r="Z636" s="818"/>
    </row>
    <row r="637" spans="1:26" ht="15">
      <c r="A637" s="537"/>
      <c r="B637" s="669"/>
      <c r="C637" s="537"/>
      <c r="D637" s="848" t="str">
        <f t="shared" si="57"/>
        <v>Caisse-01/1900</v>
      </c>
      <c r="E637" s="687"/>
      <c r="F637" s="673"/>
      <c r="G637" s="540"/>
      <c r="H637" s="930"/>
      <c r="I637" s="933"/>
      <c r="J637" s="930">
        <f t="shared" si="58"/>
        <v>0</v>
      </c>
      <c r="K637" s="930">
        <f t="shared" si="55"/>
        <v>0</v>
      </c>
      <c r="L637" s="705">
        <f t="shared" si="56"/>
        <v>0</v>
      </c>
      <c r="M637" s="537"/>
      <c r="N637" s="706">
        <f>+IF(A637="",0,IF(A637=Table!$A$5,L637,(IF(A637=Table!$A$3,0,IF(A637=Table!$A$4,L637,0)))))</f>
        <v>0</v>
      </c>
      <c r="O637" s="672"/>
      <c r="P637" s="707">
        <f>-IF(A637=Table!$A$5,I637,0)+IF(A637=Table!$A$5,H637,0)</f>
        <v>0</v>
      </c>
      <c r="Q637" s="539" t="str">
        <f t="shared" si="54"/>
        <v>01/1900</v>
      </c>
      <c r="R637" s="475">
        <f t="shared" si="59"/>
        <v>1</v>
      </c>
      <c r="S637" s="691"/>
      <c r="T637" s="691"/>
      <c r="U637" s="691"/>
      <c r="V637" s="691"/>
      <c r="W637" s="818"/>
      <c r="X637" s="818"/>
      <c r="Y637" s="818"/>
      <c r="Z637" s="818"/>
    </row>
    <row r="638" spans="1:26" ht="15">
      <c r="A638" s="537"/>
      <c r="B638" s="669"/>
      <c r="C638" s="537"/>
      <c r="D638" s="848" t="str">
        <f t="shared" si="57"/>
        <v>Caisse-01/1900</v>
      </c>
      <c r="E638" s="540"/>
      <c r="F638" s="673"/>
      <c r="G638" s="540"/>
      <c r="H638" s="930"/>
      <c r="I638" s="933"/>
      <c r="J638" s="930">
        <f t="shared" si="58"/>
        <v>0</v>
      </c>
      <c r="K638" s="930">
        <f t="shared" si="55"/>
        <v>0</v>
      </c>
      <c r="L638" s="705">
        <f t="shared" si="56"/>
        <v>0</v>
      </c>
      <c r="M638" s="537"/>
      <c r="N638" s="706">
        <f>+IF(A638="",0,IF(A638=Table!$A$5,L638,(IF(A638=Table!$A$3,0,IF(A638=Table!$A$4,L638,0)))))</f>
        <v>0</v>
      </c>
      <c r="O638" s="672"/>
      <c r="P638" s="707">
        <f>-IF(A638=Table!$A$5,I638,0)+IF(A638=Table!$A$5,H638,0)</f>
        <v>0</v>
      </c>
      <c r="Q638" s="539" t="str">
        <f t="shared" si="54"/>
        <v>01/1900</v>
      </c>
      <c r="R638" s="475">
        <f t="shared" si="59"/>
        <v>1</v>
      </c>
      <c r="S638" s="691"/>
      <c r="T638" s="691"/>
      <c r="U638" s="691"/>
      <c r="V638" s="691"/>
      <c r="W638" s="818"/>
      <c r="X638" s="818"/>
      <c r="Y638" s="818"/>
      <c r="Z638" s="818"/>
    </row>
    <row r="639" spans="1:26" ht="15">
      <c r="A639" s="537"/>
      <c r="B639" s="669"/>
      <c r="C639" s="537"/>
      <c r="D639" s="848" t="str">
        <f t="shared" si="57"/>
        <v>Caisse-01/1900</v>
      </c>
      <c r="E639" s="540"/>
      <c r="F639" s="673"/>
      <c r="G639" s="540"/>
      <c r="H639" s="930"/>
      <c r="I639" s="933"/>
      <c r="J639" s="930">
        <f t="shared" si="58"/>
        <v>0</v>
      </c>
      <c r="K639" s="930">
        <f t="shared" si="55"/>
        <v>0</v>
      </c>
      <c r="L639" s="705">
        <f t="shared" si="56"/>
        <v>0</v>
      </c>
      <c r="M639" s="537"/>
      <c r="N639" s="706">
        <f>+IF(A639="",0,IF(A639=Table!$A$5,L639,(IF(A639=Table!$A$3,0,IF(A639=Table!$A$4,L639,0)))))</f>
        <v>0</v>
      </c>
      <c r="O639" s="672"/>
      <c r="P639" s="707">
        <f>-IF(A639=Table!$A$5,I639,0)+IF(A639=Table!$A$5,H639,0)</f>
        <v>0</v>
      </c>
      <c r="Q639" s="539" t="str">
        <f t="shared" si="54"/>
        <v>01/1900</v>
      </c>
      <c r="R639" s="475">
        <f t="shared" si="59"/>
        <v>1</v>
      </c>
      <c r="S639" s="691"/>
      <c r="T639" s="691"/>
      <c r="U639" s="691"/>
      <c r="V639" s="691"/>
      <c r="W639" s="818"/>
      <c r="X639" s="818"/>
      <c r="Y639" s="818"/>
      <c r="Z639" s="818"/>
    </row>
    <row r="640" spans="1:26" ht="15">
      <c r="A640" s="537"/>
      <c r="B640" s="669"/>
      <c r="C640" s="537"/>
      <c r="D640" s="848" t="str">
        <f t="shared" si="57"/>
        <v>Caisse-01/1900</v>
      </c>
      <c r="E640" s="540"/>
      <c r="F640" s="673"/>
      <c r="G640" s="540"/>
      <c r="H640" s="930"/>
      <c r="I640" s="933"/>
      <c r="J640" s="930">
        <f t="shared" si="58"/>
        <v>0</v>
      </c>
      <c r="K640" s="930">
        <f t="shared" si="55"/>
        <v>0</v>
      </c>
      <c r="L640" s="705">
        <f t="shared" si="56"/>
        <v>0</v>
      </c>
      <c r="M640" s="537"/>
      <c r="N640" s="706">
        <f>+IF(A640="",0,IF(A640=Table!$A$5,L640,(IF(A640=Table!$A$3,0,IF(A640=Table!$A$4,L640,0)))))</f>
        <v>0</v>
      </c>
      <c r="O640" s="672"/>
      <c r="P640" s="707">
        <f>-IF(A640=Table!$A$5,I640,0)+IF(A640=Table!$A$5,H640,0)</f>
        <v>0</v>
      </c>
      <c r="Q640" s="539" t="str">
        <f t="shared" si="54"/>
        <v>01/1900</v>
      </c>
      <c r="R640" s="475">
        <f t="shared" si="59"/>
        <v>1</v>
      </c>
      <c r="S640" s="691"/>
      <c r="T640" s="691"/>
      <c r="U640" s="691"/>
      <c r="V640" s="691"/>
      <c r="W640" s="818"/>
      <c r="X640" s="818"/>
      <c r="Y640" s="818"/>
      <c r="Z640" s="818"/>
    </row>
    <row r="641" spans="1:26" ht="15">
      <c r="A641" s="537"/>
      <c r="B641" s="669"/>
      <c r="C641" s="537"/>
      <c r="D641" s="848" t="str">
        <f t="shared" si="57"/>
        <v>Caisse-01/1900</v>
      </c>
      <c r="E641" s="540"/>
      <c r="F641" s="688"/>
      <c r="G641" s="540"/>
      <c r="H641" s="930"/>
      <c r="I641" s="930"/>
      <c r="J641" s="930">
        <f t="shared" si="58"/>
        <v>0</v>
      </c>
      <c r="K641" s="930">
        <f t="shared" si="55"/>
        <v>0</v>
      </c>
      <c r="L641" s="705">
        <f t="shared" si="56"/>
        <v>0</v>
      </c>
      <c r="M641" s="537"/>
      <c r="N641" s="706">
        <f>+IF(A641="",0,IF(A641=Table!$A$5,L641,(IF(A641=Table!$A$3,0,IF(A641=Table!$A$4,L641,0)))))</f>
        <v>0</v>
      </c>
      <c r="O641" s="672"/>
      <c r="P641" s="707">
        <f>-IF(A641=Table!$A$5,I641,0)+IF(A641=Table!$A$5,H641,0)</f>
        <v>0</v>
      </c>
      <c r="Q641" s="539" t="str">
        <f t="shared" si="54"/>
        <v>01/1900</v>
      </c>
      <c r="R641" s="475">
        <f t="shared" si="59"/>
        <v>1</v>
      </c>
      <c r="S641" s="691"/>
      <c r="T641" s="691"/>
      <c r="U641" s="691"/>
      <c r="V641" s="691"/>
      <c r="W641" s="818"/>
      <c r="X641" s="818"/>
      <c r="Y641" s="818"/>
      <c r="Z641" s="818"/>
    </row>
    <row r="642" spans="1:26" ht="15">
      <c r="A642" s="537"/>
      <c r="B642" s="669"/>
      <c r="C642" s="537"/>
      <c r="D642" s="848" t="str">
        <f t="shared" si="57"/>
        <v>Caisse-01/1900</v>
      </c>
      <c r="E642" s="540"/>
      <c r="F642" s="673"/>
      <c r="G642" s="540"/>
      <c r="H642" s="930"/>
      <c r="I642" s="933"/>
      <c r="J642" s="930">
        <f t="shared" si="58"/>
        <v>0</v>
      </c>
      <c r="K642" s="930">
        <f t="shared" si="55"/>
        <v>0</v>
      </c>
      <c r="L642" s="705">
        <f t="shared" si="56"/>
        <v>0</v>
      </c>
      <c r="M642" s="537"/>
      <c r="N642" s="706">
        <f>+IF(A642="",0,IF(A642=Table!$A$5,L642,(IF(A642=Table!$A$3,0,IF(A642=Table!$A$4,L642,0)))))</f>
        <v>0</v>
      </c>
      <c r="O642" s="672"/>
      <c r="P642" s="707">
        <f>-IF(A642=Table!$A$5,I642,0)+IF(A642=Table!$A$5,H642,0)</f>
        <v>0</v>
      </c>
      <c r="Q642" s="539" t="str">
        <f t="shared" si="54"/>
        <v>01/1900</v>
      </c>
      <c r="R642" s="475">
        <f t="shared" si="59"/>
        <v>1</v>
      </c>
      <c r="S642" s="691"/>
      <c r="T642" s="691"/>
      <c r="U642" s="691"/>
      <c r="V642" s="691"/>
      <c r="W642" s="818"/>
      <c r="X642" s="818"/>
      <c r="Y642" s="818"/>
      <c r="Z642" s="818"/>
    </row>
    <row r="643" spans="1:26" ht="15">
      <c r="A643" s="537"/>
      <c r="B643" s="669"/>
      <c r="C643" s="537"/>
      <c r="D643" s="848" t="str">
        <f t="shared" si="57"/>
        <v>Caisse-01/1900</v>
      </c>
      <c r="E643" s="540"/>
      <c r="F643" s="673"/>
      <c r="G643" s="540"/>
      <c r="H643" s="930"/>
      <c r="I643" s="933"/>
      <c r="J643" s="930">
        <f t="shared" si="58"/>
        <v>0</v>
      </c>
      <c r="K643" s="930">
        <f t="shared" si="55"/>
        <v>0</v>
      </c>
      <c r="L643" s="705">
        <f t="shared" si="56"/>
        <v>0</v>
      </c>
      <c r="M643" s="537"/>
      <c r="N643" s="706">
        <f>+IF(A643="",0,IF(A643=Table!$A$5,L643,(IF(A643=Table!$A$3,0,IF(A643=Table!$A$4,L643,0)))))</f>
        <v>0</v>
      </c>
      <c r="O643" s="672"/>
      <c r="P643" s="707">
        <f>-IF(A643=Table!$A$5,I643,0)+IF(A643=Table!$A$5,H643,0)</f>
        <v>0</v>
      </c>
      <c r="Q643" s="539" t="str">
        <f t="shared" si="54"/>
        <v>01/1900</v>
      </c>
      <c r="R643" s="475">
        <f t="shared" si="59"/>
        <v>1</v>
      </c>
      <c r="S643" s="691"/>
      <c r="T643" s="691"/>
      <c r="U643" s="691"/>
      <c r="V643" s="691"/>
      <c r="W643" s="818"/>
      <c r="X643" s="818"/>
      <c r="Y643" s="818"/>
      <c r="Z643" s="818"/>
    </row>
    <row r="644" spans="1:26" ht="15">
      <c r="A644" s="537"/>
      <c r="B644" s="669"/>
      <c r="C644" s="537"/>
      <c r="D644" s="848" t="str">
        <f t="shared" si="57"/>
        <v>Caisse-01/1900</v>
      </c>
      <c r="E644" s="540"/>
      <c r="F644" s="673"/>
      <c r="G644" s="540"/>
      <c r="H644" s="930"/>
      <c r="I644" s="933"/>
      <c r="J644" s="930">
        <f t="shared" si="58"/>
        <v>0</v>
      </c>
      <c r="K644" s="930">
        <f t="shared" si="55"/>
        <v>0</v>
      </c>
      <c r="L644" s="705">
        <f t="shared" si="56"/>
        <v>0</v>
      </c>
      <c r="M644" s="537"/>
      <c r="N644" s="706">
        <f>+IF(A644="",0,IF(A644=Table!$A$5,L644,(IF(A644=Table!$A$3,0,IF(A644=Table!$A$4,L644,0)))))</f>
        <v>0</v>
      </c>
      <c r="O644" s="672"/>
      <c r="P644" s="707">
        <f>-IF(A644=Table!$A$5,I644,0)+IF(A644=Table!$A$5,H644,0)</f>
        <v>0</v>
      </c>
      <c r="Q644" s="539" t="str">
        <f t="shared" si="54"/>
        <v>01/1900</v>
      </c>
      <c r="R644" s="475">
        <f t="shared" si="59"/>
        <v>1</v>
      </c>
      <c r="S644" s="691"/>
      <c r="T644" s="691"/>
      <c r="U644" s="691"/>
      <c r="V644" s="691"/>
      <c r="W644" s="818"/>
      <c r="X644" s="818"/>
      <c r="Y644" s="818"/>
      <c r="Z644" s="818"/>
    </row>
    <row r="645" spans="1:26" ht="15">
      <c r="A645" s="537"/>
      <c r="B645" s="669"/>
      <c r="C645" s="537"/>
      <c r="D645" s="848" t="str">
        <f t="shared" si="57"/>
        <v>Caisse-01/1900</v>
      </c>
      <c r="E645" s="540"/>
      <c r="F645" s="688"/>
      <c r="G645" s="540"/>
      <c r="H645" s="930"/>
      <c r="I645" s="930"/>
      <c r="J645" s="930">
        <f t="shared" si="58"/>
        <v>0</v>
      </c>
      <c r="K645" s="930">
        <f t="shared" si="55"/>
        <v>0</v>
      </c>
      <c r="L645" s="705">
        <f t="shared" si="56"/>
        <v>0</v>
      </c>
      <c r="M645" s="537"/>
      <c r="N645" s="706">
        <f>+IF(A645="",0,IF(A645=Table!$A$5,L645,(IF(A645=Table!$A$3,0,IF(A645=Table!$A$4,L645,0)))))</f>
        <v>0</v>
      </c>
      <c r="O645" s="672"/>
      <c r="P645" s="707">
        <f>-IF(A645=Table!$A$5,I645,0)+IF(A645=Table!$A$5,H645,0)</f>
        <v>0</v>
      </c>
      <c r="Q645" s="539" t="str">
        <f t="shared" si="54"/>
        <v>01/1900</v>
      </c>
      <c r="R645" s="475">
        <f t="shared" si="59"/>
        <v>1</v>
      </c>
      <c r="S645" s="691"/>
      <c r="T645" s="691"/>
      <c r="U645" s="691"/>
      <c r="V645" s="691"/>
      <c r="W645" s="818"/>
      <c r="X645" s="818"/>
      <c r="Y645" s="818"/>
      <c r="Z645" s="818"/>
    </row>
    <row r="646" spans="1:26" ht="15">
      <c r="A646" s="537"/>
      <c r="B646" s="669"/>
      <c r="C646" s="537"/>
      <c r="D646" s="848" t="str">
        <f t="shared" si="57"/>
        <v>Caisse-01/1900</v>
      </c>
      <c r="E646" s="540"/>
      <c r="F646" s="673"/>
      <c r="G646" s="540"/>
      <c r="H646" s="930"/>
      <c r="I646" s="933"/>
      <c r="J646" s="930">
        <f t="shared" si="58"/>
        <v>0</v>
      </c>
      <c r="K646" s="930">
        <f t="shared" si="55"/>
        <v>0</v>
      </c>
      <c r="L646" s="705">
        <f t="shared" si="56"/>
        <v>0</v>
      </c>
      <c r="M646" s="537"/>
      <c r="N646" s="706">
        <f>+IF(A646="",0,IF(A646=Table!$A$5,L646,(IF(A646=Table!$A$3,0,IF(A646=Table!$A$4,L646,0)))))</f>
        <v>0</v>
      </c>
      <c r="O646" s="672"/>
      <c r="P646" s="707">
        <f>-IF(A646=Table!$A$5,I646,0)+IF(A646=Table!$A$5,H646,0)</f>
        <v>0</v>
      </c>
      <c r="Q646" s="539" t="str">
        <f t="shared" si="54"/>
        <v>01/1900</v>
      </c>
      <c r="R646" s="475">
        <f t="shared" si="59"/>
        <v>1</v>
      </c>
      <c r="S646" s="691"/>
      <c r="T646" s="691"/>
      <c r="U646" s="691"/>
      <c r="V646" s="691"/>
      <c r="W646" s="818"/>
      <c r="X646" s="818"/>
      <c r="Y646" s="818"/>
      <c r="Z646" s="818"/>
    </row>
    <row r="647" spans="1:26" ht="15">
      <c r="A647" s="537"/>
      <c r="B647" s="669"/>
      <c r="C647" s="537"/>
      <c r="D647" s="848" t="str">
        <f t="shared" si="57"/>
        <v>Caisse-01/1900</v>
      </c>
      <c r="E647" s="540"/>
      <c r="F647" s="673"/>
      <c r="G647" s="540"/>
      <c r="H647" s="930"/>
      <c r="I647" s="933"/>
      <c r="J647" s="930">
        <f t="shared" si="58"/>
        <v>0</v>
      </c>
      <c r="K647" s="930">
        <f t="shared" si="55"/>
        <v>0</v>
      </c>
      <c r="L647" s="705">
        <f t="shared" si="56"/>
        <v>0</v>
      </c>
      <c r="M647" s="537"/>
      <c r="N647" s="706">
        <f>+IF(A647="",0,IF(A647=Table!$A$5,L647,(IF(A647=Table!$A$3,0,IF(A647=Table!$A$4,L647,0)))))</f>
        <v>0</v>
      </c>
      <c r="O647" s="672"/>
      <c r="P647" s="707">
        <f>-IF(A647=Table!$A$5,I647,0)+IF(A647=Table!$A$5,H647,0)</f>
        <v>0</v>
      </c>
      <c r="Q647" s="539" t="str">
        <f t="shared" ref="Q647:Q693" si="60">+TEXT(B647,"mm/aaaa")</f>
        <v>01/1900</v>
      </c>
      <c r="R647" s="475">
        <f t="shared" si="59"/>
        <v>1</v>
      </c>
      <c r="S647" s="691"/>
      <c r="T647" s="691"/>
      <c r="U647" s="691"/>
      <c r="V647" s="691"/>
      <c r="W647" s="818"/>
      <c r="X647" s="818"/>
      <c r="Y647" s="818"/>
      <c r="Z647" s="818"/>
    </row>
    <row r="648" spans="1:26" ht="15">
      <c r="A648" s="537"/>
      <c r="B648" s="669"/>
      <c r="C648" s="537"/>
      <c r="D648" s="848" t="str">
        <f t="shared" si="57"/>
        <v>Caisse-01/1900</v>
      </c>
      <c r="E648" s="540"/>
      <c r="F648" s="673"/>
      <c r="G648" s="540"/>
      <c r="H648" s="930"/>
      <c r="I648" s="933"/>
      <c r="J648" s="930">
        <f t="shared" si="58"/>
        <v>0</v>
      </c>
      <c r="K648" s="930">
        <f t="shared" si="55"/>
        <v>0</v>
      </c>
      <c r="L648" s="705">
        <f t="shared" si="56"/>
        <v>0</v>
      </c>
      <c r="M648" s="537"/>
      <c r="N648" s="706">
        <f>+IF(A648="",0,IF(A648=Table!$A$5,L648,(IF(A648=Table!$A$3,0,IF(A648=Table!$A$4,L648,0)))))</f>
        <v>0</v>
      </c>
      <c r="O648" s="672"/>
      <c r="P648" s="707">
        <f>-IF(A648=Table!$A$5,I648,0)+IF(A648=Table!$A$5,H648,0)</f>
        <v>0</v>
      </c>
      <c r="Q648" s="539" t="str">
        <f t="shared" si="60"/>
        <v>01/1900</v>
      </c>
      <c r="R648" s="475">
        <f t="shared" si="59"/>
        <v>1</v>
      </c>
      <c r="S648" s="691"/>
      <c r="T648" s="691"/>
      <c r="U648" s="691"/>
      <c r="V648" s="691"/>
      <c r="W648" s="818"/>
      <c r="X648" s="818"/>
      <c r="Y648" s="818"/>
      <c r="Z648" s="818"/>
    </row>
    <row r="649" spans="1:26" ht="15">
      <c r="A649" s="537"/>
      <c r="B649" s="669"/>
      <c r="C649" s="537"/>
      <c r="D649" s="848" t="str">
        <f t="shared" si="57"/>
        <v>Caisse-01/1900</v>
      </c>
      <c r="E649" s="540"/>
      <c r="F649" s="673"/>
      <c r="G649" s="540"/>
      <c r="H649" s="930"/>
      <c r="I649" s="933"/>
      <c r="J649" s="930">
        <f t="shared" si="58"/>
        <v>0</v>
      </c>
      <c r="K649" s="930">
        <f t="shared" si="55"/>
        <v>0</v>
      </c>
      <c r="L649" s="705">
        <f t="shared" si="56"/>
        <v>0</v>
      </c>
      <c r="M649" s="537"/>
      <c r="N649" s="706">
        <f>+IF(A649="",0,IF(A649=Table!$A$5,L649,(IF(A649=Table!$A$3,0,IF(A649=Table!$A$4,L649,0)))))</f>
        <v>0</v>
      </c>
      <c r="O649" s="672"/>
      <c r="P649" s="707">
        <f>-IF(A649=Table!$A$5,I649,0)+IF(A649=Table!$A$5,H649,0)</f>
        <v>0</v>
      </c>
      <c r="Q649" s="539" t="str">
        <f t="shared" si="60"/>
        <v>01/1900</v>
      </c>
      <c r="R649" s="475">
        <f t="shared" si="59"/>
        <v>1</v>
      </c>
      <c r="S649" s="691"/>
      <c r="T649" s="691"/>
      <c r="U649" s="691"/>
      <c r="V649" s="691"/>
      <c r="W649" s="818"/>
      <c r="X649" s="818"/>
      <c r="Y649" s="818"/>
      <c r="Z649" s="818"/>
    </row>
    <row r="650" spans="1:26" ht="15">
      <c r="A650" s="537"/>
      <c r="B650" s="669"/>
      <c r="C650" s="537"/>
      <c r="D650" s="848" t="str">
        <f t="shared" si="57"/>
        <v>Caisse-01/1900</v>
      </c>
      <c r="E650" s="540"/>
      <c r="F650" s="673"/>
      <c r="G650" s="540"/>
      <c r="H650" s="930"/>
      <c r="I650" s="933"/>
      <c r="J650" s="930">
        <f t="shared" si="58"/>
        <v>0</v>
      </c>
      <c r="K650" s="930">
        <f t="shared" si="55"/>
        <v>0</v>
      </c>
      <c r="L650" s="705">
        <f t="shared" si="56"/>
        <v>0</v>
      </c>
      <c r="M650" s="537"/>
      <c r="N650" s="706">
        <f>+IF(A650="",0,IF(A650=Table!$A$5,L650,(IF(A650=Table!$A$3,0,IF(A650=Table!$A$4,L650,0)))))</f>
        <v>0</v>
      </c>
      <c r="O650" s="672"/>
      <c r="P650" s="707">
        <f>-IF(A650=Table!$A$5,I650,0)+IF(A650=Table!$A$5,H650,0)</f>
        <v>0</v>
      </c>
      <c r="Q650" s="539" t="str">
        <f t="shared" si="60"/>
        <v>01/1900</v>
      </c>
      <c r="R650" s="475">
        <f t="shared" si="59"/>
        <v>1</v>
      </c>
      <c r="S650" s="691"/>
      <c r="T650" s="691"/>
      <c r="U650" s="691"/>
      <c r="V650" s="691"/>
      <c r="W650" s="818"/>
      <c r="X650" s="818"/>
      <c r="Y650" s="818"/>
      <c r="Z650" s="818"/>
    </row>
    <row r="651" spans="1:26" ht="15">
      <c r="A651" s="537"/>
      <c r="B651" s="669"/>
      <c r="C651" s="537"/>
      <c r="D651" s="848" t="str">
        <f t="shared" si="57"/>
        <v>Caisse-01/1900</v>
      </c>
      <c r="E651" s="540"/>
      <c r="F651" s="673"/>
      <c r="G651" s="540"/>
      <c r="H651" s="930"/>
      <c r="I651" s="933"/>
      <c r="J651" s="930">
        <f t="shared" si="58"/>
        <v>0</v>
      </c>
      <c r="K651" s="930">
        <f t="shared" ref="K651:K700" si="61">+IFERROR((+INDEX($O$4:$Z$4,MATCH(Q651,$O$3:$Z$3,0))),0)</f>
        <v>0</v>
      </c>
      <c r="L651" s="705">
        <f t="shared" ref="L651:L700" si="62">IFERROR((H651/K651-I651/K651),0)</f>
        <v>0</v>
      </c>
      <c r="M651" s="537"/>
      <c r="N651" s="706">
        <f>+IF(A651="",0,IF(A651=Table!$A$5,L651,(IF(A651=Table!$A$3,0,IF(A651=Table!$A$4,L651,0)))))</f>
        <v>0</v>
      </c>
      <c r="O651" s="672"/>
      <c r="P651" s="707">
        <f>-IF(A651=Table!$A$5,I651,0)+IF(A651=Table!$A$5,H651,0)</f>
        <v>0</v>
      </c>
      <c r="Q651" s="539" t="str">
        <f t="shared" si="60"/>
        <v>01/1900</v>
      </c>
      <c r="R651" s="475">
        <f t="shared" si="59"/>
        <v>1</v>
      </c>
      <c r="S651" s="691"/>
      <c r="T651" s="691"/>
      <c r="U651" s="691"/>
      <c r="V651" s="691"/>
      <c r="W651" s="818"/>
      <c r="X651" s="818"/>
      <c r="Y651" s="818"/>
      <c r="Z651" s="818"/>
    </row>
    <row r="652" spans="1:26" ht="15">
      <c r="A652" s="537"/>
      <c r="B652" s="669"/>
      <c r="C652" s="537"/>
      <c r="D652" s="848" t="str">
        <f t="shared" ref="D652:D700" si="63">"Caisse-"&amp;Q652</f>
        <v>Caisse-01/1900</v>
      </c>
      <c r="E652" s="540"/>
      <c r="F652" s="673"/>
      <c r="G652" s="540"/>
      <c r="H652" s="930"/>
      <c r="I652" s="933"/>
      <c r="J652" s="930">
        <f t="shared" ref="J652:J700" si="64">+J651+H652-I652</f>
        <v>0</v>
      </c>
      <c r="K652" s="930">
        <f t="shared" si="61"/>
        <v>0</v>
      </c>
      <c r="L652" s="705">
        <f t="shared" si="62"/>
        <v>0</v>
      </c>
      <c r="M652" s="537"/>
      <c r="N652" s="706">
        <f>+IF(A652="",0,IF(A652=Table!$A$5,L652,(IF(A652=Table!$A$3,0,IF(A652=Table!$A$4,L652,0)))))</f>
        <v>0</v>
      </c>
      <c r="O652" s="672"/>
      <c r="P652" s="707">
        <f>-IF(A652=Table!$A$5,I652,0)+IF(A652=Table!$A$5,H652,0)</f>
        <v>0</v>
      </c>
      <c r="Q652" s="539" t="str">
        <f t="shared" si="60"/>
        <v>01/1900</v>
      </c>
      <c r="R652" s="475">
        <f t="shared" ref="R652:R693" si="65">ROUNDUP(MONTH(Q652)/3,0)</f>
        <v>1</v>
      </c>
      <c r="S652" s="691"/>
      <c r="T652" s="691"/>
      <c r="U652" s="691"/>
      <c r="V652" s="691"/>
      <c r="W652" s="818"/>
      <c r="X652" s="818"/>
      <c r="Y652" s="818"/>
      <c r="Z652" s="818"/>
    </row>
    <row r="653" spans="1:26" ht="15">
      <c r="A653" s="537"/>
      <c r="B653" s="669"/>
      <c r="C653" s="537"/>
      <c r="D653" s="848" t="str">
        <f t="shared" si="63"/>
        <v>Caisse-01/1900</v>
      </c>
      <c r="E653" s="687"/>
      <c r="F653" s="682"/>
      <c r="G653" s="540"/>
      <c r="H653" s="930"/>
      <c r="I653" s="933"/>
      <c r="J653" s="930">
        <f t="shared" si="64"/>
        <v>0</v>
      </c>
      <c r="K653" s="930">
        <f t="shared" si="61"/>
        <v>0</v>
      </c>
      <c r="L653" s="705">
        <f t="shared" si="62"/>
        <v>0</v>
      </c>
      <c r="M653" s="537"/>
      <c r="N653" s="706">
        <f>+IF(A653="",0,IF(A653=Table!$A$5,L653,(IF(A653=Table!$A$3,0,IF(A653=Table!$A$4,L653,0)))))</f>
        <v>0</v>
      </c>
      <c r="O653" s="672"/>
      <c r="P653" s="707">
        <f>-IF(A653=Table!$A$5,I653,0)+IF(A653=Table!$A$5,H653,0)</f>
        <v>0</v>
      </c>
      <c r="Q653" s="539" t="str">
        <f t="shared" si="60"/>
        <v>01/1900</v>
      </c>
      <c r="R653" s="475">
        <f t="shared" si="65"/>
        <v>1</v>
      </c>
      <c r="S653" s="691"/>
      <c r="T653" s="691"/>
      <c r="U653" s="691"/>
      <c r="V653" s="691"/>
      <c r="W653" s="818"/>
      <c r="X653" s="818"/>
      <c r="Y653" s="818"/>
      <c r="Z653" s="818"/>
    </row>
    <row r="654" spans="1:26" ht="15">
      <c r="A654" s="537"/>
      <c r="B654" s="669"/>
      <c r="C654" s="537"/>
      <c r="D654" s="848" t="str">
        <f t="shared" si="63"/>
        <v>Caisse-01/1900</v>
      </c>
      <c r="E654" s="678"/>
      <c r="F654" s="671"/>
      <c r="G654" s="540"/>
      <c r="H654" s="933"/>
      <c r="I654" s="930"/>
      <c r="J654" s="930">
        <f t="shared" si="64"/>
        <v>0</v>
      </c>
      <c r="K654" s="930">
        <f t="shared" si="61"/>
        <v>0</v>
      </c>
      <c r="L654" s="705">
        <f t="shared" si="62"/>
        <v>0</v>
      </c>
      <c r="M654" s="537"/>
      <c r="N654" s="706">
        <f>+IF(A654="",0,IF(A654=Table!$A$5,L654,(IF(A654=Table!$A$3,0,IF(A654=Table!$A$4,L654,0)))))</f>
        <v>0</v>
      </c>
      <c r="O654" s="672"/>
      <c r="P654" s="707">
        <f>-IF(A654=Table!$A$5,I654,0)+IF(A654=Table!$A$5,H654,0)</f>
        <v>0</v>
      </c>
      <c r="Q654" s="539" t="str">
        <f t="shared" si="60"/>
        <v>01/1900</v>
      </c>
      <c r="R654" s="475">
        <f t="shared" si="65"/>
        <v>1</v>
      </c>
      <c r="S654" s="691"/>
      <c r="T654" s="691"/>
      <c r="U654" s="691"/>
      <c r="V654" s="691"/>
      <c r="W654" s="818"/>
      <c r="X654" s="818"/>
      <c r="Y654" s="818"/>
      <c r="Z654" s="818"/>
    </row>
    <row r="655" spans="1:26" ht="15">
      <c r="A655" s="537"/>
      <c r="B655" s="669"/>
      <c r="C655" s="537"/>
      <c r="D655" s="848" t="str">
        <f t="shared" si="63"/>
        <v>Caisse-01/1900</v>
      </c>
      <c r="E655" s="540"/>
      <c r="F655" s="673"/>
      <c r="G655" s="540"/>
      <c r="H655" s="930"/>
      <c r="I655" s="933"/>
      <c r="J655" s="930">
        <f t="shared" si="64"/>
        <v>0</v>
      </c>
      <c r="K655" s="930">
        <f t="shared" si="61"/>
        <v>0</v>
      </c>
      <c r="L655" s="705">
        <f t="shared" si="62"/>
        <v>0</v>
      </c>
      <c r="M655" s="537"/>
      <c r="N655" s="706">
        <f>+IF(A655="",0,IF(A655=Table!$A$5,L655,(IF(A655=Table!$A$3,0,IF(A655=Table!$A$4,L655,0)))))</f>
        <v>0</v>
      </c>
      <c r="O655" s="672"/>
      <c r="P655" s="707">
        <f>-IF(A655=Table!$A$5,I655,0)+IF(A655=Table!$A$5,H655,0)</f>
        <v>0</v>
      </c>
      <c r="Q655" s="539" t="str">
        <f t="shared" si="60"/>
        <v>01/1900</v>
      </c>
      <c r="R655" s="475">
        <f t="shared" si="65"/>
        <v>1</v>
      </c>
      <c r="S655" s="691"/>
      <c r="T655" s="691"/>
      <c r="U655" s="691"/>
      <c r="V655" s="691"/>
      <c r="W655" s="818"/>
      <c r="X655" s="818"/>
      <c r="Y655" s="818"/>
      <c r="Z655" s="818"/>
    </row>
    <row r="656" spans="1:26" ht="15">
      <c r="A656" s="537"/>
      <c r="B656" s="669"/>
      <c r="C656" s="537"/>
      <c r="D656" s="848" t="str">
        <f t="shared" si="63"/>
        <v>Caisse-01/1900</v>
      </c>
      <c r="E656" s="540"/>
      <c r="F656" s="673"/>
      <c r="G656" s="540"/>
      <c r="H656" s="930"/>
      <c r="I656" s="933"/>
      <c r="J656" s="930">
        <f t="shared" si="64"/>
        <v>0</v>
      </c>
      <c r="K656" s="930">
        <f t="shared" si="61"/>
        <v>0</v>
      </c>
      <c r="L656" s="705">
        <f t="shared" si="62"/>
        <v>0</v>
      </c>
      <c r="M656" s="537"/>
      <c r="N656" s="706">
        <f>+IF(A656="",0,IF(A656=Table!$A$5,L656,(IF(A656=Table!$A$3,0,IF(A656=Table!$A$4,L656,0)))))</f>
        <v>0</v>
      </c>
      <c r="O656" s="672"/>
      <c r="P656" s="707">
        <f>-IF(A656=Table!$A$5,I656,0)+IF(A656=Table!$A$5,H656,0)</f>
        <v>0</v>
      </c>
      <c r="Q656" s="539" t="str">
        <f t="shared" si="60"/>
        <v>01/1900</v>
      </c>
      <c r="R656" s="475">
        <f t="shared" si="65"/>
        <v>1</v>
      </c>
      <c r="S656" s="691"/>
      <c r="T656" s="691"/>
      <c r="U656" s="691"/>
      <c r="V656" s="691"/>
      <c r="W656" s="818"/>
      <c r="X656" s="818"/>
      <c r="Y656" s="818"/>
      <c r="Z656" s="818"/>
    </row>
    <row r="657" spans="1:26" ht="15">
      <c r="A657" s="537"/>
      <c r="B657" s="669"/>
      <c r="C657" s="537"/>
      <c r="D657" s="848" t="str">
        <f t="shared" si="63"/>
        <v>Caisse-01/1900</v>
      </c>
      <c r="E657" s="540"/>
      <c r="F657" s="673"/>
      <c r="G657" s="540"/>
      <c r="H657" s="930"/>
      <c r="I657" s="933"/>
      <c r="J657" s="930">
        <f t="shared" si="64"/>
        <v>0</v>
      </c>
      <c r="K657" s="930">
        <f t="shared" si="61"/>
        <v>0</v>
      </c>
      <c r="L657" s="705">
        <f t="shared" si="62"/>
        <v>0</v>
      </c>
      <c r="M657" s="537"/>
      <c r="N657" s="706">
        <f>+IF(A657="",0,IF(A657=Table!$A$5,L657,(IF(A657=Table!$A$3,0,IF(A657=Table!$A$4,L657,0)))))</f>
        <v>0</v>
      </c>
      <c r="O657" s="672"/>
      <c r="P657" s="707">
        <f>-IF(A657=Table!$A$5,I657,0)+IF(A657=Table!$A$5,H657,0)</f>
        <v>0</v>
      </c>
      <c r="Q657" s="539" t="str">
        <f t="shared" si="60"/>
        <v>01/1900</v>
      </c>
      <c r="R657" s="475">
        <f t="shared" si="65"/>
        <v>1</v>
      </c>
      <c r="S657" s="691"/>
      <c r="T657" s="691"/>
      <c r="U657" s="691"/>
      <c r="V657" s="691"/>
      <c r="W657" s="818"/>
      <c r="X657" s="818"/>
      <c r="Y657" s="818"/>
      <c r="Z657" s="818"/>
    </row>
    <row r="658" spans="1:26" ht="15">
      <c r="A658" s="537"/>
      <c r="B658" s="669"/>
      <c r="C658" s="537"/>
      <c r="D658" s="848" t="str">
        <f t="shared" si="63"/>
        <v>Caisse-01/1900</v>
      </c>
      <c r="E658" s="540"/>
      <c r="F658" s="673"/>
      <c r="G658" s="540"/>
      <c r="H658" s="930"/>
      <c r="I658" s="933"/>
      <c r="J658" s="930">
        <f t="shared" si="64"/>
        <v>0</v>
      </c>
      <c r="K658" s="930">
        <f t="shared" si="61"/>
        <v>0</v>
      </c>
      <c r="L658" s="705">
        <f t="shared" si="62"/>
        <v>0</v>
      </c>
      <c r="M658" s="537"/>
      <c r="N658" s="706">
        <f>+IF(A658="",0,IF(A658=Table!$A$5,L658,(IF(A658=Table!$A$3,0,IF(A658=Table!$A$4,L658,0)))))</f>
        <v>0</v>
      </c>
      <c r="O658" s="672"/>
      <c r="P658" s="707">
        <f>-IF(A658=Table!$A$5,I658,0)+IF(A658=Table!$A$5,H658,0)</f>
        <v>0</v>
      </c>
      <c r="Q658" s="539" t="str">
        <f t="shared" si="60"/>
        <v>01/1900</v>
      </c>
      <c r="R658" s="475">
        <f t="shared" si="65"/>
        <v>1</v>
      </c>
      <c r="S658" s="691"/>
      <c r="T658" s="691"/>
      <c r="U658" s="691"/>
      <c r="V658" s="691"/>
      <c r="W658" s="818"/>
      <c r="X658" s="818"/>
      <c r="Y658" s="818"/>
      <c r="Z658" s="818"/>
    </row>
    <row r="659" spans="1:26" ht="15">
      <c r="A659" s="537"/>
      <c r="B659" s="669"/>
      <c r="C659" s="537"/>
      <c r="D659" s="848" t="str">
        <f t="shared" si="63"/>
        <v>Caisse-01/1900</v>
      </c>
      <c r="E659" s="540"/>
      <c r="F659" s="673"/>
      <c r="G659" s="540"/>
      <c r="H659" s="930"/>
      <c r="I659" s="933"/>
      <c r="J659" s="930">
        <f t="shared" si="64"/>
        <v>0</v>
      </c>
      <c r="K659" s="930">
        <f t="shared" si="61"/>
        <v>0</v>
      </c>
      <c r="L659" s="705">
        <f t="shared" si="62"/>
        <v>0</v>
      </c>
      <c r="M659" s="537"/>
      <c r="N659" s="706">
        <f>+IF(A659="",0,IF(A659=Table!$A$5,L659,(IF(A659=Table!$A$3,0,IF(A659=Table!$A$4,L659,0)))))</f>
        <v>0</v>
      </c>
      <c r="O659" s="672"/>
      <c r="P659" s="707">
        <f>-IF(A659=Table!$A$5,I659,0)+IF(A659=Table!$A$5,H659,0)</f>
        <v>0</v>
      </c>
      <c r="Q659" s="539" t="str">
        <f t="shared" si="60"/>
        <v>01/1900</v>
      </c>
      <c r="R659" s="475">
        <f t="shared" si="65"/>
        <v>1</v>
      </c>
      <c r="S659" s="691"/>
      <c r="T659" s="691"/>
      <c r="U659" s="691"/>
      <c r="V659" s="691"/>
      <c r="W659" s="818"/>
      <c r="X659" s="818"/>
      <c r="Y659" s="818"/>
      <c r="Z659" s="818"/>
    </row>
    <row r="660" spans="1:26" ht="15">
      <c r="A660" s="537"/>
      <c r="B660" s="669"/>
      <c r="C660" s="537"/>
      <c r="D660" s="848" t="str">
        <f t="shared" si="63"/>
        <v>Caisse-01/1900</v>
      </c>
      <c r="E660" s="540"/>
      <c r="F660" s="673"/>
      <c r="G660" s="540"/>
      <c r="H660" s="930"/>
      <c r="I660" s="933"/>
      <c r="J660" s="930">
        <f t="shared" si="64"/>
        <v>0</v>
      </c>
      <c r="K660" s="930">
        <f t="shared" si="61"/>
        <v>0</v>
      </c>
      <c r="L660" s="705">
        <f t="shared" si="62"/>
        <v>0</v>
      </c>
      <c r="M660" s="537"/>
      <c r="N660" s="706">
        <f>+IF(A660="",0,IF(A660=Table!$A$5,L660,(IF(A660=Table!$A$3,0,IF(A660=Table!$A$4,L660,0)))))</f>
        <v>0</v>
      </c>
      <c r="O660" s="672"/>
      <c r="P660" s="707">
        <f>-IF(A660=Table!$A$5,I660,0)+IF(A660=Table!$A$5,H660,0)</f>
        <v>0</v>
      </c>
      <c r="Q660" s="539" t="str">
        <f t="shared" si="60"/>
        <v>01/1900</v>
      </c>
      <c r="R660" s="475">
        <f t="shared" si="65"/>
        <v>1</v>
      </c>
      <c r="S660" s="691"/>
      <c r="T660" s="691"/>
      <c r="U660" s="691"/>
      <c r="V660" s="691"/>
      <c r="W660" s="818"/>
      <c r="X660" s="818"/>
      <c r="Y660" s="818"/>
      <c r="Z660" s="818"/>
    </row>
    <row r="661" spans="1:26" ht="15">
      <c r="A661" s="537"/>
      <c r="B661" s="669"/>
      <c r="C661" s="537"/>
      <c r="D661" s="848" t="str">
        <f t="shared" si="63"/>
        <v>Caisse-01/1900</v>
      </c>
      <c r="E661" s="678"/>
      <c r="F661" s="671"/>
      <c r="G661" s="540"/>
      <c r="H661" s="932"/>
      <c r="I661" s="930"/>
      <c r="J661" s="930">
        <f t="shared" si="64"/>
        <v>0</v>
      </c>
      <c r="K661" s="930">
        <f t="shared" si="61"/>
        <v>0</v>
      </c>
      <c r="L661" s="705">
        <f t="shared" si="62"/>
        <v>0</v>
      </c>
      <c r="M661" s="537"/>
      <c r="N661" s="706">
        <f>+IF(A661="",0,IF(A661=Table!$A$5,L661,(IF(A661=Table!$A$3,0,IF(A661=Table!$A$4,L661,0)))))</f>
        <v>0</v>
      </c>
      <c r="O661" s="672"/>
      <c r="P661" s="707">
        <f>-IF(A661=Table!$A$5,I661,0)+IF(A661=Table!$A$5,H661,0)</f>
        <v>0</v>
      </c>
      <c r="Q661" s="539" t="str">
        <f t="shared" si="60"/>
        <v>01/1900</v>
      </c>
      <c r="R661" s="475">
        <f t="shared" si="65"/>
        <v>1</v>
      </c>
      <c r="S661" s="691"/>
      <c r="T661" s="691"/>
      <c r="U661" s="691"/>
      <c r="V661" s="691"/>
      <c r="W661" s="818"/>
      <c r="X661" s="818"/>
      <c r="Y661" s="818"/>
      <c r="Z661" s="818"/>
    </row>
    <row r="662" spans="1:26" ht="15">
      <c r="A662" s="537"/>
      <c r="B662" s="669"/>
      <c r="C662" s="537"/>
      <c r="D662" s="848" t="str">
        <f t="shared" si="63"/>
        <v>Caisse-01/1900</v>
      </c>
      <c r="E662" s="540"/>
      <c r="F662" s="673"/>
      <c r="G662" s="540"/>
      <c r="H662" s="930"/>
      <c r="I662" s="933"/>
      <c r="J662" s="930">
        <f t="shared" si="64"/>
        <v>0</v>
      </c>
      <c r="K662" s="930">
        <f t="shared" si="61"/>
        <v>0</v>
      </c>
      <c r="L662" s="705">
        <f t="shared" si="62"/>
        <v>0</v>
      </c>
      <c r="M662" s="537"/>
      <c r="N662" s="706">
        <f>+IF(A662="",0,IF(A662=Table!$A$5,L662,(IF(A662=Table!$A$3,0,IF(A662=Table!$A$4,L662,0)))))</f>
        <v>0</v>
      </c>
      <c r="O662" s="672"/>
      <c r="P662" s="707">
        <f>-IF(A662=Table!$A$5,I662,0)+IF(A662=Table!$A$5,H662,0)</f>
        <v>0</v>
      </c>
      <c r="Q662" s="539" t="str">
        <f t="shared" si="60"/>
        <v>01/1900</v>
      </c>
      <c r="R662" s="475">
        <f t="shared" si="65"/>
        <v>1</v>
      </c>
      <c r="S662" s="691"/>
      <c r="T662" s="691"/>
      <c r="U662" s="691"/>
      <c r="V662" s="691"/>
      <c r="W662" s="818"/>
      <c r="X662" s="818"/>
      <c r="Y662" s="818"/>
      <c r="Z662" s="818"/>
    </row>
    <row r="663" spans="1:26" ht="15">
      <c r="A663" s="537"/>
      <c r="B663" s="669"/>
      <c r="C663" s="537"/>
      <c r="D663" s="848" t="str">
        <f t="shared" si="63"/>
        <v>Caisse-01/1900</v>
      </c>
      <c r="E663" s="540"/>
      <c r="F663" s="673"/>
      <c r="G663" s="540"/>
      <c r="H663" s="930"/>
      <c r="I663" s="933"/>
      <c r="J663" s="930">
        <f t="shared" si="64"/>
        <v>0</v>
      </c>
      <c r="K663" s="930">
        <f t="shared" si="61"/>
        <v>0</v>
      </c>
      <c r="L663" s="705">
        <f t="shared" si="62"/>
        <v>0</v>
      </c>
      <c r="M663" s="537"/>
      <c r="N663" s="706">
        <f>+IF(A663="",0,IF(A663=Table!$A$5,L663,(IF(A663=Table!$A$3,0,IF(A663=Table!$A$4,L663,0)))))</f>
        <v>0</v>
      </c>
      <c r="O663" s="672"/>
      <c r="P663" s="707">
        <f>-IF(A663=Table!$A$5,I663,0)+IF(A663=Table!$A$5,H663,0)</f>
        <v>0</v>
      </c>
      <c r="Q663" s="539" t="str">
        <f t="shared" si="60"/>
        <v>01/1900</v>
      </c>
      <c r="R663" s="475">
        <f t="shared" si="65"/>
        <v>1</v>
      </c>
      <c r="S663" s="691"/>
      <c r="T663" s="691"/>
      <c r="U663" s="691"/>
      <c r="V663" s="691"/>
      <c r="W663" s="818"/>
      <c r="X663" s="818"/>
      <c r="Y663" s="818"/>
      <c r="Z663" s="818"/>
    </row>
    <row r="664" spans="1:26" ht="15">
      <c r="A664" s="537"/>
      <c r="B664" s="669"/>
      <c r="C664" s="537"/>
      <c r="D664" s="848" t="str">
        <f t="shared" si="63"/>
        <v>Caisse-01/1900</v>
      </c>
      <c r="E664" s="540"/>
      <c r="F664" s="673"/>
      <c r="G664" s="540"/>
      <c r="H664" s="930"/>
      <c r="I664" s="933"/>
      <c r="J664" s="930">
        <f t="shared" si="64"/>
        <v>0</v>
      </c>
      <c r="K664" s="930">
        <f t="shared" si="61"/>
        <v>0</v>
      </c>
      <c r="L664" s="705">
        <f t="shared" si="62"/>
        <v>0</v>
      </c>
      <c r="M664" s="537"/>
      <c r="N664" s="706">
        <f>+IF(A664="",0,IF(A664=Table!$A$5,L664,(IF(A664=Table!$A$3,0,IF(A664=Table!$A$4,L664,0)))))</f>
        <v>0</v>
      </c>
      <c r="O664" s="672"/>
      <c r="P664" s="707">
        <f>-IF(A664=Table!$A$5,I664,0)+IF(A664=Table!$A$5,H664,0)</f>
        <v>0</v>
      </c>
      <c r="Q664" s="539" t="str">
        <f t="shared" si="60"/>
        <v>01/1900</v>
      </c>
      <c r="R664" s="475">
        <f t="shared" si="65"/>
        <v>1</v>
      </c>
      <c r="S664" s="691"/>
      <c r="T664" s="691"/>
      <c r="U664" s="691"/>
      <c r="V664" s="691"/>
      <c r="W664" s="818"/>
      <c r="X664" s="818"/>
      <c r="Y664" s="818"/>
      <c r="Z664" s="818"/>
    </row>
    <row r="665" spans="1:26" ht="15">
      <c r="A665" s="537"/>
      <c r="B665" s="669"/>
      <c r="C665" s="537"/>
      <c r="D665" s="848" t="str">
        <f t="shared" si="63"/>
        <v>Caisse-01/1900</v>
      </c>
      <c r="E665" s="540"/>
      <c r="F665" s="673"/>
      <c r="G665" s="540"/>
      <c r="H665" s="930"/>
      <c r="I665" s="933"/>
      <c r="J665" s="930">
        <f t="shared" si="64"/>
        <v>0</v>
      </c>
      <c r="K665" s="930">
        <f t="shared" si="61"/>
        <v>0</v>
      </c>
      <c r="L665" s="705">
        <f t="shared" si="62"/>
        <v>0</v>
      </c>
      <c r="M665" s="537"/>
      <c r="N665" s="706">
        <f>+IF(A665="",0,IF(A665=Table!$A$5,L665,(IF(A665=Table!$A$3,0,IF(A665=Table!$A$4,L665,0)))))</f>
        <v>0</v>
      </c>
      <c r="O665" s="672"/>
      <c r="P665" s="707">
        <f>-IF(A665=Table!$A$5,I665,0)+IF(A665=Table!$A$5,H665,0)</f>
        <v>0</v>
      </c>
      <c r="Q665" s="539" t="str">
        <f t="shared" si="60"/>
        <v>01/1900</v>
      </c>
      <c r="R665" s="475">
        <f t="shared" si="65"/>
        <v>1</v>
      </c>
      <c r="S665" s="691"/>
      <c r="T665" s="691"/>
      <c r="U665" s="691"/>
      <c r="V665" s="691"/>
      <c r="W665" s="818"/>
      <c r="X665" s="818"/>
      <c r="Y665" s="818"/>
      <c r="Z665" s="818"/>
    </row>
    <row r="666" spans="1:26" ht="15">
      <c r="A666" s="537"/>
      <c r="B666" s="669"/>
      <c r="C666" s="537"/>
      <c r="D666" s="848" t="str">
        <f t="shared" si="63"/>
        <v>Caisse-01/1900</v>
      </c>
      <c r="E666" s="540"/>
      <c r="F666" s="673"/>
      <c r="G666" s="540"/>
      <c r="H666" s="930"/>
      <c r="I666" s="933"/>
      <c r="J666" s="930">
        <f t="shared" si="64"/>
        <v>0</v>
      </c>
      <c r="K666" s="930">
        <f t="shared" si="61"/>
        <v>0</v>
      </c>
      <c r="L666" s="705">
        <f t="shared" si="62"/>
        <v>0</v>
      </c>
      <c r="M666" s="537"/>
      <c r="N666" s="706">
        <f>+IF(A666="",0,IF(A666=Table!$A$5,L666,(IF(A666=Table!$A$3,0,IF(A666=Table!$A$4,L666,0)))))</f>
        <v>0</v>
      </c>
      <c r="O666" s="672"/>
      <c r="P666" s="707">
        <f>-IF(A666=Table!$A$5,I666,0)+IF(A666=Table!$A$5,H666,0)</f>
        <v>0</v>
      </c>
      <c r="Q666" s="539" t="str">
        <f t="shared" si="60"/>
        <v>01/1900</v>
      </c>
      <c r="R666" s="475">
        <f t="shared" si="65"/>
        <v>1</v>
      </c>
      <c r="S666" s="691"/>
      <c r="T666" s="691"/>
      <c r="U666" s="691"/>
      <c r="V666" s="691"/>
      <c r="W666" s="818"/>
      <c r="X666" s="818"/>
      <c r="Y666" s="818"/>
      <c r="Z666" s="818"/>
    </row>
    <row r="667" spans="1:26" ht="15">
      <c r="A667" s="537"/>
      <c r="B667" s="669"/>
      <c r="C667" s="537"/>
      <c r="D667" s="848" t="str">
        <f t="shared" si="63"/>
        <v>Caisse-01/1900</v>
      </c>
      <c r="E667" s="540"/>
      <c r="F667" s="688"/>
      <c r="G667" s="540"/>
      <c r="H667" s="930"/>
      <c r="I667" s="930"/>
      <c r="J667" s="930">
        <f t="shared" si="64"/>
        <v>0</v>
      </c>
      <c r="K667" s="930">
        <f t="shared" si="61"/>
        <v>0</v>
      </c>
      <c r="L667" s="705">
        <f t="shared" si="62"/>
        <v>0</v>
      </c>
      <c r="M667" s="537"/>
      <c r="N667" s="706">
        <f>+IF(A667="",0,IF(A667=Table!$A$5,L667,(IF(A667=Table!$A$3,0,IF(A667=Table!$A$4,L667,0)))))</f>
        <v>0</v>
      </c>
      <c r="O667" s="672"/>
      <c r="P667" s="707">
        <f>-IF(A667=Table!$A$5,I667,0)+IF(A667=Table!$A$5,H667,0)</f>
        <v>0</v>
      </c>
      <c r="Q667" s="539" t="str">
        <f t="shared" si="60"/>
        <v>01/1900</v>
      </c>
      <c r="R667" s="475">
        <f t="shared" si="65"/>
        <v>1</v>
      </c>
      <c r="S667" s="691"/>
      <c r="T667" s="691"/>
      <c r="U667" s="691"/>
      <c r="V667" s="691"/>
      <c r="W667" s="818"/>
      <c r="X667" s="818"/>
      <c r="Y667" s="818"/>
      <c r="Z667" s="818"/>
    </row>
    <row r="668" spans="1:26" ht="15">
      <c r="A668" s="537"/>
      <c r="B668" s="669"/>
      <c r="C668" s="537"/>
      <c r="D668" s="848" t="str">
        <f t="shared" si="63"/>
        <v>Caisse-01/1900</v>
      </c>
      <c r="E668" s="540"/>
      <c r="F668" s="673"/>
      <c r="G668" s="540"/>
      <c r="H668" s="930"/>
      <c r="I668" s="933"/>
      <c r="J668" s="930">
        <f t="shared" si="64"/>
        <v>0</v>
      </c>
      <c r="K668" s="930">
        <f t="shared" si="61"/>
        <v>0</v>
      </c>
      <c r="L668" s="705">
        <f t="shared" si="62"/>
        <v>0</v>
      </c>
      <c r="M668" s="537"/>
      <c r="N668" s="706">
        <f>+IF(A668="",0,IF(A668=Table!$A$5,L668,(IF(A668=Table!$A$3,0,IF(A668=Table!$A$4,L668,0)))))</f>
        <v>0</v>
      </c>
      <c r="O668" s="672"/>
      <c r="P668" s="707">
        <f>-IF(A668=Table!$A$5,I668,0)+IF(A668=Table!$A$5,H668,0)</f>
        <v>0</v>
      </c>
      <c r="Q668" s="539" t="str">
        <f t="shared" si="60"/>
        <v>01/1900</v>
      </c>
      <c r="R668" s="475">
        <f t="shared" si="65"/>
        <v>1</v>
      </c>
      <c r="S668" s="691"/>
      <c r="T668" s="691"/>
      <c r="U668" s="691"/>
      <c r="V668" s="691"/>
      <c r="W668" s="818"/>
      <c r="X668" s="818"/>
      <c r="Y668" s="818"/>
      <c r="Z668" s="818"/>
    </row>
    <row r="669" spans="1:26" ht="15">
      <c r="A669" s="537"/>
      <c r="B669" s="669"/>
      <c r="C669" s="537"/>
      <c r="D669" s="848" t="str">
        <f t="shared" si="63"/>
        <v>Caisse-01/1900</v>
      </c>
      <c r="E669" s="540"/>
      <c r="F669" s="673"/>
      <c r="G669" s="540"/>
      <c r="H669" s="930"/>
      <c r="I669" s="933"/>
      <c r="J669" s="930">
        <f t="shared" si="64"/>
        <v>0</v>
      </c>
      <c r="K669" s="930">
        <f t="shared" si="61"/>
        <v>0</v>
      </c>
      <c r="L669" s="705">
        <f t="shared" si="62"/>
        <v>0</v>
      </c>
      <c r="M669" s="537"/>
      <c r="N669" s="706">
        <f>+IF(A669="",0,IF(A669=Table!$A$5,L669,(IF(A669=Table!$A$3,0,IF(A669=Table!$A$4,L669,0)))))</f>
        <v>0</v>
      </c>
      <c r="O669" s="672"/>
      <c r="P669" s="707">
        <f>-IF(A669=Table!$A$5,I669,0)+IF(A669=Table!$A$5,H669,0)</f>
        <v>0</v>
      </c>
      <c r="Q669" s="539" t="str">
        <f t="shared" si="60"/>
        <v>01/1900</v>
      </c>
      <c r="R669" s="475">
        <f t="shared" si="65"/>
        <v>1</v>
      </c>
      <c r="S669" s="691"/>
      <c r="T669" s="691"/>
      <c r="U669" s="691"/>
      <c r="V669" s="691"/>
      <c r="W669" s="818"/>
      <c r="X669" s="818"/>
      <c r="Y669" s="818"/>
      <c r="Z669" s="818"/>
    </row>
    <row r="670" spans="1:26" ht="15">
      <c r="A670" s="537"/>
      <c r="B670" s="669"/>
      <c r="C670" s="537"/>
      <c r="D670" s="848" t="str">
        <f t="shared" si="63"/>
        <v>Caisse-01/1900</v>
      </c>
      <c r="E670" s="540"/>
      <c r="F670" s="673"/>
      <c r="G670" s="540"/>
      <c r="H670" s="930"/>
      <c r="I670" s="933"/>
      <c r="J670" s="930">
        <f t="shared" si="64"/>
        <v>0</v>
      </c>
      <c r="K670" s="930">
        <f t="shared" si="61"/>
        <v>0</v>
      </c>
      <c r="L670" s="705">
        <f t="shared" si="62"/>
        <v>0</v>
      </c>
      <c r="M670" s="537"/>
      <c r="N670" s="706">
        <f>+IF(A670="",0,IF(A670=Table!$A$5,L670,(IF(A670=Table!$A$3,0,IF(A670=Table!$A$4,L670,0)))))</f>
        <v>0</v>
      </c>
      <c r="O670" s="672"/>
      <c r="P670" s="707">
        <f>-IF(A670=Table!$A$5,I670,0)+IF(A670=Table!$A$5,H670,0)</f>
        <v>0</v>
      </c>
      <c r="Q670" s="539" t="str">
        <f t="shared" si="60"/>
        <v>01/1900</v>
      </c>
      <c r="R670" s="475">
        <f t="shared" si="65"/>
        <v>1</v>
      </c>
      <c r="S670" s="691"/>
      <c r="T670" s="691"/>
      <c r="U670" s="691"/>
      <c r="V670" s="691"/>
      <c r="W670" s="818"/>
      <c r="X670" s="818"/>
      <c r="Y670" s="818"/>
      <c r="Z670" s="818"/>
    </row>
    <row r="671" spans="1:26" ht="15">
      <c r="A671" s="537"/>
      <c r="B671" s="669"/>
      <c r="C671" s="537"/>
      <c r="D671" s="848" t="str">
        <f t="shared" si="63"/>
        <v>Caisse-01/1900</v>
      </c>
      <c r="E671" s="540"/>
      <c r="F671" s="673"/>
      <c r="G671" s="540"/>
      <c r="H671" s="930"/>
      <c r="I671" s="933"/>
      <c r="J671" s="930">
        <f t="shared" si="64"/>
        <v>0</v>
      </c>
      <c r="K671" s="930">
        <f t="shared" si="61"/>
        <v>0</v>
      </c>
      <c r="L671" s="705">
        <f t="shared" si="62"/>
        <v>0</v>
      </c>
      <c r="M671" s="537"/>
      <c r="N671" s="706">
        <f>+IF(A671="",0,IF(A671=Table!$A$5,L671,(IF(A671=Table!$A$3,0,IF(A671=Table!$A$4,L671,0)))))</f>
        <v>0</v>
      </c>
      <c r="O671" s="672"/>
      <c r="P671" s="707">
        <f>-IF(A671=Table!$A$5,I671,0)+IF(A671=Table!$A$5,H671,0)</f>
        <v>0</v>
      </c>
      <c r="Q671" s="539" t="str">
        <f t="shared" si="60"/>
        <v>01/1900</v>
      </c>
      <c r="R671" s="475">
        <f t="shared" si="65"/>
        <v>1</v>
      </c>
      <c r="S671" s="691"/>
      <c r="T671" s="691"/>
      <c r="U671" s="691"/>
      <c r="V671" s="691"/>
      <c r="W671" s="818"/>
      <c r="X671" s="818"/>
      <c r="Y671" s="818"/>
      <c r="Z671" s="818"/>
    </row>
    <row r="672" spans="1:26" ht="15">
      <c r="A672" s="537"/>
      <c r="B672" s="669"/>
      <c r="C672" s="537"/>
      <c r="D672" s="848" t="str">
        <f t="shared" si="63"/>
        <v>Caisse-01/1900</v>
      </c>
      <c r="E672" s="540"/>
      <c r="F672" s="673"/>
      <c r="G672" s="540"/>
      <c r="H672" s="930"/>
      <c r="I672" s="933"/>
      <c r="J672" s="930">
        <f t="shared" si="64"/>
        <v>0</v>
      </c>
      <c r="K672" s="930">
        <f t="shared" si="61"/>
        <v>0</v>
      </c>
      <c r="L672" s="705">
        <f t="shared" si="62"/>
        <v>0</v>
      </c>
      <c r="M672" s="537"/>
      <c r="N672" s="706">
        <f>+IF(A672="",0,IF(A672=Table!$A$5,L672,(IF(A672=Table!$A$3,0,IF(A672=Table!$A$4,L672,0)))))</f>
        <v>0</v>
      </c>
      <c r="O672" s="672"/>
      <c r="P672" s="707">
        <f>-IF(A672=Table!$A$5,I672,0)+IF(A672=Table!$A$5,H672,0)</f>
        <v>0</v>
      </c>
      <c r="Q672" s="539" t="str">
        <f t="shared" si="60"/>
        <v>01/1900</v>
      </c>
      <c r="R672" s="475">
        <f t="shared" si="65"/>
        <v>1</v>
      </c>
      <c r="S672" s="691"/>
      <c r="T672" s="691"/>
      <c r="U672" s="691"/>
      <c r="V672" s="691"/>
      <c r="W672" s="818"/>
      <c r="X672" s="818"/>
      <c r="Y672" s="818"/>
      <c r="Z672" s="818"/>
    </row>
    <row r="673" spans="1:26" ht="15">
      <c r="A673" s="537"/>
      <c r="B673" s="669"/>
      <c r="C673" s="537"/>
      <c r="D673" s="848" t="str">
        <f t="shared" si="63"/>
        <v>Caisse-01/1900</v>
      </c>
      <c r="E673" s="540"/>
      <c r="F673" s="673"/>
      <c r="G673" s="540"/>
      <c r="H673" s="930"/>
      <c r="I673" s="933"/>
      <c r="J673" s="930">
        <f t="shared" si="64"/>
        <v>0</v>
      </c>
      <c r="K673" s="930">
        <f t="shared" si="61"/>
        <v>0</v>
      </c>
      <c r="L673" s="705">
        <f t="shared" si="62"/>
        <v>0</v>
      </c>
      <c r="M673" s="537"/>
      <c r="N673" s="706">
        <f>+IF(A673="",0,IF(A673=Table!$A$5,L673,(IF(A673=Table!$A$3,0,IF(A673=Table!$A$4,L673,0)))))</f>
        <v>0</v>
      </c>
      <c r="O673" s="672"/>
      <c r="P673" s="707">
        <f>-IF(A673=Table!$A$5,I673,0)+IF(A673=Table!$A$5,H673,0)</f>
        <v>0</v>
      </c>
      <c r="Q673" s="539" t="str">
        <f t="shared" si="60"/>
        <v>01/1900</v>
      </c>
      <c r="R673" s="475">
        <f t="shared" si="65"/>
        <v>1</v>
      </c>
      <c r="S673" s="691"/>
      <c r="T673" s="691"/>
      <c r="U673" s="691"/>
      <c r="V673" s="691"/>
      <c r="W673" s="818"/>
      <c r="X673" s="818"/>
      <c r="Y673" s="818"/>
      <c r="Z673" s="818"/>
    </row>
    <row r="674" spans="1:26" ht="15">
      <c r="A674" s="537"/>
      <c r="B674" s="669"/>
      <c r="C674" s="537"/>
      <c r="D674" s="848" t="str">
        <f t="shared" si="63"/>
        <v>Caisse-01/1900</v>
      </c>
      <c r="E674" s="540"/>
      <c r="F674" s="673"/>
      <c r="G674" s="540"/>
      <c r="H674" s="930"/>
      <c r="I674" s="933"/>
      <c r="J674" s="930">
        <f t="shared" si="64"/>
        <v>0</v>
      </c>
      <c r="K674" s="930">
        <f t="shared" si="61"/>
        <v>0</v>
      </c>
      <c r="L674" s="705">
        <f t="shared" si="62"/>
        <v>0</v>
      </c>
      <c r="M674" s="537"/>
      <c r="N674" s="706">
        <f>+IF(A674="",0,IF(A674=Table!$A$5,L674,(IF(A674=Table!$A$3,0,IF(A674=Table!$A$4,L674,0)))))</f>
        <v>0</v>
      </c>
      <c r="O674" s="672"/>
      <c r="P674" s="707">
        <f>-IF(A674=Table!$A$5,I674,0)+IF(A674=Table!$A$5,H674,0)</f>
        <v>0</v>
      </c>
      <c r="Q674" s="539" t="str">
        <f t="shared" si="60"/>
        <v>01/1900</v>
      </c>
      <c r="R674" s="475">
        <f t="shared" si="65"/>
        <v>1</v>
      </c>
      <c r="S674" s="691"/>
      <c r="T674" s="691"/>
      <c r="U674" s="691"/>
      <c r="V674" s="691"/>
      <c r="W674" s="818"/>
      <c r="X674" s="818"/>
      <c r="Y674" s="818"/>
      <c r="Z674" s="818"/>
    </row>
    <row r="675" spans="1:26" ht="15">
      <c r="A675" s="537"/>
      <c r="B675" s="669"/>
      <c r="C675" s="537"/>
      <c r="D675" s="848" t="str">
        <f t="shared" si="63"/>
        <v>Caisse-01/1900</v>
      </c>
      <c r="E675" s="540"/>
      <c r="F675" s="673"/>
      <c r="G675" s="540"/>
      <c r="H675" s="930"/>
      <c r="I675" s="933"/>
      <c r="J675" s="930">
        <f t="shared" si="64"/>
        <v>0</v>
      </c>
      <c r="K675" s="930">
        <f t="shared" si="61"/>
        <v>0</v>
      </c>
      <c r="L675" s="705">
        <f t="shared" si="62"/>
        <v>0</v>
      </c>
      <c r="M675" s="537"/>
      <c r="N675" s="706">
        <f>+IF(A675="",0,IF(A675=Table!$A$5,L675,(IF(A675=Table!$A$3,0,IF(A675=Table!$A$4,L675,0)))))</f>
        <v>0</v>
      </c>
      <c r="O675" s="672"/>
      <c r="P675" s="707">
        <f>-IF(A675=Table!$A$5,I675,0)+IF(A675=Table!$A$5,H675,0)</f>
        <v>0</v>
      </c>
      <c r="Q675" s="539" t="str">
        <f t="shared" si="60"/>
        <v>01/1900</v>
      </c>
      <c r="R675" s="475">
        <f t="shared" si="65"/>
        <v>1</v>
      </c>
      <c r="S675" s="691"/>
      <c r="T675" s="691"/>
      <c r="U675" s="691"/>
      <c r="V675" s="691"/>
      <c r="W675" s="818"/>
      <c r="X675" s="818"/>
      <c r="Y675" s="818"/>
      <c r="Z675" s="818"/>
    </row>
    <row r="676" spans="1:26" ht="15">
      <c r="A676" s="537"/>
      <c r="B676" s="669"/>
      <c r="C676" s="537"/>
      <c r="D676" s="848" t="str">
        <f t="shared" si="63"/>
        <v>Caisse-01/1900</v>
      </c>
      <c r="E676" s="540"/>
      <c r="F676" s="673"/>
      <c r="G676" s="540"/>
      <c r="H676" s="930"/>
      <c r="I676" s="933"/>
      <c r="J676" s="930">
        <f t="shared" si="64"/>
        <v>0</v>
      </c>
      <c r="K676" s="930">
        <f t="shared" si="61"/>
        <v>0</v>
      </c>
      <c r="L676" s="705">
        <f t="shared" si="62"/>
        <v>0</v>
      </c>
      <c r="M676" s="537"/>
      <c r="N676" s="706">
        <f>+IF(A676="",0,IF(A676=Table!$A$5,L676,(IF(A676=Table!$A$3,0,IF(A676=Table!$A$4,L676,0)))))</f>
        <v>0</v>
      </c>
      <c r="O676" s="672"/>
      <c r="P676" s="707">
        <f>-IF(A676=Table!$A$5,I676,0)+IF(A676=Table!$A$5,H676,0)</f>
        <v>0</v>
      </c>
      <c r="Q676" s="539" t="str">
        <f t="shared" si="60"/>
        <v>01/1900</v>
      </c>
      <c r="R676" s="475">
        <f t="shared" si="65"/>
        <v>1</v>
      </c>
      <c r="S676" s="691"/>
      <c r="T676" s="691"/>
      <c r="U676" s="691"/>
      <c r="V676" s="691"/>
      <c r="W676" s="818"/>
      <c r="X676" s="818"/>
      <c r="Y676" s="818"/>
      <c r="Z676" s="818"/>
    </row>
    <row r="677" spans="1:26" ht="15">
      <c r="A677" s="537"/>
      <c r="B677" s="669"/>
      <c r="C677" s="537"/>
      <c r="D677" s="848" t="str">
        <f t="shared" si="63"/>
        <v>Caisse-01/1900</v>
      </c>
      <c r="E677" s="687"/>
      <c r="F677" s="673"/>
      <c r="G677" s="540"/>
      <c r="H677" s="930"/>
      <c r="I677" s="933"/>
      <c r="J677" s="930">
        <f t="shared" si="64"/>
        <v>0</v>
      </c>
      <c r="K677" s="930">
        <f t="shared" si="61"/>
        <v>0</v>
      </c>
      <c r="L677" s="705">
        <f t="shared" si="62"/>
        <v>0</v>
      </c>
      <c r="M677" s="537"/>
      <c r="N677" s="706">
        <f>+IF(A677="",0,IF(A677=Table!$A$5,L677,(IF(A677=Table!$A$3,0,IF(A677=Table!$A$4,L677,0)))))</f>
        <v>0</v>
      </c>
      <c r="O677" s="672"/>
      <c r="P677" s="707">
        <f>-IF(A677=Table!$A$5,I677,0)+IF(A677=Table!$A$5,H677,0)</f>
        <v>0</v>
      </c>
      <c r="Q677" s="539" t="str">
        <f t="shared" si="60"/>
        <v>01/1900</v>
      </c>
      <c r="R677" s="475">
        <f t="shared" si="65"/>
        <v>1</v>
      </c>
      <c r="S677" s="691"/>
      <c r="T677" s="691"/>
      <c r="U677" s="691"/>
      <c r="V677" s="691"/>
      <c r="W677" s="818"/>
      <c r="X677" s="818"/>
      <c r="Y677" s="818"/>
      <c r="Z677" s="818"/>
    </row>
    <row r="678" spans="1:26" ht="15">
      <c r="A678" s="537"/>
      <c r="B678" s="669"/>
      <c r="C678" s="537"/>
      <c r="D678" s="848" t="str">
        <f t="shared" si="63"/>
        <v>Caisse-01/1900</v>
      </c>
      <c r="E678" s="687"/>
      <c r="F678" s="673"/>
      <c r="G678" s="540"/>
      <c r="H678" s="930"/>
      <c r="I678" s="933"/>
      <c r="J678" s="930">
        <f t="shared" si="64"/>
        <v>0</v>
      </c>
      <c r="K678" s="930">
        <f t="shared" si="61"/>
        <v>0</v>
      </c>
      <c r="L678" s="705">
        <f t="shared" si="62"/>
        <v>0</v>
      </c>
      <c r="M678" s="537"/>
      <c r="N678" s="706">
        <f>+IF(A678="",0,IF(A678=Table!$A$5,L678,(IF(A678=Table!$A$3,0,IF(A678=Table!$A$4,L678,0)))))</f>
        <v>0</v>
      </c>
      <c r="O678" s="672"/>
      <c r="P678" s="707">
        <f>-IF(A678=Table!$A$5,I678,0)+IF(A678=Table!$A$5,H678,0)</f>
        <v>0</v>
      </c>
      <c r="Q678" s="539" t="str">
        <f t="shared" si="60"/>
        <v>01/1900</v>
      </c>
      <c r="R678" s="475">
        <f t="shared" si="65"/>
        <v>1</v>
      </c>
      <c r="S678" s="691"/>
      <c r="T678" s="691"/>
      <c r="U678" s="691"/>
      <c r="V678" s="691"/>
      <c r="W678" s="818"/>
      <c r="X678" s="818"/>
      <c r="Y678" s="818"/>
      <c r="Z678" s="818"/>
    </row>
    <row r="679" spans="1:26" ht="15">
      <c r="A679" s="537"/>
      <c r="B679" s="669"/>
      <c r="C679" s="537"/>
      <c r="D679" s="848" t="str">
        <f t="shared" si="63"/>
        <v>Caisse-01/1900</v>
      </c>
      <c r="E679" s="687"/>
      <c r="F679" s="673"/>
      <c r="G679" s="540"/>
      <c r="H679" s="930"/>
      <c r="I679" s="933"/>
      <c r="J679" s="930">
        <f t="shared" si="64"/>
        <v>0</v>
      </c>
      <c r="K679" s="930">
        <f t="shared" si="61"/>
        <v>0</v>
      </c>
      <c r="L679" s="705">
        <f t="shared" si="62"/>
        <v>0</v>
      </c>
      <c r="M679" s="537"/>
      <c r="N679" s="706">
        <f>+IF(A679="",0,IF(A679=Table!$A$5,L679,(IF(A679=Table!$A$3,0,IF(A679=Table!$A$4,L679,0)))))</f>
        <v>0</v>
      </c>
      <c r="O679" s="672"/>
      <c r="P679" s="707">
        <f>-IF(A679=Table!$A$5,I679,0)+IF(A679=Table!$A$5,H679,0)</f>
        <v>0</v>
      </c>
      <c r="Q679" s="539" t="str">
        <f t="shared" si="60"/>
        <v>01/1900</v>
      </c>
      <c r="R679" s="475">
        <f t="shared" si="65"/>
        <v>1</v>
      </c>
      <c r="S679" s="691"/>
      <c r="T679" s="691"/>
      <c r="U679" s="691"/>
      <c r="V679" s="691"/>
      <c r="W679" s="818"/>
      <c r="X679" s="818"/>
      <c r="Y679" s="818"/>
      <c r="Z679" s="818"/>
    </row>
    <row r="680" spans="1:26" ht="15">
      <c r="A680" s="537"/>
      <c r="B680" s="669"/>
      <c r="C680" s="537"/>
      <c r="D680" s="848" t="str">
        <f t="shared" si="63"/>
        <v>Caisse-01/1900</v>
      </c>
      <c r="E680" s="687"/>
      <c r="F680" s="673"/>
      <c r="G680" s="540"/>
      <c r="H680" s="930"/>
      <c r="I680" s="933"/>
      <c r="J680" s="930">
        <f t="shared" si="64"/>
        <v>0</v>
      </c>
      <c r="K680" s="930">
        <f t="shared" si="61"/>
        <v>0</v>
      </c>
      <c r="L680" s="705">
        <f t="shared" si="62"/>
        <v>0</v>
      </c>
      <c r="M680" s="537"/>
      <c r="N680" s="706">
        <f>+IF(A680="",0,IF(A680=Table!$A$5,L680,(IF(A680=Table!$A$3,0,IF(A680=Table!$A$4,L680,0)))))</f>
        <v>0</v>
      </c>
      <c r="O680" s="672"/>
      <c r="P680" s="707">
        <f>-IF(A680=Table!$A$5,I680,0)+IF(A680=Table!$A$5,H680,0)</f>
        <v>0</v>
      </c>
      <c r="Q680" s="539" t="str">
        <f t="shared" si="60"/>
        <v>01/1900</v>
      </c>
      <c r="R680" s="475">
        <f t="shared" si="65"/>
        <v>1</v>
      </c>
      <c r="S680" s="691"/>
      <c r="T680" s="691"/>
      <c r="U680" s="691"/>
      <c r="V680" s="691"/>
      <c r="W680" s="818"/>
      <c r="X680" s="818"/>
      <c r="Y680" s="818"/>
      <c r="Z680" s="818"/>
    </row>
    <row r="681" spans="1:26" ht="15">
      <c r="A681" s="537"/>
      <c r="B681" s="669"/>
      <c r="C681" s="537"/>
      <c r="D681" s="848" t="str">
        <f t="shared" si="63"/>
        <v>Caisse-01/1900</v>
      </c>
      <c r="E681" s="679"/>
      <c r="F681" s="677"/>
      <c r="G681" s="540"/>
      <c r="H681" s="932"/>
      <c r="I681" s="930"/>
      <c r="J681" s="930">
        <f t="shared" si="64"/>
        <v>0</v>
      </c>
      <c r="K681" s="930">
        <f t="shared" si="61"/>
        <v>0</v>
      </c>
      <c r="L681" s="705">
        <f t="shared" si="62"/>
        <v>0</v>
      </c>
      <c r="M681" s="537"/>
      <c r="N681" s="706">
        <f>+IF(A681="",0,IF(A681=Table!$A$5,L681,(IF(A681=Table!$A$3,0,IF(A681=Table!$A$4,L681,0)))))</f>
        <v>0</v>
      </c>
      <c r="O681" s="672"/>
      <c r="P681" s="707">
        <f>-IF(A681=Table!$A$5,I681,0)+IF(A681=Table!$A$5,H681,0)</f>
        <v>0</v>
      </c>
      <c r="Q681" s="539" t="str">
        <f t="shared" si="60"/>
        <v>01/1900</v>
      </c>
      <c r="R681" s="475">
        <v>4</v>
      </c>
      <c r="S681" s="691"/>
      <c r="T681" s="691"/>
      <c r="U681" s="691"/>
      <c r="V681" s="691"/>
      <c r="W681" s="818"/>
      <c r="X681" s="818"/>
      <c r="Y681" s="818"/>
      <c r="Z681" s="818"/>
    </row>
    <row r="682" spans="1:26" ht="15">
      <c r="A682" s="537"/>
      <c r="B682" s="669"/>
      <c r="C682" s="537"/>
      <c r="D682" s="848" t="str">
        <f t="shared" si="63"/>
        <v>Caisse-01/1900</v>
      </c>
      <c r="E682" s="540"/>
      <c r="F682" s="688"/>
      <c r="G682" s="540"/>
      <c r="H682" s="930"/>
      <c r="I682" s="930"/>
      <c r="J682" s="930">
        <f t="shared" si="64"/>
        <v>0</v>
      </c>
      <c r="K682" s="930">
        <f t="shared" si="61"/>
        <v>0</v>
      </c>
      <c r="L682" s="705">
        <f t="shared" si="62"/>
        <v>0</v>
      </c>
      <c r="M682" s="537"/>
      <c r="N682" s="706">
        <f>+IF(A682="",0,IF(A682=Table!$A$5,L682,(IF(A682=Table!$A$3,0,IF(A682=Table!$A$4,L682,0)))))</f>
        <v>0</v>
      </c>
      <c r="O682" s="672"/>
      <c r="P682" s="707">
        <f>-IF(A682=Table!$A$5,I682,0)+IF(A682=Table!$A$5,H682,0)</f>
        <v>0</v>
      </c>
      <c r="Q682" s="539" t="str">
        <f t="shared" si="60"/>
        <v>01/1900</v>
      </c>
      <c r="R682" s="475">
        <f t="shared" si="65"/>
        <v>1</v>
      </c>
      <c r="S682" s="691"/>
      <c r="T682" s="691"/>
      <c r="U682" s="691"/>
      <c r="V682" s="691"/>
      <c r="W682" s="818"/>
      <c r="X682" s="818"/>
      <c r="Y682" s="818"/>
      <c r="Z682" s="818"/>
    </row>
    <row r="683" spans="1:26" ht="15">
      <c r="A683" s="537"/>
      <c r="B683" s="669"/>
      <c r="C683" s="537"/>
      <c r="D683" s="848" t="str">
        <f t="shared" si="63"/>
        <v>Caisse-01/1900</v>
      </c>
      <c r="E683" s="540"/>
      <c r="F683" s="688"/>
      <c r="G683" s="540"/>
      <c r="H683" s="930"/>
      <c r="I683" s="930"/>
      <c r="J683" s="930">
        <f t="shared" si="64"/>
        <v>0</v>
      </c>
      <c r="K683" s="930">
        <f t="shared" si="61"/>
        <v>0</v>
      </c>
      <c r="L683" s="705">
        <f t="shared" si="62"/>
        <v>0</v>
      </c>
      <c r="M683" s="537"/>
      <c r="N683" s="706">
        <f>+IF(A683="",0,IF(A683=Table!$A$5,L683,(IF(A683=Table!$A$3,0,IF(A683=Table!$A$4,L683,0)))))</f>
        <v>0</v>
      </c>
      <c r="O683" s="672"/>
      <c r="P683" s="707">
        <f>-IF(A683=Table!$A$5,I683,0)+IF(A683=Table!$A$5,H683,0)</f>
        <v>0</v>
      </c>
      <c r="Q683" s="539" t="str">
        <f t="shared" si="60"/>
        <v>01/1900</v>
      </c>
      <c r="R683" s="475">
        <f t="shared" si="65"/>
        <v>1</v>
      </c>
      <c r="S683" s="691"/>
      <c r="T683" s="691"/>
      <c r="U683" s="691"/>
      <c r="V683" s="691"/>
      <c r="W683" s="818"/>
      <c r="X683" s="818"/>
      <c r="Y683" s="818"/>
      <c r="Z683" s="818"/>
    </row>
    <row r="684" spans="1:26" ht="15">
      <c r="A684" s="537"/>
      <c r="B684" s="669"/>
      <c r="C684" s="537"/>
      <c r="D684" s="848" t="str">
        <f t="shared" si="63"/>
        <v>Caisse-01/1900</v>
      </c>
      <c r="E684" s="540"/>
      <c r="F684" s="680"/>
      <c r="G684" s="540"/>
      <c r="H684" s="930"/>
      <c r="I684" s="933"/>
      <c r="J684" s="930">
        <f t="shared" si="64"/>
        <v>0</v>
      </c>
      <c r="K684" s="930">
        <f t="shared" si="61"/>
        <v>0</v>
      </c>
      <c r="L684" s="705">
        <f t="shared" si="62"/>
        <v>0</v>
      </c>
      <c r="M684" s="537"/>
      <c r="N684" s="706">
        <f>+IF(A684="",0,IF(A684=Table!$A$5,L684,(IF(A684=Table!$A$3,0,IF(A684=Table!$A$4,L684,0)))))</f>
        <v>0</v>
      </c>
      <c r="O684" s="672"/>
      <c r="P684" s="707">
        <f>-IF(A684=Table!$A$5,I684,0)+IF(A684=Table!$A$5,H684,0)</f>
        <v>0</v>
      </c>
      <c r="Q684" s="539" t="str">
        <f t="shared" si="60"/>
        <v>01/1900</v>
      </c>
      <c r="R684" s="475">
        <f t="shared" si="65"/>
        <v>1</v>
      </c>
      <c r="S684" s="691"/>
      <c r="T684" s="691"/>
      <c r="U684" s="691"/>
      <c r="V684" s="691"/>
      <c r="W684" s="818"/>
      <c r="X684" s="818"/>
      <c r="Y684" s="818"/>
      <c r="Z684" s="818"/>
    </row>
    <row r="685" spans="1:26" ht="15">
      <c r="A685" s="537"/>
      <c r="B685" s="669"/>
      <c r="C685" s="537"/>
      <c r="D685" s="848" t="str">
        <f t="shared" si="63"/>
        <v>Caisse-01/1900</v>
      </c>
      <c r="E685" s="540"/>
      <c r="F685" s="673"/>
      <c r="G685" s="540"/>
      <c r="H685" s="930"/>
      <c r="I685" s="933"/>
      <c r="J685" s="930">
        <f t="shared" si="64"/>
        <v>0</v>
      </c>
      <c r="K685" s="930">
        <f t="shared" si="61"/>
        <v>0</v>
      </c>
      <c r="L685" s="705">
        <f t="shared" si="62"/>
        <v>0</v>
      </c>
      <c r="M685" s="537"/>
      <c r="N685" s="706">
        <f>+IF(A685="",0,IF(A685=Table!$A$5,L685,(IF(A685=Table!$A$3,0,IF(A685=Table!$A$4,L685,0)))))</f>
        <v>0</v>
      </c>
      <c r="O685" s="672"/>
      <c r="P685" s="707">
        <f>-IF(A685=Table!$A$5,I685,0)+IF(A685=Table!$A$5,H685,0)</f>
        <v>0</v>
      </c>
      <c r="Q685" s="539" t="str">
        <f t="shared" si="60"/>
        <v>01/1900</v>
      </c>
      <c r="R685" s="475">
        <f t="shared" si="65"/>
        <v>1</v>
      </c>
      <c r="S685" s="691"/>
      <c r="T685" s="691"/>
      <c r="U685" s="691"/>
      <c r="V685" s="691"/>
      <c r="W685" s="818"/>
      <c r="X685" s="818"/>
      <c r="Y685" s="818"/>
      <c r="Z685" s="818"/>
    </row>
    <row r="686" spans="1:26" ht="15">
      <c r="A686" s="537"/>
      <c r="B686" s="669"/>
      <c r="C686" s="537"/>
      <c r="D686" s="848" t="str">
        <f t="shared" si="63"/>
        <v>Caisse-01/1900</v>
      </c>
      <c r="E686" s="540"/>
      <c r="F686" s="673"/>
      <c r="G686" s="540"/>
      <c r="H686" s="930"/>
      <c r="I686" s="933"/>
      <c r="J686" s="930">
        <f t="shared" si="64"/>
        <v>0</v>
      </c>
      <c r="K686" s="930">
        <f t="shared" si="61"/>
        <v>0</v>
      </c>
      <c r="L686" s="705">
        <f t="shared" si="62"/>
        <v>0</v>
      </c>
      <c r="M686" s="537"/>
      <c r="N686" s="706">
        <f>+IF(A686="",0,IF(A686=Table!$A$5,L686,(IF(A686=Table!$A$3,0,IF(A686=Table!$A$4,L686,0)))))</f>
        <v>0</v>
      </c>
      <c r="O686" s="672"/>
      <c r="P686" s="707">
        <f>-IF(A686=Table!$A$5,I686,0)+IF(A686=Table!$A$5,H686,0)</f>
        <v>0</v>
      </c>
      <c r="Q686" s="539" t="str">
        <f t="shared" si="60"/>
        <v>01/1900</v>
      </c>
      <c r="R686" s="475">
        <f t="shared" si="65"/>
        <v>1</v>
      </c>
      <c r="S686" s="691"/>
      <c r="T686" s="691"/>
      <c r="U686" s="691"/>
      <c r="V686" s="691"/>
      <c r="W686" s="818"/>
      <c r="X686" s="818"/>
      <c r="Y686" s="818"/>
      <c r="Z686" s="818"/>
    </row>
    <row r="687" spans="1:26" ht="15">
      <c r="A687" s="537"/>
      <c r="B687" s="669"/>
      <c r="C687" s="537"/>
      <c r="D687" s="848" t="str">
        <f t="shared" si="63"/>
        <v>Caisse-01/1900</v>
      </c>
      <c r="E687" s="540"/>
      <c r="F687" s="673"/>
      <c r="G687" s="540"/>
      <c r="H687" s="930"/>
      <c r="I687" s="933"/>
      <c r="J687" s="930">
        <f t="shared" si="64"/>
        <v>0</v>
      </c>
      <c r="K687" s="930">
        <f t="shared" si="61"/>
        <v>0</v>
      </c>
      <c r="L687" s="705">
        <f t="shared" si="62"/>
        <v>0</v>
      </c>
      <c r="M687" s="537"/>
      <c r="N687" s="706">
        <f>+IF(A687="",0,IF(A687=Table!$A$5,L687,(IF(A687=Table!$A$3,0,IF(A687=Table!$A$4,L687,0)))))</f>
        <v>0</v>
      </c>
      <c r="O687" s="672"/>
      <c r="P687" s="707">
        <f>-IF(A687=Table!$A$5,I687,0)+IF(A687=Table!$A$5,H687,0)</f>
        <v>0</v>
      </c>
      <c r="Q687" s="539" t="str">
        <f t="shared" si="60"/>
        <v>01/1900</v>
      </c>
      <c r="R687" s="475">
        <f t="shared" si="65"/>
        <v>1</v>
      </c>
      <c r="S687" s="691"/>
      <c r="T687" s="691"/>
      <c r="U687" s="691"/>
      <c r="V687" s="691"/>
      <c r="W687" s="818"/>
      <c r="X687" s="818"/>
      <c r="Y687" s="818"/>
      <c r="Z687" s="818"/>
    </row>
    <row r="688" spans="1:26" ht="15">
      <c r="A688" s="537"/>
      <c r="B688" s="669"/>
      <c r="C688" s="537"/>
      <c r="D688" s="848" t="str">
        <f t="shared" si="63"/>
        <v>Caisse-01/1900</v>
      </c>
      <c r="E688" s="540"/>
      <c r="F688" s="673"/>
      <c r="G688" s="540"/>
      <c r="H688" s="930"/>
      <c r="I688" s="933"/>
      <c r="J688" s="930">
        <f t="shared" si="64"/>
        <v>0</v>
      </c>
      <c r="K688" s="930">
        <f t="shared" si="61"/>
        <v>0</v>
      </c>
      <c r="L688" s="705">
        <f t="shared" si="62"/>
        <v>0</v>
      </c>
      <c r="M688" s="537"/>
      <c r="N688" s="706">
        <f>+IF(A688="",0,IF(A688=Table!$A$5,L688,(IF(A688=Table!$A$3,0,IF(A688=Table!$A$4,L688,0)))))</f>
        <v>0</v>
      </c>
      <c r="O688" s="672"/>
      <c r="P688" s="707">
        <f>-IF(A688=Table!$A$5,I688,0)+IF(A688=Table!$A$5,H688,0)</f>
        <v>0</v>
      </c>
      <c r="Q688" s="539" t="str">
        <f t="shared" si="60"/>
        <v>01/1900</v>
      </c>
      <c r="R688" s="475">
        <f t="shared" si="65"/>
        <v>1</v>
      </c>
      <c r="S688" s="691"/>
      <c r="T688" s="691"/>
      <c r="U688" s="691"/>
      <c r="V688" s="691"/>
      <c r="W688" s="818"/>
      <c r="X688" s="818"/>
      <c r="Y688" s="818"/>
      <c r="Z688" s="818"/>
    </row>
    <row r="689" spans="1:26" ht="15">
      <c r="A689" s="537"/>
      <c r="B689" s="669"/>
      <c r="C689" s="537"/>
      <c r="D689" s="848" t="str">
        <f t="shared" si="63"/>
        <v>Caisse-01/1900</v>
      </c>
      <c r="E689" s="540"/>
      <c r="F689" s="673"/>
      <c r="G689" s="540"/>
      <c r="H689" s="930"/>
      <c r="I689" s="933"/>
      <c r="J689" s="930">
        <f t="shared" si="64"/>
        <v>0</v>
      </c>
      <c r="K689" s="930">
        <f t="shared" si="61"/>
        <v>0</v>
      </c>
      <c r="L689" s="705">
        <f t="shared" si="62"/>
        <v>0</v>
      </c>
      <c r="M689" s="537"/>
      <c r="N689" s="706">
        <f>+IF(A689="",0,IF(A689=Table!$A$5,L689,(IF(A689=Table!$A$3,0,IF(A689=Table!$A$4,L689,0)))))</f>
        <v>0</v>
      </c>
      <c r="O689" s="672"/>
      <c r="P689" s="707">
        <f>-IF(A689=Table!$A$5,I689,0)+IF(A689=Table!$A$5,H689,0)</f>
        <v>0</v>
      </c>
      <c r="Q689" s="539" t="str">
        <f t="shared" si="60"/>
        <v>01/1900</v>
      </c>
      <c r="R689" s="475">
        <f t="shared" si="65"/>
        <v>1</v>
      </c>
      <c r="S689" s="691"/>
      <c r="T689" s="691"/>
      <c r="U689" s="691"/>
      <c r="V689" s="691"/>
      <c r="W689" s="818"/>
      <c r="X689" s="818"/>
      <c r="Y689" s="818"/>
      <c r="Z689" s="818"/>
    </row>
    <row r="690" spans="1:26" ht="15">
      <c r="A690" s="537"/>
      <c r="B690" s="669"/>
      <c r="C690" s="537"/>
      <c r="D690" s="848" t="str">
        <f t="shared" si="63"/>
        <v>Caisse-01/1900</v>
      </c>
      <c r="E690" s="687"/>
      <c r="F690" s="690"/>
      <c r="G690" s="540"/>
      <c r="H690" s="930"/>
      <c r="I690" s="963"/>
      <c r="J690" s="930">
        <f t="shared" si="64"/>
        <v>0</v>
      </c>
      <c r="K690" s="930">
        <f t="shared" si="61"/>
        <v>0</v>
      </c>
      <c r="L690" s="705">
        <f t="shared" si="62"/>
        <v>0</v>
      </c>
      <c r="M690" s="537"/>
      <c r="N690" s="706">
        <f>+IF(A690="",0,IF(A690=Table!$A$5,L690,(IF(A690=Table!$A$3,0,IF(A690=Table!$A$4,L690,0)))))</f>
        <v>0</v>
      </c>
      <c r="O690" s="672"/>
      <c r="P690" s="707">
        <f>-IF(A690=Table!$A$5,I690,0)+IF(A690=Table!$A$5,H690,0)</f>
        <v>0</v>
      </c>
      <c r="Q690" s="539" t="str">
        <f t="shared" si="60"/>
        <v>01/1900</v>
      </c>
      <c r="R690" s="475">
        <f t="shared" si="65"/>
        <v>1</v>
      </c>
      <c r="S690" s="691"/>
      <c r="T690" s="691"/>
      <c r="U690" s="691"/>
      <c r="V690" s="691"/>
      <c r="W690" s="818"/>
      <c r="X690" s="818"/>
      <c r="Y690" s="818"/>
      <c r="Z690" s="818"/>
    </row>
    <row r="691" spans="1:26" ht="15">
      <c r="A691" s="537"/>
      <c r="B691" s="669"/>
      <c r="C691" s="537"/>
      <c r="D691" s="848" t="str">
        <f t="shared" si="63"/>
        <v>Caisse-01/1900</v>
      </c>
      <c r="E691" s="687"/>
      <c r="F691" s="682"/>
      <c r="G691" s="540"/>
      <c r="H691" s="930"/>
      <c r="I691" s="933"/>
      <c r="J691" s="930">
        <f t="shared" si="64"/>
        <v>0</v>
      </c>
      <c r="K691" s="930">
        <f t="shared" si="61"/>
        <v>0</v>
      </c>
      <c r="L691" s="705">
        <f t="shared" si="62"/>
        <v>0</v>
      </c>
      <c r="M691" s="537"/>
      <c r="N691" s="706">
        <f>+IF(A691="",0,IF(A691=Table!$A$5,L691,(IF(A691=Table!$A$3,0,IF(A691=Table!$A$4,L691,0)))))</f>
        <v>0</v>
      </c>
      <c r="O691" s="672"/>
      <c r="P691" s="707">
        <f>-IF(A691=Table!$A$5,I691,0)+IF(A691=Table!$A$5,H691,0)</f>
        <v>0</v>
      </c>
      <c r="Q691" s="539" t="str">
        <f t="shared" si="60"/>
        <v>01/1900</v>
      </c>
      <c r="R691" s="475">
        <f t="shared" si="65"/>
        <v>1</v>
      </c>
      <c r="S691" s="691"/>
      <c r="T691" s="691"/>
      <c r="U691" s="691"/>
      <c r="V691" s="691"/>
      <c r="W691" s="818"/>
      <c r="X691" s="818"/>
      <c r="Y691" s="818"/>
      <c r="Z691" s="818"/>
    </row>
    <row r="692" spans="1:26" ht="15">
      <c r="A692" s="537"/>
      <c r="B692" s="669"/>
      <c r="C692" s="537"/>
      <c r="D692" s="848" t="str">
        <f t="shared" si="63"/>
        <v>Caisse-01/1900</v>
      </c>
      <c r="E692" s="687"/>
      <c r="F692" s="682"/>
      <c r="G692" s="540"/>
      <c r="H692" s="930"/>
      <c r="I692" s="933"/>
      <c r="J692" s="930">
        <f t="shared" si="64"/>
        <v>0</v>
      </c>
      <c r="K692" s="930">
        <f t="shared" si="61"/>
        <v>0</v>
      </c>
      <c r="L692" s="705">
        <f t="shared" si="62"/>
        <v>0</v>
      </c>
      <c r="M692" s="537"/>
      <c r="N692" s="706">
        <f>+IF(A692="",0,IF(A692=Table!$A$5,L692,(IF(A692=Table!$A$3,0,IF(A692=Table!$A$4,L692,0)))))</f>
        <v>0</v>
      </c>
      <c r="O692" s="672"/>
      <c r="P692" s="707">
        <f>-IF(A692=Table!$A$5,I692,0)+IF(A692=Table!$A$5,H692,0)</f>
        <v>0</v>
      </c>
      <c r="Q692" s="539" t="str">
        <f t="shared" si="60"/>
        <v>01/1900</v>
      </c>
      <c r="R692" s="475">
        <f t="shared" si="65"/>
        <v>1</v>
      </c>
      <c r="S692" s="691"/>
      <c r="T692" s="691"/>
      <c r="U692" s="691"/>
      <c r="V692" s="691"/>
      <c r="W692" s="818"/>
      <c r="X692" s="818"/>
      <c r="Y692" s="818"/>
      <c r="Z692" s="818"/>
    </row>
    <row r="693" spans="1:26" ht="15">
      <c r="A693" s="537"/>
      <c r="B693" s="669"/>
      <c r="C693" s="537"/>
      <c r="D693" s="848" t="str">
        <f t="shared" si="63"/>
        <v>Caisse-01/1900</v>
      </c>
      <c r="E693" s="687"/>
      <c r="F693" s="682"/>
      <c r="G693" s="540"/>
      <c r="H693" s="930"/>
      <c r="I693" s="933"/>
      <c r="J693" s="930">
        <f t="shared" si="64"/>
        <v>0</v>
      </c>
      <c r="K693" s="930">
        <f t="shared" si="61"/>
        <v>0</v>
      </c>
      <c r="L693" s="705">
        <f t="shared" si="62"/>
        <v>0</v>
      </c>
      <c r="M693" s="537"/>
      <c r="N693" s="706">
        <f>+IF(A693="",0,IF(A693=Table!$A$5,L693,(IF(A693=Table!$A$3,0,IF(A693=Table!$A$4,L693,0)))))</f>
        <v>0</v>
      </c>
      <c r="O693" s="672"/>
      <c r="P693" s="707">
        <f>-IF(A693=Table!$A$5,I693,0)+IF(A693=Table!$A$5,H693,0)</f>
        <v>0</v>
      </c>
      <c r="Q693" s="539" t="str">
        <f t="shared" si="60"/>
        <v>01/1900</v>
      </c>
      <c r="R693" s="475">
        <f t="shared" si="65"/>
        <v>1</v>
      </c>
      <c r="S693" s="691"/>
      <c r="T693" s="691"/>
      <c r="U693" s="691"/>
      <c r="V693" s="691"/>
      <c r="W693" s="818"/>
      <c r="X693" s="818"/>
      <c r="Y693" s="818"/>
      <c r="Z693" s="818"/>
    </row>
    <row r="694" spans="1:26" ht="15">
      <c r="A694" s="537"/>
      <c r="B694" s="669"/>
      <c r="C694" s="537"/>
      <c r="D694" s="848" t="str">
        <f t="shared" si="63"/>
        <v>Caisse-</v>
      </c>
      <c r="E694" s="541"/>
      <c r="F694" s="540"/>
      <c r="G694" s="540"/>
      <c r="H694" s="930"/>
      <c r="I694" s="930"/>
      <c r="J694" s="930">
        <f t="shared" si="64"/>
        <v>0</v>
      </c>
      <c r="K694" s="930">
        <f t="shared" si="61"/>
        <v>0</v>
      </c>
      <c r="L694" s="705">
        <f t="shared" si="62"/>
        <v>0</v>
      </c>
      <c r="M694" s="537"/>
      <c r="N694" s="706">
        <f>+IF(A694="",0,IF(A694=Table!$A$5,L694,(IF(A694=Table!$A$3,0,IF(A694=Table!$A$4,L694,0)))))</f>
        <v>0</v>
      </c>
      <c r="O694" s="672"/>
      <c r="P694" s="707">
        <f>-IF(A694=Table!$A$5,I694,0)+IF(A694=Table!$A$5,H694,0)</f>
        <v>0</v>
      </c>
      <c r="Q694" s="539"/>
      <c r="R694" s="475">
        <f t="shared" ref="R694:R700" si="66">ROUNDUP(MONTH(B694)/3,0)</f>
        <v>1</v>
      </c>
      <c r="S694" s="691"/>
      <c r="T694" s="691"/>
      <c r="U694" s="691"/>
      <c r="V694" s="691"/>
      <c r="W694" s="818"/>
      <c r="X694" s="818"/>
      <c r="Y694" s="818"/>
      <c r="Z694" s="818"/>
    </row>
    <row r="695" spans="1:26" ht="15">
      <c r="A695" s="537"/>
      <c r="B695" s="669"/>
      <c r="C695" s="537"/>
      <c r="D695" s="848" t="str">
        <f t="shared" si="63"/>
        <v>Caisse-</v>
      </c>
      <c r="E695" s="541"/>
      <c r="F695" s="540"/>
      <c r="G695" s="540"/>
      <c r="H695" s="930"/>
      <c r="I695" s="930"/>
      <c r="J695" s="930">
        <f t="shared" si="64"/>
        <v>0</v>
      </c>
      <c r="K695" s="930">
        <f t="shared" si="61"/>
        <v>0</v>
      </c>
      <c r="L695" s="705">
        <f t="shared" si="62"/>
        <v>0</v>
      </c>
      <c r="M695" s="537"/>
      <c r="N695" s="706">
        <f>+IF(A695="",0,IF(A695=Table!$A$5,L695,(IF(A695=Table!$A$3,0,IF(A695=Table!$A$4,L695,0)))))</f>
        <v>0</v>
      </c>
      <c r="O695" s="672"/>
      <c r="P695" s="707">
        <f>-IF(A695=Table!$A$5,I695,0)+IF(A695=Table!$A$5,H695,0)</f>
        <v>0</v>
      </c>
      <c r="Q695" s="539"/>
      <c r="R695" s="475">
        <f t="shared" si="66"/>
        <v>1</v>
      </c>
      <c r="S695" s="691"/>
      <c r="T695" s="691"/>
      <c r="U695" s="691"/>
      <c r="V695" s="691"/>
      <c r="W695" s="818"/>
      <c r="X695" s="818"/>
      <c r="Y695" s="818"/>
      <c r="Z695" s="818"/>
    </row>
    <row r="696" spans="1:26" ht="15">
      <c r="A696" s="537"/>
      <c r="B696" s="669"/>
      <c r="C696" s="537"/>
      <c r="D696" s="848" t="str">
        <f t="shared" si="63"/>
        <v>Caisse-</v>
      </c>
      <c r="E696" s="541"/>
      <c r="F696" s="540"/>
      <c r="G696" s="540"/>
      <c r="H696" s="930"/>
      <c r="I696" s="930"/>
      <c r="J696" s="930">
        <f t="shared" si="64"/>
        <v>0</v>
      </c>
      <c r="K696" s="930">
        <f t="shared" si="61"/>
        <v>0</v>
      </c>
      <c r="L696" s="705">
        <f t="shared" si="62"/>
        <v>0</v>
      </c>
      <c r="M696" s="537"/>
      <c r="N696" s="706">
        <f>+IF(A696="",0,IF(A696=Table!$A$5,L696,(IF(A696=Table!$A$3,0,IF(A696=Table!$A$4,L696,0)))))</f>
        <v>0</v>
      </c>
      <c r="O696" s="672"/>
      <c r="P696" s="707">
        <f>-IF(A696=Table!$A$5,I696,0)+IF(A696=Table!$A$5,H696,0)</f>
        <v>0</v>
      </c>
      <c r="Q696" s="539"/>
      <c r="R696" s="475">
        <f t="shared" si="66"/>
        <v>1</v>
      </c>
      <c r="S696" s="691"/>
      <c r="T696" s="691"/>
      <c r="U696" s="691"/>
      <c r="V696" s="691"/>
      <c r="W696" s="818"/>
      <c r="X696" s="818"/>
      <c r="Y696" s="818"/>
      <c r="Z696" s="818"/>
    </row>
    <row r="697" spans="1:26" ht="15">
      <c r="A697" s="537"/>
      <c r="B697" s="669"/>
      <c r="C697" s="537"/>
      <c r="D697" s="848" t="str">
        <f t="shared" si="63"/>
        <v>Caisse-</v>
      </c>
      <c r="E697" s="541"/>
      <c r="F697" s="540"/>
      <c r="G697" s="540"/>
      <c r="H697" s="930"/>
      <c r="I697" s="930"/>
      <c r="J697" s="930">
        <f t="shared" si="64"/>
        <v>0</v>
      </c>
      <c r="K697" s="930">
        <f t="shared" si="61"/>
        <v>0</v>
      </c>
      <c r="L697" s="705">
        <f t="shared" si="62"/>
        <v>0</v>
      </c>
      <c r="M697" s="537"/>
      <c r="N697" s="706">
        <f>+IF(A697="",0,IF(A697=Table!$A$5,L697,(IF(A697=Table!$A$3,0,IF(A697=Table!$A$4,L697,0)))))</f>
        <v>0</v>
      </c>
      <c r="O697" s="672"/>
      <c r="P697" s="707">
        <f>-IF(A697=Table!$A$5,I697,0)+IF(A697=Table!$A$5,H697,0)</f>
        <v>0</v>
      </c>
      <c r="Q697" s="539"/>
      <c r="R697" s="475">
        <f t="shared" si="66"/>
        <v>1</v>
      </c>
      <c r="S697" s="691"/>
      <c r="T697" s="691"/>
      <c r="U697" s="691"/>
      <c r="V697" s="691"/>
      <c r="W697" s="818"/>
      <c r="X697" s="818"/>
      <c r="Y697" s="818"/>
      <c r="Z697" s="818"/>
    </row>
    <row r="698" spans="1:26" ht="15">
      <c r="A698" s="537"/>
      <c r="B698" s="669"/>
      <c r="C698" s="537"/>
      <c r="D698" s="848" t="str">
        <f t="shared" si="63"/>
        <v>Caisse-</v>
      </c>
      <c r="E698" s="541"/>
      <c r="F698" s="540"/>
      <c r="G698" s="538"/>
      <c r="H698" s="964"/>
      <c r="I698" s="930"/>
      <c r="J698" s="930">
        <f t="shared" si="64"/>
        <v>0</v>
      </c>
      <c r="K698" s="930">
        <f t="shared" si="61"/>
        <v>0</v>
      </c>
      <c r="L698" s="705">
        <f t="shared" si="62"/>
        <v>0</v>
      </c>
      <c r="M698" s="537"/>
      <c r="N698" s="706">
        <f>+IF(A698="",0,IF(A698=Table!$A$5,L698,(IF(A698=Table!$A$3,0,IF(A698=Table!$A$4,L698,0)))))</f>
        <v>0</v>
      </c>
      <c r="O698" s="672"/>
      <c r="P698" s="707">
        <f>-IF(A698=Table!$A$5,I698,0)+IF(A698=Table!$A$5,H698,0)</f>
        <v>0</v>
      </c>
      <c r="Q698" s="539"/>
      <c r="R698" s="475">
        <f t="shared" si="66"/>
        <v>1</v>
      </c>
      <c r="S698" s="691"/>
      <c r="T698" s="691"/>
      <c r="U698" s="691"/>
      <c r="V698" s="691"/>
      <c r="W698" s="818"/>
      <c r="X698" s="818"/>
      <c r="Y698" s="818"/>
      <c r="Z698" s="818"/>
    </row>
    <row r="699" spans="1:26" ht="15">
      <c r="A699" s="537"/>
      <c r="B699" s="669"/>
      <c r="C699" s="537"/>
      <c r="D699" s="848" t="str">
        <f t="shared" si="63"/>
        <v>Caisse-</v>
      </c>
      <c r="E699" s="541"/>
      <c r="F699" s="540"/>
      <c r="G699" s="538"/>
      <c r="H699" s="964"/>
      <c r="I699" s="930"/>
      <c r="J699" s="930">
        <f t="shared" si="64"/>
        <v>0</v>
      </c>
      <c r="K699" s="930">
        <f t="shared" si="61"/>
        <v>0</v>
      </c>
      <c r="L699" s="705">
        <f t="shared" si="62"/>
        <v>0</v>
      </c>
      <c r="M699" s="537"/>
      <c r="N699" s="706">
        <f>+IF(A699="",0,IF(A699=Table!$A$5,L699,(IF(A699=Table!$A$3,0,IF(A699=Table!$A$4,L699,0)))))</f>
        <v>0</v>
      </c>
      <c r="O699" s="672"/>
      <c r="P699" s="707">
        <f>-IF(A699=Table!$A$5,I699,0)+IF(A699=Table!$A$5,H699,0)</f>
        <v>0</v>
      </c>
      <c r="Q699" s="539"/>
      <c r="R699" s="475">
        <f t="shared" si="66"/>
        <v>1</v>
      </c>
      <c r="S699" s="691"/>
      <c r="T699" s="691"/>
      <c r="U699" s="691"/>
      <c r="V699" s="691"/>
      <c r="W699" s="818"/>
      <c r="X699" s="818"/>
      <c r="Y699" s="818"/>
      <c r="Z699" s="818"/>
    </row>
    <row r="700" spans="1:26" ht="15">
      <c r="A700" s="537"/>
      <c r="B700" s="669"/>
      <c r="C700" s="537"/>
      <c r="D700" s="848" t="str">
        <f t="shared" si="63"/>
        <v>Caisse-</v>
      </c>
      <c r="E700" s="541"/>
      <c r="F700" s="540"/>
      <c r="G700" s="538"/>
      <c r="H700" s="964"/>
      <c r="I700" s="930"/>
      <c r="J700" s="930">
        <f t="shared" si="64"/>
        <v>0</v>
      </c>
      <c r="K700" s="930">
        <f t="shared" si="61"/>
        <v>0</v>
      </c>
      <c r="L700" s="705">
        <f t="shared" si="62"/>
        <v>0</v>
      </c>
      <c r="M700" s="537"/>
      <c r="N700" s="706">
        <f>+IF(A700="",0,IF(A700=Table!$A$5,L700,(IF(A700=Table!$A$3,0,IF(A700=Table!$A$4,L700,0)))))</f>
        <v>0</v>
      </c>
      <c r="O700" s="672"/>
      <c r="P700" s="707">
        <f>-IF(A700=Table!$A$5,I700,0)+IF(A700=Table!$A$5,H700,0)</f>
        <v>0</v>
      </c>
      <c r="Q700" s="539"/>
      <c r="R700" s="475">
        <f t="shared" si="66"/>
        <v>1</v>
      </c>
      <c r="S700" s="691"/>
      <c r="T700" s="691"/>
      <c r="U700" s="691"/>
      <c r="V700" s="691"/>
      <c r="W700" s="818"/>
      <c r="X700" s="818"/>
      <c r="Y700" s="818"/>
      <c r="Z700" s="818"/>
    </row>
    <row r="701" spans="1:26" ht="15">
      <c r="A701" s="693"/>
      <c r="B701" s="708"/>
      <c r="C701" s="537"/>
      <c r="D701" s="537"/>
      <c r="E701" s="708"/>
      <c r="F701" s="708" t="s">
        <v>289</v>
      </c>
      <c r="G701" s="708"/>
      <c r="H701" s="709">
        <f>SUM(H11:H700)</f>
        <v>0</v>
      </c>
      <c r="I701" s="709">
        <f>SUM(I11:I700)</f>
        <v>0</v>
      </c>
      <c r="J701" s="709"/>
      <c r="K701" s="957"/>
      <c r="L701" s="705">
        <f>SUM(L11:L700)</f>
        <v>0</v>
      </c>
      <c r="M701" s="694"/>
      <c r="N701" s="709">
        <f>SUM(N11:N700)</f>
        <v>0</v>
      </c>
      <c r="O701" s="695"/>
      <c r="P701" s="707">
        <f>SUM(P11:P700)</f>
        <v>0</v>
      </c>
      <c r="Q701" s="696"/>
      <c r="R701" s="697"/>
      <c r="S701" s="691"/>
      <c r="T701" s="691"/>
      <c r="U701" s="691"/>
      <c r="V701" s="691"/>
      <c r="W701" s="818"/>
      <c r="X701" s="818"/>
      <c r="Y701" s="818"/>
      <c r="Z701" s="818"/>
    </row>
    <row r="702" spans="1:26" ht="15">
      <c r="A702" s="693"/>
      <c r="B702" s="698"/>
      <c r="C702" s="699"/>
      <c r="D702" s="699"/>
      <c r="E702" s="698"/>
      <c r="F702" s="700"/>
      <c r="G702" s="700"/>
      <c r="H702" s="701"/>
      <c r="I702" s="701"/>
      <c r="J702" s="701"/>
      <c r="K702" s="958"/>
      <c r="L702" s="703"/>
      <c r="M702" s="694"/>
      <c r="N702" s="695"/>
      <c r="O702" s="695"/>
      <c r="P702" s="704"/>
      <c r="Q702" s="696"/>
      <c r="R702" s="697"/>
      <c r="S702" s="691"/>
      <c r="T702" s="691"/>
      <c r="U702" s="691"/>
      <c r="V702" s="691"/>
      <c r="W702" s="691"/>
      <c r="X702" s="691"/>
      <c r="Y702" s="691"/>
      <c r="Z702" s="691"/>
    </row>
    <row r="703" spans="1:26" ht="15">
      <c r="A703" s="693"/>
      <c r="B703" s="708"/>
      <c r="C703" s="699"/>
      <c r="D703" s="699"/>
      <c r="E703" s="708"/>
      <c r="F703" s="708" t="s">
        <v>290</v>
      </c>
      <c r="G703" s="708"/>
      <c r="H703" s="709"/>
      <c r="I703" s="709">
        <f>J3+H701-I701</f>
        <v>0</v>
      </c>
      <c r="J703" s="709"/>
      <c r="K703" s="957"/>
      <c r="L703" s="703"/>
      <c r="M703" s="694"/>
      <c r="N703" s="695"/>
      <c r="O703" s="695"/>
      <c r="P703" s="704"/>
      <c r="Q703" s="696"/>
      <c r="R703" s="697"/>
      <c r="S703" s="691"/>
      <c r="T703" s="691"/>
      <c r="U703" s="691"/>
      <c r="V703" s="691"/>
      <c r="W703" s="691"/>
      <c r="X703" s="691"/>
      <c r="Y703" s="691"/>
      <c r="Z703" s="691"/>
    </row>
  </sheetData>
  <autoFilter ref="A10:R701" xr:uid="{00000000-0001-0000-1A00-000000000000}"/>
  <mergeCells count="1">
    <mergeCell ref="G6:G7"/>
  </mergeCells>
  <conditionalFormatting sqref="J3">
    <cfRule type="expression" dxfId="15" priority="3" stopIfTrue="1">
      <formula>$A3&gt;1</formula>
    </cfRule>
  </conditionalFormatting>
  <conditionalFormatting sqref="L3">
    <cfRule type="expression" dxfId="14" priority="1" stopIfTrue="1">
      <formula>$A3&gt;1</formula>
    </cfRule>
  </conditionalFormatting>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legacyDrawing r:id="rId1"/>
  <extLst>
    <ext xmlns:x14="http://schemas.microsoft.com/office/spreadsheetml/2009/9/main" uri="{78C0D931-6437-407d-A8EE-F0AAD7539E65}">
      <x14:conditionalFormattings>
        <x14:conditionalFormatting xmlns:xm="http://schemas.microsoft.com/office/excel/2006/main">
          <x14:cfRule type="expression" priority="4" stopIfTrue="1" id="{A025EF0B-C0AC-45D7-BFCA-308FF1B5B074}">
            <xm:f>$A11=Table!$A$5</xm:f>
            <x14:dxf>
              <font>
                <color rgb="FF000000"/>
              </font>
              <fill>
                <patternFill patternType="solid">
                  <fgColor rgb="FFFDEADA"/>
                  <bgColor rgb="FFFDEADA"/>
                </patternFill>
              </fill>
            </x14:dxf>
          </x14:cfRule>
          <xm:sqref>C11:C700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E868B5A-C265-4F8B-A72D-8166E2659FC1}">
          <x14:formula1>
            <xm:f>Table!$A$2:$A$7</xm:f>
          </x14:formula1>
          <xm:sqref>A11:A700</xm:sqref>
        </x14:dataValidation>
        <x14:dataValidation type="list" allowBlank="1" showInputMessage="1" showErrorMessage="1" xr:uid="{00000000-0002-0000-1A00-000001000000}">
          <x14:formula1>
            <xm:f>Table!$E$2:$E$30</xm:f>
          </x14:formula1>
          <xm:sqref>C11:C700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pageSetUpPr fitToPage="1"/>
  </sheetPr>
  <dimension ref="A1:L61"/>
  <sheetViews>
    <sheetView topLeftCell="A27" workbookViewId="0">
      <selection activeCell="A52" sqref="A52"/>
    </sheetView>
  </sheetViews>
  <sheetFormatPr baseColWidth="10" defaultColWidth="11.42578125" defaultRowHeight="14.45" customHeight="1"/>
  <cols>
    <col min="1" max="2" width="8.42578125" customWidth="1"/>
    <col min="3" max="3" width="26.7109375" customWidth="1"/>
    <col min="4" max="4" width="3.7109375" customWidth="1"/>
    <col min="5" max="5" width="8.140625" customWidth="1"/>
    <col min="6" max="6" width="17.140625" customWidth="1"/>
    <col min="7" max="7" width="2" customWidth="1"/>
    <col min="8" max="8" width="8.140625" customWidth="1"/>
    <col min="9" max="9" width="17.140625" customWidth="1"/>
    <col min="10" max="10" width="1.85546875" customWidth="1"/>
    <col min="11" max="11" width="8.140625" customWidth="1"/>
    <col min="12" max="12" width="12.42578125" customWidth="1"/>
    <col min="13" max="16378" width="11.42578125" customWidth="1"/>
  </cols>
  <sheetData>
    <row r="1" spans="1:12" ht="13.5" customHeight="1">
      <c r="C1" s="542"/>
      <c r="D1" s="489"/>
      <c r="E1" s="489"/>
      <c r="F1" s="489"/>
      <c r="G1" s="489"/>
      <c r="H1" s="489"/>
      <c r="I1" s="489"/>
      <c r="J1" s="489"/>
      <c r="K1" s="489"/>
      <c r="L1" s="489"/>
    </row>
    <row r="2" spans="1:12" ht="15">
      <c r="C2" s="542"/>
      <c r="D2" s="489"/>
      <c r="E2" s="489"/>
      <c r="F2" s="489"/>
      <c r="G2" s="489"/>
      <c r="H2" s="489"/>
      <c r="I2" s="489"/>
      <c r="J2" s="489"/>
      <c r="K2" s="489"/>
      <c r="L2" s="489" t="s">
        <v>291</v>
      </c>
    </row>
    <row r="3" spans="1:12" ht="15">
      <c r="C3" s="542"/>
      <c r="D3" s="489"/>
      <c r="E3" s="489"/>
      <c r="F3" s="489"/>
      <c r="G3" s="489"/>
      <c r="H3" s="489"/>
      <c r="I3" s="489"/>
      <c r="J3" s="489"/>
      <c r="K3" s="489"/>
      <c r="L3" s="489"/>
    </row>
    <row r="4" spans="1:12" ht="27.75" customHeight="1">
      <c r="A4" s="1216" t="s">
        <v>292</v>
      </c>
      <c r="B4" s="1216"/>
      <c r="C4" s="1216"/>
      <c r="D4" s="1216"/>
      <c r="E4" s="1216"/>
      <c r="F4" s="1216"/>
      <c r="G4" s="1216"/>
      <c r="H4" s="1216"/>
      <c r="I4" s="1216"/>
      <c r="J4" s="1216"/>
      <c r="K4" s="1216"/>
      <c r="L4" s="1216"/>
    </row>
    <row r="5" spans="1:12" ht="20.25">
      <c r="C5" s="543" t="s">
        <v>293</v>
      </c>
      <c r="D5" s="1217"/>
      <c r="E5" s="1217"/>
      <c r="F5" s="488"/>
      <c r="G5" s="488"/>
      <c r="H5" s="543"/>
      <c r="I5" s="543" t="s">
        <v>294</v>
      </c>
      <c r="J5" s="488"/>
      <c r="K5" s="544"/>
      <c r="L5" s="544"/>
    </row>
    <row r="6" spans="1:12" ht="18" customHeight="1">
      <c r="C6" s="542"/>
      <c r="D6" s="489"/>
      <c r="E6" s="489"/>
      <c r="F6" s="489"/>
      <c r="G6" s="489"/>
      <c r="H6" s="545"/>
      <c r="I6" s="493"/>
      <c r="J6" s="493"/>
      <c r="K6" s="489"/>
      <c r="L6" s="489"/>
    </row>
    <row r="7" spans="1:12" ht="15.75" customHeight="1">
      <c r="C7" s="1218" t="s">
        <v>1702</v>
      </c>
      <c r="D7" s="1218"/>
      <c r="E7" s="493"/>
      <c r="F7" s="546">
        <f>+'INFO PROJET'!B5:B5</f>
        <v>0</v>
      </c>
      <c r="G7" s="493"/>
      <c r="H7" s="493"/>
      <c r="I7" s="493"/>
      <c r="J7" s="493"/>
      <c r="K7" s="493"/>
      <c r="L7" s="493"/>
    </row>
    <row r="8" spans="1:12" ht="15.75" customHeight="1">
      <c r="C8" s="1218" t="s">
        <v>1703</v>
      </c>
      <c r="D8" s="1218"/>
      <c r="E8" s="490"/>
      <c r="F8" s="546">
        <f>+'INFO PROJET'!B6:B6</f>
        <v>0</v>
      </c>
      <c r="G8" s="493"/>
      <c r="H8" s="493"/>
      <c r="I8" s="493"/>
      <c r="J8" s="493"/>
      <c r="K8" s="493"/>
      <c r="L8" s="493"/>
    </row>
    <row r="9" spans="1:12" ht="15.75" customHeight="1">
      <c r="C9" s="1219"/>
      <c r="D9" s="1219"/>
      <c r="E9" s="493"/>
      <c r="F9" s="493"/>
      <c r="G9" s="493"/>
      <c r="H9" s="493"/>
      <c r="I9" s="493"/>
      <c r="J9" s="493"/>
      <c r="K9" s="493"/>
      <c r="L9" s="493"/>
    </row>
    <row r="10" spans="1:12" ht="15">
      <c r="C10" s="547"/>
      <c r="D10" s="547"/>
      <c r="E10" s="542"/>
      <c r="F10" s="489"/>
      <c r="G10" s="489"/>
      <c r="H10" s="489"/>
      <c r="I10" s="489"/>
      <c r="J10" s="489"/>
      <c r="K10" s="489"/>
      <c r="L10" s="489"/>
    </row>
    <row r="11" spans="1:12" ht="13.5" customHeight="1">
      <c r="C11" s="542"/>
      <c r="D11" s="489"/>
      <c r="E11" s="489"/>
      <c r="F11" s="489"/>
      <c r="G11" s="489"/>
      <c r="H11" s="489"/>
      <c r="I11" s="489"/>
      <c r="J11" s="489"/>
      <c r="K11" s="489"/>
      <c r="L11" s="489"/>
    </row>
    <row r="12" spans="1:12" ht="15.75" customHeight="1">
      <c r="C12" s="1215" t="s">
        <v>1704</v>
      </c>
      <c r="D12" s="489"/>
      <c r="E12" s="548" t="s">
        <v>253</v>
      </c>
      <c r="F12" s="549" t="s">
        <v>267</v>
      </c>
      <c r="G12" s="489"/>
      <c r="H12" s="548" t="s">
        <v>253</v>
      </c>
      <c r="I12" s="549"/>
      <c r="J12" s="489"/>
      <c r="K12" s="489"/>
      <c r="L12" s="489"/>
    </row>
    <row r="13" spans="1:12" ht="15.75" customHeight="1">
      <c r="C13" s="1215"/>
      <c r="D13" s="489"/>
      <c r="E13" s="550" t="s">
        <v>1705</v>
      </c>
      <c r="F13" s="550" t="s">
        <v>242</v>
      </c>
      <c r="G13" s="493"/>
      <c r="H13" s="550" t="s">
        <v>1705</v>
      </c>
      <c r="I13" s="550" t="s">
        <v>242</v>
      </c>
      <c r="J13" s="493"/>
      <c r="K13" s="489"/>
      <c r="L13" s="489"/>
    </row>
    <row r="14" spans="1:12" ht="15.75" customHeight="1">
      <c r="C14" s="551">
        <v>200</v>
      </c>
      <c r="D14" s="489"/>
      <c r="E14" s="552"/>
      <c r="F14" s="553">
        <f>+E14*C14</f>
        <v>0</v>
      </c>
      <c r="G14" s="489"/>
      <c r="H14" s="552"/>
      <c r="I14" s="553" t="str">
        <f t="shared" ref="I14:I26" si="0">IF(OR($C14=0,H14=0),"",H14*$C14)</f>
        <v/>
      </c>
      <c r="J14" s="489"/>
      <c r="K14" s="489"/>
      <c r="L14" s="489"/>
    </row>
    <row r="15" spans="1:12" ht="15.75" customHeight="1">
      <c r="C15" s="551">
        <v>100</v>
      </c>
      <c r="D15" s="489"/>
      <c r="E15" s="552"/>
      <c r="F15" s="553">
        <f>+E15*C15</f>
        <v>0</v>
      </c>
      <c r="G15" s="489"/>
      <c r="H15" s="552"/>
      <c r="I15" s="553" t="str">
        <f t="shared" si="0"/>
        <v/>
      </c>
      <c r="J15" s="489"/>
      <c r="K15" s="489"/>
      <c r="L15" s="489"/>
    </row>
    <row r="16" spans="1:12" ht="15.75" customHeight="1">
      <c r="C16" s="551">
        <v>50</v>
      </c>
      <c r="D16" s="489"/>
      <c r="E16" s="552"/>
      <c r="F16" s="553">
        <f t="shared" ref="F16:F18" si="1">+E16*C16</f>
        <v>0</v>
      </c>
      <c r="G16" s="489"/>
      <c r="H16" s="552"/>
      <c r="I16" s="553" t="str">
        <f t="shared" si="0"/>
        <v/>
      </c>
      <c r="J16" s="489"/>
      <c r="K16" s="489"/>
      <c r="L16" s="489"/>
    </row>
    <row r="17" spans="3:12" ht="15.75" customHeight="1">
      <c r="C17" s="551">
        <v>20</v>
      </c>
      <c r="D17" s="489"/>
      <c r="E17" s="552"/>
      <c r="F17" s="553">
        <f t="shared" si="1"/>
        <v>0</v>
      </c>
      <c r="G17" s="489"/>
      <c r="H17" s="552"/>
      <c r="I17" s="553" t="str">
        <f t="shared" si="0"/>
        <v/>
      </c>
      <c r="J17" s="489"/>
      <c r="K17" s="489"/>
      <c r="L17" s="489"/>
    </row>
    <row r="18" spans="3:12" ht="15.75" customHeight="1">
      <c r="C18" s="551">
        <v>10</v>
      </c>
      <c r="D18" s="489"/>
      <c r="E18" s="552"/>
      <c r="F18" s="553">
        <f t="shared" si="1"/>
        <v>0</v>
      </c>
      <c r="G18" s="489"/>
      <c r="H18" s="552"/>
      <c r="I18" s="553" t="str">
        <f t="shared" si="0"/>
        <v/>
      </c>
      <c r="J18" s="489"/>
      <c r="K18" s="489"/>
      <c r="L18" s="489"/>
    </row>
    <row r="19" spans="3:12" ht="15.75" customHeight="1">
      <c r="C19" s="554"/>
      <c r="D19" s="489"/>
      <c r="E19" s="552"/>
      <c r="F19" s="553" t="str">
        <f t="shared" ref="F19:F26" si="2">IF(OR($C19=0,E19=0),"",E19*$C19)</f>
        <v/>
      </c>
      <c r="G19" s="489"/>
      <c r="H19" s="552"/>
      <c r="I19" s="553" t="str">
        <f t="shared" si="0"/>
        <v/>
      </c>
      <c r="J19" s="489"/>
      <c r="K19" s="489"/>
      <c r="L19" s="489"/>
    </row>
    <row r="20" spans="3:12" ht="15.75" customHeight="1">
      <c r="C20" s="554"/>
      <c r="D20" s="489"/>
      <c r="E20" s="552"/>
      <c r="F20" s="553" t="str">
        <f t="shared" si="2"/>
        <v/>
      </c>
      <c r="G20" s="489"/>
      <c r="H20" s="552"/>
      <c r="I20" s="553" t="str">
        <f t="shared" si="0"/>
        <v/>
      </c>
      <c r="J20" s="489"/>
      <c r="K20" s="489"/>
      <c r="L20" s="489"/>
    </row>
    <row r="21" spans="3:12" ht="15.75" customHeight="1">
      <c r="C21" s="554"/>
      <c r="D21" s="489"/>
      <c r="E21" s="552"/>
      <c r="F21" s="553" t="str">
        <f t="shared" si="2"/>
        <v/>
      </c>
      <c r="G21" s="489"/>
      <c r="H21" s="552"/>
      <c r="I21" s="553" t="str">
        <f t="shared" si="0"/>
        <v/>
      </c>
      <c r="J21" s="489"/>
      <c r="K21" s="489"/>
      <c r="L21" s="489"/>
    </row>
    <row r="22" spans="3:12" ht="15.75" customHeight="1">
      <c r="C22" s="554"/>
      <c r="D22" s="489"/>
      <c r="E22" s="552"/>
      <c r="F22" s="553" t="str">
        <f t="shared" si="2"/>
        <v/>
      </c>
      <c r="G22" s="489"/>
      <c r="H22" s="552"/>
      <c r="I22" s="553" t="str">
        <f t="shared" si="0"/>
        <v/>
      </c>
      <c r="J22" s="489"/>
      <c r="K22" s="489"/>
      <c r="L22" s="489"/>
    </row>
    <row r="23" spans="3:12" ht="15.75" customHeight="1">
      <c r="C23" s="554"/>
      <c r="D23" s="489"/>
      <c r="E23" s="552"/>
      <c r="F23" s="553" t="str">
        <f t="shared" si="2"/>
        <v/>
      </c>
      <c r="G23" s="489"/>
      <c r="H23" s="552"/>
      <c r="I23" s="553" t="str">
        <f t="shared" si="0"/>
        <v/>
      </c>
      <c r="J23" s="489"/>
      <c r="K23" s="489"/>
      <c r="L23" s="489"/>
    </row>
    <row r="24" spans="3:12" ht="15.75" customHeight="1">
      <c r="C24" s="554"/>
      <c r="D24" s="489"/>
      <c r="E24" s="552"/>
      <c r="F24" s="553" t="str">
        <f t="shared" si="2"/>
        <v/>
      </c>
      <c r="G24" s="489"/>
      <c r="H24" s="552"/>
      <c r="I24" s="553" t="str">
        <f t="shared" si="0"/>
        <v/>
      </c>
      <c r="J24" s="489"/>
      <c r="K24" s="489"/>
      <c r="L24" s="489"/>
    </row>
    <row r="25" spans="3:12" ht="15.75" customHeight="1">
      <c r="C25" s="554"/>
      <c r="D25" s="489"/>
      <c r="E25" s="552"/>
      <c r="F25" s="553" t="str">
        <f t="shared" si="2"/>
        <v/>
      </c>
      <c r="G25" s="489"/>
      <c r="H25" s="552"/>
      <c r="I25" s="553" t="str">
        <f t="shared" si="0"/>
        <v/>
      </c>
      <c r="J25" s="489"/>
      <c r="K25" s="489"/>
      <c r="L25" s="489"/>
    </row>
    <row r="26" spans="3:12" ht="15.75" customHeight="1">
      <c r="C26" s="554"/>
      <c r="D26" s="489"/>
      <c r="E26" s="552"/>
      <c r="F26" s="553" t="str">
        <f t="shared" si="2"/>
        <v/>
      </c>
      <c r="G26" s="489"/>
      <c r="H26" s="552"/>
      <c r="I26" s="553" t="str">
        <f t="shared" si="0"/>
        <v/>
      </c>
      <c r="J26" s="489"/>
      <c r="K26" s="489"/>
      <c r="L26" s="489"/>
    </row>
    <row r="27" spans="3:12" ht="15.75" customHeight="1">
      <c r="C27" s="555" t="s">
        <v>296</v>
      </c>
      <c r="D27" s="489"/>
      <c r="E27" s="556"/>
      <c r="F27" s="557">
        <f>SUM(F14:F26)</f>
        <v>0</v>
      </c>
      <c r="G27" s="489"/>
      <c r="H27" s="556"/>
      <c r="I27" s="557">
        <f>SUM(I14:I26)</f>
        <v>0</v>
      </c>
      <c r="J27" s="489"/>
      <c r="K27" s="489"/>
      <c r="L27" s="489"/>
    </row>
    <row r="28" spans="3:12" ht="13.5" customHeight="1">
      <c r="C28" s="489"/>
      <c r="D28" s="489"/>
      <c r="E28" s="489"/>
      <c r="F28" s="489"/>
      <c r="G28" s="489"/>
      <c r="H28" s="489"/>
      <c r="I28" s="489"/>
      <c r="J28" s="489"/>
      <c r="K28" s="489"/>
      <c r="L28" s="489"/>
    </row>
    <row r="29" spans="3:12" ht="13.5" customHeight="1">
      <c r="C29" s="1215" t="s">
        <v>1706</v>
      </c>
      <c r="D29" s="489"/>
      <c r="E29" s="489"/>
      <c r="F29" s="489"/>
      <c r="G29" s="489"/>
      <c r="H29" s="489"/>
      <c r="I29" s="489"/>
      <c r="J29" s="489"/>
      <c r="K29" s="489"/>
      <c r="L29" s="489"/>
    </row>
    <row r="30" spans="3:12" ht="15.75" customHeight="1">
      <c r="C30" s="1215"/>
      <c r="D30" s="489"/>
      <c r="E30" s="550" t="s">
        <v>1705</v>
      </c>
      <c r="F30" s="550" t="s">
        <v>242</v>
      </c>
      <c r="G30" s="493"/>
      <c r="H30" s="550" t="s">
        <v>1705</v>
      </c>
      <c r="I30" s="550" t="s">
        <v>242</v>
      </c>
      <c r="J30" s="493"/>
      <c r="K30" s="489"/>
      <c r="L30" s="489"/>
    </row>
    <row r="31" spans="3:12" ht="15.75" customHeight="1">
      <c r="C31" s="558">
        <v>5</v>
      </c>
      <c r="D31" s="489"/>
      <c r="E31" s="552"/>
      <c r="F31" s="553">
        <f t="shared" ref="F31:F36" si="3">+E31*C31</f>
        <v>0</v>
      </c>
      <c r="G31" s="489"/>
      <c r="H31" s="552"/>
      <c r="I31" s="553" t="str">
        <f t="shared" ref="I31:I43" si="4">IF(OR($C31=0,H31=0),"",H31*$C31)</f>
        <v/>
      </c>
      <c r="J31" s="489"/>
      <c r="K31" s="489"/>
      <c r="L31" s="489"/>
    </row>
    <row r="32" spans="3:12" ht="15.75" customHeight="1">
      <c r="C32" s="558">
        <v>2</v>
      </c>
      <c r="D32" s="489"/>
      <c r="E32" s="552"/>
      <c r="F32" s="553">
        <f t="shared" si="3"/>
        <v>0</v>
      </c>
      <c r="G32" s="489"/>
      <c r="H32" s="552"/>
      <c r="I32" s="553" t="str">
        <f t="shared" si="4"/>
        <v/>
      </c>
      <c r="J32" s="489"/>
      <c r="K32" s="489"/>
      <c r="L32" s="489"/>
    </row>
    <row r="33" spans="3:12" ht="15.75" customHeight="1">
      <c r="C33" s="558">
        <v>1</v>
      </c>
      <c r="D33" s="489"/>
      <c r="E33" s="552"/>
      <c r="F33" s="553">
        <f t="shared" si="3"/>
        <v>0</v>
      </c>
      <c r="G33" s="489"/>
      <c r="H33" s="552"/>
      <c r="I33" s="553" t="str">
        <f t="shared" si="4"/>
        <v/>
      </c>
      <c r="J33" s="489"/>
      <c r="K33" s="489"/>
      <c r="L33" s="489"/>
    </row>
    <row r="34" spans="3:12" ht="15.75" customHeight="1">
      <c r="C34" s="558">
        <v>0.5</v>
      </c>
      <c r="D34" s="489"/>
      <c r="E34" s="552"/>
      <c r="F34" s="553">
        <f t="shared" si="3"/>
        <v>0</v>
      </c>
      <c r="G34" s="489"/>
      <c r="H34" s="552"/>
      <c r="I34" s="553" t="str">
        <f t="shared" si="4"/>
        <v/>
      </c>
      <c r="J34" s="489"/>
      <c r="K34" s="489"/>
      <c r="L34" s="489"/>
    </row>
    <row r="35" spans="3:12" ht="15.75" customHeight="1">
      <c r="C35" s="558">
        <v>0.2</v>
      </c>
      <c r="D35" s="489"/>
      <c r="E35" s="552"/>
      <c r="F35" s="553">
        <f t="shared" si="3"/>
        <v>0</v>
      </c>
      <c r="G35" s="489"/>
      <c r="H35" s="552"/>
      <c r="I35" s="553" t="str">
        <f t="shared" si="4"/>
        <v/>
      </c>
      <c r="J35" s="489"/>
      <c r="K35" s="489"/>
      <c r="L35" s="489"/>
    </row>
    <row r="36" spans="3:12" ht="15.75" customHeight="1">
      <c r="C36" s="558">
        <v>0.1</v>
      </c>
      <c r="D36" s="489"/>
      <c r="E36" s="552"/>
      <c r="F36" s="553">
        <f t="shared" si="3"/>
        <v>0</v>
      </c>
      <c r="G36" s="489"/>
      <c r="H36" s="552"/>
      <c r="I36" s="553" t="str">
        <f t="shared" si="4"/>
        <v/>
      </c>
      <c r="J36" s="489"/>
      <c r="K36" s="489"/>
      <c r="L36" s="489"/>
    </row>
    <row r="37" spans="3:12" ht="15.75" customHeight="1">
      <c r="C37" s="559"/>
      <c r="D37" s="489"/>
      <c r="E37" s="552"/>
      <c r="F37" s="553" t="str">
        <f t="shared" ref="F37:F43" si="5">IF(OR($C37=0,E37=0),"",E37*$C37)</f>
        <v/>
      </c>
      <c r="G37" s="489"/>
      <c r="H37" s="552"/>
      <c r="I37" s="553" t="str">
        <f t="shared" si="4"/>
        <v/>
      </c>
      <c r="J37" s="489"/>
      <c r="K37" s="489"/>
      <c r="L37" s="489"/>
    </row>
    <row r="38" spans="3:12" ht="15.75" customHeight="1">
      <c r="C38" s="559"/>
      <c r="D38" s="489"/>
      <c r="E38" s="552"/>
      <c r="F38" s="553" t="str">
        <f t="shared" si="5"/>
        <v/>
      </c>
      <c r="G38" s="489"/>
      <c r="H38" s="552"/>
      <c r="I38" s="553" t="str">
        <f t="shared" si="4"/>
        <v/>
      </c>
      <c r="J38" s="489"/>
      <c r="K38" s="489"/>
      <c r="L38" s="489"/>
    </row>
    <row r="39" spans="3:12" ht="15.75" customHeight="1">
      <c r="C39" s="559"/>
      <c r="D39" s="489"/>
      <c r="E39" s="552"/>
      <c r="F39" s="553" t="str">
        <f t="shared" si="5"/>
        <v/>
      </c>
      <c r="G39" s="489"/>
      <c r="H39" s="552"/>
      <c r="I39" s="553" t="str">
        <f t="shared" si="4"/>
        <v/>
      </c>
      <c r="J39" s="489"/>
      <c r="K39" s="489"/>
      <c r="L39" s="489"/>
    </row>
    <row r="40" spans="3:12" ht="15.75" customHeight="1">
      <c r="C40" s="559"/>
      <c r="D40" s="489"/>
      <c r="E40" s="552"/>
      <c r="F40" s="553" t="str">
        <f t="shared" si="5"/>
        <v/>
      </c>
      <c r="G40" s="489"/>
      <c r="H40" s="552"/>
      <c r="I40" s="553" t="str">
        <f t="shared" si="4"/>
        <v/>
      </c>
      <c r="J40" s="489"/>
      <c r="K40" s="489"/>
      <c r="L40" s="489"/>
    </row>
    <row r="41" spans="3:12" ht="15.75" customHeight="1">
      <c r="C41" s="559"/>
      <c r="D41" s="489"/>
      <c r="E41" s="552"/>
      <c r="F41" s="553" t="str">
        <f t="shared" si="5"/>
        <v/>
      </c>
      <c r="G41" s="489"/>
      <c r="H41" s="552"/>
      <c r="I41" s="553" t="str">
        <f t="shared" si="4"/>
        <v/>
      </c>
      <c r="J41" s="489"/>
      <c r="K41" s="489"/>
      <c r="L41" s="489"/>
    </row>
    <row r="42" spans="3:12" ht="15.75" customHeight="1">
      <c r="C42" s="559"/>
      <c r="D42" s="489"/>
      <c r="E42" s="552"/>
      <c r="F42" s="553" t="str">
        <f t="shared" si="5"/>
        <v/>
      </c>
      <c r="G42" s="489"/>
      <c r="H42" s="552"/>
      <c r="I42" s="553" t="str">
        <f t="shared" si="4"/>
        <v/>
      </c>
      <c r="J42" s="489"/>
      <c r="K42" s="489"/>
      <c r="L42" s="489"/>
    </row>
    <row r="43" spans="3:12" ht="15.75" customHeight="1">
      <c r="C43" s="559"/>
      <c r="D43" s="489"/>
      <c r="E43" s="552"/>
      <c r="F43" s="553" t="str">
        <f t="shared" si="5"/>
        <v/>
      </c>
      <c r="G43" s="489"/>
      <c r="H43" s="552"/>
      <c r="I43" s="553" t="str">
        <f t="shared" si="4"/>
        <v/>
      </c>
      <c r="J43" s="489"/>
      <c r="K43" s="489"/>
      <c r="L43" s="489"/>
    </row>
    <row r="44" spans="3:12" ht="15.75" customHeight="1">
      <c r="C44" s="555" t="s">
        <v>296</v>
      </c>
      <c r="D44" s="489"/>
      <c r="E44" s="556"/>
      <c r="F44" s="557">
        <f>SUM(F31:F43)</f>
        <v>0</v>
      </c>
      <c r="G44" s="489"/>
      <c r="H44" s="556"/>
      <c r="I44" s="557">
        <f>SUM(I31:I43)</f>
        <v>0</v>
      </c>
      <c r="J44" s="489"/>
      <c r="K44" s="489"/>
      <c r="L44" s="489"/>
    </row>
    <row r="45" spans="3:12" ht="5.25" customHeight="1">
      <c r="C45" s="542"/>
      <c r="D45" s="489"/>
      <c r="E45" s="489"/>
      <c r="F45" s="489"/>
      <c r="G45" s="489"/>
      <c r="H45" s="489"/>
      <c r="I45" s="489"/>
      <c r="J45" s="489"/>
      <c r="K45" s="489"/>
      <c r="L45" s="489"/>
    </row>
    <row r="46" spans="3:12" ht="21.75" customHeight="1">
      <c r="C46" s="560" t="s">
        <v>21</v>
      </c>
      <c r="D46" s="521"/>
      <c r="E46" s="561"/>
      <c r="F46" s="562">
        <f>F44+F27</f>
        <v>0</v>
      </c>
      <c r="G46" s="521"/>
      <c r="H46" s="561"/>
      <c r="I46" s="562">
        <f>I44+I27</f>
        <v>0</v>
      </c>
      <c r="J46" s="521"/>
      <c r="K46" s="489"/>
      <c r="L46" s="489"/>
    </row>
    <row r="47" spans="3:12" ht="9.75" customHeight="1">
      <c r="C47" s="542"/>
      <c r="D47" s="489"/>
      <c r="E47" s="489"/>
      <c r="F47" s="489"/>
      <c r="G47" s="489"/>
      <c r="H47" s="489"/>
      <c r="I47" s="489"/>
      <c r="J47" s="489"/>
      <c r="K47" s="489"/>
      <c r="L47" s="489"/>
    </row>
    <row r="48" spans="3:12" ht="21.75" customHeight="1">
      <c r="C48" s="563" t="s">
        <v>1707</v>
      </c>
      <c r="D48" s="521"/>
      <c r="E48" s="564"/>
      <c r="F48" s="562">
        <f>+'A4 Cash'!J8</f>
        <v>0</v>
      </c>
      <c r="G48" s="521"/>
      <c r="H48" s="564"/>
      <c r="I48" s="562">
        <f>I46+I29</f>
        <v>0</v>
      </c>
      <c r="J48" s="521"/>
      <c r="K48" s="489"/>
      <c r="L48" s="489"/>
    </row>
    <row r="49" spans="1:12" ht="15">
      <c r="C49" s="542"/>
      <c r="D49" s="489"/>
      <c r="E49" s="489"/>
      <c r="F49" s="489"/>
      <c r="G49" s="489"/>
      <c r="H49" s="489"/>
      <c r="I49" s="489"/>
      <c r="J49" s="489"/>
      <c r="K49" s="489"/>
      <c r="L49" s="489"/>
    </row>
    <row r="50" spans="1:12" ht="23.25" customHeight="1">
      <c r="C50" s="563" t="s">
        <v>1708</v>
      </c>
      <c r="D50" s="521"/>
      <c r="E50" s="564"/>
      <c r="F50" s="562">
        <f>+F46-F48</f>
        <v>0</v>
      </c>
      <c r="G50" s="521"/>
      <c r="H50" s="564"/>
      <c r="I50" s="562">
        <f>+I46-I48</f>
        <v>0</v>
      </c>
      <c r="J50" s="521"/>
      <c r="K50" s="489"/>
      <c r="L50" s="489"/>
    </row>
    <row r="51" spans="1:12" ht="15">
      <c r="C51" s="489"/>
      <c r="D51" s="489"/>
      <c r="E51" s="489"/>
      <c r="F51" s="489"/>
      <c r="G51" s="489"/>
      <c r="H51" s="489"/>
      <c r="I51" s="489"/>
      <c r="J51" s="489"/>
      <c r="K51" s="489"/>
      <c r="L51" s="489"/>
    </row>
    <row r="52" spans="1:12" ht="19.5" customHeight="1">
      <c r="A52" s="492" t="s">
        <v>1709</v>
      </c>
      <c r="B52" s="489"/>
      <c r="C52" s="500"/>
      <c r="D52" s="500"/>
      <c r="E52" s="500"/>
      <c r="F52" s="500"/>
      <c r="G52" s="500"/>
      <c r="H52" s="565"/>
      <c r="I52" s="565"/>
      <c r="J52" s="489"/>
      <c r="K52" s="489"/>
      <c r="L52" s="489"/>
    </row>
    <row r="53" spans="1:12" ht="19.5" customHeight="1">
      <c r="G53" s="489"/>
      <c r="H53" s="489"/>
      <c r="I53" s="489"/>
      <c r="J53" s="489"/>
      <c r="K53" s="489"/>
      <c r="L53" s="489"/>
    </row>
    <row r="54" spans="1:12" ht="19.5" customHeight="1">
      <c r="B54" s="490" t="s">
        <v>297</v>
      </c>
      <c r="C54" s="500"/>
      <c r="D54" s="500"/>
      <c r="E54" s="565"/>
      <c r="F54" s="490" t="s">
        <v>297</v>
      </c>
      <c r="G54" s="489"/>
      <c r="H54" s="500"/>
      <c r="I54" s="500"/>
      <c r="J54" s="489"/>
      <c r="K54" s="489"/>
      <c r="L54" s="489"/>
    </row>
    <row r="55" spans="1:12" ht="15">
      <c r="B55" s="490" t="s">
        <v>298</v>
      </c>
      <c r="C55" s="489"/>
      <c r="D55" s="489"/>
      <c r="E55" s="489"/>
      <c r="F55" s="490" t="s">
        <v>298</v>
      </c>
      <c r="G55" s="489"/>
      <c r="H55" s="489"/>
      <c r="I55" s="489"/>
      <c r="J55" s="489"/>
      <c r="K55" s="489"/>
      <c r="L55" s="489"/>
    </row>
    <row r="56" spans="1:12" ht="18.75" customHeight="1">
      <c r="C56" s="526"/>
      <c r="D56" s="489"/>
      <c r="E56" s="489"/>
      <c r="F56" s="489"/>
      <c r="G56" s="489"/>
      <c r="H56" s="489"/>
      <c r="I56" s="489"/>
      <c r="J56" s="489"/>
      <c r="K56" s="489"/>
      <c r="L56" s="489"/>
    </row>
    <row r="57" spans="1:12" ht="18.75" customHeight="1">
      <c r="G57" s="489"/>
      <c r="H57" s="489"/>
      <c r="I57" s="489"/>
      <c r="J57" s="489"/>
      <c r="K57" s="489"/>
      <c r="L57" s="489"/>
    </row>
    <row r="58" spans="1:12" ht="15">
      <c r="G58" s="489"/>
      <c r="H58" s="489"/>
      <c r="I58" s="489"/>
      <c r="J58" s="489"/>
      <c r="K58" s="489"/>
      <c r="L58" s="489"/>
    </row>
    <row r="59" spans="1:12" ht="15">
      <c r="C59" s="542"/>
      <c r="D59" s="489"/>
      <c r="E59" s="489"/>
      <c r="F59" s="489"/>
      <c r="G59" s="489"/>
      <c r="H59" s="489"/>
      <c r="I59" s="489"/>
      <c r="J59" s="489"/>
      <c r="K59" s="489"/>
      <c r="L59" s="489"/>
    </row>
    <row r="60" spans="1:12" ht="15">
      <c r="C60" s="542"/>
      <c r="D60" s="489"/>
      <c r="E60" s="489"/>
      <c r="F60" s="489"/>
      <c r="G60" s="489"/>
      <c r="H60" s="489"/>
      <c r="I60" s="489"/>
      <c r="J60" s="489"/>
      <c r="K60" s="489"/>
      <c r="L60" s="489"/>
    </row>
    <row r="61" spans="1:12" ht="15">
      <c r="C61" s="542"/>
      <c r="D61" s="489"/>
      <c r="E61" s="489"/>
      <c r="F61" s="489" t="s">
        <v>92</v>
      </c>
      <c r="G61" s="489"/>
      <c r="H61" s="489"/>
      <c r="I61" s="489"/>
      <c r="J61" s="489"/>
      <c r="K61" s="489"/>
      <c r="L61" s="489"/>
    </row>
  </sheetData>
  <mergeCells count="7">
    <mergeCell ref="C29:C30"/>
    <mergeCell ref="A4:L4"/>
    <mergeCell ref="D5:E5"/>
    <mergeCell ref="C7:D7"/>
    <mergeCell ref="C8:D8"/>
    <mergeCell ref="C9:D9"/>
    <mergeCell ref="C12:C13"/>
  </mergeCells>
  <pageMargins left="0.70826771653543308" right="0.70826771653543308" top="1.1417322834645671" bottom="1.1417322834645671" header="0.74803149606299213" footer="0.74803149606299213"/>
  <pageSetup paperSize="9" scale="71" orientation="portrait" r:id="rId1"/>
  <headerFooter alignWithMargins="0"/>
  <rowBreaks count="1" manualBreakCount="1">
    <brk id="5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Z179"/>
  <sheetViews>
    <sheetView topLeftCell="D1" workbookViewId="0">
      <selection activeCell="A10" sqref="A10:R10"/>
    </sheetView>
  </sheetViews>
  <sheetFormatPr baseColWidth="10" defaultColWidth="11.42578125" defaultRowHeight="14.45" customHeight="1"/>
  <cols>
    <col min="1" max="5" width="11" customWidth="1"/>
    <col min="6" max="6" width="26.42578125" customWidth="1"/>
    <col min="7" max="7" width="16.42578125" customWidth="1"/>
    <col min="8" max="10" width="15.42578125" customWidth="1"/>
    <col min="11" max="11" width="11.85546875" customWidth="1"/>
    <col min="12" max="12" width="15.42578125" customWidth="1"/>
    <col min="13" max="14" width="11" customWidth="1"/>
    <col min="15" max="15" width="18.7109375" customWidth="1"/>
    <col min="16" max="18" width="11" customWidth="1"/>
    <col min="19" max="19" width="12.5703125" customWidth="1"/>
    <col min="20" max="26" width="11" customWidth="1"/>
    <col min="27" max="16380" width="11.42578125" customWidth="1"/>
  </cols>
  <sheetData>
    <row r="1" spans="1:26" ht="15.75">
      <c r="A1" s="427"/>
      <c r="C1" s="428" t="s">
        <v>251</v>
      </c>
      <c r="D1" s="428"/>
      <c r="E1" s="429"/>
      <c r="F1" s="808">
        <f>+'INFO PROJET'!B5:B5</f>
        <v>0</v>
      </c>
      <c r="G1" s="431"/>
      <c r="H1" s="432"/>
      <c r="I1" s="432"/>
      <c r="J1" s="433"/>
      <c r="K1" s="432"/>
      <c r="L1" s="434"/>
      <c r="M1" s="435"/>
      <c r="N1" s="436"/>
      <c r="U1" s="427"/>
      <c r="V1" s="427"/>
    </row>
    <row r="2" spans="1:26" ht="15.75" thickBot="1">
      <c r="A2" s="427"/>
      <c r="C2" s="437"/>
      <c r="D2" s="437"/>
      <c r="E2" s="438"/>
      <c r="F2" s="438"/>
      <c r="G2" s="438"/>
      <c r="H2" s="432"/>
      <c r="I2" s="432"/>
      <c r="J2" s="433"/>
      <c r="K2" s="432"/>
      <c r="L2" s="439"/>
      <c r="M2" s="438"/>
      <c r="N2" s="440"/>
      <c r="U2" s="427"/>
      <c r="V2" s="427"/>
    </row>
    <row r="3" spans="1:26" ht="15.75">
      <c r="A3" s="427"/>
      <c r="C3" s="441" t="s">
        <v>1699</v>
      </c>
      <c r="D3" s="843"/>
      <c r="E3" s="442"/>
      <c r="F3" s="443">
        <v>2027</v>
      </c>
      <c r="G3" s="438"/>
      <c r="H3" s="444" t="s">
        <v>252</v>
      </c>
      <c r="I3" s="664"/>
      <c r="J3" s="666">
        <f>+'A3 Banque'!J8</f>
        <v>0</v>
      </c>
      <c r="K3" s="665"/>
      <c r="L3" s="666">
        <f>+'A3 Banque'!L8</f>
        <v>0</v>
      </c>
      <c r="M3" s="435"/>
      <c r="N3" s="852" t="s">
        <v>253</v>
      </c>
      <c r="O3" s="853" t="s">
        <v>363</v>
      </c>
      <c r="P3" s="853" t="s">
        <v>364</v>
      </c>
      <c r="Q3" s="853" t="s">
        <v>365</v>
      </c>
      <c r="R3" s="853" t="s">
        <v>366</v>
      </c>
      <c r="S3" s="853" t="s">
        <v>367</v>
      </c>
      <c r="T3" s="853" t="s">
        <v>368</v>
      </c>
      <c r="U3" s="853" t="s">
        <v>369</v>
      </c>
      <c r="V3" s="853" t="s">
        <v>370</v>
      </c>
      <c r="W3" s="853" t="s">
        <v>371</v>
      </c>
      <c r="X3" s="853" t="s">
        <v>372</v>
      </c>
      <c r="Y3" s="853" t="s">
        <v>373</v>
      </c>
      <c r="Z3" s="854" t="s">
        <v>374</v>
      </c>
    </row>
    <row r="4" spans="1:26" ht="16.5" thickBot="1">
      <c r="A4" s="427"/>
      <c r="C4" s="448" t="s">
        <v>266</v>
      </c>
      <c r="D4" s="844"/>
      <c r="E4" s="449"/>
      <c r="F4" s="450"/>
      <c r="G4" s="438"/>
      <c r="H4" s="432"/>
      <c r="I4" s="432"/>
      <c r="J4" s="433"/>
      <c r="K4" s="432"/>
      <c r="L4" s="434"/>
      <c r="M4" s="435"/>
      <c r="N4" s="855">
        <f>+F6</f>
        <v>0</v>
      </c>
      <c r="O4" s="928">
        <f>+'A3 Banque'!Z4</f>
        <v>655.95699999999999</v>
      </c>
      <c r="P4" s="928">
        <f>+O4</f>
        <v>655.95699999999999</v>
      </c>
      <c r="Q4" s="928">
        <f t="shared" ref="Q4:Z4" si="0">+P4</f>
        <v>655.95699999999999</v>
      </c>
      <c r="R4" s="928">
        <f t="shared" si="0"/>
        <v>655.95699999999999</v>
      </c>
      <c r="S4" s="928">
        <f t="shared" si="0"/>
        <v>655.95699999999999</v>
      </c>
      <c r="T4" s="928">
        <f t="shared" si="0"/>
        <v>655.95699999999999</v>
      </c>
      <c r="U4" s="928">
        <f t="shared" si="0"/>
        <v>655.95699999999999</v>
      </c>
      <c r="V4" s="928">
        <f t="shared" si="0"/>
        <v>655.95699999999999</v>
      </c>
      <c r="W4" s="928">
        <f t="shared" si="0"/>
        <v>655.95699999999999</v>
      </c>
      <c r="X4" s="928">
        <f t="shared" si="0"/>
        <v>655.95699999999999</v>
      </c>
      <c r="Y4" s="928">
        <f t="shared" si="0"/>
        <v>655.95699999999999</v>
      </c>
      <c r="Z4" s="929">
        <f t="shared" si="0"/>
        <v>655.95699999999999</v>
      </c>
    </row>
    <row r="5" spans="1:26" ht="15.75">
      <c r="A5" s="427"/>
      <c r="C5" s="448" t="s">
        <v>268</v>
      </c>
      <c r="D5" s="844"/>
      <c r="E5" s="449"/>
      <c r="F5" s="450" t="s">
        <v>299</v>
      </c>
      <c r="G5" s="438"/>
      <c r="H5" s="432"/>
      <c r="I5" s="432"/>
      <c r="J5" s="433"/>
      <c r="K5" s="432"/>
      <c r="L5" s="434"/>
      <c r="M5" s="435"/>
      <c r="N5" s="850"/>
      <c r="O5" s="850"/>
      <c r="P5" s="850"/>
      <c r="Q5" s="850"/>
      <c r="R5" s="850"/>
      <c r="S5" s="850"/>
      <c r="T5" s="850"/>
      <c r="U5" s="850"/>
      <c r="V5" s="850"/>
      <c r="W5" s="850"/>
      <c r="X5" s="850"/>
      <c r="Y5" s="850"/>
      <c r="Z5" s="850"/>
    </row>
    <row r="6" spans="1:26" ht="15.75">
      <c r="A6" s="427"/>
      <c r="C6" s="448" t="s">
        <v>253</v>
      </c>
      <c r="D6" s="844"/>
      <c r="E6" s="449"/>
      <c r="F6" s="953">
        <f>+'INFO PROJET'!B12</f>
        <v>0</v>
      </c>
      <c r="G6" s="1214"/>
      <c r="H6" s="444" t="s">
        <v>270</v>
      </c>
      <c r="I6" s="444" t="s">
        <v>271</v>
      </c>
      <c r="J6" s="444" t="s">
        <v>210</v>
      </c>
      <c r="K6" s="446"/>
      <c r="L6" s="445" t="s">
        <v>272</v>
      </c>
      <c r="M6" s="451"/>
      <c r="N6" s="850"/>
      <c r="O6" s="850"/>
      <c r="P6" s="850"/>
      <c r="Q6" s="850"/>
      <c r="R6" s="850"/>
      <c r="S6" s="850"/>
      <c r="T6" s="850"/>
      <c r="U6" s="850"/>
      <c r="V6" s="850"/>
      <c r="W6" s="850"/>
      <c r="X6" s="850"/>
      <c r="Y6" s="850"/>
      <c r="Z6" s="850"/>
    </row>
    <row r="7" spans="1:26" ht="15.75">
      <c r="A7" s="427"/>
      <c r="C7" s="452" t="s">
        <v>273</v>
      </c>
      <c r="D7" s="845"/>
      <c r="E7" s="453"/>
      <c r="F7" s="454"/>
      <c r="G7" s="1214"/>
      <c r="H7" s="455">
        <f>SUM(H11:H176)</f>
        <v>0</v>
      </c>
      <c r="I7" s="455">
        <f>SUM(I11:I176)</f>
        <v>0</v>
      </c>
      <c r="J7" s="456">
        <f>H7-I7</f>
        <v>0</v>
      </c>
      <c r="K7" s="446"/>
      <c r="L7" s="457">
        <f>SUM(L11:L176)</f>
        <v>0</v>
      </c>
      <c r="M7" s="451"/>
      <c r="N7" s="850"/>
      <c r="O7" s="850"/>
      <c r="P7" s="850"/>
      <c r="Q7" s="850"/>
      <c r="R7" s="850"/>
      <c r="S7" s="850"/>
      <c r="T7" s="850"/>
      <c r="U7" s="850"/>
      <c r="V7" s="850"/>
      <c r="W7" s="850"/>
      <c r="X7" s="850"/>
      <c r="Y7" s="850"/>
      <c r="Z7" s="850"/>
    </row>
    <row r="8" spans="1:26" ht="15.75">
      <c r="A8" s="427"/>
      <c r="B8" s="458"/>
      <c r="C8" s="458"/>
      <c r="D8" s="458"/>
      <c r="E8" s="459"/>
      <c r="F8" s="460"/>
      <c r="G8" s="438"/>
      <c r="H8" s="461" t="s">
        <v>300</v>
      </c>
      <c r="I8" s="462"/>
      <c r="J8" s="456">
        <f>J176</f>
        <v>0</v>
      </c>
      <c r="K8" s="446"/>
      <c r="L8" s="457">
        <f>+L7+L3</f>
        <v>0</v>
      </c>
      <c r="M8" s="451"/>
      <c r="N8" s="463"/>
      <c r="U8" s="427"/>
      <c r="V8" s="427"/>
    </row>
    <row r="9" spans="1:26" ht="18">
      <c r="A9" s="464">
        <v>1</v>
      </c>
      <c r="B9" s="464">
        <v>2</v>
      </c>
      <c r="C9" s="464">
        <v>3</v>
      </c>
      <c r="D9" s="464">
        <v>4</v>
      </c>
      <c r="E9" s="464">
        <v>5</v>
      </c>
      <c r="F9" s="464">
        <v>6</v>
      </c>
      <c r="G9" s="464">
        <v>7</v>
      </c>
      <c r="H9" s="464">
        <v>8</v>
      </c>
      <c r="I9" s="464">
        <v>9</v>
      </c>
      <c r="J9" s="464">
        <v>10</v>
      </c>
      <c r="K9" s="464">
        <v>11</v>
      </c>
      <c r="L9" s="464">
        <v>12</v>
      </c>
      <c r="M9" s="464">
        <v>13</v>
      </c>
      <c r="N9" s="464">
        <v>14</v>
      </c>
      <c r="O9" s="464">
        <v>15</v>
      </c>
      <c r="P9" s="464">
        <v>16</v>
      </c>
      <c r="Q9" s="464">
        <v>17</v>
      </c>
      <c r="R9" s="464">
        <v>18</v>
      </c>
    </row>
    <row r="10" spans="1:26" ht="33.75">
      <c r="A10" s="465" t="s">
        <v>275</v>
      </c>
      <c r="B10" s="465" t="s">
        <v>276</v>
      </c>
      <c r="C10" s="536" t="s">
        <v>277</v>
      </c>
      <c r="D10" s="846" t="s">
        <v>1700</v>
      </c>
      <c r="E10" s="847" t="s">
        <v>1701</v>
      </c>
      <c r="F10" s="465" t="s">
        <v>278</v>
      </c>
      <c r="G10" s="465" t="s">
        <v>279</v>
      </c>
      <c r="H10" s="465" t="s">
        <v>270</v>
      </c>
      <c r="I10" s="465" t="s">
        <v>271</v>
      </c>
      <c r="J10" s="465" t="s">
        <v>210</v>
      </c>
      <c r="K10" s="926" t="s">
        <v>206</v>
      </c>
      <c r="L10" s="467" t="s">
        <v>281</v>
      </c>
      <c r="M10" s="465" t="s">
        <v>282</v>
      </c>
      <c r="N10" s="465" t="s">
        <v>283</v>
      </c>
      <c r="O10" s="465" t="s">
        <v>284</v>
      </c>
      <c r="P10" s="465" t="s">
        <v>285</v>
      </c>
      <c r="Q10" s="465" t="s">
        <v>286</v>
      </c>
      <c r="R10" s="465" t="s">
        <v>287</v>
      </c>
    </row>
    <row r="11" spans="1:26" ht="15">
      <c r="A11" s="468"/>
      <c r="B11" s="469"/>
      <c r="C11" s="537"/>
      <c r="D11" s="848" t="str">
        <f>"Banque-"&amp;Q11</f>
        <v>Banque-01/1900</v>
      </c>
      <c r="E11" s="849"/>
      <c r="F11" s="471"/>
      <c r="G11" s="472"/>
      <c r="H11" s="965"/>
      <c r="I11" s="966"/>
      <c r="J11" s="967">
        <f>+H11-I11+J3</f>
        <v>0</v>
      </c>
      <c r="K11" s="968">
        <f t="shared" ref="K11:K74" si="1">+IFERROR((+INDEX($O$4:$Z$4,MATCH(Q11,$O$3:$Z$3,0))),0)</f>
        <v>0</v>
      </c>
      <c r="L11" s="473">
        <f t="shared" ref="L11:L74" si="2">IFERROR((H11/K11-I11/K11),0)</f>
        <v>0</v>
      </c>
      <c r="M11" s="474"/>
      <c r="N11" s="706">
        <f>+IF(A11="",0,IF(A11=Table!$A$5,L11,(IF(A11=Table!$A$3,0,IF(A11=Table!$A$4,L11,0)))))</f>
        <v>0</v>
      </c>
      <c r="O11" s="672"/>
      <c r="P11" s="707">
        <f>-IF(A11=Table!$A$5,I11,0)+IF(A11=Table!$A$5,H11,0)</f>
        <v>0</v>
      </c>
      <c r="Q11" s="539" t="str">
        <f t="shared" ref="Q11:Q74" si="3">+TEXT(B11,"mm/aaaa")</f>
        <v>01/1900</v>
      </c>
      <c r="R11" s="475">
        <f>ROUNDUP(MONTH(Q11)/3,0)</f>
        <v>1</v>
      </c>
    </row>
    <row r="12" spans="1:26" ht="15">
      <c r="A12" s="468"/>
      <c r="B12" s="469"/>
      <c r="C12" s="537"/>
      <c r="D12" s="848" t="str">
        <f t="shared" ref="D12:D75" si="4">"Banque-"&amp;Q12</f>
        <v>Banque-01/1900</v>
      </c>
      <c r="E12" s="470"/>
      <c r="F12" s="471"/>
      <c r="G12" s="472"/>
      <c r="H12" s="965"/>
      <c r="I12" s="966"/>
      <c r="J12" s="967">
        <f t="shared" ref="J12:J75" si="5">+J11+H12-I12</f>
        <v>0</v>
      </c>
      <c r="K12" s="968">
        <f t="shared" si="1"/>
        <v>0</v>
      </c>
      <c r="L12" s="473">
        <f t="shared" si="2"/>
        <v>0</v>
      </c>
      <c r="M12" s="474"/>
      <c r="N12" s="706">
        <f>+IF(A12="",0,IF(A12=Table!$A$5,L12,(IF(A12=Table!$A$3,0,IF(A12=Table!$A$4,L12,0)))))</f>
        <v>0</v>
      </c>
      <c r="O12" s="672"/>
      <c r="P12" s="707">
        <f>-IF(A12=Table!$A$5,I12,0)+IF(A12=Table!$A$5,H12,0)</f>
        <v>0</v>
      </c>
      <c r="Q12" s="539" t="str">
        <f t="shared" si="3"/>
        <v>01/1900</v>
      </c>
      <c r="R12" s="475">
        <f t="shared" ref="R12:R75" si="6">ROUNDUP(MONTH(Q12)/3,0)</f>
        <v>1</v>
      </c>
    </row>
    <row r="13" spans="1:26" ht="15">
      <c r="A13" s="468"/>
      <c r="B13" s="469"/>
      <c r="C13" s="537"/>
      <c r="D13" s="848" t="str">
        <f t="shared" si="4"/>
        <v>Banque-01/1900</v>
      </c>
      <c r="E13" s="470"/>
      <c r="F13" s="471"/>
      <c r="G13" s="472"/>
      <c r="H13" s="965"/>
      <c r="I13" s="966"/>
      <c r="J13" s="967">
        <f t="shared" si="5"/>
        <v>0</v>
      </c>
      <c r="K13" s="968">
        <f t="shared" si="1"/>
        <v>0</v>
      </c>
      <c r="L13" s="473">
        <f t="shared" si="2"/>
        <v>0</v>
      </c>
      <c r="M13" s="474"/>
      <c r="N13" s="706">
        <f>+IF(A13="",0,IF(A13=Table!$A$5,L13,(IF(A13=Table!$A$3,0,IF(A13=Table!$A$4,L13,0)))))</f>
        <v>0</v>
      </c>
      <c r="O13" s="672"/>
      <c r="P13" s="707">
        <f>-IF(A13=Table!$A$5,I13,0)+IF(A13=Table!$A$5,H13,0)</f>
        <v>0</v>
      </c>
      <c r="Q13" s="539" t="str">
        <f t="shared" si="3"/>
        <v>01/1900</v>
      </c>
      <c r="R13" s="475">
        <f t="shared" si="6"/>
        <v>1</v>
      </c>
    </row>
    <row r="14" spans="1:26" ht="15">
      <c r="A14" s="468"/>
      <c r="B14" s="469"/>
      <c r="C14" s="537"/>
      <c r="D14" s="848" t="str">
        <f t="shared" si="4"/>
        <v>Banque-01/1900</v>
      </c>
      <c r="E14" s="470"/>
      <c r="F14" s="471"/>
      <c r="G14" s="472"/>
      <c r="H14" s="965"/>
      <c r="I14" s="966"/>
      <c r="J14" s="967">
        <f t="shared" si="5"/>
        <v>0</v>
      </c>
      <c r="K14" s="968">
        <f t="shared" si="1"/>
        <v>0</v>
      </c>
      <c r="L14" s="473">
        <f t="shared" si="2"/>
        <v>0</v>
      </c>
      <c r="M14" s="474"/>
      <c r="N14" s="706">
        <f>+IF(A14="",0,IF(A14=Table!$A$5,L14,(IF(A14=Table!$A$3,0,IF(A14=Table!$A$4,L14,0)))))</f>
        <v>0</v>
      </c>
      <c r="O14" s="672"/>
      <c r="P14" s="707">
        <f>-IF(A14=Table!$A$5,I14,0)+IF(A14=Table!$A$5,H14,0)</f>
        <v>0</v>
      </c>
      <c r="Q14" s="539" t="str">
        <f t="shared" si="3"/>
        <v>01/1900</v>
      </c>
      <c r="R14" s="475">
        <f t="shared" si="6"/>
        <v>1</v>
      </c>
    </row>
    <row r="15" spans="1:26" ht="15">
      <c r="A15" s="468"/>
      <c r="B15" s="469"/>
      <c r="C15" s="537"/>
      <c r="D15" s="848" t="str">
        <f t="shared" si="4"/>
        <v>Banque-01/1900</v>
      </c>
      <c r="E15" s="470"/>
      <c r="F15" s="471"/>
      <c r="G15" s="472"/>
      <c r="H15" s="965"/>
      <c r="I15" s="966"/>
      <c r="J15" s="967">
        <f t="shared" si="5"/>
        <v>0</v>
      </c>
      <c r="K15" s="968">
        <f t="shared" si="1"/>
        <v>0</v>
      </c>
      <c r="L15" s="473">
        <f t="shared" si="2"/>
        <v>0</v>
      </c>
      <c r="M15" s="474"/>
      <c r="N15" s="706">
        <f>+IF(A15="",0,IF(A15=Table!$A$5,L15,(IF(A15=Table!$A$3,0,IF(A15=Table!$A$4,L15,0)))))</f>
        <v>0</v>
      </c>
      <c r="O15" s="672"/>
      <c r="P15" s="707">
        <f>-IF(A15=Table!$A$5,I15,0)+IF(A15=Table!$A$5,H15,0)</f>
        <v>0</v>
      </c>
      <c r="Q15" s="539" t="str">
        <f t="shared" si="3"/>
        <v>01/1900</v>
      </c>
      <c r="R15" s="475">
        <f t="shared" si="6"/>
        <v>1</v>
      </c>
    </row>
    <row r="16" spans="1:26" ht="15">
      <c r="A16" s="468"/>
      <c r="B16" s="469"/>
      <c r="C16" s="537"/>
      <c r="D16" s="848" t="str">
        <f t="shared" si="4"/>
        <v>Banque-01/1900</v>
      </c>
      <c r="E16" s="470"/>
      <c r="F16" s="471"/>
      <c r="G16" s="472"/>
      <c r="H16" s="965"/>
      <c r="I16" s="966"/>
      <c r="J16" s="967">
        <f t="shared" si="5"/>
        <v>0</v>
      </c>
      <c r="K16" s="968">
        <f t="shared" si="1"/>
        <v>0</v>
      </c>
      <c r="L16" s="473">
        <f t="shared" si="2"/>
        <v>0</v>
      </c>
      <c r="M16" s="474"/>
      <c r="N16" s="706">
        <f>+IF(A16="",0,IF(A16=Table!$A$5,L16,(IF(A16=Table!$A$3,0,IF(A16=Table!$A$4,L16,0)))))</f>
        <v>0</v>
      </c>
      <c r="O16" s="672"/>
      <c r="P16" s="707">
        <f>-IF(A16=Table!$A$5,I16,0)+IF(A16=Table!$A$5,H16,0)</f>
        <v>0</v>
      </c>
      <c r="Q16" s="539" t="str">
        <f t="shared" si="3"/>
        <v>01/1900</v>
      </c>
      <c r="R16" s="475">
        <f t="shared" si="6"/>
        <v>1</v>
      </c>
    </row>
    <row r="17" spans="1:18" ht="15">
      <c r="A17" s="468"/>
      <c r="B17" s="469"/>
      <c r="C17" s="537"/>
      <c r="D17" s="848" t="str">
        <f t="shared" si="4"/>
        <v>Banque-01/1900</v>
      </c>
      <c r="E17" s="470"/>
      <c r="F17" s="471"/>
      <c r="G17" s="472"/>
      <c r="H17" s="965"/>
      <c r="I17" s="966"/>
      <c r="J17" s="967">
        <f t="shared" si="5"/>
        <v>0</v>
      </c>
      <c r="K17" s="968">
        <f t="shared" si="1"/>
        <v>0</v>
      </c>
      <c r="L17" s="473">
        <f t="shared" si="2"/>
        <v>0</v>
      </c>
      <c r="M17" s="474"/>
      <c r="N17" s="706">
        <f>+IF(A17="",0,IF(A17=Table!$A$5,L17,(IF(A17=Table!$A$3,0,IF(A17=Table!$A$4,L17,0)))))</f>
        <v>0</v>
      </c>
      <c r="O17" s="672"/>
      <c r="P17" s="707">
        <f>-IF(A17=Table!$A$5,I17,0)+IF(A17=Table!$A$5,H17,0)</f>
        <v>0</v>
      </c>
      <c r="Q17" s="539" t="str">
        <f t="shared" si="3"/>
        <v>01/1900</v>
      </c>
      <c r="R17" s="475">
        <f t="shared" si="6"/>
        <v>1</v>
      </c>
    </row>
    <row r="18" spans="1:18" ht="15">
      <c r="A18" s="468"/>
      <c r="B18" s="469"/>
      <c r="C18" s="537"/>
      <c r="D18" s="848" t="str">
        <f t="shared" si="4"/>
        <v>Banque-01/1900</v>
      </c>
      <c r="E18" s="470"/>
      <c r="F18" s="471"/>
      <c r="G18" s="472"/>
      <c r="H18" s="965"/>
      <c r="I18" s="966"/>
      <c r="J18" s="967">
        <f t="shared" si="5"/>
        <v>0</v>
      </c>
      <c r="K18" s="968">
        <f t="shared" si="1"/>
        <v>0</v>
      </c>
      <c r="L18" s="473">
        <f t="shared" si="2"/>
        <v>0</v>
      </c>
      <c r="M18" s="474"/>
      <c r="N18" s="706">
        <f>+IF(A18="",0,IF(A18=Table!$A$5,L18,(IF(A18=Table!$A$3,0,IF(A18=Table!$A$4,L18,0)))))</f>
        <v>0</v>
      </c>
      <c r="O18" s="672"/>
      <c r="P18" s="707">
        <f>-IF(A18=Table!$A$5,I18,0)+IF(A18=Table!$A$5,H18,0)</f>
        <v>0</v>
      </c>
      <c r="Q18" s="539" t="str">
        <f t="shared" si="3"/>
        <v>01/1900</v>
      </c>
      <c r="R18" s="475">
        <f t="shared" si="6"/>
        <v>1</v>
      </c>
    </row>
    <row r="19" spans="1:18" ht="15">
      <c r="A19" s="468"/>
      <c r="B19" s="469"/>
      <c r="C19" s="537"/>
      <c r="D19" s="848" t="str">
        <f t="shared" si="4"/>
        <v>Banque-01/1900</v>
      </c>
      <c r="E19" s="470"/>
      <c r="F19" s="471"/>
      <c r="G19" s="472"/>
      <c r="H19" s="965"/>
      <c r="I19" s="966"/>
      <c r="J19" s="967">
        <f t="shared" si="5"/>
        <v>0</v>
      </c>
      <c r="K19" s="968">
        <f t="shared" si="1"/>
        <v>0</v>
      </c>
      <c r="L19" s="473">
        <f t="shared" si="2"/>
        <v>0</v>
      </c>
      <c r="M19" s="474"/>
      <c r="N19" s="706">
        <f>+IF(A19="",0,IF(A19=Table!$A$5,L19,(IF(A19=Table!$A$3,0,IF(A19=Table!$A$4,L19,0)))))</f>
        <v>0</v>
      </c>
      <c r="O19" s="672"/>
      <c r="P19" s="707">
        <f>-IF(A19=Table!$A$5,I19,0)+IF(A19=Table!$A$5,H19,0)</f>
        <v>0</v>
      </c>
      <c r="Q19" s="539" t="str">
        <f t="shared" si="3"/>
        <v>01/1900</v>
      </c>
      <c r="R19" s="475">
        <f t="shared" si="6"/>
        <v>1</v>
      </c>
    </row>
    <row r="20" spans="1:18" ht="15">
      <c r="A20" s="468"/>
      <c r="B20" s="469"/>
      <c r="C20" s="537"/>
      <c r="D20" s="848" t="str">
        <f t="shared" si="4"/>
        <v>Banque-01/1900</v>
      </c>
      <c r="E20" s="470"/>
      <c r="F20" s="471"/>
      <c r="G20" s="472"/>
      <c r="H20" s="965"/>
      <c r="I20" s="966"/>
      <c r="J20" s="967">
        <f t="shared" si="5"/>
        <v>0</v>
      </c>
      <c r="K20" s="968">
        <f t="shared" si="1"/>
        <v>0</v>
      </c>
      <c r="L20" s="473">
        <f t="shared" si="2"/>
        <v>0</v>
      </c>
      <c r="M20" s="474"/>
      <c r="N20" s="706">
        <f>+IF(A20="",0,IF(A20=Table!$A$5,L20,(IF(A20=Table!$A$3,0,IF(A20=Table!$A$4,L20,0)))))</f>
        <v>0</v>
      </c>
      <c r="O20" s="672"/>
      <c r="P20" s="707">
        <f>-IF(A20=Table!$A$5,I20,0)+IF(A20=Table!$A$5,H20,0)</f>
        <v>0</v>
      </c>
      <c r="Q20" s="539" t="str">
        <f t="shared" si="3"/>
        <v>01/1900</v>
      </c>
      <c r="R20" s="475">
        <f t="shared" si="6"/>
        <v>1</v>
      </c>
    </row>
    <row r="21" spans="1:18" ht="15">
      <c r="A21" s="468"/>
      <c r="B21" s="469"/>
      <c r="C21" s="537"/>
      <c r="D21" s="848" t="str">
        <f t="shared" si="4"/>
        <v>Banque-01/1900</v>
      </c>
      <c r="E21" s="470"/>
      <c r="F21" s="471"/>
      <c r="G21" s="472"/>
      <c r="H21" s="965"/>
      <c r="I21" s="966"/>
      <c r="J21" s="967">
        <f t="shared" si="5"/>
        <v>0</v>
      </c>
      <c r="K21" s="968">
        <f t="shared" si="1"/>
        <v>0</v>
      </c>
      <c r="L21" s="473">
        <f t="shared" si="2"/>
        <v>0</v>
      </c>
      <c r="M21" s="474"/>
      <c r="N21" s="706">
        <f>+IF(A21="",0,IF(A21=Table!$A$5,L21,(IF(A21=Table!$A$3,0,IF(A21=Table!$A$4,L21,0)))))</f>
        <v>0</v>
      </c>
      <c r="O21" s="672"/>
      <c r="P21" s="707">
        <f>-IF(A21=Table!$A$5,I21,0)+IF(A21=Table!$A$5,H21,0)</f>
        <v>0</v>
      </c>
      <c r="Q21" s="539" t="str">
        <f t="shared" si="3"/>
        <v>01/1900</v>
      </c>
      <c r="R21" s="475">
        <f t="shared" si="6"/>
        <v>1</v>
      </c>
    </row>
    <row r="22" spans="1:18" ht="15">
      <c r="A22" s="468"/>
      <c r="B22" s="469"/>
      <c r="C22" s="537"/>
      <c r="D22" s="848" t="str">
        <f t="shared" si="4"/>
        <v>Banque-01/1900</v>
      </c>
      <c r="E22" s="470"/>
      <c r="F22" s="471"/>
      <c r="G22" s="472"/>
      <c r="H22" s="965"/>
      <c r="I22" s="966"/>
      <c r="J22" s="967">
        <f t="shared" si="5"/>
        <v>0</v>
      </c>
      <c r="K22" s="968">
        <f t="shared" si="1"/>
        <v>0</v>
      </c>
      <c r="L22" s="473">
        <f t="shared" si="2"/>
        <v>0</v>
      </c>
      <c r="M22" s="474"/>
      <c r="N22" s="706">
        <f>+IF(A22="",0,IF(A22=Table!$A$5,L22,(IF(A22=Table!$A$3,0,IF(A22=Table!$A$4,L22,0)))))</f>
        <v>0</v>
      </c>
      <c r="O22" s="672"/>
      <c r="P22" s="707">
        <f>-IF(A22=Table!$A$5,I22,0)+IF(A22=Table!$A$5,H22,0)</f>
        <v>0</v>
      </c>
      <c r="Q22" s="539" t="str">
        <f t="shared" si="3"/>
        <v>01/1900</v>
      </c>
      <c r="R22" s="475">
        <f t="shared" si="6"/>
        <v>1</v>
      </c>
    </row>
    <row r="23" spans="1:18" ht="15">
      <c r="A23" s="468"/>
      <c r="B23" s="469"/>
      <c r="C23" s="537"/>
      <c r="D23" s="848" t="str">
        <f t="shared" si="4"/>
        <v>Banque-01/1900</v>
      </c>
      <c r="E23" s="470"/>
      <c r="F23" s="471"/>
      <c r="G23" s="472"/>
      <c r="H23" s="965"/>
      <c r="I23" s="966"/>
      <c r="J23" s="967">
        <f t="shared" si="5"/>
        <v>0</v>
      </c>
      <c r="K23" s="968">
        <f t="shared" si="1"/>
        <v>0</v>
      </c>
      <c r="L23" s="473">
        <f t="shared" si="2"/>
        <v>0</v>
      </c>
      <c r="M23" s="474"/>
      <c r="N23" s="706">
        <f>+IF(A23="",0,IF(A23=Table!$A$5,L23,(IF(A23=Table!$A$3,0,IF(A23=Table!$A$4,L23,0)))))</f>
        <v>0</v>
      </c>
      <c r="O23" s="672"/>
      <c r="P23" s="707">
        <f>-IF(A23=Table!$A$5,I23,0)+IF(A23=Table!$A$5,H23,0)</f>
        <v>0</v>
      </c>
      <c r="Q23" s="539" t="str">
        <f t="shared" si="3"/>
        <v>01/1900</v>
      </c>
      <c r="R23" s="475">
        <f t="shared" si="6"/>
        <v>1</v>
      </c>
    </row>
    <row r="24" spans="1:18" ht="15">
      <c r="A24" s="468"/>
      <c r="B24" s="469"/>
      <c r="C24" s="537"/>
      <c r="D24" s="848" t="str">
        <f t="shared" si="4"/>
        <v>Banque-01/1900</v>
      </c>
      <c r="E24" s="470"/>
      <c r="F24" s="471"/>
      <c r="G24" s="472"/>
      <c r="H24" s="965"/>
      <c r="I24" s="966"/>
      <c r="J24" s="967">
        <f t="shared" si="5"/>
        <v>0</v>
      </c>
      <c r="K24" s="968">
        <f t="shared" si="1"/>
        <v>0</v>
      </c>
      <c r="L24" s="473">
        <f t="shared" si="2"/>
        <v>0</v>
      </c>
      <c r="M24" s="474"/>
      <c r="N24" s="706">
        <f>+IF(A24="",0,IF(A24=Table!$A$5,L24,(IF(A24=Table!$A$3,0,IF(A24=Table!$A$4,L24,0)))))</f>
        <v>0</v>
      </c>
      <c r="O24" s="672"/>
      <c r="P24" s="707">
        <f>-IF(A24=Table!$A$5,I24,0)+IF(A24=Table!$A$5,H24,0)</f>
        <v>0</v>
      </c>
      <c r="Q24" s="539" t="str">
        <f t="shared" si="3"/>
        <v>01/1900</v>
      </c>
      <c r="R24" s="475">
        <f t="shared" si="6"/>
        <v>1</v>
      </c>
    </row>
    <row r="25" spans="1:18" ht="15">
      <c r="A25" s="468"/>
      <c r="B25" s="469"/>
      <c r="C25" s="537"/>
      <c r="D25" s="848" t="str">
        <f t="shared" si="4"/>
        <v>Banque-01/1900</v>
      </c>
      <c r="E25" s="470"/>
      <c r="F25" s="471"/>
      <c r="G25" s="472"/>
      <c r="H25" s="965"/>
      <c r="I25" s="966"/>
      <c r="J25" s="967">
        <f t="shared" si="5"/>
        <v>0</v>
      </c>
      <c r="K25" s="968">
        <f t="shared" si="1"/>
        <v>0</v>
      </c>
      <c r="L25" s="473">
        <f t="shared" si="2"/>
        <v>0</v>
      </c>
      <c r="M25" s="474"/>
      <c r="N25" s="706">
        <f>+IF(A25="",0,IF(A25=Table!$A$5,L25,(IF(A25=Table!$A$3,0,IF(A25=Table!$A$4,L25,0)))))</f>
        <v>0</v>
      </c>
      <c r="O25" s="672"/>
      <c r="P25" s="707">
        <f>-IF(A25=Table!$A$5,I25,0)+IF(A25=Table!$A$5,H25,0)</f>
        <v>0</v>
      </c>
      <c r="Q25" s="539" t="str">
        <f t="shared" si="3"/>
        <v>01/1900</v>
      </c>
      <c r="R25" s="475">
        <f t="shared" si="6"/>
        <v>1</v>
      </c>
    </row>
    <row r="26" spans="1:18" ht="15">
      <c r="A26" s="468"/>
      <c r="B26" s="469"/>
      <c r="C26" s="537"/>
      <c r="D26" s="848" t="str">
        <f t="shared" si="4"/>
        <v>Banque-01/1900</v>
      </c>
      <c r="E26" s="470"/>
      <c r="F26" s="471"/>
      <c r="G26" s="472"/>
      <c r="H26" s="965"/>
      <c r="I26" s="966"/>
      <c r="J26" s="967">
        <f t="shared" si="5"/>
        <v>0</v>
      </c>
      <c r="K26" s="968">
        <f t="shared" si="1"/>
        <v>0</v>
      </c>
      <c r="L26" s="473">
        <f t="shared" si="2"/>
        <v>0</v>
      </c>
      <c r="M26" s="474"/>
      <c r="N26" s="706">
        <f>+IF(A26="",0,IF(A26=Table!$A$5,L26,(IF(A26=Table!$A$3,0,IF(A26=Table!$A$4,L26,0)))))</f>
        <v>0</v>
      </c>
      <c r="O26" s="672"/>
      <c r="P26" s="707">
        <f>-IF(A26=Table!$A$5,I26,0)+IF(A26=Table!$A$5,H26,0)</f>
        <v>0</v>
      </c>
      <c r="Q26" s="539" t="str">
        <f t="shared" si="3"/>
        <v>01/1900</v>
      </c>
      <c r="R26" s="475">
        <f t="shared" si="6"/>
        <v>1</v>
      </c>
    </row>
    <row r="27" spans="1:18" ht="15">
      <c r="A27" s="468"/>
      <c r="B27" s="469"/>
      <c r="C27" s="537"/>
      <c r="D27" s="848" t="str">
        <f t="shared" si="4"/>
        <v>Banque-01/1900</v>
      </c>
      <c r="E27" s="470"/>
      <c r="F27" s="471"/>
      <c r="G27" s="472"/>
      <c r="H27" s="965"/>
      <c r="I27" s="966"/>
      <c r="J27" s="967">
        <f t="shared" si="5"/>
        <v>0</v>
      </c>
      <c r="K27" s="968">
        <f t="shared" si="1"/>
        <v>0</v>
      </c>
      <c r="L27" s="473">
        <f t="shared" si="2"/>
        <v>0</v>
      </c>
      <c r="M27" s="474"/>
      <c r="N27" s="706">
        <f>+IF(A27="",0,IF(A27=Table!$A$5,L27,(IF(A27=Table!$A$3,0,IF(A27=Table!$A$4,L27,0)))))</f>
        <v>0</v>
      </c>
      <c r="O27" s="672"/>
      <c r="P27" s="707">
        <f>-IF(A27=Table!$A$5,I27,0)+IF(A27=Table!$A$5,H27,0)</f>
        <v>0</v>
      </c>
      <c r="Q27" s="539" t="str">
        <f t="shared" si="3"/>
        <v>01/1900</v>
      </c>
      <c r="R27" s="475">
        <f t="shared" si="6"/>
        <v>1</v>
      </c>
    </row>
    <row r="28" spans="1:18" ht="15">
      <c r="A28" s="468"/>
      <c r="B28" s="469"/>
      <c r="C28" s="537"/>
      <c r="D28" s="848" t="str">
        <f t="shared" si="4"/>
        <v>Banque-01/1900</v>
      </c>
      <c r="E28" s="470"/>
      <c r="F28" s="471"/>
      <c r="G28" s="472"/>
      <c r="H28" s="965"/>
      <c r="I28" s="966"/>
      <c r="J28" s="967">
        <f t="shared" si="5"/>
        <v>0</v>
      </c>
      <c r="K28" s="968">
        <f t="shared" si="1"/>
        <v>0</v>
      </c>
      <c r="L28" s="473">
        <f t="shared" si="2"/>
        <v>0</v>
      </c>
      <c r="M28" s="474"/>
      <c r="N28" s="706">
        <f>+IF(A28="",0,IF(A28=Table!$A$5,L28,(IF(A28=Table!$A$3,0,IF(A28=Table!$A$4,L28,0)))))</f>
        <v>0</v>
      </c>
      <c r="O28" s="672"/>
      <c r="P28" s="707">
        <f>-IF(A28=Table!$A$5,I28,0)+IF(A28=Table!$A$5,H28,0)</f>
        <v>0</v>
      </c>
      <c r="Q28" s="539" t="str">
        <f t="shared" si="3"/>
        <v>01/1900</v>
      </c>
      <c r="R28" s="475">
        <f t="shared" si="6"/>
        <v>1</v>
      </c>
    </row>
    <row r="29" spans="1:18" ht="15">
      <c r="A29" s="468"/>
      <c r="B29" s="469"/>
      <c r="C29" s="537"/>
      <c r="D29" s="848" t="str">
        <f t="shared" si="4"/>
        <v>Banque-01/1900</v>
      </c>
      <c r="E29" s="470"/>
      <c r="F29" s="471"/>
      <c r="G29" s="472"/>
      <c r="H29" s="965"/>
      <c r="I29" s="966"/>
      <c r="J29" s="967">
        <f t="shared" si="5"/>
        <v>0</v>
      </c>
      <c r="K29" s="968">
        <f t="shared" si="1"/>
        <v>0</v>
      </c>
      <c r="L29" s="473">
        <f t="shared" si="2"/>
        <v>0</v>
      </c>
      <c r="M29" s="474"/>
      <c r="N29" s="706">
        <f>+IF(A29="",0,IF(A29=Table!$A$5,L29,(IF(A29=Table!$A$3,0,IF(A29=Table!$A$4,L29,0)))))</f>
        <v>0</v>
      </c>
      <c r="O29" s="672"/>
      <c r="P29" s="707">
        <f>-IF(A29=Table!$A$5,I29,0)+IF(A29=Table!$A$5,H29,0)</f>
        <v>0</v>
      </c>
      <c r="Q29" s="539" t="str">
        <f t="shared" si="3"/>
        <v>01/1900</v>
      </c>
      <c r="R29" s="475">
        <f t="shared" si="6"/>
        <v>1</v>
      </c>
    </row>
    <row r="30" spans="1:18" ht="15">
      <c r="A30" s="468"/>
      <c r="B30" s="469"/>
      <c r="C30" s="537"/>
      <c r="D30" s="848" t="str">
        <f t="shared" si="4"/>
        <v>Banque-01/1900</v>
      </c>
      <c r="E30" s="470"/>
      <c r="F30" s="471"/>
      <c r="G30" s="472"/>
      <c r="H30" s="965"/>
      <c r="I30" s="966"/>
      <c r="J30" s="967">
        <f t="shared" si="5"/>
        <v>0</v>
      </c>
      <c r="K30" s="968">
        <f t="shared" si="1"/>
        <v>0</v>
      </c>
      <c r="L30" s="473">
        <f t="shared" si="2"/>
        <v>0</v>
      </c>
      <c r="M30" s="474"/>
      <c r="N30" s="706">
        <f>+IF(A30="",0,IF(A30=Table!$A$5,L30,(IF(A30=Table!$A$3,0,IF(A30=Table!$A$4,L30,0)))))</f>
        <v>0</v>
      </c>
      <c r="O30" s="672"/>
      <c r="P30" s="707">
        <f>-IF(A30=Table!$A$5,I30,0)+IF(A30=Table!$A$5,H30,0)</f>
        <v>0</v>
      </c>
      <c r="Q30" s="539" t="str">
        <f t="shared" si="3"/>
        <v>01/1900</v>
      </c>
      <c r="R30" s="475">
        <f t="shared" si="6"/>
        <v>1</v>
      </c>
    </row>
    <row r="31" spans="1:18" ht="15">
      <c r="A31" s="468"/>
      <c r="B31" s="469"/>
      <c r="C31" s="537"/>
      <c r="D31" s="848" t="str">
        <f t="shared" si="4"/>
        <v>Banque-01/1900</v>
      </c>
      <c r="E31" s="470"/>
      <c r="F31" s="471"/>
      <c r="G31" s="472"/>
      <c r="H31" s="965"/>
      <c r="I31" s="966"/>
      <c r="J31" s="967">
        <f t="shared" si="5"/>
        <v>0</v>
      </c>
      <c r="K31" s="968">
        <f t="shared" si="1"/>
        <v>0</v>
      </c>
      <c r="L31" s="473">
        <f t="shared" si="2"/>
        <v>0</v>
      </c>
      <c r="M31" s="474"/>
      <c r="N31" s="706">
        <f>+IF(A31="",0,IF(A31=Table!$A$5,L31,(IF(A31=Table!$A$3,0,IF(A31=Table!$A$4,L31,0)))))</f>
        <v>0</v>
      </c>
      <c r="O31" s="672"/>
      <c r="P31" s="707">
        <f>-IF(A31=Table!$A$5,I31,0)+IF(A31=Table!$A$5,H31,0)</f>
        <v>0</v>
      </c>
      <c r="Q31" s="539" t="str">
        <f t="shared" si="3"/>
        <v>01/1900</v>
      </c>
      <c r="R31" s="475">
        <f t="shared" si="6"/>
        <v>1</v>
      </c>
    </row>
    <row r="32" spans="1:18" ht="15">
      <c r="A32" s="468"/>
      <c r="B32" s="469"/>
      <c r="C32" s="537"/>
      <c r="D32" s="848" t="str">
        <f t="shared" si="4"/>
        <v>Banque-01/1900</v>
      </c>
      <c r="E32" s="470"/>
      <c r="F32" s="471"/>
      <c r="G32" s="472"/>
      <c r="H32" s="965"/>
      <c r="I32" s="966"/>
      <c r="J32" s="967">
        <f t="shared" si="5"/>
        <v>0</v>
      </c>
      <c r="K32" s="968">
        <f t="shared" si="1"/>
        <v>0</v>
      </c>
      <c r="L32" s="473">
        <f t="shared" si="2"/>
        <v>0</v>
      </c>
      <c r="M32" s="474"/>
      <c r="N32" s="706">
        <f>+IF(A32="",0,IF(A32=Table!$A$5,L32,(IF(A32=Table!$A$3,0,IF(A32=Table!$A$4,L32,0)))))</f>
        <v>0</v>
      </c>
      <c r="O32" s="672"/>
      <c r="P32" s="707">
        <f>-IF(A32=Table!$A$5,I32,0)+IF(A32=Table!$A$5,H32,0)</f>
        <v>0</v>
      </c>
      <c r="Q32" s="539" t="str">
        <f t="shared" si="3"/>
        <v>01/1900</v>
      </c>
      <c r="R32" s="475">
        <f t="shared" si="6"/>
        <v>1</v>
      </c>
    </row>
    <row r="33" spans="1:18" ht="15">
      <c r="A33" s="468"/>
      <c r="B33" s="469"/>
      <c r="C33" s="537"/>
      <c r="D33" s="848" t="str">
        <f t="shared" si="4"/>
        <v>Banque-01/1900</v>
      </c>
      <c r="E33" s="470"/>
      <c r="F33" s="471"/>
      <c r="G33" s="472"/>
      <c r="H33" s="965"/>
      <c r="I33" s="966"/>
      <c r="J33" s="967">
        <f t="shared" si="5"/>
        <v>0</v>
      </c>
      <c r="K33" s="968">
        <f t="shared" si="1"/>
        <v>0</v>
      </c>
      <c r="L33" s="473">
        <f t="shared" si="2"/>
        <v>0</v>
      </c>
      <c r="M33" s="474"/>
      <c r="N33" s="706">
        <f>+IF(A33="",0,IF(A33=Table!$A$5,L33,(IF(A33=Table!$A$3,0,IF(A33=Table!$A$4,L33,0)))))</f>
        <v>0</v>
      </c>
      <c r="O33" s="672"/>
      <c r="P33" s="707">
        <f>-IF(A33=Table!$A$5,I33,0)+IF(A33=Table!$A$5,H33,0)</f>
        <v>0</v>
      </c>
      <c r="Q33" s="539" t="str">
        <f t="shared" si="3"/>
        <v>01/1900</v>
      </c>
      <c r="R33" s="475">
        <f t="shared" si="6"/>
        <v>1</v>
      </c>
    </row>
    <row r="34" spans="1:18" ht="15">
      <c r="A34" s="468"/>
      <c r="B34" s="469"/>
      <c r="C34" s="537"/>
      <c r="D34" s="848" t="str">
        <f t="shared" si="4"/>
        <v>Banque-01/1900</v>
      </c>
      <c r="E34" s="470"/>
      <c r="F34" s="471"/>
      <c r="G34" s="472"/>
      <c r="H34" s="965"/>
      <c r="I34" s="966"/>
      <c r="J34" s="967">
        <f t="shared" si="5"/>
        <v>0</v>
      </c>
      <c r="K34" s="968">
        <f t="shared" si="1"/>
        <v>0</v>
      </c>
      <c r="L34" s="473">
        <f t="shared" si="2"/>
        <v>0</v>
      </c>
      <c r="M34" s="474"/>
      <c r="N34" s="706">
        <f>+IF(A34="",0,IF(A34=Table!$A$5,L34,(IF(A34=Table!$A$3,0,IF(A34=Table!$A$4,L34,0)))))</f>
        <v>0</v>
      </c>
      <c r="O34" s="672"/>
      <c r="P34" s="707">
        <f>-IF(A34=Table!$A$5,I34,0)+IF(A34=Table!$A$5,H34,0)</f>
        <v>0</v>
      </c>
      <c r="Q34" s="539" t="str">
        <f t="shared" si="3"/>
        <v>01/1900</v>
      </c>
      <c r="R34" s="475">
        <f t="shared" si="6"/>
        <v>1</v>
      </c>
    </row>
    <row r="35" spans="1:18" ht="15">
      <c r="A35" s="468"/>
      <c r="B35" s="469"/>
      <c r="C35" s="537"/>
      <c r="D35" s="848" t="str">
        <f t="shared" si="4"/>
        <v>Banque-01/1900</v>
      </c>
      <c r="E35" s="470"/>
      <c r="F35" s="471"/>
      <c r="G35" s="472"/>
      <c r="H35" s="965"/>
      <c r="I35" s="966"/>
      <c r="J35" s="967">
        <f t="shared" si="5"/>
        <v>0</v>
      </c>
      <c r="K35" s="968">
        <f t="shared" si="1"/>
        <v>0</v>
      </c>
      <c r="L35" s="473">
        <f t="shared" si="2"/>
        <v>0</v>
      </c>
      <c r="M35" s="474"/>
      <c r="N35" s="706">
        <f>+IF(A35="",0,IF(A35=Table!$A$5,L35,(IF(A35=Table!$A$3,0,IF(A35=Table!$A$4,L35,0)))))</f>
        <v>0</v>
      </c>
      <c r="O35" s="672"/>
      <c r="P35" s="707">
        <f>-IF(A35=Table!$A$5,I35,0)+IF(A35=Table!$A$5,H35,0)</f>
        <v>0</v>
      </c>
      <c r="Q35" s="539" t="str">
        <f t="shared" si="3"/>
        <v>01/1900</v>
      </c>
      <c r="R35" s="475">
        <f t="shared" si="6"/>
        <v>1</v>
      </c>
    </row>
    <row r="36" spans="1:18" ht="15">
      <c r="A36" s="468"/>
      <c r="B36" s="469"/>
      <c r="C36" s="537"/>
      <c r="D36" s="848" t="str">
        <f t="shared" si="4"/>
        <v>Banque-01/1900</v>
      </c>
      <c r="E36" s="470"/>
      <c r="F36" s="471"/>
      <c r="G36" s="472"/>
      <c r="H36" s="965"/>
      <c r="I36" s="966"/>
      <c r="J36" s="967">
        <f t="shared" si="5"/>
        <v>0</v>
      </c>
      <c r="K36" s="968">
        <f t="shared" si="1"/>
        <v>0</v>
      </c>
      <c r="L36" s="473">
        <f t="shared" si="2"/>
        <v>0</v>
      </c>
      <c r="M36" s="474"/>
      <c r="N36" s="706">
        <f>+IF(A36="",0,IF(A36=Table!$A$5,L36,(IF(A36=Table!$A$3,0,IF(A36=Table!$A$4,L36,0)))))</f>
        <v>0</v>
      </c>
      <c r="O36" s="672"/>
      <c r="P36" s="707">
        <f>-IF(A36=Table!$A$5,I36,0)+IF(A36=Table!$A$5,H36,0)</f>
        <v>0</v>
      </c>
      <c r="Q36" s="539" t="str">
        <f t="shared" si="3"/>
        <v>01/1900</v>
      </c>
      <c r="R36" s="475">
        <f t="shared" si="6"/>
        <v>1</v>
      </c>
    </row>
    <row r="37" spans="1:18" ht="15">
      <c r="A37" s="468"/>
      <c r="B37" s="469"/>
      <c r="C37" s="537"/>
      <c r="D37" s="848" t="str">
        <f t="shared" si="4"/>
        <v>Banque-01/1900</v>
      </c>
      <c r="E37" s="470"/>
      <c r="F37" s="471"/>
      <c r="G37" s="472"/>
      <c r="H37" s="965"/>
      <c r="I37" s="966"/>
      <c r="J37" s="967">
        <f t="shared" si="5"/>
        <v>0</v>
      </c>
      <c r="K37" s="968">
        <f t="shared" si="1"/>
        <v>0</v>
      </c>
      <c r="L37" s="473">
        <f t="shared" si="2"/>
        <v>0</v>
      </c>
      <c r="M37" s="474"/>
      <c r="N37" s="706">
        <f>+IF(A37="",0,IF(A37=Table!$A$5,L37,(IF(A37=Table!$A$3,0,IF(A37=Table!$A$4,L37,0)))))</f>
        <v>0</v>
      </c>
      <c r="O37" s="672"/>
      <c r="P37" s="707">
        <f>-IF(A37=Table!$A$5,I37,0)+IF(A37=Table!$A$5,H37,0)</f>
        <v>0</v>
      </c>
      <c r="Q37" s="539" t="str">
        <f t="shared" si="3"/>
        <v>01/1900</v>
      </c>
      <c r="R37" s="475">
        <f t="shared" si="6"/>
        <v>1</v>
      </c>
    </row>
    <row r="38" spans="1:18" ht="15">
      <c r="A38" s="468"/>
      <c r="B38" s="469"/>
      <c r="C38" s="537"/>
      <c r="D38" s="848" t="str">
        <f t="shared" si="4"/>
        <v>Banque-01/1900</v>
      </c>
      <c r="E38" s="470"/>
      <c r="F38" s="471"/>
      <c r="G38" s="472"/>
      <c r="H38" s="965"/>
      <c r="I38" s="966"/>
      <c r="J38" s="967">
        <f t="shared" si="5"/>
        <v>0</v>
      </c>
      <c r="K38" s="968">
        <f t="shared" si="1"/>
        <v>0</v>
      </c>
      <c r="L38" s="473">
        <f t="shared" si="2"/>
        <v>0</v>
      </c>
      <c r="M38" s="474"/>
      <c r="N38" s="706">
        <f>+IF(A38="",0,IF(A38=Table!$A$5,L38,(IF(A38=Table!$A$3,0,IF(A38=Table!$A$4,L38,0)))))</f>
        <v>0</v>
      </c>
      <c r="O38" s="672"/>
      <c r="P38" s="707">
        <f>-IF(A38=Table!$A$5,I38,0)+IF(A38=Table!$A$5,H38,0)</f>
        <v>0</v>
      </c>
      <c r="Q38" s="539" t="str">
        <f t="shared" si="3"/>
        <v>01/1900</v>
      </c>
      <c r="R38" s="475">
        <f t="shared" si="6"/>
        <v>1</v>
      </c>
    </row>
    <row r="39" spans="1:18" ht="15">
      <c r="A39" s="468"/>
      <c r="B39" s="469"/>
      <c r="C39" s="537"/>
      <c r="D39" s="848" t="str">
        <f t="shared" si="4"/>
        <v>Banque-01/1900</v>
      </c>
      <c r="E39" s="470"/>
      <c r="F39" s="471"/>
      <c r="G39" s="472"/>
      <c r="H39" s="965"/>
      <c r="I39" s="966"/>
      <c r="J39" s="967">
        <f t="shared" si="5"/>
        <v>0</v>
      </c>
      <c r="K39" s="968">
        <f t="shared" si="1"/>
        <v>0</v>
      </c>
      <c r="L39" s="473">
        <f t="shared" si="2"/>
        <v>0</v>
      </c>
      <c r="M39" s="474"/>
      <c r="N39" s="706">
        <f>+IF(A39="",0,IF(A39=Table!$A$5,L39,(IF(A39=Table!$A$3,0,IF(A39=Table!$A$4,L39,0)))))</f>
        <v>0</v>
      </c>
      <c r="O39" s="672"/>
      <c r="P39" s="707">
        <f>-IF(A39=Table!$A$5,I39,0)+IF(A39=Table!$A$5,H39,0)</f>
        <v>0</v>
      </c>
      <c r="Q39" s="539" t="str">
        <f t="shared" si="3"/>
        <v>01/1900</v>
      </c>
      <c r="R39" s="475">
        <f t="shared" si="6"/>
        <v>1</v>
      </c>
    </row>
    <row r="40" spans="1:18" ht="15">
      <c r="A40" s="468"/>
      <c r="B40" s="469"/>
      <c r="C40" s="537"/>
      <c r="D40" s="848" t="str">
        <f t="shared" si="4"/>
        <v>Banque-01/1900</v>
      </c>
      <c r="E40" s="470"/>
      <c r="F40" s="471"/>
      <c r="G40" s="472"/>
      <c r="H40" s="965"/>
      <c r="I40" s="966"/>
      <c r="J40" s="967">
        <f t="shared" si="5"/>
        <v>0</v>
      </c>
      <c r="K40" s="968">
        <f t="shared" si="1"/>
        <v>0</v>
      </c>
      <c r="L40" s="473">
        <f t="shared" si="2"/>
        <v>0</v>
      </c>
      <c r="M40" s="474"/>
      <c r="N40" s="706">
        <f>+IF(A40="",0,IF(A40=Table!$A$5,L40,(IF(A40=Table!$A$3,0,IF(A40=Table!$A$4,L40,0)))))</f>
        <v>0</v>
      </c>
      <c r="O40" s="672"/>
      <c r="P40" s="707">
        <f>-IF(A40=Table!$A$5,I40,0)+IF(A40=Table!$A$5,H40,0)</f>
        <v>0</v>
      </c>
      <c r="Q40" s="539" t="str">
        <f t="shared" si="3"/>
        <v>01/1900</v>
      </c>
      <c r="R40" s="475">
        <f t="shared" si="6"/>
        <v>1</v>
      </c>
    </row>
    <row r="41" spans="1:18" ht="15">
      <c r="A41" s="468"/>
      <c r="B41" s="469"/>
      <c r="C41" s="537"/>
      <c r="D41" s="848" t="str">
        <f t="shared" si="4"/>
        <v>Banque-01/1900</v>
      </c>
      <c r="E41" s="470"/>
      <c r="F41" s="471"/>
      <c r="G41" s="472"/>
      <c r="H41" s="965"/>
      <c r="I41" s="966"/>
      <c r="J41" s="967">
        <f t="shared" si="5"/>
        <v>0</v>
      </c>
      <c r="K41" s="968">
        <f t="shared" si="1"/>
        <v>0</v>
      </c>
      <c r="L41" s="473">
        <f t="shared" si="2"/>
        <v>0</v>
      </c>
      <c r="M41" s="474"/>
      <c r="N41" s="706">
        <f>+IF(A41="",0,IF(A41=Table!$A$5,L41,(IF(A41=Table!$A$3,0,IF(A41=Table!$A$4,L41,0)))))</f>
        <v>0</v>
      </c>
      <c r="O41" s="672"/>
      <c r="P41" s="707">
        <f>-IF(A41=Table!$A$5,I41,0)+IF(A41=Table!$A$5,H41,0)</f>
        <v>0</v>
      </c>
      <c r="Q41" s="539" t="str">
        <f t="shared" si="3"/>
        <v>01/1900</v>
      </c>
      <c r="R41" s="475">
        <f t="shared" si="6"/>
        <v>1</v>
      </c>
    </row>
    <row r="42" spans="1:18" ht="15">
      <c r="A42" s="468"/>
      <c r="B42" s="469"/>
      <c r="C42" s="537"/>
      <c r="D42" s="848" t="str">
        <f t="shared" si="4"/>
        <v>Banque-01/1900</v>
      </c>
      <c r="E42" s="470"/>
      <c r="F42" s="471"/>
      <c r="G42" s="472"/>
      <c r="H42" s="965"/>
      <c r="I42" s="966"/>
      <c r="J42" s="967">
        <f t="shared" si="5"/>
        <v>0</v>
      </c>
      <c r="K42" s="968">
        <f t="shared" si="1"/>
        <v>0</v>
      </c>
      <c r="L42" s="473">
        <f t="shared" si="2"/>
        <v>0</v>
      </c>
      <c r="M42" s="474"/>
      <c r="N42" s="706">
        <f>+IF(A42="",0,IF(A42=Table!$A$5,L42,(IF(A42=Table!$A$3,0,IF(A42=Table!$A$4,L42,0)))))</f>
        <v>0</v>
      </c>
      <c r="O42" s="672"/>
      <c r="P42" s="707">
        <f>-IF(A42=Table!$A$5,I42,0)+IF(A42=Table!$A$5,H42,0)</f>
        <v>0</v>
      </c>
      <c r="Q42" s="539" t="str">
        <f t="shared" si="3"/>
        <v>01/1900</v>
      </c>
      <c r="R42" s="475">
        <f t="shared" si="6"/>
        <v>1</v>
      </c>
    </row>
    <row r="43" spans="1:18" ht="15">
      <c r="A43" s="468"/>
      <c r="B43" s="469"/>
      <c r="C43" s="537"/>
      <c r="D43" s="848" t="str">
        <f t="shared" si="4"/>
        <v>Banque-01/1900</v>
      </c>
      <c r="E43" s="470"/>
      <c r="F43" s="471"/>
      <c r="G43" s="472"/>
      <c r="H43" s="965"/>
      <c r="I43" s="966"/>
      <c r="J43" s="967">
        <f t="shared" si="5"/>
        <v>0</v>
      </c>
      <c r="K43" s="968">
        <f t="shared" si="1"/>
        <v>0</v>
      </c>
      <c r="L43" s="473">
        <f t="shared" si="2"/>
        <v>0</v>
      </c>
      <c r="M43" s="474"/>
      <c r="N43" s="706">
        <f>+IF(A43="",0,IF(A43=Table!$A$5,L43,(IF(A43=Table!$A$3,0,IF(A43=Table!$A$4,L43,0)))))</f>
        <v>0</v>
      </c>
      <c r="O43" s="672"/>
      <c r="P43" s="707">
        <f>-IF(A43=Table!$A$5,I43,0)+IF(A43=Table!$A$5,H43,0)</f>
        <v>0</v>
      </c>
      <c r="Q43" s="539" t="str">
        <f t="shared" si="3"/>
        <v>01/1900</v>
      </c>
      <c r="R43" s="475">
        <f t="shared" si="6"/>
        <v>1</v>
      </c>
    </row>
    <row r="44" spans="1:18" ht="15">
      <c r="A44" s="468"/>
      <c r="B44" s="469"/>
      <c r="C44" s="537"/>
      <c r="D44" s="848" t="str">
        <f t="shared" si="4"/>
        <v>Banque-01/1900</v>
      </c>
      <c r="E44" s="470"/>
      <c r="F44" s="471"/>
      <c r="G44" s="472"/>
      <c r="H44" s="965"/>
      <c r="I44" s="966"/>
      <c r="J44" s="967">
        <f t="shared" si="5"/>
        <v>0</v>
      </c>
      <c r="K44" s="968">
        <f t="shared" si="1"/>
        <v>0</v>
      </c>
      <c r="L44" s="473">
        <f t="shared" si="2"/>
        <v>0</v>
      </c>
      <c r="M44" s="474"/>
      <c r="N44" s="706">
        <f>+IF(A44="",0,IF(A44=Table!$A$5,L44,(IF(A44=Table!$A$3,0,IF(A44=Table!$A$4,L44,0)))))</f>
        <v>0</v>
      </c>
      <c r="O44" s="672"/>
      <c r="P44" s="707">
        <f>-IF(A44=Table!$A$5,I44,0)+IF(A44=Table!$A$5,H44,0)</f>
        <v>0</v>
      </c>
      <c r="Q44" s="539" t="str">
        <f t="shared" si="3"/>
        <v>01/1900</v>
      </c>
      <c r="R44" s="475">
        <f t="shared" si="6"/>
        <v>1</v>
      </c>
    </row>
    <row r="45" spans="1:18" ht="15">
      <c r="A45" s="468"/>
      <c r="B45" s="469"/>
      <c r="C45" s="537"/>
      <c r="D45" s="848" t="str">
        <f t="shared" si="4"/>
        <v>Banque-01/1900</v>
      </c>
      <c r="E45" s="470"/>
      <c r="F45" s="471"/>
      <c r="G45" s="472"/>
      <c r="H45" s="965"/>
      <c r="I45" s="966"/>
      <c r="J45" s="967">
        <f t="shared" si="5"/>
        <v>0</v>
      </c>
      <c r="K45" s="968">
        <f t="shared" si="1"/>
        <v>0</v>
      </c>
      <c r="L45" s="473">
        <f t="shared" si="2"/>
        <v>0</v>
      </c>
      <c r="M45" s="474"/>
      <c r="N45" s="706">
        <f>+IF(A45="",0,IF(A45=Table!$A$5,L45,(IF(A45=Table!$A$3,0,IF(A45=Table!$A$4,L45,0)))))</f>
        <v>0</v>
      </c>
      <c r="O45" s="672"/>
      <c r="P45" s="707">
        <f>-IF(A45=Table!$A$5,I45,0)+IF(A45=Table!$A$5,H45,0)</f>
        <v>0</v>
      </c>
      <c r="Q45" s="539" t="str">
        <f t="shared" si="3"/>
        <v>01/1900</v>
      </c>
      <c r="R45" s="475">
        <f t="shared" si="6"/>
        <v>1</v>
      </c>
    </row>
    <row r="46" spans="1:18" ht="15">
      <c r="A46" s="468"/>
      <c r="B46" s="469"/>
      <c r="C46" s="537"/>
      <c r="D46" s="848" t="str">
        <f t="shared" si="4"/>
        <v>Banque-01/1900</v>
      </c>
      <c r="E46" s="470"/>
      <c r="F46" s="471"/>
      <c r="G46" s="472"/>
      <c r="H46" s="965"/>
      <c r="I46" s="966"/>
      <c r="J46" s="967">
        <f t="shared" si="5"/>
        <v>0</v>
      </c>
      <c r="K46" s="968">
        <f t="shared" si="1"/>
        <v>0</v>
      </c>
      <c r="L46" s="473">
        <f t="shared" si="2"/>
        <v>0</v>
      </c>
      <c r="M46" s="474"/>
      <c r="N46" s="706">
        <f>+IF(A46="",0,IF(A46=Table!$A$5,L46,(IF(A46=Table!$A$3,0,IF(A46=Table!$A$4,L46,0)))))</f>
        <v>0</v>
      </c>
      <c r="O46" s="672"/>
      <c r="P46" s="707">
        <f>-IF(A46=Table!$A$5,I46,0)+IF(A46=Table!$A$5,H46,0)</f>
        <v>0</v>
      </c>
      <c r="Q46" s="539" t="str">
        <f t="shared" si="3"/>
        <v>01/1900</v>
      </c>
      <c r="R46" s="475">
        <f t="shared" si="6"/>
        <v>1</v>
      </c>
    </row>
    <row r="47" spans="1:18" ht="15">
      <c r="A47" s="468"/>
      <c r="B47" s="469"/>
      <c r="C47" s="537"/>
      <c r="D47" s="848" t="str">
        <f t="shared" si="4"/>
        <v>Banque-01/1900</v>
      </c>
      <c r="E47" s="470"/>
      <c r="F47" s="471"/>
      <c r="G47" s="472"/>
      <c r="H47" s="965"/>
      <c r="I47" s="966"/>
      <c r="J47" s="967">
        <f t="shared" si="5"/>
        <v>0</v>
      </c>
      <c r="K47" s="968">
        <f t="shared" si="1"/>
        <v>0</v>
      </c>
      <c r="L47" s="473">
        <f t="shared" si="2"/>
        <v>0</v>
      </c>
      <c r="M47" s="474"/>
      <c r="N47" s="706">
        <f>+IF(A47="",0,IF(A47=Table!$A$5,L47,(IF(A47=Table!$A$3,0,IF(A47=Table!$A$4,L47,0)))))</f>
        <v>0</v>
      </c>
      <c r="O47" s="672"/>
      <c r="P47" s="707">
        <f>-IF(A47=Table!$A$5,I47,0)+IF(A47=Table!$A$5,H47,0)</f>
        <v>0</v>
      </c>
      <c r="Q47" s="539" t="str">
        <f t="shared" si="3"/>
        <v>01/1900</v>
      </c>
      <c r="R47" s="475">
        <f t="shared" si="6"/>
        <v>1</v>
      </c>
    </row>
    <row r="48" spans="1:18" ht="15">
      <c r="A48" s="468"/>
      <c r="B48" s="469"/>
      <c r="C48" s="537"/>
      <c r="D48" s="848" t="str">
        <f t="shared" si="4"/>
        <v>Banque-01/1900</v>
      </c>
      <c r="E48" s="470"/>
      <c r="F48" s="471"/>
      <c r="G48" s="472"/>
      <c r="H48" s="965"/>
      <c r="I48" s="966"/>
      <c r="J48" s="967">
        <f t="shared" si="5"/>
        <v>0</v>
      </c>
      <c r="K48" s="968">
        <f t="shared" si="1"/>
        <v>0</v>
      </c>
      <c r="L48" s="473">
        <f t="shared" si="2"/>
        <v>0</v>
      </c>
      <c r="M48" s="474"/>
      <c r="N48" s="706">
        <f>+IF(A48="",0,IF(A48=Table!$A$5,L48,(IF(A48=Table!$A$3,0,IF(A48=Table!$A$4,L48,0)))))</f>
        <v>0</v>
      </c>
      <c r="O48" s="672"/>
      <c r="P48" s="707">
        <f>-IF(A48=Table!$A$5,I48,0)+IF(A48=Table!$A$5,H48,0)</f>
        <v>0</v>
      </c>
      <c r="Q48" s="539" t="str">
        <f t="shared" si="3"/>
        <v>01/1900</v>
      </c>
      <c r="R48" s="475">
        <f t="shared" si="6"/>
        <v>1</v>
      </c>
    </row>
    <row r="49" spans="1:18" ht="15">
      <c r="A49" s="468"/>
      <c r="B49" s="469"/>
      <c r="C49" s="537"/>
      <c r="D49" s="848" t="str">
        <f t="shared" si="4"/>
        <v>Banque-01/1900</v>
      </c>
      <c r="E49" s="470"/>
      <c r="F49" s="471"/>
      <c r="G49" s="472"/>
      <c r="H49" s="965"/>
      <c r="I49" s="966"/>
      <c r="J49" s="967">
        <f t="shared" si="5"/>
        <v>0</v>
      </c>
      <c r="K49" s="968">
        <f t="shared" si="1"/>
        <v>0</v>
      </c>
      <c r="L49" s="473">
        <f t="shared" si="2"/>
        <v>0</v>
      </c>
      <c r="M49" s="474"/>
      <c r="N49" s="706">
        <f>+IF(A49="",0,IF(A49=Table!$A$5,L49,(IF(A49=Table!$A$3,0,IF(A49=Table!$A$4,L49,0)))))</f>
        <v>0</v>
      </c>
      <c r="O49" s="672"/>
      <c r="P49" s="707">
        <f>-IF(A49=Table!$A$5,I49,0)+IF(A49=Table!$A$5,H49,0)</f>
        <v>0</v>
      </c>
      <c r="Q49" s="539" t="str">
        <f t="shared" si="3"/>
        <v>01/1900</v>
      </c>
      <c r="R49" s="475">
        <f t="shared" si="6"/>
        <v>1</v>
      </c>
    </row>
    <row r="50" spans="1:18" ht="15">
      <c r="A50" s="468"/>
      <c r="B50" s="469"/>
      <c r="C50" s="537"/>
      <c r="D50" s="848" t="str">
        <f t="shared" si="4"/>
        <v>Banque-01/1900</v>
      </c>
      <c r="E50" s="470"/>
      <c r="F50" s="471"/>
      <c r="G50" s="472"/>
      <c r="H50" s="965"/>
      <c r="I50" s="966"/>
      <c r="J50" s="967">
        <f t="shared" si="5"/>
        <v>0</v>
      </c>
      <c r="K50" s="968">
        <f t="shared" si="1"/>
        <v>0</v>
      </c>
      <c r="L50" s="473">
        <f t="shared" si="2"/>
        <v>0</v>
      </c>
      <c r="M50" s="474"/>
      <c r="N50" s="706">
        <f>+IF(A50="",0,IF(A50=Table!$A$5,L50,(IF(A50=Table!$A$3,0,IF(A50=Table!$A$4,L50,0)))))</f>
        <v>0</v>
      </c>
      <c r="O50" s="672"/>
      <c r="P50" s="707">
        <f>-IF(A50=Table!$A$5,I50,0)+IF(A50=Table!$A$5,H50,0)</f>
        <v>0</v>
      </c>
      <c r="Q50" s="539" t="str">
        <f t="shared" si="3"/>
        <v>01/1900</v>
      </c>
      <c r="R50" s="475">
        <f t="shared" si="6"/>
        <v>1</v>
      </c>
    </row>
    <row r="51" spans="1:18" ht="15">
      <c r="A51" s="468"/>
      <c r="B51" s="469"/>
      <c r="C51" s="537"/>
      <c r="D51" s="848" t="str">
        <f t="shared" si="4"/>
        <v>Banque-01/1900</v>
      </c>
      <c r="E51" s="470"/>
      <c r="F51" s="471"/>
      <c r="G51" s="472"/>
      <c r="H51" s="965"/>
      <c r="I51" s="966"/>
      <c r="J51" s="967">
        <f t="shared" si="5"/>
        <v>0</v>
      </c>
      <c r="K51" s="968">
        <f t="shared" si="1"/>
        <v>0</v>
      </c>
      <c r="L51" s="473">
        <f t="shared" si="2"/>
        <v>0</v>
      </c>
      <c r="M51" s="474"/>
      <c r="N51" s="706">
        <f>+IF(A51="",0,IF(A51=Table!$A$5,L51,(IF(A51=Table!$A$3,0,IF(A51=Table!$A$4,L51,0)))))</f>
        <v>0</v>
      </c>
      <c r="O51" s="672"/>
      <c r="P51" s="707">
        <f>-IF(A51=Table!$A$5,I51,0)+IF(A51=Table!$A$5,H51,0)</f>
        <v>0</v>
      </c>
      <c r="Q51" s="539" t="str">
        <f t="shared" si="3"/>
        <v>01/1900</v>
      </c>
      <c r="R51" s="475">
        <f t="shared" si="6"/>
        <v>1</v>
      </c>
    </row>
    <row r="52" spans="1:18" ht="15">
      <c r="A52" s="468"/>
      <c r="B52" s="469"/>
      <c r="C52" s="537"/>
      <c r="D52" s="848" t="str">
        <f t="shared" si="4"/>
        <v>Banque-01/1900</v>
      </c>
      <c r="E52" s="470"/>
      <c r="F52" s="471"/>
      <c r="G52" s="472"/>
      <c r="H52" s="965"/>
      <c r="I52" s="966"/>
      <c r="J52" s="967">
        <f t="shared" si="5"/>
        <v>0</v>
      </c>
      <c r="K52" s="968">
        <f t="shared" si="1"/>
        <v>0</v>
      </c>
      <c r="L52" s="473">
        <f t="shared" si="2"/>
        <v>0</v>
      </c>
      <c r="M52" s="474"/>
      <c r="N52" s="706">
        <f>+IF(A52="",0,IF(A52=Table!$A$5,L52,(IF(A52=Table!$A$3,0,IF(A52=Table!$A$4,L52,0)))))</f>
        <v>0</v>
      </c>
      <c r="O52" s="672"/>
      <c r="P52" s="707">
        <f>-IF(A52=Table!$A$5,I52,0)+IF(A52=Table!$A$5,H52,0)</f>
        <v>0</v>
      </c>
      <c r="Q52" s="539" t="str">
        <f t="shared" si="3"/>
        <v>01/1900</v>
      </c>
      <c r="R52" s="475">
        <f t="shared" si="6"/>
        <v>1</v>
      </c>
    </row>
    <row r="53" spans="1:18" ht="15">
      <c r="A53" s="468"/>
      <c r="B53" s="469"/>
      <c r="C53" s="537"/>
      <c r="D53" s="848" t="str">
        <f t="shared" si="4"/>
        <v>Banque-01/1900</v>
      </c>
      <c r="E53" s="470"/>
      <c r="F53" s="471"/>
      <c r="G53" s="472"/>
      <c r="H53" s="965"/>
      <c r="I53" s="966"/>
      <c r="J53" s="967">
        <f t="shared" si="5"/>
        <v>0</v>
      </c>
      <c r="K53" s="968">
        <f t="shared" si="1"/>
        <v>0</v>
      </c>
      <c r="L53" s="473">
        <f t="shared" si="2"/>
        <v>0</v>
      </c>
      <c r="M53" s="474"/>
      <c r="N53" s="706">
        <f>+IF(A53="",0,IF(A53=Table!$A$5,L53,(IF(A53=Table!$A$3,0,IF(A53=Table!$A$4,L53,0)))))</f>
        <v>0</v>
      </c>
      <c r="O53" s="672"/>
      <c r="P53" s="707">
        <f>-IF(A53=Table!$A$5,I53,0)+IF(A53=Table!$A$5,H53,0)</f>
        <v>0</v>
      </c>
      <c r="Q53" s="539" t="str">
        <f t="shared" si="3"/>
        <v>01/1900</v>
      </c>
      <c r="R53" s="475">
        <f t="shared" si="6"/>
        <v>1</v>
      </c>
    </row>
    <row r="54" spans="1:18" ht="15">
      <c r="A54" s="468"/>
      <c r="B54" s="469"/>
      <c r="C54" s="537"/>
      <c r="D54" s="848" t="str">
        <f t="shared" si="4"/>
        <v>Banque-01/1900</v>
      </c>
      <c r="E54" s="470"/>
      <c r="F54" s="471"/>
      <c r="G54" s="472"/>
      <c r="H54" s="965"/>
      <c r="I54" s="966"/>
      <c r="J54" s="967">
        <f t="shared" si="5"/>
        <v>0</v>
      </c>
      <c r="K54" s="968">
        <f t="shared" si="1"/>
        <v>0</v>
      </c>
      <c r="L54" s="473">
        <f t="shared" si="2"/>
        <v>0</v>
      </c>
      <c r="M54" s="474"/>
      <c r="N54" s="706">
        <f>+IF(A54="",0,IF(A54=Table!$A$5,L54,(IF(A54=Table!$A$3,0,IF(A54=Table!$A$4,L54,0)))))</f>
        <v>0</v>
      </c>
      <c r="O54" s="672"/>
      <c r="P54" s="707">
        <f>-IF(A54=Table!$A$5,I54,0)+IF(A54=Table!$A$5,H54,0)</f>
        <v>0</v>
      </c>
      <c r="Q54" s="539" t="str">
        <f t="shared" si="3"/>
        <v>01/1900</v>
      </c>
      <c r="R54" s="475">
        <f t="shared" si="6"/>
        <v>1</v>
      </c>
    </row>
    <row r="55" spans="1:18" ht="15">
      <c r="A55" s="468"/>
      <c r="B55" s="469"/>
      <c r="C55" s="537"/>
      <c r="D55" s="848" t="str">
        <f t="shared" si="4"/>
        <v>Banque-01/1900</v>
      </c>
      <c r="E55" s="470"/>
      <c r="F55" s="471"/>
      <c r="G55" s="472"/>
      <c r="H55" s="965"/>
      <c r="I55" s="966"/>
      <c r="J55" s="967">
        <f t="shared" si="5"/>
        <v>0</v>
      </c>
      <c r="K55" s="968">
        <f t="shared" si="1"/>
        <v>0</v>
      </c>
      <c r="L55" s="473">
        <f t="shared" si="2"/>
        <v>0</v>
      </c>
      <c r="M55" s="474"/>
      <c r="N55" s="706">
        <f>+IF(A55="",0,IF(A55=Table!$A$5,L55,(IF(A55=Table!$A$3,0,IF(A55=Table!$A$4,L55,0)))))</f>
        <v>0</v>
      </c>
      <c r="O55" s="672"/>
      <c r="P55" s="707">
        <f>-IF(A55=Table!$A$5,I55,0)+IF(A55=Table!$A$5,H55,0)</f>
        <v>0</v>
      </c>
      <c r="Q55" s="539" t="str">
        <f t="shared" si="3"/>
        <v>01/1900</v>
      </c>
      <c r="R55" s="475">
        <f t="shared" si="6"/>
        <v>1</v>
      </c>
    </row>
    <row r="56" spans="1:18" ht="15">
      <c r="A56" s="468"/>
      <c r="B56" s="469"/>
      <c r="C56" s="537"/>
      <c r="D56" s="848" t="str">
        <f t="shared" si="4"/>
        <v>Banque-01/1900</v>
      </c>
      <c r="E56" s="470"/>
      <c r="F56" s="471"/>
      <c r="G56" s="472"/>
      <c r="H56" s="965"/>
      <c r="I56" s="966"/>
      <c r="J56" s="967">
        <f t="shared" si="5"/>
        <v>0</v>
      </c>
      <c r="K56" s="968">
        <f t="shared" si="1"/>
        <v>0</v>
      </c>
      <c r="L56" s="473">
        <f t="shared" si="2"/>
        <v>0</v>
      </c>
      <c r="M56" s="474"/>
      <c r="N56" s="706">
        <f>+IF(A56="",0,IF(A56=Table!$A$5,L56,(IF(A56=Table!$A$3,0,IF(A56=Table!$A$4,L56,0)))))</f>
        <v>0</v>
      </c>
      <c r="O56" s="672"/>
      <c r="P56" s="707">
        <f>-IF(A56=Table!$A$5,I56,0)+IF(A56=Table!$A$5,H56,0)</f>
        <v>0</v>
      </c>
      <c r="Q56" s="539" t="str">
        <f t="shared" si="3"/>
        <v>01/1900</v>
      </c>
      <c r="R56" s="475">
        <f t="shared" si="6"/>
        <v>1</v>
      </c>
    </row>
    <row r="57" spans="1:18" ht="15">
      <c r="A57" s="468"/>
      <c r="B57" s="469"/>
      <c r="C57" s="537"/>
      <c r="D57" s="848" t="str">
        <f t="shared" si="4"/>
        <v>Banque-01/1900</v>
      </c>
      <c r="E57" s="470"/>
      <c r="F57" s="471"/>
      <c r="G57" s="472"/>
      <c r="H57" s="965"/>
      <c r="I57" s="966"/>
      <c r="J57" s="967">
        <f t="shared" si="5"/>
        <v>0</v>
      </c>
      <c r="K57" s="968">
        <f t="shared" si="1"/>
        <v>0</v>
      </c>
      <c r="L57" s="473">
        <f t="shared" si="2"/>
        <v>0</v>
      </c>
      <c r="M57" s="474"/>
      <c r="N57" s="706">
        <f>+IF(A57="",0,IF(A57=Table!$A$5,L57,(IF(A57=Table!$A$3,0,IF(A57=Table!$A$4,L57,0)))))</f>
        <v>0</v>
      </c>
      <c r="O57" s="672"/>
      <c r="P57" s="707">
        <f>-IF(A57=Table!$A$5,I57,0)+IF(A57=Table!$A$5,H57,0)</f>
        <v>0</v>
      </c>
      <c r="Q57" s="539" t="str">
        <f t="shared" si="3"/>
        <v>01/1900</v>
      </c>
      <c r="R57" s="475">
        <f t="shared" si="6"/>
        <v>1</v>
      </c>
    </row>
    <row r="58" spans="1:18" ht="15">
      <c r="A58" s="468"/>
      <c r="B58" s="469"/>
      <c r="C58" s="537"/>
      <c r="D58" s="848" t="str">
        <f t="shared" si="4"/>
        <v>Banque-01/1900</v>
      </c>
      <c r="E58" s="470"/>
      <c r="F58" s="471"/>
      <c r="G58" s="472"/>
      <c r="H58" s="965"/>
      <c r="I58" s="966"/>
      <c r="J58" s="967">
        <f t="shared" si="5"/>
        <v>0</v>
      </c>
      <c r="K58" s="968">
        <f t="shared" si="1"/>
        <v>0</v>
      </c>
      <c r="L58" s="473">
        <f t="shared" si="2"/>
        <v>0</v>
      </c>
      <c r="M58" s="474"/>
      <c r="N58" s="706">
        <f>+IF(A58="",0,IF(A58=Table!$A$5,L58,(IF(A58=Table!$A$3,0,IF(A58=Table!$A$4,L58,0)))))</f>
        <v>0</v>
      </c>
      <c r="O58" s="672"/>
      <c r="P58" s="707">
        <f>-IF(A58=Table!$A$5,I58,0)+IF(A58=Table!$A$5,H58,0)</f>
        <v>0</v>
      </c>
      <c r="Q58" s="539" t="str">
        <f t="shared" si="3"/>
        <v>01/1900</v>
      </c>
      <c r="R58" s="475">
        <f t="shared" si="6"/>
        <v>1</v>
      </c>
    </row>
    <row r="59" spans="1:18" ht="15">
      <c r="A59" s="468"/>
      <c r="B59" s="469"/>
      <c r="C59" s="537"/>
      <c r="D59" s="848" t="str">
        <f t="shared" si="4"/>
        <v>Banque-01/1900</v>
      </c>
      <c r="E59" s="470"/>
      <c r="F59" s="471"/>
      <c r="G59" s="472"/>
      <c r="H59" s="965"/>
      <c r="I59" s="966"/>
      <c r="J59" s="967">
        <f t="shared" si="5"/>
        <v>0</v>
      </c>
      <c r="K59" s="968">
        <f t="shared" si="1"/>
        <v>0</v>
      </c>
      <c r="L59" s="473">
        <f t="shared" si="2"/>
        <v>0</v>
      </c>
      <c r="M59" s="474"/>
      <c r="N59" s="706">
        <f>+IF(A59="",0,IF(A59=Table!$A$5,L59,(IF(A59=Table!$A$3,0,IF(A59=Table!$A$4,L59,0)))))</f>
        <v>0</v>
      </c>
      <c r="O59" s="672"/>
      <c r="P59" s="707">
        <f>-IF(A59=Table!$A$5,I59,0)+IF(A59=Table!$A$5,H59,0)</f>
        <v>0</v>
      </c>
      <c r="Q59" s="539" t="str">
        <f t="shared" si="3"/>
        <v>01/1900</v>
      </c>
      <c r="R59" s="475">
        <f t="shared" si="6"/>
        <v>1</v>
      </c>
    </row>
    <row r="60" spans="1:18" ht="15">
      <c r="A60" s="468"/>
      <c r="B60" s="469"/>
      <c r="C60" s="537"/>
      <c r="D60" s="848" t="str">
        <f t="shared" si="4"/>
        <v>Banque-01/1900</v>
      </c>
      <c r="E60" s="470"/>
      <c r="F60" s="471"/>
      <c r="G60" s="472"/>
      <c r="H60" s="965"/>
      <c r="I60" s="966"/>
      <c r="J60" s="967">
        <f t="shared" si="5"/>
        <v>0</v>
      </c>
      <c r="K60" s="968">
        <f t="shared" si="1"/>
        <v>0</v>
      </c>
      <c r="L60" s="473">
        <f t="shared" si="2"/>
        <v>0</v>
      </c>
      <c r="M60" s="474"/>
      <c r="N60" s="706">
        <f>+IF(A60="",0,IF(A60=Table!$A$5,L60,(IF(A60=Table!$A$3,0,IF(A60=Table!$A$4,L60,0)))))</f>
        <v>0</v>
      </c>
      <c r="O60" s="672"/>
      <c r="P60" s="707">
        <f>-IF(A60=Table!$A$5,I60,0)+IF(A60=Table!$A$5,H60,0)</f>
        <v>0</v>
      </c>
      <c r="Q60" s="539" t="str">
        <f t="shared" si="3"/>
        <v>01/1900</v>
      </c>
      <c r="R60" s="475">
        <f t="shared" si="6"/>
        <v>1</v>
      </c>
    </row>
    <row r="61" spans="1:18" ht="15">
      <c r="A61" s="468"/>
      <c r="B61" s="469"/>
      <c r="C61" s="537"/>
      <c r="D61" s="848" t="str">
        <f t="shared" si="4"/>
        <v>Banque-01/1900</v>
      </c>
      <c r="E61" s="470"/>
      <c r="F61" s="471"/>
      <c r="G61" s="472"/>
      <c r="H61" s="965"/>
      <c r="I61" s="966"/>
      <c r="J61" s="967">
        <f t="shared" si="5"/>
        <v>0</v>
      </c>
      <c r="K61" s="968">
        <f t="shared" si="1"/>
        <v>0</v>
      </c>
      <c r="L61" s="473">
        <f t="shared" si="2"/>
        <v>0</v>
      </c>
      <c r="M61" s="474"/>
      <c r="N61" s="706">
        <f>+IF(A61="",0,IF(A61=Table!$A$5,L61,(IF(A61=Table!$A$3,0,IF(A61=Table!$A$4,L61,0)))))</f>
        <v>0</v>
      </c>
      <c r="O61" s="672"/>
      <c r="P61" s="707">
        <f>-IF(A61=Table!$A$5,I61,0)+IF(A61=Table!$A$5,H61,0)</f>
        <v>0</v>
      </c>
      <c r="Q61" s="539" t="str">
        <f t="shared" si="3"/>
        <v>01/1900</v>
      </c>
      <c r="R61" s="475">
        <f t="shared" si="6"/>
        <v>1</v>
      </c>
    </row>
    <row r="62" spans="1:18" ht="15">
      <c r="A62" s="468"/>
      <c r="B62" s="469"/>
      <c r="C62" s="537"/>
      <c r="D62" s="848" t="str">
        <f t="shared" si="4"/>
        <v>Banque-01/1900</v>
      </c>
      <c r="E62" s="470"/>
      <c r="F62" s="471"/>
      <c r="G62" s="472"/>
      <c r="H62" s="965"/>
      <c r="I62" s="966"/>
      <c r="J62" s="967">
        <f t="shared" si="5"/>
        <v>0</v>
      </c>
      <c r="K62" s="968">
        <f t="shared" si="1"/>
        <v>0</v>
      </c>
      <c r="L62" s="473">
        <f t="shared" si="2"/>
        <v>0</v>
      </c>
      <c r="M62" s="474"/>
      <c r="N62" s="706">
        <f>+IF(A62="",0,IF(A62=Table!$A$5,L62,(IF(A62=Table!$A$3,0,IF(A62=Table!$A$4,L62,0)))))</f>
        <v>0</v>
      </c>
      <c r="O62" s="672"/>
      <c r="P62" s="707">
        <f>-IF(A62=Table!$A$5,I62,0)+IF(A62=Table!$A$5,H62,0)</f>
        <v>0</v>
      </c>
      <c r="Q62" s="539" t="str">
        <f t="shared" si="3"/>
        <v>01/1900</v>
      </c>
      <c r="R62" s="475">
        <f t="shared" si="6"/>
        <v>1</v>
      </c>
    </row>
    <row r="63" spans="1:18" ht="15">
      <c r="A63" s="468"/>
      <c r="B63" s="469"/>
      <c r="C63" s="537"/>
      <c r="D63" s="848" t="str">
        <f t="shared" si="4"/>
        <v>Banque-01/1900</v>
      </c>
      <c r="E63" s="470"/>
      <c r="F63" s="471"/>
      <c r="G63" s="472"/>
      <c r="H63" s="965"/>
      <c r="I63" s="966"/>
      <c r="J63" s="967">
        <f t="shared" si="5"/>
        <v>0</v>
      </c>
      <c r="K63" s="968">
        <f t="shared" si="1"/>
        <v>0</v>
      </c>
      <c r="L63" s="473">
        <f t="shared" si="2"/>
        <v>0</v>
      </c>
      <c r="M63" s="474"/>
      <c r="N63" s="706">
        <f>+IF(A63="",0,IF(A63=Table!$A$5,L63,(IF(A63=Table!$A$3,0,IF(A63=Table!$A$4,L63,0)))))</f>
        <v>0</v>
      </c>
      <c r="O63" s="672"/>
      <c r="P63" s="707">
        <f>-IF(A63=Table!$A$5,I63,0)+IF(A63=Table!$A$5,H63,0)</f>
        <v>0</v>
      </c>
      <c r="Q63" s="539" t="str">
        <f t="shared" si="3"/>
        <v>01/1900</v>
      </c>
      <c r="R63" s="475">
        <f t="shared" si="6"/>
        <v>1</v>
      </c>
    </row>
    <row r="64" spans="1:18" ht="15">
      <c r="A64" s="468"/>
      <c r="B64" s="469"/>
      <c r="C64" s="537"/>
      <c r="D64" s="848" t="str">
        <f t="shared" si="4"/>
        <v>Banque-01/1900</v>
      </c>
      <c r="E64" s="470"/>
      <c r="F64" s="471"/>
      <c r="G64" s="472"/>
      <c r="H64" s="965"/>
      <c r="I64" s="966"/>
      <c r="J64" s="967">
        <f t="shared" si="5"/>
        <v>0</v>
      </c>
      <c r="K64" s="968">
        <f t="shared" si="1"/>
        <v>0</v>
      </c>
      <c r="L64" s="473">
        <f t="shared" si="2"/>
        <v>0</v>
      </c>
      <c r="M64" s="474"/>
      <c r="N64" s="706">
        <f>+IF(A64="",0,IF(A64=Table!$A$5,L64,(IF(A64=Table!$A$3,0,IF(A64=Table!$A$4,L64,0)))))</f>
        <v>0</v>
      </c>
      <c r="O64" s="672"/>
      <c r="P64" s="707">
        <f>-IF(A64=Table!$A$5,I64,0)+IF(A64=Table!$A$5,H64,0)</f>
        <v>0</v>
      </c>
      <c r="Q64" s="539" t="str">
        <f t="shared" si="3"/>
        <v>01/1900</v>
      </c>
      <c r="R64" s="475">
        <f t="shared" si="6"/>
        <v>1</v>
      </c>
    </row>
    <row r="65" spans="1:18" ht="15">
      <c r="A65" s="468"/>
      <c r="B65" s="469"/>
      <c r="C65" s="537"/>
      <c r="D65" s="848" t="str">
        <f t="shared" si="4"/>
        <v>Banque-01/1900</v>
      </c>
      <c r="E65" s="470"/>
      <c r="F65" s="471"/>
      <c r="G65" s="472"/>
      <c r="H65" s="965"/>
      <c r="I65" s="966"/>
      <c r="J65" s="967">
        <f t="shared" si="5"/>
        <v>0</v>
      </c>
      <c r="K65" s="968">
        <f t="shared" si="1"/>
        <v>0</v>
      </c>
      <c r="L65" s="473">
        <f t="shared" si="2"/>
        <v>0</v>
      </c>
      <c r="M65" s="474"/>
      <c r="N65" s="706">
        <f>+IF(A65="",0,IF(A65=Table!$A$5,L65,(IF(A65=Table!$A$3,0,IF(A65=Table!$A$4,L65,0)))))</f>
        <v>0</v>
      </c>
      <c r="O65" s="672"/>
      <c r="P65" s="707">
        <f>-IF(A65=Table!$A$5,I65,0)+IF(A65=Table!$A$5,H65,0)</f>
        <v>0</v>
      </c>
      <c r="Q65" s="539" t="str">
        <f t="shared" si="3"/>
        <v>01/1900</v>
      </c>
      <c r="R65" s="475">
        <f t="shared" si="6"/>
        <v>1</v>
      </c>
    </row>
    <row r="66" spans="1:18" ht="15">
      <c r="A66" s="468"/>
      <c r="B66" s="469"/>
      <c r="C66" s="537"/>
      <c r="D66" s="848" t="str">
        <f t="shared" si="4"/>
        <v>Banque-01/1900</v>
      </c>
      <c r="E66" s="470"/>
      <c r="F66" s="471"/>
      <c r="G66" s="472"/>
      <c r="H66" s="965"/>
      <c r="I66" s="966"/>
      <c r="J66" s="967">
        <f t="shared" si="5"/>
        <v>0</v>
      </c>
      <c r="K66" s="968">
        <f t="shared" si="1"/>
        <v>0</v>
      </c>
      <c r="L66" s="473">
        <f t="shared" si="2"/>
        <v>0</v>
      </c>
      <c r="M66" s="474"/>
      <c r="N66" s="706">
        <f>+IF(A66="",0,IF(A66=Table!$A$5,L66,(IF(A66=Table!$A$3,0,IF(A66=Table!$A$4,L66,0)))))</f>
        <v>0</v>
      </c>
      <c r="O66" s="672"/>
      <c r="P66" s="707">
        <f>-IF(A66=Table!$A$5,I66,0)+IF(A66=Table!$A$5,H66,0)</f>
        <v>0</v>
      </c>
      <c r="Q66" s="539" t="str">
        <f t="shared" si="3"/>
        <v>01/1900</v>
      </c>
      <c r="R66" s="475">
        <f t="shared" si="6"/>
        <v>1</v>
      </c>
    </row>
    <row r="67" spans="1:18" ht="15">
      <c r="A67" s="468"/>
      <c r="B67" s="469"/>
      <c r="C67" s="537"/>
      <c r="D67" s="848" t="str">
        <f t="shared" si="4"/>
        <v>Banque-01/1900</v>
      </c>
      <c r="E67" s="470"/>
      <c r="F67" s="471"/>
      <c r="G67" s="472"/>
      <c r="H67" s="965"/>
      <c r="I67" s="966"/>
      <c r="J67" s="967">
        <f t="shared" si="5"/>
        <v>0</v>
      </c>
      <c r="K67" s="968">
        <f t="shared" si="1"/>
        <v>0</v>
      </c>
      <c r="L67" s="473">
        <f t="shared" si="2"/>
        <v>0</v>
      </c>
      <c r="M67" s="474"/>
      <c r="N67" s="706">
        <f>+IF(A67="",0,IF(A67=Table!$A$5,L67,(IF(A67=Table!$A$3,0,IF(A67=Table!$A$4,L67,0)))))</f>
        <v>0</v>
      </c>
      <c r="O67" s="672"/>
      <c r="P67" s="707">
        <f>-IF(A67=Table!$A$5,I67,0)+IF(A67=Table!$A$5,H67,0)</f>
        <v>0</v>
      </c>
      <c r="Q67" s="539" t="str">
        <f t="shared" si="3"/>
        <v>01/1900</v>
      </c>
      <c r="R67" s="475">
        <f t="shared" si="6"/>
        <v>1</v>
      </c>
    </row>
    <row r="68" spans="1:18" ht="15">
      <c r="A68" s="468"/>
      <c r="B68" s="469"/>
      <c r="C68" s="537"/>
      <c r="D68" s="848" t="str">
        <f t="shared" si="4"/>
        <v>Banque-01/1900</v>
      </c>
      <c r="E68" s="470"/>
      <c r="F68" s="471"/>
      <c r="G68" s="472"/>
      <c r="H68" s="965"/>
      <c r="I68" s="966"/>
      <c r="J68" s="967">
        <f t="shared" si="5"/>
        <v>0</v>
      </c>
      <c r="K68" s="968">
        <f t="shared" si="1"/>
        <v>0</v>
      </c>
      <c r="L68" s="473">
        <f t="shared" si="2"/>
        <v>0</v>
      </c>
      <c r="M68" s="474"/>
      <c r="N68" s="706">
        <f>+IF(A68="",0,IF(A68=Table!$A$5,L68,(IF(A68=Table!$A$3,0,IF(A68=Table!$A$4,L68,0)))))</f>
        <v>0</v>
      </c>
      <c r="O68" s="672"/>
      <c r="P68" s="707">
        <f>-IF(A68=Table!$A$5,I68,0)+IF(A68=Table!$A$5,H68,0)</f>
        <v>0</v>
      </c>
      <c r="Q68" s="539" t="str">
        <f t="shared" si="3"/>
        <v>01/1900</v>
      </c>
      <c r="R68" s="475">
        <f t="shared" si="6"/>
        <v>1</v>
      </c>
    </row>
    <row r="69" spans="1:18" ht="15">
      <c r="A69" s="468"/>
      <c r="B69" s="469"/>
      <c r="C69" s="537"/>
      <c r="D69" s="848" t="str">
        <f t="shared" si="4"/>
        <v>Banque-01/1900</v>
      </c>
      <c r="E69" s="470"/>
      <c r="F69" s="471"/>
      <c r="G69" s="472"/>
      <c r="H69" s="965"/>
      <c r="I69" s="966"/>
      <c r="J69" s="967">
        <f t="shared" si="5"/>
        <v>0</v>
      </c>
      <c r="K69" s="968">
        <f t="shared" si="1"/>
        <v>0</v>
      </c>
      <c r="L69" s="473">
        <f t="shared" si="2"/>
        <v>0</v>
      </c>
      <c r="M69" s="474"/>
      <c r="N69" s="706">
        <f>+IF(A69="",0,IF(A69=Table!$A$5,L69,(IF(A69=Table!$A$3,0,IF(A69=Table!$A$4,L69,0)))))</f>
        <v>0</v>
      </c>
      <c r="O69" s="672"/>
      <c r="P69" s="707">
        <f>-IF(A69=Table!$A$5,I69,0)+IF(A69=Table!$A$5,H69,0)</f>
        <v>0</v>
      </c>
      <c r="Q69" s="539" t="str">
        <f t="shared" si="3"/>
        <v>01/1900</v>
      </c>
      <c r="R69" s="475">
        <f t="shared" si="6"/>
        <v>1</v>
      </c>
    </row>
    <row r="70" spans="1:18" ht="15">
      <c r="A70" s="468"/>
      <c r="B70" s="469"/>
      <c r="C70" s="537"/>
      <c r="D70" s="848" t="str">
        <f t="shared" si="4"/>
        <v>Banque-01/1900</v>
      </c>
      <c r="E70" s="470"/>
      <c r="F70" s="471"/>
      <c r="G70" s="472"/>
      <c r="H70" s="965"/>
      <c r="I70" s="966"/>
      <c r="J70" s="967">
        <f t="shared" si="5"/>
        <v>0</v>
      </c>
      <c r="K70" s="968">
        <f t="shared" si="1"/>
        <v>0</v>
      </c>
      <c r="L70" s="473">
        <f t="shared" si="2"/>
        <v>0</v>
      </c>
      <c r="M70" s="474"/>
      <c r="N70" s="706">
        <f>+IF(A70="",0,IF(A70=Table!$A$5,L70,(IF(A70=Table!$A$3,0,IF(A70=Table!$A$4,L70,0)))))</f>
        <v>0</v>
      </c>
      <c r="O70" s="672"/>
      <c r="P70" s="707">
        <f>-IF(A70=Table!$A$5,I70,0)+IF(A70=Table!$A$5,H70,0)</f>
        <v>0</v>
      </c>
      <c r="Q70" s="539" t="str">
        <f t="shared" si="3"/>
        <v>01/1900</v>
      </c>
      <c r="R70" s="475">
        <f t="shared" si="6"/>
        <v>1</v>
      </c>
    </row>
    <row r="71" spans="1:18" ht="15">
      <c r="A71" s="468"/>
      <c r="B71" s="469"/>
      <c r="C71" s="537"/>
      <c r="D71" s="848" t="str">
        <f t="shared" si="4"/>
        <v>Banque-01/1900</v>
      </c>
      <c r="E71" s="470"/>
      <c r="F71" s="471"/>
      <c r="G71" s="472"/>
      <c r="H71" s="965"/>
      <c r="I71" s="966"/>
      <c r="J71" s="967">
        <f t="shared" si="5"/>
        <v>0</v>
      </c>
      <c r="K71" s="968">
        <f t="shared" si="1"/>
        <v>0</v>
      </c>
      <c r="L71" s="473">
        <f t="shared" si="2"/>
        <v>0</v>
      </c>
      <c r="M71" s="474"/>
      <c r="N71" s="706">
        <f>+IF(A71="",0,IF(A71=Table!$A$5,L71,(IF(A71=Table!$A$3,0,IF(A71=Table!$A$4,L71,0)))))</f>
        <v>0</v>
      </c>
      <c r="O71" s="672"/>
      <c r="P71" s="707">
        <f>-IF(A71=Table!$A$5,I71,0)+IF(A71=Table!$A$5,H71,0)</f>
        <v>0</v>
      </c>
      <c r="Q71" s="539" t="str">
        <f t="shared" si="3"/>
        <v>01/1900</v>
      </c>
      <c r="R71" s="475">
        <f t="shared" si="6"/>
        <v>1</v>
      </c>
    </row>
    <row r="72" spans="1:18" ht="15">
      <c r="A72" s="468"/>
      <c r="B72" s="469"/>
      <c r="C72" s="537"/>
      <c r="D72" s="848" t="str">
        <f t="shared" si="4"/>
        <v>Banque-01/1900</v>
      </c>
      <c r="E72" s="470"/>
      <c r="F72" s="471"/>
      <c r="G72" s="472"/>
      <c r="H72" s="965"/>
      <c r="I72" s="966"/>
      <c r="J72" s="967">
        <f t="shared" si="5"/>
        <v>0</v>
      </c>
      <c r="K72" s="968">
        <f t="shared" si="1"/>
        <v>0</v>
      </c>
      <c r="L72" s="473">
        <f t="shared" si="2"/>
        <v>0</v>
      </c>
      <c r="M72" s="474"/>
      <c r="N72" s="706">
        <f>+IF(A72="",0,IF(A72=Table!$A$5,L72,(IF(A72=Table!$A$3,0,IF(A72=Table!$A$4,L72,0)))))</f>
        <v>0</v>
      </c>
      <c r="O72" s="672"/>
      <c r="P72" s="707">
        <f>-IF(A72=Table!$A$5,I72,0)+IF(A72=Table!$A$5,H72,0)</f>
        <v>0</v>
      </c>
      <c r="Q72" s="539" t="str">
        <f t="shared" si="3"/>
        <v>01/1900</v>
      </c>
      <c r="R72" s="475">
        <f t="shared" si="6"/>
        <v>1</v>
      </c>
    </row>
    <row r="73" spans="1:18" ht="15">
      <c r="A73" s="468"/>
      <c r="B73" s="469"/>
      <c r="C73" s="537"/>
      <c r="D73" s="848" t="str">
        <f t="shared" si="4"/>
        <v>Banque-01/1900</v>
      </c>
      <c r="E73" s="470"/>
      <c r="F73" s="471"/>
      <c r="G73" s="472"/>
      <c r="H73" s="965"/>
      <c r="I73" s="966"/>
      <c r="J73" s="967">
        <f t="shared" si="5"/>
        <v>0</v>
      </c>
      <c r="K73" s="968">
        <f t="shared" si="1"/>
        <v>0</v>
      </c>
      <c r="L73" s="473">
        <f t="shared" si="2"/>
        <v>0</v>
      </c>
      <c r="M73" s="474"/>
      <c r="N73" s="706">
        <f>+IF(A73="",0,IF(A73=Table!$A$5,L73,(IF(A73=Table!$A$3,0,IF(A73=Table!$A$4,L73,0)))))</f>
        <v>0</v>
      </c>
      <c r="O73" s="672"/>
      <c r="P73" s="707">
        <f>-IF(A73=Table!$A$5,I73,0)+IF(A73=Table!$A$5,H73,0)</f>
        <v>0</v>
      </c>
      <c r="Q73" s="539" t="str">
        <f t="shared" si="3"/>
        <v>01/1900</v>
      </c>
      <c r="R73" s="475">
        <f t="shared" si="6"/>
        <v>1</v>
      </c>
    </row>
    <row r="74" spans="1:18" ht="15">
      <c r="A74" s="468"/>
      <c r="B74" s="469"/>
      <c r="C74" s="537"/>
      <c r="D74" s="848" t="str">
        <f t="shared" si="4"/>
        <v>Banque-01/1900</v>
      </c>
      <c r="E74" s="470"/>
      <c r="F74" s="471"/>
      <c r="G74" s="472"/>
      <c r="H74" s="965"/>
      <c r="I74" s="966"/>
      <c r="J74" s="967">
        <f t="shared" si="5"/>
        <v>0</v>
      </c>
      <c r="K74" s="968">
        <f t="shared" si="1"/>
        <v>0</v>
      </c>
      <c r="L74" s="473">
        <f t="shared" si="2"/>
        <v>0</v>
      </c>
      <c r="M74" s="474"/>
      <c r="N74" s="706">
        <f>+IF(A74="",0,IF(A74=Table!$A$5,L74,(IF(A74=Table!$A$3,0,IF(A74=Table!$A$4,L74,0)))))</f>
        <v>0</v>
      </c>
      <c r="O74" s="672"/>
      <c r="P74" s="707">
        <f>-IF(A74=Table!$A$5,I74,0)+IF(A74=Table!$A$5,H74,0)</f>
        <v>0</v>
      </c>
      <c r="Q74" s="539" t="str">
        <f t="shared" si="3"/>
        <v>01/1900</v>
      </c>
      <c r="R74" s="475">
        <f t="shared" si="6"/>
        <v>1</v>
      </c>
    </row>
    <row r="75" spans="1:18" ht="15">
      <c r="A75" s="468"/>
      <c r="B75" s="469"/>
      <c r="C75" s="537"/>
      <c r="D75" s="848" t="str">
        <f t="shared" si="4"/>
        <v>Banque-01/1900</v>
      </c>
      <c r="E75" s="470"/>
      <c r="F75" s="471"/>
      <c r="G75" s="472"/>
      <c r="H75" s="965"/>
      <c r="I75" s="966"/>
      <c r="J75" s="967">
        <f t="shared" si="5"/>
        <v>0</v>
      </c>
      <c r="K75" s="968">
        <f t="shared" ref="K75:K138" si="7">+IFERROR((+INDEX($O$4:$Z$4,MATCH(Q75,$O$3:$Z$3,0))),0)</f>
        <v>0</v>
      </c>
      <c r="L75" s="473">
        <f t="shared" ref="L75:L138" si="8">IFERROR((H75/K75-I75/K75),0)</f>
        <v>0</v>
      </c>
      <c r="M75" s="474"/>
      <c r="N75" s="706">
        <f>+IF(A75="",0,IF(A75=Table!$A$5,L75,(IF(A75=Table!$A$3,0,IF(A75=Table!$A$4,L75,0)))))</f>
        <v>0</v>
      </c>
      <c r="O75" s="672"/>
      <c r="P75" s="707">
        <f>-IF(A75=Table!$A$5,I75,0)+IF(A75=Table!$A$5,H75,0)</f>
        <v>0</v>
      </c>
      <c r="Q75" s="539" t="str">
        <f t="shared" ref="Q75:Q138" si="9">+TEXT(B75,"mm/aaaa")</f>
        <v>01/1900</v>
      </c>
      <c r="R75" s="475">
        <f t="shared" si="6"/>
        <v>1</v>
      </c>
    </row>
    <row r="76" spans="1:18" ht="15">
      <c r="A76" s="468"/>
      <c r="B76" s="469"/>
      <c r="C76" s="537"/>
      <c r="D76" s="848" t="str">
        <f t="shared" ref="D76:D139" si="10">"Banque-"&amp;Q76</f>
        <v>Banque-01/1900</v>
      </c>
      <c r="E76" s="470"/>
      <c r="F76" s="471"/>
      <c r="G76" s="472"/>
      <c r="H76" s="965"/>
      <c r="I76" s="966"/>
      <c r="J76" s="967">
        <f t="shared" ref="J76:J139" si="11">+J75+H76-I76</f>
        <v>0</v>
      </c>
      <c r="K76" s="968">
        <f t="shared" si="7"/>
        <v>0</v>
      </c>
      <c r="L76" s="473">
        <f t="shared" si="8"/>
        <v>0</v>
      </c>
      <c r="M76" s="474"/>
      <c r="N76" s="706">
        <f>+IF(A76="",0,IF(A76=Table!$A$5,L76,(IF(A76=Table!$A$3,0,IF(A76=Table!$A$4,L76,0)))))</f>
        <v>0</v>
      </c>
      <c r="O76" s="672"/>
      <c r="P76" s="707">
        <f>-IF(A76=Table!$A$5,I76,0)+IF(A76=Table!$A$5,H76,0)</f>
        <v>0</v>
      </c>
      <c r="Q76" s="539" t="str">
        <f t="shared" si="9"/>
        <v>01/1900</v>
      </c>
      <c r="R76" s="475">
        <f t="shared" ref="R76:R139" si="12">ROUNDUP(MONTH(Q76)/3,0)</f>
        <v>1</v>
      </c>
    </row>
    <row r="77" spans="1:18" ht="15">
      <c r="A77" s="468"/>
      <c r="B77" s="469"/>
      <c r="C77" s="537"/>
      <c r="D77" s="848" t="str">
        <f t="shared" si="10"/>
        <v>Banque-01/1900</v>
      </c>
      <c r="E77" s="470"/>
      <c r="F77" s="471"/>
      <c r="G77" s="472"/>
      <c r="H77" s="965"/>
      <c r="I77" s="966"/>
      <c r="J77" s="967">
        <f t="shared" si="11"/>
        <v>0</v>
      </c>
      <c r="K77" s="968">
        <f t="shared" si="7"/>
        <v>0</v>
      </c>
      <c r="L77" s="473">
        <f t="shared" si="8"/>
        <v>0</v>
      </c>
      <c r="M77" s="474"/>
      <c r="N77" s="706">
        <f>+IF(A77="",0,IF(A77=Table!$A$5,L77,(IF(A77=Table!$A$3,0,IF(A77=Table!$A$4,L77,0)))))</f>
        <v>0</v>
      </c>
      <c r="O77" s="672"/>
      <c r="P77" s="707">
        <f>-IF(A77=Table!$A$5,I77,0)+IF(A77=Table!$A$5,H77,0)</f>
        <v>0</v>
      </c>
      <c r="Q77" s="539" t="str">
        <f t="shared" si="9"/>
        <v>01/1900</v>
      </c>
      <c r="R77" s="475">
        <f t="shared" si="12"/>
        <v>1</v>
      </c>
    </row>
    <row r="78" spans="1:18" ht="15">
      <c r="A78" s="468"/>
      <c r="B78" s="469"/>
      <c r="C78" s="537"/>
      <c r="D78" s="848" t="str">
        <f t="shared" si="10"/>
        <v>Banque-01/1900</v>
      </c>
      <c r="E78" s="470"/>
      <c r="F78" s="471"/>
      <c r="G78" s="472"/>
      <c r="H78" s="965"/>
      <c r="I78" s="966"/>
      <c r="J78" s="967">
        <f t="shared" si="11"/>
        <v>0</v>
      </c>
      <c r="K78" s="968">
        <f t="shared" si="7"/>
        <v>0</v>
      </c>
      <c r="L78" s="473">
        <f t="shared" si="8"/>
        <v>0</v>
      </c>
      <c r="M78" s="474"/>
      <c r="N78" s="706">
        <f>+IF(A78="",0,IF(A78=Table!$A$5,L78,(IF(A78=Table!$A$3,0,IF(A78=Table!$A$4,L78,0)))))</f>
        <v>0</v>
      </c>
      <c r="O78" s="672"/>
      <c r="P78" s="707">
        <f>-IF(A78=Table!$A$5,I78,0)+IF(A78=Table!$A$5,H78,0)</f>
        <v>0</v>
      </c>
      <c r="Q78" s="539" t="str">
        <f t="shared" si="9"/>
        <v>01/1900</v>
      </c>
      <c r="R78" s="475">
        <f t="shared" si="12"/>
        <v>1</v>
      </c>
    </row>
    <row r="79" spans="1:18" ht="15">
      <c r="A79" s="468"/>
      <c r="B79" s="469"/>
      <c r="C79" s="537"/>
      <c r="D79" s="848" t="str">
        <f t="shared" si="10"/>
        <v>Banque-01/1900</v>
      </c>
      <c r="E79" s="470"/>
      <c r="F79" s="471"/>
      <c r="G79" s="472"/>
      <c r="H79" s="965"/>
      <c r="I79" s="966"/>
      <c r="J79" s="967">
        <f t="shared" si="11"/>
        <v>0</v>
      </c>
      <c r="K79" s="968">
        <f t="shared" si="7"/>
        <v>0</v>
      </c>
      <c r="L79" s="473">
        <f t="shared" si="8"/>
        <v>0</v>
      </c>
      <c r="M79" s="474"/>
      <c r="N79" s="706">
        <f>+IF(A79="",0,IF(A79=Table!$A$5,L79,(IF(A79=Table!$A$3,0,IF(A79=Table!$A$4,L79,0)))))</f>
        <v>0</v>
      </c>
      <c r="O79" s="672"/>
      <c r="P79" s="707">
        <f>-IF(A79=Table!$A$5,I79,0)+IF(A79=Table!$A$5,H79,0)</f>
        <v>0</v>
      </c>
      <c r="Q79" s="539" t="str">
        <f t="shared" si="9"/>
        <v>01/1900</v>
      </c>
      <c r="R79" s="475">
        <f t="shared" si="12"/>
        <v>1</v>
      </c>
    </row>
    <row r="80" spans="1:18" ht="15">
      <c r="A80" s="468"/>
      <c r="B80" s="469"/>
      <c r="C80" s="537"/>
      <c r="D80" s="848" t="str">
        <f t="shared" si="10"/>
        <v>Banque-01/1900</v>
      </c>
      <c r="E80" s="470"/>
      <c r="F80" s="471"/>
      <c r="G80" s="472"/>
      <c r="H80" s="965"/>
      <c r="I80" s="966"/>
      <c r="J80" s="967">
        <f t="shared" si="11"/>
        <v>0</v>
      </c>
      <c r="K80" s="968">
        <f t="shared" si="7"/>
        <v>0</v>
      </c>
      <c r="L80" s="473">
        <f t="shared" si="8"/>
        <v>0</v>
      </c>
      <c r="M80" s="474"/>
      <c r="N80" s="706">
        <f>+IF(A80="",0,IF(A80=Table!$A$5,L80,(IF(A80=Table!$A$3,0,IF(A80=Table!$A$4,L80,0)))))</f>
        <v>0</v>
      </c>
      <c r="O80" s="672"/>
      <c r="P80" s="707">
        <f>-IF(A80=Table!$A$5,I80,0)+IF(A80=Table!$A$5,H80,0)</f>
        <v>0</v>
      </c>
      <c r="Q80" s="539" t="str">
        <f t="shared" si="9"/>
        <v>01/1900</v>
      </c>
      <c r="R80" s="475">
        <f t="shared" si="12"/>
        <v>1</v>
      </c>
    </row>
    <row r="81" spans="1:18" ht="15">
      <c r="A81" s="468"/>
      <c r="B81" s="469"/>
      <c r="C81" s="537"/>
      <c r="D81" s="848" t="str">
        <f t="shared" si="10"/>
        <v>Banque-01/1900</v>
      </c>
      <c r="E81" s="470"/>
      <c r="F81" s="471"/>
      <c r="G81" s="472"/>
      <c r="H81" s="965"/>
      <c r="I81" s="966"/>
      <c r="J81" s="967">
        <f t="shared" si="11"/>
        <v>0</v>
      </c>
      <c r="K81" s="968">
        <f t="shared" si="7"/>
        <v>0</v>
      </c>
      <c r="L81" s="473">
        <f t="shared" si="8"/>
        <v>0</v>
      </c>
      <c r="M81" s="474"/>
      <c r="N81" s="706">
        <f>+IF(A81="",0,IF(A81=Table!$A$5,L81,(IF(A81=Table!$A$3,0,IF(A81=Table!$A$4,L81,0)))))</f>
        <v>0</v>
      </c>
      <c r="O81" s="672"/>
      <c r="P81" s="707">
        <f>-IF(A81=Table!$A$5,I81,0)+IF(A81=Table!$A$5,H81,0)</f>
        <v>0</v>
      </c>
      <c r="Q81" s="539" t="str">
        <f t="shared" si="9"/>
        <v>01/1900</v>
      </c>
      <c r="R81" s="475">
        <f t="shared" si="12"/>
        <v>1</v>
      </c>
    </row>
    <row r="82" spans="1:18" ht="15">
      <c r="A82" s="468"/>
      <c r="B82" s="469"/>
      <c r="C82" s="537"/>
      <c r="D82" s="848" t="str">
        <f t="shared" si="10"/>
        <v>Banque-01/1900</v>
      </c>
      <c r="E82" s="470"/>
      <c r="F82" s="471"/>
      <c r="G82" s="472"/>
      <c r="H82" s="965"/>
      <c r="I82" s="966"/>
      <c r="J82" s="967">
        <f t="shared" si="11"/>
        <v>0</v>
      </c>
      <c r="K82" s="968">
        <f t="shared" si="7"/>
        <v>0</v>
      </c>
      <c r="L82" s="473">
        <f t="shared" si="8"/>
        <v>0</v>
      </c>
      <c r="M82" s="474"/>
      <c r="N82" s="706">
        <f>+IF(A82="",0,IF(A82=Table!$A$5,L82,(IF(A82=Table!$A$3,0,IF(A82=Table!$A$4,L82,0)))))</f>
        <v>0</v>
      </c>
      <c r="O82" s="672"/>
      <c r="P82" s="707">
        <f>-IF(A82=Table!$A$5,I82,0)+IF(A82=Table!$A$5,H82,0)</f>
        <v>0</v>
      </c>
      <c r="Q82" s="539" t="str">
        <f t="shared" si="9"/>
        <v>01/1900</v>
      </c>
      <c r="R82" s="475">
        <f t="shared" si="12"/>
        <v>1</v>
      </c>
    </row>
    <row r="83" spans="1:18" ht="15">
      <c r="A83" s="468"/>
      <c r="B83" s="469"/>
      <c r="C83" s="537"/>
      <c r="D83" s="848" t="str">
        <f t="shared" si="10"/>
        <v>Banque-01/1900</v>
      </c>
      <c r="E83" s="470"/>
      <c r="F83" s="471"/>
      <c r="G83" s="472"/>
      <c r="H83" s="965"/>
      <c r="I83" s="966"/>
      <c r="J83" s="967">
        <f t="shared" si="11"/>
        <v>0</v>
      </c>
      <c r="K83" s="968">
        <f t="shared" si="7"/>
        <v>0</v>
      </c>
      <c r="L83" s="473">
        <f t="shared" si="8"/>
        <v>0</v>
      </c>
      <c r="M83" s="474"/>
      <c r="N83" s="706">
        <f>+IF(A83="",0,IF(A83=Table!$A$5,L83,(IF(A83=Table!$A$3,0,IF(A83=Table!$A$4,L83,0)))))</f>
        <v>0</v>
      </c>
      <c r="O83" s="672"/>
      <c r="P83" s="707">
        <f>-IF(A83=Table!$A$5,I83,0)+IF(A83=Table!$A$5,H83,0)</f>
        <v>0</v>
      </c>
      <c r="Q83" s="539" t="str">
        <f t="shared" si="9"/>
        <v>01/1900</v>
      </c>
      <c r="R83" s="475">
        <f t="shared" si="12"/>
        <v>1</v>
      </c>
    </row>
    <row r="84" spans="1:18" ht="15">
      <c r="A84" s="468"/>
      <c r="B84" s="469"/>
      <c r="C84" s="537"/>
      <c r="D84" s="848" t="str">
        <f t="shared" si="10"/>
        <v>Banque-01/1900</v>
      </c>
      <c r="E84" s="470"/>
      <c r="F84" s="471"/>
      <c r="G84" s="472"/>
      <c r="H84" s="965"/>
      <c r="I84" s="966"/>
      <c r="J84" s="967">
        <f t="shared" si="11"/>
        <v>0</v>
      </c>
      <c r="K84" s="968">
        <f t="shared" si="7"/>
        <v>0</v>
      </c>
      <c r="L84" s="473">
        <f t="shared" si="8"/>
        <v>0</v>
      </c>
      <c r="M84" s="474"/>
      <c r="N84" s="706">
        <f>+IF(A84="",0,IF(A84=Table!$A$5,L84,(IF(A84=Table!$A$3,0,IF(A84=Table!$A$4,L84,0)))))</f>
        <v>0</v>
      </c>
      <c r="O84" s="672"/>
      <c r="P84" s="707">
        <f>-IF(A84=Table!$A$5,I84,0)+IF(A84=Table!$A$5,H84,0)</f>
        <v>0</v>
      </c>
      <c r="Q84" s="539" t="str">
        <f t="shared" si="9"/>
        <v>01/1900</v>
      </c>
      <c r="R84" s="475">
        <f t="shared" si="12"/>
        <v>1</v>
      </c>
    </row>
    <row r="85" spans="1:18" ht="15">
      <c r="A85" s="468"/>
      <c r="B85" s="469"/>
      <c r="C85" s="537"/>
      <c r="D85" s="848" t="str">
        <f t="shared" si="10"/>
        <v>Banque-01/1900</v>
      </c>
      <c r="E85" s="470"/>
      <c r="F85" s="471"/>
      <c r="G85" s="472"/>
      <c r="H85" s="965"/>
      <c r="I85" s="966"/>
      <c r="J85" s="967">
        <f t="shared" si="11"/>
        <v>0</v>
      </c>
      <c r="K85" s="968">
        <f t="shared" si="7"/>
        <v>0</v>
      </c>
      <c r="L85" s="473">
        <f t="shared" si="8"/>
        <v>0</v>
      </c>
      <c r="M85" s="474"/>
      <c r="N85" s="706">
        <f>+IF(A85="",0,IF(A85=Table!$A$5,L85,(IF(A85=Table!$A$3,0,IF(A85=Table!$A$4,L85,0)))))</f>
        <v>0</v>
      </c>
      <c r="O85" s="672"/>
      <c r="P85" s="707">
        <f>-IF(A85=Table!$A$5,I85,0)+IF(A85=Table!$A$5,H85,0)</f>
        <v>0</v>
      </c>
      <c r="Q85" s="539" t="str">
        <f t="shared" si="9"/>
        <v>01/1900</v>
      </c>
      <c r="R85" s="475">
        <f t="shared" si="12"/>
        <v>1</v>
      </c>
    </row>
    <row r="86" spans="1:18" ht="15">
      <c r="A86" s="468"/>
      <c r="B86" s="469"/>
      <c r="C86" s="537"/>
      <c r="D86" s="848" t="str">
        <f t="shared" si="10"/>
        <v>Banque-01/1900</v>
      </c>
      <c r="E86" s="470"/>
      <c r="F86" s="471"/>
      <c r="G86" s="472"/>
      <c r="H86" s="965"/>
      <c r="I86" s="966"/>
      <c r="J86" s="967">
        <f t="shared" si="11"/>
        <v>0</v>
      </c>
      <c r="K86" s="968">
        <f t="shared" si="7"/>
        <v>0</v>
      </c>
      <c r="L86" s="473">
        <f t="shared" si="8"/>
        <v>0</v>
      </c>
      <c r="M86" s="474"/>
      <c r="N86" s="706">
        <f>+IF(A86="",0,IF(A86=Table!$A$5,L86,(IF(A86=Table!$A$3,0,IF(A86=Table!$A$4,L86,0)))))</f>
        <v>0</v>
      </c>
      <c r="O86" s="672"/>
      <c r="P86" s="707">
        <f>-IF(A86=Table!$A$5,I86,0)+IF(A86=Table!$A$5,H86,0)</f>
        <v>0</v>
      </c>
      <c r="Q86" s="539" t="str">
        <f t="shared" si="9"/>
        <v>01/1900</v>
      </c>
      <c r="R86" s="475">
        <f t="shared" si="12"/>
        <v>1</v>
      </c>
    </row>
    <row r="87" spans="1:18" ht="15">
      <c r="A87" s="468"/>
      <c r="B87" s="469"/>
      <c r="C87" s="537"/>
      <c r="D87" s="848" t="str">
        <f t="shared" si="10"/>
        <v>Banque-01/1900</v>
      </c>
      <c r="E87" s="470"/>
      <c r="F87" s="471"/>
      <c r="G87" s="472"/>
      <c r="H87" s="965"/>
      <c r="I87" s="966"/>
      <c r="J87" s="967">
        <f t="shared" si="11"/>
        <v>0</v>
      </c>
      <c r="K87" s="968">
        <f t="shared" si="7"/>
        <v>0</v>
      </c>
      <c r="L87" s="473">
        <f t="shared" si="8"/>
        <v>0</v>
      </c>
      <c r="M87" s="474"/>
      <c r="N87" s="706">
        <f>+IF(A87="",0,IF(A87=Table!$A$5,L87,(IF(A87=Table!$A$3,0,IF(A87=Table!$A$4,L87,0)))))</f>
        <v>0</v>
      </c>
      <c r="O87" s="672"/>
      <c r="P87" s="707">
        <f>-IF(A87=Table!$A$5,I87,0)+IF(A87=Table!$A$5,H87,0)</f>
        <v>0</v>
      </c>
      <c r="Q87" s="539" t="str">
        <f t="shared" si="9"/>
        <v>01/1900</v>
      </c>
      <c r="R87" s="475">
        <f t="shared" si="12"/>
        <v>1</v>
      </c>
    </row>
    <row r="88" spans="1:18" ht="15">
      <c r="A88" s="468"/>
      <c r="B88" s="469"/>
      <c r="C88" s="537"/>
      <c r="D88" s="848" t="str">
        <f t="shared" si="10"/>
        <v>Banque-01/1900</v>
      </c>
      <c r="E88" s="470"/>
      <c r="F88" s="471"/>
      <c r="G88" s="472"/>
      <c r="H88" s="965"/>
      <c r="I88" s="966"/>
      <c r="J88" s="967">
        <f t="shared" si="11"/>
        <v>0</v>
      </c>
      <c r="K88" s="968">
        <f t="shared" si="7"/>
        <v>0</v>
      </c>
      <c r="L88" s="473">
        <f t="shared" si="8"/>
        <v>0</v>
      </c>
      <c r="M88" s="474"/>
      <c r="N88" s="706">
        <f>+IF(A88="",0,IF(A88=Table!$A$5,L88,(IF(A88=Table!$A$3,0,IF(A88=Table!$A$4,L88,0)))))</f>
        <v>0</v>
      </c>
      <c r="O88" s="672"/>
      <c r="P88" s="707">
        <f>-IF(A88=Table!$A$5,I88,0)+IF(A88=Table!$A$5,H88,0)</f>
        <v>0</v>
      </c>
      <c r="Q88" s="539" t="str">
        <f t="shared" si="9"/>
        <v>01/1900</v>
      </c>
      <c r="R88" s="475">
        <f t="shared" si="12"/>
        <v>1</v>
      </c>
    </row>
    <row r="89" spans="1:18" ht="15">
      <c r="A89" s="468"/>
      <c r="B89" s="469"/>
      <c r="C89" s="537"/>
      <c r="D89" s="848" t="str">
        <f t="shared" si="10"/>
        <v>Banque-01/1900</v>
      </c>
      <c r="E89" s="470"/>
      <c r="F89" s="471"/>
      <c r="G89" s="472"/>
      <c r="H89" s="965"/>
      <c r="I89" s="966"/>
      <c r="J89" s="967">
        <f t="shared" si="11"/>
        <v>0</v>
      </c>
      <c r="K89" s="968">
        <f t="shared" si="7"/>
        <v>0</v>
      </c>
      <c r="L89" s="473">
        <f t="shared" si="8"/>
        <v>0</v>
      </c>
      <c r="M89" s="474"/>
      <c r="N89" s="706">
        <f>+IF(A89="",0,IF(A89=Table!$A$5,L89,(IF(A89=Table!$A$3,0,IF(A89=Table!$A$4,L89,0)))))</f>
        <v>0</v>
      </c>
      <c r="O89" s="672"/>
      <c r="P89" s="707">
        <f>-IF(A89=Table!$A$5,I89,0)+IF(A89=Table!$A$5,H89,0)</f>
        <v>0</v>
      </c>
      <c r="Q89" s="539" t="str">
        <f t="shared" si="9"/>
        <v>01/1900</v>
      </c>
      <c r="R89" s="475">
        <f t="shared" si="12"/>
        <v>1</v>
      </c>
    </row>
    <row r="90" spans="1:18" ht="15">
      <c r="A90" s="468"/>
      <c r="B90" s="469"/>
      <c r="C90" s="537"/>
      <c r="D90" s="848" t="str">
        <f t="shared" si="10"/>
        <v>Banque-01/1900</v>
      </c>
      <c r="E90" s="470"/>
      <c r="F90" s="471"/>
      <c r="G90" s="472"/>
      <c r="H90" s="965"/>
      <c r="I90" s="966"/>
      <c r="J90" s="967">
        <f t="shared" si="11"/>
        <v>0</v>
      </c>
      <c r="K90" s="968">
        <f t="shared" si="7"/>
        <v>0</v>
      </c>
      <c r="L90" s="473">
        <f t="shared" si="8"/>
        <v>0</v>
      </c>
      <c r="M90" s="474"/>
      <c r="N90" s="706">
        <f>+IF(A90="",0,IF(A90=Table!$A$5,L90,(IF(A90=Table!$A$3,0,IF(A90=Table!$A$4,L90,0)))))</f>
        <v>0</v>
      </c>
      <c r="O90" s="672"/>
      <c r="P90" s="707">
        <f>-IF(A90=Table!$A$5,I90,0)+IF(A90=Table!$A$5,H90,0)</f>
        <v>0</v>
      </c>
      <c r="Q90" s="539" t="str">
        <f t="shared" si="9"/>
        <v>01/1900</v>
      </c>
      <c r="R90" s="475">
        <f t="shared" si="12"/>
        <v>1</v>
      </c>
    </row>
    <row r="91" spans="1:18" ht="15">
      <c r="A91" s="468"/>
      <c r="B91" s="469"/>
      <c r="C91" s="537"/>
      <c r="D91" s="848" t="str">
        <f t="shared" si="10"/>
        <v>Banque-01/1900</v>
      </c>
      <c r="E91" s="470"/>
      <c r="F91" s="471"/>
      <c r="G91" s="472"/>
      <c r="H91" s="965"/>
      <c r="I91" s="966"/>
      <c r="J91" s="967">
        <f t="shared" si="11"/>
        <v>0</v>
      </c>
      <c r="K91" s="968">
        <f t="shared" si="7"/>
        <v>0</v>
      </c>
      <c r="L91" s="473">
        <f t="shared" si="8"/>
        <v>0</v>
      </c>
      <c r="M91" s="474"/>
      <c r="N91" s="706">
        <f>+IF(A91="",0,IF(A91=Table!$A$5,L91,(IF(A91=Table!$A$3,0,IF(A91=Table!$A$4,L91,0)))))</f>
        <v>0</v>
      </c>
      <c r="O91" s="672"/>
      <c r="P91" s="707">
        <f>-IF(A91=Table!$A$5,I91,0)+IF(A91=Table!$A$5,H91,0)</f>
        <v>0</v>
      </c>
      <c r="Q91" s="539" t="str">
        <f t="shared" si="9"/>
        <v>01/1900</v>
      </c>
      <c r="R91" s="475">
        <f t="shared" si="12"/>
        <v>1</v>
      </c>
    </row>
    <row r="92" spans="1:18" ht="15">
      <c r="A92" s="468"/>
      <c r="B92" s="469"/>
      <c r="C92" s="537"/>
      <c r="D92" s="848" t="str">
        <f t="shared" si="10"/>
        <v>Banque-01/1900</v>
      </c>
      <c r="E92" s="470"/>
      <c r="F92" s="471"/>
      <c r="G92" s="472"/>
      <c r="H92" s="965"/>
      <c r="I92" s="966"/>
      <c r="J92" s="967">
        <f t="shared" si="11"/>
        <v>0</v>
      </c>
      <c r="K92" s="968">
        <f t="shared" si="7"/>
        <v>0</v>
      </c>
      <c r="L92" s="473">
        <f t="shared" si="8"/>
        <v>0</v>
      </c>
      <c r="M92" s="474"/>
      <c r="N92" s="706">
        <f>+IF(A92="",0,IF(A92=Table!$A$5,L92,(IF(A92=Table!$A$3,0,IF(A92=Table!$A$4,L92,0)))))</f>
        <v>0</v>
      </c>
      <c r="O92" s="672"/>
      <c r="P92" s="707">
        <f>-IF(A92=Table!$A$5,I92,0)+IF(A92=Table!$A$5,H92,0)</f>
        <v>0</v>
      </c>
      <c r="Q92" s="539" t="str">
        <f t="shared" si="9"/>
        <v>01/1900</v>
      </c>
      <c r="R92" s="475">
        <f t="shared" si="12"/>
        <v>1</v>
      </c>
    </row>
    <row r="93" spans="1:18" ht="15">
      <c r="A93" s="468"/>
      <c r="B93" s="469"/>
      <c r="C93" s="537"/>
      <c r="D93" s="848" t="str">
        <f t="shared" si="10"/>
        <v>Banque-01/1900</v>
      </c>
      <c r="E93" s="470"/>
      <c r="F93" s="471"/>
      <c r="G93" s="472"/>
      <c r="H93" s="965"/>
      <c r="I93" s="966"/>
      <c r="J93" s="967">
        <f t="shared" si="11"/>
        <v>0</v>
      </c>
      <c r="K93" s="968">
        <f t="shared" si="7"/>
        <v>0</v>
      </c>
      <c r="L93" s="473">
        <f t="shared" si="8"/>
        <v>0</v>
      </c>
      <c r="M93" s="474"/>
      <c r="N93" s="706">
        <f>+IF(A93="",0,IF(A93=Table!$A$5,L93,(IF(A93=Table!$A$3,0,IF(A93=Table!$A$4,L93,0)))))</f>
        <v>0</v>
      </c>
      <c r="O93" s="672"/>
      <c r="P93" s="707">
        <f>-IF(A93=Table!$A$5,I93,0)+IF(A93=Table!$A$5,H93,0)</f>
        <v>0</v>
      </c>
      <c r="Q93" s="539" t="str">
        <f t="shared" si="9"/>
        <v>01/1900</v>
      </c>
      <c r="R93" s="475">
        <f t="shared" si="12"/>
        <v>1</v>
      </c>
    </row>
    <row r="94" spans="1:18" ht="15">
      <c r="A94" s="468"/>
      <c r="B94" s="469"/>
      <c r="C94" s="537"/>
      <c r="D94" s="848" t="str">
        <f t="shared" si="10"/>
        <v>Banque-01/1900</v>
      </c>
      <c r="E94" s="470"/>
      <c r="F94" s="471"/>
      <c r="G94" s="472"/>
      <c r="H94" s="965"/>
      <c r="I94" s="966"/>
      <c r="J94" s="967">
        <f t="shared" si="11"/>
        <v>0</v>
      </c>
      <c r="K94" s="968">
        <f t="shared" si="7"/>
        <v>0</v>
      </c>
      <c r="L94" s="473">
        <f t="shared" si="8"/>
        <v>0</v>
      </c>
      <c r="M94" s="474"/>
      <c r="N94" s="706">
        <f>+IF(A94="",0,IF(A94=Table!$A$5,L94,(IF(A94=Table!$A$3,0,IF(A94=Table!$A$4,L94,0)))))</f>
        <v>0</v>
      </c>
      <c r="O94" s="672"/>
      <c r="P94" s="707">
        <f>-IF(A94=Table!$A$5,I94,0)+IF(A94=Table!$A$5,H94,0)</f>
        <v>0</v>
      </c>
      <c r="Q94" s="539" t="str">
        <f t="shared" si="9"/>
        <v>01/1900</v>
      </c>
      <c r="R94" s="475">
        <f t="shared" si="12"/>
        <v>1</v>
      </c>
    </row>
    <row r="95" spans="1:18" ht="15">
      <c r="A95" s="468"/>
      <c r="B95" s="469"/>
      <c r="C95" s="537"/>
      <c r="D95" s="848" t="str">
        <f t="shared" si="10"/>
        <v>Banque-01/1900</v>
      </c>
      <c r="E95" s="470"/>
      <c r="F95" s="471"/>
      <c r="G95" s="472"/>
      <c r="H95" s="965"/>
      <c r="I95" s="966"/>
      <c r="J95" s="967">
        <f t="shared" si="11"/>
        <v>0</v>
      </c>
      <c r="K95" s="968">
        <f t="shared" si="7"/>
        <v>0</v>
      </c>
      <c r="L95" s="473">
        <f t="shared" si="8"/>
        <v>0</v>
      </c>
      <c r="M95" s="474"/>
      <c r="N95" s="706">
        <f>+IF(A95="",0,IF(A95=Table!$A$5,L95,(IF(A95=Table!$A$3,0,IF(A95=Table!$A$4,L95,0)))))</f>
        <v>0</v>
      </c>
      <c r="O95" s="672"/>
      <c r="P95" s="707">
        <f>-IF(A95=Table!$A$5,I95,0)+IF(A95=Table!$A$5,H95,0)</f>
        <v>0</v>
      </c>
      <c r="Q95" s="539" t="str">
        <f t="shared" si="9"/>
        <v>01/1900</v>
      </c>
      <c r="R95" s="475">
        <f t="shared" si="12"/>
        <v>1</v>
      </c>
    </row>
    <row r="96" spans="1:18" ht="15">
      <c r="A96" s="468"/>
      <c r="B96" s="469"/>
      <c r="C96" s="537"/>
      <c r="D96" s="848" t="str">
        <f t="shared" si="10"/>
        <v>Banque-01/1900</v>
      </c>
      <c r="E96" s="470"/>
      <c r="F96" s="471"/>
      <c r="G96" s="472"/>
      <c r="H96" s="965"/>
      <c r="I96" s="966"/>
      <c r="J96" s="967">
        <f t="shared" si="11"/>
        <v>0</v>
      </c>
      <c r="K96" s="968">
        <f t="shared" si="7"/>
        <v>0</v>
      </c>
      <c r="L96" s="473">
        <f t="shared" si="8"/>
        <v>0</v>
      </c>
      <c r="M96" s="474"/>
      <c r="N96" s="706">
        <f>+IF(A96="",0,IF(A96=Table!$A$5,L96,(IF(A96=Table!$A$3,0,IF(A96=Table!$A$4,L96,0)))))</f>
        <v>0</v>
      </c>
      <c r="O96" s="672"/>
      <c r="P96" s="707">
        <f>-IF(A96=Table!$A$5,I96,0)+IF(A96=Table!$A$5,H96,0)</f>
        <v>0</v>
      </c>
      <c r="Q96" s="539" t="str">
        <f t="shared" si="9"/>
        <v>01/1900</v>
      </c>
      <c r="R96" s="475">
        <f t="shared" si="12"/>
        <v>1</v>
      </c>
    </row>
    <row r="97" spans="1:18" ht="15">
      <c r="A97" s="468"/>
      <c r="B97" s="469"/>
      <c r="C97" s="537"/>
      <c r="D97" s="848" t="str">
        <f t="shared" si="10"/>
        <v>Banque-01/1900</v>
      </c>
      <c r="E97" s="470"/>
      <c r="F97" s="471"/>
      <c r="G97" s="472"/>
      <c r="H97" s="965"/>
      <c r="I97" s="966"/>
      <c r="J97" s="967">
        <f t="shared" si="11"/>
        <v>0</v>
      </c>
      <c r="K97" s="968">
        <f t="shared" si="7"/>
        <v>0</v>
      </c>
      <c r="L97" s="473">
        <f t="shared" si="8"/>
        <v>0</v>
      </c>
      <c r="M97" s="474"/>
      <c r="N97" s="706">
        <f>+IF(A97="",0,IF(A97=Table!$A$5,L97,(IF(A97=Table!$A$3,0,IF(A97=Table!$A$4,L97,0)))))</f>
        <v>0</v>
      </c>
      <c r="O97" s="672"/>
      <c r="P97" s="707">
        <f>-IF(A97=Table!$A$5,I97,0)+IF(A97=Table!$A$5,H97,0)</f>
        <v>0</v>
      </c>
      <c r="Q97" s="539" t="str">
        <f t="shared" si="9"/>
        <v>01/1900</v>
      </c>
      <c r="R97" s="475">
        <f t="shared" si="12"/>
        <v>1</v>
      </c>
    </row>
    <row r="98" spans="1:18" ht="15">
      <c r="A98" s="468"/>
      <c r="B98" s="469"/>
      <c r="C98" s="537"/>
      <c r="D98" s="848" t="str">
        <f t="shared" si="10"/>
        <v>Banque-01/1900</v>
      </c>
      <c r="E98" s="470"/>
      <c r="F98" s="471"/>
      <c r="G98" s="472"/>
      <c r="H98" s="965"/>
      <c r="I98" s="966"/>
      <c r="J98" s="967">
        <f t="shared" si="11"/>
        <v>0</v>
      </c>
      <c r="K98" s="968">
        <f t="shared" si="7"/>
        <v>0</v>
      </c>
      <c r="L98" s="473">
        <f t="shared" si="8"/>
        <v>0</v>
      </c>
      <c r="M98" s="474"/>
      <c r="N98" s="706">
        <f>+IF(A98="",0,IF(A98=Table!$A$5,L98,(IF(A98=Table!$A$3,0,IF(A98=Table!$A$4,L98,0)))))</f>
        <v>0</v>
      </c>
      <c r="O98" s="672"/>
      <c r="P98" s="707">
        <f>-IF(A98=Table!$A$5,I98,0)+IF(A98=Table!$A$5,H98,0)</f>
        <v>0</v>
      </c>
      <c r="Q98" s="539" t="str">
        <f t="shared" si="9"/>
        <v>01/1900</v>
      </c>
      <c r="R98" s="475">
        <f t="shared" si="12"/>
        <v>1</v>
      </c>
    </row>
    <row r="99" spans="1:18" ht="15">
      <c r="A99" s="468"/>
      <c r="B99" s="469"/>
      <c r="C99" s="537"/>
      <c r="D99" s="848" t="str">
        <f t="shared" si="10"/>
        <v>Banque-01/1900</v>
      </c>
      <c r="E99" s="470"/>
      <c r="F99" s="471"/>
      <c r="G99" s="472"/>
      <c r="H99" s="965"/>
      <c r="I99" s="966"/>
      <c r="J99" s="967">
        <f t="shared" si="11"/>
        <v>0</v>
      </c>
      <c r="K99" s="968">
        <f t="shared" si="7"/>
        <v>0</v>
      </c>
      <c r="L99" s="473">
        <f t="shared" si="8"/>
        <v>0</v>
      </c>
      <c r="M99" s="474"/>
      <c r="N99" s="706">
        <f>+IF(A99="",0,IF(A99=Table!$A$5,L99,(IF(A99=Table!$A$3,0,IF(A99=Table!$A$4,L99,0)))))</f>
        <v>0</v>
      </c>
      <c r="O99" s="672"/>
      <c r="P99" s="707">
        <f>-IF(A99=Table!$A$5,I99,0)+IF(A99=Table!$A$5,H99,0)</f>
        <v>0</v>
      </c>
      <c r="Q99" s="539" t="str">
        <f t="shared" si="9"/>
        <v>01/1900</v>
      </c>
      <c r="R99" s="475">
        <f t="shared" si="12"/>
        <v>1</v>
      </c>
    </row>
    <row r="100" spans="1:18" ht="15">
      <c r="A100" s="468"/>
      <c r="B100" s="469"/>
      <c r="C100" s="537"/>
      <c r="D100" s="848" t="str">
        <f t="shared" si="10"/>
        <v>Banque-01/1900</v>
      </c>
      <c r="E100" s="470"/>
      <c r="F100" s="471"/>
      <c r="G100" s="472"/>
      <c r="H100" s="965"/>
      <c r="I100" s="966"/>
      <c r="J100" s="967">
        <f t="shared" si="11"/>
        <v>0</v>
      </c>
      <c r="K100" s="968">
        <f t="shared" si="7"/>
        <v>0</v>
      </c>
      <c r="L100" s="473">
        <f t="shared" si="8"/>
        <v>0</v>
      </c>
      <c r="M100" s="474"/>
      <c r="N100" s="706">
        <f>+IF(A100="",0,IF(A100=Table!$A$5,L100,(IF(A100=Table!$A$3,0,IF(A100=Table!$A$4,L100,0)))))</f>
        <v>0</v>
      </c>
      <c r="O100" s="672"/>
      <c r="P100" s="707">
        <f>-IF(A100=Table!$A$5,I100,0)+IF(A100=Table!$A$5,H100,0)</f>
        <v>0</v>
      </c>
      <c r="Q100" s="539" t="str">
        <f t="shared" si="9"/>
        <v>01/1900</v>
      </c>
      <c r="R100" s="475">
        <f t="shared" si="12"/>
        <v>1</v>
      </c>
    </row>
    <row r="101" spans="1:18" ht="15">
      <c r="A101" s="468"/>
      <c r="B101" s="469"/>
      <c r="C101" s="537"/>
      <c r="D101" s="848" t="str">
        <f t="shared" si="10"/>
        <v>Banque-01/1900</v>
      </c>
      <c r="E101" s="470"/>
      <c r="F101" s="471"/>
      <c r="G101" s="472"/>
      <c r="H101" s="965"/>
      <c r="I101" s="966"/>
      <c r="J101" s="967">
        <f t="shared" si="11"/>
        <v>0</v>
      </c>
      <c r="K101" s="968">
        <f t="shared" si="7"/>
        <v>0</v>
      </c>
      <c r="L101" s="473">
        <f t="shared" si="8"/>
        <v>0</v>
      </c>
      <c r="M101" s="474"/>
      <c r="N101" s="706">
        <f>+IF(A101="",0,IF(A101=Table!$A$5,L101,(IF(A101=Table!$A$3,0,IF(A101=Table!$A$4,L101,0)))))</f>
        <v>0</v>
      </c>
      <c r="O101" s="672"/>
      <c r="P101" s="707">
        <f>-IF(A101=Table!$A$5,I101,0)+IF(A101=Table!$A$5,H101,0)</f>
        <v>0</v>
      </c>
      <c r="Q101" s="539" t="str">
        <f t="shared" si="9"/>
        <v>01/1900</v>
      </c>
      <c r="R101" s="475">
        <f t="shared" si="12"/>
        <v>1</v>
      </c>
    </row>
    <row r="102" spans="1:18" ht="15">
      <c r="A102" s="468"/>
      <c r="B102" s="469"/>
      <c r="C102" s="537"/>
      <c r="D102" s="848" t="str">
        <f t="shared" si="10"/>
        <v>Banque-01/1900</v>
      </c>
      <c r="E102" s="470"/>
      <c r="F102" s="471"/>
      <c r="G102" s="472"/>
      <c r="H102" s="965"/>
      <c r="I102" s="966"/>
      <c r="J102" s="967">
        <f t="shared" si="11"/>
        <v>0</v>
      </c>
      <c r="K102" s="968">
        <f t="shared" si="7"/>
        <v>0</v>
      </c>
      <c r="L102" s="473">
        <f t="shared" si="8"/>
        <v>0</v>
      </c>
      <c r="M102" s="474"/>
      <c r="N102" s="706">
        <f>+IF(A102="",0,IF(A102=Table!$A$5,L102,(IF(A102=Table!$A$3,0,IF(A102=Table!$A$4,L102,0)))))</f>
        <v>0</v>
      </c>
      <c r="O102" s="672"/>
      <c r="P102" s="707">
        <f>-IF(A102=Table!$A$5,I102,0)+IF(A102=Table!$A$5,H102,0)</f>
        <v>0</v>
      </c>
      <c r="Q102" s="539" t="str">
        <f t="shared" si="9"/>
        <v>01/1900</v>
      </c>
      <c r="R102" s="475">
        <f t="shared" si="12"/>
        <v>1</v>
      </c>
    </row>
    <row r="103" spans="1:18" ht="15">
      <c r="A103" s="468"/>
      <c r="B103" s="469"/>
      <c r="C103" s="537"/>
      <c r="D103" s="848" t="str">
        <f t="shared" si="10"/>
        <v>Banque-01/1900</v>
      </c>
      <c r="E103" s="470"/>
      <c r="F103" s="471"/>
      <c r="G103" s="472"/>
      <c r="H103" s="965"/>
      <c r="I103" s="966"/>
      <c r="J103" s="967">
        <f t="shared" si="11"/>
        <v>0</v>
      </c>
      <c r="K103" s="968">
        <f t="shared" si="7"/>
        <v>0</v>
      </c>
      <c r="L103" s="473">
        <f t="shared" si="8"/>
        <v>0</v>
      </c>
      <c r="M103" s="474"/>
      <c r="N103" s="706">
        <f>+IF(A103="",0,IF(A103=Table!$A$5,L103,(IF(A103=Table!$A$3,0,IF(A103=Table!$A$4,L103,0)))))</f>
        <v>0</v>
      </c>
      <c r="O103" s="672"/>
      <c r="P103" s="707">
        <f>-IF(A103=Table!$A$5,I103,0)+IF(A103=Table!$A$5,H103,0)</f>
        <v>0</v>
      </c>
      <c r="Q103" s="539" t="str">
        <f t="shared" si="9"/>
        <v>01/1900</v>
      </c>
      <c r="R103" s="475">
        <f t="shared" si="12"/>
        <v>1</v>
      </c>
    </row>
    <row r="104" spans="1:18" ht="15">
      <c r="A104" s="468"/>
      <c r="B104" s="469"/>
      <c r="C104" s="537"/>
      <c r="D104" s="848" t="str">
        <f t="shared" si="10"/>
        <v>Banque-01/1900</v>
      </c>
      <c r="E104" s="470"/>
      <c r="F104" s="471"/>
      <c r="G104" s="472"/>
      <c r="H104" s="965"/>
      <c r="I104" s="966"/>
      <c r="J104" s="967">
        <f t="shared" si="11"/>
        <v>0</v>
      </c>
      <c r="K104" s="968">
        <f t="shared" si="7"/>
        <v>0</v>
      </c>
      <c r="L104" s="473">
        <f t="shared" si="8"/>
        <v>0</v>
      </c>
      <c r="M104" s="474"/>
      <c r="N104" s="706">
        <f>+IF(A104="",0,IF(A104=Table!$A$5,L104,(IF(A104=Table!$A$3,0,IF(A104=Table!$A$4,L104,0)))))</f>
        <v>0</v>
      </c>
      <c r="O104" s="672"/>
      <c r="P104" s="707">
        <f>-IF(A104=Table!$A$5,I104,0)+IF(A104=Table!$A$5,H104,0)</f>
        <v>0</v>
      </c>
      <c r="Q104" s="539" t="str">
        <f t="shared" si="9"/>
        <v>01/1900</v>
      </c>
      <c r="R104" s="475">
        <f t="shared" si="12"/>
        <v>1</v>
      </c>
    </row>
    <row r="105" spans="1:18" ht="15">
      <c r="A105" s="468"/>
      <c r="B105" s="469"/>
      <c r="C105" s="537"/>
      <c r="D105" s="848" t="str">
        <f t="shared" si="10"/>
        <v>Banque-01/1900</v>
      </c>
      <c r="E105" s="470"/>
      <c r="F105" s="471"/>
      <c r="G105" s="472"/>
      <c r="H105" s="965"/>
      <c r="I105" s="966"/>
      <c r="J105" s="967">
        <f t="shared" si="11"/>
        <v>0</v>
      </c>
      <c r="K105" s="968">
        <f t="shared" si="7"/>
        <v>0</v>
      </c>
      <c r="L105" s="473">
        <f t="shared" si="8"/>
        <v>0</v>
      </c>
      <c r="M105" s="474"/>
      <c r="N105" s="706">
        <f>+IF(A105="",0,IF(A105=Table!$A$5,L105,(IF(A105=Table!$A$3,0,IF(A105=Table!$A$4,L105,0)))))</f>
        <v>0</v>
      </c>
      <c r="O105" s="672"/>
      <c r="P105" s="707">
        <f>-IF(A105=Table!$A$5,I105,0)+IF(A105=Table!$A$5,H105,0)</f>
        <v>0</v>
      </c>
      <c r="Q105" s="539" t="str">
        <f t="shared" si="9"/>
        <v>01/1900</v>
      </c>
      <c r="R105" s="475">
        <f t="shared" si="12"/>
        <v>1</v>
      </c>
    </row>
    <row r="106" spans="1:18" ht="15">
      <c r="A106" s="468"/>
      <c r="B106" s="469"/>
      <c r="C106" s="537"/>
      <c r="D106" s="848" t="str">
        <f t="shared" si="10"/>
        <v>Banque-01/1900</v>
      </c>
      <c r="E106" s="470"/>
      <c r="F106" s="471"/>
      <c r="G106" s="472"/>
      <c r="H106" s="965"/>
      <c r="I106" s="966"/>
      <c r="J106" s="967">
        <f t="shared" si="11"/>
        <v>0</v>
      </c>
      <c r="K106" s="968">
        <f t="shared" si="7"/>
        <v>0</v>
      </c>
      <c r="L106" s="473">
        <f t="shared" si="8"/>
        <v>0</v>
      </c>
      <c r="M106" s="474"/>
      <c r="N106" s="706">
        <f>+IF(A106="",0,IF(A106=Table!$A$5,L106,(IF(A106=Table!$A$3,0,IF(A106=Table!$A$4,L106,0)))))</f>
        <v>0</v>
      </c>
      <c r="O106" s="672"/>
      <c r="P106" s="707">
        <f>-IF(A106=Table!$A$5,I106,0)+IF(A106=Table!$A$5,H106,0)</f>
        <v>0</v>
      </c>
      <c r="Q106" s="539" t="str">
        <f t="shared" si="9"/>
        <v>01/1900</v>
      </c>
      <c r="R106" s="475">
        <f t="shared" si="12"/>
        <v>1</v>
      </c>
    </row>
    <row r="107" spans="1:18" ht="15">
      <c r="A107" s="468"/>
      <c r="B107" s="469"/>
      <c r="C107" s="537"/>
      <c r="D107" s="848" t="str">
        <f t="shared" si="10"/>
        <v>Banque-01/1900</v>
      </c>
      <c r="E107" s="470"/>
      <c r="F107" s="471"/>
      <c r="G107" s="472"/>
      <c r="H107" s="965"/>
      <c r="I107" s="966"/>
      <c r="J107" s="967">
        <f t="shared" si="11"/>
        <v>0</v>
      </c>
      <c r="K107" s="968">
        <f t="shared" si="7"/>
        <v>0</v>
      </c>
      <c r="L107" s="473">
        <f t="shared" si="8"/>
        <v>0</v>
      </c>
      <c r="M107" s="474"/>
      <c r="N107" s="706">
        <f>+IF(A107="",0,IF(A107=Table!$A$5,L107,(IF(A107=Table!$A$3,0,IF(A107=Table!$A$4,L107,0)))))</f>
        <v>0</v>
      </c>
      <c r="O107" s="672"/>
      <c r="P107" s="707">
        <f>-IF(A107=Table!$A$5,I107,0)+IF(A107=Table!$A$5,H107,0)</f>
        <v>0</v>
      </c>
      <c r="Q107" s="539" t="str">
        <f t="shared" si="9"/>
        <v>01/1900</v>
      </c>
      <c r="R107" s="475">
        <f t="shared" si="12"/>
        <v>1</v>
      </c>
    </row>
    <row r="108" spans="1:18" ht="15">
      <c r="A108" s="468"/>
      <c r="B108" s="469"/>
      <c r="C108" s="537"/>
      <c r="D108" s="848" t="str">
        <f t="shared" si="10"/>
        <v>Banque-01/1900</v>
      </c>
      <c r="E108" s="470"/>
      <c r="F108" s="471"/>
      <c r="G108" s="472"/>
      <c r="H108" s="965"/>
      <c r="I108" s="966"/>
      <c r="J108" s="967">
        <f t="shared" si="11"/>
        <v>0</v>
      </c>
      <c r="K108" s="968">
        <f t="shared" si="7"/>
        <v>0</v>
      </c>
      <c r="L108" s="473">
        <f t="shared" si="8"/>
        <v>0</v>
      </c>
      <c r="M108" s="474"/>
      <c r="N108" s="706">
        <f>+IF(A108="",0,IF(A108=Table!$A$5,L108,(IF(A108=Table!$A$3,0,IF(A108=Table!$A$4,L108,0)))))</f>
        <v>0</v>
      </c>
      <c r="O108" s="672"/>
      <c r="P108" s="707">
        <f>-IF(A108=Table!$A$5,I108,0)+IF(A108=Table!$A$5,H108,0)</f>
        <v>0</v>
      </c>
      <c r="Q108" s="539" t="str">
        <f t="shared" si="9"/>
        <v>01/1900</v>
      </c>
      <c r="R108" s="475">
        <f t="shared" si="12"/>
        <v>1</v>
      </c>
    </row>
    <row r="109" spans="1:18" ht="15">
      <c r="A109" s="468"/>
      <c r="B109" s="469"/>
      <c r="C109" s="537"/>
      <c r="D109" s="848" t="str">
        <f t="shared" si="10"/>
        <v>Banque-01/1900</v>
      </c>
      <c r="E109" s="470"/>
      <c r="F109" s="471"/>
      <c r="G109" s="472"/>
      <c r="H109" s="965"/>
      <c r="I109" s="966"/>
      <c r="J109" s="967">
        <f t="shared" si="11"/>
        <v>0</v>
      </c>
      <c r="K109" s="968">
        <f t="shared" si="7"/>
        <v>0</v>
      </c>
      <c r="L109" s="473">
        <f t="shared" si="8"/>
        <v>0</v>
      </c>
      <c r="M109" s="474"/>
      <c r="N109" s="706">
        <f>+IF(A109="",0,IF(A109=Table!$A$5,L109,(IF(A109=Table!$A$3,0,IF(A109=Table!$A$4,L109,0)))))</f>
        <v>0</v>
      </c>
      <c r="O109" s="672"/>
      <c r="P109" s="707">
        <f>-IF(A109=Table!$A$5,I109,0)+IF(A109=Table!$A$5,H109,0)</f>
        <v>0</v>
      </c>
      <c r="Q109" s="539" t="str">
        <f t="shared" si="9"/>
        <v>01/1900</v>
      </c>
      <c r="R109" s="475">
        <f t="shared" si="12"/>
        <v>1</v>
      </c>
    </row>
    <row r="110" spans="1:18" ht="15">
      <c r="A110" s="468"/>
      <c r="B110" s="469"/>
      <c r="C110" s="537"/>
      <c r="D110" s="848" t="str">
        <f t="shared" si="10"/>
        <v>Banque-01/1900</v>
      </c>
      <c r="E110" s="470"/>
      <c r="F110" s="471"/>
      <c r="G110" s="472"/>
      <c r="H110" s="965"/>
      <c r="I110" s="966"/>
      <c r="J110" s="967">
        <f t="shared" si="11"/>
        <v>0</v>
      </c>
      <c r="K110" s="968">
        <f t="shared" si="7"/>
        <v>0</v>
      </c>
      <c r="L110" s="473">
        <f t="shared" si="8"/>
        <v>0</v>
      </c>
      <c r="M110" s="474"/>
      <c r="N110" s="706">
        <f>+IF(A110="",0,IF(A110=Table!$A$5,L110,(IF(A110=Table!$A$3,0,IF(A110=Table!$A$4,L110,0)))))</f>
        <v>0</v>
      </c>
      <c r="O110" s="672"/>
      <c r="P110" s="707">
        <f>-IF(A110=Table!$A$5,I110,0)+IF(A110=Table!$A$5,H110,0)</f>
        <v>0</v>
      </c>
      <c r="Q110" s="539" t="str">
        <f t="shared" si="9"/>
        <v>01/1900</v>
      </c>
      <c r="R110" s="475">
        <f t="shared" si="12"/>
        <v>1</v>
      </c>
    </row>
    <row r="111" spans="1:18" ht="15">
      <c r="A111" s="468"/>
      <c r="B111" s="469"/>
      <c r="C111" s="537"/>
      <c r="D111" s="848" t="str">
        <f t="shared" si="10"/>
        <v>Banque-01/1900</v>
      </c>
      <c r="E111" s="470"/>
      <c r="F111" s="471"/>
      <c r="G111" s="472"/>
      <c r="H111" s="965"/>
      <c r="I111" s="966"/>
      <c r="J111" s="967">
        <f t="shared" si="11"/>
        <v>0</v>
      </c>
      <c r="K111" s="968">
        <f t="shared" si="7"/>
        <v>0</v>
      </c>
      <c r="L111" s="473">
        <f t="shared" si="8"/>
        <v>0</v>
      </c>
      <c r="M111" s="474"/>
      <c r="N111" s="706">
        <f>+IF(A111="",0,IF(A111=Table!$A$5,L111,(IF(A111=Table!$A$3,0,IF(A111=Table!$A$4,L111,0)))))</f>
        <v>0</v>
      </c>
      <c r="O111" s="672"/>
      <c r="P111" s="707">
        <f>-IF(A111=Table!$A$5,I111,0)+IF(A111=Table!$A$5,H111,0)</f>
        <v>0</v>
      </c>
      <c r="Q111" s="539" t="str">
        <f t="shared" si="9"/>
        <v>01/1900</v>
      </c>
      <c r="R111" s="475">
        <f t="shared" si="12"/>
        <v>1</v>
      </c>
    </row>
    <row r="112" spans="1:18" ht="15">
      <c r="A112" s="468"/>
      <c r="B112" s="469"/>
      <c r="C112" s="537"/>
      <c r="D112" s="848" t="str">
        <f t="shared" si="10"/>
        <v>Banque-01/1900</v>
      </c>
      <c r="E112" s="470"/>
      <c r="F112" s="471"/>
      <c r="G112" s="472"/>
      <c r="H112" s="965"/>
      <c r="I112" s="966"/>
      <c r="J112" s="967">
        <f t="shared" si="11"/>
        <v>0</v>
      </c>
      <c r="K112" s="968">
        <f t="shared" si="7"/>
        <v>0</v>
      </c>
      <c r="L112" s="473">
        <f t="shared" si="8"/>
        <v>0</v>
      </c>
      <c r="M112" s="474"/>
      <c r="N112" s="706">
        <f>+IF(A112="",0,IF(A112=Table!$A$5,L112,(IF(A112=Table!$A$3,0,IF(A112=Table!$A$4,L112,0)))))</f>
        <v>0</v>
      </c>
      <c r="O112" s="672"/>
      <c r="P112" s="707">
        <f>-IF(A112=Table!$A$5,I112,0)+IF(A112=Table!$A$5,H112,0)</f>
        <v>0</v>
      </c>
      <c r="Q112" s="539" t="str">
        <f t="shared" si="9"/>
        <v>01/1900</v>
      </c>
      <c r="R112" s="475">
        <f t="shared" si="12"/>
        <v>1</v>
      </c>
    </row>
    <row r="113" spans="1:18" ht="15">
      <c r="A113" s="468"/>
      <c r="B113" s="469"/>
      <c r="C113" s="537"/>
      <c r="D113" s="848" t="str">
        <f t="shared" si="10"/>
        <v>Banque-01/1900</v>
      </c>
      <c r="E113" s="470"/>
      <c r="F113" s="471"/>
      <c r="G113" s="472"/>
      <c r="H113" s="965"/>
      <c r="I113" s="966"/>
      <c r="J113" s="967">
        <f t="shared" si="11"/>
        <v>0</v>
      </c>
      <c r="K113" s="968">
        <f t="shared" si="7"/>
        <v>0</v>
      </c>
      <c r="L113" s="473">
        <f t="shared" si="8"/>
        <v>0</v>
      </c>
      <c r="M113" s="474"/>
      <c r="N113" s="706">
        <f>+IF(A113="",0,IF(A113=Table!$A$5,L113,(IF(A113=Table!$A$3,0,IF(A113=Table!$A$4,L113,0)))))</f>
        <v>0</v>
      </c>
      <c r="O113" s="672"/>
      <c r="P113" s="707">
        <f>-IF(A113=Table!$A$5,I113,0)+IF(A113=Table!$A$5,H113,0)</f>
        <v>0</v>
      </c>
      <c r="Q113" s="539" t="str">
        <f t="shared" si="9"/>
        <v>01/1900</v>
      </c>
      <c r="R113" s="475">
        <f t="shared" si="12"/>
        <v>1</v>
      </c>
    </row>
    <row r="114" spans="1:18" ht="15">
      <c r="A114" s="468"/>
      <c r="B114" s="469"/>
      <c r="C114" s="537"/>
      <c r="D114" s="848" t="str">
        <f t="shared" si="10"/>
        <v>Banque-01/1900</v>
      </c>
      <c r="E114" s="470"/>
      <c r="F114" s="471"/>
      <c r="G114" s="472"/>
      <c r="H114" s="965"/>
      <c r="I114" s="966"/>
      <c r="J114" s="967">
        <f t="shared" si="11"/>
        <v>0</v>
      </c>
      <c r="K114" s="968">
        <f t="shared" si="7"/>
        <v>0</v>
      </c>
      <c r="L114" s="473">
        <f t="shared" si="8"/>
        <v>0</v>
      </c>
      <c r="M114" s="474"/>
      <c r="N114" s="706">
        <f>+IF(A114="",0,IF(A114=Table!$A$5,L114,(IF(A114=Table!$A$3,0,IF(A114=Table!$A$4,L114,0)))))</f>
        <v>0</v>
      </c>
      <c r="O114" s="672"/>
      <c r="P114" s="707">
        <f>-IF(A114=Table!$A$5,I114,0)+IF(A114=Table!$A$5,H114,0)</f>
        <v>0</v>
      </c>
      <c r="Q114" s="539" t="str">
        <f t="shared" si="9"/>
        <v>01/1900</v>
      </c>
      <c r="R114" s="475">
        <f t="shared" si="12"/>
        <v>1</v>
      </c>
    </row>
    <row r="115" spans="1:18" ht="15">
      <c r="A115" s="468"/>
      <c r="B115" s="469"/>
      <c r="C115" s="537"/>
      <c r="D115" s="848" t="str">
        <f t="shared" si="10"/>
        <v>Banque-01/1900</v>
      </c>
      <c r="E115" s="470"/>
      <c r="F115" s="471"/>
      <c r="G115" s="472"/>
      <c r="H115" s="965"/>
      <c r="I115" s="966"/>
      <c r="J115" s="967">
        <f t="shared" si="11"/>
        <v>0</v>
      </c>
      <c r="K115" s="968">
        <f t="shared" si="7"/>
        <v>0</v>
      </c>
      <c r="L115" s="473">
        <f t="shared" si="8"/>
        <v>0</v>
      </c>
      <c r="M115" s="474"/>
      <c r="N115" s="706">
        <f>+IF(A115="",0,IF(A115=Table!$A$5,L115,(IF(A115=Table!$A$3,0,IF(A115=Table!$A$4,L115,0)))))</f>
        <v>0</v>
      </c>
      <c r="O115" s="672"/>
      <c r="P115" s="707">
        <f>-IF(A115=Table!$A$5,I115,0)+IF(A115=Table!$A$5,H115,0)</f>
        <v>0</v>
      </c>
      <c r="Q115" s="539" t="str">
        <f t="shared" si="9"/>
        <v>01/1900</v>
      </c>
      <c r="R115" s="475">
        <f t="shared" si="12"/>
        <v>1</v>
      </c>
    </row>
    <row r="116" spans="1:18" ht="15">
      <c r="A116" s="468"/>
      <c r="B116" s="469"/>
      <c r="C116" s="537"/>
      <c r="D116" s="848" t="str">
        <f t="shared" si="10"/>
        <v>Banque-01/1900</v>
      </c>
      <c r="E116" s="470"/>
      <c r="F116" s="471"/>
      <c r="G116" s="472"/>
      <c r="H116" s="965"/>
      <c r="I116" s="966"/>
      <c r="J116" s="967">
        <f t="shared" si="11"/>
        <v>0</v>
      </c>
      <c r="K116" s="968">
        <f t="shared" si="7"/>
        <v>0</v>
      </c>
      <c r="L116" s="473">
        <f t="shared" si="8"/>
        <v>0</v>
      </c>
      <c r="M116" s="474"/>
      <c r="N116" s="706">
        <f>+IF(A116="",0,IF(A116=Table!$A$5,L116,(IF(A116=Table!$A$3,0,IF(A116=Table!$A$4,L116,0)))))</f>
        <v>0</v>
      </c>
      <c r="O116" s="672"/>
      <c r="P116" s="707">
        <f>-IF(A116=Table!$A$5,I116,0)+IF(A116=Table!$A$5,H116,0)</f>
        <v>0</v>
      </c>
      <c r="Q116" s="539" t="str">
        <f t="shared" si="9"/>
        <v>01/1900</v>
      </c>
      <c r="R116" s="475">
        <f t="shared" si="12"/>
        <v>1</v>
      </c>
    </row>
    <row r="117" spans="1:18" ht="15">
      <c r="A117" s="468"/>
      <c r="B117" s="469"/>
      <c r="C117" s="537"/>
      <c r="D117" s="848" t="str">
        <f t="shared" si="10"/>
        <v>Banque-01/1900</v>
      </c>
      <c r="E117" s="470"/>
      <c r="F117" s="471"/>
      <c r="G117" s="472"/>
      <c r="H117" s="965"/>
      <c r="I117" s="966"/>
      <c r="J117" s="967">
        <f t="shared" si="11"/>
        <v>0</v>
      </c>
      <c r="K117" s="968">
        <f t="shared" si="7"/>
        <v>0</v>
      </c>
      <c r="L117" s="473">
        <f t="shared" si="8"/>
        <v>0</v>
      </c>
      <c r="M117" s="474"/>
      <c r="N117" s="706">
        <f>+IF(A117="",0,IF(A117=Table!$A$5,L117,(IF(A117=Table!$A$3,0,IF(A117=Table!$A$4,L117,0)))))</f>
        <v>0</v>
      </c>
      <c r="O117" s="672"/>
      <c r="P117" s="707">
        <f>-IF(A117=Table!$A$5,I117,0)+IF(A117=Table!$A$5,H117,0)</f>
        <v>0</v>
      </c>
      <c r="Q117" s="539" t="str">
        <f t="shared" si="9"/>
        <v>01/1900</v>
      </c>
      <c r="R117" s="475">
        <f t="shared" si="12"/>
        <v>1</v>
      </c>
    </row>
    <row r="118" spans="1:18" ht="15">
      <c r="A118" s="468"/>
      <c r="B118" s="469"/>
      <c r="C118" s="537"/>
      <c r="D118" s="848" t="str">
        <f t="shared" si="10"/>
        <v>Banque-01/1900</v>
      </c>
      <c r="E118" s="470"/>
      <c r="F118" s="471"/>
      <c r="G118" s="472"/>
      <c r="H118" s="965"/>
      <c r="I118" s="966"/>
      <c r="J118" s="967">
        <f t="shared" si="11"/>
        <v>0</v>
      </c>
      <c r="K118" s="968">
        <f t="shared" si="7"/>
        <v>0</v>
      </c>
      <c r="L118" s="473">
        <f t="shared" si="8"/>
        <v>0</v>
      </c>
      <c r="M118" s="474"/>
      <c r="N118" s="706">
        <f>+IF(A118="",0,IF(A118=Table!$A$5,L118,(IF(A118=Table!$A$3,0,IF(A118=Table!$A$4,L118,0)))))</f>
        <v>0</v>
      </c>
      <c r="O118" s="672"/>
      <c r="P118" s="707">
        <f>-IF(A118=Table!$A$5,I118,0)+IF(A118=Table!$A$5,H118,0)</f>
        <v>0</v>
      </c>
      <c r="Q118" s="539" t="str">
        <f t="shared" si="9"/>
        <v>01/1900</v>
      </c>
      <c r="R118" s="475">
        <f t="shared" si="12"/>
        <v>1</v>
      </c>
    </row>
    <row r="119" spans="1:18" ht="15">
      <c r="A119" s="468"/>
      <c r="B119" s="469"/>
      <c r="C119" s="537"/>
      <c r="D119" s="848" t="str">
        <f t="shared" si="10"/>
        <v>Banque-01/1900</v>
      </c>
      <c r="E119" s="470"/>
      <c r="F119" s="471"/>
      <c r="G119" s="472"/>
      <c r="H119" s="965"/>
      <c r="I119" s="966"/>
      <c r="J119" s="967">
        <f t="shared" si="11"/>
        <v>0</v>
      </c>
      <c r="K119" s="968">
        <f t="shared" si="7"/>
        <v>0</v>
      </c>
      <c r="L119" s="473">
        <f t="shared" si="8"/>
        <v>0</v>
      </c>
      <c r="M119" s="474"/>
      <c r="N119" s="706">
        <f>+IF(A119="",0,IF(A119=Table!$A$5,L119,(IF(A119=Table!$A$3,0,IF(A119=Table!$A$4,L119,0)))))</f>
        <v>0</v>
      </c>
      <c r="O119" s="672"/>
      <c r="P119" s="707">
        <f>-IF(A119=Table!$A$5,I119,0)+IF(A119=Table!$A$5,H119,0)</f>
        <v>0</v>
      </c>
      <c r="Q119" s="539" t="str">
        <f t="shared" si="9"/>
        <v>01/1900</v>
      </c>
      <c r="R119" s="475">
        <f t="shared" si="12"/>
        <v>1</v>
      </c>
    </row>
    <row r="120" spans="1:18" ht="15">
      <c r="A120" s="468"/>
      <c r="B120" s="469"/>
      <c r="C120" s="537"/>
      <c r="D120" s="848" t="str">
        <f t="shared" si="10"/>
        <v>Banque-01/1900</v>
      </c>
      <c r="E120" s="470"/>
      <c r="F120" s="471"/>
      <c r="G120" s="472"/>
      <c r="H120" s="965"/>
      <c r="I120" s="966"/>
      <c r="J120" s="967">
        <f t="shared" si="11"/>
        <v>0</v>
      </c>
      <c r="K120" s="968">
        <f t="shared" si="7"/>
        <v>0</v>
      </c>
      <c r="L120" s="473">
        <f t="shared" si="8"/>
        <v>0</v>
      </c>
      <c r="M120" s="474"/>
      <c r="N120" s="706">
        <f>+IF(A120="",0,IF(A120=Table!$A$5,L120,(IF(A120=Table!$A$3,0,IF(A120=Table!$A$4,L120,0)))))</f>
        <v>0</v>
      </c>
      <c r="O120" s="672"/>
      <c r="P120" s="707">
        <f>-IF(A120=Table!$A$5,I120,0)+IF(A120=Table!$A$5,H120,0)</f>
        <v>0</v>
      </c>
      <c r="Q120" s="539" t="str">
        <f t="shared" si="9"/>
        <v>01/1900</v>
      </c>
      <c r="R120" s="475">
        <f t="shared" si="12"/>
        <v>1</v>
      </c>
    </row>
    <row r="121" spans="1:18" ht="15">
      <c r="A121" s="468"/>
      <c r="B121" s="469"/>
      <c r="C121" s="537"/>
      <c r="D121" s="848" t="str">
        <f t="shared" si="10"/>
        <v>Banque-01/1900</v>
      </c>
      <c r="E121" s="470"/>
      <c r="F121" s="471"/>
      <c r="G121" s="472"/>
      <c r="H121" s="965"/>
      <c r="I121" s="966"/>
      <c r="J121" s="967">
        <f t="shared" si="11"/>
        <v>0</v>
      </c>
      <c r="K121" s="968">
        <f t="shared" si="7"/>
        <v>0</v>
      </c>
      <c r="L121" s="473">
        <f t="shared" si="8"/>
        <v>0</v>
      </c>
      <c r="M121" s="474"/>
      <c r="N121" s="706">
        <f>+IF(A121="",0,IF(A121=Table!$A$5,L121,(IF(A121=Table!$A$3,0,IF(A121=Table!$A$4,L121,0)))))</f>
        <v>0</v>
      </c>
      <c r="O121" s="672"/>
      <c r="P121" s="707">
        <f>-IF(A121=Table!$A$5,I121,0)+IF(A121=Table!$A$5,H121,0)</f>
        <v>0</v>
      </c>
      <c r="Q121" s="539" t="str">
        <f t="shared" si="9"/>
        <v>01/1900</v>
      </c>
      <c r="R121" s="475">
        <f t="shared" si="12"/>
        <v>1</v>
      </c>
    </row>
    <row r="122" spans="1:18" ht="15">
      <c r="A122" s="468"/>
      <c r="B122" s="469"/>
      <c r="C122" s="537"/>
      <c r="D122" s="848" t="str">
        <f t="shared" si="10"/>
        <v>Banque-01/1900</v>
      </c>
      <c r="E122" s="470"/>
      <c r="F122" s="471"/>
      <c r="G122" s="472"/>
      <c r="H122" s="965"/>
      <c r="I122" s="966"/>
      <c r="J122" s="967">
        <f t="shared" si="11"/>
        <v>0</v>
      </c>
      <c r="K122" s="968">
        <f t="shared" si="7"/>
        <v>0</v>
      </c>
      <c r="L122" s="473">
        <f t="shared" si="8"/>
        <v>0</v>
      </c>
      <c r="M122" s="474"/>
      <c r="N122" s="706">
        <f>+IF(A122="",0,IF(A122=Table!$A$5,L122,(IF(A122=Table!$A$3,0,IF(A122=Table!$A$4,L122,0)))))</f>
        <v>0</v>
      </c>
      <c r="O122" s="672"/>
      <c r="P122" s="707">
        <f>-IF(A122=Table!$A$5,I122,0)+IF(A122=Table!$A$5,H122,0)</f>
        <v>0</v>
      </c>
      <c r="Q122" s="539" t="str">
        <f t="shared" si="9"/>
        <v>01/1900</v>
      </c>
      <c r="R122" s="475">
        <f t="shared" si="12"/>
        <v>1</v>
      </c>
    </row>
    <row r="123" spans="1:18" ht="15">
      <c r="A123" s="468"/>
      <c r="B123" s="469"/>
      <c r="C123" s="537"/>
      <c r="D123" s="848" t="str">
        <f t="shared" si="10"/>
        <v>Banque-01/1900</v>
      </c>
      <c r="E123" s="470"/>
      <c r="F123" s="471"/>
      <c r="G123" s="472"/>
      <c r="H123" s="965"/>
      <c r="I123" s="966"/>
      <c r="J123" s="967">
        <f t="shared" si="11"/>
        <v>0</v>
      </c>
      <c r="K123" s="968">
        <f t="shared" si="7"/>
        <v>0</v>
      </c>
      <c r="L123" s="473">
        <f t="shared" si="8"/>
        <v>0</v>
      </c>
      <c r="M123" s="474"/>
      <c r="N123" s="706">
        <f>+IF(A123="",0,IF(A123=Table!$A$5,L123,(IF(A123=Table!$A$3,0,IF(A123=Table!$A$4,L123,0)))))</f>
        <v>0</v>
      </c>
      <c r="O123" s="672"/>
      <c r="P123" s="707">
        <f>-IF(A123=Table!$A$5,I123,0)+IF(A123=Table!$A$5,H123,0)</f>
        <v>0</v>
      </c>
      <c r="Q123" s="539" t="str">
        <f t="shared" si="9"/>
        <v>01/1900</v>
      </c>
      <c r="R123" s="475">
        <f t="shared" si="12"/>
        <v>1</v>
      </c>
    </row>
    <row r="124" spans="1:18" ht="15">
      <c r="A124" s="468"/>
      <c r="B124" s="469"/>
      <c r="C124" s="537"/>
      <c r="D124" s="848" t="str">
        <f t="shared" si="10"/>
        <v>Banque-01/1900</v>
      </c>
      <c r="E124" s="470"/>
      <c r="F124" s="471"/>
      <c r="G124" s="472"/>
      <c r="H124" s="965"/>
      <c r="I124" s="966"/>
      <c r="J124" s="967">
        <f t="shared" si="11"/>
        <v>0</v>
      </c>
      <c r="K124" s="968">
        <f t="shared" si="7"/>
        <v>0</v>
      </c>
      <c r="L124" s="473">
        <f t="shared" si="8"/>
        <v>0</v>
      </c>
      <c r="M124" s="474"/>
      <c r="N124" s="706">
        <f>+IF(A124="",0,IF(A124=Table!$A$5,L124,(IF(A124=Table!$A$3,0,IF(A124=Table!$A$4,L124,0)))))</f>
        <v>0</v>
      </c>
      <c r="O124" s="672"/>
      <c r="P124" s="707">
        <f>-IF(A124=Table!$A$5,I124,0)+IF(A124=Table!$A$5,H124,0)</f>
        <v>0</v>
      </c>
      <c r="Q124" s="539" t="str">
        <f t="shared" si="9"/>
        <v>01/1900</v>
      </c>
      <c r="R124" s="475">
        <f t="shared" si="12"/>
        <v>1</v>
      </c>
    </row>
    <row r="125" spans="1:18" ht="15">
      <c r="A125" s="468"/>
      <c r="B125" s="469"/>
      <c r="C125" s="537"/>
      <c r="D125" s="848" t="str">
        <f t="shared" si="10"/>
        <v>Banque-01/1900</v>
      </c>
      <c r="E125" s="470"/>
      <c r="F125" s="471"/>
      <c r="G125" s="472"/>
      <c r="H125" s="965"/>
      <c r="I125" s="966"/>
      <c r="J125" s="967">
        <f t="shared" si="11"/>
        <v>0</v>
      </c>
      <c r="K125" s="968">
        <f t="shared" si="7"/>
        <v>0</v>
      </c>
      <c r="L125" s="473">
        <f t="shared" si="8"/>
        <v>0</v>
      </c>
      <c r="M125" s="474"/>
      <c r="N125" s="706">
        <f>+IF(A125="",0,IF(A125=Table!$A$5,L125,(IF(A125=Table!$A$3,0,IF(A125=Table!$A$4,L125,0)))))</f>
        <v>0</v>
      </c>
      <c r="O125" s="672"/>
      <c r="P125" s="707">
        <f>-IF(A125=Table!$A$5,I125,0)+IF(A125=Table!$A$5,H125,0)</f>
        <v>0</v>
      </c>
      <c r="Q125" s="539" t="str">
        <f t="shared" si="9"/>
        <v>01/1900</v>
      </c>
      <c r="R125" s="475">
        <f t="shared" si="12"/>
        <v>1</v>
      </c>
    </row>
    <row r="126" spans="1:18" ht="15">
      <c r="A126" s="468"/>
      <c r="B126" s="469"/>
      <c r="C126" s="537"/>
      <c r="D126" s="848" t="str">
        <f t="shared" si="10"/>
        <v>Banque-01/1900</v>
      </c>
      <c r="E126" s="470"/>
      <c r="F126" s="471"/>
      <c r="G126" s="472"/>
      <c r="H126" s="965"/>
      <c r="I126" s="966"/>
      <c r="J126" s="967">
        <f t="shared" si="11"/>
        <v>0</v>
      </c>
      <c r="K126" s="968">
        <f t="shared" si="7"/>
        <v>0</v>
      </c>
      <c r="L126" s="473">
        <f t="shared" si="8"/>
        <v>0</v>
      </c>
      <c r="M126" s="474"/>
      <c r="N126" s="706">
        <f>+IF(A126="",0,IF(A126=Table!$A$5,L126,(IF(A126=Table!$A$3,0,IF(A126=Table!$A$4,L126,0)))))</f>
        <v>0</v>
      </c>
      <c r="O126" s="672"/>
      <c r="P126" s="707">
        <f>-IF(A126=Table!$A$5,I126,0)+IF(A126=Table!$A$5,H126,0)</f>
        <v>0</v>
      </c>
      <c r="Q126" s="539" t="str">
        <f t="shared" si="9"/>
        <v>01/1900</v>
      </c>
      <c r="R126" s="475">
        <f t="shared" si="12"/>
        <v>1</v>
      </c>
    </row>
    <row r="127" spans="1:18" ht="15">
      <c r="A127" s="468"/>
      <c r="B127" s="469"/>
      <c r="C127" s="537"/>
      <c r="D127" s="848" t="str">
        <f t="shared" si="10"/>
        <v>Banque-01/1900</v>
      </c>
      <c r="E127" s="470"/>
      <c r="F127" s="471"/>
      <c r="G127" s="472"/>
      <c r="H127" s="965"/>
      <c r="I127" s="966"/>
      <c r="J127" s="967">
        <f t="shared" si="11"/>
        <v>0</v>
      </c>
      <c r="K127" s="968">
        <f t="shared" si="7"/>
        <v>0</v>
      </c>
      <c r="L127" s="473">
        <f t="shared" si="8"/>
        <v>0</v>
      </c>
      <c r="M127" s="474"/>
      <c r="N127" s="706">
        <f>+IF(A127="",0,IF(A127=Table!$A$5,L127,(IF(A127=Table!$A$3,0,IF(A127=Table!$A$4,L127,0)))))</f>
        <v>0</v>
      </c>
      <c r="O127" s="672"/>
      <c r="P127" s="707">
        <f>-IF(A127=Table!$A$5,I127,0)+IF(A127=Table!$A$5,H127,0)</f>
        <v>0</v>
      </c>
      <c r="Q127" s="539" t="str">
        <f t="shared" si="9"/>
        <v>01/1900</v>
      </c>
      <c r="R127" s="475">
        <f t="shared" si="12"/>
        <v>1</v>
      </c>
    </row>
    <row r="128" spans="1:18" ht="15">
      <c r="A128" s="468"/>
      <c r="B128" s="469"/>
      <c r="C128" s="537"/>
      <c r="D128" s="848" t="str">
        <f t="shared" si="10"/>
        <v>Banque-01/1900</v>
      </c>
      <c r="E128" s="470"/>
      <c r="F128" s="471"/>
      <c r="G128" s="472"/>
      <c r="H128" s="965"/>
      <c r="I128" s="966"/>
      <c r="J128" s="967">
        <f t="shared" si="11"/>
        <v>0</v>
      </c>
      <c r="K128" s="968">
        <f t="shared" si="7"/>
        <v>0</v>
      </c>
      <c r="L128" s="473">
        <f t="shared" si="8"/>
        <v>0</v>
      </c>
      <c r="M128" s="474"/>
      <c r="N128" s="706">
        <f>+IF(A128="",0,IF(A128=Table!$A$5,L128,(IF(A128=Table!$A$3,0,IF(A128=Table!$A$4,L128,0)))))</f>
        <v>0</v>
      </c>
      <c r="O128" s="672"/>
      <c r="P128" s="707">
        <f>-IF(A128=Table!$A$5,I128,0)+IF(A128=Table!$A$5,H128,0)</f>
        <v>0</v>
      </c>
      <c r="Q128" s="539" t="str">
        <f t="shared" si="9"/>
        <v>01/1900</v>
      </c>
      <c r="R128" s="475">
        <f t="shared" si="12"/>
        <v>1</v>
      </c>
    </row>
    <row r="129" spans="1:18" ht="15">
      <c r="A129" s="468"/>
      <c r="B129" s="469"/>
      <c r="C129" s="537"/>
      <c r="D129" s="848" t="str">
        <f t="shared" si="10"/>
        <v>Banque-01/1900</v>
      </c>
      <c r="E129" s="470"/>
      <c r="F129" s="471"/>
      <c r="G129" s="472"/>
      <c r="H129" s="965"/>
      <c r="I129" s="966"/>
      <c r="J129" s="967">
        <f t="shared" si="11"/>
        <v>0</v>
      </c>
      <c r="K129" s="968">
        <f t="shared" si="7"/>
        <v>0</v>
      </c>
      <c r="L129" s="473">
        <f t="shared" si="8"/>
        <v>0</v>
      </c>
      <c r="M129" s="474"/>
      <c r="N129" s="706">
        <f>+IF(A129="",0,IF(A129=Table!$A$5,L129,(IF(A129=Table!$A$3,0,IF(A129=Table!$A$4,L129,0)))))</f>
        <v>0</v>
      </c>
      <c r="O129" s="672"/>
      <c r="P129" s="707">
        <f>-IF(A129=Table!$A$5,I129,0)+IF(A129=Table!$A$5,H129,0)</f>
        <v>0</v>
      </c>
      <c r="Q129" s="539" t="str">
        <f t="shared" si="9"/>
        <v>01/1900</v>
      </c>
      <c r="R129" s="475">
        <f t="shared" si="12"/>
        <v>1</v>
      </c>
    </row>
    <row r="130" spans="1:18" ht="15">
      <c r="A130" s="468"/>
      <c r="B130" s="469"/>
      <c r="C130" s="537"/>
      <c r="D130" s="848" t="str">
        <f t="shared" si="10"/>
        <v>Banque-01/1900</v>
      </c>
      <c r="E130" s="470"/>
      <c r="F130" s="471"/>
      <c r="G130" s="472"/>
      <c r="H130" s="965"/>
      <c r="I130" s="966"/>
      <c r="J130" s="967">
        <f t="shared" si="11"/>
        <v>0</v>
      </c>
      <c r="K130" s="968">
        <f t="shared" si="7"/>
        <v>0</v>
      </c>
      <c r="L130" s="473">
        <f t="shared" si="8"/>
        <v>0</v>
      </c>
      <c r="M130" s="474"/>
      <c r="N130" s="706">
        <f>+IF(A130="",0,IF(A130=Table!$A$5,L130,(IF(A130=Table!$A$3,0,IF(A130=Table!$A$4,L130,0)))))</f>
        <v>0</v>
      </c>
      <c r="O130" s="672"/>
      <c r="P130" s="707">
        <f>-IF(A130=Table!$A$5,I130,0)+IF(A130=Table!$A$5,H130,0)</f>
        <v>0</v>
      </c>
      <c r="Q130" s="539" t="str">
        <f t="shared" si="9"/>
        <v>01/1900</v>
      </c>
      <c r="R130" s="475">
        <f t="shared" si="12"/>
        <v>1</v>
      </c>
    </row>
    <row r="131" spans="1:18" ht="15">
      <c r="A131" s="468"/>
      <c r="B131" s="469"/>
      <c r="C131" s="537"/>
      <c r="D131" s="848" t="str">
        <f t="shared" si="10"/>
        <v>Banque-01/1900</v>
      </c>
      <c r="E131" s="470"/>
      <c r="F131" s="471"/>
      <c r="G131" s="472"/>
      <c r="H131" s="965"/>
      <c r="I131" s="966"/>
      <c r="J131" s="967">
        <f t="shared" si="11"/>
        <v>0</v>
      </c>
      <c r="K131" s="968">
        <f t="shared" si="7"/>
        <v>0</v>
      </c>
      <c r="L131" s="473">
        <f t="shared" si="8"/>
        <v>0</v>
      </c>
      <c r="M131" s="474"/>
      <c r="N131" s="706">
        <f>+IF(A131="",0,IF(A131=Table!$A$5,L131,(IF(A131=Table!$A$3,0,IF(A131=Table!$A$4,L131,0)))))</f>
        <v>0</v>
      </c>
      <c r="O131" s="672"/>
      <c r="P131" s="707">
        <f>-IF(A131=Table!$A$5,I131,0)+IF(A131=Table!$A$5,H131,0)</f>
        <v>0</v>
      </c>
      <c r="Q131" s="539" t="str">
        <f t="shared" si="9"/>
        <v>01/1900</v>
      </c>
      <c r="R131" s="475">
        <f t="shared" si="12"/>
        <v>1</v>
      </c>
    </row>
    <row r="132" spans="1:18" ht="15">
      <c r="A132" s="468"/>
      <c r="B132" s="469"/>
      <c r="C132" s="537"/>
      <c r="D132" s="848" t="str">
        <f t="shared" si="10"/>
        <v>Banque-01/1900</v>
      </c>
      <c r="E132" s="470"/>
      <c r="F132" s="471"/>
      <c r="G132" s="472"/>
      <c r="H132" s="965"/>
      <c r="I132" s="966"/>
      <c r="J132" s="967">
        <f t="shared" si="11"/>
        <v>0</v>
      </c>
      <c r="K132" s="968">
        <f t="shared" si="7"/>
        <v>0</v>
      </c>
      <c r="L132" s="473">
        <f t="shared" si="8"/>
        <v>0</v>
      </c>
      <c r="M132" s="474"/>
      <c r="N132" s="706">
        <f>+IF(A132="",0,IF(A132=Table!$A$5,L132,(IF(A132=Table!$A$3,0,IF(A132=Table!$A$4,L132,0)))))</f>
        <v>0</v>
      </c>
      <c r="O132" s="672"/>
      <c r="P132" s="707">
        <f>-IF(A132=Table!$A$5,I132,0)+IF(A132=Table!$A$5,H132,0)</f>
        <v>0</v>
      </c>
      <c r="Q132" s="539" t="str">
        <f t="shared" si="9"/>
        <v>01/1900</v>
      </c>
      <c r="R132" s="475">
        <f t="shared" si="12"/>
        <v>1</v>
      </c>
    </row>
    <row r="133" spans="1:18" ht="15">
      <c r="A133" s="468"/>
      <c r="B133" s="469"/>
      <c r="C133" s="537"/>
      <c r="D133" s="848" t="str">
        <f t="shared" si="10"/>
        <v>Banque-01/1900</v>
      </c>
      <c r="E133" s="470"/>
      <c r="F133" s="471"/>
      <c r="G133" s="472"/>
      <c r="H133" s="965"/>
      <c r="I133" s="966"/>
      <c r="J133" s="967">
        <f t="shared" si="11"/>
        <v>0</v>
      </c>
      <c r="K133" s="968">
        <f t="shared" si="7"/>
        <v>0</v>
      </c>
      <c r="L133" s="473">
        <f t="shared" si="8"/>
        <v>0</v>
      </c>
      <c r="M133" s="474"/>
      <c r="N133" s="706">
        <f>+IF(A133="",0,IF(A133=Table!$A$5,L133,(IF(A133=Table!$A$3,0,IF(A133=Table!$A$4,L133,0)))))</f>
        <v>0</v>
      </c>
      <c r="O133" s="672"/>
      <c r="P133" s="707">
        <f>-IF(A133=Table!$A$5,I133,0)+IF(A133=Table!$A$5,H133,0)</f>
        <v>0</v>
      </c>
      <c r="Q133" s="539" t="str">
        <f t="shared" si="9"/>
        <v>01/1900</v>
      </c>
      <c r="R133" s="475">
        <f t="shared" si="12"/>
        <v>1</v>
      </c>
    </row>
    <row r="134" spans="1:18" ht="15">
      <c r="A134" s="468"/>
      <c r="B134" s="469"/>
      <c r="C134" s="537"/>
      <c r="D134" s="848" t="str">
        <f t="shared" si="10"/>
        <v>Banque-01/1900</v>
      </c>
      <c r="E134" s="470"/>
      <c r="F134" s="471"/>
      <c r="G134" s="472"/>
      <c r="H134" s="965"/>
      <c r="I134" s="966"/>
      <c r="J134" s="967">
        <f t="shared" si="11"/>
        <v>0</v>
      </c>
      <c r="K134" s="968">
        <f t="shared" si="7"/>
        <v>0</v>
      </c>
      <c r="L134" s="473">
        <f t="shared" si="8"/>
        <v>0</v>
      </c>
      <c r="M134" s="474"/>
      <c r="N134" s="706">
        <f>+IF(A134="",0,IF(A134=Table!$A$5,L134,(IF(A134=Table!$A$3,0,IF(A134=Table!$A$4,L134,0)))))</f>
        <v>0</v>
      </c>
      <c r="O134" s="672"/>
      <c r="P134" s="707">
        <f>-IF(A134=Table!$A$5,I134,0)+IF(A134=Table!$A$5,H134,0)</f>
        <v>0</v>
      </c>
      <c r="Q134" s="539" t="str">
        <f t="shared" si="9"/>
        <v>01/1900</v>
      </c>
      <c r="R134" s="475">
        <f t="shared" si="12"/>
        <v>1</v>
      </c>
    </row>
    <row r="135" spans="1:18" ht="15">
      <c r="A135" s="468"/>
      <c r="B135" s="469"/>
      <c r="C135" s="537"/>
      <c r="D135" s="848" t="str">
        <f t="shared" si="10"/>
        <v>Banque-01/1900</v>
      </c>
      <c r="E135" s="470"/>
      <c r="F135" s="471"/>
      <c r="G135" s="472"/>
      <c r="H135" s="965"/>
      <c r="I135" s="966"/>
      <c r="J135" s="967">
        <f t="shared" si="11"/>
        <v>0</v>
      </c>
      <c r="K135" s="968">
        <f t="shared" si="7"/>
        <v>0</v>
      </c>
      <c r="L135" s="473">
        <f t="shared" si="8"/>
        <v>0</v>
      </c>
      <c r="M135" s="474"/>
      <c r="N135" s="706">
        <f>+IF(A135="",0,IF(A135=Table!$A$5,L135,(IF(A135=Table!$A$3,0,IF(A135=Table!$A$4,L135,0)))))</f>
        <v>0</v>
      </c>
      <c r="O135" s="672"/>
      <c r="P135" s="707">
        <f>-IF(A135=Table!$A$5,I135,0)+IF(A135=Table!$A$5,H135,0)</f>
        <v>0</v>
      </c>
      <c r="Q135" s="539" t="str">
        <f t="shared" si="9"/>
        <v>01/1900</v>
      </c>
      <c r="R135" s="475">
        <f t="shared" si="12"/>
        <v>1</v>
      </c>
    </row>
    <row r="136" spans="1:18" ht="15">
      <c r="A136" s="468"/>
      <c r="B136" s="469"/>
      <c r="C136" s="537"/>
      <c r="D136" s="848" t="str">
        <f t="shared" si="10"/>
        <v>Banque-01/1900</v>
      </c>
      <c r="E136" s="470"/>
      <c r="F136" s="471"/>
      <c r="G136" s="472"/>
      <c r="H136" s="965"/>
      <c r="I136" s="966"/>
      <c r="J136" s="967">
        <f t="shared" si="11"/>
        <v>0</v>
      </c>
      <c r="K136" s="968">
        <f t="shared" si="7"/>
        <v>0</v>
      </c>
      <c r="L136" s="473">
        <f t="shared" si="8"/>
        <v>0</v>
      </c>
      <c r="M136" s="474"/>
      <c r="N136" s="706">
        <f>+IF(A136="",0,IF(A136=Table!$A$5,L136,(IF(A136=Table!$A$3,0,IF(A136=Table!$A$4,L136,0)))))</f>
        <v>0</v>
      </c>
      <c r="O136" s="672"/>
      <c r="P136" s="707">
        <f>-IF(A136=Table!$A$5,I136,0)+IF(A136=Table!$A$5,H136,0)</f>
        <v>0</v>
      </c>
      <c r="Q136" s="539" t="str">
        <f t="shared" si="9"/>
        <v>01/1900</v>
      </c>
      <c r="R136" s="475">
        <f t="shared" si="12"/>
        <v>1</v>
      </c>
    </row>
    <row r="137" spans="1:18" ht="15">
      <c r="A137" s="468"/>
      <c r="B137" s="469"/>
      <c r="C137" s="537"/>
      <c r="D137" s="848" t="str">
        <f t="shared" si="10"/>
        <v>Banque-01/1900</v>
      </c>
      <c r="E137" s="470"/>
      <c r="F137" s="471"/>
      <c r="G137" s="472"/>
      <c r="H137" s="965"/>
      <c r="I137" s="966"/>
      <c r="J137" s="967">
        <f t="shared" si="11"/>
        <v>0</v>
      </c>
      <c r="K137" s="968">
        <f t="shared" si="7"/>
        <v>0</v>
      </c>
      <c r="L137" s="473">
        <f t="shared" si="8"/>
        <v>0</v>
      </c>
      <c r="M137" s="474"/>
      <c r="N137" s="706">
        <f>+IF(A137="",0,IF(A137=Table!$A$5,L137,(IF(A137=Table!$A$3,0,IF(A137=Table!$A$4,L137,0)))))</f>
        <v>0</v>
      </c>
      <c r="O137" s="672"/>
      <c r="P137" s="707">
        <f>-IF(A137=Table!$A$5,I137,0)+IF(A137=Table!$A$5,H137,0)</f>
        <v>0</v>
      </c>
      <c r="Q137" s="539" t="str">
        <f t="shared" si="9"/>
        <v>01/1900</v>
      </c>
      <c r="R137" s="475">
        <f t="shared" si="12"/>
        <v>1</v>
      </c>
    </row>
    <row r="138" spans="1:18" ht="15">
      <c r="A138" s="468"/>
      <c r="B138" s="469"/>
      <c r="C138" s="537"/>
      <c r="D138" s="848" t="str">
        <f t="shared" si="10"/>
        <v>Banque-01/1900</v>
      </c>
      <c r="E138" s="470"/>
      <c r="F138" s="471"/>
      <c r="G138" s="472"/>
      <c r="H138" s="965"/>
      <c r="I138" s="966"/>
      <c r="J138" s="967">
        <f t="shared" si="11"/>
        <v>0</v>
      </c>
      <c r="K138" s="968">
        <f t="shared" si="7"/>
        <v>0</v>
      </c>
      <c r="L138" s="473">
        <f t="shared" si="8"/>
        <v>0</v>
      </c>
      <c r="M138" s="474"/>
      <c r="N138" s="706">
        <f>+IF(A138="",0,IF(A138=Table!$A$5,L138,(IF(A138=Table!$A$3,0,IF(A138=Table!$A$4,L138,0)))))</f>
        <v>0</v>
      </c>
      <c r="O138" s="672"/>
      <c r="P138" s="707">
        <f>-IF(A138=Table!$A$5,I138,0)+IF(A138=Table!$A$5,H138,0)</f>
        <v>0</v>
      </c>
      <c r="Q138" s="539" t="str">
        <f t="shared" si="9"/>
        <v>01/1900</v>
      </c>
      <c r="R138" s="475">
        <f t="shared" si="12"/>
        <v>1</v>
      </c>
    </row>
    <row r="139" spans="1:18" ht="15">
      <c r="A139" s="468"/>
      <c r="B139" s="469"/>
      <c r="C139" s="537"/>
      <c r="D139" s="848" t="str">
        <f t="shared" si="10"/>
        <v>Banque-01/1900</v>
      </c>
      <c r="E139" s="470"/>
      <c r="F139" s="471"/>
      <c r="G139" s="472"/>
      <c r="H139" s="965"/>
      <c r="I139" s="966"/>
      <c r="J139" s="967">
        <f t="shared" si="11"/>
        <v>0</v>
      </c>
      <c r="K139" s="968">
        <f t="shared" ref="K139:K176" si="13">+IFERROR((+INDEX($O$4:$Z$4,MATCH(Q139,$O$3:$Z$3,0))),0)</f>
        <v>0</v>
      </c>
      <c r="L139" s="473">
        <f t="shared" ref="L139:L176" si="14">IFERROR((H139/K139-I139/K139),0)</f>
        <v>0</v>
      </c>
      <c r="M139" s="474"/>
      <c r="N139" s="706">
        <f>+IF(A139="",0,IF(A139=Table!$A$5,L139,(IF(A139=Table!$A$3,0,IF(A139=Table!$A$4,L139,0)))))</f>
        <v>0</v>
      </c>
      <c r="O139" s="672"/>
      <c r="P139" s="707">
        <f>-IF(A139=Table!$A$5,I139,0)+IF(A139=Table!$A$5,H139,0)</f>
        <v>0</v>
      </c>
      <c r="Q139" s="539" t="str">
        <f t="shared" ref="Q139:Q176" si="15">+TEXT(B139,"mm/aaaa")</f>
        <v>01/1900</v>
      </c>
      <c r="R139" s="475">
        <f t="shared" si="12"/>
        <v>1</v>
      </c>
    </row>
    <row r="140" spans="1:18" ht="15">
      <c r="A140" s="468"/>
      <c r="B140" s="469"/>
      <c r="C140" s="537"/>
      <c r="D140" s="848" t="str">
        <f t="shared" ref="D140:D176" si="16">"Banque-"&amp;Q140</f>
        <v>Banque-01/1900</v>
      </c>
      <c r="E140" s="470"/>
      <c r="F140" s="471"/>
      <c r="G140" s="472"/>
      <c r="H140" s="965"/>
      <c r="I140" s="966"/>
      <c r="J140" s="967">
        <f t="shared" ref="J140:J176" si="17">+J139+H140-I140</f>
        <v>0</v>
      </c>
      <c r="K140" s="968">
        <f t="shared" si="13"/>
        <v>0</v>
      </c>
      <c r="L140" s="473">
        <f t="shared" si="14"/>
        <v>0</v>
      </c>
      <c r="M140" s="474"/>
      <c r="N140" s="706">
        <f>+IF(A140="",0,IF(A140=Table!$A$5,L140,(IF(A140=Table!$A$3,0,IF(A140=Table!$A$4,L140,0)))))</f>
        <v>0</v>
      </c>
      <c r="O140" s="672"/>
      <c r="P140" s="707">
        <f>-IF(A140=Table!$A$5,I140,0)+IF(A140=Table!$A$5,H140,0)</f>
        <v>0</v>
      </c>
      <c r="Q140" s="539" t="str">
        <f t="shared" si="15"/>
        <v>01/1900</v>
      </c>
      <c r="R140" s="475">
        <f t="shared" ref="R140:R176" si="18">ROUNDUP(MONTH(Q140)/3,0)</f>
        <v>1</v>
      </c>
    </row>
    <row r="141" spans="1:18" ht="15">
      <c r="A141" s="468"/>
      <c r="B141" s="469"/>
      <c r="C141" s="537"/>
      <c r="D141" s="848" t="str">
        <f t="shared" si="16"/>
        <v>Banque-01/1900</v>
      </c>
      <c r="E141" s="470"/>
      <c r="F141" s="471"/>
      <c r="G141" s="472"/>
      <c r="H141" s="965"/>
      <c r="I141" s="966"/>
      <c r="J141" s="967">
        <f t="shared" si="17"/>
        <v>0</v>
      </c>
      <c r="K141" s="968">
        <f t="shared" si="13"/>
        <v>0</v>
      </c>
      <c r="L141" s="473">
        <f t="shared" si="14"/>
        <v>0</v>
      </c>
      <c r="M141" s="474"/>
      <c r="N141" s="706">
        <f>+IF(A141="",0,IF(A141=Table!$A$5,L141,(IF(A141=Table!$A$3,0,IF(A141=Table!$A$4,L141,0)))))</f>
        <v>0</v>
      </c>
      <c r="O141" s="672"/>
      <c r="P141" s="707">
        <f>-IF(A141=Table!$A$5,I141,0)+IF(A141=Table!$A$5,H141,0)</f>
        <v>0</v>
      </c>
      <c r="Q141" s="539" t="str">
        <f t="shared" si="15"/>
        <v>01/1900</v>
      </c>
      <c r="R141" s="475">
        <f t="shared" si="18"/>
        <v>1</v>
      </c>
    </row>
    <row r="142" spans="1:18" ht="15">
      <c r="A142" s="468"/>
      <c r="B142" s="469"/>
      <c r="C142" s="537"/>
      <c r="D142" s="848" t="str">
        <f t="shared" si="16"/>
        <v>Banque-01/1900</v>
      </c>
      <c r="E142" s="470"/>
      <c r="F142" s="471"/>
      <c r="G142" s="472"/>
      <c r="H142" s="965"/>
      <c r="I142" s="966"/>
      <c r="J142" s="967">
        <f t="shared" si="17"/>
        <v>0</v>
      </c>
      <c r="K142" s="968">
        <f t="shared" si="13"/>
        <v>0</v>
      </c>
      <c r="L142" s="473">
        <f t="shared" si="14"/>
        <v>0</v>
      </c>
      <c r="M142" s="474"/>
      <c r="N142" s="706">
        <f>+IF(A142="",0,IF(A142=Table!$A$5,L142,(IF(A142=Table!$A$3,0,IF(A142=Table!$A$4,L142,0)))))</f>
        <v>0</v>
      </c>
      <c r="O142" s="672"/>
      <c r="P142" s="707">
        <f>-IF(A142=Table!$A$5,I142,0)+IF(A142=Table!$A$5,H142,0)</f>
        <v>0</v>
      </c>
      <c r="Q142" s="539" t="str">
        <f t="shared" si="15"/>
        <v>01/1900</v>
      </c>
      <c r="R142" s="475">
        <f t="shared" si="18"/>
        <v>1</v>
      </c>
    </row>
    <row r="143" spans="1:18" ht="15">
      <c r="A143" s="468"/>
      <c r="B143" s="469"/>
      <c r="C143" s="537"/>
      <c r="D143" s="848" t="str">
        <f t="shared" si="16"/>
        <v>Banque-01/1900</v>
      </c>
      <c r="E143" s="470"/>
      <c r="F143" s="471"/>
      <c r="G143" s="472"/>
      <c r="H143" s="965"/>
      <c r="I143" s="966"/>
      <c r="J143" s="967">
        <f t="shared" si="17"/>
        <v>0</v>
      </c>
      <c r="K143" s="968">
        <f t="shared" si="13"/>
        <v>0</v>
      </c>
      <c r="L143" s="473">
        <f t="shared" si="14"/>
        <v>0</v>
      </c>
      <c r="M143" s="474"/>
      <c r="N143" s="706">
        <f>+IF(A143="",0,IF(A143=Table!$A$5,L143,(IF(A143=Table!$A$3,0,IF(A143=Table!$A$4,L143,0)))))</f>
        <v>0</v>
      </c>
      <c r="O143" s="672"/>
      <c r="P143" s="707">
        <f>-IF(A143=Table!$A$5,I143,0)+IF(A143=Table!$A$5,H143,0)</f>
        <v>0</v>
      </c>
      <c r="Q143" s="539" t="str">
        <f t="shared" si="15"/>
        <v>01/1900</v>
      </c>
      <c r="R143" s="475">
        <f t="shared" si="18"/>
        <v>1</v>
      </c>
    </row>
    <row r="144" spans="1:18" ht="15">
      <c r="A144" s="468"/>
      <c r="B144" s="469"/>
      <c r="C144" s="537"/>
      <c r="D144" s="848" t="str">
        <f t="shared" si="16"/>
        <v>Banque-01/1900</v>
      </c>
      <c r="E144" s="470"/>
      <c r="F144" s="471"/>
      <c r="G144" s="472"/>
      <c r="H144" s="965"/>
      <c r="I144" s="966"/>
      <c r="J144" s="967">
        <f t="shared" si="17"/>
        <v>0</v>
      </c>
      <c r="K144" s="968">
        <f t="shared" si="13"/>
        <v>0</v>
      </c>
      <c r="L144" s="473">
        <f t="shared" si="14"/>
        <v>0</v>
      </c>
      <c r="M144" s="474"/>
      <c r="N144" s="706">
        <f>+IF(A144="",0,IF(A144=Table!$A$5,L144,(IF(A144=Table!$A$3,0,IF(A144=Table!$A$4,L144,0)))))</f>
        <v>0</v>
      </c>
      <c r="O144" s="672"/>
      <c r="P144" s="707">
        <f>-IF(A144=Table!$A$5,I144,0)+IF(A144=Table!$A$5,H144,0)</f>
        <v>0</v>
      </c>
      <c r="Q144" s="539" t="str">
        <f t="shared" si="15"/>
        <v>01/1900</v>
      </c>
      <c r="R144" s="475">
        <f t="shared" si="18"/>
        <v>1</v>
      </c>
    </row>
    <row r="145" spans="1:18" ht="15">
      <c r="A145" s="468"/>
      <c r="B145" s="469"/>
      <c r="C145" s="537"/>
      <c r="D145" s="848" t="str">
        <f t="shared" si="16"/>
        <v>Banque-01/1900</v>
      </c>
      <c r="E145" s="470"/>
      <c r="F145" s="471"/>
      <c r="G145" s="472"/>
      <c r="H145" s="965"/>
      <c r="I145" s="966"/>
      <c r="J145" s="967">
        <f t="shared" si="17"/>
        <v>0</v>
      </c>
      <c r="K145" s="968">
        <f t="shared" si="13"/>
        <v>0</v>
      </c>
      <c r="L145" s="473">
        <f t="shared" si="14"/>
        <v>0</v>
      </c>
      <c r="M145" s="474"/>
      <c r="N145" s="706">
        <f>+IF(A145="",0,IF(A145=Table!$A$5,L145,(IF(A145=Table!$A$3,0,IF(A145=Table!$A$4,L145,0)))))</f>
        <v>0</v>
      </c>
      <c r="O145" s="672"/>
      <c r="P145" s="707">
        <f>-IF(A145=Table!$A$5,I145,0)+IF(A145=Table!$A$5,H145,0)</f>
        <v>0</v>
      </c>
      <c r="Q145" s="539" t="str">
        <f t="shared" si="15"/>
        <v>01/1900</v>
      </c>
      <c r="R145" s="475">
        <f t="shared" si="18"/>
        <v>1</v>
      </c>
    </row>
    <row r="146" spans="1:18" ht="15">
      <c r="A146" s="468"/>
      <c r="B146" s="469"/>
      <c r="C146" s="537"/>
      <c r="D146" s="848" t="str">
        <f t="shared" si="16"/>
        <v>Banque-01/1900</v>
      </c>
      <c r="E146" s="470"/>
      <c r="F146" s="471"/>
      <c r="G146" s="472"/>
      <c r="H146" s="965"/>
      <c r="I146" s="966"/>
      <c r="J146" s="967">
        <f t="shared" si="17"/>
        <v>0</v>
      </c>
      <c r="K146" s="968">
        <f t="shared" si="13"/>
        <v>0</v>
      </c>
      <c r="L146" s="473">
        <f t="shared" si="14"/>
        <v>0</v>
      </c>
      <c r="M146" s="474"/>
      <c r="N146" s="706">
        <f>+IF(A146="",0,IF(A146=Table!$A$5,L146,(IF(A146=Table!$A$3,0,IF(A146=Table!$A$4,L146,0)))))</f>
        <v>0</v>
      </c>
      <c r="O146" s="672"/>
      <c r="P146" s="707">
        <f>-IF(A146=Table!$A$5,I146,0)+IF(A146=Table!$A$5,H146,0)</f>
        <v>0</v>
      </c>
      <c r="Q146" s="539" t="str">
        <f t="shared" si="15"/>
        <v>01/1900</v>
      </c>
      <c r="R146" s="475">
        <f t="shared" si="18"/>
        <v>1</v>
      </c>
    </row>
    <row r="147" spans="1:18" ht="15">
      <c r="A147" s="468"/>
      <c r="B147" s="469"/>
      <c r="C147" s="537"/>
      <c r="D147" s="848" t="str">
        <f t="shared" si="16"/>
        <v>Banque-01/1900</v>
      </c>
      <c r="E147" s="470"/>
      <c r="F147" s="471"/>
      <c r="G147" s="472"/>
      <c r="H147" s="965"/>
      <c r="I147" s="966"/>
      <c r="J147" s="967">
        <f t="shared" si="17"/>
        <v>0</v>
      </c>
      <c r="K147" s="968">
        <f t="shared" si="13"/>
        <v>0</v>
      </c>
      <c r="L147" s="473">
        <f t="shared" si="14"/>
        <v>0</v>
      </c>
      <c r="M147" s="474"/>
      <c r="N147" s="706">
        <f>+IF(A147="",0,IF(A147=Table!$A$5,L147,(IF(A147=Table!$A$3,0,IF(A147=Table!$A$4,L147,0)))))</f>
        <v>0</v>
      </c>
      <c r="O147" s="672"/>
      <c r="P147" s="707">
        <f>-IF(A147=Table!$A$5,I147,0)+IF(A147=Table!$A$5,H147,0)</f>
        <v>0</v>
      </c>
      <c r="Q147" s="539" t="str">
        <f t="shared" si="15"/>
        <v>01/1900</v>
      </c>
      <c r="R147" s="475">
        <f t="shared" si="18"/>
        <v>1</v>
      </c>
    </row>
    <row r="148" spans="1:18" ht="15">
      <c r="A148" s="468"/>
      <c r="B148" s="469"/>
      <c r="C148" s="537"/>
      <c r="D148" s="848" t="str">
        <f t="shared" si="16"/>
        <v>Banque-01/1900</v>
      </c>
      <c r="E148" s="470"/>
      <c r="F148" s="471"/>
      <c r="G148" s="472"/>
      <c r="H148" s="965"/>
      <c r="I148" s="966"/>
      <c r="J148" s="967">
        <f t="shared" si="17"/>
        <v>0</v>
      </c>
      <c r="K148" s="968">
        <f t="shared" si="13"/>
        <v>0</v>
      </c>
      <c r="L148" s="473">
        <f t="shared" si="14"/>
        <v>0</v>
      </c>
      <c r="M148" s="474"/>
      <c r="N148" s="706">
        <f>+IF(A148="",0,IF(A148=Table!$A$5,L148,(IF(A148=Table!$A$3,0,IF(A148=Table!$A$4,L148,0)))))</f>
        <v>0</v>
      </c>
      <c r="O148" s="672"/>
      <c r="P148" s="707">
        <f>-IF(A148=Table!$A$5,I148,0)+IF(A148=Table!$A$5,H148,0)</f>
        <v>0</v>
      </c>
      <c r="Q148" s="539" t="str">
        <f t="shared" si="15"/>
        <v>01/1900</v>
      </c>
      <c r="R148" s="475">
        <f t="shared" si="18"/>
        <v>1</v>
      </c>
    </row>
    <row r="149" spans="1:18" ht="15">
      <c r="A149" s="468"/>
      <c r="B149" s="469"/>
      <c r="C149" s="537"/>
      <c r="D149" s="848" t="str">
        <f t="shared" si="16"/>
        <v>Banque-01/1900</v>
      </c>
      <c r="E149" s="470"/>
      <c r="F149" s="471"/>
      <c r="G149" s="472"/>
      <c r="H149" s="965"/>
      <c r="I149" s="966"/>
      <c r="J149" s="967">
        <f t="shared" si="17"/>
        <v>0</v>
      </c>
      <c r="K149" s="968">
        <f t="shared" si="13"/>
        <v>0</v>
      </c>
      <c r="L149" s="473">
        <f t="shared" si="14"/>
        <v>0</v>
      </c>
      <c r="M149" s="474"/>
      <c r="N149" s="706">
        <f>+IF(A149="",0,IF(A149=Table!$A$5,L149,(IF(A149=Table!$A$3,0,IF(A149=Table!$A$4,L149,0)))))</f>
        <v>0</v>
      </c>
      <c r="O149" s="672"/>
      <c r="P149" s="707">
        <f>-IF(A149=Table!$A$5,I149,0)+IF(A149=Table!$A$5,H149,0)</f>
        <v>0</v>
      </c>
      <c r="Q149" s="539" t="str">
        <f t="shared" si="15"/>
        <v>01/1900</v>
      </c>
      <c r="R149" s="475">
        <f t="shared" si="18"/>
        <v>1</v>
      </c>
    </row>
    <row r="150" spans="1:18" ht="15">
      <c r="A150" s="468"/>
      <c r="B150" s="469"/>
      <c r="C150" s="537"/>
      <c r="D150" s="848" t="str">
        <f t="shared" si="16"/>
        <v>Banque-01/1900</v>
      </c>
      <c r="E150" s="470"/>
      <c r="F150" s="471"/>
      <c r="G150" s="472"/>
      <c r="H150" s="965"/>
      <c r="I150" s="966"/>
      <c r="J150" s="967">
        <f t="shared" si="17"/>
        <v>0</v>
      </c>
      <c r="K150" s="968">
        <f t="shared" si="13"/>
        <v>0</v>
      </c>
      <c r="L150" s="473">
        <f t="shared" si="14"/>
        <v>0</v>
      </c>
      <c r="M150" s="474"/>
      <c r="N150" s="706">
        <f>+IF(A150="",0,IF(A150=Table!$A$5,L150,(IF(A150=Table!$A$3,0,IF(A150=Table!$A$4,L150,0)))))</f>
        <v>0</v>
      </c>
      <c r="O150" s="672"/>
      <c r="P150" s="707">
        <f>-IF(A150=Table!$A$5,I150,0)+IF(A150=Table!$A$5,H150,0)</f>
        <v>0</v>
      </c>
      <c r="Q150" s="539" t="str">
        <f t="shared" si="15"/>
        <v>01/1900</v>
      </c>
      <c r="R150" s="475">
        <f t="shared" si="18"/>
        <v>1</v>
      </c>
    </row>
    <row r="151" spans="1:18" ht="15">
      <c r="A151" s="468"/>
      <c r="B151" s="469"/>
      <c r="C151" s="537"/>
      <c r="D151" s="848" t="str">
        <f t="shared" si="16"/>
        <v>Banque-01/1900</v>
      </c>
      <c r="E151" s="470"/>
      <c r="F151" s="471"/>
      <c r="G151" s="472"/>
      <c r="H151" s="965"/>
      <c r="I151" s="966"/>
      <c r="J151" s="967">
        <f t="shared" si="17"/>
        <v>0</v>
      </c>
      <c r="K151" s="968">
        <f t="shared" si="13"/>
        <v>0</v>
      </c>
      <c r="L151" s="473">
        <f t="shared" si="14"/>
        <v>0</v>
      </c>
      <c r="M151" s="474"/>
      <c r="N151" s="706">
        <f>+IF(A151="",0,IF(A151=Table!$A$5,L151,(IF(A151=Table!$A$3,0,IF(A151=Table!$A$4,L151,0)))))</f>
        <v>0</v>
      </c>
      <c r="O151" s="672"/>
      <c r="P151" s="707">
        <f>-IF(A151=Table!$A$5,I151,0)+IF(A151=Table!$A$5,H151,0)</f>
        <v>0</v>
      </c>
      <c r="Q151" s="539" t="str">
        <f t="shared" si="15"/>
        <v>01/1900</v>
      </c>
      <c r="R151" s="475">
        <f t="shared" si="18"/>
        <v>1</v>
      </c>
    </row>
    <row r="152" spans="1:18" ht="15">
      <c r="A152" s="468"/>
      <c r="B152" s="469"/>
      <c r="C152" s="537"/>
      <c r="D152" s="848" t="str">
        <f t="shared" si="16"/>
        <v>Banque-01/1900</v>
      </c>
      <c r="E152" s="470"/>
      <c r="F152" s="471"/>
      <c r="G152" s="472"/>
      <c r="H152" s="965"/>
      <c r="I152" s="966"/>
      <c r="J152" s="967">
        <f t="shared" si="17"/>
        <v>0</v>
      </c>
      <c r="K152" s="968">
        <f t="shared" si="13"/>
        <v>0</v>
      </c>
      <c r="L152" s="473">
        <f t="shared" si="14"/>
        <v>0</v>
      </c>
      <c r="M152" s="474"/>
      <c r="N152" s="706">
        <f>+IF(A152="",0,IF(A152=Table!$A$5,L152,(IF(A152=Table!$A$3,0,IF(A152=Table!$A$4,L152,0)))))</f>
        <v>0</v>
      </c>
      <c r="O152" s="672"/>
      <c r="P152" s="707">
        <f>-IF(A152=Table!$A$5,I152,0)+IF(A152=Table!$A$5,H152,0)</f>
        <v>0</v>
      </c>
      <c r="Q152" s="539" t="str">
        <f t="shared" si="15"/>
        <v>01/1900</v>
      </c>
      <c r="R152" s="475">
        <f t="shared" si="18"/>
        <v>1</v>
      </c>
    </row>
    <row r="153" spans="1:18" ht="15">
      <c r="A153" s="468"/>
      <c r="B153" s="469"/>
      <c r="C153" s="537"/>
      <c r="D153" s="848" t="str">
        <f t="shared" si="16"/>
        <v>Banque-01/1900</v>
      </c>
      <c r="E153" s="470"/>
      <c r="F153" s="471"/>
      <c r="G153" s="472"/>
      <c r="H153" s="965"/>
      <c r="I153" s="966"/>
      <c r="J153" s="967">
        <f t="shared" si="17"/>
        <v>0</v>
      </c>
      <c r="K153" s="968">
        <f t="shared" si="13"/>
        <v>0</v>
      </c>
      <c r="L153" s="473">
        <f t="shared" si="14"/>
        <v>0</v>
      </c>
      <c r="M153" s="474"/>
      <c r="N153" s="706">
        <f>+IF(A153="",0,IF(A153=Table!$A$5,L153,(IF(A153=Table!$A$3,0,IF(A153=Table!$A$4,L153,0)))))</f>
        <v>0</v>
      </c>
      <c r="O153" s="672"/>
      <c r="P153" s="707">
        <f>-IF(A153=Table!$A$5,I153,0)+IF(A153=Table!$A$5,H153,0)</f>
        <v>0</v>
      </c>
      <c r="Q153" s="539" t="str">
        <f t="shared" si="15"/>
        <v>01/1900</v>
      </c>
      <c r="R153" s="475">
        <f t="shared" si="18"/>
        <v>1</v>
      </c>
    </row>
    <row r="154" spans="1:18" ht="15">
      <c r="A154" s="468"/>
      <c r="B154" s="469"/>
      <c r="C154" s="537"/>
      <c r="D154" s="848" t="str">
        <f t="shared" si="16"/>
        <v>Banque-01/1900</v>
      </c>
      <c r="E154" s="470"/>
      <c r="F154" s="471"/>
      <c r="G154" s="472"/>
      <c r="H154" s="965"/>
      <c r="I154" s="966"/>
      <c r="J154" s="967">
        <f t="shared" si="17"/>
        <v>0</v>
      </c>
      <c r="K154" s="968">
        <f t="shared" si="13"/>
        <v>0</v>
      </c>
      <c r="L154" s="473">
        <f t="shared" si="14"/>
        <v>0</v>
      </c>
      <c r="M154" s="474"/>
      <c r="N154" s="706">
        <f>+IF(A154="",0,IF(A154=Table!$A$5,L154,(IF(A154=Table!$A$3,0,IF(A154=Table!$A$4,L154,0)))))</f>
        <v>0</v>
      </c>
      <c r="O154" s="672"/>
      <c r="P154" s="707">
        <f>-IF(A154=Table!$A$5,I154,0)+IF(A154=Table!$A$5,H154,0)</f>
        <v>0</v>
      </c>
      <c r="Q154" s="539" t="str">
        <f t="shared" si="15"/>
        <v>01/1900</v>
      </c>
      <c r="R154" s="475">
        <f t="shared" si="18"/>
        <v>1</v>
      </c>
    </row>
    <row r="155" spans="1:18" ht="15">
      <c r="A155" s="468"/>
      <c r="B155" s="469"/>
      <c r="C155" s="537"/>
      <c r="D155" s="848" t="str">
        <f t="shared" si="16"/>
        <v>Banque-01/1900</v>
      </c>
      <c r="E155" s="470"/>
      <c r="F155" s="471"/>
      <c r="G155" s="472"/>
      <c r="H155" s="965"/>
      <c r="I155" s="966"/>
      <c r="J155" s="967">
        <f t="shared" si="17"/>
        <v>0</v>
      </c>
      <c r="K155" s="968">
        <f t="shared" si="13"/>
        <v>0</v>
      </c>
      <c r="L155" s="473">
        <f t="shared" si="14"/>
        <v>0</v>
      </c>
      <c r="M155" s="474"/>
      <c r="N155" s="706">
        <f>+IF(A155="",0,IF(A155=Table!$A$5,L155,(IF(A155=Table!$A$3,0,IF(A155=Table!$A$4,L155,0)))))</f>
        <v>0</v>
      </c>
      <c r="O155" s="672"/>
      <c r="P155" s="707">
        <f>-IF(A155=Table!$A$5,I155,0)+IF(A155=Table!$A$5,H155,0)</f>
        <v>0</v>
      </c>
      <c r="Q155" s="539" t="str">
        <f t="shared" si="15"/>
        <v>01/1900</v>
      </c>
      <c r="R155" s="475">
        <f t="shared" si="18"/>
        <v>1</v>
      </c>
    </row>
    <row r="156" spans="1:18" ht="15">
      <c r="A156" s="468"/>
      <c r="B156" s="469"/>
      <c r="C156" s="537"/>
      <c r="D156" s="848" t="str">
        <f t="shared" si="16"/>
        <v>Banque-01/1900</v>
      </c>
      <c r="E156" s="470"/>
      <c r="F156" s="471"/>
      <c r="G156" s="472"/>
      <c r="H156" s="965"/>
      <c r="I156" s="966"/>
      <c r="J156" s="967">
        <f t="shared" si="17"/>
        <v>0</v>
      </c>
      <c r="K156" s="968">
        <f t="shared" si="13"/>
        <v>0</v>
      </c>
      <c r="L156" s="473">
        <f t="shared" si="14"/>
        <v>0</v>
      </c>
      <c r="M156" s="474"/>
      <c r="N156" s="706">
        <f>+IF(A156="",0,IF(A156=Table!$A$5,L156,(IF(A156=Table!$A$3,0,IF(A156=Table!$A$4,L156,0)))))</f>
        <v>0</v>
      </c>
      <c r="O156" s="672"/>
      <c r="P156" s="707">
        <f>-IF(A156=Table!$A$5,I156,0)+IF(A156=Table!$A$5,H156,0)</f>
        <v>0</v>
      </c>
      <c r="Q156" s="539" t="str">
        <f t="shared" si="15"/>
        <v>01/1900</v>
      </c>
      <c r="R156" s="475">
        <f t="shared" si="18"/>
        <v>1</v>
      </c>
    </row>
    <row r="157" spans="1:18" ht="15">
      <c r="A157" s="468"/>
      <c r="B157" s="469"/>
      <c r="C157" s="537"/>
      <c r="D157" s="848" t="str">
        <f t="shared" si="16"/>
        <v>Banque-01/1900</v>
      </c>
      <c r="E157" s="470"/>
      <c r="F157" s="471"/>
      <c r="G157" s="472"/>
      <c r="H157" s="965"/>
      <c r="I157" s="966"/>
      <c r="J157" s="967">
        <f t="shared" si="17"/>
        <v>0</v>
      </c>
      <c r="K157" s="968">
        <f t="shared" si="13"/>
        <v>0</v>
      </c>
      <c r="L157" s="473">
        <f t="shared" si="14"/>
        <v>0</v>
      </c>
      <c r="M157" s="474"/>
      <c r="N157" s="706">
        <f>+IF(A157="",0,IF(A157=Table!$A$5,L157,(IF(A157=Table!$A$3,0,IF(A157=Table!$A$4,L157,0)))))</f>
        <v>0</v>
      </c>
      <c r="O157" s="672"/>
      <c r="P157" s="707">
        <f>-IF(A157=Table!$A$5,I157,0)+IF(A157=Table!$A$5,H157,0)</f>
        <v>0</v>
      </c>
      <c r="Q157" s="539" t="str">
        <f t="shared" si="15"/>
        <v>01/1900</v>
      </c>
      <c r="R157" s="475">
        <f t="shared" si="18"/>
        <v>1</v>
      </c>
    </row>
    <row r="158" spans="1:18" ht="15">
      <c r="A158" s="468"/>
      <c r="B158" s="469"/>
      <c r="C158" s="537"/>
      <c r="D158" s="848" t="str">
        <f t="shared" si="16"/>
        <v>Banque-01/1900</v>
      </c>
      <c r="E158" s="470"/>
      <c r="F158" s="471"/>
      <c r="G158" s="472"/>
      <c r="H158" s="965"/>
      <c r="I158" s="966"/>
      <c r="J158" s="967">
        <f t="shared" si="17"/>
        <v>0</v>
      </c>
      <c r="K158" s="968">
        <f t="shared" si="13"/>
        <v>0</v>
      </c>
      <c r="L158" s="473">
        <f t="shared" si="14"/>
        <v>0</v>
      </c>
      <c r="M158" s="474"/>
      <c r="N158" s="706">
        <f>+IF(A158="",0,IF(A158=Table!$A$5,L158,(IF(A158=Table!$A$3,0,IF(A158=Table!$A$4,L158,0)))))</f>
        <v>0</v>
      </c>
      <c r="O158" s="672"/>
      <c r="P158" s="707">
        <f>-IF(A158=Table!$A$5,I158,0)+IF(A158=Table!$A$5,H158,0)</f>
        <v>0</v>
      </c>
      <c r="Q158" s="539" t="str">
        <f t="shared" si="15"/>
        <v>01/1900</v>
      </c>
      <c r="R158" s="475">
        <f t="shared" si="18"/>
        <v>1</v>
      </c>
    </row>
    <row r="159" spans="1:18" ht="15">
      <c r="A159" s="468"/>
      <c r="B159" s="469"/>
      <c r="C159" s="537"/>
      <c r="D159" s="848" t="str">
        <f t="shared" si="16"/>
        <v>Banque-01/1900</v>
      </c>
      <c r="E159" s="470"/>
      <c r="F159" s="471"/>
      <c r="G159" s="472"/>
      <c r="H159" s="965"/>
      <c r="I159" s="966"/>
      <c r="J159" s="967">
        <f t="shared" si="17"/>
        <v>0</v>
      </c>
      <c r="K159" s="968">
        <f t="shared" si="13"/>
        <v>0</v>
      </c>
      <c r="L159" s="473">
        <f t="shared" si="14"/>
        <v>0</v>
      </c>
      <c r="M159" s="474"/>
      <c r="N159" s="706">
        <f>+IF(A159="",0,IF(A159=Table!$A$5,L159,(IF(A159=Table!$A$3,0,IF(A159=Table!$A$4,L159,0)))))</f>
        <v>0</v>
      </c>
      <c r="O159" s="672"/>
      <c r="P159" s="707">
        <f>-IF(A159=Table!$A$5,I159,0)+IF(A159=Table!$A$5,H159,0)</f>
        <v>0</v>
      </c>
      <c r="Q159" s="539" t="str">
        <f t="shared" si="15"/>
        <v>01/1900</v>
      </c>
      <c r="R159" s="475">
        <f t="shared" si="18"/>
        <v>1</v>
      </c>
    </row>
    <row r="160" spans="1:18" ht="15">
      <c r="A160" s="468"/>
      <c r="B160" s="469"/>
      <c r="C160" s="537"/>
      <c r="D160" s="848" t="str">
        <f t="shared" si="16"/>
        <v>Banque-01/1900</v>
      </c>
      <c r="E160" s="470"/>
      <c r="F160" s="471"/>
      <c r="G160" s="472"/>
      <c r="H160" s="965"/>
      <c r="I160" s="966"/>
      <c r="J160" s="967">
        <f t="shared" si="17"/>
        <v>0</v>
      </c>
      <c r="K160" s="968">
        <f t="shared" si="13"/>
        <v>0</v>
      </c>
      <c r="L160" s="473">
        <f t="shared" si="14"/>
        <v>0</v>
      </c>
      <c r="M160" s="474"/>
      <c r="N160" s="706">
        <f>+IF(A160="",0,IF(A160=Table!$A$5,L160,(IF(A160=Table!$A$3,0,IF(A160=Table!$A$4,L160,0)))))</f>
        <v>0</v>
      </c>
      <c r="O160" s="672"/>
      <c r="P160" s="707">
        <f>-IF(A160=Table!$A$5,I160,0)+IF(A160=Table!$A$5,H160,0)</f>
        <v>0</v>
      </c>
      <c r="Q160" s="539" t="str">
        <f t="shared" si="15"/>
        <v>01/1900</v>
      </c>
      <c r="R160" s="475">
        <f t="shared" si="18"/>
        <v>1</v>
      </c>
    </row>
    <row r="161" spans="1:18" ht="15">
      <c r="A161" s="468"/>
      <c r="B161" s="469"/>
      <c r="C161" s="537"/>
      <c r="D161" s="848" t="str">
        <f t="shared" si="16"/>
        <v>Banque-01/1900</v>
      </c>
      <c r="E161" s="470"/>
      <c r="F161" s="471"/>
      <c r="G161" s="472"/>
      <c r="H161" s="965"/>
      <c r="I161" s="966"/>
      <c r="J161" s="967">
        <f t="shared" si="17"/>
        <v>0</v>
      </c>
      <c r="K161" s="968">
        <f t="shared" si="13"/>
        <v>0</v>
      </c>
      <c r="L161" s="473">
        <f t="shared" si="14"/>
        <v>0</v>
      </c>
      <c r="M161" s="474"/>
      <c r="N161" s="706">
        <f>+IF(A161="",0,IF(A161=Table!$A$5,L161,(IF(A161=Table!$A$3,0,IF(A161=Table!$A$4,L161,0)))))</f>
        <v>0</v>
      </c>
      <c r="O161" s="672"/>
      <c r="P161" s="707">
        <f>-IF(A161=Table!$A$5,I161,0)+IF(A161=Table!$A$5,H161,0)</f>
        <v>0</v>
      </c>
      <c r="Q161" s="539" t="str">
        <f t="shared" si="15"/>
        <v>01/1900</v>
      </c>
      <c r="R161" s="475">
        <f t="shared" si="18"/>
        <v>1</v>
      </c>
    </row>
    <row r="162" spans="1:18" ht="15">
      <c r="A162" s="468"/>
      <c r="B162" s="469"/>
      <c r="C162" s="537"/>
      <c r="D162" s="848" t="str">
        <f t="shared" si="16"/>
        <v>Banque-01/1900</v>
      </c>
      <c r="E162" s="470"/>
      <c r="F162" s="471"/>
      <c r="G162" s="472"/>
      <c r="H162" s="965"/>
      <c r="I162" s="966"/>
      <c r="J162" s="967">
        <f t="shared" si="17"/>
        <v>0</v>
      </c>
      <c r="K162" s="968">
        <f t="shared" si="13"/>
        <v>0</v>
      </c>
      <c r="L162" s="473">
        <f t="shared" si="14"/>
        <v>0</v>
      </c>
      <c r="M162" s="474"/>
      <c r="N162" s="706">
        <f>+IF(A162="",0,IF(A162=Table!$A$5,L162,(IF(A162=Table!$A$3,0,IF(A162=Table!$A$4,L162,0)))))</f>
        <v>0</v>
      </c>
      <c r="O162" s="672"/>
      <c r="P162" s="707">
        <f>-IF(A162=Table!$A$5,I162,0)+IF(A162=Table!$A$5,H162,0)</f>
        <v>0</v>
      </c>
      <c r="Q162" s="539" t="str">
        <f t="shared" si="15"/>
        <v>01/1900</v>
      </c>
      <c r="R162" s="475">
        <f t="shared" si="18"/>
        <v>1</v>
      </c>
    </row>
    <row r="163" spans="1:18" ht="15">
      <c r="A163" s="468"/>
      <c r="B163" s="469"/>
      <c r="C163" s="537"/>
      <c r="D163" s="848" t="str">
        <f t="shared" si="16"/>
        <v>Banque-01/1900</v>
      </c>
      <c r="E163" s="470"/>
      <c r="F163" s="471"/>
      <c r="G163" s="472"/>
      <c r="H163" s="965"/>
      <c r="I163" s="966"/>
      <c r="J163" s="967">
        <f t="shared" si="17"/>
        <v>0</v>
      </c>
      <c r="K163" s="968">
        <f t="shared" si="13"/>
        <v>0</v>
      </c>
      <c r="L163" s="473">
        <f t="shared" si="14"/>
        <v>0</v>
      </c>
      <c r="M163" s="474"/>
      <c r="N163" s="706">
        <f>+IF(A163="",0,IF(A163=Table!$A$5,L163,(IF(A163=Table!$A$3,0,IF(A163=Table!$A$4,L163,0)))))</f>
        <v>0</v>
      </c>
      <c r="O163" s="672"/>
      <c r="P163" s="707">
        <f>-IF(A163=Table!$A$5,I163,0)+IF(A163=Table!$A$5,H163,0)</f>
        <v>0</v>
      </c>
      <c r="Q163" s="539" t="str">
        <f t="shared" si="15"/>
        <v>01/1900</v>
      </c>
      <c r="R163" s="475">
        <f t="shared" si="18"/>
        <v>1</v>
      </c>
    </row>
    <row r="164" spans="1:18" ht="15">
      <c r="A164" s="468"/>
      <c r="B164" s="469"/>
      <c r="C164" s="537"/>
      <c r="D164" s="848" t="str">
        <f t="shared" si="16"/>
        <v>Banque-01/1900</v>
      </c>
      <c r="E164" s="470"/>
      <c r="F164" s="471"/>
      <c r="G164" s="472"/>
      <c r="H164" s="965"/>
      <c r="I164" s="966"/>
      <c r="J164" s="967">
        <f t="shared" si="17"/>
        <v>0</v>
      </c>
      <c r="K164" s="968">
        <f t="shared" si="13"/>
        <v>0</v>
      </c>
      <c r="L164" s="473">
        <f t="shared" si="14"/>
        <v>0</v>
      </c>
      <c r="M164" s="474"/>
      <c r="N164" s="706">
        <f>+IF(A164="",0,IF(A164=Table!$A$5,L164,(IF(A164=Table!$A$3,0,IF(A164=Table!$A$4,L164,0)))))</f>
        <v>0</v>
      </c>
      <c r="O164" s="672"/>
      <c r="P164" s="707">
        <f>-IF(A164=Table!$A$5,I164,0)+IF(A164=Table!$A$5,H164,0)</f>
        <v>0</v>
      </c>
      <c r="Q164" s="539" t="str">
        <f t="shared" si="15"/>
        <v>01/1900</v>
      </c>
      <c r="R164" s="475">
        <f t="shared" si="18"/>
        <v>1</v>
      </c>
    </row>
    <row r="165" spans="1:18" ht="15">
      <c r="A165" s="468"/>
      <c r="B165" s="469"/>
      <c r="C165" s="537"/>
      <c r="D165" s="848" t="str">
        <f t="shared" si="16"/>
        <v>Banque-01/1900</v>
      </c>
      <c r="E165" s="470"/>
      <c r="F165" s="471"/>
      <c r="G165" s="472"/>
      <c r="H165" s="965"/>
      <c r="I165" s="966"/>
      <c r="J165" s="967">
        <f t="shared" si="17"/>
        <v>0</v>
      </c>
      <c r="K165" s="968">
        <f t="shared" si="13"/>
        <v>0</v>
      </c>
      <c r="L165" s="473">
        <f t="shared" si="14"/>
        <v>0</v>
      </c>
      <c r="M165" s="474"/>
      <c r="N165" s="706">
        <f>+IF(A165="",0,IF(A165=Table!$A$5,L165,(IF(A165=Table!$A$3,0,IF(A165=Table!$A$4,L165,0)))))</f>
        <v>0</v>
      </c>
      <c r="O165" s="672"/>
      <c r="P165" s="707">
        <f>-IF(A165=Table!$A$5,I165,0)+IF(A165=Table!$A$5,H165,0)</f>
        <v>0</v>
      </c>
      <c r="Q165" s="539" t="str">
        <f t="shared" si="15"/>
        <v>01/1900</v>
      </c>
      <c r="R165" s="475">
        <f t="shared" si="18"/>
        <v>1</v>
      </c>
    </row>
    <row r="166" spans="1:18" ht="15">
      <c r="A166" s="468"/>
      <c r="B166" s="469"/>
      <c r="C166" s="537"/>
      <c r="D166" s="848" t="str">
        <f t="shared" si="16"/>
        <v>Banque-01/1900</v>
      </c>
      <c r="E166" s="470"/>
      <c r="F166" s="471"/>
      <c r="G166" s="472"/>
      <c r="H166" s="965"/>
      <c r="I166" s="966"/>
      <c r="J166" s="967">
        <f t="shared" si="17"/>
        <v>0</v>
      </c>
      <c r="K166" s="968">
        <f t="shared" si="13"/>
        <v>0</v>
      </c>
      <c r="L166" s="473">
        <f t="shared" si="14"/>
        <v>0</v>
      </c>
      <c r="M166" s="474"/>
      <c r="N166" s="706">
        <f>+IF(A166="",0,IF(A166=Table!$A$5,L166,(IF(A166=Table!$A$3,0,IF(A166=Table!$A$4,L166,0)))))</f>
        <v>0</v>
      </c>
      <c r="O166" s="672"/>
      <c r="P166" s="707">
        <f>-IF(A166=Table!$A$5,I166,0)+IF(A166=Table!$A$5,H166,0)</f>
        <v>0</v>
      </c>
      <c r="Q166" s="539" t="str">
        <f t="shared" si="15"/>
        <v>01/1900</v>
      </c>
      <c r="R166" s="475">
        <f t="shared" si="18"/>
        <v>1</v>
      </c>
    </row>
    <row r="167" spans="1:18" ht="15">
      <c r="A167" s="468"/>
      <c r="B167" s="469"/>
      <c r="C167" s="537"/>
      <c r="D167" s="848" t="str">
        <f t="shared" si="16"/>
        <v>Banque-01/1900</v>
      </c>
      <c r="E167" s="470"/>
      <c r="F167" s="471"/>
      <c r="G167" s="472"/>
      <c r="H167" s="965"/>
      <c r="I167" s="966"/>
      <c r="J167" s="967">
        <f t="shared" si="17"/>
        <v>0</v>
      </c>
      <c r="K167" s="968">
        <f t="shared" si="13"/>
        <v>0</v>
      </c>
      <c r="L167" s="473">
        <f t="shared" si="14"/>
        <v>0</v>
      </c>
      <c r="M167" s="474"/>
      <c r="N167" s="706">
        <f>+IF(A167="",0,IF(A167=Table!$A$5,L167,(IF(A167=Table!$A$3,0,IF(A167=Table!$A$4,L167,0)))))</f>
        <v>0</v>
      </c>
      <c r="O167" s="672"/>
      <c r="P167" s="707">
        <f>-IF(A167=Table!$A$5,I167,0)+IF(A167=Table!$A$5,H167,0)</f>
        <v>0</v>
      </c>
      <c r="Q167" s="539" t="str">
        <f t="shared" si="15"/>
        <v>01/1900</v>
      </c>
      <c r="R167" s="475">
        <f t="shared" si="18"/>
        <v>1</v>
      </c>
    </row>
    <row r="168" spans="1:18" ht="15">
      <c r="A168" s="468"/>
      <c r="B168" s="469"/>
      <c r="C168" s="537"/>
      <c r="D168" s="848" t="str">
        <f t="shared" si="16"/>
        <v>Banque-01/1900</v>
      </c>
      <c r="E168" s="470"/>
      <c r="F168" s="471"/>
      <c r="G168" s="472"/>
      <c r="H168" s="965"/>
      <c r="I168" s="966"/>
      <c r="J168" s="967">
        <f t="shared" si="17"/>
        <v>0</v>
      </c>
      <c r="K168" s="968">
        <f t="shared" si="13"/>
        <v>0</v>
      </c>
      <c r="L168" s="473">
        <f t="shared" si="14"/>
        <v>0</v>
      </c>
      <c r="M168" s="474"/>
      <c r="N168" s="706">
        <f>+IF(A168="",0,IF(A168=Table!$A$5,L168,(IF(A168=Table!$A$3,0,IF(A168=Table!$A$4,L168,0)))))</f>
        <v>0</v>
      </c>
      <c r="O168" s="672"/>
      <c r="P168" s="707">
        <f>-IF(A168=Table!$A$5,I168,0)+IF(A168=Table!$A$5,H168,0)</f>
        <v>0</v>
      </c>
      <c r="Q168" s="539" t="str">
        <f t="shared" si="15"/>
        <v>01/1900</v>
      </c>
      <c r="R168" s="475">
        <f t="shared" si="18"/>
        <v>1</v>
      </c>
    </row>
    <row r="169" spans="1:18" ht="15">
      <c r="A169" s="468"/>
      <c r="B169" s="469"/>
      <c r="C169" s="537"/>
      <c r="D169" s="848" t="str">
        <f t="shared" si="16"/>
        <v>Banque-01/1900</v>
      </c>
      <c r="E169" s="470"/>
      <c r="F169" s="471"/>
      <c r="G169" s="472"/>
      <c r="H169" s="965"/>
      <c r="I169" s="966"/>
      <c r="J169" s="967">
        <f t="shared" si="17"/>
        <v>0</v>
      </c>
      <c r="K169" s="968">
        <f t="shared" si="13"/>
        <v>0</v>
      </c>
      <c r="L169" s="473">
        <f t="shared" si="14"/>
        <v>0</v>
      </c>
      <c r="M169" s="474"/>
      <c r="N169" s="706">
        <f>+IF(A169="",0,IF(A169=Table!$A$5,L169,(IF(A169=Table!$A$3,0,IF(A169=Table!$A$4,L169,0)))))</f>
        <v>0</v>
      </c>
      <c r="O169" s="672"/>
      <c r="P169" s="707">
        <f>-IF(A169=Table!$A$5,I169,0)+IF(A169=Table!$A$5,H169,0)</f>
        <v>0</v>
      </c>
      <c r="Q169" s="539" t="str">
        <f t="shared" si="15"/>
        <v>01/1900</v>
      </c>
      <c r="R169" s="475">
        <f t="shared" si="18"/>
        <v>1</v>
      </c>
    </row>
    <row r="170" spans="1:18" ht="15">
      <c r="A170" s="468"/>
      <c r="B170" s="469"/>
      <c r="C170" s="537"/>
      <c r="D170" s="848" t="str">
        <f t="shared" si="16"/>
        <v>Banque-01/1900</v>
      </c>
      <c r="E170" s="470"/>
      <c r="F170" s="471"/>
      <c r="G170" s="472"/>
      <c r="H170" s="965"/>
      <c r="I170" s="966"/>
      <c r="J170" s="967">
        <f t="shared" si="17"/>
        <v>0</v>
      </c>
      <c r="K170" s="968">
        <f t="shared" si="13"/>
        <v>0</v>
      </c>
      <c r="L170" s="473">
        <f t="shared" si="14"/>
        <v>0</v>
      </c>
      <c r="M170" s="474"/>
      <c r="N170" s="706">
        <f>+IF(A170="",0,IF(A170=Table!$A$5,L170,(IF(A170=Table!$A$3,0,IF(A170=Table!$A$4,L170,0)))))</f>
        <v>0</v>
      </c>
      <c r="O170" s="672"/>
      <c r="P170" s="707">
        <f>-IF(A170=Table!$A$5,I170,0)+IF(A170=Table!$A$5,H170,0)</f>
        <v>0</v>
      </c>
      <c r="Q170" s="539" t="str">
        <f t="shared" si="15"/>
        <v>01/1900</v>
      </c>
      <c r="R170" s="475">
        <f t="shared" si="18"/>
        <v>1</v>
      </c>
    </row>
    <row r="171" spans="1:18" ht="15">
      <c r="A171" s="468"/>
      <c r="B171" s="469"/>
      <c r="C171" s="537"/>
      <c r="D171" s="848" t="str">
        <f t="shared" si="16"/>
        <v>Banque-01/1900</v>
      </c>
      <c r="E171" s="470"/>
      <c r="F171" s="471"/>
      <c r="G171" s="472"/>
      <c r="H171" s="965"/>
      <c r="I171" s="966"/>
      <c r="J171" s="967">
        <f t="shared" si="17"/>
        <v>0</v>
      </c>
      <c r="K171" s="968">
        <f t="shared" si="13"/>
        <v>0</v>
      </c>
      <c r="L171" s="473">
        <f t="shared" si="14"/>
        <v>0</v>
      </c>
      <c r="M171" s="474"/>
      <c r="N171" s="706">
        <f>+IF(A171="",0,IF(A171=Table!$A$5,L171,(IF(A171=Table!$A$3,0,IF(A171=Table!$A$4,L171,0)))))</f>
        <v>0</v>
      </c>
      <c r="O171" s="672"/>
      <c r="P171" s="707">
        <f>-IF(A171=Table!$A$5,I171,0)+IF(A171=Table!$A$5,H171,0)</f>
        <v>0</v>
      </c>
      <c r="Q171" s="539" t="str">
        <f t="shared" si="15"/>
        <v>01/1900</v>
      </c>
      <c r="R171" s="475">
        <f t="shared" si="18"/>
        <v>1</v>
      </c>
    </row>
    <row r="172" spans="1:18" ht="15">
      <c r="A172" s="468"/>
      <c r="B172" s="469"/>
      <c r="C172" s="537"/>
      <c r="D172" s="848" t="str">
        <f t="shared" si="16"/>
        <v>Banque-01/1900</v>
      </c>
      <c r="E172" s="470"/>
      <c r="F172" s="471"/>
      <c r="G172" s="472"/>
      <c r="H172" s="965"/>
      <c r="I172" s="966"/>
      <c r="J172" s="967">
        <f t="shared" si="17"/>
        <v>0</v>
      </c>
      <c r="K172" s="968">
        <f t="shared" si="13"/>
        <v>0</v>
      </c>
      <c r="L172" s="473">
        <f t="shared" si="14"/>
        <v>0</v>
      </c>
      <c r="M172" s="474"/>
      <c r="N172" s="706">
        <f>+IF(A172="",0,IF(A172=Table!$A$5,L172,(IF(A172=Table!$A$3,0,IF(A172=Table!$A$4,L172,0)))))</f>
        <v>0</v>
      </c>
      <c r="O172" s="672"/>
      <c r="P172" s="707">
        <f>-IF(A172=Table!$A$5,I172,0)+IF(A172=Table!$A$5,H172,0)</f>
        <v>0</v>
      </c>
      <c r="Q172" s="539" t="str">
        <f t="shared" si="15"/>
        <v>01/1900</v>
      </c>
      <c r="R172" s="475">
        <f t="shared" si="18"/>
        <v>1</v>
      </c>
    </row>
    <row r="173" spans="1:18" ht="15">
      <c r="A173" s="468"/>
      <c r="B173" s="469"/>
      <c r="C173" s="537"/>
      <c r="D173" s="848" t="str">
        <f t="shared" si="16"/>
        <v>Banque-01/1900</v>
      </c>
      <c r="E173" s="470"/>
      <c r="F173" s="471"/>
      <c r="G173" s="472"/>
      <c r="H173" s="965"/>
      <c r="I173" s="966"/>
      <c r="J173" s="967">
        <f t="shared" si="17"/>
        <v>0</v>
      </c>
      <c r="K173" s="968">
        <f t="shared" si="13"/>
        <v>0</v>
      </c>
      <c r="L173" s="473">
        <f t="shared" si="14"/>
        <v>0</v>
      </c>
      <c r="M173" s="474"/>
      <c r="N173" s="706">
        <f>+IF(A173="",0,IF(A173=Table!$A$5,L173,(IF(A173=Table!$A$3,0,IF(A173=Table!$A$4,L173,0)))))</f>
        <v>0</v>
      </c>
      <c r="O173" s="672"/>
      <c r="P173" s="707">
        <f>-IF(A173=Table!$A$5,I173,0)+IF(A173=Table!$A$5,H173,0)</f>
        <v>0</v>
      </c>
      <c r="Q173" s="539" t="str">
        <f t="shared" si="15"/>
        <v>01/1900</v>
      </c>
      <c r="R173" s="475">
        <f t="shared" si="18"/>
        <v>1</v>
      </c>
    </row>
    <row r="174" spans="1:18" ht="15">
      <c r="A174" s="468"/>
      <c r="B174" s="469"/>
      <c r="C174" s="537"/>
      <c r="D174" s="848" t="str">
        <f t="shared" si="16"/>
        <v>Banque-01/1900</v>
      </c>
      <c r="E174" s="470"/>
      <c r="F174" s="471"/>
      <c r="G174" s="472"/>
      <c r="H174" s="965"/>
      <c r="I174" s="966"/>
      <c r="J174" s="967">
        <f t="shared" si="17"/>
        <v>0</v>
      </c>
      <c r="K174" s="968">
        <f t="shared" si="13"/>
        <v>0</v>
      </c>
      <c r="L174" s="473">
        <f t="shared" si="14"/>
        <v>0</v>
      </c>
      <c r="M174" s="474"/>
      <c r="N174" s="706">
        <f>+IF(A174="",0,IF(A174=Table!$A$5,L174,(IF(A174=Table!$A$3,0,IF(A174=Table!$A$4,L174,0)))))</f>
        <v>0</v>
      </c>
      <c r="O174" s="672"/>
      <c r="P174" s="707">
        <f>-IF(A174=Table!$A$5,I174,0)+IF(A174=Table!$A$5,H174,0)</f>
        <v>0</v>
      </c>
      <c r="Q174" s="539" t="str">
        <f t="shared" si="15"/>
        <v>01/1900</v>
      </c>
      <c r="R174" s="475">
        <f t="shared" si="18"/>
        <v>1</v>
      </c>
    </row>
    <row r="175" spans="1:18" ht="15">
      <c r="A175" s="468"/>
      <c r="B175" s="469"/>
      <c r="C175" s="537"/>
      <c r="D175" s="848" t="str">
        <f t="shared" si="16"/>
        <v>Banque-01/1900</v>
      </c>
      <c r="E175" s="470"/>
      <c r="F175" s="471"/>
      <c r="G175" s="472"/>
      <c r="H175" s="965"/>
      <c r="I175" s="966"/>
      <c r="J175" s="967">
        <f t="shared" si="17"/>
        <v>0</v>
      </c>
      <c r="K175" s="968">
        <f t="shared" si="13"/>
        <v>0</v>
      </c>
      <c r="L175" s="473">
        <f t="shared" si="14"/>
        <v>0</v>
      </c>
      <c r="M175" s="474"/>
      <c r="N175" s="706">
        <f>+IF(A175="",0,IF(A175=Table!$A$5,L175,(IF(A175=Table!$A$3,0,IF(A175=Table!$A$4,L175,0)))))</f>
        <v>0</v>
      </c>
      <c r="O175" s="672"/>
      <c r="P175" s="707">
        <f>-IF(A175=Table!$A$5,I175,0)+IF(A175=Table!$A$5,H175,0)</f>
        <v>0</v>
      </c>
      <c r="Q175" s="539" t="str">
        <f t="shared" si="15"/>
        <v>01/1900</v>
      </c>
      <c r="R175" s="475">
        <f t="shared" si="18"/>
        <v>1</v>
      </c>
    </row>
    <row r="176" spans="1:18" ht="15">
      <c r="A176" s="468"/>
      <c r="B176" s="469"/>
      <c r="C176" s="537"/>
      <c r="D176" s="848" t="str">
        <f t="shared" si="16"/>
        <v>Banque-01/1900</v>
      </c>
      <c r="E176" s="470"/>
      <c r="F176" s="471"/>
      <c r="G176" s="472"/>
      <c r="H176" s="965"/>
      <c r="I176" s="966"/>
      <c r="J176" s="967">
        <f t="shared" si="17"/>
        <v>0</v>
      </c>
      <c r="K176" s="968">
        <f t="shared" si="13"/>
        <v>0</v>
      </c>
      <c r="L176" s="473">
        <f t="shared" si="14"/>
        <v>0</v>
      </c>
      <c r="M176" s="474"/>
      <c r="N176" s="706">
        <f>+IF(A176="",0,IF(A176=Table!$A$5,L176,(IF(A176=Table!$A$3,0,IF(A176=Table!$A$4,L176,0)))))</f>
        <v>0</v>
      </c>
      <c r="O176" s="672"/>
      <c r="P176" s="707">
        <f>-IF(A176=Table!$A$5,I176,0)+IF(A176=Table!$A$5,H176,0)</f>
        <v>0</v>
      </c>
      <c r="Q176" s="539" t="str">
        <f t="shared" si="15"/>
        <v>01/1900</v>
      </c>
      <c r="R176" s="475">
        <f t="shared" si="18"/>
        <v>1</v>
      </c>
    </row>
    <row r="177" spans="1:18" ht="15">
      <c r="A177" s="476"/>
      <c r="B177" s="465"/>
      <c r="C177" s="477"/>
      <c r="D177" s="477"/>
      <c r="E177" s="465"/>
      <c r="F177" s="465" t="s">
        <v>289</v>
      </c>
      <c r="G177" s="465"/>
      <c r="H177" s="478">
        <f>SUM(H11:H176)</f>
        <v>0</v>
      </c>
      <c r="I177" s="478">
        <f>SUM(I11:I176)</f>
        <v>0</v>
      </c>
      <c r="J177" s="466"/>
      <c r="K177" s="465"/>
      <c r="L177" s="473">
        <f>SUM(L11:L176)</f>
        <v>0</v>
      </c>
      <c r="M177" s="479"/>
      <c r="N177" s="478">
        <f>SUM(N11:N176)</f>
        <v>0</v>
      </c>
      <c r="O177" s="480"/>
      <c r="P177" s="478">
        <f>SUM(P11:P176)</f>
        <v>0</v>
      </c>
      <c r="Q177" s="481"/>
      <c r="R177" s="481"/>
    </row>
    <row r="178" spans="1:18" ht="15">
      <c r="A178" s="476"/>
      <c r="B178" s="482"/>
      <c r="C178" s="477"/>
      <c r="D178" s="477"/>
      <c r="E178" s="482"/>
      <c r="F178" s="483"/>
      <c r="G178" s="483"/>
      <c r="H178" s="484"/>
      <c r="I178" s="484"/>
      <c r="J178" s="485"/>
      <c r="K178" s="486"/>
      <c r="L178" s="486"/>
      <c r="M178" s="479"/>
      <c r="N178" s="487"/>
      <c r="O178" s="483"/>
      <c r="Q178" s="476"/>
      <c r="R178" s="476"/>
    </row>
    <row r="179" spans="1:18" ht="15">
      <c r="A179" s="476"/>
      <c r="B179" s="465"/>
      <c r="C179" s="477"/>
      <c r="D179" s="477"/>
      <c r="E179" s="465"/>
      <c r="F179" s="465" t="s">
        <v>290</v>
      </c>
      <c r="G179" s="465"/>
      <c r="H179" s="478"/>
      <c r="I179" s="478">
        <f>J3+H177-I177</f>
        <v>0</v>
      </c>
      <c r="J179" s="466"/>
      <c r="K179" s="465"/>
      <c r="L179" s="486"/>
      <c r="M179" s="479"/>
      <c r="N179" s="487"/>
      <c r="O179" s="483"/>
      <c r="Q179" s="476"/>
      <c r="R179" s="476"/>
    </row>
  </sheetData>
  <autoFilter ref="A10:R179" xr:uid="{00000000-0001-0000-1C00-000000000000}"/>
  <mergeCells count="1">
    <mergeCell ref="G6:G7"/>
  </mergeCells>
  <conditionalFormatting sqref="A11:A176">
    <cfRule type="expression" dxfId="13" priority="6" stopIfTrue="1">
      <formula>$A11&gt;1</formula>
    </cfRule>
  </conditionalFormatting>
  <conditionalFormatting sqref="J3 M11:M176">
    <cfRule type="expression" dxfId="11" priority="7" stopIfTrue="1">
      <formula>$A3&gt;1</formula>
    </cfRule>
  </conditionalFormatting>
  <conditionalFormatting sqref="L3">
    <cfRule type="expression" dxfId="10" priority="1" stopIfTrue="1">
      <formula>$A3&gt;1</formula>
    </cfRule>
  </conditionalFormatting>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extLst>
    <ext xmlns:x14="http://schemas.microsoft.com/office/spreadsheetml/2009/9/main" uri="{78C0D931-6437-407d-A8EE-F0AAD7539E65}">
      <x14:conditionalFormattings>
        <x14:conditionalFormatting xmlns:xm="http://schemas.microsoft.com/office/excel/2006/main">
          <x14:cfRule type="expression" priority="4" stopIfTrue="1" id="{D738F986-4BAE-4043-8634-C83F41E125D7}">
            <xm:f>$A11=Table!$A$5</xm:f>
            <x14:dxf>
              <font>
                <color rgb="FF000000"/>
              </font>
              <fill>
                <patternFill patternType="solid">
                  <fgColor rgb="FFFDEADA"/>
                  <bgColor rgb="FFFDEADA"/>
                </patternFill>
              </fill>
            </x14:dxf>
          </x14:cfRule>
          <xm:sqref>C11:C176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9861A0BB-0BE2-4C5B-868C-E3BFED407BA9}">
          <x14:formula1>
            <xm:f>Table!$A$2:$A$7</xm:f>
          </x14:formula1>
          <xm:sqref>A11:A176</xm:sqref>
        </x14:dataValidation>
        <x14:dataValidation type="list" allowBlank="1" showInputMessage="1" showErrorMessage="1" xr:uid="{00000000-0002-0000-1C00-000001000000}">
          <x14:formula1>
            <xm:f>Table!$E$2:$E$30</xm:f>
          </x14:formula1>
          <xm:sqref>C11:C176</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L85"/>
  <sheetViews>
    <sheetView workbookViewId="0">
      <selection activeCell="C4" sqref="C4:C7"/>
    </sheetView>
  </sheetViews>
  <sheetFormatPr baseColWidth="10" defaultColWidth="11.42578125" defaultRowHeight="14.45" customHeight="1"/>
  <cols>
    <col min="1" max="1" width="3" customWidth="1"/>
    <col min="2" max="2" width="11.42578125" customWidth="1"/>
    <col min="3" max="3" width="12.7109375" customWidth="1"/>
    <col min="4" max="4" width="15.140625" customWidth="1"/>
    <col min="5" max="5" width="10.140625" customWidth="1"/>
    <col min="6" max="6" width="17.85546875" customWidth="1"/>
    <col min="7" max="7" width="16.85546875" customWidth="1"/>
    <col min="8" max="8" width="23.140625" customWidth="1"/>
    <col min="9" max="9" width="22.5703125" customWidth="1"/>
    <col min="10" max="12" width="9.7109375" customWidth="1"/>
    <col min="13" max="16371" width="11.42578125" customWidth="1"/>
  </cols>
  <sheetData>
    <row r="1" spans="1:12" ht="13.5" customHeight="1">
      <c r="A1" s="488"/>
      <c r="B1" s="489"/>
      <c r="C1" s="489"/>
      <c r="D1" s="489"/>
      <c r="E1" s="489"/>
      <c r="F1" s="489"/>
      <c r="G1" s="489"/>
      <c r="H1" s="489"/>
      <c r="I1" s="489"/>
      <c r="J1" s="489"/>
      <c r="K1" s="489"/>
      <c r="L1" s="489"/>
    </row>
    <row r="2" spans="1:12" ht="18">
      <c r="A2" s="489"/>
      <c r="B2" s="1220" t="s">
        <v>302</v>
      </c>
      <c r="C2" s="1220"/>
      <c r="D2" s="1220"/>
      <c r="E2" s="1220"/>
      <c r="F2" s="1220"/>
      <c r="G2" s="1220"/>
      <c r="H2" s="1220"/>
      <c r="I2" s="1220"/>
      <c r="J2" s="489"/>
      <c r="K2" s="489"/>
      <c r="L2" s="489"/>
    </row>
    <row r="3" spans="1:12" ht="15">
      <c r="A3" s="489"/>
      <c r="B3" s="489"/>
      <c r="C3" s="489"/>
      <c r="D3" s="489"/>
      <c r="E3" s="489"/>
      <c r="F3" s="489"/>
      <c r="G3" s="489"/>
      <c r="H3" s="489"/>
      <c r="I3" s="489"/>
      <c r="J3" s="489"/>
      <c r="K3" s="489"/>
      <c r="L3" s="489"/>
    </row>
    <row r="4" spans="1:12" ht="27.75" customHeight="1">
      <c r="A4" s="489"/>
      <c r="B4" s="490"/>
      <c r="C4" s="490" t="s">
        <v>303</v>
      </c>
      <c r="D4" s="1221">
        <f>'INFO PROJET'!B5</f>
        <v>0</v>
      </c>
      <c r="E4" s="1221"/>
      <c r="F4" s="1221"/>
      <c r="G4" s="490" t="s">
        <v>293</v>
      </c>
      <c r="H4" s="491"/>
      <c r="I4" s="492"/>
      <c r="J4" s="488"/>
      <c r="K4" s="488"/>
      <c r="L4" s="488"/>
    </row>
    <row r="5" spans="1:12" ht="15.75">
      <c r="A5" s="489"/>
      <c r="B5" s="493"/>
      <c r="C5" s="490" t="s">
        <v>1710</v>
      </c>
      <c r="D5" s="1221">
        <f>'INFO PROJET'!B6</f>
        <v>0</v>
      </c>
      <c r="E5" s="1221"/>
      <c r="F5" s="1221"/>
      <c r="G5" s="489"/>
      <c r="H5" s="489"/>
      <c r="I5" s="489"/>
      <c r="J5" s="488"/>
      <c r="K5" s="488"/>
      <c r="L5" s="488"/>
    </row>
    <row r="6" spans="1:12" ht="18" customHeight="1">
      <c r="A6" s="489"/>
      <c r="B6" s="489"/>
      <c r="C6" s="490" t="s">
        <v>304</v>
      </c>
      <c r="D6" s="1222"/>
      <c r="E6" s="1222"/>
      <c r="F6" s="1222"/>
      <c r="G6" s="490" t="s">
        <v>305</v>
      </c>
      <c r="H6" s="969">
        <f>+'INFO PROJET'!B12</f>
        <v>0</v>
      </c>
      <c r="I6" s="492"/>
      <c r="J6" s="489"/>
      <c r="K6" s="489"/>
      <c r="L6" s="489"/>
    </row>
    <row r="7" spans="1:12" ht="15.75" customHeight="1">
      <c r="A7" s="489"/>
      <c r="B7" s="645"/>
      <c r="C7" s="490" t="s">
        <v>306</v>
      </c>
      <c r="D7" s="1223"/>
      <c r="E7" s="1223"/>
      <c r="F7" s="1223"/>
      <c r="G7" s="489"/>
      <c r="H7" s="489"/>
      <c r="I7" s="489"/>
      <c r="J7" s="489"/>
      <c r="K7" s="489"/>
      <c r="L7" s="489"/>
    </row>
    <row r="8" spans="1:12" ht="15.75" customHeight="1">
      <c r="A8" s="489"/>
      <c r="B8" s="489"/>
      <c r="C8" s="489"/>
      <c r="D8" s="489"/>
      <c r="E8" s="489"/>
      <c r="F8" s="489"/>
      <c r="G8" s="489"/>
      <c r="H8" s="489"/>
      <c r="I8" s="489"/>
      <c r="J8" s="489"/>
      <c r="K8" s="489"/>
      <c r="L8" s="489"/>
    </row>
    <row r="9" spans="1:12" ht="15.75" customHeight="1">
      <c r="A9" s="489"/>
      <c r="B9" s="489"/>
      <c r="C9" s="489"/>
      <c r="D9" s="489"/>
      <c r="E9" s="489"/>
      <c r="F9" s="489"/>
      <c r="G9" s="489"/>
      <c r="H9" s="489"/>
      <c r="I9" s="489"/>
      <c r="J9" s="489"/>
      <c r="K9" s="489"/>
      <c r="L9" s="489"/>
    </row>
    <row r="10" spans="1:12" ht="15">
      <c r="A10" s="489"/>
      <c r="B10" s="494"/>
      <c r="C10" s="495"/>
      <c r="D10" s="495"/>
      <c r="E10" s="495"/>
      <c r="F10" s="495"/>
      <c r="G10" s="495"/>
      <c r="H10" s="495"/>
      <c r="I10" s="496"/>
      <c r="J10" s="489"/>
      <c r="K10" s="489"/>
      <c r="L10" s="489"/>
    </row>
    <row r="11" spans="1:12" ht="15">
      <c r="A11" s="489"/>
      <c r="B11" s="497" t="s">
        <v>307</v>
      </c>
      <c r="C11" s="489"/>
      <c r="D11" s="489"/>
      <c r="E11" s="489"/>
      <c r="F11" s="489"/>
      <c r="G11" s="489">
        <f>D4</f>
        <v>0</v>
      </c>
      <c r="H11" s="489"/>
      <c r="I11" s="498">
        <f>'A4 Banque'!J8</f>
        <v>0</v>
      </c>
      <c r="J11" s="489"/>
      <c r="K11" s="489"/>
      <c r="L11" s="489"/>
    </row>
    <row r="12" spans="1:12" ht="13.5" customHeight="1">
      <c r="A12" s="489"/>
      <c r="B12" s="499"/>
      <c r="C12" s="500"/>
      <c r="D12" s="500"/>
      <c r="E12" s="500"/>
      <c r="F12" s="500"/>
      <c r="G12" s="500"/>
      <c r="H12" s="500"/>
      <c r="I12" s="501"/>
      <c r="J12" s="489"/>
      <c r="K12" s="489"/>
      <c r="L12" s="489"/>
    </row>
    <row r="13" spans="1:12" ht="15.75" customHeight="1">
      <c r="A13" s="489"/>
      <c r="B13" s="489"/>
      <c r="C13" s="489"/>
      <c r="D13" s="489"/>
      <c r="E13" s="489"/>
      <c r="F13" s="489"/>
      <c r="G13" s="489"/>
      <c r="H13" s="489"/>
      <c r="I13" s="489"/>
      <c r="J13" s="489"/>
      <c r="K13" s="489"/>
      <c r="L13" s="489"/>
    </row>
    <row r="14" spans="1:12" ht="15.75" customHeight="1">
      <c r="A14" s="489"/>
      <c r="B14" s="493" t="s">
        <v>308</v>
      </c>
      <c r="C14" s="489"/>
      <c r="D14" s="489"/>
      <c r="E14" s="489"/>
      <c r="F14" s="489"/>
      <c r="G14" s="489"/>
      <c r="H14" s="489"/>
      <c r="I14" s="489"/>
      <c r="J14" s="489"/>
      <c r="K14" s="489"/>
      <c r="L14" s="489"/>
    </row>
    <row r="15" spans="1:12" ht="15.75" customHeight="1">
      <c r="A15" s="489"/>
      <c r="B15" s="493" t="s">
        <v>309</v>
      </c>
      <c r="C15" s="489"/>
      <c r="D15" s="489"/>
      <c r="E15" s="489"/>
      <c r="F15" s="489"/>
      <c r="G15" s="489"/>
      <c r="H15" s="489"/>
      <c r="I15" s="489"/>
      <c r="J15" s="489"/>
      <c r="K15" s="489"/>
      <c r="L15" s="489"/>
    </row>
    <row r="16" spans="1:12" ht="15.75" customHeight="1">
      <c r="A16" s="489"/>
      <c r="B16" s="489"/>
      <c r="C16" s="489"/>
      <c r="D16" s="489"/>
      <c r="E16" s="489"/>
      <c r="F16" s="489"/>
      <c r="G16" s="489"/>
      <c r="H16" s="489"/>
      <c r="I16" s="489"/>
      <c r="J16" s="489"/>
      <c r="K16" s="489"/>
      <c r="L16" s="489"/>
    </row>
    <row r="17" spans="1:12" ht="15.75" customHeight="1">
      <c r="A17" s="489"/>
      <c r="B17" s="502" t="s">
        <v>310</v>
      </c>
      <c r="C17" s="503"/>
      <c r="D17" s="504" t="s">
        <v>311</v>
      </c>
      <c r="E17" s="505"/>
      <c r="F17" s="505"/>
      <c r="G17" s="505"/>
      <c r="H17" s="506" t="s">
        <v>312</v>
      </c>
      <c r="I17" s="496"/>
      <c r="J17" s="489"/>
      <c r="K17" s="489"/>
      <c r="L17" s="489"/>
    </row>
    <row r="18" spans="1:12" ht="15.75" customHeight="1">
      <c r="A18" s="489"/>
      <c r="B18" s="507" t="s">
        <v>310</v>
      </c>
      <c r="C18" s="508"/>
      <c r="D18" s="509" t="s">
        <v>311</v>
      </c>
      <c r="E18" s="510"/>
      <c r="F18" s="510"/>
      <c r="G18" s="510"/>
      <c r="H18" s="511" t="s">
        <v>312</v>
      </c>
      <c r="I18" s="512"/>
      <c r="J18" s="489"/>
      <c r="K18" s="489"/>
      <c r="L18" s="489"/>
    </row>
    <row r="19" spans="1:12" ht="15.75" customHeight="1">
      <c r="A19" s="489"/>
      <c r="B19" s="507" t="s">
        <v>310</v>
      </c>
      <c r="C19" s="508"/>
      <c r="D19" s="509" t="s">
        <v>311</v>
      </c>
      <c r="E19" s="510"/>
      <c r="F19" s="510"/>
      <c r="G19" s="510"/>
      <c r="H19" s="511" t="s">
        <v>312</v>
      </c>
      <c r="I19" s="512"/>
      <c r="J19" s="489"/>
      <c r="K19" s="489"/>
      <c r="L19" s="489"/>
    </row>
    <row r="20" spans="1:12" ht="15.75" customHeight="1">
      <c r="A20" s="489"/>
      <c r="B20" s="507" t="s">
        <v>310</v>
      </c>
      <c r="C20" s="508"/>
      <c r="D20" s="509" t="s">
        <v>311</v>
      </c>
      <c r="E20" s="510"/>
      <c r="F20" s="510"/>
      <c r="G20" s="510"/>
      <c r="H20" s="511" t="s">
        <v>312</v>
      </c>
      <c r="I20" s="512"/>
      <c r="J20" s="489"/>
      <c r="K20" s="489"/>
      <c r="L20" s="489"/>
    </row>
    <row r="21" spans="1:12" ht="15.75" customHeight="1">
      <c r="A21" s="489"/>
      <c r="B21" s="513" t="s">
        <v>310</v>
      </c>
      <c r="C21" s="514"/>
      <c r="D21" s="515" t="s">
        <v>311</v>
      </c>
      <c r="E21" s="516"/>
      <c r="F21" s="516"/>
      <c r="G21" s="516"/>
      <c r="H21" s="511" t="s">
        <v>312</v>
      </c>
      <c r="I21" s="501"/>
      <c r="J21" s="489"/>
      <c r="K21" s="489"/>
      <c r="L21" s="489"/>
    </row>
    <row r="22" spans="1:12" ht="15.75" customHeight="1">
      <c r="A22" s="489"/>
      <c r="B22" s="489"/>
      <c r="C22" s="489"/>
      <c r="D22" s="489"/>
      <c r="E22" s="489"/>
      <c r="F22" s="489"/>
      <c r="G22" s="489"/>
      <c r="H22" s="517" t="s">
        <v>313</v>
      </c>
      <c r="I22" s="518">
        <f>SUM(I17:I21)</f>
        <v>0</v>
      </c>
      <c r="J22" s="489"/>
      <c r="K22" s="489"/>
      <c r="L22" s="489"/>
    </row>
    <row r="23" spans="1:12" ht="15.75" customHeight="1">
      <c r="A23" s="489"/>
      <c r="B23" s="489"/>
      <c r="C23" s="489"/>
      <c r="D23" s="489"/>
      <c r="E23" s="489"/>
      <c r="F23" s="489"/>
      <c r="G23" s="489"/>
      <c r="H23" s="489"/>
      <c r="I23" s="489"/>
      <c r="J23" s="489"/>
      <c r="K23" s="489"/>
      <c r="L23" s="489"/>
    </row>
    <row r="24" spans="1:12" ht="15.75" customHeight="1">
      <c r="A24" s="489"/>
      <c r="B24" s="493" t="s">
        <v>314</v>
      </c>
      <c r="C24" s="489"/>
      <c r="D24" s="489"/>
      <c r="E24" s="489"/>
      <c r="F24" s="489"/>
      <c r="G24" s="489"/>
      <c r="H24" s="489"/>
      <c r="I24" s="489"/>
      <c r="J24" s="489"/>
      <c r="K24" s="489"/>
      <c r="L24" s="489"/>
    </row>
    <row r="25" spans="1:12" ht="15.75" customHeight="1">
      <c r="A25" s="489"/>
      <c r="B25" s="489"/>
      <c r="C25" s="489"/>
      <c r="D25" s="489"/>
      <c r="E25" s="489"/>
      <c r="F25" s="489"/>
      <c r="G25" s="489"/>
      <c r="H25" s="489"/>
      <c r="I25" s="489"/>
      <c r="J25" s="489"/>
      <c r="K25" s="489"/>
      <c r="L25" s="489"/>
    </row>
    <row r="26" spans="1:12" ht="15.75" customHeight="1">
      <c r="A26" s="489"/>
      <c r="B26" s="502" t="s">
        <v>310</v>
      </c>
      <c r="C26" s="519"/>
      <c r="D26" s="504" t="s">
        <v>311</v>
      </c>
      <c r="E26" s="505"/>
      <c r="F26" s="505"/>
      <c r="G26" s="505"/>
      <c r="H26" s="506" t="s">
        <v>315</v>
      </c>
      <c r="I26" s="496"/>
      <c r="J26" s="489"/>
      <c r="K26" s="489"/>
      <c r="L26" s="489"/>
    </row>
    <row r="27" spans="1:12" ht="15.75" customHeight="1">
      <c r="A27" s="493"/>
      <c r="B27" s="507" t="s">
        <v>310</v>
      </c>
      <c r="C27" s="508"/>
      <c r="D27" s="509" t="s">
        <v>311</v>
      </c>
      <c r="E27" s="510"/>
      <c r="F27" s="510"/>
      <c r="G27" s="510"/>
      <c r="H27" s="511" t="s">
        <v>315</v>
      </c>
      <c r="I27" s="512"/>
      <c r="J27" s="489"/>
      <c r="K27" s="489"/>
      <c r="L27" s="489"/>
    </row>
    <row r="28" spans="1:12" ht="15.75" customHeight="1">
      <c r="A28" s="489"/>
      <c r="B28" s="507" t="s">
        <v>310</v>
      </c>
      <c r="C28" s="508"/>
      <c r="D28" s="509" t="s">
        <v>311</v>
      </c>
      <c r="E28" s="510"/>
      <c r="F28" s="510"/>
      <c r="G28" s="510"/>
      <c r="H28" s="511" t="s">
        <v>315</v>
      </c>
      <c r="I28" s="512"/>
      <c r="J28" s="489"/>
      <c r="K28" s="489"/>
      <c r="L28" s="489"/>
    </row>
    <row r="29" spans="1:12" ht="13.5" customHeight="1">
      <c r="A29" s="489"/>
      <c r="B29" s="513" t="s">
        <v>310</v>
      </c>
      <c r="C29" s="514"/>
      <c r="D29" s="515" t="s">
        <v>311</v>
      </c>
      <c r="E29" s="516"/>
      <c r="F29" s="516"/>
      <c r="G29" s="516"/>
      <c r="H29" s="520" t="s">
        <v>315</v>
      </c>
      <c r="I29" s="501"/>
      <c r="J29" s="489"/>
      <c r="K29" s="489"/>
      <c r="L29" s="489"/>
    </row>
    <row r="30" spans="1:12" ht="13.5" customHeight="1">
      <c r="A30" s="489"/>
      <c r="B30" s="489"/>
      <c r="C30" s="489"/>
      <c r="D30" s="489"/>
      <c r="E30" s="489"/>
      <c r="F30" s="489"/>
      <c r="G30" s="489"/>
      <c r="H30" s="517" t="s">
        <v>313</v>
      </c>
      <c r="I30" s="518">
        <f>SUM(I26:I29)</f>
        <v>0</v>
      </c>
      <c r="J30" s="489"/>
      <c r="K30" s="489"/>
      <c r="L30" s="489"/>
    </row>
    <row r="31" spans="1:12" ht="15.75" customHeight="1">
      <c r="A31" s="489"/>
      <c r="B31" s="489"/>
      <c r="C31" s="489"/>
      <c r="D31" s="489"/>
      <c r="E31" s="489"/>
      <c r="F31" s="489"/>
      <c r="G31" s="489"/>
      <c r="H31" s="489"/>
      <c r="I31" s="489"/>
      <c r="J31" s="489"/>
      <c r="K31" s="489"/>
      <c r="L31" s="489"/>
    </row>
    <row r="32" spans="1:12" ht="15.75" customHeight="1">
      <c r="A32" s="489"/>
      <c r="B32" s="493" t="s">
        <v>316</v>
      </c>
      <c r="C32" s="489"/>
      <c r="D32" s="489"/>
      <c r="E32" s="489"/>
      <c r="F32" s="489"/>
      <c r="G32" s="489"/>
      <c r="H32" s="489"/>
      <c r="I32" s="489"/>
      <c r="J32" s="489"/>
      <c r="K32" s="489"/>
      <c r="L32" s="489"/>
    </row>
    <row r="33" spans="1:12" ht="15.75" customHeight="1">
      <c r="A33" s="489"/>
      <c r="B33" s="489"/>
      <c r="C33" s="489"/>
      <c r="D33" s="489"/>
      <c r="E33" s="489"/>
      <c r="F33" s="489"/>
      <c r="G33" s="489"/>
      <c r="H33" s="489"/>
      <c r="I33" s="489"/>
      <c r="J33" s="489"/>
      <c r="K33" s="489"/>
      <c r="L33" s="489"/>
    </row>
    <row r="34" spans="1:12" ht="15.75" customHeight="1">
      <c r="A34" s="489"/>
      <c r="B34" s="502" t="s">
        <v>310</v>
      </c>
      <c r="C34" s="519"/>
      <c r="D34" s="504" t="s">
        <v>311</v>
      </c>
      <c r="E34" s="505"/>
      <c r="F34" s="505"/>
      <c r="G34" s="505"/>
      <c r="H34" s="506" t="s">
        <v>312</v>
      </c>
      <c r="I34" s="496"/>
      <c r="J34" s="489"/>
      <c r="K34" s="489"/>
      <c r="L34" s="489"/>
    </row>
    <row r="35" spans="1:12" ht="15.75" customHeight="1">
      <c r="A35" s="489"/>
      <c r="B35" s="507" t="s">
        <v>310</v>
      </c>
      <c r="C35" s="508"/>
      <c r="D35" s="509" t="s">
        <v>311</v>
      </c>
      <c r="E35" s="510"/>
      <c r="F35" s="510"/>
      <c r="G35" s="510"/>
      <c r="H35" s="511" t="s">
        <v>312</v>
      </c>
      <c r="I35" s="512"/>
      <c r="J35" s="489"/>
      <c r="K35" s="489"/>
      <c r="L35" s="489"/>
    </row>
    <row r="36" spans="1:12" ht="15.75" customHeight="1">
      <c r="A36" s="489"/>
      <c r="B36" s="507" t="s">
        <v>310</v>
      </c>
      <c r="C36" s="508"/>
      <c r="D36" s="509" t="s">
        <v>311</v>
      </c>
      <c r="E36" s="510"/>
      <c r="F36" s="510"/>
      <c r="G36" s="510"/>
      <c r="H36" s="511" t="s">
        <v>312</v>
      </c>
      <c r="I36" s="512"/>
      <c r="J36" s="489"/>
      <c r="K36" s="489"/>
      <c r="L36" s="489"/>
    </row>
    <row r="37" spans="1:12" ht="15.75" customHeight="1">
      <c r="A37" s="489"/>
      <c r="B37" s="513" t="s">
        <v>310</v>
      </c>
      <c r="C37" s="514"/>
      <c r="D37" s="515" t="s">
        <v>311</v>
      </c>
      <c r="E37" s="516"/>
      <c r="F37" s="516"/>
      <c r="G37" s="516"/>
      <c r="H37" s="511" t="s">
        <v>312</v>
      </c>
      <c r="I37" s="501"/>
      <c r="J37" s="489"/>
      <c r="K37" s="489"/>
      <c r="L37" s="489"/>
    </row>
    <row r="38" spans="1:12" ht="15.75" customHeight="1">
      <c r="A38" s="489"/>
      <c r="B38" s="489"/>
      <c r="C38" s="489"/>
      <c r="D38" s="489"/>
      <c r="E38" s="489"/>
      <c r="F38" s="489"/>
      <c r="G38" s="489"/>
      <c r="H38" s="517" t="s">
        <v>313</v>
      </c>
      <c r="I38" s="518">
        <f>SUM(I34:I37)</f>
        <v>0</v>
      </c>
      <c r="J38" s="489"/>
      <c r="K38" s="489"/>
      <c r="L38" s="489"/>
    </row>
    <row r="39" spans="1:12" ht="15.75" customHeight="1">
      <c r="A39" s="489"/>
      <c r="B39" s="489"/>
      <c r="C39" s="489"/>
      <c r="D39" s="489"/>
      <c r="E39" s="489"/>
      <c r="F39" s="489"/>
      <c r="G39" s="489"/>
      <c r="H39" s="489"/>
      <c r="I39" s="489"/>
      <c r="J39" s="489"/>
      <c r="K39" s="489"/>
      <c r="L39" s="489"/>
    </row>
    <row r="40" spans="1:12" ht="15.75" customHeight="1">
      <c r="A40" s="489"/>
      <c r="B40" s="493" t="s">
        <v>317</v>
      </c>
      <c r="C40" s="489"/>
      <c r="D40" s="489"/>
      <c r="E40" s="489"/>
      <c r="F40" s="489"/>
      <c r="G40" s="489"/>
      <c r="H40" s="489"/>
      <c r="I40" s="489"/>
      <c r="J40" s="489"/>
      <c r="K40" s="489"/>
      <c r="L40" s="489"/>
    </row>
    <row r="41" spans="1:12" ht="15.75" customHeight="1">
      <c r="A41" s="489"/>
      <c r="B41" s="489"/>
      <c r="C41" s="489"/>
      <c r="D41" s="489"/>
      <c r="E41" s="489"/>
      <c r="F41" s="489"/>
      <c r="G41" s="489"/>
      <c r="H41" s="489"/>
      <c r="I41" s="489"/>
      <c r="J41" s="489"/>
      <c r="K41" s="489"/>
      <c r="L41" s="489"/>
    </row>
    <row r="42" spans="1:12" ht="15.75" customHeight="1">
      <c r="A42" s="489"/>
      <c r="B42" s="502" t="s">
        <v>310</v>
      </c>
      <c r="C42" s="519"/>
      <c r="D42" s="504" t="s">
        <v>318</v>
      </c>
      <c r="E42" s="505"/>
      <c r="F42" s="505"/>
      <c r="G42" s="505"/>
      <c r="H42" s="506" t="s">
        <v>315</v>
      </c>
      <c r="I42" s="496"/>
      <c r="J42" s="489"/>
      <c r="K42" s="489"/>
      <c r="L42" s="489"/>
    </row>
    <row r="43" spans="1:12" ht="15.75" customHeight="1">
      <c r="A43" s="521"/>
      <c r="B43" s="507" t="s">
        <v>310</v>
      </c>
      <c r="C43" s="508"/>
      <c r="D43" s="509" t="s">
        <v>318</v>
      </c>
      <c r="E43" s="510"/>
      <c r="F43" s="510"/>
      <c r="G43" s="510"/>
      <c r="H43" s="511" t="s">
        <v>315</v>
      </c>
      <c r="I43" s="512"/>
      <c r="J43" s="489"/>
      <c r="K43" s="489"/>
      <c r="L43" s="489"/>
    </row>
    <row r="44" spans="1:12" ht="15.75" customHeight="1">
      <c r="A44" s="489"/>
      <c r="B44" s="513" t="s">
        <v>310</v>
      </c>
      <c r="C44" s="514"/>
      <c r="D44" s="515" t="s">
        <v>318</v>
      </c>
      <c r="E44" s="516"/>
      <c r="F44" s="516"/>
      <c r="G44" s="516"/>
      <c r="H44" s="520" t="s">
        <v>315</v>
      </c>
      <c r="I44" s="501"/>
      <c r="J44" s="489"/>
      <c r="K44" s="489"/>
      <c r="L44" s="489"/>
    </row>
    <row r="45" spans="1:12" ht="15.75" customHeight="1">
      <c r="A45" s="489"/>
      <c r="B45" s="489"/>
      <c r="C45" s="489"/>
      <c r="D45" s="489"/>
      <c r="E45" s="489"/>
      <c r="F45" s="489"/>
      <c r="G45" s="489"/>
      <c r="H45" s="522" t="s">
        <v>313</v>
      </c>
      <c r="I45" s="523">
        <f>SUM(I42:I44)</f>
        <v>0</v>
      </c>
      <c r="J45" s="489"/>
      <c r="K45" s="489"/>
      <c r="L45" s="489"/>
    </row>
    <row r="46" spans="1:12" ht="5.25" customHeight="1">
      <c r="A46" s="489"/>
      <c r="B46" s="489"/>
      <c r="C46" s="489"/>
      <c r="D46" s="489"/>
      <c r="E46" s="489"/>
      <c r="F46" s="489"/>
      <c r="G46" s="489"/>
      <c r="H46" s="489"/>
      <c r="I46" s="489"/>
      <c r="J46" s="489"/>
      <c r="K46" s="489"/>
      <c r="L46" s="489"/>
    </row>
    <row r="47" spans="1:12" ht="21.75" customHeight="1">
      <c r="A47" s="489"/>
      <c r="B47" s="493"/>
      <c r="C47" s="489"/>
      <c r="D47" s="489"/>
      <c r="E47" s="489"/>
      <c r="F47" s="489"/>
      <c r="G47" s="489"/>
      <c r="H47" s="490" t="s">
        <v>319</v>
      </c>
      <c r="I47" s="518">
        <f>I11+I22-I30-I38+I45</f>
        <v>0</v>
      </c>
      <c r="J47" s="521"/>
      <c r="K47" s="521"/>
      <c r="L47" s="521"/>
    </row>
    <row r="48" spans="1:12" ht="9.75" customHeight="1">
      <c r="A48" s="489"/>
      <c r="B48" s="489"/>
      <c r="C48" s="489"/>
      <c r="D48" s="489"/>
      <c r="E48" s="489"/>
      <c r="F48" s="489"/>
      <c r="G48" s="489"/>
      <c r="H48" s="489"/>
      <c r="I48" s="489"/>
      <c r="J48" s="489"/>
      <c r="K48" s="489"/>
      <c r="L48" s="489"/>
    </row>
    <row r="49" spans="1:12" ht="21.75" customHeight="1">
      <c r="A49" s="489"/>
      <c r="B49" s="489"/>
      <c r="C49" s="489"/>
      <c r="D49" s="489"/>
      <c r="E49" s="489"/>
      <c r="F49" s="489"/>
      <c r="G49" s="489"/>
      <c r="H49" s="490" t="s">
        <v>320</v>
      </c>
      <c r="I49" s="524"/>
      <c r="J49" s="489"/>
      <c r="K49" s="489"/>
      <c r="L49" s="489"/>
    </row>
    <row r="50" spans="1:12" ht="15">
      <c r="A50" s="489"/>
      <c r="B50" s="489"/>
      <c r="C50" s="489"/>
      <c r="D50" s="489"/>
      <c r="E50" s="489"/>
      <c r="F50" s="489"/>
      <c r="G50" s="489"/>
      <c r="H50" s="489"/>
      <c r="I50" s="489"/>
      <c r="J50" s="489"/>
      <c r="K50" s="489"/>
      <c r="L50" s="489"/>
    </row>
    <row r="51" spans="1:12" ht="23.25" customHeight="1">
      <c r="A51" s="489"/>
      <c r="B51" s="489"/>
      <c r="C51" s="489"/>
      <c r="D51" s="489"/>
      <c r="E51" s="489"/>
      <c r="F51" s="489"/>
      <c r="G51" s="489"/>
      <c r="H51" s="490" t="s">
        <v>321</v>
      </c>
      <c r="I51" s="518">
        <f>I47-I49</f>
        <v>0</v>
      </c>
      <c r="J51" s="489"/>
      <c r="K51" s="489"/>
      <c r="L51" s="489"/>
    </row>
    <row r="52" spans="1:12" ht="15" customHeight="1">
      <c r="A52" s="489"/>
      <c r="B52" s="489"/>
      <c r="C52" s="489"/>
      <c r="D52" s="489"/>
      <c r="E52" s="489"/>
      <c r="F52" s="489"/>
      <c r="G52" s="489"/>
      <c r="H52" s="489"/>
      <c r="I52" s="489"/>
      <c r="J52" s="489"/>
      <c r="K52" s="489"/>
      <c r="L52" s="489"/>
    </row>
    <row r="53" spans="1:12" ht="19.5" customHeight="1">
      <c r="A53" s="489"/>
      <c r="B53" s="490" t="s">
        <v>297</v>
      </c>
      <c r="C53" s="489"/>
      <c r="D53" s="500"/>
      <c r="E53" s="500"/>
      <c r="F53" s="489"/>
      <c r="G53" s="525" t="s">
        <v>1709</v>
      </c>
      <c r="H53" s="489"/>
      <c r="I53" s="489"/>
      <c r="J53" s="489"/>
      <c r="K53" s="489"/>
      <c r="L53" s="489"/>
    </row>
    <row r="54" spans="1:12" ht="19.5" customHeight="1">
      <c r="A54" s="489"/>
      <c r="B54" s="492" t="s">
        <v>298</v>
      </c>
      <c r="C54" s="489"/>
      <c r="D54" s="489"/>
      <c r="E54" s="489"/>
      <c r="F54" s="489"/>
      <c r="G54" s="489"/>
      <c r="H54" s="489"/>
      <c r="I54" s="489"/>
      <c r="J54" s="489"/>
      <c r="K54" s="489"/>
      <c r="L54" s="489"/>
    </row>
    <row r="55" spans="1:12" ht="19.5" customHeight="1">
      <c r="A55" s="489"/>
      <c r="B55" s="526"/>
      <c r="C55" s="489"/>
      <c r="D55" s="489"/>
      <c r="E55" s="489"/>
      <c r="F55" s="427"/>
      <c r="G55" s="427"/>
      <c r="H55" s="427"/>
      <c r="I55" s="427"/>
      <c r="J55" s="489"/>
      <c r="K55" s="489"/>
      <c r="L55" s="489"/>
    </row>
    <row r="56" spans="1:12" ht="15">
      <c r="A56" s="489"/>
      <c r="B56" s="526"/>
      <c r="C56" s="489"/>
      <c r="D56" s="489"/>
      <c r="E56" s="489"/>
      <c r="F56" s="427"/>
      <c r="G56" s="427"/>
      <c r="H56" s="427"/>
      <c r="I56" s="427"/>
      <c r="J56" s="489"/>
      <c r="K56" s="489"/>
      <c r="L56" s="489"/>
    </row>
    <row r="57" spans="1:12" ht="18.75" customHeight="1">
      <c r="A57" s="489"/>
      <c r="B57" s="492" t="s">
        <v>297</v>
      </c>
      <c r="C57" s="489"/>
      <c r="D57" s="500"/>
      <c r="E57" s="500"/>
      <c r="F57" s="427"/>
      <c r="G57" s="493" t="s">
        <v>248</v>
      </c>
      <c r="H57" s="489" t="s">
        <v>322</v>
      </c>
      <c r="I57" s="489"/>
      <c r="J57" s="489"/>
      <c r="K57" s="489"/>
      <c r="L57" s="489"/>
    </row>
    <row r="58" spans="1:12" ht="18.75" customHeight="1">
      <c r="A58" s="489"/>
      <c r="B58" s="492" t="s">
        <v>298</v>
      </c>
      <c r="C58" s="489"/>
      <c r="D58" s="489"/>
      <c r="E58" s="489"/>
      <c r="F58" s="427"/>
      <c r="G58" s="427"/>
      <c r="H58" s="427"/>
      <c r="I58" s="427"/>
      <c r="J58" s="489"/>
      <c r="K58" s="489"/>
      <c r="L58" s="489"/>
    </row>
    <row r="59" spans="1:12" ht="15">
      <c r="A59" s="489"/>
      <c r="B59" s="427"/>
      <c r="C59" s="427"/>
      <c r="D59" s="427"/>
      <c r="E59" s="427"/>
      <c r="F59" s="427"/>
      <c r="G59" s="427"/>
      <c r="H59" s="427"/>
      <c r="I59" s="427"/>
      <c r="J59" s="489"/>
      <c r="K59" s="489"/>
      <c r="L59" s="489"/>
    </row>
    <row r="60" spans="1:12" ht="15">
      <c r="A60" s="489"/>
      <c r="B60" s="489"/>
      <c r="C60" s="489"/>
      <c r="D60" s="489"/>
      <c r="E60" s="489"/>
      <c r="F60" s="489"/>
      <c r="G60" s="489"/>
      <c r="H60" s="489"/>
      <c r="I60" s="489"/>
      <c r="J60" s="489"/>
      <c r="K60" s="489"/>
      <c r="L60" s="489"/>
    </row>
    <row r="61" spans="1:12" ht="15">
      <c r="A61" s="489"/>
      <c r="B61" s="489"/>
      <c r="C61" s="489"/>
      <c r="D61" s="489"/>
      <c r="E61" s="489"/>
      <c r="F61" s="489"/>
      <c r="G61" s="489"/>
      <c r="H61" s="489"/>
      <c r="I61" s="489"/>
      <c r="J61" s="489"/>
      <c r="K61" s="489"/>
      <c r="L61" s="489"/>
    </row>
    <row r="62" spans="1:12" ht="15">
      <c r="A62" s="489"/>
      <c r="B62" s="489"/>
      <c r="C62" s="489"/>
      <c r="D62" s="489"/>
      <c r="E62" s="489"/>
      <c r="F62" s="489"/>
      <c r="G62" s="489"/>
      <c r="H62" s="489"/>
      <c r="I62" s="489"/>
      <c r="J62" s="489"/>
      <c r="K62" s="489"/>
      <c r="L62" s="489"/>
    </row>
    <row r="63" spans="1:12" ht="18">
      <c r="A63" s="527"/>
      <c r="B63" s="527"/>
      <c r="C63" s="527"/>
      <c r="D63" s="489"/>
      <c r="E63" s="489"/>
      <c r="F63" s="489"/>
      <c r="G63" s="489"/>
      <c r="H63" s="489"/>
      <c r="I63" s="489"/>
      <c r="J63" s="489"/>
      <c r="K63" s="489"/>
      <c r="L63" s="489"/>
    </row>
    <row r="64" spans="1:12" ht="15">
      <c r="A64" s="492"/>
      <c r="B64" s="489"/>
      <c r="C64" s="489"/>
      <c r="D64" s="489"/>
      <c r="E64" s="489"/>
      <c r="F64" s="489"/>
      <c r="G64" s="489"/>
      <c r="H64" s="489"/>
      <c r="I64" s="489"/>
      <c r="J64" s="489"/>
      <c r="K64" s="489"/>
      <c r="L64" s="489"/>
    </row>
    <row r="65" spans="1:12" ht="16.5" customHeight="1">
      <c r="A65" s="489"/>
      <c r="B65" s="489"/>
      <c r="C65" s="489"/>
      <c r="D65" s="489"/>
      <c r="E65" s="489"/>
      <c r="F65" s="489"/>
      <c r="G65" s="489"/>
      <c r="H65" s="489"/>
      <c r="I65" s="489"/>
      <c r="J65" s="489"/>
      <c r="K65" s="489"/>
      <c r="L65" s="489"/>
    </row>
    <row r="66" spans="1:12" ht="15">
      <c r="A66" s="492"/>
      <c r="B66" s="489"/>
      <c r="C66" s="489"/>
      <c r="D66" s="489"/>
      <c r="E66" s="489"/>
      <c r="F66" s="489"/>
      <c r="G66" s="489"/>
      <c r="H66" s="489"/>
      <c r="I66" s="489"/>
      <c r="J66" s="489"/>
      <c r="K66" s="489"/>
      <c r="L66" s="489"/>
    </row>
    <row r="67" spans="1:12" ht="15">
      <c r="A67" s="489"/>
      <c r="B67" s="489"/>
      <c r="C67" s="489"/>
      <c r="D67" s="489"/>
      <c r="E67" s="489"/>
      <c r="F67" s="489"/>
      <c r="G67" s="489"/>
      <c r="H67" s="489"/>
      <c r="I67" s="489"/>
      <c r="J67" s="489"/>
      <c r="K67" s="489"/>
      <c r="L67" s="489"/>
    </row>
    <row r="68" spans="1:12" ht="15">
      <c r="A68" s="489"/>
      <c r="B68" s="489"/>
      <c r="C68" s="489"/>
      <c r="D68" s="489"/>
      <c r="E68" s="489"/>
      <c r="F68" s="489"/>
      <c r="G68" s="489"/>
      <c r="H68" s="489"/>
      <c r="I68" s="489"/>
      <c r="J68" s="489"/>
      <c r="K68" s="489"/>
      <c r="L68" s="489"/>
    </row>
    <row r="69" spans="1:12" ht="15">
      <c r="A69" s="489"/>
      <c r="B69" s="489"/>
      <c r="C69" s="489"/>
      <c r="D69" s="489"/>
      <c r="E69" s="489"/>
      <c r="F69" s="489"/>
      <c r="G69" s="489"/>
      <c r="H69" s="489"/>
      <c r="I69" s="489"/>
      <c r="J69" s="489"/>
      <c r="K69" s="489"/>
      <c r="L69" s="489"/>
    </row>
    <row r="70" spans="1:12" ht="15">
      <c r="A70" s="528"/>
      <c r="B70" s="489"/>
      <c r="C70" s="489"/>
      <c r="D70" s="489"/>
      <c r="E70" s="489"/>
      <c r="F70" s="489"/>
      <c r="G70" s="489"/>
      <c r="H70" s="489"/>
      <c r="I70" s="489"/>
      <c r="J70" s="489"/>
      <c r="K70" s="489"/>
      <c r="L70" s="489"/>
    </row>
    <row r="71" spans="1:12" ht="15">
      <c r="A71" s="489"/>
      <c r="B71" s="489"/>
      <c r="C71" s="529"/>
      <c r="D71" s="489"/>
      <c r="E71" s="489"/>
      <c r="F71" s="489"/>
      <c r="G71" s="489"/>
      <c r="H71" s="489"/>
      <c r="I71" s="489"/>
      <c r="J71" s="489"/>
      <c r="K71" s="489"/>
      <c r="L71" s="489"/>
    </row>
    <row r="72" spans="1:12" ht="15">
      <c r="A72" s="489"/>
      <c r="B72" s="489"/>
      <c r="C72" s="530"/>
      <c r="D72" s="489"/>
      <c r="E72" s="489"/>
      <c r="F72" s="489"/>
      <c r="G72" s="489"/>
      <c r="H72" s="489"/>
      <c r="I72" s="489"/>
      <c r="J72" s="489"/>
      <c r="K72" s="489"/>
      <c r="L72" s="489"/>
    </row>
    <row r="73" spans="1:12" ht="15">
      <c r="A73" s="489"/>
      <c r="B73" s="489"/>
      <c r="C73" s="530"/>
      <c r="D73" s="489"/>
      <c r="E73" s="489"/>
      <c r="F73" s="489"/>
      <c r="G73" s="489"/>
      <c r="H73" s="489"/>
      <c r="I73" s="489"/>
      <c r="J73" s="489"/>
      <c r="K73" s="489"/>
      <c r="L73" s="489"/>
    </row>
    <row r="74" spans="1:12" ht="15">
      <c r="A74" s="489"/>
      <c r="B74" s="489"/>
      <c r="C74" s="530"/>
      <c r="D74" s="489"/>
      <c r="E74" s="489"/>
      <c r="F74" s="489"/>
      <c r="G74" s="489"/>
      <c r="H74" s="489"/>
      <c r="I74" s="489"/>
      <c r="J74" s="489"/>
      <c r="K74" s="489"/>
      <c r="L74" s="489"/>
    </row>
    <row r="75" spans="1:12" ht="15">
      <c r="A75" s="489"/>
      <c r="B75" s="489"/>
      <c r="C75" s="530"/>
      <c r="D75" s="489"/>
      <c r="E75" s="489"/>
      <c r="F75" s="489"/>
      <c r="G75" s="489"/>
      <c r="H75" s="489"/>
      <c r="I75" s="489"/>
      <c r="J75" s="489"/>
      <c r="K75" s="489"/>
      <c r="L75" s="489"/>
    </row>
    <row r="76" spans="1:12" ht="15">
      <c r="A76" s="489"/>
      <c r="B76" s="489"/>
      <c r="C76" s="530"/>
      <c r="D76" s="489"/>
      <c r="E76" s="489"/>
      <c r="F76" s="489"/>
      <c r="G76" s="489"/>
      <c r="H76" s="489"/>
      <c r="I76" s="489"/>
      <c r="J76" s="489"/>
      <c r="K76" s="489"/>
      <c r="L76" s="489"/>
    </row>
    <row r="77" spans="1:12" ht="15">
      <c r="A77" s="489"/>
      <c r="B77" s="489"/>
      <c r="C77" s="530"/>
      <c r="D77" s="489"/>
      <c r="E77" s="489"/>
      <c r="F77" s="489"/>
      <c r="G77" s="489"/>
      <c r="H77" s="489"/>
      <c r="I77" s="489"/>
      <c r="J77" s="489"/>
      <c r="K77" s="489"/>
      <c r="L77" s="489"/>
    </row>
    <row r="78" spans="1:12" ht="15">
      <c r="A78" s="489"/>
      <c r="B78" s="489"/>
      <c r="C78" s="531" t="s">
        <v>323</v>
      </c>
      <c r="D78" s="489"/>
      <c r="E78" s="489"/>
      <c r="F78" s="489"/>
      <c r="G78" s="489"/>
      <c r="H78" s="489"/>
      <c r="I78" s="489"/>
      <c r="J78" s="489"/>
      <c r="K78" s="489"/>
      <c r="L78" s="489"/>
    </row>
    <row r="79" spans="1:12" ht="15">
      <c r="A79" s="489"/>
      <c r="B79" s="489"/>
      <c r="C79" s="532"/>
      <c r="D79" s="489"/>
      <c r="E79" s="489"/>
      <c r="F79" s="489"/>
      <c r="G79" s="489"/>
      <c r="H79" s="489"/>
      <c r="I79" s="489"/>
      <c r="J79" s="489"/>
      <c r="K79" s="489"/>
      <c r="L79" s="489"/>
    </row>
    <row r="80" spans="1:12" ht="15">
      <c r="A80" s="489"/>
      <c r="B80" s="489"/>
      <c r="C80" s="530"/>
      <c r="D80" s="489"/>
      <c r="E80" s="489"/>
      <c r="F80" s="489"/>
      <c r="G80" s="489"/>
      <c r="H80" s="489"/>
      <c r="I80" s="489"/>
      <c r="J80" s="489"/>
      <c r="K80" s="489"/>
      <c r="L80" s="489"/>
    </row>
    <row r="81" spans="1:12" ht="15">
      <c r="A81" s="489"/>
      <c r="B81" s="489"/>
      <c r="C81" s="530"/>
      <c r="D81" s="489"/>
      <c r="E81" s="489"/>
      <c r="F81" s="489"/>
      <c r="G81" s="489"/>
      <c r="H81" s="489"/>
      <c r="I81" s="489"/>
      <c r="J81" s="489"/>
      <c r="K81" s="489"/>
      <c r="L81" s="489"/>
    </row>
    <row r="82" spans="1:12" ht="15">
      <c r="A82" s="489"/>
      <c r="B82" s="489"/>
      <c r="C82" s="530"/>
      <c r="D82" s="489"/>
      <c r="E82" s="489"/>
      <c r="F82" s="489"/>
      <c r="G82" s="489"/>
      <c r="H82" s="489"/>
      <c r="I82" s="489"/>
      <c r="J82" s="489"/>
      <c r="K82" s="489"/>
      <c r="L82" s="489"/>
    </row>
    <row r="83" spans="1:12" ht="15">
      <c r="A83" s="489"/>
      <c r="B83" s="489"/>
      <c r="C83" s="530"/>
      <c r="D83" s="489"/>
      <c r="E83" s="489"/>
      <c r="F83" s="489"/>
      <c r="G83" s="489"/>
      <c r="H83" s="489"/>
      <c r="I83" s="489"/>
      <c r="J83" s="489"/>
      <c r="K83" s="489"/>
      <c r="L83" s="489"/>
    </row>
    <row r="84" spans="1:12" ht="15">
      <c r="A84" s="489"/>
      <c r="B84" s="489"/>
      <c r="C84" s="530"/>
      <c r="D84" s="489"/>
      <c r="E84" s="489"/>
      <c r="F84" s="489"/>
      <c r="G84" s="489"/>
      <c r="H84" s="489"/>
      <c r="I84" s="489"/>
      <c r="J84" s="489"/>
      <c r="K84" s="489"/>
      <c r="L84" s="489"/>
    </row>
    <row r="85" spans="1:12" ht="15">
      <c r="A85" s="489"/>
      <c r="B85" s="489"/>
      <c r="C85" s="531" t="s">
        <v>323</v>
      </c>
      <c r="D85" s="489"/>
      <c r="E85" s="489"/>
      <c r="F85" s="489"/>
      <c r="G85" s="489"/>
      <c r="H85" s="489"/>
      <c r="I85" s="489"/>
      <c r="J85" s="489"/>
      <c r="K85" s="489"/>
      <c r="L85" s="489"/>
    </row>
  </sheetData>
  <mergeCells count="5">
    <mergeCell ref="B2:I2"/>
    <mergeCell ref="D4:F4"/>
    <mergeCell ref="D5:F5"/>
    <mergeCell ref="D6:F6"/>
    <mergeCell ref="D7:F7"/>
  </mergeCells>
  <conditionalFormatting sqref="I51">
    <cfRule type="expression" dxfId="9" priority="1" stopIfTrue="1">
      <formula>$I$51&lt;&gt;0</formula>
    </cfRule>
  </conditionalFormatting>
  <pageMargins left="0.70826771653543308" right="0.70826771653543308" top="1.1417322834645671" bottom="1.1417322834645671" header="0.74803149606299213" footer="0.74803149606299213"/>
  <pageSetup paperSize="9" scale="70" fitToWidth="0" fitToHeight="0" orientation="portrait" r:id="rId1"/>
  <headerFooter alignWithMargins="0"/>
  <rowBreaks count="2" manualBreakCount="2">
    <brk id="59" man="1"/>
    <brk id="126" man="1"/>
  </row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03F72-AFD5-41E7-B92A-D590A3613321}">
  <sheetPr>
    <tabColor theme="0" tint="-0.249977111117893"/>
  </sheetPr>
  <dimension ref="A1:AO339"/>
  <sheetViews>
    <sheetView topLeftCell="I1" zoomScale="80" zoomScaleNormal="80" workbookViewId="0">
      <selection activeCell="AB6" sqref="AB6"/>
    </sheetView>
  </sheetViews>
  <sheetFormatPr baseColWidth="10" defaultColWidth="11" defaultRowHeight="14.45" customHeight="1"/>
  <cols>
    <col min="2" max="2" width="11" style="948"/>
    <col min="3" max="3" width="2" customWidth="1"/>
    <col min="6" max="6" width="5.7109375" customWidth="1"/>
    <col min="7" max="7" width="10.28515625" customWidth="1"/>
    <col min="8" max="8" width="7.42578125" customWidth="1"/>
    <col min="9" max="9" width="30" customWidth="1"/>
    <col min="10" max="10" width="15.140625" customWidth="1"/>
    <col min="11" max="11" width="17.5703125" customWidth="1"/>
    <col min="12" max="12" width="15.28515625" customWidth="1"/>
    <col min="13" max="13" width="0.85546875" customWidth="1"/>
    <col min="14" max="14" width="11.42578125" customWidth="1"/>
    <col min="15" max="15" width="17.5703125" customWidth="1"/>
    <col min="17" max="17" width="12" customWidth="1"/>
    <col min="22" max="22" width="20.7109375" customWidth="1"/>
    <col min="26" max="26" width="0.42578125" customWidth="1"/>
    <col min="28" max="28" width="17.5703125" customWidth="1"/>
    <col min="39" max="39" width="0.85546875" customWidth="1"/>
    <col min="41" max="41" width="13.140625" customWidth="1"/>
    <col min="16384" max="16384" width="11" customWidth="1"/>
  </cols>
  <sheetData>
    <row r="1" spans="1:41" ht="18.75" thickBot="1">
      <c r="A1" s="856" t="s">
        <v>253</v>
      </c>
      <c r="B1" s="945" t="s">
        <v>267</v>
      </c>
      <c r="C1" s="857"/>
      <c r="D1" s="858"/>
      <c r="E1" s="859" t="s">
        <v>1499</v>
      </c>
      <c r="F1" s="860"/>
      <c r="G1" s="860"/>
      <c r="H1" s="944">
        <f>+'INFO PROJET'!B11</f>
        <v>0</v>
      </c>
      <c r="I1" s="1224">
        <f>+'INFO PROJET'!B3:B3</f>
        <v>0</v>
      </c>
      <c r="J1" s="862"/>
      <c r="K1" s="863" t="str">
        <f>'A4 Financial Monitoring'!J2</f>
        <v>Année 4</v>
      </c>
      <c r="L1" s="862"/>
      <c r="M1" s="862"/>
      <c r="N1" s="862"/>
      <c r="O1" s="864"/>
      <c r="P1" s="862"/>
      <c r="Q1" s="862"/>
      <c r="R1" s="862"/>
      <c r="S1" s="862"/>
      <c r="T1" s="862"/>
      <c r="U1" s="862"/>
      <c r="V1" s="862"/>
      <c r="W1" s="862"/>
      <c r="X1" s="862"/>
      <c r="Y1" s="865"/>
      <c r="Z1" s="865"/>
      <c r="AA1" s="865"/>
      <c r="AB1" s="866"/>
      <c r="AC1" s="865"/>
      <c r="AD1" s="865"/>
      <c r="AE1" s="865"/>
      <c r="AF1" s="865"/>
      <c r="AG1" s="865"/>
      <c r="AH1" s="865"/>
      <c r="AI1" s="865"/>
      <c r="AJ1" s="865"/>
      <c r="AK1" s="865"/>
      <c r="AL1" s="865"/>
      <c r="AM1" s="865"/>
      <c r="AN1" s="865"/>
      <c r="AO1" s="865"/>
    </row>
    <row r="2" spans="1:41" ht="15.75">
      <c r="A2" s="856">
        <v>46388</v>
      </c>
      <c r="B2" s="945">
        <f>'A4 Banque'!O4</f>
        <v>655.95699999999999</v>
      </c>
      <c r="C2" s="857"/>
      <c r="D2" s="858"/>
      <c r="E2" s="865"/>
      <c r="F2" s="867"/>
      <c r="G2" s="867"/>
      <c r="H2" s="868"/>
      <c r="I2" s="1225"/>
      <c r="J2" s="868"/>
      <c r="K2" s="862"/>
      <c r="L2" s="862"/>
      <c r="M2" s="862"/>
      <c r="N2" s="862"/>
      <c r="O2" s="864"/>
      <c r="P2" s="862"/>
      <c r="Q2" s="862"/>
      <c r="R2" s="862"/>
      <c r="S2" s="862"/>
      <c r="T2" s="862"/>
      <c r="U2" s="862"/>
      <c r="V2" s="862"/>
      <c r="W2" s="862"/>
      <c r="X2" s="862"/>
      <c r="Y2" s="865"/>
      <c r="Z2" s="865"/>
      <c r="AA2" s="865"/>
      <c r="AB2" s="866"/>
      <c r="AC2" s="865"/>
      <c r="AD2" s="865"/>
      <c r="AE2" s="865"/>
      <c r="AF2" s="865"/>
      <c r="AG2" s="865"/>
      <c r="AH2" s="865"/>
      <c r="AI2" s="865"/>
      <c r="AJ2" s="865"/>
      <c r="AK2" s="865"/>
      <c r="AL2" s="865"/>
      <c r="AM2" s="865"/>
      <c r="AN2" s="865"/>
      <c r="AO2" s="865"/>
    </row>
    <row r="3" spans="1:41" ht="15">
      <c r="A3" s="856">
        <v>46419</v>
      </c>
      <c r="B3" s="945">
        <f>'A4 Banque'!P4</f>
        <v>655.95699999999999</v>
      </c>
      <c r="C3" s="857"/>
      <c r="D3" s="858"/>
      <c r="E3" s="865"/>
      <c r="F3" s="865"/>
      <c r="G3" s="865"/>
      <c r="H3" s="865"/>
      <c r="I3" s="1225"/>
      <c r="J3" s="868"/>
      <c r="K3" s="865"/>
      <c r="L3" s="865"/>
      <c r="M3" s="865"/>
      <c r="N3" s="865"/>
      <c r="O3" s="866"/>
      <c r="P3" s="865"/>
      <c r="Q3" s="865"/>
      <c r="R3" s="865"/>
      <c r="S3" s="865"/>
      <c r="T3" s="865"/>
      <c r="U3" s="865"/>
      <c r="V3" s="865"/>
      <c r="W3" s="865"/>
      <c r="X3" s="865"/>
      <c r="Y3" s="865"/>
      <c r="Z3" s="865"/>
      <c r="AA3" s="865"/>
      <c r="AB3" s="866"/>
      <c r="AC3" s="865"/>
      <c r="AD3" s="865"/>
      <c r="AE3" s="865"/>
      <c r="AF3" s="865"/>
      <c r="AG3" s="865"/>
      <c r="AH3" s="865"/>
      <c r="AI3" s="865"/>
      <c r="AJ3" s="865"/>
      <c r="AK3" s="865"/>
      <c r="AL3" s="865"/>
      <c r="AM3" s="865"/>
      <c r="AN3" s="865"/>
      <c r="AO3" s="865"/>
    </row>
    <row r="4" spans="1:41" ht="15">
      <c r="A4" s="856">
        <v>46447</v>
      </c>
      <c r="B4" s="945">
        <f>'A4 Banque'!Q4</f>
        <v>655.95699999999999</v>
      </c>
      <c r="C4" s="857"/>
      <c r="D4" s="858"/>
      <c r="E4" s="865"/>
      <c r="F4" s="865"/>
      <c r="G4" s="865"/>
      <c r="H4" s="865"/>
      <c r="I4" s="1225"/>
      <c r="J4" s="868"/>
      <c r="K4" s="865"/>
      <c r="L4" s="865"/>
      <c r="M4" s="865"/>
      <c r="N4" s="865"/>
      <c r="O4" s="866"/>
      <c r="P4" s="865"/>
      <c r="Q4" s="865"/>
      <c r="R4" s="865"/>
      <c r="S4" s="869"/>
      <c r="T4" s="869"/>
      <c r="U4" s="865"/>
      <c r="V4" s="865"/>
      <c r="W4" s="865"/>
      <c r="X4" s="865"/>
      <c r="Y4" s="865"/>
      <c r="Z4" s="865"/>
      <c r="AA4" s="865"/>
      <c r="AB4" s="866"/>
      <c r="AC4" s="865"/>
      <c r="AD4" s="865"/>
      <c r="AE4" s="865"/>
      <c r="AF4" s="865"/>
      <c r="AG4" s="865"/>
      <c r="AH4" s="865"/>
      <c r="AI4" s="865"/>
      <c r="AJ4" s="865"/>
      <c r="AK4" s="865"/>
      <c r="AL4" s="865"/>
      <c r="AM4" s="865"/>
      <c r="AN4" s="865"/>
      <c r="AO4" s="865"/>
    </row>
    <row r="5" spans="1:41" ht="15.75" thickBot="1">
      <c r="A5" s="856">
        <v>46478</v>
      </c>
      <c r="B5" s="945">
        <f>'A4 Banque'!R4</f>
        <v>655.95699999999999</v>
      </c>
      <c r="C5" s="857"/>
      <c r="D5" s="858"/>
      <c r="E5" s="865"/>
      <c r="F5" s="865"/>
      <c r="G5" s="865"/>
      <c r="H5" s="865"/>
      <c r="I5" s="865"/>
      <c r="J5" s="868"/>
      <c r="K5" s="865"/>
      <c r="L5" s="865"/>
      <c r="M5" s="865"/>
      <c r="N5" s="865"/>
      <c r="O5" s="866"/>
      <c r="P5" s="865"/>
      <c r="Q5" s="865"/>
      <c r="R5" s="865"/>
      <c r="S5" s="869"/>
      <c r="T5" s="869"/>
      <c r="U5" s="865"/>
      <c r="V5" s="865"/>
      <c r="W5" s="865"/>
      <c r="X5" s="865"/>
      <c r="Y5" s="865"/>
      <c r="Z5" s="865"/>
      <c r="AA5" s="865"/>
      <c r="AB5" s="866"/>
      <c r="AC5" s="865"/>
      <c r="AD5" s="865"/>
      <c r="AE5" s="865"/>
      <c r="AF5" s="865"/>
      <c r="AG5" s="865"/>
      <c r="AH5" s="865"/>
      <c r="AI5" s="865"/>
      <c r="AJ5" s="865"/>
      <c r="AK5" s="865"/>
      <c r="AL5" s="865"/>
      <c r="AM5" s="865"/>
      <c r="AN5" s="865"/>
      <c r="AO5" s="865"/>
    </row>
    <row r="6" spans="1:41" ht="18.75" thickBot="1">
      <c r="A6" s="856">
        <v>46508</v>
      </c>
      <c r="B6" s="945">
        <f>'A4 Banque'!S4</f>
        <v>655.95699999999999</v>
      </c>
      <c r="C6" s="857"/>
      <c r="D6" s="870"/>
      <c r="E6" s="870"/>
      <c r="F6" s="870"/>
      <c r="G6" s="870"/>
      <c r="H6" s="870"/>
      <c r="I6" s="870" t="s">
        <v>300</v>
      </c>
      <c r="J6" s="870"/>
      <c r="K6" s="863">
        <f>SUM('A4 Financial Monitoring'!G21:G24)</f>
        <v>0</v>
      </c>
      <c r="L6" s="870"/>
      <c r="M6" s="870"/>
      <c r="N6" s="870"/>
      <c r="O6" s="871">
        <f>SUM('A4 Financial Monitoring'!M21:M24)</f>
        <v>0</v>
      </c>
      <c r="P6" s="870"/>
      <c r="Q6" s="870"/>
      <c r="R6" s="870"/>
      <c r="S6" s="870" t="s">
        <v>300</v>
      </c>
      <c r="T6" s="870"/>
      <c r="U6" s="870"/>
      <c r="V6" s="870"/>
      <c r="W6" s="870"/>
      <c r="X6" s="870"/>
      <c r="Y6" s="865"/>
      <c r="Z6" s="865"/>
      <c r="AA6" s="865"/>
      <c r="AB6" s="871">
        <f>'BFU A4'!Q132</f>
        <v>0</v>
      </c>
      <c r="AC6" s="865"/>
      <c r="AD6" s="870"/>
      <c r="AE6" s="870"/>
      <c r="AF6" s="870" t="s">
        <v>300</v>
      </c>
      <c r="AG6" s="870"/>
      <c r="AH6" s="870"/>
      <c r="AI6" s="870"/>
      <c r="AJ6" s="870"/>
      <c r="AK6" s="870"/>
      <c r="AL6" s="863">
        <f>SUM('A4 Financial Monitoring'!G25)</f>
        <v>0</v>
      </c>
      <c r="AM6" s="865"/>
      <c r="AN6" s="865"/>
      <c r="AO6" s="871">
        <f>SUM('A4 Financial Monitoring'!M25)</f>
        <v>0</v>
      </c>
    </row>
    <row r="7" spans="1:41" ht="15">
      <c r="A7" s="856">
        <v>46539</v>
      </c>
      <c r="B7" s="945">
        <f>'A4 Banque'!T4</f>
        <v>655.95699999999999</v>
      </c>
      <c r="C7" s="857"/>
      <c r="D7" s="858"/>
      <c r="E7" s="865"/>
      <c r="F7" s="865"/>
      <c r="G7" s="865"/>
      <c r="H7" s="865"/>
      <c r="I7" s="865"/>
      <c r="J7" s="865"/>
      <c r="K7" s="865"/>
      <c r="L7" s="865"/>
      <c r="M7" s="865"/>
      <c r="N7" s="865"/>
      <c r="O7" s="866"/>
      <c r="P7" s="865"/>
      <c r="Q7" s="865"/>
      <c r="R7" s="865"/>
      <c r="S7" s="869"/>
      <c r="T7" s="869"/>
      <c r="U7" s="865"/>
      <c r="V7" s="865"/>
      <c r="W7" s="865"/>
      <c r="X7" s="865"/>
      <c r="Y7" s="865"/>
      <c r="Z7" s="865"/>
      <c r="AA7" s="865"/>
      <c r="AB7" s="866"/>
      <c r="AC7" s="865"/>
      <c r="AD7" s="865"/>
      <c r="AE7" s="865"/>
      <c r="AF7" s="869"/>
      <c r="AG7" s="869"/>
      <c r="AH7" s="865"/>
      <c r="AI7" s="865"/>
      <c r="AJ7" s="865"/>
      <c r="AK7" s="865"/>
      <c r="AL7" s="865"/>
      <c r="AM7" s="865"/>
      <c r="AN7" s="865"/>
      <c r="AO7" s="866"/>
    </row>
    <row r="8" spans="1:41" ht="15.75" thickBot="1">
      <c r="A8" s="856">
        <v>46569</v>
      </c>
      <c r="B8" s="945">
        <f>'A4 Banque'!U4</f>
        <v>655.95699999999999</v>
      </c>
      <c r="C8" s="857"/>
      <c r="D8" s="858"/>
      <c r="E8" s="872"/>
      <c r="F8" s="872"/>
      <c r="G8" s="872"/>
      <c r="H8" s="873"/>
      <c r="I8" s="874"/>
      <c r="J8" s="868"/>
      <c r="K8" s="865"/>
      <c r="L8" s="865"/>
      <c r="M8" s="865"/>
      <c r="N8" s="865"/>
      <c r="O8" s="866"/>
      <c r="P8" s="865"/>
      <c r="Q8" s="865"/>
      <c r="R8" s="865"/>
      <c r="S8" s="869"/>
      <c r="T8" s="869"/>
      <c r="U8" s="865"/>
      <c r="V8" s="865"/>
      <c r="W8" s="865"/>
      <c r="X8" s="865"/>
      <c r="Y8" s="865"/>
      <c r="Z8" s="865"/>
      <c r="AA8" s="865"/>
      <c r="AB8" s="866"/>
      <c r="AC8" s="865"/>
      <c r="AD8" s="865"/>
      <c r="AE8" s="865"/>
      <c r="AF8" s="869"/>
      <c r="AG8" s="869"/>
      <c r="AH8" s="865"/>
      <c r="AI8" s="865"/>
      <c r="AJ8" s="865"/>
      <c r="AK8" s="865"/>
      <c r="AL8" s="865"/>
      <c r="AM8" s="865"/>
      <c r="AN8" s="865"/>
      <c r="AO8" s="866"/>
    </row>
    <row r="9" spans="1:41" ht="18.75" thickBot="1">
      <c r="A9" s="856">
        <v>46600</v>
      </c>
      <c r="B9" s="945">
        <f>'A4 Banque'!V4</f>
        <v>655.95699999999999</v>
      </c>
      <c r="C9" s="857"/>
      <c r="D9" s="870"/>
      <c r="E9" s="870"/>
      <c r="F9" s="870"/>
      <c r="G9" s="870"/>
      <c r="H9" s="870"/>
      <c r="I9" s="870" t="s">
        <v>1724</v>
      </c>
      <c r="J9" s="870"/>
      <c r="K9" s="863">
        <f>SUM(K11:K198)</f>
        <v>0</v>
      </c>
      <c r="L9" s="870"/>
      <c r="M9" s="870"/>
      <c r="N9" s="870"/>
      <c r="O9" s="871">
        <f>SUM(O11:O198)</f>
        <v>0</v>
      </c>
      <c r="P9" s="870"/>
      <c r="Q9" s="875" t="s">
        <v>1500</v>
      </c>
      <c r="R9" s="865"/>
      <c r="S9" s="869"/>
      <c r="T9" s="869"/>
      <c r="U9" s="870"/>
      <c r="V9" s="865"/>
      <c r="W9" s="870"/>
      <c r="X9" s="870"/>
      <c r="Y9" s="863">
        <f>SUM(Y11:Y198)</f>
        <v>0</v>
      </c>
      <c r="Z9" s="865"/>
      <c r="AA9" s="865"/>
      <c r="AB9" s="871">
        <f>SUM(AB11:AB198)</f>
        <v>0</v>
      </c>
      <c r="AC9" s="865"/>
      <c r="AD9" s="875" t="s">
        <v>1501</v>
      </c>
      <c r="AE9" s="865"/>
      <c r="AF9" s="869"/>
      <c r="AG9" s="869"/>
      <c r="AH9" s="870"/>
      <c r="AI9" s="865"/>
      <c r="AJ9" s="870"/>
      <c r="AK9" s="870"/>
      <c r="AL9" s="863">
        <f>SUM(AL11:AL198)</f>
        <v>0</v>
      </c>
      <c r="AM9" s="865"/>
      <c r="AN9" s="865"/>
      <c r="AO9" s="871">
        <f>SUM(AO11:AO198)</f>
        <v>0</v>
      </c>
    </row>
    <row r="10" spans="1:41" ht="63" customHeight="1">
      <c r="A10" s="856">
        <v>46631</v>
      </c>
      <c r="B10" s="945">
        <f>'A4 Banque'!W4</f>
        <v>655.95699999999999</v>
      </c>
      <c r="C10" s="876"/>
      <c r="D10" s="465" t="s">
        <v>275</v>
      </c>
      <c r="E10" s="465" t="s">
        <v>1502</v>
      </c>
      <c r="F10" s="536" t="s">
        <v>277</v>
      </c>
      <c r="G10" s="846" t="s">
        <v>1700</v>
      </c>
      <c r="H10" s="847" t="s">
        <v>1701</v>
      </c>
      <c r="I10" s="465" t="s">
        <v>278</v>
      </c>
      <c r="J10" s="465" t="s">
        <v>279</v>
      </c>
      <c r="K10" s="465" t="s">
        <v>270</v>
      </c>
      <c r="L10" s="465" t="s">
        <v>271</v>
      </c>
      <c r="M10" s="465" t="s">
        <v>210</v>
      </c>
      <c r="N10" s="478" t="s">
        <v>206</v>
      </c>
      <c r="O10" s="467" t="s">
        <v>281</v>
      </c>
      <c r="P10" s="865" t="s">
        <v>1503</v>
      </c>
      <c r="Q10" s="465" t="s">
        <v>1504</v>
      </c>
      <c r="R10" s="465" t="s">
        <v>1505</v>
      </c>
      <c r="S10" s="536" t="s">
        <v>1506</v>
      </c>
      <c r="T10" s="846" t="s">
        <v>1711</v>
      </c>
      <c r="U10" s="847" t="s">
        <v>1712</v>
      </c>
      <c r="V10" s="465" t="s">
        <v>1507</v>
      </c>
      <c r="W10" s="465" t="s">
        <v>1508</v>
      </c>
      <c r="X10" s="465" t="s">
        <v>1509</v>
      </c>
      <c r="Y10" s="465" t="s">
        <v>1510</v>
      </c>
      <c r="Z10" s="465" t="s">
        <v>1511</v>
      </c>
      <c r="AA10" s="478" t="s">
        <v>1713</v>
      </c>
      <c r="AB10" s="467" t="s">
        <v>1512</v>
      </c>
      <c r="AC10" s="865"/>
      <c r="AD10" s="465" t="s">
        <v>275</v>
      </c>
      <c r="AE10" s="465" t="s">
        <v>1502</v>
      </c>
      <c r="AF10" s="536" t="s">
        <v>277</v>
      </c>
      <c r="AG10" s="846" t="s">
        <v>1700</v>
      </c>
      <c r="AH10" s="847" t="s">
        <v>1701</v>
      </c>
      <c r="AI10" s="465" t="s">
        <v>278</v>
      </c>
      <c r="AJ10" s="465" t="s">
        <v>279</v>
      </c>
      <c r="AK10" s="465" t="s">
        <v>270</v>
      </c>
      <c r="AL10" s="465" t="s">
        <v>271</v>
      </c>
      <c r="AM10" s="465" t="s">
        <v>210</v>
      </c>
      <c r="AN10" s="478" t="s">
        <v>280</v>
      </c>
      <c r="AO10" s="467" t="s">
        <v>281</v>
      </c>
    </row>
    <row r="11" spans="1:41" ht="15">
      <c r="A11" s="856">
        <v>46661</v>
      </c>
      <c r="B11" s="945">
        <f>'A4 Banque'!X4</f>
        <v>655.95699999999999</v>
      </c>
      <c r="C11" s="876"/>
      <c r="D11" s="877" t="s">
        <v>350</v>
      </c>
      <c r="E11" s="878"/>
      <c r="F11" s="877"/>
      <c r="G11" s="877"/>
      <c r="H11" s="879"/>
      <c r="I11" s="880"/>
      <c r="J11" s="881"/>
      <c r="K11" s="882"/>
      <c r="L11" s="881"/>
      <c r="M11" s="883"/>
      <c r="N11" s="884"/>
      <c r="O11" s="885"/>
      <c r="P11" s="865"/>
      <c r="Q11" s="877" t="s">
        <v>288</v>
      </c>
      <c r="R11" s="878"/>
      <c r="S11" s="877"/>
      <c r="T11" s="877"/>
      <c r="U11" s="879"/>
      <c r="V11" s="880"/>
      <c r="W11" s="881"/>
      <c r="X11" s="882"/>
      <c r="Y11" s="881"/>
      <c r="Z11" s="883"/>
      <c r="AA11" s="884"/>
      <c r="AB11" s="885"/>
      <c r="AC11" s="886"/>
      <c r="AD11" s="877" t="s">
        <v>1498</v>
      </c>
      <c r="AE11" s="878"/>
      <c r="AF11" s="877"/>
      <c r="AG11" s="877"/>
      <c r="AH11" s="879"/>
      <c r="AI11" s="880"/>
      <c r="AJ11" s="881"/>
      <c r="AK11" s="882"/>
      <c r="AL11" s="881"/>
      <c r="AM11" s="883"/>
      <c r="AN11" s="884"/>
      <c r="AO11" s="885"/>
    </row>
    <row r="12" spans="1:41" ht="15">
      <c r="A12" s="856">
        <v>46692</v>
      </c>
      <c r="B12" s="945">
        <f>'A4 Banque'!Y4</f>
        <v>655.95699999999999</v>
      </c>
      <c r="C12" s="876"/>
      <c r="D12" s="877" t="s">
        <v>350</v>
      </c>
      <c r="E12" s="878"/>
      <c r="F12" s="877"/>
      <c r="G12" s="877"/>
      <c r="H12" s="879"/>
      <c r="I12" s="880"/>
      <c r="J12" s="881"/>
      <c r="K12" s="882"/>
      <c r="L12" s="881"/>
      <c r="M12" s="883"/>
      <c r="N12" s="884"/>
      <c r="O12" s="885"/>
      <c r="P12" s="865"/>
      <c r="Q12" s="877" t="s">
        <v>288</v>
      </c>
      <c r="R12" s="878"/>
      <c r="S12" s="877"/>
      <c r="T12" s="877"/>
      <c r="U12" s="879"/>
      <c r="V12" s="880"/>
      <c r="W12" s="881"/>
      <c r="X12" s="882"/>
      <c r="Y12" s="881"/>
      <c r="Z12" s="883"/>
      <c r="AA12" s="884"/>
      <c r="AB12" s="885"/>
      <c r="AC12" s="886"/>
      <c r="AD12" s="877" t="s">
        <v>1498</v>
      </c>
      <c r="AE12" s="878"/>
      <c r="AF12" s="877"/>
      <c r="AG12" s="877"/>
      <c r="AH12" s="879"/>
      <c r="AI12" s="880"/>
      <c r="AJ12" s="881"/>
      <c r="AK12" s="882"/>
      <c r="AL12" s="881"/>
      <c r="AM12" s="883"/>
      <c r="AN12" s="884"/>
      <c r="AO12" s="885"/>
    </row>
    <row r="13" spans="1:41" ht="15">
      <c r="A13" s="856">
        <v>46722</v>
      </c>
      <c r="B13" s="945">
        <f>'A4 Banque'!Z4</f>
        <v>655.95699999999999</v>
      </c>
      <c r="C13" s="876"/>
      <c r="D13" s="877" t="s">
        <v>350</v>
      </c>
      <c r="E13" s="878"/>
      <c r="F13" s="877"/>
      <c r="G13" s="877"/>
      <c r="H13" s="879"/>
      <c r="I13" s="880"/>
      <c r="J13" s="881"/>
      <c r="K13" s="882"/>
      <c r="L13" s="881"/>
      <c r="M13" s="883"/>
      <c r="N13" s="884"/>
      <c r="O13" s="885"/>
      <c r="P13" s="865"/>
      <c r="Q13" s="877" t="s">
        <v>288</v>
      </c>
      <c r="R13" s="878"/>
      <c r="S13" s="877"/>
      <c r="T13" s="877"/>
      <c r="U13" s="879"/>
      <c r="V13" s="880"/>
      <c r="W13" s="881"/>
      <c r="X13" s="882"/>
      <c r="Y13" s="881"/>
      <c r="Z13" s="883"/>
      <c r="AA13" s="884"/>
      <c r="AB13" s="885"/>
      <c r="AC13" s="886"/>
      <c r="AD13" s="877" t="s">
        <v>1498</v>
      </c>
      <c r="AE13" s="878"/>
      <c r="AF13" s="877"/>
      <c r="AG13" s="877"/>
      <c r="AH13" s="879"/>
      <c r="AI13" s="880"/>
      <c r="AJ13" s="881"/>
      <c r="AK13" s="882"/>
      <c r="AL13" s="881"/>
      <c r="AM13" s="883"/>
      <c r="AN13" s="884"/>
      <c r="AO13" s="885"/>
    </row>
    <row r="14" spans="1:41" ht="15">
      <c r="A14" s="886"/>
      <c r="B14" s="946"/>
      <c r="C14" s="886"/>
      <c r="D14" s="877" t="s">
        <v>350</v>
      </c>
      <c r="E14" s="878"/>
      <c r="F14" s="877"/>
      <c r="G14" s="877"/>
      <c r="H14" s="879"/>
      <c r="I14" s="880"/>
      <c r="J14" s="881"/>
      <c r="K14" s="882"/>
      <c r="L14" s="881"/>
      <c r="M14" s="883"/>
      <c r="N14" s="884"/>
      <c r="O14" s="885"/>
      <c r="P14" s="865"/>
      <c r="Q14" s="877" t="s">
        <v>288</v>
      </c>
      <c r="R14" s="878"/>
      <c r="S14" s="877"/>
      <c r="T14" s="877"/>
      <c r="U14" s="879"/>
      <c r="V14" s="880"/>
      <c r="W14" s="881"/>
      <c r="X14" s="882"/>
      <c r="Y14" s="881"/>
      <c r="Z14" s="883"/>
      <c r="AA14" s="884"/>
      <c r="AB14" s="885"/>
      <c r="AC14" s="886"/>
      <c r="AD14" s="877" t="s">
        <v>1498</v>
      </c>
      <c r="AE14" s="878"/>
      <c r="AF14" s="877"/>
      <c r="AG14" s="877"/>
      <c r="AH14" s="879"/>
      <c r="AI14" s="880"/>
      <c r="AJ14" s="881"/>
      <c r="AK14" s="882"/>
      <c r="AL14" s="881"/>
      <c r="AM14" s="883"/>
      <c r="AN14" s="884"/>
      <c r="AO14" s="885"/>
    </row>
    <row r="15" spans="1:41" ht="15">
      <c r="A15" s="886"/>
      <c r="B15" s="946"/>
      <c r="C15" s="886"/>
      <c r="D15" s="877" t="s">
        <v>350</v>
      </c>
      <c r="E15" s="878"/>
      <c r="F15" s="877"/>
      <c r="G15" s="877"/>
      <c r="H15" s="879"/>
      <c r="I15" s="880"/>
      <c r="J15" s="881"/>
      <c r="K15" s="882"/>
      <c r="L15" s="881"/>
      <c r="M15" s="883"/>
      <c r="N15" s="884"/>
      <c r="O15" s="885"/>
      <c r="P15" s="865"/>
      <c r="Q15" s="877" t="s">
        <v>288</v>
      </c>
      <c r="R15" s="878"/>
      <c r="S15" s="877"/>
      <c r="T15" s="877"/>
      <c r="U15" s="879"/>
      <c r="V15" s="880"/>
      <c r="W15" s="881"/>
      <c r="X15" s="882"/>
      <c r="Y15" s="881"/>
      <c r="Z15" s="883"/>
      <c r="AA15" s="884"/>
      <c r="AB15" s="885"/>
      <c r="AC15" s="886"/>
      <c r="AD15" s="877" t="s">
        <v>1498</v>
      </c>
      <c r="AE15" s="878"/>
      <c r="AF15" s="877"/>
      <c r="AG15" s="877"/>
      <c r="AH15" s="879"/>
      <c r="AI15" s="880"/>
      <c r="AJ15" s="881"/>
      <c r="AK15" s="882"/>
      <c r="AL15" s="881"/>
      <c r="AM15" s="883"/>
      <c r="AN15" s="884"/>
      <c r="AO15" s="885"/>
    </row>
    <row r="16" spans="1:41" ht="15">
      <c r="A16" s="886"/>
      <c r="B16" s="946"/>
      <c r="C16" s="886"/>
      <c r="D16" s="877" t="s">
        <v>350</v>
      </c>
      <c r="E16" s="878"/>
      <c r="F16" s="877"/>
      <c r="G16" s="877"/>
      <c r="H16" s="879"/>
      <c r="I16" s="880"/>
      <c r="J16" s="881"/>
      <c r="K16" s="882"/>
      <c r="L16" s="881"/>
      <c r="M16" s="883"/>
      <c r="N16" s="884"/>
      <c r="O16" s="885"/>
      <c r="P16" s="865"/>
      <c r="Q16" s="877" t="s">
        <v>288</v>
      </c>
      <c r="R16" s="878"/>
      <c r="S16" s="877"/>
      <c r="T16" s="877"/>
      <c r="U16" s="879"/>
      <c r="V16" s="880"/>
      <c r="W16" s="881"/>
      <c r="X16" s="882"/>
      <c r="Y16" s="881"/>
      <c r="Z16" s="883"/>
      <c r="AA16" s="884"/>
      <c r="AB16" s="885"/>
      <c r="AC16" s="886"/>
      <c r="AD16" s="877" t="s">
        <v>1498</v>
      </c>
      <c r="AE16" s="878"/>
      <c r="AF16" s="877"/>
      <c r="AG16" s="877"/>
      <c r="AH16" s="879"/>
      <c r="AI16" s="880"/>
      <c r="AJ16" s="881"/>
      <c r="AK16" s="882"/>
      <c r="AL16" s="881"/>
      <c r="AM16" s="883"/>
      <c r="AN16" s="884"/>
      <c r="AO16" s="885"/>
    </row>
    <row r="17" spans="1:41" ht="15">
      <c r="A17" s="886"/>
      <c r="B17" s="946"/>
      <c r="C17" s="886"/>
      <c r="D17" s="877" t="s">
        <v>350</v>
      </c>
      <c r="E17" s="878"/>
      <c r="F17" s="877"/>
      <c r="G17" s="877"/>
      <c r="H17" s="879"/>
      <c r="I17" s="880"/>
      <c r="J17" s="881"/>
      <c r="K17" s="882"/>
      <c r="L17" s="881"/>
      <c r="M17" s="883"/>
      <c r="N17" s="884"/>
      <c r="O17" s="885"/>
      <c r="P17" s="865"/>
      <c r="Q17" s="877" t="s">
        <v>288</v>
      </c>
      <c r="R17" s="878"/>
      <c r="S17" s="877"/>
      <c r="T17" s="877"/>
      <c r="U17" s="879"/>
      <c r="V17" s="880"/>
      <c r="W17" s="881"/>
      <c r="X17" s="882"/>
      <c r="Y17" s="881"/>
      <c r="Z17" s="883"/>
      <c r="AA17" s="884"/>
      <c r="AB17" s="885"/>
      <c r="AC17" s="886"/>
      <c r="AD17" s="877" t="s">
        <v>1498</v>
      </c>
      <c r="AE17" s="878"/>
      <c r="AF17" s="877"/>
      <c r="AG17" s="877"/>
      <c r="AH17" s="879"/>
      <c r="AI17" s="880"/>
      <c r="AJ17" s="881"/>
      <c r="AK17" s="882"/>
      <c r="AL17" s="881"/>
      <c r="AM17" s="883"/>
      <c r="AN17" s="884"/>
      <c r="AO17" s="885"/>
    </row>
    <row r="18" spans="1:41" ht="15">
      <c r="A18" s="886"/>
      <c r="B18" s="946"/>
      <c r="C18" s="886"/>
      <c r="D18" s="877" t="s">
        <v>350</v>
      </c>
      <c r="E18" s="878"/>
      <c r="F18" s="877"/>
      <c r="G18" s="877"/>
      <c r="H18" s="879"/>
      <c r="I18" s="880"/>
      <c r="J18" s="881"/>
      <c r="K18" s="882"/>
      <c r="L18" s="881"/>
      <c r="M18" s="883"/>
      <c r="N18" s="884"/>
      <c r="O18" s="885"/>
      <c r="P18" s="865"/>
      <c r="Q18" s="877" t="s">
        <v>288</v>
      </c>
      <c r="R18" s="878"/>
      <c r="S18" s="877"/>
      <c r="T18" s="877"/>
      <c r="U18" s="879"/>
      <c r="V18" s="880"/>
      <c r="W18" s="881"/>
      <c r="X18" s="882"/>
      <c r="Y18" s="881"/>
      <c r="Z18" s="883"/>
      <c r="AA18" s="884"/>
      <c r="AB18" s="885"/>
      <c r="AC18" s="886"/>
      <c r="AD18" s="877" t="s">
        <v>1498</v>
      </c>
      <c r="AE18" s="878"/>
      <c r="AF18" s="877"/>
      <c r="AG18" s="877"/>
      <c r="AH18" s="879"/>
      <c r="AI18" s="880"/>
      <c r="AJ18" s="881"/>
      <c r="AK18" s="882"/>
      <c r="AL18" s="881"/>
      <c r="AM18" s="883"/>
      <c r="AN18" s="884"/>
      <c r="AO18" s="885"/>
    </row>
    <row r="19" spans="1:41" ht="15">
      <c r="A19" s="886"/>
      <c r="B19" s="946"/>
      <c r="C19" s="886"/>
      <c r="D19" s="877" t="s">
        <v>350</v>
      </c>
      <c r="E19" s="878"/>
      <c r="F19" s="877"/>
      <c r="G19" s="877"/>
      <c r="H19" s="879"/>
      <c r="I19" s="880"/>
      <c r="J19" s="881"/>
      <c r="K19" s="882"/>
      <c r="L19" s="881"/>
      <c r="M19" s="883"/>
      <c r="N19" s="884"/>
      <c r="O19" s="885"/>
      <c r="P19" s="865"/>
      <c r="Q19" s="877" t="s">
        <v>288</v>
      </c>
      <c r="R19" s="878"/>
      <c r="S19" s="877"/>
      <c r="T19" s="877"/>
      <c r="U19" s="879"/>
      <c r="V19" s="880"/>
      <c r="W19" s="881"/>
      <c r="X19" s="882"/>
      <c r="Y19" s="881"/>
      <c r="Z19" s="883"/>
      <c r="AA19" s="884"/>
      <c r="AB19" s="885"/>
      <c r="AC19" s="886"/>
      <c r="AD19" s="877" t="s">
        <v>1498</v>
      </c>
      <c r="AE19" s="878"/>
      <c r="AF19" s="877"/>
      <c r="AG19" s="877"/>
      <c r="AH19" s="879"/>
      <c r="AI19" s="880"/>
      <c r="AJ19" s="881"/>
      <c r="AK19" s="882"/>
      <c r="AL19" s="881"/>
      <c r="AM19" s="883"/>
      <c r="AN19" s="884"/>
      <c r="AO19" s="885"/>
    </row>
    <row r="20" spans="1:41" ht="15">
      <c r="A20" s="886"/>
      <c r="B20" s="946"/>
      <c r="C20" s="886"/>
      <c r="D20" s="877" t="s">
        <v>350</v>
      </c>
      <c r="E20" s="878"/>
      <c r="F20" s="877"/>
      <c r="G20" s="877"/>
      <c r="H20" s="879"/>
      <c r="I20" s="880"/>
      <c r="J20" s="881"/>
      <c r="K20" s="882"/>
      <c r="L20" s="881"/>
      <c r="M20" s="883"/>
      <c r="N20" s="884"/>
      <c r="O20" s="885"/>
      <c r="P20" s="865"/>
      <c r="Q20" s="877" t="s">
        <v>288</v>
      </c>
      <c r="R20" s="878"/>
      <c r="S20" s="877"/>
      <c r="T20" s="877"/>
      <c r="U20" s="879"/>
      <c r="V20" s="880"/>
      <c r="W20" s="881"/>
      <c r="X20" s="882"/>
      <c r="Y20" s="881"/>
      <c r="Z20" s="883"/>
      <c r="AA20" s="884"/>
      <c r="AB20" s="885"/>
      <c r="AC20" s="886"/>
      <c r="AD20" s="877" t="s">
        <v>1498</v>
      </c>
      <c r="AE20" s="878"/>
      <c r="AF20" s="877"/>
      <c r="AG20" s="877"/>
      <c r="AH20" s="879"/>
      <c r="AI20" s="880"/>
      <c r="AJ20" s="881"/>
      <c r="AK20" s="882"/>
      <c r="AL20" s="881"/>
      <c r="AM20" s="883"/>
      <c r="AN20" s="884"/>
      <c r="AO20" s="885"/>
    </row>
    <row r="21" spans="1:41" ht="15">
      <c r="A21" s="886"/>
      <c r="B21" s="946"/>
      <c r="C21" s="886"/>
      <c r="D21" s="877" t="s">
        <v>350</v>
      </c>
      <c r="E21" s="878"/>
      <c r="F21" s="877"/>
      <c r="G21" s="877"/>
      <c r="H21" s="879"/>
      <c r="I21" s="880"/>
      <c r="J21" s="881"/>
      <c r="K21" s="882"/>
      <c r="L21" s="881"/>
      <c r="M21" s="883"/>
      <c r="N21" s="884"/>
      <c r="O21" s="885"/>
      <c r="P21" s="865"/>
      <c r="Q21" s="877" t="s">
        <v>288</v>
      </c>
      <c r="R21" s="878"/>
      <c r="S21" s="877"/>
      <c r="T21" s="877"/>
      <c r="U21" s="879"/>
      <c r="V21" s="880"/>
      <c r="W21" s="881"/>
      <c r="X21" s="882"/>
      <c r="Y21" s="881"/>
      <c r="Z21" s="883"/>
      <c r="AA21" s="884"/>
      <c r="AB21" s="885"/>
      <c r="AC21" s="886"/>
      <c r="AD21" s="877" t="s">
        <v>1498</v>
      </c>
      <c r="AE21" s="878"/>
      <c r="AF21" s="877"/>
      <c r="AG21" s="877"/>
      <c r="AH21" s="879"/>
      <c r="AI21" s="880"/>
      <c r="AJ21" s="881"/>
      <c r="AK21" s="882"/>
      <c r="AL21" s="881"/>
      <c r="AM21" s="883"/>
      <c r="AN21" s="884"/>
      <c r="AO21" s="885"/>
    </row>
    <row r="22" spans="1:41" ht="15">
      <c r="A22" s="886"/>
      <c r="B22" s="946"/>
      <c r="C22" s="886"/>
      <c r="D22" s="877" t="s">
        <v>350</v>
      </c>
      <c r="E22" s="878"/>
      <c r="F22" s="877"/>
      <c r="G22" s="877"/>
      <c r="H22" s="879"/>
      <c r="I22" s="880"/>
      <c r="J22" s="881"/>
      <c r="K22" s="882"/>
      <c r="L22" s="881"/>
      <c r="M22" s="883"/>
      <c r="N22" s="884"/>
      <c r="O22" s="885"/>
      <c r="P22" s="865"/>
      <c r="Q22" s="877" t="s">
        <v>288</v>
      </c>
      <c r="R22" s="878"/>
      <c r="S22" s="877"/>
      <c r="T22" s="877"/>
      <c r="U22" s="879"/>
      <c r="V22" s="880"/>
      <c r="W22" s="881"/>
      <c r="X22" s="882"/>
      <c r="Y22" s="881"/>
      <c r="Z22" s="883"/>
      <c r="AA22" s="884"/>
      <c r="AB22" s="885"/>
      <c r="AC22" s="886"/>
      <c r="AD22" s="877" t="s">
        <v>1498</v>
      </c>
      <c r="AE22" s="878"/>
      <c r="AF22" s="877"/>
      <c r="AG22" s="877"/>
      <c r="AH22" s="879"/>
      <c r="AI22" s="880"/>
      <c r="AJ22" s="881"/>
      <c r="AK22" s="882"/>
      <c r="AL22" s="881"/>
      <c r="AM22" s="883"/>
      <c r="AN22" s="884"/>
      <c r="AO22" s="885"/>
    </row>
    <row r="23" spans="1:41" ht="15">
      <c r="A23" s="886"/>
      <c r="B23" s="946"/>
      <c r="C23" s="886"/>
      <c r="D23" s="877" t="s">
        <v>350</v>
      </c>
      <c r="E23" s="878"/>
      <c r="F23" s="877"/>
      <c r="G23" s="877"/>
      <c r="H23" s="879"/>
      <c r="I23" s="880"/>
      <c r="J23" s="881"/>
      <c r="K23" s="882"/>
      <c r="L23" s="881"/>
      <c r="M23" s="883"/>
      <c r="N23" s="884"/>
      <c r="O23" s="885"/>
      <c r="P23" s="865"/>
      <c r="Q23" s="877" t="s">
        <v>288</v>
      </c>
      <c r="R23" s="878"/>
      <c r="S23" s="877"/>
      <c r="T23" s="877"/>
      <c r="U23" s="879"/>
      <c r="V23" s="880"/>
      <c r="W23" s="881"/>
      <c r="X23" s="882"/>
      <c r="Y23" s="881"/>
      <c r="Z23" s="883"/>
      <c r="AA23" s="884"/>
      <c r="AB23" s="885"/>
      <c r="AC23" s="886"/>
      <c r="AD23" s="877" t="s">
        <v>1498</v>
      </c>
      <c r="AE23" s="878"/>
      <c r="AF23" s="877"/>
      <c r="AG23" s="877"/>
      <c r="AH23" s="879"/>
      <c r="AI23" s="880"/>
      <c r="AJ23" s="881"/>
      <c r="AK23" s="882"/>
      <c r="AL23" s="881"/>
      <c r="AM23" s="883"/>
      <c r="AN23" s="884"/>
      <c r="AO23" s="885"/>
    </row>
    <row r="24" spans="1:41" ht="15">
      <c r="A24" s="886"/>
      <c r="B24" s="946"/>
      <c r="C24" s="886"/>
      <c r="D24" s="877" t="s">
        <v>350</v>
      </c>
      <c r="E24" s="878"/>
      <c r="F24" s="877"/>
      <c r="G24" s="877"/>
      <c r="H24" s="879"/>
      <c r="I24" s="880"/>
      <c r="J24" s="881"/>
      <c r="K24" s="882"/>
      <c r="L24" s="881"/>
      <c r="M24" s="883"/>
      <c r="N24" s="884"/>
      <c r="O24" s="885"/>
      <c r="P24" s="865"/>
      <c r="Q24" s="877" t="s">
        <v>288</v>
      </c>
      <c r="R24" s="878"/>
      <c r="S24" s="877"/>
      <c r="T24" s="877"/>
      <c r="U24" s="879"/>
      <c r="V24" s="880"/>
      <c r="W24" s="881"/>
      <c r="X24" s="882"/>
      <c r="Y24" s="881"/>
      <c r="Z24" s="883"/>
      <c r="AA24" s="884"/>
      <c r="AB24" s="885"/>
      <c r="AC24" s="886"/>
      <c r="AD24" s="877" t="s">
        <v>1498</v>
      </c>
      <c r="AE24" s="878"/>
      <c r="AF24" s="877"/>
      <c r="AG24" s="877"/>
      <c r="AH24" s="879"/>
      <c r="AI24" s="880"/>
      <c r="AJ24" s="881"/>
      <c r="AK24" s="882"/>
      <c r="AL24" s="881"/>
      <c r="AM24" s="883"/>
      <c r="AN24" s="884"/>
      <c r="AO24" s="885"/>
    </row>
    <row r="25" spans="1:41" ht="15">
      <c r="A25" s="886"/>
      <c r="B25" s="946"/>
      <c r="C25" s="886"/>
      <c r="D25" s="877" t="s">
        <v>350</v>
      </c>
      <c r="E25" s="878"/>
      <c r="F25" s="877"/>
      <c r="G25" s="877"/>
      <c r="H25" s="879"/>
      <c r="I25" s="880"/>
      <c r="J25" s="881"/>
      <c r="K25" s="882"/>
      <c r="L25" s="881"/>
      <c r="M25" s="883"/>
      <c r="N25" s="884"/>
      <c r="O25" s="885"/>
      <c r="P25" s="865"/>
      <c r="Q25" s="877" t="s">
        <v>288</v>
      </c>
      <c r="R25" s="878"/>
      <c r="S25" s="877"/>
      <c r="T25" s="877"/>
      <c r="U25" s="879"/>
      <c r="V25" s="880"/>
      <c r="W25" s="881"/>
      <c r="X25" s="882"/>
      <c r="Y25" s="881"/>
      <c r="Z25" s="883"/>
      <c r="AA25" s="884"/>
      <c r="AB25" s="885"/>
      <c r="AC25" s="886"/>
      <c r="AD25" s="877" t="s">
        <v>1498</v>
      </c>
      <c r="AE25" s="878"/>
      <c r="AF25" s="877"/>
      <c r="AG25" s="877"/>
      <c r="AH25" s="879"/>
      <c r="AI25" s="880"/>
      <c r="AJ25" s="881"/>
      <c r="AK25" s="882"/>
      <c r="AL25" s="881"/>
      <c r="AM25" s="883"/>
      <c r="AN25" s="884"/>
      <c r="AO25" s="885"/>
    </row>
    <row r="26" spans="1:41" ht="15">
      <c r="A26" s="886"/>
      <c r="B26" s="946"/>
      <c r="C26" s="886"/>
      <c r="D26" s="877" t="s">
        <v>350</v>
      </c>
      <c r="E26" s="878"/>
      <c r="F26" s="877"/>
      <c r="G26" s="877"/>
      <c r="H26" s="879"/>
      <c r="I26" s="880"/>
      <c r="J26" s="881"/>
      <c r="K26" s="882"/>
      <c r="L26" s="881"/>
      <c r="M26" s="883"/>
      <c r="N26" s="884"/>
      <c r="O26" s="885"/>
      <c r="P26" s="865"/>
      <c r="Q26" s="877" t="s">
        <v>288</v>
      </c>
      <c r="R26" s="878"/>
      <c r="S26" s="877"/>
      <c r="T26" s="877"/>
      <c r="U26" s="879"/>
      <c r="V26" s="880"/>
      <c r="W26" s="881"/>
      <c r="X26" s="882"/>
      <c r="Y26" s="881"/>
      <c r="Z26" s="883"/>
      <c r="AA26" s="884"/>
      <c r="AB26" s="885"/>
      <c r="AC26" s="886"/>
      <c r="AD26" s="877" t="s">
        <v>1498</v>
      </c>
      <c r="AE26" s="878"/>
      <c r="AF26" s="877"/>
      <c r="AG26" s="877"/>
      <c r="AH26" s="879"/>
      <c r="AI26" s="880"/>
      <c r="AJ26" s="881"/>
      <c r="AK26" s="882"/>
      <c r="AL26" s="881"/>
      <c r="AM26" s="883"/>
      <c r="AN26" s="884"/>
      <c r="AO26" s="885"/>
    </row>
    <row r="27" spans="1:41" ht="15">
      <c r="A27" s="886"/>
      <c r="B27" s="946"/>
      <c r="C27" s="886"/>
      <c r="D27" s="877" t="s">
        <v>350</v>
      </c>
      <c r="E27" s="878"/>
      <c r="F27" s="877"/>
      <c r="G27" s="877"/>
      <c r="H27" s="879"/>
      <c r="I27" s="880"/>
      <c r="J27" s="881"/>
      <c r="K27" s="882"/>
      <c r="L27" s="881"/>
      <c r="M27" s="883"/>
      <c r="N27" s="884"/>
      <c r="O27" s="885"/>
      <c r="P27" s="865"/>
      <c r="Q27" s="877" t="s">
        <v>288</v>
      </c>
      <c r="R27" s="878"/>
      <c r="S27" s="877"/>
      <c r="T27" s="877"/>
      <c r="U27" s="879"/>
      <c r="V27" s="880"/>
      <c r="W27" s="881"/>
      <c r="X27" s="882"/>
      <c r="Y27" s="881"/>
      <c r="Z27" s="883"/>
      <c r="AA27" s="884"/>
      <c r="AB27" s="885"/>
      <c r="AC27" s="886"/>
      <c r="AD27" s="877" t="s">
        <v>1498</v>
      </c>
      <c r="AE27" s="878"/>
      <c r="AF27" s="877"/>
      <c r="AG27" s="877"/>
      <c r="AH27" s="879"/>
      <c r="AI27" s="880"/>
      <c r="AJ27" s="881"/>
      <c r="AK27" s="882"/>
      <c r="AL27" s="881"/>
      <c r="AM27" s="883"/>
      <c r="AN27" s="884"/>
      <c r="AO27" s="885"/>
    </row>
    <row r="28" spans="1:41" ht="15">
      <c r="A28" s="886"/>
      <c r="B28" s="946"/>
      <c r="C28" s="886"/>
      <c r="D28" s="877" t="s">
        <v>350</v>
      </c>
      <c r="E28" s="878"/>
      <c r="F28" s="877"/>
      <c r="G28" s="877"/>
      <c r="H28" s="879"/>
      <c r="I28" s="880"/>
      <c r="J28" s="881"/>
      <c r="K28" s="882"/>
      <c r="L28" s="881"/>
      <c r="M28" s="883"/>
      <c r="N28" s="884"/>
      <c r="O28" s="885"/>
      <c r="P28" s="865"/>
      <c r="Q28" s="877" t="s">
        <v>288</v>
      </c>
      <c r="R28" s="878"/>
      <c r="S28" s="877"/>
      <c r="T28" s="877"/>
      <c r="U28" s="879"/>
      <c r="V28" s="880"/>
      <c r="W28" s="881"/>
      <c r="X28" s="882"/>
      <c r="Y28" s="881"/>
      <c r="Z28" s="883"/>
      <c r="AA28" s="884"/>
      <c r="AB28" s="885"/>
      <c r="AC28" s="886"/>
      <c r="AD28" s="877" t="s">
        <v>1498</v>
      </c>
      <c r="AE28" s="878"/>
      <c r="AF28" s="877"/>
      <c r="AG28" s="877"/>
      <c r="AH28" s="879"/>
      <c r="AI28" s="880"/>
      <c r="AJ28" s="881"/>
      <c r="AK28" s="882"/>
      <c r="AL28" s="881"/>
      <c r="AM28" s="883"/>
      <c r="AN28" s="884"/>
      <c r="AO28" s="885"/>
    </row>
    <row r="29" spans="1:41" ht="15">
      <c r="A29" s="886"/>
      <c r="B29" s="946"/>
      <c r="C29" s="886"/>
      <c r="D29" s="877" t="s">
        <v>350</v>
      </c>
      <c r="E29" s="878"/>
      <c r="F29" s="877"/>
      <c r="G29" s="877"/>
      <c r="H29" s="879"/>
      <c r="I29" s="880"/>
      <c r="J29" s="881"/>
      <c r="K29" s="882"/>
      <c r="L29" s="881"/>
      <c r="M29" s="883"/>
      <c r="N29" s="884"/>
      <c r="O29" s="885"/>
      <c r="P29" s="865"/>
      <c r="Q29" s="877" t="s">
        <v>288</v>
      </c>
      <c r="R29" s="878"/>
      <c r="S29" s="877"/>
      <c r="T29" s="877"/>
      <c r="U29" s="879"/>
      <c r="V29" s="880"/>
      <c r="W29" s="881"/>
      <c r="X29" s="882"/>
      <c r="Y29" s="881"/>
      <c r="Z29" s="883"/>
      <c r="AA29" s="884"/>
      <c r="AB29" s="885"/>
      <c r="AC29" s="886"/>
      <c r="AD29" s="877" t="s">
        <v>1498</v>
      </c>
      <c r="AE29" s="878"/>
      <c r="AF29" s="877"/>
      <c r="AG29" s="877"/>
      <c r="AH29" s="879"/>
      <c r="AI29" s="880"/>
      <c r="AJ29" s="881"/>
      <c r="AK29" s="882"/>
      <c r="AL29" s="881"/>
      <c r="AM29" s="883"/>
      <c r="AN29" s="884"/>
      <c r="AO29" s="885"/>
    </row>
    <row r="30" spans="1:41" ht="15">
      <c r="A30" s="886"/>
      <c r="B30" s="946"/>
      <c r="C30" s="886"/>
      <c r="D30" s="877" t="s">
        <v>350</v>
      </c>
      <c r="E30" s="878"/>
      <c r="F30" s="877"/>
      <c r="G30" s="877"/>
      <c r="H30" s="879"/>
      <c r="I30" s="880"/>
      <c r="J30" s="881"/>
      <c r="K30" s="882"/>
      <c r="L30" s="881"/>
      <c r="M30" s="883"/>
      <c r="N30" s="884"/>
      <c r="O30" s="885"/>
      <c r="P30" s="865"/>
      <c r="Q30" s="877" t="s">
        <v>288</v>
      </c>
      <c r="R30" s="878"/>
      <c r="S30" s="877"/>
      <c r="T30" s="877"/>
      <c r="U30" s="879"/>
      <c r="V30" s="880"/>
      <c r="W30" s="881"/>
      <c r="X30" s="882"/>
      <c r="Y30" s="881"/>
      <c r="Z30" s="883"/>
      <c r="AA30" s="884"/>
      <c r="AB30" s="885"/>
      <c r="AC30" s="886"/>
      <c r="AD30" s="877" t="s">
        <v>1498</v>
      </c>
      <c r="AE30" s="878"/>
      <c r="AF30" s="877"/>
      <c r="AG30" s="877"/>
      <c r="AH30" s="879"/>
      <c r="AI30" s="880"/>
      <c r="AJ30" s="881"/>
      <c r="AK30" s="882"/>
      <c r="AL30" s="881"/>
      <c r="AM30" s="883"/>
      <c r="AN30" s="884"/>
      <c r="AO30" s="885"/>
    </row>
    <row r="31" spans="1:41" ht="15">
      <c r="A31" s="886"/>
      <c r="B31" s="946"/>
      <c r="C31" s="886"/>
      <c r="D31" s="877" t="s">
        <v>350</v>
      </c>
      <c r="E31" s="878"/>
      <c r="F31" s="877"/>
      <c r="G31" s="877"/>
      <c r="H31" s="879"/>
      <c r="I31" s="880"/>
      <c r="J31" s="881"/>
      <c r="K31" s="882"/>
      <c r="L31" s="881"/>
      <c r="M31" s="883"/>
      <c r="N31" s="884"/>
      <c r="O31" s="885"/>
      <c r="P31" s="865"/>
      <c r="Q31" s="877" t="s">
        <v>288</v>
      </c>
      <c r="R31" s="878"/>
      <c r="S31" s="877"/>
      <c r="T31" s="877"/>
      <c r="U31" s="879"/>
      <c r="V31" s="880"/>
      <c r="W31" s="881"/>
      <c r="X31" s="882"/>
      <c r="Y31" s="881"/>
      <c r="Z31" s="883"/>
      <c r="AA31" s="884"/>
      <c r="AB31" s="885"/>
      <c r="AC31" s="886"/>
      <c r="AD31" s="877" t="s">
        <v>1498</v>
      </c>
      <c r="AE31" s="878"/>
      <c r="AF31" s="877"/>
      <c r="AG31" s="877"/>
      <c r="AH31" s="879"/>
      <c r="AI31" s="880"/>
      <c r="AJ31" s="881"/>
      <c r="AK31" s="882"/>
      <c r="AL31" s="881"/>
      <c r="AM31" s="883"/>
      <c r="AN31" s="884"/>
      <c r="AO31" s="885"/>
    </row>
    <row r="32" spans="1:41" ht="15">
      <c r="A32" s="886"/>
      <c r="B32" s="946"/>
      <c r="C32" s="886"/>
      <c r="D32" s="877" t="s">
        <v>350</v>
      </c>
      <c r="E32" s="878"/>
      <c r="F32" s="877"/>
      <c r="G32" s="877"/>
      <c r="H32" s="879"/>
      <c r="I32" s="880"/>
      <c r="J32" s="881"/>
      <c r="K32" s="882"/>
      <c r="L32" s="881"/>
      <c r="M32" s="883"/>
      <c r="N32" s="884"/>
      <c r="O32" s="885"/>
      <c r="P32" s="865"/>
      <c r="Q32" s="877" t="s">
        <v>288</v>
      </c>
      <c r="R32" s="878"/>
      <c r="S32" s="877"/>
      <c r="T32" s="877"/>
      <c r="U32" s="879"/>
      <c r="V32" s="880"/>
      <c r="W32" s="881"/>
      <c r="X32" s="882"/>
      <c r="Y32" s="881"/>
      <c r="Z32" s="883"/>
      <c r="AA32" s="884"/>
      <c r="AB32" s="885"/>
      <c r="AC32" s="886"/>
      <c r="AD32" s="877" t="s">
        <v>1498</v>
      </c>
      <c r="AE32" s="878"/>
      <c r="AF32" s="877"/>
      <c r="AG32" s="877"/>
      <c r="AH32" s="879"/>
      <c r="AI32" s="880"/>
      <c r="AJ32" s="881"/>
      <c r="AK32" s="882"/>
      <c r="AL32" s="881"/>
      <c r="AM32" s="883"/>
      <c r="AN32" s="884"/>
      <c r="AO32" s="885"/>
    </row>
    <row r="33" spans="1:41" ht="15">
      <c r="A33" s="886"/>
      <c r="B33" s="946"/>
      <c r="C33" s="886"/>
      <c r="D33" s="877" t="s">
        <v>350</v>
      </c>
      <c r="E33" s="878"/>
      <c r="F33" s="877"/>
      <c r="G33" s="877"/>
      <c r="H33" s="879"/>
      <c r="I33" s="880"/>
      <c r="J33" s="881"/>
      <c r="K33" s="882"/>
      <c r="L33" s="881"/>
      <c r="M33" s="883"/>
      <c r="N33" s="884"/>
      <c r="O33" s="885"/>
      <c r="P33" s="865"/>
      <c r="Q33" s="877" t="s">
        <v>288</v>
      </c>
      <c r="R33" s="878"/>
      <c r="S33" s="877"/>
      <c r="T33" s="877"/>
      <c r="U33" s="879"/>
      <c r="V33" s="880"/>
      <c r="W33" s="881"/>
      <c r="X33" s="882"/>
      <c r="Y33" s="881"/>
      <c r="Z33" s="883"/>
      <c r="AA33" s="884"/>
      <c r="AB33" s="885"/>
      <c r="AC33" s="886"/>
      <c r="AD33" s="877" t="s">
        <v>1498</v>
      </c>
      <c r="AE33" s="878"/>
      <c r="AF33" s="877"/>
      <c r="AG33" s="877"/>
      <c r="AH33" s="879"/>
      <c r="AI33" s="880"/>
      <c r="AJ33" s="881"/>
      <c r="AK33" s="882"/>
      <c r="AL33" s="881"/>
      <c r="AM33" s="883"/>
      <c r="AN33" s="884"/>
      <c r="AO33" s="885"/>
    </row>
    <row r="34" spans="1:41" ht="15">
      <c r="A34" s="886"/>
      <c r="B34" s="946"/>
      <c r="C34" s="886"/>
      <c r="D34" s="877" t="s">
        <v>350</v>
      </c>
      <c r="E34" s="878"/>
      <c r="F34" s="877"/>
      <c r="G34" s="877"/>
      <c r="H34" s="879"/>
      <c r="I34" s="880"/>
      <c r="J34" s="881"/>
      <c r="K34" s="882"/>
      <c r="L34" s="881"/>
      <c r="M34" s="883"/>
      <c r="N34" s="884"/>
      <c r="O34" s="885"/>
      <c r="P34" s="865"/>
      <c r="Q34" s="877" t="s">
        <v>288</v>
      </c>
      <c r="R34" s="878"/>
      <c r="S34" s="877"/>
      <c r="T34" s="877"/>
      <c r="U34" s="879"/>
      <c r="V34" s="880"/>
      <c r="W34" s="881"/>
      <c r="X34" s="882"/>
      <c r="Y34" s="881"/>
      <c r="Z34" s="883"/>
      <c r="AA34" s="884"/>
      <c r="AB34" s="885"/>
      <c r="AC34" s="886"/>
      <c r="AD34" s="877" t="s">
        <v>1498</v>
      </c>
      <c r="AE34" s="878"/>
      <c r="AF34" s="877"/>
      <c r="AG34" s="877"/>
      <c r="AH34" s="879"/>
      <c r="AI34" s="880"/>
      <c r="AJ34" s="881"/>
      <c r="AK34" s="882"/>
      <c r="AL34" s="881"/>
      <c r="AM34" s="883"/>
      <c r="AN34" s="884"/>
      <c r="AO34" s="885"/>
    </row>
    <row r="35" spans="1:41" ht="15">
      <c r="A35" s="886"/>
      <c r="B35" s="946"/>
      <c r="C35" s="886"/>
      <c r="D35" s="877" t="s">
        <v>350</v>
      </c>
      <c r="E35" s="878"/>
      <c r="F35" s="877"/>
      <c r="G35" s="877"/>
      <c r="H35" s="879"/>
      <c r="I35" s="880"/>
      <c r="J35" s="881"/>
      <c r="K35" s="882"/>
      <c r="L35" s="881"/>
      <c r="M35" s="883"/>
      <c r="N35" s="884"/>
      <c r="O35" s="885"/>
      <c r="P35" s="865"/>
      <c r="Q35" s="877" t="s">
        <v>288</v>
      </c>
      <c r="R35" s="878"/>
      <c r="S35" s="877"/>
      <c r="T35" s="877"/>
      <c r="U35" s="879"/>
      <c r="V35" s="880"/>
      <c r="W35" s="881"/>
      <c r="X35" s="882"/>
      <c r="Y35" s="881"/>
      <c r="Z35" s="883"/>
      <c r="AA35" s="884"/>
      <c r="AB35" s="885"/>
      <c r="AC35" s="886"/>
      <c r="AD35" s="877" t="s">
        <v>1498</v>
      </c>
      <c r="AE35" s="878"/>
      <c r="AF35" s="877"/>
      <c r="AG35" s="877"/>
      <c r="AH35" s="879"/>
      <c r="AI35" s="880"/>
      <c r="AJ35" s="881"/>
      <c r="AK35" s="882"/>
      <c r="AL35" s="881"/>
      <c r="AM35" s="883"/>
      <c r="AN35" s="884"/>
      <c r="AO35" s="885"/>
    </row>
    <row r="36" spans="1:41" ht="15">
      <c r="A36" s="886"/>
      <c r="B36" s="946"/>
      <c r="C36" s="886"/>
      <c r="D36" s="877" t="s">
        <v>350</v>
      </c>
      <c r="E36" s="878"/>
      <c r="F36" s="877"/>
      <c r="G36" s="877"/>
      <c r="H36" s="879"/>
      <c r="I36" s="880"/>
      <c r="J36" s="881"/>
      <c r="K36" s="882"/>
      <c r="L36" s="881"/>
      <c r="M36" s="883"/>
      <c r="N36" s="884"/>
      <c r="O36" s="885"/>
      <c r="P36" s="865"/>
      <c r="Q36" s="877" t="s">
        <v>288</v>
      </c>
      <c r="R36" s="878"/>
      <c r="S36" s="877"/>
      <c r="T36" s="877"/>
      <c r="U36" s="879"/>
      <c r="V36" s="880"/>
      <c r="W36" s="881"/>
      <c r="X36" s="882"/>
      <c r="Y36" s="881"/>
      <c r="Z36" s="883"/>
      <c r="AA36" s="884"/>
      <c r="AB36" s="885"/>
      <c r="AC36" s="886"/>
      <c r="AD36" s="877" t="s">
        <v>1498</v>
      </c>
      <c r="AE36" s="878"/>
      <c r="AF36" s="877"/>
      <c r="AG36" s="877"/>
      <c r="AH36" s="879"/>
      <c r="AI36" s="880"/>
      <c r="AJ36" s="881"/>
      <c r="AK36" s="882"/>
      <c r="AL36" s="881"/>
      <c r="AM36" s="883"/>
      <c r="AN36" s="884"/>
      <c r="AO36" s="885"/>
    </row>
    <row r="37" spans="1:41" ht="15">
      <c r="A37" s="886"/>
      <c r="B37" s="946"/>
      <c r="C37" s="886"/>
      <c r="D37" s="877" t="s">
        <v>350</v>
      </c>
      <c r="E37" s="878"/>
      <c r="F37" s="877"/>
      <c r="G37" s="877"/>
      <c r="H37" s="879"/>
      <c r="I37" s="880"/>
      <c r="J37" s="881"/>
      <c r="K37" s="882"/>
      <c r="L37" s="881"/>
      <c r="M37" s="883"/>
      <c r="N37" s="884"/>
      <c r="O37" s="885"/>
      <c r="P37" s="865"/>
      <c r="Q37" s="877" t="s">
        <v>288</v>
      </c>
      <c r="R37" s="878"/>
      <c r="S37" s="877"/>
      <c r="T37" s="877"/>
      <c r="U37" s="879"/>
      <c r="V37" s="880"/>
      <c r="W37" s="881"/>
      <c r="X37" s="882"/>
      <c r="Y37" s="881"/>
      <c r="Z37" s="883"/>
      <c r="AA37" s="884"/>
      <c r="AB37" s="885"/>
      <c r="AC37" s="886"/>
      <c r="AD37" s="877" t="s">
        <v>1498</v>
      </c>
      <c r="AE37" s="878"/>
      <c r="AF37" s="877"/>
      <c r="AG37" s="877"/>
      <c r="AH37" s="879"/>
      <c r="AI37" s="880"/>
      <c r="AJ37" s="881"/>
      <c r="AK37" s="882"/>
      <c r="AL37" s="881"/>
      <c r="AM37" s="883"/>
      <c r="AN37" s="884"/>
      <c r="AO37" s="885"/>
    </row>
    <row r="38" spans="1:41" ht="15">
      <c r="A38" s="886"/>
      <c r="B38" s="946"/>
      <c r="C38" s="886"/>
      <c r="D38" s="877" t="s">
        <v>350</v>
      </c>
      <c r="E38" s="878"/>
      <c r="F38" s="877"/>
      <c r="G38" s="877"/>
      <c r="H38" s="879"/>
      <c r="I38" s="880"/>
      <c r="J38" s="881"/>
      <c r="K38" s="882"/>
      <c r="L38" s="881"/>
      <c r="M38" s="883"/>
      <c r="N38" s="884"/>
      <c r="O38" s="885"/>
      <c r="P38" s="865"/>
      <c r="Q38" s="877" t="s">
        <v>288</v>
      </c>
      <c r="R38" s="878"/>
      <c r="S38" s="877"/>
      <c r="T38" s="877"/>
      <c r="U38" s="879"/>
      <c r="V38" s="880"/>
      <c r="W38" s="881"/>
      <c r="X38" s="882"/>
      <c r="Y38" s="881"/>
      <c r="Z38" s="883"/>
      <c r="AA38" s="884"/>
      <c r="AB38" s="885"/>
      <c r="AC38" s="886"/>
      <c r="AD38" s="877" t="s">
        <v>1498</v>
      </c>
      <c r="AE38" s="878"/>
      <c r="AF38" s="877"/>
      <c r="AG38" s="877"/>
      <c r="AH38" s="879"/>
      <c r="AI38" s="880"/>
      <c r="AJ38" s="881"/>
      <c r="AK38" s="882"/>
      <c r="AL38" s="881"/>
      <c r="AM38" s="883"/>
      <c r="AN38" s="884"/>
      <c r="AO38" s="885"/>
    </row>
    <row r="39" spans="1:41" ht="15">
      <c r="A39" s="886"/>
      <c r="B39" s="946"/>
      <c r="C39" s="886"/>
      <c r="D39" s="877" t="s">
        <v>350</v>
      </c>
      <c r="E39" s="878"/>
      <c r="F39" s="877"/>
      <c r="G39" s="877"/>
      <c r="H39" s="879"/>
      <c r="I39" s="880"/>
      <c r="J39" s="881"/>
      <c r="K39" s="882"/>
      <c r="L39" s="881"/>
      <c r="M39" s="883"/>
      <c r="N39" s="884"/>
      <c r="O39" s="885"/>
      <c r="P39" s="865"/>
      <c r="Q39" s="877" t="s">
        <v>288</v>
      </c>
      <c r="R39" s="878"/>
      <c r="S39" s="877"/>
      <c r="T39" s="877"/>
      <c r="U39" s="879"/>
      <c r="V39" s="880"/>
      <c r="W39" s="881"/>
      <c r="X39" s="882"/>
      <c r="Y39" s="881"/>
      <c r="Z39" s="883"/>
      <c r="AA39" s="884"/>
      <c r="AB39" s="885"/>
      <c r="AC39" s="886"/>
      <c r="AD39" s="877" t="s">
        <v>1498</v>
      </c>
      <c r="AE39" s="878"/>
      <c r="AF39" s="877"/>
      <c r="AG39" s="877"/>
      <c r="AH39" s="879"/>
      <c r="AI39" s="880"/>
      <c r="AJ39" s="881"/>
      <c r="AK39" s="882"/>
      <c r="AL39" s="881"/>
      <c r="AM39" s="883"/>
      <c r="AN39" s="884"/>
      <c r="AO39" s="885"/>
    </row>
    <row r="40" spans="1:41" ht="15">
      <c r="A40" s="886"/>
      <c r="B40" s="946"/>
      <c r="C40" s="886"/>
      <c r="D40" s="877" t="s">
        <v>350</v>
      </c>
      <c r="E40" s="878"/>
      <c r="F40" s="877"/>
      <c r="G40" s="877"/>
      <c r="H40" s="879"/>
      <c r="I40" s="880"/>
      <c r="J40" s="881"/>
      <c r="K40" s="882"/>
      <c r="L40" s="881"/>
      <c r="M40" s="883"/>
      <c r="N40" s="884"/>
      <c r="O40" s="885"/>
      <c r="P40" s="865"/>
      <c r="Q40" s="877" t="s">
        <v>288</v>
      </c>
      <c r="R40" s="878"/>
      <c r="S40" s="877"/>
      <c r="T40" s="877"/>
      <c r="U40" s="879"/>
      <c r="V40" s="880"/>
      <c r="W40" s="881"/>
      <c r="X40" s="882"/>
      <c r="Y40" s="881"/>
      <c r="Z40" s="883"/>
      <c r="AA40" s="884"/>
      <c r="AB40" s="885"/>
      <c r="AC40" s="886"/>
      <c r="AD40" s="877" t="s">
        <v>1498</v>
      </c>
      <c r="AE40" s="878"/>
      <c r="AF40" s="877"/>
      <c r="AG40" s="877"/>
      <c r="AH40" s="879"/>
      <c r="AI40" s="880"/>
      <c r="AJ40" s="881"/>
      <c r="AK40" s="882"/>
      <c r="AL40" s="881"/>
      <c r="AM40" s="883"/>
      <c r="AN40" s="884"/>
      <c r="AO40" s="885"/>
    </row>
    <row r="41" spans="1:41" ht="15">
      <c r="A41" s="886"/>
      <c r="B41" s="946"/>
      <c r="C41" s="886"/>
      <c r="D41" s="877" t="s">
        <v>350</v>
      </c>
      <c r="E41" s="878"/>
      <c r="F41" s="877"/>
      <c r="G41" s="877"/>
      <c r="H41" s="879"/>
      <c r="I41" s="880"/>
      <c r="J41" s="881"/>
      <c r="K41" s="882"/>
      <c r="L41" s="881"/>
      <c r="M41" s="883"/>
      <c r="N41" s="884"/>
      <c r="O41" s="885"/>
      <c r="P41" s="865"/>
      <c r="Q41" s="877" t="s">
        <v>288</v>
      </c>
      <c r="R41" s="878"/>
      <c r="S41" s="877"/>
      <c r="T41" s="877"/>
      <c r="U41" s="879"/>
      <c r="V41" s="880"/>
      <c r="W41" s="881"/>
      <c r="X41" s="882"/>
      <c r="Y41" s="881"/>
      <c r="Z41" s="883"/>
      <c r="AA41" s="884"/>
      <c r="AB41" s="885"/>
      <c r="AC41" s="886"/>
      <c r="AD41" s="877" t="s">
        <v>1498</v>
      </c>
      <c r="AE41" s="878"/>
      <c r="AF41" s="877"/>
      <c r="AG41" s="877"/>
      <c r="AH41" s="879"/>
      <c r="AI41" s="880"/>
      <c r="AJ41" s="881"/>
      <c r="AK41" s="882"/>
      <c r="AL41" s="881"/>
      <c r="AM41" s="883"/>
      <c r="AN41" s="884"/>
      <c r="AO41" s="885"/>
    </row>
    <row r="42" spans="1:41" ht="15">
      <c r="A42" s="886"/>
      <c r="B42" s="946"/>
      <c r="C42" s="886"/>
      <c r="D42" s="877" t="s">
        <v>350</v>
      </c>
      <c r="E42" s="878"/>
      <c r="F42" s="877"/>
      <c r="G42" s="877"/>
      <c r="H42" s="879"/>
      <c r="I42" s="880"/>
      <c r="J42" s="881"/>
      <c r="K42" s="882"/>
      <c r="L42" s="881"/>
      <c r="M42" s="883"/>
      <c r="N42" s="884"/>
      <c r="O42" s="885"/>
      <c r="P42" s="865"/>
      <c r="Q42" s="877" t="s">
        <v>288</v>
      </c>
      <c r="R42" s="878"/>
      <c r="S42" s="877"/>
      <c r="T42" s="877"/>
      <c r="U42" s="879"/>
      <c r="V42" s="880"/>
      <c r="W42" s="881"/>
      <c r="X42" s="882"/>
      <c r="Y42" s="881"/>
      <c r="Z42" s="883"/>
      <c r="AA42" s="884"/>
      <c r="AB42" s="885"/>
      <c r="AC42" s="886"/>
      <c r="AD42" s="877" t="s">
        <v>1498</v>
      </c>
      <c r="AE42" s="878"/>
      <c r="AF42" s="877"/>
      <c r="AG42" s="877"/>
      <c r="AH42" s="879"/>
      <c r="AI42" s="880"/>
      <c r="AJ42" s="881"/>
      <c r="AK42" s="882"/>
      <c r="AL42" s="881"/>
      <c r="AM42" s="883"/>
      <c r="AN42" s="884"/>
      <c r="AO42" s="885"/>
    </row>
    <row r="43" spans="1:41" ht="15">
      <c r="A43" s="886"/>
      <c r="B43" s="946"/>
      <c r="C43" s="886"/>
      <c r="D43" s="877" t="s">
        <v>350</v>
      </c>
      <c r="E43" s="878"/>
      <c r="F43" s="877"/>
      <c r="G43" s="877"/>
      <c r="H43" s="879"/>
      <c r="I43" s="880"/>
      <c r="J43" s="881"/>
      <c r="K43" s="882"/>
      <c r="L43" s="881"/>
      <c r="M43" s="883"/>
      <c r="N43" s="884"/>
      <c r="O43" s="885"/>
      <c r="P43" s="865"/>
      <c r="Q43" s="877" t="s">
        <v>288</v>
      </c>
      <c r="R43" s="878"/>
      <c r="S43" s="877"/>
      <c r="T43" s="877"/>
      <c r="U43" s="879"/>
      <c r="V43" s="880"/>
      <c r="W43" s="881"/>
      <c r="X43" s="882"/>
      <c r="Y43" s="881"/>
      <c r="Z43" s="883"/>
      <c r="AA43" s="884"/>
      <c r="AB43" s="885"/>
      <c r="AC43" s="886"/>
      <c r="AD43" s="877" t="s">
        <v>1498</v>
      </c>
      <c r="AE43" s="878"/>
      <c r="AF43" s="877"/>
      <c r="AG43" s="877"/>
      <c r="AH43" s="879"/>
      <c r="AI43" s="880"/>
      <c r="AJ43" s="881"/>
      <c r="AK43" s="882"/>
      <c r="AL43" s="881"/>
      <c r="AM43" s="883"/>
      <c r="AN43" s="884"/>
      <c r="AO43" s="885"/>
    </row>
    <row r="44" spans="1:41" ht="15">
      <c r="A44" s="886"/>
      <c r="B44" s="946"/>
      <c r="C44" s="886"/>
      <c r="D44" s="877" t="s">
        <v>350</v>
      </c>
      <c r="E44" s="878"/>
      <c r="F44" s="877"/>
      <c r="G44" s="877"/>
      <c r="H44" s="879"/>
      <c r="I44" s="880"/>
      <c r="J44" s="881"/>
      <c r="K44" s="882"/>
      <c r="L44" s="881"/>
      <c r="M44" s="883"/>
      <c r="N44" s="884"/>
      <c r="O44" s="885"/>
      <c r="P44" s="865"/>
      <c r="Q44" s="877" t="s">
        <v>288</v>
      </c>
      <c r="R44" s="878"/>
      <c r="S44" s="877"/>
      <c r="T44" s="877"/>
      <c r="U44" s="879"/>
      <c r="V44" s="880"/>
      <c r="W44" s="881"/>
      <c r="X44" s="882"/>
      <c r="Y44" s="881"/>
      <c r="Z44" s="883"/>
      <c r="AA44" s="884"/>
      <c r="AB44" s="885"/>
      <c r="AC44" s="886"/>
      <c r="AD44" s="877" t="s">
        <v>1498</v>
      </c>
      <c r="AE44" s="878"/>
      <c r="AF44" s="877"/>
      <c r="AG44" s="877"/>
      <c r="AH44" s="879"/>
      <c r="AI44" s="880"/>
      <c r="AJ44" s="881"/>
      <c r="AK44" s="882"/>
      <c r="AL44" s="881"/>
      <c r="AM44" s="883"/>
      <c r="AN44" s="884"/>
      <c r="AO44" s="885"/>
    </row>
    <row r="45" spans="1:41" ht="15">
      <c r="A45" s="886"/>
      <c r="B45" s="946"/>
      <c r="C45" s="886"/>
      <c r="D45" s="877" t="s">
        <v>350</v>
      </c>
      <c r="E45" s="878"/>
      <c r="F45" s="877"/>
      <c r="G45" s="877"/>
      <c r="H45" s="879"/>
      <c r="I45" s="880"/>
      <c r="J45" s="881"/>
      <c r="K45" s="882"/>
      <c r="L45" s="881"/>
      <c r="M45" s="883"/>
      <c r="N45" s="884"/>
      <c r="O45" s="885"/>
      <c r="P45" s="865"/>
      <c r="Q45" s="877" t="s">
        <v>288</v>
      </c>
      <c r="R45" s="878"/>
      <c r="S45" s="877"/>
      <c r="T45" s="877"/>
      <c r="U45" s="879"/>
      <c r="V45" s="880"/>
      <c r="W45" s="881"/>
      <c r="X45" s="882"/>
      <c r="Y45" s="881"/>
      <c r="Z45" s="883"/>
      <c r="AA45" s="884"/>
      <c r="AB45" s="885"/>
      <c r="AC45" s="886"/>
      <c r="AD45" s="877" t="s">
        <v>1498</v>
      </c>
      <c r="AE45" s="878"/>
      <c r="AF45" s="877"/>
      <c r="AG45" s="877"/>
      <c r="AH45" s="879"/>
      <c r="AI45" s="880"/>
      <c r="AJ45" s="881"/>
      <c r="AK45" s="882"/>
      <c r="AL45" s="881"/>
      <c r="AM45" s="883"/>
      <c r="AN45" s="884"/>
      <c r="AO45" s="885"/>
    </row>
    <row r="46" spans="1:41" ht="15">
      <c r="A46" s="886"/>
      <c r="B46" s="946"/>
      <c r="C46" s="886"/>
      <c r="D46" s="877" t="s">
        <v>350</v>
      </c>
      <c r="E46" s="878"/>
      <c r="F46" s="877"/>
      <c r="G46" s="877"/>
      <c r="H46" s="879"/>
      <c r="I46" s="880"/>
      <c r="J46" s="881"/>
      <c r="K46" s="882"/>
      <c r="L46" s="881"/>
      <c r="M46" s="883"/>
      <c r="N46" s="884"/>
      <c r="O46" s="885"/>
      <c r="P46" s="865"/>
      <c r="Q46" s="877" t="s">
        <v>288</v>
      </c>
      <c r="R46" s="878"/>
      <c r="S46" s="877"/>
      <c r="T46" s="877"/>
      <c r="U46" s="879"/>
      <c r="V46" s="880"/>
      <c r="W46" s="881"/>
      <c r="X46" s="882"/>
      <c r="Y46" s="881"/>
      <c r="Z46" s="883"/>
      <c r="AA46" s="884"/>
      <c r="AB46" s="885"/>
      <c r="AC46" s="886"/>
      <c r="AD46" s="877" t="s">
        <v>1498</v>
      </c>
      <c r="AE46" s="878"/>
      <c r="AF46" s="877"/>
      <c r="AG46" s="877"/>
      <c r="AH46" s="879"/>
      <c r="AI46" s="880"/>
      <c r="AJ46" s="881"/>
      <c r="AK46" s="882"/>
      <c r="AL46" s="881"/>
      <c r="AM46" s="883"/>
      <c r="AN46" s="884"/>
      <c r="AO46" s="885"/>
    </row>
    <row r="47" spans="1:41" ht="15">
      <c r="A47" s="886"/>
      <c r="B47" s="946"/>
      <c r="C47" s="886"/>
      <c r="D47" s="877" t="s">
        <v>350</v>
      </c>
      <c r="E47" s="878"/>
      <c r="F47" s="877"/>
      <c r="G47" s="877"/>
      <c r="H47" s="879"/>
      <c r="I47" s="880"/>
      <c r="J47" s="881"/>
      <c r="K47" s="882"/>
      <c r="L47" s="881"/>
      <c r="M47" s="883"/>
      <c r="N47" s="884"/>
      <c r="O47" s="885"/>
      <c r="P47" s="865"/>
      <c r="Q47" s="877" t="s">
        <v>288</v>
      </c>
      <c r="R47" s="878"/>
      <c r="S47" s="877"/>
      <c r="T47" s="877"/>
      <c r="U47" s="879"/>
      <c r="V47" s="880"/>
      <c r="W47" s="881"/>
      <c r="X47" s="882"/>
      <c r="Y47" s="881"/>
      <c r="Z47" s="883"/>
      <c r="AA47" s="884"/>
      <c r="AB47" s="885"/>
      <c r="AC47" s="886"/>
      <c r="AD47" s="877" t="s">
        <v>1498</v>
      </c>
      <c r="AE47" s="878"/>
      <c r="AF47" s="877"/>
      <c r="AG47" s="877"/>
      <c r="AH47" s="879"/>
      <c r="AI47" s="880"/>
      <c r="AJ47" s="881"/>
      <c r="AK47" s="882"/>
      <c r="AL47" s="881"/>
      <c r="AM47" s="883"/>
      <c r="AN47" s="884"/>
      <c r="AO47" s="885"/>
    </row>
    <row r="48" spans="1:41" ht="15">
      <c r="A48" s="886"/>
      <c r="B48" s="946"/>
      <c r="C48" s="886"/>
      <c r="D48" s="877" t="s">
        <v>350</v>
      </c>
      <c r="E48" s="878"/>
      <c r="F48" s="877"/>
      <c r="G48" s="877"/>
      <c r="H48" s="879"/>
      <c r="I48" s="880"/>
      <c r="J48" s="881"/>
      <c r="K48" s="882"/>
      <c r="L48" s="881"/>
      <c r="M48" s="883"/>
      <c r="N48" s="884"/>
      <c r="O48" s="885"/>
      <c r="P48" s="865"/>
      <c r="Q48" s="877" t="s">
        <v>288</v>
      </c>
      <c r="R48" s="878"/>
      <c r="S48" s="877"/>
      <c r="T48" s="877"/>
      <c r="U48" s="879"/>
      <c r="V48" s="880"/>
      <c r="W48" s="881"/>
      <c r="X48" s="882"/>
      <c r="Y48" s="881"/>
      <c r="Z48" s="883"/>
      <c r="AA48" s="884"/>
      <c r="AB48" s="885"/>
      <c r="AC48" s="886"/>
      <c r="AD48" s="877" t="s">
        <v>1498</v>
      </c>
      <c r="AE48" s="878"/>
      <c r="AF48" s="877"/>
      <c r="AG48" s="877"/>
      <c r="AH48" s="879"/>
      <c r="AI48" s="880"/>
      <c r="AJ48" s="881"/>
      <c r="AK48" s="882"/>
      <c r="AL48" s="881"/>
      <c r="AM48" s="883"/>
      <c r="AN48" s="884"/>
      <c r="AO48" s="885"/>
    </row>
    <row r="49" spans="1:41" ht="15">
      <c r="A49" s="886"/>
      <c r="B49" s="946"/>
      <c r="C49" s="886"/>
      <c r="D49" s="877" t="s">
        <v>350</v>
      </c>
      <c r="E49" s="878"/>
      <c r="F49" s="877"/>
      <c r="G49" s="877"/>
      <c r="H49" s="879"/>
      <c r="I49" s="880"/>
      <c r="J49" s="881"/>
      <c r="K49" s="882"/>
      <c r="L49" s="881"/>
      <c r="M49" s="883"/>
      <c r="N49" s="884"/>
      <c r="O49" s="885"/>
      <c r="P49" s="865"/>
      <c r="Q49" s="877" t="s">
        <v>288</v>
      </c>
      <c r="R49" s="878"/>
      <c r="S49" s="877"/>
      <c r="T49" s="877"/>
      <c r="U49" s="879"/>
      <c r="V49" s="880"/>
      <c r="W49" s="881"/>
      <c r="X49" s="882"/>
      <c r="Y49" s="881"/>
      <c r="Z49" s="883"/>
      <c r="AA49" s="884"/>
      <c r="AB49" s="885"/>
      <c r="AC49" s="886"/>
      <c r="AD49" s="877" t="s">
        <v>1498</v>
      </c>
      <c r="AE49" s="878"/>
      <c r="AF49" s="877"/>
      <c r="AG49" s="877"/>
      <c r="AH49" s="879"/>
      <c r="AI49" s="880"/>
      <c r="AJ49" s="881"/>
      <c r="AK49" s="882"/>
      <c r="AL49" s="881"/>
      <c r="AM49" s="883"/>
      <c r="AN49" s="884"/>
      <c r="AO49" s="885"/>
    </row>
    <row r="50" spans="1:41" ht="15">
      <c r="A50" s="886"/>
      <c r="B50" s="946"/>
      <c r="C50" s="886"/>
      <c r="D50" s="877" t="s">
        <v>350</v>
      </c>
      <c r="E50" s="878"/>
      <c r="F50" s="877"/>
      <c r="G50" s="877"/>
      <c r="H50" s="879"/>
      <c r="I50" s="880"/>
      <c r="J50" s="881"/>
      <c r="K50" s="882"/>
      <c r="L50" s="881"/>
      <c r="M50" s="883"/>
      <c r="N50" s="884"/>
      <c r="O50" s="885"/>
      <c r="P50" s="865"/>
      <c r="Q50" s="877" t="s">
        <v>288</v>
      </c>
      <c r="R50" s="878"/>
      <c r="S50" s="877"/>
      <c r="T50" s="877"/>
      <c r="U50" s="879"/>
      <c r="V50" s="880"/>
      <c r="W50" s="881"/>
      <c r="X50" s="882"/>
      <c r="Y50" s="881"/>
      <c r="Z50" s="883"/>
      <c r="AA50" s="884"/>
      <c r="AB50" s="885"/>
      <c r="AC50" s="886"/>
      <c r="AD50" s="877" t="s">
        <v>1498</v>
      </c>
      <c r="AE50" s="878"/>
      <c r="AF50" s="877"/>
      <c r="AG50" s="877"/>
      <c r="AH50" s="879"/>
      <c r="AI50" s="880"/>
      <c r="AJ50" s="881"/>
      <c r="AK50" s="882"/>
      <c r="AL50" s="881"/>
      <c r="AM50" s="883"/>
      <c r="AN50" s="884"/>
      <c r="AO50" s="885"/>
    </row>
    <row r="51" spans="1:41" ht="15">
      <c r="A51" s="886"/>
      <c r="B51" s="946"/>
      <c r="C51" s="886"/>
      <c r="D51" s="877" t="s">
        <v>350</v>
      </c>
      <c r="E51" s="878"/>
      <c r="F51" s="877"/>
      <c r="G51" s="877"/>
      <c r="H51" s="879"/>
      <c r="I51" s="880"/>
      <c r="J51" s="881"/>
      <c r="K51" s="882"/>
      <c r="L51" s="881"/>
      <c r="M51" s="883"/>
      <c r="N51" s="884"/>
      <c r="O51" s="885"/>
      <c r="P51" s="865"/>
      <c r="Q51" s="877" t="s">
        <v>288</v>
      </c>
      <c r="R51" s="878"/>
      <c r="S51" s="877"/>
      <c r="T51" s="877"/>
      <c r="U51" s="879"/>
      <c r="V51" s="880"/>
      <c r="W51" s="881"/>
      <c r="X51" s="882"/>
      <c r="Y51" s="881"/>
      <c r="Z51" s="883"/>
      <c r="AA51" s="884"/>
      <c r="AB51" s="885"/>
      <c r="AC51" s="886"/>
      <c r="AD51" s="877" t="s">
        <v>1498</v>
      </c>
      <c r="AE51" s="878"/>
      <c r="AF51" s="877"/>
      <c r="AG51" s="877"/>
      <c r="AH51" s="879"/>
      <c r="AI51" s="880"/>
      <c r="AJ51" s="881"/>
      <c r="AK51" s="882"/>
      <c r="AL51" s="881"/>
      <c r="AM51" s="883"/>
      <c r="AN51" s="884"/>
      <c r="AO51" s="885"/>
    </row>
    <row r="52" spans="1:41" ht="15">
      <c r="A52" s="886"/>
      <c r="B52" s="946"/>
      <c r="C52" s="886"/>
      <c r="D52" s="877" t="s">
        <v>350</v>
      </c>
      <c r="E52" s="878"/>
      <c r="F52" s="877"/>
      <c r="G52" s="877"/>
      <c r="H52" s="879"/>
      <c r="I52" s="880"/>
      <c r="J52" s="881"/>
      <c r="K52" s="882"/>
      <c r="L52" s="881"/>
      <c r="M52" s="883"/>
      <c r="N52" s="884"/>
      <c r="O52" s="885"/>
      <c r="P52" s="865"/>
      <c r="Q52" s="877" t="s">
        <v>288</v>
      </c>
      <c r="R52" s="878"/>
      <c r="S52" s="877"/>
      <c r="T52" s="877"/>
      <c r="U52" s="879"/>
      <c r="V52" s="880"/>
      <c r="W52" s="881"/>
      <c r="X52" s="882"/>
      <c r="Y52" s="881"/>
      <c r="Z52" s="883"/>
      <c r="AA52" s="884"/>
      <c r="AB52" s="885"/>
      <c r="AC52" s="886"/>
      <c r="AD52" s="877" t="s">
        <v>1498</v>
      </c>
      <c r="AE52" s="878"/>
      <c r="AF52" s="877"/>
      <c r="AG52" s="877"/>
      <c r="AH52" s="879"/>
      <c r="AI52" s="880"/>
      <c r="AJ52" s="881"/>
      <c r="AK52" s="882"/>
      <c r="AL52" s="881"/>
      <c r="AM52" s="883"/>
      <c r="AN52" s="884"/>
      <c r="AO52" s="885"/>
    </row>
    <row r="53" spans="1:41" ht="15">
      <c r="A53" s="886"/>
      <c r="B53" s="946"/>
      <c r="C53" s="886"/>
      <c r="D53" s="877" t="s">
        <v>350</v>
      </c>
      <c r="E53" s="878"/>
      <c r="F53" s="877"/>
      <c r="G53" s="877"/>
      <c r="H53" s="879"/>
      <c r="I53" s="880"/>
      <c r="J53" s="881"/>
      <c r="K53" s="882"/>
      <c r="L53" s="881"/>
      <c r="M53" s="883"/>
      <c r="N53" s="884"/>
      <c r="O53" s="885"/>
      <c r="P53" s="865"/>
      <c r="Q53" s="877" t="s">
        <v>288</v>
      </c>
      <c r="R53" s="878"/>
      <c r="S53" s="877"/>
      <c r="T53" s="877"/>
      <c r="U53" s="879"/>
      <c r="V53" s="880"/>
      <c r="W53" s="881"/>
      <c r="X53" s="882"/>
      <c r="Y53" s="881"/>
      <c r="Z53" s="883"/>
      <c r="AA53" s="884"/>
      <c r="AB53" s="885"/>
      <c r="AC53" s="886"/>
      <c r="AD53" s="877" t="s">
        <v>1498</v>
      </c>
      <c r="AE53" s="878"/>
      <c r="AF53" s="877"/>
      <c r="AG53" s="877"/>
      <c r="AH53" s="879"/>
      <c r="AI53" s="880"/>
      <c r="AJ53" s="881"/>
      <c r="AK53" s="882"/>
      <c r="AL53" s="881"/>
      <c r="AM53" s="883"/>
      <c r="AN53" s="884"/>
      <c r="AO53" s="885"/>
    </row>
    <row r="54" spans="1:41" ht="15">
      <c r="A54" s="886"/>
      <c r="B54" s="946"/>
      <c r="C54" s="886"/>
      <c r="D54" s="877" t="s">
        <v>350</v>
      </c>
      <c r="E54" s="878"/>
      <c r="F54" s="877"/>
      <c r="G54" s="877"/>
      <c r="H54" s="879"/>
      <c r="I54" s="880"/>
      <c r="J54" s="881"/>
      <c r="K54" s="882"/>
      <c r="L54" s="881"/>
      <c r="M54" s="883"/>
      <c r="N54" s="884"/>
      <c r="O54" s="885"/>
      <c r="P54" s="865"/>
      <c r="Q54" s="877" t="s">
        <v>288</v>
      </c>
      <c r="R54" s="878"/>
      <c r="S54" s="877"/>
      <c r="T54" s="877"/>
      <c r="U54" s="879"/>
      <c r="V54" s="880"/>
      <c r="W54" s="881"/>
      <c r="X54" s="882"/>
      <c r="Y54" s="881"/>
      <c r="Z54" s="883"/>
      <c r="AA54" s="884"/>
      <c r="AB54" s="885"/>
      <c r="AC54" s="886"/>
      <c r="AD54" s="877" t="s">
        <v>1498</v>
      </c>
      <c r="AE54" s="878"/>
      <c r="AF54" s="877"/>
      <c r="AG54" s="877"/>
      <c r="AH54" s="879"/>
      <c r="AI54" s="880"/>
      <c r="AJ54" s="881"/>
      <c r="AK54" s="882"/>
      <c r="AL54" s="881"/>
      <c r="AM54" s="883"/>
      <c r="AN54" s="884"/>
      <c r="AO54" s="885"/>
    </row>
    <row r="55" spans="1:41" ht="15">
      <c r="A55" s="886"/>
      <c r="B55" s="946"/>
      <c r="C55" s="886"/>
      <c r="D55" s="877" t="s">
        <v>350</v>
      </c>
      <c r="E55" s="878"/>
      <c r="F55" s="877"/>
      <c r="G55" s="877"/>
      <c r="H55" s="879"/>
      <c r="I55" s="880"/>
      <c r="J55" s="881"/>
      <c r="K55" s="882"/>
      <c r="L55" s="881"/>
      <c r="M55" s="883"/>
      <c r="N55" s="884"/>
      <c r="O55" s="885"/>
      <c r="P55" s="865"/>
      <c r="Q55" s="877" t="s">
        <v>288</v>
      </c>
      <c r="R55" s="878"/>
      <c r="S55" s="877"/>
      <c r="T55" s="877"/>
      <c r="U55" s="879"/>
      <c r="V55" s="880"/>
      <c r="W55" s="881"/>
      <c r="X55" s="882"/>
      <c r="Y55" s="881"/>
      <c r="Z55" s="883"/>
      <c r="AA55" s="884"/>
      <c r="AB55" s="885"/>
      <c r="AC55" s="886"/>
      <c r="AD55" s="877" t="s">
        <v>1498</v>
      </c>
      <c r="AE55" s="878"/>
      <c r="AF55" s="877"/>
      <c r="AG55" s="877"/>
      <c r="AH55" s="879"/>
      <c r="AI55" s="880"/>
      <c r="AJ55" s="881"/>
      <c r="AK55" s="882"/>
      <c r="AL55" s="881"/>
      <c r="AM55" s="883"/>
      <c r="AN55" s="884"/>
      <c r="AO55" s="885"/>
    </row>
    <row r="56" spans="1:41" ht="15">
      <c r="A56" s="886"/>
      <c r="B56" s="946"/>
      <c r="C56" s="886"/>
      <c r="D56" s="877" t="s">
        <v>350</v>
      </c>
      <c r="E56" s="878"/>
      <c r="F56" s="877"/>
      <c r="G56" s="877"/>
      <c r="H56" s="879"/>
      <c r="I56" s="880"/>
      <c r="J56" s="881"/>
      <c r="K56" s="882"/>
      <c r="L56" s="881"/>
      <c r="M56" s="883"/>
      <c r="N56" s="884"/>
      <c r="O56" s="885"/>
      <c r="P56" s="865"/>
      <c r="Q56" s="877" t="s">
        <v>288</v>
      </c>
      <c r="R56" s="878"/>
      <c r="S56" s="877"/>
      <c r="T56" s="877"/>
      <c r="U56" s="879"/>
      <c r="V56" s="880"/>
      <c r="W56" s="881"/>
      <c r="X56" s="882"/>
      <c r="Y56" s="881"/>
      <c r="Z56" s="883"/>
      <c r="AA56" s="884"/>
      <c r="AB56" s="885"/>
      <c r="AC56" s="886"/>
      <c r="AD56" s="877" t="s">
        <v>1498</v>
      </c>
      <c r="AE56" s="878"/>
      <c r="AF56" s="877"/>
      <c r="AG56" s="877"/>
      <c r="AH56" s="879"/>
      <c r="AI56" s="880"/>
      <c r="AJ56" s="881"/>
      <c r="AK56" s="882"/>
      <c r="AL56" s="881"/>
      <c r="AM56" s="883"/>
      <c r="AN56" s="884"/>
      <c r="AO56" s="885"/>
    </row>
    <row r="57" spans="1:41" ht="15">
      <c r="A57" s="886"/>
      <c r="B57" s="946"/>
      <c r="C57" s="886"/>
      <c r="D57" s="877" t="s">
        <v>350</v>
      </c>
      <c r="E57" s="878"/>
      <c r="F57" s="877"/>
      <c r="G57" s="877"/>
      <c r="H57" s="879"/>
      <c r="I57" s="880"/>
      <c r="J57" s="881"/>
      <c r="K57" s="882"/>
      <c r="L57" s="881"/>
      <c r="M57" s="883"/>
      <c r="N57" s="884"/>
      <c r="O57" s="885"/>
      <c r="P57" s="865"/>
      <c r="Q57" s="877" t="s">
        <v>288</v>
      </c>
      <c r="R57" s="878"/>
      <c r="S57" s="877"/>
      <c r="T57" s="877"/>
      <c r="U57" s="879"/>
      <c r="V57" s="880"/>
      <c r="W57" s="881"/>
      <c r="X57" s="882"/>
      <c r="Y57" s="881"/>
      <c r="Z57" s="883"/>
      <c r="AA57" s="884"/>
      <c r="AB57" s="885"/>
      <c r="AC57" s="886"/>
      <c r="AD57" s="877" t="s">
        <v>1498</v>
      </c>
      <c r="AE57" s="878"/>
      <c r="AF57" s="877"/>
      <c r="AG57" s="877"/>
      <c r="AH57" s="879"/>
      <c r="AI57" s="880"/>
      <c r="AJ57" s="881"/>
      <c r="AK57" s="882"/>
      <c r="AL57" s="881"/>
      <c r="AM57" s="883"/>
      <c r="AN57" s="884"/>
      <c r="AO57" s="885"/>
    </row>
    <row r="58" spans="1:41" ht="15">
      <c r="A58" s="886"/>
      <c r="B58" s="946"/>
      <c r="C58" s="886"/>
      <c r="D58" s="877" t="s">
        <v>350</v>
      </c>
      <c r="E58" s="878"/>
      <c r="F58" s="877"/>
      <c r="G58" s="877"/>
      <c r="H58" s="879"/>
      <c r="I58" s="880"/>
      <c r="J58" s="881"/>
      <c r="K58" s="882"/>
      <c r="L58" s="881"/>
      <c r="M58" s="883"/>
      <c r="N58" s="884"/>
      <c r="O58" s="885"/>
      <c r="P58" s="865"/>
      <c r="Q58" s="877" t="s">
        <v>288</v>
      </c>
      <c r="R58" s="878"/>
      <c r="S58" s="877"/>
      <c r="T58" s="877"/>
      <c r="U58" s="879"/>
      <c r="V58" s="880"/>
      <c r="W58" s="881"/>
      <c r="X58" s="882"/>
      <c r="Y58" s="881"/>
      <c r="Z58" s="883"/>
      <c r="AA58" s="884"/>
      <c r="AB58" s="885"/>
      <c r="AC58" s="886"/>
      <c r="AD58" s="877" t="s">
        <v>1498</v>
      </c>
      <c r="AE58" s="878"/>
      <c r="AF58" s="877"/>
      <c r="AG58" s="877"/>
      <c r="AH58" s="879"/>
      <c r="AI58" s="880"/>
      <c r="AJ58" s="881"/>
      <c r="AK58" s="882"/>
      <c r="AL58" s="881"/>
      <c r="AM58" s="883"/>
      <c r="AN58" s="884"/>
      <c r="AO58" s="885"/>
    </row>
    <row r="59" spans="1:41" ht="15">
      <c r="A59" s="886"/>
      <c r="B59" s="946"/>
      <c r="C59" s="886"/>
      <c r="D59" s="877" t="s">
        <v>350</v>
      </c>
      <c r="E59" s="878"/>
      <c r="F59" s="877"/>
      <c r="G59" s="877"/>
      <c r="H59" s="879"/>
      <c r="I59" s="880"/>
      <c r="J59" s="881"/>
      <c r="K59" s="882"/>
      <c r="L59" s="881"/>
      <c r="M59" s="883"/>
      <c r="N59" s="884"/>
      <c r="O59" s="885"/>
      <c r="P59" s="865"/>
      <c r="Q59" s="877" t="s">
        <v>288</v>
      </c>
      <c r="R59" s="878"/>
      <c r="S59" s="877"/>
      <c r="T59" s="877"/>
      <c r="U59" s="879"/>
      <c r="V59" s="880"/>
      <c r="W59" s="881"/>
      <c r="X59" s="882"/>
      <c r="Y59" s="881"/>
      <c r="Z59" s="883"/>
      <c r="AA59" s="884"/>
      <c r="AB59" s="885"/>
      <c r="AC59" s="886"/>
      <c r="AD59" s="877" t="s">
        <v>1498</v>
      </c>
      <c r="AE59" s="878"/>
      <c r="AF59" s="877"/>
      <c r="AG59" s="877"/>
      <c r="AH59" s="879"/>
      <c r="AI59" s="880"/>
      <c r="AJ59" s="881"/>
      <c r="AK59" s="882"/>
      <c r="AL59" s="881"/>
      <c r="AM59" s="883"/>
      <c r="AN59" s="884"/>
      <c r="AO59" s="885"/>
    </row>
    <row r="60" spans="1:41" ht="15">
      <c r="A60" s="886"/>
      <c r="B60" s="946"/>
      <c r="C60" s="886"/>
      <c r="D60" s="877" t="s">
        <v>350</v>
      </c>
      <c r="E60" s="878"/>
      <c r="F60" s="877"/>
      <c r="G60" s="877"/>
      <c r="H60" s="879"/>
      <c r="I60" s="880"/>
      <c r="J60" s="881"/>
      <c r="K60" s="882"/>
      <c r="L60" s="881"/>
      <c r="M60" s="883"/>
      <c r="N60" s="884"/>
      <c r="O60" s="885"/>
      <c r="P60" s="865"/>
      <c r="Q60" s="877" t="s">
        <v>288</v>
      </c>
      <c r="R60" s="878"/>
      <c r="S60" s="877"/>
      <c r="T60" s="877"/>
      <c r="U60" s="879"/>
      <c r="V60" s="880"/>
      <c r="W60" s="881"/>
      <c r="X60" s="882"/>
      <c r="Y60" s="881"/>
      <c r="Z60" s="883"/>
      <c r="AA60" s="884"/>
      <c r="AB60" s="885"/>
      <c r="AC60" s="886"/>
      <c r="AD60" s="877" t="s">
        <v>1498</v>
      </c>
      <c r="AE60" s="878"/>
      <c r="AF60" s="877"/>
      <c r="AG60" s="877"/>
      <c r="AH60" s="879"/>
      <c r="AI60" s="880"/>
      <c r="AJ60" s="881"/>
      <c r="AK60" s="882"/>
      <c r="AL60" s="881"/>
      <c r="AM60" s="883"/>
      <c r="AN60" s="884"/>
      <c r="AO60" s="885"/>
    </row>
    <row r="61" spans="1:41" ht="15">
      <c r="A61" s="886"/>
      <c r="B61" s="946"/>
      <c r="C61" s="886"/>
      <c r="D61" s="877" t="s">
        <v>350</v>
      </c>
      <c r="E61" s="878"/>
      <c r="F61" s="877"/>
      <c r="G61" s="877"/>
      <c r="H61" s="879"/>
      <c r="I61" s="880"/>
      <c r="J61" s="881"/>
      <c r="K61" s="882"/>
      <c r="L61" s="881"/>
      <c r="M61" s="883"/>
      <c r="N61" s="884"/>
      <c r="O61" s="885"/>
      <c r="P61" s="865"/>
      <c r="Q61" s="877" t="s">
        <v>288</v>
      </c>
      <c r="R61" s="878"/>
      <c r="S61" s="877"/>
      <c r="T61" s="877"/>
      <c r="U61" s="879"/>
      <c r="V61" s="880"/>
      <c r="W61" s="881"/>
      <c r="X61" s="882"/>
      <c r="Y61" s="881"/>
      <c r="Z61" s="883"/>
      <c r="AA61" s="884"/>
      <c r="AB61" s="885"/>
      <c r="AC61" s="886"/>
      <c r="AD61" s="877" t="s">
        <v>1498</v>
      </c>
      <c r="AE61" s="878"/>
      <c r="AF61" s="877"/>
      <c r="AG61" s="877"/>
      <c r="AH61" s="879"/>
      <c r="AI61" s="880"/>
      <c r="AJ61" s="881"/>
      <c r="AK61" s="882"/>
      <c r="AL61" s="881"/>
      <c r="AM61" s="883"/>
      <c r="AN61" s="884"/>
      <c r="AO61" s="885"/>
    </row>
    <row r="62" spans="1:41" ht="15">
      <c r="A62" s="886"/>
      <c r="B62" s="946"/>
      <c r="C62" s="886"/>
      <c r="D62" s="877" t="s">
        <v>350</v>
      </c>
      <c r="E62" s="878"/>
      <c r="F62" s="877"/>
      <c r="G62" s="877"/>
      <c r="H62" s="879"/>
      <c r="I62" s="880"/>
      <c r="J62" s="881"/>
      <c r="K62" s="882"/>
      <c r="L62" s="881"/>
      <c r="M62" s="883"/>
      <c r="N62" s="884"/>
      <c r="O62" s="885"/>
      <c r="P62" s="865"/>
      <c r="Q62" s="877" t="s">
        <v>288</v>
      </c>
      <c r="R62" s="878"/>
      <c r="S62" s="877"/>
      <c r="T62" s="877"/>
      <c r="U62" s="879"/>
      <c r="V62" s="880"/>
      <c r="W62" s="881"/>
      <c r="X62" s="882"/>
      <c r="Y62" s="881"/>
      <c r="Z62" s="883"/>
      <c r="AA62" s="884"/>
      <c r="AB62" s="885"/>
      <c r="AC62" s="886"/>
      <c r="AD62" s="877" t="s">
        <v>1498</v>
      </c>
      <c r="AE62" s="878"/>
      <c r="AF62" s="877"/>
      <c r="AG62" s="877"/>
      <c r="AH62" s="879"/>
      <c r="AI62" s="880"/>
      <c r="AJ62" s="881"/>
      <c r="AK62" s="882"/>
      <c r="AL62" s="881"/>
      <c r="AM62" s="883"/>
      <c r="AN62" s="884"/>
      <c r="AO62" s="885"/>
    </row>
    <row r="63" spans="1:41" ht="15">
      <c r="A63" s="886"/>
      <c r="B63" s="946"/>
      <c r="C63" s="886"/>
      <c r="D63" s="877" t="s">
        <v>350</v>
      </c>
      <c r="E63" s="878"/>
      <c r="F63" s="877"/>
      <c r="G63" s="877"/>
      <c r="H63" s="879"/>
      <c r="I63" s="880"/>
      <c r="J63" s="881"/>
      <c r="K63" s="882"/>
      <c r="L63" s="881"/>
      <c r="M63" s="883"/>
      <c r="N63" s="884"/>
      <c r="O63" s="885"/>
      <c r="P63" s="865"/>
      <c r="Q63" s="877" t="s">
        <v>288</v>
      </c>
      <c r="R63" s="878"/>
      <c r="S63" s="877"/>
      <c r="T63" s="877"/>
      <c r="U63" s="879"/>
      <c r="V63" s="880"/>
      <c r="W63" s="881"/>
      <c r="X63" s="882"/>
      <c r="Y63" s="881"/>
      <c r="Z63" s="883"/>
      <c r="AA63" s="884"/>
      <c r="AB63" s="885"/>
      <c r="AC63" s="886"/>
      <c r="AD63" s="877" t="s">
        <v>1498</v>
      </c>
      <c r="AE63" s="878"/>
      <c r="AF63" s="877"/>
      <c r="AG63" s="877"/>
      <c r="AH63" s="879"/>
      <c r="AI63" s="880"/>
      <c r="AJ63" s="881"/>
      <c r="AK63" s="882"/>
      <c r="AL63" s="881"/>
      <c r="AM63" s="883"/>
      <c r="AN63" s="884"/>
      <c r="AO63" s="885"/>
    </row>
    <row r="64" spans="1:41" ht="15">
      <c r="A64" s="886"/>
      <c r="B64" s="946"/>
      <c r="C64" s="886"/>
      <c r="D64" s="877" t="s">
        <v>350</v>
      </c>
      <c r="E64" s="878"/>
      <c r="F64" s="877"/>
      <c r="G64" s="877"/>
      <c r="H64" s="879"/>
      <c r="I64" s="880"/>
      <c r="J64" s="881"/>
      <c r="K64" s="882"/>
      <c r="L64" s="881"/>
      <c r="M64" s="883"/>
      <c r="N64" s="884"/>
      <c r="O64" s="885"/>
      <c r="P64" s="865"/>
      <c r="Q64" s="877" t="s">
        <v>288</v>
      </c>
      <c r="R64" s="878"/>
      <c r="S64" s="877"/>
      <c r="T64" s="877"/>
      <c r="U64" s="879"/>
      <c r="V64" s="880"/>
      <c r="W64" s="881"/>
      <c r="X64" s="882"/>
      <c r="Y64" s="881"/>
      <c r="Z64" s="883"/>
      <c r="AA64" s="884"/>
      <c r="AB64" s="885"/>
      <c r="AC64" s="886"/>
      <c r="AD64" s="877" t="s">
        <v>1498</v>
      </c>
      <c r="AE64" s="878"/>
      <c r="AF64" s="877"/>
      <c r="AG64" s="877"/>
      <c r="AH64" s="879"/>
      <c r="AI64" s="880"/>
      <c r="AJ64" s="881"/>
      <c r="AK64" s="882"/>
      <c r="AL64" s="881"/>
      <c r="AM64" s="883"/>
      <c r="AN64" s="884"/>
      <c r="AO64" s="885"/>
    </row>
    <row r="65" spans="1:41" ht="15">
      <c r="A65" s="886"/>
      <c r="B65" s="946"/>
      <c r="C65" s="886"/>
      <c r="D65" s="877" t="s">
        <v>350</v>
      </c>
      <c r="E65" s="878"/>
      <c r="F65" s="877"/>
      <c r="G65" s="877"/>
      <c r="H65" s="879"/>
      <c r="I65" s="880"/>
      <c r="J65" s="881"/>
      <c r="K65" s="882"/>
      <c r="L65" s="881"/>
      <c r="M65" s="883"/>
      <c r="N65" s="884"/>
      <c r="O65" s="885"/>
      <c r="P65" s="865"/>
      <c r="Q65" s="877" t="s">
        <v>288</v>
      </c>
      <c r="R65" s="878"/>
      <c r="S65" s="877"/>
      <c r="T65" s="877"/>
      <c r="U65" s="879"/>
      <c r="V65" s="880"/>
      <c r="W65" s="881"/>
      <c r="X65" s="882"/>
      <c r="Y65" s="881"/>
      <c r="Z65" s="883"/>
      <c r="AA65" s="884"/>
      <c r="AB65" s="885"/>
      <c r="AC65" s="886"/>
      <c r="AD65" s="877" t="s">
        <v>1498</v>
      </c>
      <c r="AE65" s="878"/>
      <c r="AF65" s="877"/>
      <c r="AG65" s="877"/>
      <c r="AH65" s="879"/>
      <c r="AI65" s="880"/>
      <c r="AJ65" s="881"/>
      <c r="AK65" s="882"/>
      <c r="AL65" s="881"/>
      <c r="AM65" s="883"/>
      <c r="AN65" s="884"/>
      <c r="AO65" s="885"/>
    </row>
    <row r="66" spans="1:41" ht="15">
      <c r="A66" s="886"/>
      <c r="B66" s="946"/>
      <c r="C66" s="886"/>
      <c r="D66" s="877" t="s">
        <v>350</v>
      </c>
      <c r="E66" s="878"/>
      <c r="F66" s="877"/>
      <c r="G66" s="877"/>
      <c r="H66" s="879"/>
      <c r="I66" s="880"/>
      <c r="J66" s="881"/>
      <c r="K66" s="882"/>
      <c r="L66" s="881"/>
      <c r="M66" s="883"/>
      <c r="N66" s="884"/>
      <c r="O66" s="885"/>
      <c r="P66" s="865"/>
      <c r="Q66" s="877" t="s">
        <v>288</v>
      </c>
      <c r="R66" s="878"/>
      <c r="S66" s="877"/>
      <c r="T66" s="877"/>
      <c r="U66" s="879"/>
      <c r="V66" s="880"/>
      <c r="W66" s="881"/>
      <c r="X66" s="882"/>
      <c r="Y66" s="881"/>
      <c r="Z66" s="883"/>
      <c r="AA66" s="884"/>
      <c r="AB66" s="885"/>
      <c r="AC66" s="886"/>
      <c r="AD66" s="877" t="s">
        <v>1498</v>
      </c>
      <c r="AE66" s="878"/>
      <c r="AF66" s="877"/>
      <c r="AG66" s="877"/>
      <c r="AH66" s="879"/>
      <c r="AI66" s="880"/>
      <c r="AJ66" s="881"/>
      <c r="AK66" s="882"/>
      <c r="AL66" s="881"/>
      <c r="AM66" s="883"/>
      <c r="AN66" s="884"/>
      <c r="AO66" s="885"/>
    </row>
    <row r="67" spans="1:41" ht="15">
      <c r="A67" s="886"/>
      <c r="B67" s="946"/>
      <c r="C67" s="886"/>
      <c r="D67" s="877" t="s">
        <v>350</v>
      </c>
      <c r="E67" s="878"/>
      <c r="F67" s="877"/>
      <c r="G67" s="877"/>
      <c r="H67" s="879"/>
      <c r="I67" s="880"/>
      <c r="J67" s="881"/>
      <c r="K67" s="882"/>
      <c r="L67" s="881"/>
      <c r="M67" s="883"/>
      <c r="N67" s="884"/>
      <c r="O67" s="885"/>
      <c r="P67" s="865"/>
      <c r="Q67" s="877" t="s">
        <v>288</v>
      </c>
      <c r="R67" s="878"/>
      <c r="S67" s="877"/>
      <c r="T67" s="877"/>
      <c r="U67" s="879"/>
      <c r="V67" s="880"/>
      <c r="W67" s="881"/>
      <c r="X67" s="882"/>
      <c r="Y67" s="881"/>
      <c r="Z67" s="883"/>
      <c r="AA67" s="884"/>
      <c r="AB67" s="885"/>
      <c r="AC67" s="886"/>
      <c r="AD67" s="877" t="s">
        <v>1498</v>
      </c>
      <c r="AE67" s="878"/>
      <c r="AF67" s="877"/>
      <c r="AG67" s="877"/>
      <c r="AH67" s="879"/>
      <c r="AI67" s="880"/>
      <c r="AJ67" s="881"/>
      <c r="AK67" s="882"/>
      <c r="AL67" s="881"/>
      <c r="AM67" s="883"/>
      <c r="AN67" s="884"/>
      <c r="AO67" s="885"/>
    </row>
    <row r="68" spans="1:41" ht="15">
      <c r="A68" s="886"/>
      <c r="B68" s="946"/>
      <c r="C68" s="886"/>
      <c r="D68" s="877" t="s">
        <v>350</v>
      </c>
      <c r="E68" s="878"/>
      <c r="F68" s="877"/>
      <c r="G68" s="877"/>
      <c r="H68" s="879"/>
      <c r="I68" s="880"/>
      <c r="J68" s="881"/>
      <c r="K68" s="882"/>
      <c r="L68" s="881"/>
      <c r="M68" s="883"/>
      <c r="N68" s="884"/>
      <c r="O68" s="885"/>
      <c r="P68" s="865"/>
      <c r="Q68" s="877" t="s">
        <v>288</v>
      </c>
      <c r="R68" s="878"/>
      <c r="S68" s="877"/>
      <c r="T68" s="877"/>
      <c r="U68" s="879"/>
      <c r="V68" s="880"/>
      <c r="W68" s="881"/>
      <c r="X68" s="882"/>
      <c r="Y68" s="881"/>
      <c r="Z68" s="883"/>
      <c r="AA68" s="884"/>
      <c r="AB68" s="885"/>
      <c r="AC68" s="886"/>
      <c r="AD68" s="877" t="s">
        <v>1498</v>
      </c>
      <c r="AE68" s="878"/>
      <c r="AF68" s="877"/>
      <c r="AG68" s="877"/>
      <c r="AH68" s="879"/>
      <c r="AI68" s="880"/>
      <c r="AJ68" s="881"/>
      <c r="AK68" s="882"/>
      <c r="AL68" s="881"/>
      <c r="AM68" s="883"/>
      <c r="AN68" s="884"/>
      <c r="AO68" s="885"/>
    </row>
    <row r="69" spans="1:41" ht="15">
      <c r="A69" s="886"/>
      <c r="B69" s="946"/>
      <c r="C69" s="886"/>
      <c r="D69" s="877" t="s">
        <v>350</v>
      </c>
      <c r="E69" s="878"/>
      <c r="F69" s="877"/>
      <c r="G69" s="877"/>
      <c r="H69" s="879"/>
      <c r="I69" s="880"/>
      <c r="J69" s="881"/>
      <c r="K69" s="882"/>
      <c r="L69" s="881"/>
      <c r="M69" s="883"/>
      <c r="N69" s="884"/>
      <c r="O69" s="885"/>
      <c r="P69" s="865"/>
      <c r="Q69" s="877" t="s">
        <v>288</v>
      </c>
      <c r="R69" s="878"/>
      <c r="S69" s="877"/>
      <c r="T69" s="877"/>
      <c r="U69" s="879"/>
      <c r="V69" s="880"/>
      <c r="W69" s="881"/>
      <c r="X69" s="882"/>
      <c r="Y69" s="881"/>
      <c r="Z69" s="883"/>
      <c r="AA69" s="884"/>
      <c r="AB69" s="885"/>
      <c r="AC69" s="886"/>
      <c r="AD69" s="877" t="s">
        <v>1498</v>
      </c>
      <c r="AE69" s="878"/>
      <c r="AF69" s="877"/>
      <c r="AG69" s="877"/>
      <c r="AH69" s="879"/>
      <c r="AI69" s="880"/>
      <c r="AJ69" s="881"/>
      <c r="AK69" s="882"/>
      <c r="AL69" s="881"/>
      <c r="AM69" s="883"/>
      <c r="AN69" s="884"/>
      <c r="AO69" s="885"/>
    </row>
    <row r="70" spans="1:41" ht="15">
      <c r="A70" s="886"/>
      <c r="B70" s="946"/>
      <c r="C70" s="886"/>
      <c r="D70" s="877" t="s">
        <v>350</v>
      </c>
      <c r="E70" s="878"/>
      <c r="F70" s="877"/>
      <c r="G70" s="877"/>
      <c r="H70" s="879"/>
      <c r="I70" s="880"/>
      <c r="J70" s="881"/>
      <c r="K70" s="882"/>
      <c r="L70" s="881"/>
      <c r="M70" s="883"/>
      <c r="N70" s="884"/>
      <c r="O70" s="885"/>
      <c r="P70" s="865"/>
      <c r="Q70" s="877" t="s">
        <v>288</v>
      </c>
      <c r="R70" s="878"/>
      <c r="S70" s="877"/>
      <c r="T70" s="877"/>
      <c r="U70" s="879"/>
      <c r="V70" s="880"/>
      <c r="W70" s="881"/>
      <c r="X70" s="882"/>
      <c r="Y70" s="881"/>
      <c r="Z70" s="883"/>
      <c r="AA70" s="884"/>
      <c r="AB70" s="885"/>
      <c r="AC70" s="886"/>
      <c r="AD70" s="877" t="s">
        <v>1498</v>
      </c>
      <c r="AE70" s="878"/>
      <c r="AF70" s="877"/>
      <c r="AG70" s="877"/>
      <c r="AH70" s="879"/>
      <c r="AI70" s="880"/>
      <c r="AJ70" s="881"/>
      <c r="AK70" s="882"/>
      <c r="AL70" s="881"/>
      <c r="AM70" s="883"/>
      <c r="AN70" s="884"/>
      <c r="AO70" s="885"/>
    </row>
    <row r="71" spans="1:41" ht="15">
      <c r="A71" s="886"/>
      <c r="B71" s="946"/>
      <c r="C71" s="886"/>
      <c r="D71" s="877" t="s">
        <v>350</v>
      </c>
      <c r="E71" s="878"/>
      <c r="F71" s="877"/>
      <c r="G71" s="877"/>
      <c r="H71" s="879"/>
      <c r="I71" s="880"/>
      <c r="J71" s="881"/>
      <c r="K71" s="882"/>
      <c r="L71" s="881"/>
      <c r="M71" s="883"/>
      <c r="N71" s="884"/>
      <c r="O71" s="885"/>
      <c r="P71" s="865"/>
      <c r="Q71" s="877" t="s">
        <v>288</v>
      </c>
      <c r="R71" s="878"/>
      <c r="S71" s="877"/>
      <c r="T71" s="877"/>
      <c r="U71" s="879"/>
      <c r="V71" s="880"/>
      <c r="W71" s="881"/>
      <c r="X71" s="882"/>
      <c r="Y71" s="881"/>
      <c r="Z71" s="883"/>
      <c r="AA71" s="884"/>
      <c r="AB71" s="885"/>
      <c r="AC71" s="886"/>
      <c r="AD71" s="877" t="s">
        <v>1498</v>
      </c>
      <c r="AE71" s="878"/>
      <c r="AF71" s="877"/>
      <c r="AG71" s="877"/>
      <c r="AH71" s="879"/>
      <c r="AI71" s="880"/>
      <c r="AJ71" s="881"/>
      <c r="AK71" s="882"/>
      <c r="AL71" s="881"/>
      <c r="AM71" s="883"/>
      <c r="AN71" s="884"/>
      <c r="AO71" s="885"/>
    </row>
    <row r="72" spans="1:41" ht="15">
      <c r="A72" s="886"/>
      <c r="B72" s="946"/>
      <c r="C72" s="886"/>
      <c r="D72" s="877" t="s">
        <v>350</v>
      </c>
      <c r="E72" s="878"/>
      <c r="F72" s="877"/>
      <c r="G72" s="877"/>
      <c r="H72" s="879"/>
      <c r="I72" s="880"/>
      <c r="J72" s="881"/>
      <c r="K72" s="882"/>
      <c r="L72" s="881"/>
      <c r="M72" s="883"/>
      <c r="N72" s="884"/>
      <c r="O72" s="885"/>
      <c r="P72" s="865"/>
      <c r="Q72" s="877" t="s">
        <v>288</v>
      </c>
      <c r="R72" s="878"/>
      <c r="S72" s="877"/>
      <c r="T72" s="877"/>
      <c r="U72" s="879"/>
      <c r="V72" s="880"/>
      <c r="W72" s="881"/>
      <c r="X72" s="882"/>
      <c r="Y72" s="881"/>
      <c r="Z72" s="883"/>
      <c r="AA72" s="884"/>
      <c r="AB72" s="885"/>
      <c r="AC72" s="886"/>
      <c r="AD72" s="877" t="s">
        <v>1498</v>
      </c>
      <c r="AE72" s="878"/>
      <c r="AF72" s="877"/>
      <c r="AG72" s="877"/>
      <c r="AH72" s="879"/>
      <c r="AI72" s="880"/>
      <c r="AJ72" s="881"/>
      <c r="AK72" s="882"/>
      <c r="AL72" s="881"/>
      <c r="AM72" s="883"/>
      <c r="AN72" s="884"/>
      <c r="AO72" s="885"/>
    </row>
    <row r="73" spans="1:41" ht="15">
      <c r="A73" s="886"/>
      <c r="B73" s="946"/>
      <c r="C73" s="886"/>
      <c r="D73" s="877" t="s">
        <v>350</v>
      </c>
      <c r="E73" s="878"/>
      <c r="F73" s="877"/>
      <c r="G73" s="877"/>
      <c r="H73" s="879"/>
      <c r="I73" s="880"/>
      <c r="J73" s="881"/>
      <c r="K73" s="882"/>
      <c r="L73" s="881"/>
      <c r="M73" s="883"/>
      <c r="N73" s="884"/>
      <c r="O73" s="885"/>
      <c r="P73" s="865"/>
      <c r="Q73" s="877" t="s">
        <v>288</v>
      </c>
      <c r="R73" s="878"/>
      <c r="S73" s="877"/>
      <c r="T73" s="877"/>
      <c r="U73" s="879"/>
      <c r="V73" s="880"/>
      <c r="W73" s="881"/>
      <c r="X73" s="882"/>
      <c r="Y73" s="881"/>
      <c r="Z73" s="883"/>
      <c r="AA73" s="884"/>
      <c r="AB73" s="885"/>
      <c r="AC73" s="886"/>
      <c r="AD73" s="877" t="s">
        <v>1498</v>
      </c>
      <c r="AE73" s="878"/>
      <c r="AF73" s="877"/>
      <c r="AG73" s="877"/>
      <c r="AH73" s="879"/>
      <c r="AI73" s="880"/>
      <c r="AJ73" s="881"/>
      <c r="AK73" s="882"/>
      <c r="AL73" s="881"/>
      <c r="AM73" s="883"/>
      <c r="AN73" s="884"/>
      <c r="AO73" s="885"/>
    </row>
    <row r="74" spans="1:41" ht="15">
      <c r="A74" s="886"/>
      <c r="B74" s="946"/>
      <c r="C74" s="886"/>
      <c r="D74" s="877" t="s">
        <v>350</v>
      </c>
      <c r="E74" s="878"/>
      <c r="F74" s="877"/>
      <c r="G74" s="877"/>
      <c r="H74" s="879"/>
      <c r="I74" s="880"/>
      <c r="J74" s="881"/>
      <c r="K74" s="882"/>
      <c r="L74" s="881"/>
      <c r="M74" s="883"/>
      <c r="N74" s="884"/>
      <c r="O74" s="885"/>
      <c r="P74" s="865"/>
      <c r="Q74" s="877" t="s">
        <v>288</v>
      </c>
      <c r="R74" s="878"/>
      <c r="S74" s="877"/>
      <c r="T74" s="877"/>
      <c r="U74" s="879"/>
      <c r="V74" s="880"/>
      <c r="W74" s="881"/>
      <c r="X74" s="882"/>
      <c r="Y74" s="881"/>
      <c r="Z74" s="883"/>
      <c r="AA74" s="884"/>
      <c r="AB74" s="885"/>
      <c r="AC74" s="886"/>
      <c r="AD74" s="877" t="s">
        <v>1498</v>
      </c>
      <c r="AE74" s="878"/>
      <c r="AF74" s="877"/>
      <c r="AG74" s="877"/>
      <c r="AH74" s="879"/>
      <c r="AI74" s="880"/>
      <c r="AJ74" s="881"/>
      <c r="AK74" s="882"/>
      <c r="AL74" s="881"/>
      <c r="AM74" s="883"/>
      <c r="AN74" s="884"/>
      <c r="AO74" s="885"/>
    </row>
    <row r="75" spans="1:41" ht="15">
      <c r="A75" s="886"/>
      <c r="B75" s="946"/>
      <c r="C75" s="886"/>
      <c r="D75" s="877" t="s">
        <v>350</v>
      </c>
      <c r="E75" s="878"/>
      <c r="F75" s="877"/>
      <c r="G75" s="877"/>
      <c r="H75" s="879"/>
      <c r="I75" s="880"/>
      <c r="J75" s="881"/>
      <c r="K75" s="882"/>
      <c r="L75" s="881"/>
      <c r="M75" s="883"/>
      <c r="N75" s="884"/>
      <c r="O75" s="885"/>
      <c r="P75" s="865"/>
      <c r="Q75" s="877" t="s">
        <v>288</v>
      </c>
      <c r="R75" s="878"/>
      <c r="S75" s="877"/>
      <c r="T75" s="877"/>
      <c r="U75" s="879"/>
      <c r="V75" s="880"/>
      <c r="W75" s="881"/>
      <c r="X75" s="882"/>
      <c r="Y75" s="881"/>
      <c r="Z75" s="883"/>
      <c r="AA75" s="884"/>
      <c r="AB75" s="885"/>
      <c r="AC75" s="886"/>
      <c r="AD75" s="877" t="s">
        <v>1498</v>
      </c>
      <c r="AE75" s="878"/>
      <c r="AF75" s="877"/>
      <c r="AG75" s="877"/>
      <c r="AH75" s="879"/>
      <c r="AI75" s="880"/>
      <c r="AJ75" s="881"/>
      <c r="AK75" s="882"/>
      <c r="AL75" s="881"/>
      <c r="AM75" s="883"/>
      <c r="AN75" s="884"/>
      <c r="AO75" s="885"/>
    </row>
    <row r="76" spans="1:41" ht="15">
      <c r="A76" s="886"/>
      <c r="B76" s="946"/>
      <c r="C76" s="886"/>
      <c r="D76" s="877" t="s">
        <v>350</v>
      </c>
      <c r="E76" s="878"/>
      <c r="F76" s="877"/>
      <c r="G76" s="877"/>
      <c r="H76" s="879"/>
      <c r="I76" s="880"/>
      <c r="J76" s="881"/>
      <c r="K76" s="882"/>
      <c r="L76" s="881"/>
      <c r="M76" s="883"/>
      <c r="N76" s="884"/>
      <c r="O76" s="885"/>
      <c r="P76" s="865"/>
      <c r="Q76" s="877" t="s">
        <v>288</v>
      </c>
      <c r="R76" s="878"/>
      <c r="S76" s="877"/>
      <c r="T76" s="877"/>
      <c r="U76" s="879"/>
      <c r="V76" s="880"/>
      <c r="W76" s="881"/>
      <c r="X76" s="882"/>
      <c r="Y76" s="881"/>
      <c r="Z76" s="883"/>
      <c r="AA76" s="884"/>
      <c r="AB76" s="885"/>
      <c r="AC76" s="886"/>
      <c r="AD76" s="877" t="s">
        <v>1498</v>
      </c>
      <c r="AE76" s="878"/>
      <c r="AF76" s="877"/>
      <c r="AG76" s="877"/>
      <c r="AH76" s="879"/>
      <c r="AI76" s="880"/>
      <c r="AJ76" s="881"/>
      <c r="AK76" s="882"/>
      <c r="AL76" s="881"/>
      <c r="AM76" s="883"/>
      <c r="AN76" s="884"/>
      <c r="AO76" s="885"/>
    </row>
    <row r="77" spans="1:41" ht="15">
      <c r="A77" s="886"/>
      <c r="B77" s="946"/>
      <c r="C77" s="886"/>
      <c r="D77" s="877" t="s">
        <v>350</v>
      </c>
      <c r="E77" s="878"/>
      <c r="F77" s="877"/>
      <c r="G77" s="877"/>
      <c r="H77" s="879"/>
      <c r="I77" s="880"/>
      <c r="J77" s="881"/>
      <c r="K77" s="882"/>
      <c r="L77" s="881"/>
      <c r="M77" s="883"/>
      <c r="N77" s="884"/>
      <c r="O77" s="885"/>
      <c r="P77" s="865"/>
      <c r="Q77" s="877" t="s">
        <v>288</v>
      </c>
      <c r="R77" s="878"/>
      <c r="S77" s="877"/>
      <c r="T77" s="877"/>
      <c r="U77" s="879"/>
      <c r="V77" s="880"/>
      <c r="W77" s="881"/>
      <c r="X77" s="882"/>
      <c r="Y77" s="881"/>
      <c r="Z77" s="883"/>
      <c r="AA77" s="884"/>
      <c r="AB77" s="885"/>
      <c r="AC77" s="886"/>
      <c r="AD77" s="877" t="s">
        <v>1498</v>
      </c>
      <c r="AE77" s="878"/>
      <c r="AF77" s="877"/>
      <c r="AG77" s="877"/>
      <c r="AH77" s="879"/>
      <c r="AI77" s="880"/>
      <c r="AJ77" s="881"/>
      <c r="AK77" s="882"/>
      <c r="AL77" s="881"/>
      <c r="AM77" s="883"/>
      <c r="AN77" s="884"/>
      <c r="AO77" s="885"/>
    </row>
    <row r="78" spans="1:41" ht="15">
      <c r="A78" s="886"/>
      <c r="B78" s="946"/>
      <c r="C78" s="886"/>
      <c r="D78" s="877" t="s">
        <v>350</v>
      </c>
      <c r="E78" s="878"/>
      <c r="F78" s="877"/>
      <c r="G78" s="877"/>
      <c r="H78" s="879"/>
      <c r="I78" s="880"/>
      <c r="J78" s="881"/>
      <c r="K78" s="882"/>
      <c r="L78" s="881"/>
      <c r="M78" s="883"/>
      <c r="N78" s="884"/>
      <c r="O78" s="885"/>
      <c r="P78" s="865"/>
      <c r="Q78" s="877" t="s">
        <v>288</v>
      </c>
      <c r="R78" s="878"/>
      <c r="S78" s="877"/>
      <c r="T78" s="877"/>
      <c r="U78" s="879"/>
      <c r="V78" s="880"/>
      <c r="W78" s="881"/>
      <c r="X78" s="882"/>
      <c r="Y78" s="881"/>
      <c r="Z78" s="883"/>
      <c r="AA78" s="884"/>
      <c r="AB78" s="885"/>
      <c r="AC78" s="886"/>
      <c r="AD78" s="877" t="s">
        <v>1498</v>
      </c>
      <c r="AE78" s="878"/>
      <c r="AF78" s="877"/>
      <c r="AG78" s="877"/>
      <c r="AH78" s="879"/>
      <c r="AI78" s="880"/>
      <c r="AJ78" s="881"/>
      <c r="AK78" s="882"/>
      <c r="AL78" s="881"/>
      <c r="AM78" s="883"/>
      <c r="AN78" s="884"/>
      <c r="AO78" s="885"/>
    </row>
    <row r="79" spans="1:41" ht="15">
      <c r="A79" s="886"/>
      <c r="B79" s="946"/>
      <c r="C79" s="886"/>
      <c r="D79" s="877" t="s">
        <v>350</v>
      </c>
      <c r="E79" s="878"/>
      <c r="F79" s="877"/>
      <c r="G79" s="877"/>
      <c r="H79" s="879"/>
      <c r="I79" s="880"/>
      <c r="J79" s="881"/>
      <c r="K79" s="882"/>
      <c r="L79" s="881"/>
      <c r="M79" s="883"/>
      <c r="N79" s="884"/>
      <c r="O79" s="885"/>
      <c r="P79" s="865"/>
      <c r="Q79" s="877" t="s">
        <v>288</v>
      </c>
      <c r="R79" s="878"/>
      <c r="S79" s="877"/>
      <c r="T79" s="877"/>
      <c r="U79" s="879"/>
      <c r="V79" s="880"/>
      <c r="W79" s="881"/>
      <c r="X79" s="882"/>
      <c r="Y79" s="881"/>
      <c r="Z79" s="883"/>
      <c r="AA79" s="884"/>
      <c r="AB79" s="885"/>
      <c r="AC79" s="886"/>
      <c r="AD79" s="877" t="s">
        <v>1498</v>
      </c>
      <c r="AE79" s="878"/>
      <c r="AF79" s="877"/>
      <c r="AG79" s="877"/>
      <c r="AH79" s="879"/>
      <c r="AI79" s="880"/>
      <c r="AJ79" s="881"/>
      <c r="AK79" s="882"/>
      <c r="AL79" s="881"/>
      <c r="AM79" s="883"/>
      <c r="AN79" s="884"/>
      <c r="AO79" s="885"/>
    </row>
    <row r="80" spans="1:41" ht="15">
      <c r="A80" s="886"/>
      <c r="B80" s="946"/>
      <c r="C80" s="886"/>
      <c r="D80" s="877" t="s">
        <v>350</v>
      </c>
      <c r="E80" s="878"/>
      <c r="F80" s="877"/>
      <c r="G80" s="877"/>
      <c r="H80" s="879"/>
      <c r="I80" s="880"/>
      <c r="J80" s="881"/>
      <c r="K80" s="882"/>
      <c r="L80" s="881"/>
      <c r="M80" s="883"/>
      <c r="N80" s="884"/>
      <c r="O80" s="885"/>
      <c r="P80" s="865"/>
      <c r="Q80" s="877" t="s">
        <v>288</v>
      </c>
      <c r="R80" s="878"/>
      <c r="S80" s="877"/>
      <c r="T80" s="877"/>
      <c r="U80" s="879"/>
      <c r="V80" s="880"/>
      <c r="W80" s="881"/>
      <c r="X80" s="882"/>
      <c r="Y80" s="881"/>
      <c r="Z80" s="883"/>
      <c r="AA80" s="884"/>
      <c r="AB80" s="885"/>
      <c r="AC80" s="886"/>
      <c r="AD80" s="877" t="s">
        <v>1498</v>
      </c>
      <c r="AE80" s="878"/>
      <c r="AF80" s="877"/>
      <c r="AG80" s="877"/>
      <c r="AH80" s="879"/>
      <c r="AI80" s="880"/>
      <c r="AJ80" s="881"/>
      <c r="AK80" s="882"/>
      <c r="AL80" s="881"/>
      <c r="AM80" s="883"/>
      <c r="AN80" s="884"/>
      <c r="AO80" s="885"/>
    </row>
    <row r="81" spans="1:41" ht="15">
      <c r="A81" s="886"/>
      <c r="B81" s="946"/>
      <c r="C81" s="886"/>
      <c r="D81" s="877" t="s">
        <v>350</v>
      </c>
      <c r="E81" s="878"/>
      <c r="F81" s="877"/>
      <c r="G81" s="877"/>
      <c r="H81" s="879"/>
      <c r="I81" s="880"/>
      <c r="J81" s="881"/>
      <c r="K81" s="882"/>
      <c r="L81" s="881"/>
      <c r="M81" s="883"/>
      <c r="N81" s="884"/>
      <c r="O81" s="885"/>
      <c r="P81" s="865"/>
      <c r="Q81" s="877" t="s">
        <v>288</v>
      </c>
      <c r="R81" s="878"/>
      <c r="S81" s="877"/>
      <c r="T81" s="877"/>
      <c r="U81" s="879"/>
      <c r="V81" s="880"/>
      <c r="W81" s="881"/>
      <c r="X81" s="882"/>
      <c r="Y81" s="881"/>
      <c r="Z81" s="883"/>
      <c r="AA81" s="884"/>
      <c r="AB81" s="885"/>
      <c r="AC81" s="886"/>
      <c r="AD81" s="877" t="s">
        <v>1498</v>
      </c>
      <c r="AE81" s="878"/>
      <c r="AF81" s="877"/>
      <c r="AG81" s="877"/>
      <c r="AH81" s="879"/>
      <c r="AI81" s="880"/>
      <c r="AJ81" s="881"/>
      <c r="AK81" s="882"/>
      <c r="AL81" s="881"/>
      <c r="AM81" s="883"/>
      <c r="AN81" s="884"/>
      <c r="AO81" s="885"/>
    </row>
    <row r="82" spans="1:41" ht="15">
      <c r="A82" s="886"/>
      <c r="B82" s="946"/>
      <c r="C82" s="886"/>
      <c r="D82" s="877" t="s">
        <v>350</v>
      </c>
      <c r="E82" s="878"/>
      <c r="F82" s="877"/>
      <c r="G82" s="877"/>
      <c r="H82" s="879"/>
      <c r="I82" s="880"/>
      <c r="J82" s="881"/>
      <c r="K82" s="882"/>
      <c r="L82" s="881"/>
      <c r="M82" s="883"/>
      <c r="N82" s="884"/>
      <c r="O82" s="885"/>
      <c r="P82" s="865"/>
      <c r="Q82" s="877" t="s">
        <v>288</v>
      </c>
      <c r="R82" s="878"/>
      <c r="S82" s="877"/>
      <c r="T82" s="877"/>
      <c r="U82" s="879"/>
      <c r="V82" s="880"/>
      <c r="W82" s="881"/>
      <c r="X82" s="882"/>
      <c r="Y82" s="881"/>
      <c r="Z82" s="883"/>
      <c r="AA82" s="884"/>
      <c r="AB82" s="885"/>
      <c r="AC82" s="886"/>
      <c r="AD82" s="877" t="s">
        <v>1498</v>
      </c>
      <c r="AE82" s="878"/>
      <c r="AF82" s="877"/>
      <c r="AG82" s="877"/>
      <c r="AH82" s="879"/>
      <c r="AI82" s="880"/>
      <c r="AJ82" s="881"/>
      <c r="AK82" s="882"/>
      <c r="AL82" s="881"/>
      <c r="AM82" s="883"/>
      <c r="AN82" s="884"/>
      <c r="AO82" s="885"/>
    </row>
    <row r="83" spans="1:41" ht="15">
      <c r="A83" s="886"/>
      <c r="B83" s="946"/>
      <c r="C83" s="886"/>
      <c r="D83" s="877" t="s">
        <v>350</v>
      </c>
      <c r="E83" s="878"/>
      <c r="F83" s="877"/>
      <c r="G83" s="877"/>
      <c r="H83" s="879"/>
      <c r="I83" s="880"/>
      <c r="J83" s="881"/>
      <c r="K83" s="882"/>
      <c r="L83" s="881"/>
      <c r="M83" s="883"/>
      <c r="N83" s="884"/>
      <c r="O83" s="885"/>
      <c r="P83" s="865"/>
      <c r="Q83" s="877" t="s">
        <v>288</v>
      </c>
      <c r="R83" s="878"/>
      <c r="S83" s="877"/>
      <c r="T83" s="877"/>
      <c r="U83" s="879"/>
      <c r="V83" s="880"/>
      <c r="W83" s="881"/>
      <c r="X83" s="882"/>
      <c r="Y83" s="881"/>
      <c r="Z83" s="883"/>
      <c r="AA83" s="884"/>
      <c r="AB83" s="885"/>
      <c r="AC83" s="886"/>
      <c r="AD83" s="877" t="s">
        <v>1498</v>
      </c>
      <c r="AE83" s="878"/>
      <c r="AF83" s="877"/>
      <c r="AG83" s="877"/>
      <c r="AH83" s="879"/>
      <c r="AI83" s="880"/>
      <c r="AJ83" s="881"/>
      <c r="AK83" s="882"/>
      <c r="AL83" s="881"/>
      <c r="AM83" s="883"/>
      <c r="AN83" s="884"/>
      <c r="AO83" s="885"/>
    </row>
    <row r="84" spans="1:41" ht="15">
      <c r="A84" s="886"/>
      <c r="B84" s="946"/>
      <c r="C84" s="886"/>
      <c r="D84" s="877" t="s">
        <v>350</v>
      </c>
      <c r="E84" s="878"/>
      <c r="F84" s="877"/>
      <c r="G84" s="877"/>
      <c r="H84" s="879"/>
      <c r="I84" s="880"/>
      <c r="J84" s="881"/>
      <c r="K84" s="882"/>
      <c r="L84" s="881"/>
      <c r="M84" s="883"/>
      <c r="N84" s="884"/>
      <c r="O84" s="885"/>
      <c r="P84" s="865"/>
      <c r="Q84" s="877" t="s">
        <v>288</v>
      </c>
      <c r="R84" s="878"/>
      <c r="S84" s="877"/>
      <c r="T84" s="877"/>
      <c r="U84" s="879"/>
      <c r="V84" s="880"/>
      <c r="W84" s="881"/>
      <c r="X84" s="882"/>
      <c r="Y84" s="881"/>
      <c r="Z84" s="883"/>
      <c r="AA84" s="884"/>
      <c r="AB84" s="885"/>
      <c r="AC84" s="886"/>
      <c r="AD84" s="877" t="s">
        <v>1498</v>
      </c>
      <c r="AE84" s="878"/>
      <c r="AF84" s="877"/>
      <c r="AG84" s="877"/>
      <c r="AH84" s="879"/>
      <c r="AI84" s="880"/>
      <c r="AJ84" s="881"/>
      <c r="AK84" s="882"/>
      <c r="AL84" s="881"/>
      <c r="AM84" s="883"/>
      <c r="AN84" s="884"/>
      <c r="AO84" s="885"/>
    </row>
    <row r="85" spans="1:41" ht="15">
      <c r="A85" s="886"/>
      <c r="B85" s="946"/>
      <c r="C85" s="886"/>
      <c r="D85" s="877" t="s">
        <v>350</v>
      </c>
      <c r="E85" s="878"/>
      <c r="F85" s="877"/>
      <c r="G85" s="877"/>
      <c r="H85" s="879"/>
      <c r="I85" s="880"/>
      <c r="J85" s="881"/>
      <c r="K85" s="882"/>
      <c r="L85" s="881"/>
      <c r="M85" s="883"/>
      <c r="N85" s="884"/>
      <c r="O85" s="885"/>
      <c r="P85" s="865"/>
      <c r="Q85" s="877" t="s">
        <v>288</v>
      </c>
      <c r="R85" s="878"/>
      <c r="S85" s="877"/>
      <c r="T85" s="877"/>
      <c r="U85" s="879"/>
      <c r="V85" s="880"/>
      <c r="W85" s="881"/>
      <c r="X85" s="882"/>
      <c r="Y85" s="881"/>
      <c r="Z85" s="883"/>
      <c r="AA85" s="884"/>
      <c r="AB85" s="885"/>
      <c r="AC85" s="886"/>
      <c r="AD85" s="877" t="s">
        <v>1498</v>
      </c>
      <c r="AE85" s="878"/>
      <c r="AF85" s="877"/>
      <c r="AG85" s="877"/>
      <c r="AH85" s="879"/>
      <c r="AI85" s="880"/>
      <c r="AJ85" s="881"/>
      <c r="AK85" s="882"/>
      <c r="AL85" s="881"/>
      <c r="AM85" s="883"/>
      <c r="AN85" s="884"/>
      <c r="AO85" s="885"/>
    </row>
    <row r="86" spans="1:41" ht="15">
      <c r="A86" s="886"/>
      <c r="B86" s="946"/>
      <c r="C86" s="886"/>
      <c r="D86" s="877" t="s">
        <v>350</v>
      </c>
      <c r="E86" s="878"/>
      <c r="F86" s="877"/>
      <c r="G86" s="877"/>
      <c r="H86" s="879"/>
      <c r="I86" s="880"/>
      <c r="J86" s="881"/>
      <c r="K86" s="882"/>
      <c r="L86" s="881"/>
      <c r="M86" s="883"/>
      <c r="N86" s="884"/>
      <c r="O86" s="885"/>
      <c r="P86" s="865"/>
      <c r="Q86" s="877" t="s">
        <v>288</v>
      </c>
      <c r="R86" s="878"/>
      <c r="S86" s="877"/>
      <c r="T86" s="877"/>
      <c r="U86" s="879"/>
      <c r="V86" s="880"/>
      <c r="W86" s="881"/>
      <c r="X86" s="882"/>
      <c r="Y86" s="881"/>
      <c r="Z86" s="883"/>
      <c r="AA86" s="884"/>
      <c r="AB86" s="885"/>
      <c r="AC86" s="886"/>
      <c r="AD86" s="877" t="s">
        <v>1498</v>
      </c>
      <c r="AE86" s="878"/>
      <c r="AF86" s="877"/>
      <c r="AG86" s="877"/>
      <c r="AH86" s="879"/>
      <c r="AI86" s="880"/>
      <c r="AJ86" s="881"/>
      <c r="AK86" s="882"/>
      <c r="AL86" s="881"/>
      <c r="AM86" s="883"/>
      <c r="AN86" s="884"/>
      <c r="AO86" s="885"/>
    </row>
    <row r="87" spans="1:41" ht="15">
      <c r="A87" s="886"/>
      <c r="B87" s="946"/>
      <c r="C87" s="886"/>
      <c r="D87" s="877" t="s">
        <v>350</v>
      </c>
      <c r="E87" s="878"/>
      <c r="F87" s="877"/>
      <c r="G87" s="877"/>
      <c r="H87" s="879"/>
      <c r="I87" s="880"/>
      <c r="J87" s="881"/>
      <c r="K87" s="882"/>
      <c r="L87" s="881"/>
      <c r="M87" s="883"/>
      <c r="N87" s="884"/>
      <c r="O87" s="885"/>
      <c r="P87" s="865"/>
      <c r="Q87" s="877" t="s">
        <v>288</v>
      </c>
      <c r="R87" s="878"/>
      <c r="S87" s="877"/>
      <c r="T87" s="877"/>
      <c r="U87" s="879"/>
      <c r="V87" s="880"/>
      <c r="W87" s="881"/>
      <c r="X87" s="882"/>
      <c r="Y87" s="881"/>
      <c r="Z87" s="883"/>
      <c r="AA87" s="884"/>
      <c r="AB87" s="885"/>
      <c r="AC87" s="886"/>
      <c r="AD87" s="877" t="s">
        <v>1498</v>
      </c>
      <c r="AE87" s="878"/>
      <c r="AF87" s="877"/>
      <c r="AG87" s="877"/>
      <c r="AH87" s="879"/>
      <c r="AI87" s="880"/>
      <c r="AJ87" s="881"/>
      <c r="AK87" s="882"/>
      <c r="AL87" s="881"/>
      <c r="AM87" s="883"/>
      <c r="AN87" s="884"/>
      <c r="AO87" s="885"/>
    </row>
    <row r="88" spans="1:41" ht="15">
      <c r="A88" s="886"/>
      <c r="B88" s="946"/>
      <c r="C88" s="886"/>
      <c r="D88" s="877" t="s">
        <v>350</v>
      </c>
      <c r="E88" s="878"/>
      <c r="F88" s="877"/>
      <c r="G88" s="877"/>
      <c r="H88" s="879"/>
      <c r="I88" s="880"/>
      <c r="J88" s="881"/>
      <c r="K88" s="882"/>
      <c r="L88" s="881"/>
      <c r="M88" s="883"/>
      <c r="N88" s="884"/>
      <c r="O88" s="885"/>
      <c r="P88" s="865"/>
      <c r="Q88" s="877" t="s">
        <v>288</v>
      </c>
      <c r="R88" s="878"/>
      <c r="S88" s="877"/>
      <c r="T88" s="877"/>
      <c r="U88" s="879"/>
      <c r="V88" s="880"/>
      <c r="W88" s="881"/>
      <c r="X88" s="882"/>
      <c r="Y88" s="881"/>
      <c r="Z88" s="883"/>
      <c r="AA88" s="884"/>
      <c r="AB88" s="885"/>
      <c r="AC88" s="886"/>
      <c r="AD88" s="877" t="s">
        <v>1498</v>
      </c>
      <c r="AE88" s="878"/>
      <c r="AF88" s="877"/>
      <c r="AG88" s="877"/>
      <c r="AH88" s="879"/>
      <c r="AI88" s="880"/>
      <c r="AJ88" s="881"/>
      <c r="AK88" s="882"/>
      <c r="AL88" s="881"/>
      <c r="AM88" s="883"/>
      <c r="AN88" s="884"/>
      <c r="AO88" s="885"/>
    </row>
    <row r="89" spans="1:41" ht="15">
      <c r="A89" s="886"/>
      <c r="B89" s="946"/>
      <c r="C89" s="886"/>
      <c r="D89" s="877" t="s">
        <v>350</v>
      </c>
      <c r="E89" s="878"/>
      <c r="F89" s="877"/>
      <c r="G89" s="877"/>
      <c r="H89" s="879"/>
      <c r="I89" s="880"/>
      <c r="J89" s="881"/>
      <c r="K89" s="882"/>
      <c r="L89" s="881"/>
      <c r="M89" s="883"/>
      <c r="N89" s="884"/>
      <c r="O89" s="885"/>
      <c r="P89" s="865"/>
      <c r="Q89" s="877" t="s">
        <v>288</v>
      </c>
      <c r="R89" s="878"/>
      <c r="S89" s="877"/>
      <c r="T89" s="877"/>
      <c r="U89" s="879"/>
      <c r="V89" s="880"/>
      <c r="W89" s="881"/>
      <c r="X89" s="882"/>
      <c r="Y89" s="881"/>
      <c r="Z89" s="883"/>
      <c r="AA89" s="884"/>
      <c r="AB89" s="885"/>
      <c r="AC89" s="886"/>
      <c r="AD89" s="877" t="s">
        <v>1498</v>
      </c>
      <c r="AE89" s="878"/>
      <c r="AF89" s="877"/>
      <c r="AG89" s="877"/>
      <c r="AH89" s="879"/>
      <c r="AI89" s="880"/>
      <c r="AJ89" s="881"/>
      <c r="AK89" s="882"/>
      <c r="AL89" s="881"/>
      <c r="AM89" s="883"/>
      <c r="AN89" s="884"/>
      <c r="AO89" s="885"/>
    </row>
    <row r="90" spans="1:41" ht="15">
      <c r="A90" s="886"/>
      <c r="B90" s="946"/>
      <c r="C90" s="886"/>
      <c r="D90" s="877" t="s">
        <v>350</v>
      </c>
      <c r="E90" s="878"/>
      <c r="F90" s="877"/>
      <c r="G90" s="877"/>
      <c r="H90" s="879"/>
      <c r="I90" s="880"/>
      <c r="J90" s="881"/>
      <c r="K90" s="882"/>
      <c r="L90" s="881"/>
      <c r="M90" s="883"/>
      <c r="N90" s="884"/>
      <c r="O90" s="885"/>
      <c r="P90" s="865"/>
      <c r="Q90" s="877" t="s">
        <v>288</v>
      </c>
      <c r="R90" s="878"/>
      <c r="S90" s="877"/>
      <c r="T90" s="877"/>
      <c r="U90" s="879"/>
      <c r="V90" s="880"/>
      <c r="W90" s="881"/>
      <c r="X90" s="882"/>
      <c r="Y90" s="881"/>
      <c r="Z90" s="883"/>
      <c r="AA90" s="884"/>
      <c r="AB90" s="885"/>
      <c r="AC90" s="886"/>
      <c r="AD90" s="877" t="s">
        <v>1498</v>
      </c>
      <c r="AE90" s="878"/>
      <c r="AF90" s="877"/>
      <c r="AG90" s="877"/>
      <c r="AH90" s="879"/>
      <c r="AI90" s="880"/>
      <c r="AJ90" s="881"/>
      <c r="AK90" s="882"/>
      <c r="AL90" s="881"/>
      <c r="AM90" s="883"/>
      <c r="AN90" s="884"/>
      <c r="AO90" s="885"/>
    </row>
    <row r="91" spans="1:41" ht="15">
      <c r="A91" s="886"/>
      <c r="B91" s="946"/>
      <c r="C91" s="886"/>
      <c r="D91" s="877" t="s">
        <v>350</v>
      </c>
      <c r="E91" s="878"/>
      <c r="F91" s="877"/>
      <c r="G91" s="877"/>
      <c r="H91" s="879"/>
      <c r="I91" s="880"/>
      <c r="J91" s="881"/>
      <c r="K91" s="882"/>
      <c r="L91" s="881"/>
      <c r="M91" s="883"/>
      <c r="N91" s="884"/>
      <c r="O91" s="885"/>
      <c r="P91" s="865"/>
      <c r="Q91" s="877" t="s">
        <v>288</v>
      </c>
      <c r="R91" s="878"/>
      <c r="S91" s="877"/>
      <c r="T91" s="877"/>
      <c r="U91" s="879"/>
      <c r="V91" s="880"/>
      <c r="W91" s="881"/>
      <c r="X91" s="882"/>
      <c r="Y91" s="881"/>
      <c r="Z91" s="883"/>
      <c r="AA91" s="884"/>
      <c r="AB91" s="885"/>
      <c r="AC91" s="886"/>
      <c r="AD91" s="877" t="s">
        <v>1498</v>
      </c>
      <c r="AE91" s="878"/>
      <c r="AF91" s="877"/>
      <c r="AG91" s="877"/>
      <c r="AH91" s="879"/>
      <c r="AI91" s="880"/>
      <c r="AJ91" s="881"/>
      <c r="AK91" s="882"/>
      <c r="AL91" s="881"/>
      <c r="AM91" s="883"/>
      <c r="AN91" s="884"/>
      <c r="AO91" s="885"/>
    </row>
    <row r="92" spans="1:41" ht="15">
      <c r="A92" s="886"/>
      <c r="B92" s="946"/>
      <c r="C92" s="886"/>
      <c r="D92" s="877" t="s">
        <v>350</v>
      </c>
      <c r="E92" s="878"/>
      <c r="F92" s="877"/>
      <c r="G92" s="877"/>
      <c r="H92" s="879"/>
      <c r="I92" s="880"/>
      <c r="J92" s="881"/>
      <c r="K92" s="882"/>
      <c r="L92" s="881"/>
      <c r="M92" s="883"/>
      <c r="N92" s="884"/>
      <c r="O92" s="885"/>
      <c r="P92" s="865"/>
      <c r="Q92" s="877" t="s">
        <v>288</v>
      </c>
      <c r="R92" s="878"/>
      <c r="S92" s="877"/>
      <c r="T92" s="877"/>
      <c r="U92" s="879"/>
      <c r="V92" s="880"/>
      <c r="W92" s="881"/>
      <c r="X92" s="882"/>
      <c r="Y92" s="881"/>
      <c r="Z92" s="883"/>
      <c r="AA92" s="884"/>
      <c r="AB92" s="885"/>
      <c r="AC92" s="886"/>
      <c r="AD92" s="877" t="s">
        <v>1498</v>
      </c>
      <c r="AE92" s="878"/>
      <c r="AF92" s="877"/>
      <c r="AG92" s="877"/>
      <c r="AH92" s="879"/>
      <c r="AI92" s="880"/>
      <c r="AJ92" s="881"/>
      <c r="AK92" s="882"/>
      <c r="AL92" s="881"/>
      <c r="AM92" s="883"/>
      <c r="AN92" s="884"/>
      <c r="AO92" s="885"/>
    </row>
    <row r="93" spans="1:41" ht="15">
      <c r="A93" s="886"/>
      <c r="B93" s="946"/>
      <c r="C93" s="886"/>
      <c r="D93" s="877" t="s">
        <v>350</v>
      </c>
      <c r="E93" s="878"/>
      <c r="F93" s="877"/>
      <c r="G93" s="877"/>
      <c r="H93" s="879"/>
      <c r="I93" s="880"/>
      <c r="J93" s="881"/>
      <c r="K93" s="882"/>
      <c r="L93" s="881"/>
      <c r="M93" s="883"/>
      <c r="N93" s="884"/>
      <c r="O93" s="885"/>
      <c r="P93" s="865"/>
      <c r="Q93" s="877" t="s">
        <v>288</v>
      </c>
      <c r="R93" s="878"/>
      <c r="S93" s="877"/>
      <c r="T93" s="877"/>
      <c r="U93" s="879"/>
      <c r="V93" s="880"/>
      <c r="W93" s="881"/>
      <c r="X93" s="882"/>
      <c r="Y93" s="881"/>
      <c r="Z93" s="883"/>
      <c r="AA93" s="884"/>
      <c r="AB93" s="885"/>
      <c r="AC93" s="886"/>
      <c r="AD93" s="877" t="s">
        <v>1498</v>
      </c>
      <c r="AE93" s="878"/>
      <c r="AF93" s="877"/>
      <c r="AG93" s="877"/>
      <c r="AH93" s="879"/>
      <c r="AI93" s="880"/>
      <c r="AJ93" s="881"/>
      <c r="AK93" s="882"/>
      <c r="AL93" s="881"/>
      <c r="AM93" s="883"/>
      <c r="AN93" s="884"/>
      <c r="AO93" s="885"/>
    </row>
    <row r="94" spans="1:41" ht="15">
      <c r="A94" s="886"/>
      <c r="B94" s="946"/>
      <c r="C94" s="886"/>
      <c r="D94" s="877" t="s">
        <v>350</v>
      </c>
      <c r="E94" s="878"/>
      <c r="F94" s="877"/>
      <c r="G94" s="877"/>
      <c r="H94" s="879"/>
      <c r="I94" s="880"/>
      <c r="J94" s="881"/>
      <c r="K94" s="882"/>
      <c r="L94" s="881"/>
      <c r="M94" s="883"/>
      <c r="N94" s="884"/>
      <c r="O94" s="885"/>
      <c r="P94" s="865"/>
      <c r="Q94" s="877" t="s">
        <v>288</v>
      </c>
      <c r="R94" s="878"/>
      <c r="S94" s="877"/>
      <c r="T94" s="877"/>
      <c r="U94" s="879"/>
      <c r="V94" s="880"/>
      <c r="W94" s="881"/>
      <c r="X94" s="882"/>
      <c r="Y94" s="881"/>
      <c r="Z94" s="883"/>
      <c r="AA94" s="884"/>
      <c r="AB94" s="885"/>
      <c r="AC94" s="886"/>
      <c r="AD94" s="877" t="s">
        <v>1498</v>
      </c>
      <c r="AE94" s="878"/>
      <c r="AF94" s="877"/>
      <c r="AG94" s="877"/>
      <c r="AH94" s="879"/>
      <c r="AI94" s="880"/>
      <c r="AJ94" s="881"/>
      <c r="AK94" s="882"/>
      <c r="AL94" s="881"/>
      <c r="AM94" s="883"/>
      <c r="AN94" s="884"/>
      <c r="AO94" s="885"/>
    </row>
    <row r="95" spans="1:41" ht="15">
      <c r="A95" s="886"/>
      <c r="B95" s="946"/>
      <c r="C95" s="886"/>
      <c r="D95" s="877" t="s">
        <v>350</v>
      </c>
      <c r="E95" s="878"/>
      <c r="F95" s="877"/>
      <c r="G95" s="877"/>
      <c r="H95" s="879"/>
      <c r="I95" s="880"/>
      <c r="J95" s="881"/>
      <c r="K95" s="882"/>
      <c r="L95" s="881"/>
      <c r="M95" s="883"/>
      <c r="N95" s="884"/>
      <c r="O95" s="885"/>
      <c r="P95" s="865"/>
      <c r="Q95" s="877" t="s">
        <v>288</v>
      </c>
      <c r="R95" s="878"/>
      <c r="S95" s="877"/>
      <c r="T95" s="877"/>
      <c r="U95" s="879"/>
      <c r="V95" s="880"/>
      <c r="W95" s="881"/>
      <c r="X95" s="882"/>
      <c r="Y95" s="881"/>
      <c r="Z95" s="883"/>
      <c r="AA95" s="884"/>
      <c r="AB95" s="885"/>
      <c r="AC95" s="886"/>
      <c r="AD95" s="877" t="s">
        <v>1498</v>
      </c>
      <c r="AE95" s="878"/>
      <c r="AF95" s="877"/>
      <c r="AG95" s="877"/>
      <c r="AH95" s="879"/>
      <c r="AI95" s="880"/>
      <c r="AJ95" s="881"/>
      <c r="AK95" s="882"/>
      <c r="AL95" s="881"/>
      <c r="AM95" s="883"/>
      <c r="AN95" s="884"/>
      <c r="AO95" s="885"/>
    </row>
    <row r="96" spans="1:41" ht="15">
      <c r="A96" s="886"/>
      <c r="B96" s="946"/>
      <c r="C96" s="886"/>
      <c r="D96" s="877" t="s">
        <v>350</v>
      </c>
      <c r="E96" s="878"/>
      <c r="F96" s="877"/>
      <c r="G96" s="877"/>
      <c r="H96" s="879"/>
      <c r="I96" s="880"/>
      <c r="J96" s="881"/>
      <c r="K96" s="882"/>
      <c r="L96" s="881"/>
      <c r="M96" s="883"/>
      <c r="N96" s="884"/>
      <c r="O96" s="885"/>
      <c r="P96" s="865"/>
      <c r="Q96" s="877" t="s">
        <v>288</v>
      </c>
      <c r="R96" s="878"/>
      <c r="S96" s="877"/>
      <c r="T96" s="877"/>
      <c r="U96" s="879"/>
      <c r="V96" s="880"/>
      <c r="W96" s="881"/>
      <c r="X96" s="882"/>
      <c r="Y96" s="881"/>
      <c r="Z96" s="883"/>
      <c r="AA96" s="884"/>
      <c r="AB96" s="885"/>
      <c r="AC96" s="886"/>
      <c r="AD96" s="877" t="s">
        <v>1498</v>
      </c>
      <c r="AE96" s="878"/>
      <c r="AF96" s="877"/>
      <c r="AG96" s="877"/>
      <c r="AH96" s="879"/>
      <c r="AI96" s="880"/>
      <c r="AJ96" s="881"/>
      <c r="AK96" s="882"/>
      <c r="AL96" s="881"/>
      <c r="AM96" s="883"/>
      <c r="AN96" s="884"/>
      <c r="AO96" s="885"/>
    </row>
    <row r="97" spans="1:41" ht="15">
      <c r="A97" s="886"/>
      <c r="B97" s="946"/>
      <c r="C97" s="886"/>
      <c r="D97" s="877" t="s">
        <v>350</v>
      </c>
      <c r="E97" s="878"/>
      <c r="F97" s="877"/>
      <c r="G97" s="877"/>
      <c r="H97" s="879"/>
      <c r="I97" s="880"/>
      <c r="J97" s="881"/>
      <c r="K97" s="882"/>
      <c r="L97" s="881"/>
      <c r="M97" s="883"/>
      <c r="N97" s="884"/>
      <c r="O97" s="885"/>
      <c r="P97" s="865"/>
      <c r="Q97" s="877" t="s">
        <v>288</v>
      </c>
      <c r="R97" s="878"/>
      <c r="S97" s="877"/>
      <c r="T97" s="877"/>
      <c r="U97" s="879"/>
      <c r="V97" s="880"/>
      <c r="W97" s="881"/>
      <c r="X97" s="882"/>
      <c r="Y97" s="881"/>
      <c r="Z97" s="883"/>
      <c r="AA97" s="884"/>
      <c r="AB97" s="885"/>
      <c r="AC97" s="886"/>
      <c r="AD97" s="877" t="s">
        <v>1498</v>
      </c>
      <c r="AE97" s="878"/>
      <c r="AF97" s="877"/>
      <c r="AG97" s="877"/>
      <c r="AH97" s="879"/>
      <c r="AI97" s="880"/>
      <c r="AJ97" s="881"/>
      <c r="AK97" s="882"/>
      <c r="AL97" s="881"/>
      <c r="AM97" s="883"/>
      <c r="AN97" s="884"/>
      <c r="AO97" s="885"/>
    </row>
    <row r="98" spans="1:41" ht="15">
      <c r="A98" s="886"/>
      <c r="B98" s="946"/>
      <c r="C98" s="886"/>
      <c r="D98" s="877" t="s">
        <v>350</v>
      </c>
      <c r="E98" s="878"/>
      <c r="F98" s="877"/>
      <c r="G98" s="877"/>
      <c r="H98" s="879"/>
      <c r="I98" s="880"/>
      <c r="J98" s="881"/>
      <c r="K98" s="882"/>
      <c r="L98" s="881"/>
      <c r="M98" s="883"/>
      <c r="N98" s="884"/>
      <c r="O98" s="885"/>
      <c r="P98" s="865"/>
      <c r="Q98" s="877" t="s">
        <v>288</v>
      </c>
      <c r="R98" s="878"/>
      <c r="S98" s="877"/>
      <c r="T98" s="877"/>
      <c r="U98" s="879"/>
      <c r="V98" s="880"/>
      <c r="W98" s="881"/>
      <c r="X98" s="882"/>
      <c r="Y98" s="881"/>
      <c r="Z98" s="883"/>
      <c r="AA98" s="884"/>
      <c r="AB98" s="885"/>
      <c r="AC98" s="886"/>
      <c r="AD98" s="877" t="s">
        <v>1498</v>
      </c>
      <c r="AE98" s="878"/>
      <c r="AF98" s="877"/>
      <c r="AG98" s="877"/>
      <c r="AH98" s="879"/>
      <c r="AI98" s="880"/>
      <c r="AJ98" s="881"/>
      <c r="AK98" s="882"/>
      <c r="AL98" s="881"/>
      <c r="AM98" s="883"/>
      <c r="AN98" s="884"/>
      <c r="AO98" s="885"/>
    </row>
    <row r="99" spans="1:41" ht="15">
      <c r="A99" s="886"/>
      <c r="B99" s="946"/>
      <c r="C99" s="886"/>
      <c r="D99" s="877" t="s">
        <v>350</v>
      </c>
      <c r="E99" s="878"/>
      <c r="F99" s="877"/>
      <c r="G99" s="877"/>
      <c r="H99" s="879"/>
      <c r="I99" s="880"/>
      <c r="J99" s="881"/>
      <c r="K99" s="882"/>
      <c r="L99" s="881"/>
      <c r="M99" s="883"/>
      <c r="N99" s="884"/>
      <c r="O99" s="885"/>
      <c r="P99" s="865"/>
      <c r="Q99" s="877" t="s">
        <v>288</v>
      </c>
      <c r="R99" s="878"/>
      <c r="S99" s="877"/>
      <c r="T99" s="877"/>
      <c r="U99" s="879"/>
      <c r="V99" s="880"/>
      <c r="W99" s="881"/>
      <c r="X99" s="882"/>
      <c r="Y99" s="881"/>
      <c r="Z99" s="883"/>
      <c r="AA99" s="884"/>
      <c r="AB99" s="885"/>
      <c r="AC99" s="886"/>
      <c r="AD99" s="877" t="s">
        <v>1498</v>
      </c>
      <c r="AE99" s="878"/>
      <c r="AF99" s="877"/>
      <c r="AG99" s="877"/>
      <c r="AH99" s="879"/>
      <c r="AI99" s="880"/>
      <c r="AJ99" s="881"/>
      <c r="AK99" s="882"/>
      <c r="AL99" s="881"/>
      <c r="AM99" s="883"/>
      <c r="AN99" s="884"/>
      <c r="AO99" s="885"/>
    </row>
    <row r="100" spans="1:41" ht="15">
      <c r="A100" s="886"/>
      <c r="B100" s="946"/>
      <c r="C100" s="886"/>
      <c r="D100" s="877" t="s">
        <v>350</v>
      </c>
      <c r="E100" s="878"/>
      <c r="F100" s="877"/>
      <c r="G100" s="877"/>
      <c r="H100" s="879"/>
      <c r="I100" s="880"/>
      <c r="J100" s="881"/>
      <c r="K100" s="882"/>
      <c r="L100" s="881"/>
      <c r="M100" s="883"/>
      <c r="N100" s="884"/>
      <c r="O100" s="885"/>
      <c r="P100" s="865"/>
      <c r="Q100" s="877" t="s">
        <v>288</v>
      </c>
      <c r="R100" s="878"/>
      <c r="S100" s="877"/>
      <c r="T100" s="877"/>
      <c r="U100" s="879"/>
      <c r="V100" s="880"/>
      <c r="W100" s="881"/>
      <c r="X100" s="882"/>
      <c r="Y100" s="881"/>
      <c r="Z100" s="883"/>
      <c r="AA100" s="884"/>
      <c r="AB100" s="885"/>
      <c r="AC100" s="886"/>
      <c r="AD100" s="877" t="s">
        <v>1498</v>
      </c>
      <c r="AE100" s="878"/>
      <c r="AF100" s="877"/>
      <c r="AG100" s="877"/>
      <c r="AH100" s="879"/>
      <c r="AI100" s="880"/>
      <c r="AJ100" s="881"/>
      <c r="AK100" s="882"/>
      <c r="AL100" s="881"/>
      <c r="AM100" s="883"/>
      <c r="AN100" s="884"/>
      <c r="AO100" s="885"/>
    </row>
    <row r="101" spans="1:41" ht="15">
      <c r="A101" s="886"/>
      <c r="B101" s="946"/>
      <c r="C101" s="886"/>
      <c r="D101" s="877" t="s">
        <v>350</v>
      </c>
      <c r="E101" s="878"/>
      <c r="F101" s="877"/>
      <c r="G101" s="877"/>
      <c r="H101" s="879"/>
      <c r="I101" s="880"/>
      <c r="J101" s="881"/>
      <c r="K101" s="882"/>
      <c r="L101" s="881"/>
      <c r="M101" s="883"/>
      <c r="N101" s="884"/>
      <c r="O101" s="885"/>
      <c r="P101" s="865"/>
      <c r="Q101" s="877" t="s">
        <v>288</v>
      </c>
      <c r="R101" s="878"/>
      <c r="S101" s="877"/>
      <c r="T101" s="877"/>
      <c r="U101" s="879"/>
      <c r="V101" s="880"/>
      <c r="W101" s="881"/>
      <c r="X101" s="882"/>
      <c r="Y101" s="881"/>
      <c r="Z101" s="883"/>
      <c r="AA101" s="884"/>
      <c r="AB101" s="885"/>
      <c r="AC101" s="886"/>
      <c r="AD101" s="877" t="s">
        <v>1498</v>
      </c>
      <c r="AE101" s="878"/>
      <c r="AF101" s="877"/>
      <c r="AG101" s="877"/>
      <c r="AH101" s="879"/>
      <c r="AI101" s="880"/>
      <c r="AJ101" s="881"/>
      <c r="AK101" s="882"/>
      <c r="AL101" s="881"/>
      <c r="AM101" s="883"/>
      <c r="AN101" s="884"/>
      <c r="AO101" s="885"/>
    </row>
    <row r="102" spans="1:41" ht="15">
      <c r="A102" s="886"/>
      <c r="B102" s="946"/>
      <c r="C102" s="886"/>
      <c r="D102" s="877" t="s">
        <v>350</v>
      </c>
      <c r="E102" s="878"/>
      <c r="F102" s="877"/>
      <c r="G102" s="877"/>
      <c r="H102" s="879"/>
      <c r="I102" s="880"/>
      <c r="J102" s="881"/>
      <c r="K102" s="882"/>
      <c r="L102" s="881"/>
      <c r="M102" s="883"/>
      <c r="N102" s="884"/>
      <c r="O102" s="885"/>
      <c r="P102" s="865"/>
      <c r="Q102" s="877" t="s">
        <v>288</v>
      </c>
      <c r="R102" s="878"/>
      <c r="S102" s="877"/>
      <c r="T102" s="877"/>
      <c r="U102" s="879"/>
      <c r="V102" s="880"/>
      <c r="W102" s="881"/>
      <c r="X102" s="882"/>
      <c r="Y102" s="881"/>
      <c r="Z102" s="883"/>
      <c r="AA102" s="884"/>
      <c r="AB102" s="885"/>
      <c r="AC102" s="886"/>
      <c r="AD102" s="877" t="s">
        <v>1498</v>
      </c>
      <c r="AE102" s="878"/>
      <c r="AF102" s="877"/>
      <c r="AG102" s="877"/>
      <c r="AH102" s="879"/>
      <c r="AI102" s="880"/>
      <c r="AJ102" s="881"/>
      <c r="AK102" s="882"/>
      <c r="AL102" s="881"/>
      <c r="AM102" s="883"/>
      <c r="AN102" s="884"/>
      <c r="AO102" s="885"/>
    </row>
    <row r="103" spans="1:41" ht="15">
      <c r="A103" s="886"/>
      <c r="B103" s="946"/>
      <c r="C103" s="886"/>
      <c r="D103" s="877" t="s">
        <v>350</v>
      </c>
      <c r="E103" s="878"/>
      <c r="F103" s="877"/>
      <c r="G103" s="877"/>
      <c r="H103" s="879"/>
      <c r="I103" s="880"/>
      <c r="J103" s="881"/>
      <c r="K103" s="882"/>
      <c r="L103" s="881"/>
      <c r="M103" s="883"/>
      <c r="N103" s="884"/>
      <c r="O103" s="885"/>
      <c r="P103" s="865"/>
      <c r="Q103" s="877" t="s">
        <v>288</v>
      </c>
      <c r="R103" s="878"/>
      <c r="S103" s="877"/>
      <c r="T103" s="877"/>
      <c r="U103" s="879"/>
      <c r="V103" s="880"/>
      <c r="W103" s="881"/>
      <c r="X103" s="882"/>
      <c r="Y103" s="881"/>
      <c r="Z103" s="883"/>
      <c r="AA103" s="884"/>
      <c r="AB103" s="885"/>
      <c r="AC103" s="886"/>
      <c r="AD103" s="877" t="s">
        <v>1498</v>
      </c>
      <c r="AE103" s="878"/>
      <c r="AF103" s="877"/>
      <c r="AG103" s="877"/>
      <c r="AH103" s="879"/>
      <c r="AI103" s="880"/>
      <c r="AJ103" s="881"/>
      <c r="AK103" s="882"/>
      <c r="AL103" s="881"/>
      <c r="AM103" s="883"/>
      <c r="AN103" s="884"/>
      <c r="AO103" s="885"/>
    </row>
    <row r="104" spans="1:41" ht="15">
      <c r="A104" s="886"/>
      <c r="B104" s="946"/>
      <c r="C104" s="886"/>
      <c r="D104" s="877" t="s">
        <v>350</v>
      </c>
      <c r="E104" s="878"/>
      <c r="F104" s="877"/>
      <c r="G104" s="877"/>
      <c r="H104" s="879"/>
      <c r="I104" s="880"/>
      <c r="J104" s="881"/>
      <c r="K104" s="882"/>
      <c r="L104" s="881"/>
      <c r="M104" s="883"/>
      <c r="N104" s="884"/>
      <c r="O104" s="885"/>
      <c r="P104" s="865"/>
      <c r="Q104" s="877" t="s">
        <v>288</v>
      </c>
      <c r="R104" s="878"/>
      <c r="S104" s="877"/>
      <c r="T104" s="877"/>
      <c r="U104" s="879"/>
      <c r="V104" s="880"/>
      <c r="W104" s="881"/>
      <c r="X104" s="882"/>
      <c r="Y104" s="881"/>
      <c r="Z104" s="883"/>
      <c r="AA104" s="884"/>
      <c r="AB104" s="885"/>
      <c r="AC104" s="886"/>
      <c r="AD104" s="877" t="s">
        <v>1498</v>
      </c>
      <c r="AE104" s="878"/>
      <c r="AF104" s="877"/>
      <c r="AG104" s="877"/>
      <c r="AH104" s="879"/>
      <c r="AI104" s="880"/>
      <c r="AJ104" s="881"/>
      <c r="AK104" s="882"/>
      <c r="AL104" s="881"/>
      <c r="AM104" s="883"/>
      <c r="AN104" s="884"/>
      <c r="AO104" s="885"/>
    </row>
    <row r="105" spans="1:41" ht="15">
      <c r="A105" s="886"/>
      <c r="B105" s="946"/>
      <c r="C105" s="886"/>
      <c r="D105" s="877" t="s">
        <v>350</v>
      </c>
      <c r="E105" s="878"/>
      <c r="F105" s="877"/>
      <c r="G105" s="877"/>
      <c r="H105" s="879"/>
      <c r="I105" s="880"/>
      <c r="J105" s="881"/>
      <c r="K105" s="882"/>
      <c r="L105" s="881"/>
      <c r="M105" s="883"/>
      <c r="N105" s="884"/>
      <c r="O105" s="885"/>
      <c r="P105" s="865"/>
      <c r="Q105" s="877" t="s">
        <v>288</v>
      </c>
      <c r="R105" s="878"/>
      <c r="S105" s="877"/>
      <c r="T105" s="877"/>
      <c r="U105" s="879"/>
      <c r="V105" s="880"/>
      <c r="W105" s="881"/>
      <c r="X105" s="882"/>
      <c r="Y105" s="881"/>
      <c r="Z105" s="883"/>
      <c r="AA105" s="884"/>
      <c r="AB105" s="885"/>
      <c r="AC105" s="886"/>
      <c r="AD105" s="877" t="s">
        <v>1498</v>
      </c>
      <c r="AE105" s="878"/>
      <c r="AF105" s="877"/>
      <c r="AG105" s="877"/>
      <c r="AH105" s="879"/>
      <c r="AI105" s="880"/>
      <c r="AJ105" s="881"/>
      <c r="AK105" s="882"/>
      <c r="AL105" s="881"/>
      <c r="AM105" s="883"/>
      <c r="AN105" s="884"/>
      <c r="AO105" s="885"/>
    </row>
    <row r="106" spans="1:41" ht="15">
      <c r="A106" s="886"/>
      <c r="B106" s="946"/>
      <c r="C106" s="886"/>
      <c r="D106" s="877" t="s">
        <v>350</v>
      </c>
      <c r="E106" s="878"/>
      <c r="F106" s="877"/>
      <c r="G106" s="877"/>
      <c r="H106" s="879"/>
      <c r="I106" s="880"/>
      <c r="J106" s="881"/>
      <c r="K106" s="882"/>
      <c r="L106" s="881"/>
      <c r="M106" s="883"/>
      <c r="N106" s="884"/>
      <c r="O106" s="885"/>
      <c r="P106" s="865"/>
      <c r="Q106" s="877" t="s">
        <v>288</v>
      </c>
      <c r="R106" s="878"/>
      <c r="S106" s="877"/>
      <c r="T106" s="877"/>
      <c r="U106" s="879"/>
      <c r="V106" s="880"/>
      <c r="W106" s="881"/>
      <c r="X106" s="882"/>
      <c r="Y106" s="881"/>
      <c r="Z106" s="883"/>
      <c r="AA106" s="884"/>
      <c r="AB106" s="885"/>
      <c r="AC106" s="886"/>
      <c r="AD106" s="877" t="s">
        <v>1498</v>
      </c>
      <c r="AE106" s="878"/>
      <c r="AF106" s="877"/>
      <c r="AG106" s="877"/>
      <c r="AH106" s="879"/>
      <c r="AI106" s="880"/>
      <c r="AJ106" s="881"/>
      <c r="AK106" s="882"/>
      <c r="AL106" s="881"/>
      <c r="AM106" s="883"/>
      <c r="AN106" s="884"/>
      <c r="AO106" s="885"/>
    </row>
    <row r="107" spans="1:41" ht="15">
      <c r="A107" s="886"/>
      <c r="B107" s="946"/>
      <c r="C107" s="886"/>
      <c r="D107" s="877" t="s">
        <v>350</v>
      </c>
      <c r="E107" s="878"/>
      <c r="F107" s="877"/>
      <c r="G107" s="877"/>
      <c r="H107" s="879"/>
      <c r="I107" s="880"/>
      <c r="J107" s="881"/>
      <c r="K107" s="882"/>
      <c r="L107" s="881"/>
      <c r="M107" s="883"/>
      <c r="N107" s="884"/>
      <c r="O107" s="885"/>
      <c r="P107" s="865"/>
      <c r="Q107" s="877" t="s">
        <v>288</v>
      </c>
      <c r="R107" s="878"/>
      <c r="S107" s="877"/>
      <c r="T107" s="877"/>
      <c r="U107" s="879"/>
      <c r="V107" s="880"/>
      <c r="W107" s="881"/>
      <c r="X107" s="882"/>
      <c r="Y107" s="881"/>
      <c r="Z107" s="883"/>
      <c r="AA107" s="884"/>
      <c r="AB107" s="885"/>
      <c r="AC107" s="886"/>
      <c r="AD107" s="877" t="s">
        <v>1498</v>
      </c>
      <c r="AE107" s="878"/>
      <c r="AF107" s="877"/>
      <c r="AG107" s="877"/>
      <c r="AH107" s="879"/>
      <c r="AI107" s="880"/>
      <c r="AJ107" s="881"/>
      <c r="AK107" s="882"/>
      <c r="AL107" s="881"/>
      <c r="AM107" s="883"/>
      <c r="AN107" s="884"/>
      <c r="AO107" s="885"/>
    </row>
    <row r="108" spans="1:41" ht="15">
      <c r="A108" s="886"/>
      <c r="B108" s="946"/>
      <c r="C108" s="886"/>
      <c r="D108" s="877" t="s">
        <v>350</v>
      </c>
      <c r="E108" s="878"/>
      <c r="F108" s="877"/>
      <c r="G108" s="877"/>
      <c r="H108" s="879"/>
      <c r="I108" s="880"/>
      <c r="J108" s="881"/>
      <c r="K108" s="882"/>
      <c r="L108" s="881"/>
      <c r="M108" s="883"/>
      <c r="N108" s="884"/>
      <c r="O108" s="885"/>
      <c r="P108" s="865"/>
      <c r="Q108" s="877" t="s">
        <v>288</v>
      </c>
      <c r="R108" s="878"/>
      <c r="S108" s="877"/>
      <c r="T108" s="877"/>
      <c r="U108" s="879"/>
      <c r="V108" s="880"/>
      <c r="W108" s="881"/>
      <c r="X108" s="882"/>
      <c r="Y108" s="881"/>
      <c r="Z108" s="883"/>
      <c r="AA108" s="884"/>
      <c r="AB108" s="885"/>
      <c r="AC108" s="886"/>
      <c r="AD108" s="877" t="s">
        <v>1498</v>
      </c>
      <c r="AE108" s="878"/>
      <c r="AF108" s="877"/>
      <c r="AG108" s="877"/>
      <c r="AH108" s="879"/>
      <c r="AI108" s="880"/>
      <c r="AJ108" s="881"/>
      <c r="AK108" s="882"/>
      <c r="AL108" s="881"/>
      <c r="AM108" s="883"/>
      <c r="AN108" s="884"/>
      <c r="AO108" s="885"/>
    </row>
    <row r="109" spans="1:41" ht="15">
      <c r="A109" s="886"/>
      <c r="B109" s="946"/>
      <c r="C109" s="886"/>
      <c r="D109" s="877" t="s">
        <v>350</v>
      </c>
      <c r="E109" s="878"/>
      <c r="F109" s="877"/>
      <c r="G109" s="877"/>
      <c r="H109" s="879"/>
      <c r="I109" s="880"/>
      <c r="J109" s="881"/>
      <c r="K109" s="882"/>
      <c r="L109" s="881"/>
      <c r="M109" s="883"/>
      <c r="N109" s="884"/>
      <c r="O109" s="885"/>
      <c r="P109" s="865"/>
      <c r="Q109" s="877" t="s">
        <v>288</v>
      </c>
      <c r="R109" s="878"/>
      <c r="S109" s="877"/>
      <c r="T109" s="877"/>
      <c r="U109" s="879"/>
      <c r="V109" s="880"/>
      <c r="W109" s="881"/>
      <c r="X109" s="882"/>
      <c r="Y109" s="881"/>
      <c r="Z109" s="883"/>
      <c r="AA109" s="884"/>
      <c r="AB109" s="885"/>
      <c r="AC109" s="886"/>
      <c r="AD109" s="877" t="s">
        <v>1498</v>
      </c>
      <c r="AE109" s="878"/>
      <c r="AF109" s="877"/>
      <c r="AG109" s="877"/>
      <c r="AH109" s="879"/>
      <c r="AI109" s="880"/>
      <c r="AJ109" s="881"/>
      <c r="AK109" s="882"/>
      <c r="AL109" s="881"/>
      <c r="AM109" s="883"/>
      <c r="AN109" s="884"/>
      <c r="AO109" s="885"/>
    </row>
    <row r="110" spans="1:41" ht="15">
      <c r="A110" s="886"/>
      <c r="B110" s="946"/>
      <c r="C110" s="886"/>
      <c r="D110" s="877" t="s">
        <v>350</v>
      </c>
      <c r="E110" s="878"/>
      <c r="F110" s="877"/>
      <c r="G110" s="877"/>
      <c r="H110" s="879"/>
      <c r="I110" s="880"/>
      <c r="J110" s="881"/>
      <c r="K110" s="882"/>
      <c r="L110" s="881"/>
      <c r="M110" s="883"/>
      <c r="N110" s="884"/>
      <c r="O110" s="885"/>
      <c r="P110" s="865"/>
      <c r="Q110" s="877" t="s">
        <v>288</v>
      </c>
      <c r="R110" s="878"/>
      <c r="S110" s="877"/>
      <c r="T110" s="877"/>
      <c r="U110" s="879"/>
      <c r="V110" s="880"/>
      <c r="W110" s="881"/>
      <c r="X110" s="882"/>
      <c r="Y110" s="881"/>
      <c r="Z110" s="883"/>
      <c r="AA110" s="884"/>
      <c r="AB110" s="885"/>
      <c r="AC110" s="886"/>
      <c r="AD110" s="877" t="s">
        <v>1498</v>
      </c>
      <c r="AE110" s="878"/>
      <c r="AF110" s="877"/>
      <c r="AG110" s="877"/>
      <c r="AH110" s="879"/>
      <c r="AI110" s="880"/>
      <c r="AJ110" s="881"/>
      <c r="AK110" s="882"/>
      <c r="AL110" s="881"/>
      <c r="AM110" s="883"/>
      <c r="AN110" s="884"/>
      <c r="AO110" s="885"/>
    </row>
    <row r="111" spans="1:41" ht="15">
      <c r="A111" s="886"/>
      <c r="B111" s="946"/>
      <c r="C111" s="886"/>
      <c r="D111" s="877" t="s">
        <v>350</v>
      </c>
      <c r="E111" s="878"/>
      <c r="F111" s="877"/>
      <c r="G111" s="877"/>
      <c r="H111" s="879"/>
      <c r="I111" s="880"/>
      <c r="J111" s="881"/>
      <c r="K111" s="882"/>
      <c r="L111" s="881"/>
      <c r="M111" s="883"/>
      <c r="N111" s="884"/>
      <c r="O111" s="885"/>
      <c r="P111" s="865"/>
      <c r="Q111" s="877" t="s">
        <v>288</v>
      </c>
      <c r="R111" s="878"/>
      <c r="S111" s="877"/>
      <c r="T111" s="877"/>
      <c r="U111" s="879"/>
      <c r="V111" s="880"/>
      <c r="W111" s="881"/>
      <c r="X111" s="882"/>
      <c r="Y111" s="881"/>
      <c r="Z111" s="883"/>
      <c r="AA111" s="884"/>
      <c r="AB111" s="885"/>
      <c r="AC111" s="886"/>
      <c r="AD111" s="877" t="s">
        <v>1498</v>
      </c>
      <c r="AE111" s="878"/>
      <c r="AF111" s="877"/>
      <c r="AG111" s="877"/>
      <c r="AH111" s="879"/>
      <c r="AI111" s="880"/>
      <c r="AJ111" s="881"/>
      <c r="AK111" s="882"/>
      <c r="AL111" s="881"/>
      <c r="AM111" s="883"/>
      <c r="AN111" s="884"/>
      <c r="AO111" s="885"/>
    </row>
    <row r="112" spans="1:41" ht="15">
      <c r="A112" s="886"/>
      <c r="B112" s="946"/>
      <c r="C112" s="886"/>
      <c r="D112" s="877" t="s">
        <v>350</v>
      </c>
      <c r="E112" s="878"/>
      <c r="F112" s="877"/>
      <c r="G112" s="877"/>
      <c r="H112" s="879"/>
      <c r="I112" s="880"/>
      <c r="J112" s="881"/>
      <c r="K112" s="882"/>
      <c r="L112" s="881"/>
      <c r="M112" s="883"/>
      <c r="N112" s="884"/>
      <c r="O112" s="885"/>
      <c r="P112" s="865"/>
      <c r="Q112" s="877" t="s">
        <v>288</v>
      </c>
      <c r="R112" s="878"/>
      <c r="S112" s="877"/>
      <c r="T112" s="877"/>
      <c r="U112" s="879"/>
      <c r="V112" s="880"/>
      <c r="W112" s="881"/>
      <c r="X112" s="882"/>
      <c r="Y112" s="881"/>
      <c r="Z112" s="883"/>
      <c r="AA112" s="884"/>
      <c r="AB112" s="885"/>
      <c r="AC112" s="886"/>
      <c r="AD112" s="877" t="s">
        <v>1498</v>
      </c>
      <c r="AE112" s="878"/>
      <c r="AF112" s="877"/>
      <c r="AG112" s="877"/>
      <c r="AH112" s="879"/>
      <c r="AI112" s="880"/>
      <c r="AJ112" s="881"/>
      <c r="AK112" s="882"/>
      <c r="AL112" s="881"/>
      <c r="AM112" s="883"/>
      <c r="AN112" s="884"/>
      <c r="AO112" s="885"/>
    </row>
    <row r="113" spans="1:41" ht="15">
      <c r="A113" s="886"/>
      <c r="B113" s="946"/>
      <c r="C113" s="886"/>
      <c r="D113" s="877" t="s">
        <v>350</v>
      </c>
      <c r="E113" s="878"/>
      <c r="F113" s="877"/>
      <c r="G113" s="877"/>
      <c r="H113" s="879"/>
      <c r="I113" s="880"/>
      <c r="J113" s="881"/>
      <c r="K113" s="882"/>
      <c r="L113" s="881"/>
      <c r="M113" s="883"/>
      <c r="N113" s="884"/>
      <c r="O113" s="885"/>
      <c r="P113" s="865"/>
      <c r="Q113" s="877" t="s">
        <v>288</v>
      </c>
      <c r="R113" s="878"/>
      <c r="S113" s="877"/>
      <c r="T113" s="877"/>
      <c r="U113" s="879"/>
      <c r="V113" s="880"/>
      <c r="W113" s="881"/>
      <c r="X113" s="882"/>
      <c r="Y113" s="881"/>
      <c r="Z113" s="883"/>
      <c r="AA113" s="884"/>
      <c r="AB113" s="885"/>
      <c r="AC113" s="886"/>
      <c r="AD113" s="877" t="s">
        <v>1498</v>
      </c>
      <c r="AE113" s="878"/>
      <c r="AF113" s="877"/>
      <c r="AG113" s="877"/>
      <c r="AH113" s="879"/>
      <c r="AI113" s="880"/>
      <c r="AJ113" s="881"/>
      <c r="AK113" s="882"/>
      <c r="AL113" s="881"/>
      <c r="AM113" s="883"/>
      <c r="AN113" s="884"/>
      <c r="AO113" s="885"/>
    </row>
    <row r="114" spans="1:41" ht="15">
      <c r="A114" s="886"/>
      <c r="B114" s="946"/>
      <c r="C114" s="886"/>
      <c r="D114" s="877" t="s">
        <v>350</v>
      </c>
      <c r="E114" s="878"/>
      <c r="F114" s="877"/>
      <c r="G114" s="877"/>
      <c r="H114" s="879"/>
      <c r="I114" s="880"/>
      <c r="J114" s="881"/>
      <c r="K114" s="882"/>
      <c r="L114" s="881"/>
      <c r="M114" s="883"/>
      <c r="N114" s="884"/>
      <c r="O114" s="885"/>
      <c r="P114" s="865"/>
      <c r="Q114" s="877" t="s">
        <v>288</v>
      </c>
      <c r="R114" s="878"/>
      <c r="S114" s="877"/>
      <c r="T114" s="877"/>
      <c r="U114" s="879"/>
      <c r="V114" s="880"/>
      <c r="W114" s="881"/>
      <c r="X114" s="882"/>
      <c r="Y114" s="881"/>
      <c r="Z114" s="883"/>
      <c r="AA114" s="884"/>
      <c r="AB114" s="885"/>
      <c r="AC114" s="886"/>
      <c r="AD114" s="877" t="s">
        <v>1498</v>
      </c>
      <c r="AE114" s="878"/>
      <c r="AF114" s="877"/>
      <c r="AG114" s="877"/>
      <c r="AH114" s="879"/>
      <c r="AI114" s="880"/>
      <c r="AJ114" s="881"/>
      <c r="AK114" s="882"/>
      <c r="AL114" s="881"/>
      <c r="AM114" s="883"/>
      <c r="AN114" s="884"/>
      <c r="AO114" s="885"/>
    </row>
    <row r="115" spans="1:41" ht="15">
      <c r="A115" s="886"/>
      <c r="B115" s="946"/>
      <c r="C115" s="886"/>
      <c r="D115" s="877" t="s">
        <v>350</v>
      </c>
      <c r="E115" s="878"/>
      <c r="F115" s="877"/>
      <c r="G115" s="877"/>
      <c r="H115" s="879"/>
      <c r="I115" s="880"/>
      <c r="J115" s="881"/>
      <c r="K115" s="882"/>
      <c r="L115" s="881"/>
      <c r="M115" s="883"/>
      <c r="N115" s="884"/>
      <c r="O115" s="885"/>
      <c r="P115" s="865"/>
      <c r="Q115" s="877" t="s">
        <v>288</v>
      </c>
      <c r="R115" s="878"/>
      <c r="S115" s="877"/>
      <c r="T115" s="877"/>
      <c r="U115" s="879"/>
      <c r="V115" s="880"/>
      <c r="W115" s="881"/>
      <c r="X115" s="882"/>
      <c r="Y115" s="881"/>
      <c r="Z115" s="883"/>
      <c r="AA115" s="884"/>
      <c r="AB115" s="885"/>
      <c r="AC115" s="886"/>
      <c r="AD115" s="877" t="s">
        <v>1498</v>
      </c>
      <c r="AE115" s="878"/>
      <c r="AF115" s="877"/>
      <c r="AG115" s="877"/>
      <c r="AH115" s="879"/>
      <c r="AI115" s="880"/>
      <c r="AJ115" s="881"/>
      <c r="AK115" s="882"/>
      <c r="AL115" s="881"/>
      <c r="AM115" s="883"/>
      <c r="AN115" s="884"/>
      <c r="AO115" s="885"/>
    </row>
    <row r="116" spans="1:41" ht="15">
      <c r="A116" s="886"/>
      <c r="B116" s="946"/>
      <c r="C116" s="886"/>
      <c r="D116" s="877" t="s">
        <v>350</v>
      </c>
      <c r="E116" s="878"/>
      <c r="F116" s="877"/>
      <c r="G116" s="877"/>
      <c r="H116" s="879"/>
      <c r="I116" s="880"/>
      <c r="J116" s="881"/>
      <c r="K116" s="882"/>
      <c r="L116" s="881"/>
      <c r="M116" s="883"/>
      <c r="N116" s="884"/>
      <c r="O116" s="885"/>
      <c r="P116" s="865"/>
      <c r="Q116" s="877" t="s">
        <v>288</v>
      </c>
      <c r="R116" s="878"/>
      <c r="S116" s="877"/>
      <c r="T116" s="877"/>
      <c r="U116" s="879"/>
      <c r="V116" s="880"/>
      <c r="W116" s="881"/>
      <c r="X116" s="882"/>
      <c r="Y116" s="881"/>
      <c r="Z116" s="883"/>
      <c r="AA116" s="884"/>
      <c r="AB116" s="885"/>
      <c r="AC116" s="886"/>
      <c r="AD116" s="877" t="s">
        <v>1498</v>
      </c>
      <c r="AE116" s="878"/>
      <c r="AF116" s="877"/>
      <c r="AG116" s="877"/>
      <c r="AH116" s="879"/>
      <c r="AI116" s="880"/>
      <c r="AJ116" s="881"/>
      <c r="AK116" s="882"/>
      <c r="AL116" s="881"/>
      <c r="AM116" s="883"/>
      <c r="AN116" s="884"/>
      <c r="AO116" s="885"/>
    </row>
    <row r="117" spans="1:41" ht="15">
      <c r="A117" s="886"/>
      <c r="B117" s="946"/>
      <c r="C117" s="886"/>
      <c r="D117" s="877" t="s">
        <v>350</v>
      </c>
      <c r="E117" s="878"/>
      <c r="F117" s="877"/>
      <c r="G117" s="877"/>
      <c r="H117" s="879"/>
      <c r="I117" s="880"/>
      <c r="J117" s="881"/>
      <c r="K117" s="882"/>
      <c r="L117" s="881"/>
      <c r="M117" s="883"/>
      <c r="N117" s="884"/>
      <c r="O117" s="885"/>
      <c r="P117" s="865"/>
      <c r="Q117" s="877" t="s">
        <v>288</v>
      </c>
      <c r="R117" s="878"/>
      <c r="S117" s="877"/>
      <c r="T117" s="877"/>
      <c r="U117" s="879"/>
      <c r="V117" s="880"/>
      <c r="W117" s="881"/>
      <c r="X117" s="882"/>
      <c r="Y117" s="881"/>
      <c r="Z117" s="883"/>
      <c r="AA117" s="884"/>
      <c r="AB117" s="885"/>
      <c r="AC117" s="886"/>
      <c r="AD117" s="877" t="s">
        <v>1498</v>
      </c>
      <c r="AE117" s="878"/>
      <c r="AF117" s="877"/>
      <c r="AG117" s="877"/>
      <c r="AH117" s="879"/>
      <c r="AI117" s="880"/>
      <c r="AJ117" s="881"/>
      <c r="AK117" s="882"/>
      <c r="AL117" s="881"/>
      <c r="AM117" s="883"/>
      <c r="AN117" s="884"/>
      <c r="AO117" s="885"/>
    </row>
    <row r="118" spans="1:41" ht="15">
      <c r="A118" s="886"/>
      <c r="B118" s="946"/>
      <c r="C118" s="886"/>
      <c r="D118" s="877" t="s">
        <v>350</v>
      </c>
      <c r="E118" s="878"/>
      <c r="F118" s="877"/>
      <c r="G118" s="877"/>
      <c r="H118" s="879"/>
      <c r="I118" s="880"/>
      <c r="J118" s="881"/>
      <c r="K118" s="882"/>
      <c r="L118" s="881"/>
      <c r="M118" s="883"/>
      <c r="N118" s="884"/>
      <c r="O118" s="885"/>
      <c r="P118" s="865"/>
      <c r="Q118" s="877" t="s">
        <v>288</v>
      </c>
      <c r="R118" s="878"/>
      <c r="S118" s="877"/>
      <c r="T118" s="877"/>
      <c r="U118" s="879"/>
      <c r="V118" s="880"/>
      <c r="W118" s="881"/>
      <c r="X118" s="882"/>
      <c r="Y118" s="881"/>
      <c r="Z118" s="883"/>
      <c r="AA118" s="884"/>
      <c r="AB118" s="885"/>
      <c r="AC118" s="886"/>
      <c r="AD118" s="877" t="s">
        <v>1498</v>
      </c>
      <c r="AE118" s="878"/>
      <c r="AF118" s="877"/>
      <c r="AG118" s="877"/>
      <c r="AH118" s="879"/>
      <c r="AI118" s="880"/>
      <c r="AJ118" s="881"/>
      <c r="AK118" s="882"/>
      <c r="AL118" s="881"/>
      <c r="AM118" s="883"/>
      <c r="AN118" s="884"/>
      <c r="AO118" s="885"/>
    </row>
    <row r="119" spans="1:41" ht="15">
      <c r="A119" s="886"/>
      <c r="B119" s="946"/>
      <c r="C119" s="886"/>
      <c r="D119" s="877" t="s">
        <v>350</v>
      </c>
      <c r="E119" s="878"/>
      <c r="F119" s="877"/>
      <c r="G119" s="877"/>
      <c r="H119" s="879"/>
      <c r="I119" s="880"/>
      <c r="J119" s="881"/>
      <c r="K119" s="882"/>
      <c r="L119" s="881"/>
      <c r="M119" s="883"/>
      <c r="N119" s="884"/>
      <c r="O119" s="885"/>
      <c r="P119" s="865"/>
      <c r="Q119" s="877" t="s">
        <v>288</v>
      </c>
      <c r="R119" s="878"/>
      <c r="S119" s="877"/>
      <c r="T119" s="877"/>
      <c r="U119" s="879"/>
      <c r="V119" s="880"/>
      <c r="W119" s="881"/>
      <c r="X119" s="882"/>
      <c r="Y119" s="881"/>
      <c r="Z119" s="883"/>
      <c r="AA119" s="884"/>
      <c r="AB119" s="885"/>
      <c r="AC119" s="886"/>
      <c r="AD119" s="877" t="s">
        <v>1498</v>
      </c>
      <c r="AE119" s="878"/>
      <c r="AF119" s="877"/>
      <c r="AG119" s="877"/>
      <c r="AH119" s="879"/>
      <c r="AI119" s="880"/>
      <c r="AJ119" s="881"/>
      <c r="AK119" s="882"/>
      <c r="AL119" s="881"/>
      <c r="AM119" s="883"/>
      <c r="AN119" s="884"/>
      <c r="AO119" s="885"/>
    </row>
    <row r="120" spans="1:41" ht="15">
      <c r="A120" s="886"/>
      <c r="B120" s="946"/>
      <c r="C120" s="886"/>
      <c r="D120" s="877" t="s">
        <v>350</v>
      </c>
      <c r="E120" s="878"/>
      <c r="F120" s="877"/>
      <c r="G120" s="877"/>
      <c r="H120" s="879"/>
      <c r="I120" s="880"/>
      <c r="J120" s="881"/>
      <c r="K120" s="882"/>
      <c r="L120" s="881"/>
      <c r="M120" s="883"/>
      <c r="N120" s="884"/>
      <c r="O120" s="885"/>
      <c r="P120" s="865"/>
      <c r="Q120" s="877" t="s">
        <v>288</v>
      </c>
      <c r="R120" s="878"/>
      <c r="S120" s="877"/>
      <c r="T120" s="877"/>
      <c r="U120" s="879"/>
      <c r="V120" s="880"/>
      <c r="W120" s="881"/>
      <c r="X120" s="882"/>
      <c r="Y120" s="881"/>
      <c r="Z120" s="883"/>
      <c r="AA120" s="884"/>
      <c r="AB120" s="885"/>
      <c r="AC120" s="886"/>
      <c r="AD120" s="877" t="s">
        <v>1498</v>
      </c>
      <c r="AE120" s="878"/>
      <c r="AF120" s="877"/>
      <c r="AG120" s="877"/>
      <c r="AH120" s="879"/>
      <c r="AI120" s="880"/>
      <c r="AJ120" s="881"/>
      <c r="AK120" s="882"/>
      <c r="AL120" s="881"/>
      <c r="AM120" s="883"/>
      <c r="AN120" s="884"/>
      <c r="AO120" s="885"/>
    </row>
    <row r="121" spans="1:41" ht="15">
      <c r="A121" s="886"/>
      <c r="B121" s="946"/>
      <c r="C121" s="886"/>
      <c r="D121" s="877" t="s">
        <v>350</v>
      </c>
      <c r="E121" s="878"/>
      <c r="F121" s="877"/>
      <c r="G121" s="877"/>
      <c r="H121" s="879"/>
      <c r="I121" s="880"/>
      <c r="J121" s="881"/>
      <c r="K121" s="882"/>
      <c r="L121" s="881"/>
      <c r="M121" s="883"/>
      <c r="N121" s="884"/>
      <c r="O121" s="885"/>
      <c r="P121" s="865"/>
      <c r="Q121" s="877" t="s">
        <v>288</v>
      </c>
      <c r="R121" s="878"/>
      <c r="S121" s="877"/>
      <c r="T121" s="877"/>
      <c r="U121" s="879"/>
      <c r="V121" s="880"/>
      <c r="W121" s="881"/>
      <c r="X121" s="882"/>
      <c r="Y121" s="881"/>
      <c r="Z121" s="883"/>
      <c r="AA121" s="884"/>
      <c r="AB121" s="885"/>
      <c r="AC121" s="886"/>
      <c r="AD121" s="877" t="s">
        <v>1498</v>
      </c>
      <c r="AE121" s="878"/>
      <c r="AF121" s="877"/>
      <c r="AG121" s="877"/>
      <c r="AH121" s="879"/>
      <c r="AI121" s="880"/>
      <c r="AJ121" s="881"/>
      <c r="AK121" s="882"/>
      <c r="AL121" s="881"/>
      <c r="AM121" s="883"/>
      <c r="AN121" s="884"/>
      <c r="AO121" s="885"/>
    </row>
    <row r="122" spans="1:41" ht="15">
      <c r="A122" s="886"/>
      <c r="B122" s="946"/>
      <c r="C122" s="886"/>
      <c r="D122" s="877" t="s">
        <v>350</v>
      </c>
      <c r="E122" s="878"/>
      <c r="F122" s="877"/>
      <c r="G122" s="877"/>
      <c r="H122" s="879"/>
      <c r="I122" s="880"/>
      <c r="J122" s="881"/>
      <c r="K122" s="882"/>
      <c r="L122" s="881"/>
      <c r="M122" s="883"/>
      <c r="N122" s="884"/>
      <c r="O122" s="885"/>
      <c r="P122" s="865"/>
      <c r="Q122" s="877" t="s">
        <v>288</v>
      </c>
      <c r="R122" s="878"/>
      <c r="S122" s="877"/>
      <c r="T122" s="877"/>
      <c r="U122" s="879"/>
      <c r="V122" s="880"/>
      <c r="W122" s="881"/>
      <c r="X122" s="882"/>
      <c r="Y122" s="881"/>
      <c r="Z122" s="883"/>
      <c r="AA122" s="884"/>
      <c r="AB122" s="885"/>
      <c r="AC122" s="886"/>
      <c r="AD122" s="877" t="s">
        <v>1498</v>
      </c>
      <c r="AE122" s="878"/>
      <c r="AF122" s="877"/>
      <c r="AG122" s="877"/>
      <c r="AH122" s="879"/>
      <c r="AI122" s="880"/>
      <c r="AJ122" s="881"/>
      <c r="AK122" s="882"/>
      <c r="AL122" s="881"/>
      <c r="AM122" s="883"/>
      <c r="AN122" s="884"/>
      <c r="AO122" s="885"/>
    </row>
    <row r="123" spans="1:41" ht="15">
      <c r="A123" s="886"/>
      <c r="B123" s="946"/>
      <c r="C123" s="886"/>
      <c r="D123" s="877" t="s">
        <v>350</v>
      </c>
      <c r="E123" s="878"/>
      <c r="F123" s="877"/>
      <c r="G123" s="877"/>
      <c r="H123" s="879"/>
      <c r="I123" s="880"/>
      <c r="J123" s="881"/>
      <c r="K123" s="882"/>
      <c r="L123" s="881"/>
      <c r="M123" s="883"/>
      <c r="N123" s="884"/>
      <c r="O123" s="885"/>
      <c r="P123" s="865"/>
      <c r="Q123" s="877" t="s">
        <v>288</v>
      </c>
      <c r="R123" s="878"/>
      <c r="S123" s="877"/>
      <c r="T123" s="877"/>
      <c r="U123" s="879"/>
      <c r="V123" s="880"/>
      <c r="W123" s="881"/>
      <c r="X123" s="882"/>
      <c r="Y123" s="881"/>
      <c r="Z123" s="883"/>
      <c r="AA123" s="884"/>
      <c r="AB123" s="885"/>
      <c r="AC123" s="886"/>
      <c r="AD123" s="877" t="s">
        <v>1498</v>
      </c>
      <c r="AE123" s="878"/>
      <c r="AF123" s="877"/>
      <c r="AG123" s="877"/>
      <c r="AH123" s="879"/>
      <c r="AI123" s="880"/>
      <c r="AJ123" s="881"/>
      <c r="AK123" s="882"/>
      <c r="AL123" s="881"/>
      <c r="AM123" s="883"/>
      <c r="AN123" s="884"/>
      <c r="AO123" s="885"/>
    </row>
    <row r="124" spans="1:41" ht="15">
      <c r="A124" s="886"/>
      <c r="B124" s="946"/>
      <c r="C124" s="886"/>
      <c r="D124" s="877" t="s">
        <v>350</v>
      </c>
      <c r="E124" s="878"/>
      <c r="F124" s="877"/>
      <c r="G124" s="877"/>
      <c r="H124" s="879"/>
      <c r="I124" s="880"/>
      <c r="J124" s="881"/>
      <c r="K124" s="882"/>
      <c r="L124" s="881"/>
      <c r="M124" s="883"/>
      <c r="N124" s="884"/>
      <c r="O124" s="885"/>
      <c r="P124" s="865"/>
      <c r="Q124" s="877" t="s">
        <v>288</v>
      </c>
      <c r="R124" s="878"/>
      <c r="S124" s="877"/>
      <c r="T124" s="877"/>
      <c r="U124" s="879"/>
      <c r="V124" s="880"/>
      <c r="W124" s="881"/>
      <c r="X124" s="882"/>
      <c r="Y124" s="881"/>
      <c r="Z124" s="883"/>
      <c r="AA124" s="884"/>
      <c r="AB124" s="885"/>
      <c r="AC124" s="886"/>
      <c r="AD124" s="877" t="s">
        <v>1498</v>
      </c>
      <c r="AE124" s="878"/>
      <c r="AF124" s="877"/>
      <c r="AG124" s="877"/>
      <c r="AH124" s="879"/>
      <c r="AI124" s="880"/>
      <c r="AJ124" s="881"/>
      <c r="AK124" s="882"/>
      <c r="AL124" s="881"/>
      <c r="AM124" s="883"/>
      <c r="AN124" s="884"/>
      <c r="AO124" s="885"/>
    </row>
    <row r="125" spans="1:41" ht="15">
      <c r="A125" s="886"/>
      <c r="B125" s="946"/>
      <c r="C125" s="886"/>
      <c r="D125" s="877" t="s">
        <v>350</v>
      </c>
      <c r="E125" s="878"/>
      <c r="F125" s="877"/>
      <c r="G125" s="877"/>
      <c r="H125" s="879"/>
      <c r="I125" s="880"/>
      <c r="J125" s="881"/>
      <c r="K125" s="882"/>
      <c r="L125" s="881"/>
      <c r="M125" s="883"/>
      <c r="N125" s="884"/>
      <c r="O125" s="885"/>
      <c r="P125" s="865"/>
      <c r="Q125" s="877" t="s">
        <v>288</v>
      </c>
      <c r="R125" s="878"/>
      <c r="S125" s="877"/>
      <c r="T125" s="877"/>
      <c r="U125" s="879"/>
      <c r="V125" s="880"/>
      <c r="W125" s="881"/>
      <c r="X125" s="882"/>
      <c r="Y125" s="881"/>
      <c r="Z125" s="883"/>
      <c r="AA125" s="884"/>
      <c r="AB125" s="885"/>
      <c r="AC125" s="886"/>
      <c r="AD125" s="877" t="s">
        <v>1498</v>
      </c>
      <c r="AE125" s="878"/>
      <c r="AF125" s="877"/>
      <c r="AG125" s="877"/>
      <c r="AH125" s="879"/>
      <c r="AI125" s="880"/>
      <c r="AJ125" s="881"/>
      <c r="AK125" s="882"/>
      <c r="AL125" s="881"/>
      <c r="AM125" s="883"/>
      <c r="AN125" s="884"/>
      <c r="AO125" s="885"/>
    </row>
    <row r="126" spans="1:41" ht="15">
      <c r="A126" s="886"/>
      <c r="B126" s="946"/>
      <c r="C126" s="886"/>
      <c r="D126" s="877" t="s">
        <v>350</v>
      </c>
      <c r="E126" s="878"/>
      <c r="F126" s="877"/>
      <c r="G126" s="877"/>
      <c r="H126" s="879"/>
      <c r="I126" s="880"/>
      <c r="J126" s="881"/>
      <c r="K126" s="882"/>
      <c r="L126" s="881"/>
      <c r="M126" s="883"/>
      <c r="N126" s="884"/>
      <c r="O126" s="885"/>
      <c r="P126" s="865"/>
      <c r="Q126" s="877" t="s">
        <v>288</v>
      </c>
      <c r="R126" s="878"/>
      <c r="S126" s="877"/>
      <c r="T126" s="877"/>
      <c r="U126" s="879"/>
      <c r="V126" s="880"/>
      <c r="W126" s="881"/>
      <c r="X126" s="882"/>
      <c r="Y126" s="881"/>
      <c r="Z126" s="883"/>
      <c r="AA126" s="884"/>
      <c r="AB126" s="885"/>
      <c r="AC126" s="886"/>
      <c r="AD126" s="877" t="s">
        <v>1498</v>
      </c>
      <c r="AE126" s="878"/>
      <c r="AF126" s="877"/>
      <c r="AG126" s="877"/>
      <c r="AH126" s="879"/>
      <c r="AI126" s="880"/>
      <c r="AJ126" s="881"/>
      <c r="AK126" s="882"/>
      <c r="AL126" s="881"/>
      <c r="AM126" s="883"/>
      <c r="AN126" s="884"/>
      <c r="AO126" s="885"/>
    </row>
    <row r="127" spans="1:41" ht="15">
      <c r="A127" s="886"/>
      <c r="B127" s="946"/>
      <c r="C127" s="886"/>
      <c r="D127" s="877" t="s">
        <v>350</v>
      </c>
      <c r="E127" s="878"/>
      <c r="F127" s="877"/>
      <c r="G127" s="877"/>
      <c r="H127" s="879"/>
      <c r="I127" s="880"/>
      <c r="J127" s="881"/>
      <c r="K127" s="882"/>
      <c r="L127" s="881"/>
      <c r="M127" s="883"/>
      <c r="N127" s="884"/>
      <c r="O127" s="885"/>
      <c r="P127" s="865"/>
      <c r="Q127" s="877" t="s">
        <v>288</v>
      </c>
      <c r="R127" s="878"/>
      <c r="S127" s="877"/>
      <c r="T127" s="877"/>
      <c r="U127" s="879"/>
      <c r="V127" s="880"/>
      <c r="W127" s="881"/>
      <c r="X127" s="882"/>
      <c r="Y127" s="881"/>
      <c r="Z127" s="883"/>
      <c r="AA127" s="884"/>
      <c r="AB127" s="885"/>
      <c r="AC127" s="886"/>
      <c r="AD127" s="877" t="s">
        <v>1498</v>
      </c>
      <c r="AE127" s="878"/>
      <c r="AF127" s="877"/>
      <c r="AG127" s="877"/>
      <c r="AH127" s="879"/>
      <c r="AI127" s="880"/>
      <c r="AJ127" s="881"/>
      <c r="AK127" s="882"/>
      <c r="AL127" s="881"/>
      <c r="AM127" s="883"/>
      <c r="AN127" s="884"/>
      <c r="AO127" s="885"/>
    </row>
    <row r="128" spans="1:41" ht="15">
      <c r="A128" s="886"/>
      <c r="B128" s="946"/>
      <c r="C128" s="886"/>
      <c r="D128" s="877" t="s">
        <v>350</v>
      </c>
      <c r="E128" s="878"/>
      <c r="F128" s="877"/>
      <c r="G128" s="877"/>
      <c r="H128" s="879"/>
      <c r="I128" s="880"/>
      <c r="J128" s="881"/>
      <c r="K128" s="882"/>
      <c r="L128" s="881"/>
      <c r="M128" s="883"/>
      <c r="N128" s="884"/>
      <c r="O128" s="885"/>
      <c r="P128" s="865"/>
      <c r="Q128" s="877" t="s">
        <v>288</v>
      </c>
      <c r="R128" s="878"/>
      <c r="S128" s="877"/>
      <c r="T128" s="877"/>
      <c r="U128" s="879"/>
      <c r="V128" s="880"/>
      <c r="W128" s="881"/>
      <c r="X128" s="882"/>
      <c r="Y128" s="881"/>
      <c r="Z128" s="883"/>
      <c r="AA128" s="884"/>
      <c r="AB128" s="885"/>
      <c r="AC128" s="886"/>
      <c r="AD128" s="877" t="s">
        <v>1498</v>
      </c>
      <c r="AE128" s="878"/>
      <c r="AF128" s="877"/>
      <c r="AG128" s="877"/>
      <c r="AH128" s="879"/>
      <c r="AI128" s="880"/>
      <c r="AJ128" s="881"/>
      <c r="AK128" s="882"/>
      <c r="AL128" s="881"/>
      <c r="AM128" s="883"/>
      <c r="AN128" s="884"/>
      <c r="AO128" s="885"/>
    </row>
    <row r="129" spans="1:41" ht="15">
      <c r="A129" s="886"/>
      <c r="B129" s="946"/>
      <c r="C129" s="886"/>
      <c r="D129" s="877" t="s">
        <v>350</v>
      </c>
      <c r="E129" s="878"/>
      <c r="F129" s="877"/>
      <c r="G129" s="877"/>
      <c r="H129" s="879"/>
      <c r="I129" s="880"/>
      <c r="J129" s="881"/>
      <c r="K129" s="882"/>
      <c r="L129" s="881"/>
      <c r="M129" s="883"/>
      <c r="N129" s="884"/>
      <c r="O129" s="885"/>
      <c r="P129" s="865"/>
      <c r="Q129" s="877" t="s">
        <v>288</v>
      </c>
      <c r="R129" s="878"/>
      <c r="S129" s="877"/>
      <c r="T129" s="877"/>
      <c r="U129" s="879"/>
      <c r="V129" s="880"/>
      <c r="W129" s="881"/>
      <c r="X129" s="882"/>
      <c r="Y129" s="881"/>
      <c r="Z129" s="883"/>
      <c r="AA129" s="884"/>
      <c r="AB129" s="885"/>
      <c r="AC129" s="886"/>
      <c r="AD129" s="877" t="s">
        <v>1498</v>
      </c>
      <c r="AE129" s="878"/>
      <c r="AF129" s="877"/>
      <c r="AG129" s="877"/>
      <c r="AH129" s="879"/>
      <c r="AI129" s="880"/>
      <c r="AJ129" s="881"/>
      <c r="AK129" s="882"/>
      <c r="AL129" s="881"/>
      <c r="AM129" s="883"/>
      <c r="AN129" s="884"/>
      <c r="AO129" s="885"/>
    </row>
    <row r="130" spans="1:41" ht="15">
      <c r="A130" s="886"/>
      <c r="B130" s="946"/>
      <c r="C130" s="886"/>
      <c r="D130" s="877" t="s">
        <v>350</v>
      </c>
      <c r="E130" s="878"/>
      <c r="F130" s="877"/>
      <c r="G130" s="877"/>
      <c r="H130" s="879"/>
      <c r="I130" s="880"/>
      <c r="J130" s="881"/>
      <c r="K130" s="882"/>
      <c r="L130" s="881"/>
      <c r="M130" s="883"/>
      <c r="N130" s="884"/>
      <c r="O130" s="885"/>
      <c r="P130" s="865"/>
      <c r="Q130" s="877" t="s">
        <v>288</v>
      </c>
      <c r="R130" s="878"/>
      <c r="S130" s="877"/>
      <c r="T130" s="877"/>
      <c r="U130" s="879"/>
      <c r="V130" s="880"/>
      <c r="W130" s="881"/>
      <c r="X130" s="882"/>
      <c r="Y130" s="881"/>
      <c r="Z130" s="883"/>
      <c r="AA130" s="884"/>
      <c r="AB130" s="885"/>
      <c r="AC130" s="886"/>
      <c r="AD130" s="877" t="s">
        <v>1498</v>
      </c>
      <c r="AE130" s="878"/>
      <c r="AF130" s="877"/>
      <c r="AG130" s="877"/>
      <c r="AH130" s="879"/>
      <c r="AI130" s="880"/>
      <c r="AJ130" s="881"/>
      <c r="AK130" s="882"/>
      <c r="AL130" s="881"/>
      <c r="AM130" s="883"/>
      <c r="AN130" s="884"/>
      <c r="AO130" s="885"/>
    </row>
    <row r="131" spans="1:41" ht="15">
      <c r="A131" s="886"/>
      <c r="B131" s="946"/>
      <c r="C131" s="886"/>
      <c r="D131" s="877" t="s">
        <v>350</v>
      </c>
      <c r="E131" s="878"/>
      <c r="F131" s="877"/>
      <c r="G131" s="877"/>
      <c r="H131" s="879"/>
      <c r="I131" s="880"/>
      <c r="J131" s="881"/>
      <c r="K131" s="882"/>
      <c r="L131" s="881"/>
      <c r="M131" s="883"/>
      <c r="N131" s="884"/>
      <c r="O131" s="885"/>
      <c r="P131" s="865"/>
      <c r="Q131" s="877" t="s">
        <v>288</v>
      </c>
      <c r="R131" s="878"/>
      <c r="S131" s="877"/>
      <c r="T131" s="877"/>
      <c r="U131" s="879"/>
      <c r="V131" s="880"/>
      <c r="W131" s="881"/>
      <c r="X131" s="882"/>
      <c r="Y131" s="881"/>
      <c r="Z131" s="883"/>
      <c r="AA131" s="884"/>
      <c r="AB131" s="885"/>
      <c r="AC131" s="886"/>
      <c r="AD131" s="877" t="s">
        <v>1498</v>
      </c>
      <c r="AE131" s="878"/>
      <c r="AF131" s="877"/>
      <c r="AG131" s="877"/>
      <c r="AH131" s="879"/>
      <c r="AI131" s="880"/>
      <c r="AJ131" s="881"/>
      <c r="AK131" s="882"/>
      <c r="AL131" s="881"/>
      <c r="AM131" s="883"/>
      <c r="AN131" s="884"/>
      <c r="AO131" s="885"/>
    </row>
    <row r="132" spans="1:41" ht="15">
      <c r="A132" s="886"/>
      <c r="B132" s="946"/>
      <c r="C132" s="886"/>
      <c r="D132" s="877" t="s">
        <v>350</v>
      </c>
      <c r="E132" s="878"/>
      <c r="F132" s="877"/>
      <c r="G132" s="877"/>
      <c r="H132" s="879"/>
      <c r="I132" s="880"/>
      <c r="J132" s="881"/>
      <c r="K132" s="882"/>
      <c r="L132" s="881"/>
      <c r="M132" s="883"/>
      <c r="N132" s="884"/>
      <c r="O132" s="885"/>
      <c r="P132" s="865"/>
      <c r="Q132" s="877" t="s">
        <v>288</v>
      </c>
      <c r="R132" s="878"/>
      <c r="S132" s="877"/>
      <c r="T132" s="877"/>
      <c r="U132" s="879"/>
      <c r="V132" s="880"/>
      <c r="W132" s="881"/>
      <c r="X132" s="882"/>
      <c r="Y132" s="881"/>
      <c r="Z132" s="883"/>
      <c r="AA132" s="884"/>
      <c r="AB132" s="885"/>
      <c r="AC132" s="886"/>
      <c r="AD132" s="877" t="s">
        <v>1498</v>
      </c>
      <c r="AE132" s="878"/>
      <c r="AF132" s="877"/>
      <c r="AG132" s="877"/>
      <c r="AH132" s="879"/>
      <c r="AI132" s="880"/>
      <c r="AJ132" s="881"/>
      <c r="AK132" s="882"/>
      <c r="AL132" s="881"/>
      <c r="AM132" s="883"/>
      <c r="AN132" s="884"/>
      <c r="AO132" s="885"/>
    </row>
    <row r="133" spans="1:41" ht="15">
      <c r="A133" s="886"/>
      <c r="B133" s="946"/>
      <c r="C133" s="886"/>
      <c r="D133" s="877" t="s">
        <v>350</v>
      </c>
      <c r="E133" s="878"/>
      <c r="F133" s="877"/>
      <c r="G133" s="877"/>
      <c r="H133" s="879"/>
      <c r="I133" s="880"/>
      <c r="J133" s="881"/>
      <c r="K133" s="882"/>
      <c r="L133" s="881"/>
      <c r="M133" s="883"/>
      <c r="N133" s="884"/>
      <c r="O133" s="885"/>
      <c r="P133" s="865"/>
      <c r="Q133" s="877" t="s">
        <v>288</v>
      </c>
      <c r="R133" s="878"/>
      <c r="S133" s="877"/>
      <c r="T133" s="877"/>
      <c r="U133" s="879"/>
      <c r="V133" s="880"/>
      <c r="W133" s="881"/>
      <c r="X133" s="882"/>
      <c r="Y133" s="881"/>
      <c r="Z133" s="883"/>
      <c r="AA133" s="884"/>
      <c r="AB133" s="885"/>
      <c r="AC133" s="886"/>
      <c r="AD133" s="877" t="s">
        <v>1498</v>
      </c>
      <c r="AE133" s="878"/>
      <c r="AF133" s="877"/>
      <c r="AG133" s="877"/>
      <c r="AH133" s="879"/>
      <c r="AI133" s="880"/>
      <c r="AJ133" s="881"/>
      <c r="AK133" s="882"/>
      <c r="AL133" s="881"/>
      <c r="AM133" s="883"/>
      <c r="AN133" s="884"/>
      <c r="AO133" s="885"/>
    </row>
    <row r="134" spans="1:41" ht="15">
      <c r="A134" s="886"/>
      <c r="B134" s="946"/>
      <c r="C134" s="886"/>
      <c r="D134" s="877" t="s">
        <v>350</v>
      </c>
      <c r="E134" s="878"/>
      <c r="F134" s="877"/>
      <c r="G134" s="877"/>
      <c r="H134" s="879"/>
      <c r="I134" s="880"/>
      <c r="J134" s="881"/>
      <c r="K134" s="882"/>
      <c r="L134" s="881"/>
      <c r="M134" s="883"/>
      <c r="N134" s="884"/>
      <c r="O134" s="885"/>
      <c r="P134" s="865"/>
      <c r="Q134" s="877" t="s">
        <v>288</v>
      </c>
      <c r="R134" s="878"/>
      <c r="S134" s="877"/>
      <c r="T134" s="877"/>
      <c r="U134" s="879"/>
      <c r="V134" s="880"/>
      <c r="W134" s="881"/>
      <c r="X134" s="882"/>
      <c r="Y134" s="881"/>
      <c r="Z134" s="883"/>
      <c r="AA134" s="884"/>
      <c r="AB134" s="885"/>
      <c r="AC134" s="886"/>
      <c r="AD134" s="877" t="s">
        <v>1498</v>
      </c>
      <c r="AE134" s="878"/>
      <c r="AF134" s="877"/>
      <c r="AG134" s="877"/>
      <c r="AH134" s="879"/>
      <c r="AI134" s="880"/>
      <c r="AJ134" s="881"/>
      <c r="AK134" s="882"/>
      <c r="AL134" s="881"/>
      <c r="AM134" s="883"/>
      <c r="AN134" s="884"/>
      <c r="AO134" s="885"/>
    </row>
    <row r="135" spans="1:41" ht="15">
      <c r="A135" s="886"/>
      <c r="B135" s="946"/>
      <c r="C135" s="886"/>
      <c r="D135" s="877" t="s">
        <v>350</v>
      </c>
      <c r="E135" s="878"/>
      <c r="F135" s="877"/>
      <c r="G135" s="877"/>
      <c r="H135" s="879"/>
      <c r="I135" s="880"/>
      <c r="J135" s="881"/>
      <c r="K135" s="882"/>
      <c r="L135" s="881"/>
      <c r="M135" s="883"/>
      <c r="N135" s="884"/>
      <c r="O135" s="885"/>
      <c r="P135" s="865"/>
      <c r="Q135" s="877" t="s">
        <v>288</v>
      </c>
      <c r="R135" s="878"/>
      <c r="S135" s="877"/>
      <c r="T135" s="877"/>
      <c r="U135" s="879"/>
      <c r="V135" s="880"/>
      <c r="W135" s="881"/>
      <c r="X135" s="882"/>
      <c r="Y135" s="881"/>
      <c r="Z135" s="883"/>
      <c r="AA135" s="884"/>
      <c r="AB135" s="885"/>
      <c r="AC135" s="886"/>
      <c r="AD135" s="877" t="s">
        <v>1498</v>
      </c>
      <c r="AE135" s="878"/>
      <c r="AF135" s="877"/>
      <c r="AG135" s="877"/>
      <c r="AH135" s="879"/>
      <c r="AI135" s="880"/>
      <c r="AJ135" s="881"/>
      <c r="AK135" s="882"/>
      <c r="AL135" s="881"/>
      <c r="AM135" s="883"/>
      <c r="AN135" s="884"/>
      <c r="AO135" s="885"/>
    </row>
    <row r="136" spans="1:41" ht="15">
      <c r="A136" s="886"/>
      <c r="B136" s="946"/>
      <c r="C136" s="886"/>
      <c r="D136" s="877" t="s">
        <v>350</v>
      </c>
      <c r="E136" s="878"/>
      <c r="F136" s="877"/>
      <c r="G136" s="877"/>
      <c r="H136" s="879"/>
      <c r="I136" s="880"/>
      <c r="J136" s="881"/>
      <c r="K136" s="882"/>
      <c r="L136" s="881"/>
      <c r="M136" s="883"/>
      <c r="N136" s="884"/>
      <c r="O136" s="885"/>
      <c r="P136" s="865"/>
      <c r="Q136" s="877" t="s">
        <v>288</v>
      </c>
      <c r="R136" s="878"/>
      <c r="S136" s="877"/>
      <c r="T136" s="877"/>
      <c r="U136" s="879"/>
      <c r="V136" s="880"/>
      <c r="W136" s="881"/>
      <c r="X136" s="882"/>
      <c r="Y136" s="881"/>
      <c r="Z136" s="883"/>
      <c r="AA136" s="884"/>
      <c r="AB136" s="885"/>
      <c r="AC136" s="886"/>
      <c r="AD136" s="877" t="s">
        <v>1498</v>
      </c>
      <c r="AE136" s="878"/>
      <c r="AF136" s="877"/>
      <c r="AG136" s="877"/>
      <c r="AH136" s="879"/>
      <c r="AI136" s="880"/>
      <c r="AJ136" s="881"/>
      <c r="AK136" s="882"/>
      <c r="AL136" s="881"/>
      <c r="AM136" s="883"/>
      <c r="AN136" s="884"/>
      <c r="AO136" s="885"/>
    </row>
    <row r="137" spans="1:41" ht="15">
      <c r="A137" s="886"/>
      <c r="B137" s="946"/>
      <c r="C137" s="886"/>
      <c r="D137" s="877" t="s">
        <v>350</v>
      </c>
      <c r="E137" s="878"/>
      <c r="F137" s="877"/>
      <c r="G137" s="877"/>
      <c r="H137" s="879"/>
      <c r="I137" s="880"/>
      <c r="J137" s="881"/>
      <c r="K137" s="882"/>
      <c r="L137" s="881"/>
      <c r="M137" s="883"/>
      <c r="N137" s="884"/>
      <c r="O137" s="885"/>
      <c r="P137" s="865"/>
      <c r="Q137" s="877" t="s">
        <v>288</v>
      </c>
      <c r="R137" s="878"/>
      <c r="S137" s="877"/>
      <c r="T137" s="877"/>
      <c r="U137" s="879"/>
      <c r="V137" s="880"/>
      <c r="W137" s="881"/>
      <c r="X137" s="882"/>
      <c r="Y137" s="881"/>
      <c r="Z137" s="883"/>
      <c r="AA137" s="884"/>
      <c r="AB137" s="885"/>
      <c r="AC137" s="886"/>
      <c r="AD137" s="877" t="s">
        <v>1498</v>
      </c>
      <c r="AE137" s="878"/>
      <c r="AF137" s="877"/>
      <c r="AG137" s="877"/>
      <c r="AH137" s="879"/>
      <c r="AI137" s="880"/>
      <c r="AJ137" s="881"/>
      <c r="AK137" s="882"/>
      <c r="AL137" s="881"/>
      <c r="AM137" s="883"/>
      <c r="AN137" s="884"/>
      <c r="AO137" s="885"/>
    </row>
    <row r="138" spans="1:41" ht="15">
      <c r="A138" s="886"/>
      <c r="B138" s="946"/>
      <c r="C138" s="886"/>
      <c r="D138" s="877" t="s">
        <v>350</v>
      </c>
      <c r="E138" s="878"/>
      <c r="F138" s="877"/>
      <c r="G138" s="877"/>
      <c r="H138" s="879"/>
      <c r="I138" s="880"/>
      <c r="J138" s="881"/>
      <c r="K138" s="882"/>
      <c r="L138" s="881"/>
      <c r="M138" s="883"/>
      <c r="N138" s="884"/>
      <c r="O138" s="885"/>
      <c r="P138" s="865"/>
      <c r="Q138" s="877" t="s">
        <v>288</v>
      </c>
      <c r="R138" s="878"/>
      <c r="S138" s="877"/>
      <c r="T138" s="877"/>
      <c r="U138" s="879"/>
      <c r="V138" s="880"/>
      <c r="W138" s="881"/>
      <c r="X138" s="882"/>
      <c r="Y138" s="881"/>
      <c r="Z138" s="883"/>
      <c r="AA138" s="884"/>
      <c r="AB138" s="885"/>
      <c r="AC138" s="886"/>
      <c r="AD138" s="877" t="s">
        <v>1498</v>
      </c>
      <c r="AE138" s="878"/>
      <c r="AF138" s="877"/>
      <c r="AG138" s="877"/>
      <c r="AH138" s="879"/>
      <c r="AI138" s="880"/>
      <c r="AJ138" s="881"/>
      <c r="AK138" s="882"/>
      <c r="AL138" s="881"/>
      <c r="AM138" s="883"/>
      <c r="AN138" s="884"/>
      <c r="AO138" s="885"/>
    </row>
    <row r="139" spans="1:41" ht="15">
      <c r="A139" s="886"/>
      <c r="B139" s="946"/>
      <c r="C139" s="886"/>
      <c r="D139" s="877" t="s">
        <v>350</v>
      </c>
      <c r="E139" s="878"/>
      <c r="F139" s="877"/>
      <c r="G139" s="877"/>
      <c r="H139" s="879"/>
      <c r="I139" s="880"/>
      <c r="J139" s="881"/>
      <c r="K139" s="882"/>
      <c r="L139" s="881"/>
      <c r="M139" s="883"/>
      <c r="N139" s="884"/>
      <c r="O139" s="885"/>
      <c r="P139" s="865"/>
      <c r="Q139" s="877" t="s">
        <v>288</v>
      </c>
      <c r="R139" s="878"/>
      <c r="S139" s="877"/>
      <c r="T139" s="877"/>
      <c r="U139" s="879"/>
      <c r="V139" s="880"/>
      <c r="W139" s="881"/>
      <c r="X139" s="882"/>
      <c r="Y139" s="881"/>
      <c r="Z139" s="883"/>
      <c r="AA139" s="884"/>
      <c r="AB139" s="885"/>
      <c r="AC139" s="886"/>
      <c r="AD139" s="877" t="s">
        <v>1498</v>
      </c>
      <c r="AE139" s="878"/>
      <c r="AF139" s="877"/>
      <c r="AG139" s="877"/>
      <c r="AH139" s="879"/>
      <c r="AI139" s="880"/>
      <c r="AJ139" s="881"/>
      <c r="AK139" s="882"/>
      <c r="AL139" s="881"/>
      <c r="AM139" s="883"/>
      <c r="AN139" s="884"/>
      <c r="AO139" s="885"/>
    </row>
    <row r="140" spans="1:41" ht="15">
      <c r="A140" s="886"/>
      <c r="B140" s="946"/>
      <c r="C140" s="886"/>
      <c r="D140" s="877" t="s">
        <v>350</v>
      </c>
      <c r="E140" s="878"/>
      <c r="F140" s="877"/>
      <c r="G140" s="877"/>
      <c r="H140" s="879"/>
      <c r="I140" s="880"/>
      <c r="J140" s="881"/>
      <c r="K140" s="882"/>
      <c r="L140" s="881"/>
      <c r="M140" s="883"/>
      <c r="N140" s="884"/>
      <c r="O140" s="885"/>
      <c r="P140" s="865"/>
      <c r="Q140" s="877" t="s">
        <v>288</v>
      </c>
      <c r="R140" s="878"/>
      <c r="S140" s="877"/>
      <c r="T140" s="877"/>
      <c r="U140" s="879"/>
      <c r="V140" s="880"/>
      <c r="W140" s="881"/>
      <c r="X140" s="882"/>
      <c r="Y140" s="881"/>
      <c r="Z140" s="883"/>
      <c r="AA140" s="884"/>
      <c r="AB140" s="885"/>
      <c r="AC140" s="886"/>
      <c r="AD140" s="877" t="s">
        <v>1498</v>
      </c>
      <c r="AE140" s="878"/>
      <c r="AF140" s="877"/>
      <c r="AG140" s="877"/>
      <c r="AH140" s="879"/>
      <c r="AI140" s="880"/>
      <c r="AJ140" s="881"/>
      <c r="AK140" s="882"/>
      <c r="AL140" s="881"/>
      <c r="AM140" s="883"/>
      <c r="AN140" s="884"/>
      <c r="AO140" s="885"/>
    </row>
    <row r="141" spans="1:41" ht="15">
      <c r="A141" s="886"/>
      <c r="B141" s="946"/>
      <c r="C141" s="886"/>
      <c r="D141" s="877" t="s">
        <v>350</v>
      </c>
      <c r="E141" s="878"/>
      <c r="F141" s="877"/>
      <c r="G141" s="877"/>
      <c r="H141" s="879"/>
      <c r="I141" s="880"/>
      <c r="J141" s="881"/>
      <c r="K141" s="882"/>
      <c r="L141" s="881"/>
      <c r="M141" s="883"/>
      <c r="N141" s="884"/>
      <c r="O141" s="885"/>
      <c r="P141" s="865"/>
      <c r="Q141" s="877" t="s">
        <v>288</v>
      </c>
      <c r="R141" s="878"/>
      <c r="S141" s="877"/>
      <c r="T141" s="877"/>
      <c r="U141" s="879"/>
      <c r="V141" s="880"/>
      <c r="W141" s="881"/>
      <c r="X141" s="882"/>
      <c r="Y141" s="881"/>
      <c r="Z141" s="883"/>
      <c r="AA141" s="884"/>
      <c r="AB141" s="885"/>
      <c r="AC141" s="886"/>
      <c r="AD141" s="877" t="s">
        <v>1498</v>
      </c>
      <c r="AE141" s="878"/>
      <c r="AF141" s="877"/>
      <c r="AG141" s="877"/>
      <c r="AH141" s="879"/>
      <c r="AI141" s="880"/>
      <c r="AJ141" s="881"/>
      <c r="AK141" s="882"/>
      <c r="AL141" s="881"/>
      <c r="AM141" s="883"/>
      <c r="AN141" s="884"/>
      <c r="AO141" s="885"/>
    </row>
    <row r="142" spans="1:41" ht="15">
      <c r="A142" s="886"/>
      <c r="B142" s="946"/>
      <c r="C142" s="886"/>
      <c r="D142" s="877" t="s">
        <v>350</v>
      </c>
      <c r="E142" s="878"/>
      <c r="F142" s="877"/>
      <c r="G142" s="877"/>
      <c r="H142" s="879"/>
      <c r="I142" s="880"/>
      <c r="J142" s="881"/>
      <c r="K142" s="882"/>
      <c r="L142" s="881"/>
      <c r="M142" s="883"/>
      <c r="N142" s="884"/>
      <c r="O142" s="885"/>
      <c r="P142" s="865"/>
      <c r="Q142" s="877" t="s">
        <v>288</v>
      </c>
      <c r="R142" s="878"/>
      <c r="S142" s="877"/>
      <c r="T142" s="877"/>
      <c r="U142" s="879"/>
      <c r="V142" s="880"/>
      <c r="W142" s="881"/>
      <c r="X142" s="882"/>
      <c r="Y142" s="881"/>
      <c r="Z142" s="883"/>
      <c r="AA142" s="884"/>
      <c r="AB142" s="885"/>
      <c r="AC142" s="886"/>
      <c r="AD142" s="877" t="s">
        <v>1498</v>
      </c>
      <c r="AE142" s="878"/>
      <c r="AF142" s="877"/>
      <c r="AG142" s="877"/>
      <c r="AH142" s="879"/>
      <c r="AI142" s="880"/>
      <c r="AJ142" s="881"/>
      <c r="AK142" s="882"/>
      <c r="AL142" s="881"/>
      <c r="AM142" s="883"/>
      <c r="AN142" s="884"/>
      <c r="AO142" s="885"/>
    </row>
    <row r="143" spans="1:41" ht="15">
      <c r="A143" s="886"/>
      <c r="B143" s="946"/>
      <c r="C143" s="886"/>
      <c r="D143" s="877" t="s">
        <v>350</v>
      </c>
      <c r="E143" s="878"/>
      <c r="F143" s="877"/>
      <c r="G143" s="877"/>
      <c r="H143" s="879"/>
      <c r="I143" s="880"/>
      <c r="J143" s="881"/>
      <c r="K143" s="882"/>
      <c r="L143" s="881"/>
      <c r="M143" s="883"/>
      <c r="N143" s="884"/>
      <c r="O143" s="885"/>
      <c r="P143" s="865"/>
      <c r="Q143" s="877" t="s">
        <v>288</v>
      </c>
      <c r="R143" s="878"/>
      <c r="S143" s="877"/>
      <c r="T143" s="877"/>
      <c r="U143" s="879"/>
      <c r="V143" s="880"/>
      <c r="W143" s="881"/>
      <c r="X143" s="882"/>
      <c r="Y143" s="881"/>
      <c r="Z143" s="883"/>
      <c r="AA143" s="884"/>
      <c r="AB143" s="885"/>
      <c r="AC143" s="886"/>
      <c r="AD143" s="877" t="s">
        <v>1498</v>
      </c>
      <c r="AE143" s="878"/>
      <c r="AF143" s="877"/>
      <c r="AG143" s="877"/>
      <c r="AH143" s="879"/>
      <c r="AI143" s="880"/>
      <c r="AJ143" s="881"/>
      <c r="AK143" s="882"/>
      <c r="AL143" s="881"/>
      <c r="AM143" s="883"/>
      <c r="AN143" s="884"/>
      <c r="AO143" s="885"/>
    </row>
    <row r="144" spans="1:41" ht="15">
      <c r="A144" s="886"/>
      <c r="B144" s="946"/>
      <c r="C144" s="886"/>
      <c r="D144" s="877" t="s">
        <v>350</v>
      </c>
      <c r="E144" s="878"/>
      <c r="F144" s="877"/>
      <c r="G144" s="877"/>
      <c r="H144" s="879"/>
      <c r="I144" s="880"/>
      <c r="J144" s="881"/>
      <c r="K144" s="882"/>
      <c r="L144" s="881"/>
      <c r="M144" s="883"/>
      <c r="N144" s="884"/>
      <c r="O144" s="885"/>
      <c r="P144" s="865"/>
      <c r="Q144" s="877" t="s">
        <v>288</v>
      </c>
      <c r="R144" s="878"/>
      <c r="S144" s="877"/>
      <c r="T144" s="877"/>
      <c r="U144" s="879"/>
      <c r="V144" s="880"/>
      <c r="W144" s="881"/>
      <c r="X144" s="882"/>
      <c r="Y144" s="881"/>
      <c r="Z144" s="883"/>
      <c r="AA144" s="884"/>
      <c r="AB144" s="885"/>
      <c r="AC144" s="886"/>
      <c r="AD144" s="877" t="s">
        <v>1498</v>
      </c>
      <c r="AE144" s="878"/>
      <c r="AF144" s="877"/>
      <c r="AG144" s="877"/>
      <c r="AH144" s="879"/>
      <c r="AI144" s="880"/>
      <c r="AJ144" s="881"/>
      <c r="AK144" s="882"/>
      <c r="AL144" s="881"/>
      <c r="AM144" s="883"/>
      <c r="AN144" s="884"/>
      <c r="AO144" s="885"/>
    </row>
    <row r="145" spans="1:41" ht="15">
      <c r="A145" s="886"/>
      <c r="B145" s="946"/>
      <c r="C145" s="886"/>
      <c r="D145" s="877" t="s">
        <v>350</v>
      </c>
      <c r="E145" s="878"/>
      <c r="F145" s="877"/>
      <c r="G145" s="877"/>
      <c r="H145" s="879"/>
      <c r="I145" s="880"/>
      <c r="J145" s="881"/>
      <c r="K145" s="882"/>
      <c r="L145" s="881"/>
      <c r="M145" s="883"/>
      <c r="N145" s="884"/>
      <c r="O145" s="885"/>
      <c r="P145" s="865"/>
      <c r="Q145" s="877" t="s">
        <v>288</v>
      </c>
      <c r="R145" s="878"/>
      <c r="S145" s="877"/>
      <c r="T145" s="877"/>
      <c r="U145" s="879"/>
      <c r="V145" s="880"/>
      <c r="W145" s="881"/>
      <c r="X145" s="882"/>
      <c r="Y145" s="881"/>
      <c r="Z145" s="883"/>
      <c r="AA145" s="884"/>
      <c r="AB145" s="885"/>
      <c r="AC145" s="886"/>
      <c r="AD145" s="877" t="s">
        <v>1498</v>
      </c>
      <c r="AE145" s="878"/>
      <c r="AF145" s="877"/>
      <c r="AG145" s="877"/>
      <c r="AH145" s="879"/>
      <c r="AI145" s="880"/>
      <c r="AJ145" s="881"/>
      <c r="AK145" s="882"/>
      <c r="AL145" s="881"/>
      <c r="AM145" s="883"/>
      <c r="AN145" s="884"/>
      <c r="AO145" s="885"/>
    </row>
    <row r="146" spans="1:41" ht="15">
      <c r="A146" s="886"/>
      <c r="B146" s="946"/>
      <c r="C146" s="886"/>
      <c r="D146" s="877" t="s">
        <v>350</v>
      </c>
      <c r="E146" s="878"/>
      <c r="F146" s="877"/>
      <c r="G146" s="877"/>
      <c r="H146" s="879"/>
      <c r="I146" s="880"/>
      <c r="J146" s="881"/>
      <c r="K146" s="882"/>
      <c r="L146" s="881"/>
      <c r="M146" s="883"/>
      <c r="N146" s="884"/>
      <c r="O146" s="885"/>
      <c r="P146" s="865"/>
      <c r="Q146" s="877" t="s">
        <v>288</v>
      </c>
      <c r="R146" s="878"/>
      <c r="S146" s="877"/>
      <c r="T146" s="877"/>
      <c r="U146" s="879"/>
      <c r="V146" s="880"/>
      <c r="W146" s="881"/>
      <c r="X146" s="882"/>
      <c r="Y146" s="881"/>
      <c r="Z146" s="883"/>
      <c r="AA146" s="884"/>
      <c r="AB146" s="885"/>
      <c r="AC146" s="886"/>
      <c r="AD146" s="877" t="s">
        <v>1498</v>
      </c>
      <c r="AE146" s="878"/>
      <c r="AF146" s="877"/>
      <c r="AG146" s="877"/>
      <c r="AH146" s="879"/>
      <c r="AI146" s="880"/>
      <c r="AJ146" s="881"/>
      <c r="AK146" s="882"/>
      <c r="AL146" s="881"/>
      <c r="AM146" s="883"/>
      <c r="AN146" s="884"/>
      <c r="AO146" s="885"/>
    </row>
    <row r="147" spans="1:41" ht="15">
      <c r="A147" s="886"/>
      <c r="B147" s="946"/>
      <c r="C147" s="886"/>
      <c r="D147" s="877" t="s">
        <v>350</v>
      </c>
      <c r="E147" s="878"/>
      <c r="F147" s="877"/>
      <c r="G147" s="877"/>
      <c r="H147" s="879"/>
      <c r="I147" s="880"/>
      <c r="J147" s="881"/>
      <c r="K147" s="882"/>
      <c r="L147" s="881"/>
      <c r="M147" s="883"/>
      <c r="N147" s="884"/>
      <c r="O147" s="885"/>
      <c r="P147" s="865"/>
      <c r="Q147" s="877" t="s">
        <v>288</v>
      </c>
      <c r="R147" s="878"/>
      <c r="S147" s="877"/>
      <c r="T147" s="877"/>
      <c r="U147" s="879"/>
      <c r="V147" s="880"/>
      <c r="W147" s="881"/>
      <c r="X147" s="882"/>
      <c r="Y147" s="881"/>
      <c r="Z147" s="883"/>
      <c r="AA147" s="884"/>
      <c r="AB147" s="885"/>
      <c r="AC147" s="886"/>
      <c r="AD147" s="877" t="s">
        <v>1498</v>
      </c>
      <c r="AE147" s="878"/>
      <c r="AF147" s="877"/>
      <c r="AG147" s="877"/>
      <c r="AH147" s="879"/>
      <c r="AI147" s="880"/>
      <c r="AJ147" s="881"/>
      <c r="AK147" s="882"/>
      <c r="AL147" s="881"/>
      <c r="AM147" s="883"/>
      <c r="AN147" s="884"/>
      <c r="AO147" s="885"/>
    </row>
    <row r="148" spans="1:41" ht="15">
      <c r="A148" s="886"/>
      <c r="B148" s="946"/>
      <c r="C148" s="886"/>
      <c r="D148" s="877" t="s">
        <v>350</v>
      </c>
      <c r="E148" s="878"/>
      <c r="F148" s="877"/>
      <c r="G148" s="877"/>
      <c r="H148" s="879"/>
      <c r="I148" s="880"/>
      <c r="J148" s="881"/>
      <c r="K148" s="882"/>
      <c r="L148" s="881"/>
      <c r="M148" s="883"/>
      <c r="N148" s="884"/>
      <c r="O148" s="885"/>
      <c r="P148" s="865"/>
      <c r="Q148" s="877" t="s">
        <v>288</v>
      </c>
      <c r="R148" s="878"/>
      <c r="S148" s="877"/>
      <c r="T148" s="877"/>
      <c r="U148" s="879"/>
      <c r="V148" s="880"/>
      <c r="W148" s="881"/>
      <c r="X148" s="882"/>
      <c r="Y148" s="881"/>
      <c r="Z148" s="883"/>
      <c r="AA148" s="884"/>
      <c r="AB148" s="885"/>
      <c r="AC148" s="886"/>
      <c r="AD148" s="877" t="s">
        <v>1498</v>
      </c>
      <c r="AE148" s="878"/>
      <c r="AF148" s="877"/>
      <c r="AG148" s="877"/>
      <c r="AH148" s="879"/>
      <c r="AI148" s="880"/>
      <c r="AJ148" s="881"/>
      <c r="AK148" s="882"/>
      <c r="AL148" s="881"/>
      <c r="AM148" s="883"/>
      <c r="AN148" s="884"/>
      <c r="AO148" s="885"/>
    </row>
    <row r="149" spans="1:41" ht="15">
      <c r="A149" s="886"/>
      <c r="B149" s="946"/>
      <c r="C149" s="886"/>
      <c r="D149" s="877" t="s">
        <v>350</v>
      </c>
      <c r="E149" s="878"/>
      <c r="F149" s="877"/>
      <c r="G149" s="877"/>
      <c r="H149" s="879"/>
      <c r="I149" s="880"/>
      <c r="J149" s="881"/>
      <c r="K149" s="882"/>
      <c r="L149" s="881"/>
      <c r="M149" s="883"/>
      <c r="N149" s="884"/>
      <c r="O149" s="885"/>
      <c r="P149" s="865"/>
      <c r="Q149" s="877" t="s">
        <v>288</v>
      </c>
      <c r="R149" s="878"/>
      <c r="S149" s="877"/>
      <c r="T149" s="877"/>
      <c r="U149" s="879"/>
      <c r="V149" s="880"/>
      <c r="W149" s="881"/>
      <c r="X149" s="882"/>
      <c r="Y149" s="881"/>
      <c r="Z149" s="883"/>
      <c r="AA149" s="884"/>
      <c r="AB149" s="885"/>
      <c r="AC149" s="886"/>
      <c r="AD149" s="877" t="s">
        <v>1498</v>
      </c>
      <c r="AE149" s="878"/>
      <c r="AF149" s="877"/>
      <c r="AG149" s="877"/>
      <c r="AH149" s="879"/>
      <c r="AI149" s="880"/>
      <c r="AJ149" s="881"/>
      <c r="AK149" s="882"/>
      <c r="AL149" s="881"/>
      <c r="AM149" s="883"/>
      <c r="AN149" s="884"/>
      <c r="AO149" s="885"/>
    </row>
    <row r="150" spans="1:41" ht="15">
      <c r="A150" s="886"/>
      <c r="B150" s="946"/>
      <c r="C150" s="886"/>
      <c r="D150" s="877" t="s">
        <v>350</v>
      </c>
      <c r="E150" s="878"/>
      <c r="F150" s="877"/>
      <c r="G150" s="877"/>
      <c r="H150" s="879"/>
      <c r="I150" s="880"/>
      <c r="J150" s="881"/>
      <c r="K150" s="882"/>
      <c r="L150" s="881"/>
      <c r="M150" s="883"/>
      <c r="N150" s="884"/>
      <c r="O150" s="885"/>
      <c r="P150" s="865"/>
      <c r="Q150" s="877" t="s">
        <v>288</v>
      </c>
      <c r="R150" s="878"/>
      <c r="S150" s="877"/>
      <c r="T150" s="877"/>
      <c r="U150" s="879"/>
      <c r="V150" s="880"/>
      <c r="W150" s="881"/>
      <c r="X150" s="882"/>
      <c r="Y150" s="881"/>
      <c r="Z150" s="883"/>
      <c r="AA150" s="884"/>
      <c r="AB150" s="885"/>
      <c r="AC150" s="886"/>
      <c r="AD150" s="877" t="s">
        <v>1498</v>
      </c>
      <c r="AE150" s="878"/>
      <c r="AF150" s="877"/>
      <c r="AG150" s="877"/>
      <c r="AH150" s="879"/>
      <c r="AI150" s="880"/>
      <c r="AJ150" s="881"/>
      <c r="AK150" s="882"/>
      <c r="AL150" s="881"/>
      <c r="AM150" s="883"/>
      <c r="AN150" s="884"/>
      <c r="AO150" s="885"/>
    </row>
    <row r="151" spans="1:41" ht="15">
      <c r="A151" s="886"/>
      <c r="B151" s="946"/>
      <c r="C151" s="886"/>
      <c r="D151" s="877" t="s">
        <v>350</v>
      </c>
      <c r="E151" s="878"/>
      <c r="F151" s="877"/>
      <c r="G151" s="877"/>
      <c r="H151" s="879"/>
      <c r="I151" s="880"/>
      <c r="J151" s="881"/>
      <c r="K151" s="882"/>
      <c r="L151" s="881"/>
      <c r="M151" s="883"/>
      <c r="N151" s="884"/>
      <c r="O151" s="885"/>
      <c r="P151" s="865"/>
      <c r="Q151" s="877" t="s">
        <v>288</v>
      </c>
      <c r="R151" s="878"/>
      <c r="S151" s="877"/>
      <c r="T151" s="877"/>
      <c r="U151" s="879"/>
      <c r="V151" s="880"/>
      <c r="W151" s="881"/>
      <c r="X151" s="882"/>
      <c r="Y151" s="881"/>
      <c r="Z151" s="883"/>
      <c r="AA151" s="884"/>
      <c r="AB151" s="885"/>
      <c r="AC151" s="886"/>
      <c r="AD151" s="877" t="s">
        <v>1498</v>
      </c>
      <c r="AE151" s="878"/>
      <c r="AF151" s="877"/>
      <c r="AG151" s="877"/>
      <c r="AH151" s="879"/>
      <c r="AI151" s="880"/>
      <c r="AJ151" s="881"/>
      <c r="AK151" s="882"/>
      <c r="AL151" s="881"/>
      <c r="AM151" s="883"/>
      <c r="AN151" s="884"/>
      <c r="AO151" s="885"/>
    </row>
    <row r="152" spans="1:41" ht="15">
      <c r="A152" s="886"/>
      <c r="B152" s="946"/>
      <c r="C152" s="886"/>
      <c r="D152" s="877" t="s">
        <v>350</v>
      </c>
      <c r="E152" s="878"/>
      <c r="F152" s="877"/>
      <c r="G152" s="877"/>
      <c r="H152" s="879"/>
      <c r="I152" s="880"/>
      <c r="J152" s="881"/>
      <c r="K152" s="882"/>
      <c r="L152" s="881"/>
      <c r="M152" s="883"/>
      <c r="N152" s="884"/>
      <c r="O152" s="885"/>
      <c r="P152" s="865"/>
      <c r="Q152" s="877" t="s">
        <v>288</v>
      </c>
      <c r="R152" s="878"/>
      <c r="S152" s="877"/>
      <c r="T152" s="877"/>
      <c r="U152" s="879"/>
      <c r="V152" s="880"/>
      <c r="W152" s="881"/>
      <c r="X152" s="882"/>
      <c r="Y152" s="881"/>
      <c r="Z152" s="883"/>
      <c r="AA152" s="884"/>
      <c r="AB152" s="885"/>
      <c r="AC152" s="886"/>
      <c r="AD152" s="877" t="s">
        <v>1498</v>
      </c>
      <c r="AE152" s="878"/>
      <c r="AF152" s="877"/>
      <c r="AG152" s="877"/>
      <c r="AH152" s="879"/>
      <c r="AI152" s="880"/>
      <c r="AJ152" s="881"/>
      <c r="AK152" s="882"/>
      <c r="AL152" s="881"/>
      <c r="AM152" s="883"/>
      <c r="AN152" s="884"/>
      <c r="AO152" s="885"/>
    </row>
    <row r="153" spans="1:41" ht="15">
      <c r="A153" s="886"/>
      <c r="B153" s="946"/>
      <c r="C153" s="886"/>
      <c r="D153" s="877" t="s">
        <v>350</v>
      </c>
      <c r="E153" s="878"/>
      <c r="F153" s="877"/>
      <c r="G153" s="877"/>
      <c r="H153" s="879"/>
      <c r="I153" s="880"/>
      <c r="J153" s="881"/>
      <c r="K153" s="882"/>
      <c r="L153" s="881"/>
      <c r="M153" s="883"/>
      <c r="N153" s="884"/>
      <c r="O153" s="885"/>
      <c r="P153" s="865"/>
      <c r="Q153" s="877" t="s">
        <v>288</v>
      </c>
      <c r="R153" s="878"/>
      <c r="S153" s="877"/>
      <c r="T153" s="877"/>
      <c r="U153" s="879"/>
      <c r="V153" s="880"/>
      <c r="W153" s="881"/>
      <c r="X153" s="882"/>
      <c r="Y153" s="881"/>
      <c r="Z153" s="883"/>
      <c r="AA153" s="884"/>
      <c r="AB153" s="885"/>
      <c r="AC153" s="886"/>
      <c r="AD153" s="877" t="s">
        <v>1498</v>
      </c>
      <c r="AE153" s="878"/>
      <c r="AF153" s="877"/>
      <c r="AG153" s="877"/>
      <c r="AH153" s="879"/>
      <c r="AI153" s="880"/>
      <c r="AJ153" s="881"/>
      <c r="AK153" s="882"/>
      <c r="AL153" s="881"/>
      <c r="AM153" s="883"/>
      <c r="AN153" s="884"/>
      <c r="AO153" s="885"/>
    </row>
    <row r="154" spans="1:41" ht="15">
      <c r="A154" s="886"/>
      <c r="B154" s="946"/>
      <c r="C154" s="886"/>
      <c r="D154" s="877" t="s">
        <v>350</v>
      </c>
      <c r="E154" s="878"/>
      <c r="F154" s="877"/>
      <c r="G154" s="877"/>
      <c r="H154" s="879"/>
      <c r="I154" s="880"/>
      <c r="J154" s="881"/>
      <c r="K154" s="882"/>
      <c r="L154" s="881"/>
      <c r="M154" s="883"/>
      <c r="N154" s="884"/>
      <c r="O154" s="885"/>
      <c r="P154" s="865"/>
      <c r="Q154" s="877" t="s">
        <v>288</v>
      </c>
      <c r="R154" s="878"/>
      <c r="S154" s="877"/>
      <c r="T154" s="877"/>
      <c r="U154" s="879"/>
      <c r="V154" s="880"/>
      <c r="W154" s="881"/>
      <c r="X154" s="882"/>
      <c r="Y154" s="881"/>
      <c r="Z154" s="883"/>
      <c r="AA154" s="884"/>
      <c r="AB154" s="885"/>
      <c r="AC154" s="886"/>
      <c r="AD154" s="877" t="s">
        <v>1498</v>
      </c>
      <c r="AE154" s="878"/>
      <c r="AF154" s="877"/>
      <c r="AG154" s="877"/>
      <c r="AH154" s="879"/>
      <c r="AI154" s="880"/>
      <c r="AJ154" s="881"/>
      <c r="AK154" s="882"/>
      <c r="AL154" s="881"/>
      <c r="AM154" s="883"/>
      <c r="AN154" s="884"/>
      <c r="AO154" s="885"/>
    </row>
    <row r="155" spans="1:41" ht="15">
      <c r="A155" s="886"/>
      <c r="B155" s="946"/>
      <c r="C155" s="886"/>
      <c r="D155" s="877" t="s">
        <v>350</v>
      </c>
      <c r="E155" s="878"/>
      <c r="F155" s="877"/>
      <c r="G155" s="877"/>
      <c r="H155" s="879"/>
      <c r="I155" s="880"/>
      <c r="J155" s="881"/>
      <c r="K155" s="882"/>
      <c r="L155" s="881"/>
      <c r="M155" s="883"/>
      <c r="N155" s="884"/>
      <c r="O155" s="885"/>
      <c r="P155" s="865"/>
      <c r="Q155" s="877" t="s">
        <v>288</v>
      </c>
      <c r="R155" s="878"/>
      <c r="S155" s="877"/>
      <c r="T155" s="877"/>
      <c r="U155" s="879"/>
      <c r="V155" s="880"/>
      <c r="W155" s="881"/>
      <c r="X155" s="882"/>
      <c r="Y155" s="881"/>
      <c r="Z155" s="883"/>
      <c r="AA155" s="884"/>
      <c r="AB155" s="885"/>
      <c r="AC155" s="886"/>
      <c r="AD155" s="877" t="s">
        <v>1498</v>
      </c>
      <c r="AE155" s="878"/>
      <c r="AF155" s="877"/>
      <c r="AG155" s="877"/>
      <c r="AH155" s="879"/>
      <c r="AI155" s="880"/>
      <c r="AJ155" s="881"/>
      <c r="AK155" s="882"/>
      <c r="AL155" s="881"/>
      <c r="AM155" s="883"/>
      <c r="AN155" s="884"/>
      <c r="AO155" s="885"/>
    </row>
    <row r="156" spans="1:41" ht="15">
      <c r="A156" s="886"/>
      <c r="B156" s="946"/>
      <c r="C156" s="886"/>
      <c r="D156" s="877" t="s">
        <v>350</v>
      </c>
      <c r="E156" s="878"/>
      <c r="F156" s="877"/>
      <c r="G156" s="877"/>
      <c r="H156" s="879"/>
      <c r="I156" s="880"/>
      <c r="J156" s="881"/>
      <c r="K156" s="882"/>
      <c r="L156" s="881"/>
      <c r="M156" s="883"/>
      <c r="N156" s="884"/>
      <c r="O156" s="885"/>
      <c r="P156" s="865"/>
      <c r="Q156" s="877" t="s">
        <v>288</v>
      </c>
      <c r="R156" s="878"/>
      <c r="S156" s="877"/>
      <c r="T156" s="877"/>
      <c r="U156" s="879"/>
      <c r="V156" s="880"/>
      <c r="W156" s="881"/>
      <c r="X156" s="882"/>
      <c r="Y156" s="881"/>
      <c r="Z156" s="883"/>
      <c r="AA156" s="884"/>
      <c r="AB156" s="885"/>
      <c r="AC156" s="886"/>
      <c r="AD156" s="877" t="s">
        <v>1498</v>
      </c>
      <c r="AE156" s="878"/>
      <c r="AF156" s="877"/>
      <c r="AG156" s="877"/>
      <c r="AH156" s="879"/>
      <c r="AI156" s="880"/>
      <c r="AJ156" s="881"/>
      <c r="AK156" s="882"/>
      <c r="AL156" s="881"/>
      <c r="AM156" s="883"/>
      <c r="AN156" s="884"/>
      <c r="AO156" s="885"/>
    </row>
    <row r="157" spans="1:41" ht="15">
      <c r="A157" s="886"/>
      <c r="B157" s="946"/>
      <c r="C157" s="886"/>
      <c r="D157" s="877" t="s">
        <v>350</v>
      </c>
      <c r="E157" s="878"/>
      <c r="F157" s="877"/>
      <c r="G157" s="877"/>
      <c r="H157" s="879"/>
      <c r="I157" s="880"/>
      <c r="J157" s="881"/>
      <c r="K157" s="882"/>
      <c r="L157" s="881"/>
      <c r="M157" s="883"/>
      <c r="N157" s="884"/>
      <c r="O157" s="885"/>
      <c r="P157" s="865"/>
      <c r="Q157" s="877" t="s">
        <v>288</v>
      </c>
      <c r="R157" s="878"/>
      <c r="S157" s="877"/>
      <c r="T157" s="877"/>
      <c r="U157" s="879"/>
      <c r="V157" s="880"/>
      <c r="W157" s="881"/>
      <c r="X157" s="882"/>
      <c r="Y157" s="881"/>
      <c r="Z157" s="883"/>
      <c r="AA157" s="884"/>
      <c r="AB157" s="885"/>
      <c r="AC157" s="886"/>
      <c r="AD157" s="877" t="s">
        <v>1498</v>
      </c>
      <c r="AE157" s="878"/>
      <c r="AF157" s="877"/>
      <c r="AG157" s="877"/>
      <c r="AH157" s="879"/>
      <c r="AI157" s="880"/>
      <c r="AJ157" s="881"/>
      <c r="AK157" s="882"/>
      <c r="AL157" s="881"/>
      <c r="AM157" s="883"/>
      <c r="AN157" s="884"/>
      <c r="AO157" s="885"/>
    </row>
    <row r="158" spans="1:41" ht="15">
      <c r="A158" s="886"/>
      <c r="B158" s="946"/>
      <c r="C158" s="886"/>
      <c r="D158" s="877" t="s">
        <v>350</v>
      </c>
      <c r="E158" s="878"/>
      <c r="F158" s="877"/>
      <c r="G158" s="877"/>
      <c r="H158" s="879"/>
      <c r="I158" s="880"/>
      <c r="J158" s="881"/>
      <c r="K158" s="882"/>
      <c r="L158" s="881"/>
      <c r="M158" s="883"/>
      <c r="N158" s="884"/>
      <c r="O158" s="885"/>
      <c r="P158" s="865"/>
      <c r="Q158" s="877" t="s">
        <v>288</v>
      </c>
      <c r="R158" s="878"/>
      <c r="S158" s="877"/>
      <c r="T158" s="877"/>
      <c r="U158" s="879"/>
      <c r="V158" s="880"/>
      <c r="W158" s="881"/>
      <c r="X158" s="882"/>
      <c r="Y158" s="881"/>
      <c r="Z158" s="883"/>
      <c r="AA158" s="884"/>
      <c r="AB158" s="885"/>
      <c r="AC158" s="886"/>
      <c r="AD158" s="877" t="s">
        <v>1498</v>
      </c>
      <c r="AE158" s="878"/>
      <c r="AF158" s="877"/>
      <c r="AG158" s="877"/>
      <c r="AH158" s="879"/>
      <c r="AI158" s="880"/>
      <c r="AJ158" s="881"/>
      <c r="AK158" s="882"/>
      <c r="AL158" s="881"/>
      <c r="AM158" s="883"/>
      <c r="AN158" s="884"/>
      <c r="AO158" s="885"/>
    </row>
    <row r="159" spans="1:41" ht="15">
      <c r="A159" s="886"/>
      <c r="B159" s="946"/>
      <c r="C159" s="886"/>
      <c r="D159" s="877" t="s">
        <v>350</v>
      </c>
      <c r="E159" s="878"/>
      <c r="F159" s="877"/>
      <c r="G159" s="877"/>
      <c r="H159" s="879"/>
      <c r="I159" s="880"/>
      <c r="J159" s="881"/>
      <c r="K159" s="882"/>
      <c r="L159" s="881"/>
      <c r="M159" s="883"/>
      <c r="N159" s="884"/>
      <c r="O159" s="885"/>
      <c r="P159" s="865"/>
      <c r="Q159" s="877" t="s">
        <v>288</v>
      </c>
      <c r="R159" s="878"/>
      <c r="S159" s="877"/>
      <c r="T159" s="877"/>
      <c r="U159" s="879"/>
      <c r="V159" s="880"/>
      <c r="W159" s="881"/>
      <c r="X159" s="882"/>
      <c r="Y159" s="881"/>
      <c r="Z159" s="883"/>
      <c r="AA159" s="884"/>
      <c r="AB159" s="885"/>
      <c r="AC159" s="886"/>
      <c r="AD159" s="877" t="s">
        <v>1498</v>
      </c>
      <c r="AE159" s="878"/>
      <c r="AF159" s="877"/>
      <c r="AG159" s="877"/>
      <c r="AH159" s="879"/>
      <c r="AI159" s="880"/>
      <c r="AJ159" s="881"/>
      <c r="AK159" s="882"/>
      <c r="AL159" s="881"/>
      <c r="AM159" s="883"/>
      <c r="AN159" s="884"/>
      <c r="AO159" s="885"/>
    </row>
    <row r="160" spans="1:41" ht="15">
      <c r="A160" s="886"/>
      <c r="B160" s="946"/>
      <c r="C160" s="886"/>
      <c r="D160" s="877" t="s">
        <v>350</v>
      </c>
      <c r="E160" s="878"/>
      <c r="F160" s="877"/>
      <c r="G160" s="877"/>
      <c r="H160" s="879"/>
      <c r="I160" s="880"/>
      <c r="J160" s="881"/>
      <c r="K160" s="882"/>
      <c r="L160" s="881"/>
      <c r="M160" s="883"/>
      <c r="N160" s="884"/>
      <c r="O160" s="885"/>
      <c r="P160" s="865"/>
      <c r="Q160" s="877" t="s">
        <v>288</v>
      </c>
      <c r="R160" s="878"/>
      <c r="S160" s="877"/>
      <c r="T160" s="877"/>
      <c r="U160" s="879"/>
      <c r="V160" s="880"/>
      <c r="W160" s="881"/>
      <c r="X160" s="882"/>
      <c r="Y160" s="881"/>
      <c r="Z160" s="883"/>
      <c r="AA160" s="884"/>
      <c r="AB160" s="885"/>
      <c r="AC160" s="886"/>
      <c r="AD160" s="877" t="s">
        <v>1498</v>
      </c>
      <c r="AE160" s="878"/>
      <c r="AF160" s="877"/>
      <c r="AG160" s="877"/>
      <c r="AH160" s="879"/>
      <c r="AI160" s="880"/>
      <c r="AJ160" s="881"/>
      <c r="AK160" s="882"/>
      <c r="AL160" s="881"/>
      <c r="AM160" s="883"/>
      <c r="AN160" s="884"/>
      <c r="AO160" s="885"/>
    </row>
    <row r="161" spans="1:41" ht="15">
      <c r="A161" s="886"/>
      <c r="B161" s="946"/>
      <c r="C161" s="886"/>
      <c r="D161" s="877" t="s">
        <v>350</v>
      </c>
      <c r="E161" s="878"/>
      <c r="F161" s="877"/>
      <c r="G161" s="877"/>
      <c r="H161" s="879"/>
      <c r="I161" s="880"/>
      <c r="J161" s="881"/>
      <c r="K161" s="882"/>
      <c r="L161" s="881"/>
      <c r="M161" s="883"/>
      <c r="N161" s="884"/>
      <c r="O161" s="885"/>
      <c r="P161" s="865"/>
      <c r="Q161" s="877" t="s">
        <v>288</v>
      </c>
      <c r="R161" s="878"/>
      <c r="S161" s="877"/>
      <c r="T161" s="877"/>
      <c r="U161" s="879"/>
      <c r="V161" s="880"/>
      <c r="W161" s="881"/>
      <c r="X161" s="882"/>
      <c r="Y161" s="881"/>
      <c r="Z161" s="883"/>
      <c r="AA161" s="884"/>
      <c r="AB161" s="885"/>
      <c r="AC161" s="886"/>
      <c r="AD161" s="877" t="s">
        <v>1498</v>
      </c>
      <c r="AE161" s="878"/>
      <c r="AF161" s="877"/>
      <c r="AG161" s="877"/>
      <c r="AH161" s="879"/>
      <c r="AI161" s="880"/>
      <c r="AJ161" s="881"/>
      <c r="AK161" s="882"/>
      <c r="AL161" s="881"/>
      <c r="AM161" s="883"/>
      <c r="AN161" s="884"/>
      <c r="AO161" s="885"/>
    </row>
    <row r="162" spans="1:41" ht="15">
      <c r="A162" s="886"/>
      <c r="B162" s="946"/>
      <c r="C162" s="886"/>
      <c r="D162" s="877" t="s">
        <v>350</v>
      </c>
      <c r="E162" s="878"/>
      <c r="F162" s="877"/>
      <c r="G162" s="877"/>
      <c r="H162" s="879"/>
      <c r="I162" s="880"/>
      <c r="J162" s="881"/>
      <c r="K162" s="882"/>
      <c r="L162" s="881"/>
      <c r="M162" s="883"/>
      <c r="N162" s="884"/>
      <c r="O162" s="885"/>
      <c r="P162" s="865"/>
      <c r="Q162" s="877" t="s">
        <v>288</v>
      </c>
      <c r="R162" s="878"/>
      <c r="S162" s="877"/>
      <c r="T162" s="877"/>
      <c r="U162" s="879"/>
      <c r="V162" s="880"/>
      <c r="W162" s="881"/>
      <c r="X162" s="882"/>
      <c r="Y162" s="881"/>
      <c r="Z162" s="883"/>
      <c r="AA162" s="884"/>
      <c r="AB162" s="885"/>
      <c r="AC162" s="886"/>
      <c r="AD162" s="877" t="s">
        <v>1498</v>
      </c>
      <c r="AE162" s="878"/>
      <c r="AF162" s="877"/>
      <c r="AG162" s="877"/>
      <c r="AH162" s="879"/>
      <c r="AI162" s="880"/>
      <c r="AJ162" s="881"/>
      <c r="AK162" s="882"/>
      <c r="AL162" s="881"/>
      <c r="AM162" s="883"/>
      <c r="AN162" s="884"/>
      <c r="AO162" s="885"/>
    </row>
    <row r="163" spans="1:41" ht="15">
      <c r="A163" s="886"/>
      <c r="B163" s="946"/>
      <c r="C163" s="886"/>
      <c r="D163" s="877" t="s">
        <v>350</v>
      </c>
      <c r="E163" s="878"/>
      <c r="F163" s="877"/>
      <c r="G163" s="877"/>
      <c r="H163" s="879"/>
      <c r="I163" s="880"/>
      <c r="J163" s="881"/>
      <c r="K163" s="882"/>
      <c r="L163" s="881"/>
      <c r="M163" s="883"/>
      <c r="N163" s="884"/>
      <c r="O163" s="885"/>
      <c r="P163" s="865"/>
      <c r="Q163" s="877" t="s">
        <v>288</v>
      </c>
      <c r="R163" s="878"/>
      <c r="S163" s="877"/>
      <c r="T163" s="877"/>
      <c r="U163" s="879"/>
      <c r="V163" s="880"/>
      <c r="W163" s="881"/>
      <c r="X163" s="882"/>
      <c r="Y163" s="881"/>
      <c r="Z163" s="883"/>
      <c r="AA163" s="884"/>
      <c r="AB163" s="885"/>
      <c r="AC163" s="886"/>
      <c r="AD163" s="877" t="s">
        <v>1498</v>
      </c>
      <c r="AE163" s="878"/>
      <c r="AF163" s="877"/>
      <c r="AG163" s="877"/>
      <c r="AH163" s="879"/>
      <c r="AI163" s="880"/>
      <c r="AJ163" s="881"/>
      <c r="AK163" s="882"/>
      <c r="AL163" s="881"/>
      <c r="AM163" s="883"/>
      <c r="AN163" s="884"/>
      <c r="AO163" s="885"/>
    </row>
    <row r="164" spans="1:41" ht="15">
      <c r="A164" s="886"/>
      <c r="B164" s="946"/>
      <c r="C164" s="886"/>
      <c r="D164" s="877" t="s">
        <v>350</v>
      </c>
      <c r="E164" s="878"/>
      <c r="F164" s="877"/>
      <c r="G164" s="877"/>
      <c r="H164" s="879"/>
      <c r="I164" s="880"/>
      <c r="J164" s="881"/>
      <c r="K164" s="882"/>
      <c r="L164" s="881"/>
      <c r="M164" s="883"/>
      <c r="N164" s="884"/>
      <c r="O164" s="885"/>
      <c r="P164" s="865"/>
      <c r="Q164" s="877" t="s">
        <v>288</v>
      </c>
      <c r="R164" s="878"/>
      <c r="S164" s="877"/>
      <c r="T164" s="877"/>
      <c r="U164" s="879"/>
      <c r="V164" s="880"/>
      <c r="W164" s="881"/>
      <c r="X164" s="882"/>
      <c r="Y164" s="881"/>
      <c r="Z164" s="883"/>
      <c r="AA164" s="884"/>
      <c r="AB164" s="885"/>
      <c r="AC164" s="886"/>
      <c r="AD164" s="877" t="s">
        <v>1498</v>
      </c>
      <c r="AE164" s="878"/>
      <c r="AF164" s="877"/>
      <c r="AG164" s="877"/>
      <c r="AH164" s="879"/>
      <c r="AI164" s="880"/>
      <c r="AJ164" s="881"/>
      <c r="AK164" s="882"/>
      <c r="AL164" s="881"/>
      <c r="AM164" s="883"/>
      <c r="AN164" s="884"/>
      <c r="AO164" s="885"/>
    </row>
    <row r="165" spans="1:41" ht="15">
      <c r="A165" s="886"/>
      <c r="B165" s="946"/>
      <c r="C165" s="886"/>
      <c r="D165" s="877" t="s">
        <v>350</v>
      </c>
      <c r="E165" s="878"/>
      <c r="F165" s="877"/>
      <c r="G165" s="877"/>
      <c r="H165" s="879"/>
      <c r="I165" s="880"/>
      <c r="J165" s="881"/>
      <c r="K165" s="882"/>
      <c r="L165" s="881"/>
      <c r="M165" s="883"/>
      <c r="N165" s="884"/>
      <c r="O165" s="885"/>
      <c r="P165" s="865"/>
      <c r="Q165" s="877" t="s">
        <v>288</v>
      </c>
      <c r="R165" s="878"/>
      <c r="S165" s="877"/>
      <c r="T165" s="877"/>
      <c r="U165" s="879"/>
      <c r="V165" s="880"/>
      <c r="W165" s="881"/>
      <c r="X165" s="882"/>
      <c r="Y165" s="881"/>
      <c r="Z165" s="883"/>
      <c r="AA165" s="884"/>
      <c r="AB165" s="885"/>
      <c r="AC165" s="886"/>
      <c r="AD165" s="877" t="s">
        <v>1498</v>
      </c>
      <c r="AE165" s="878"/>
      <c r="AF165" s="877"/>
      <c r="AG165" s="877"/>
      <c r="AH165" s="879"/>
      <c r="AI165" s="880"/>
      <c r="AJ165" s="881"/>
      <c r="AK165" s="882"/>
      <c r="AL165" s="881"/>
      <c r="AM165" s="883"/>
      <c r="AN165" s="884"/>
      <c r="AO165" s="885"/>
    </row>
    <row r="166" spans="1:41" ht="15">
      <c r="A166" s="886"/>
      <c r="B166" s="946"/>
      <c r="C166" s="886"/>
      <c r="D166" s="877" t="s">
        <v>350</v>
      </c>
      <c r="E166" s="878"/>
      <c r="F166" s="877"/>
      <c r="G166" s="877"/>
      <c r="H166" s="879"/>
      <c r="I166" s="880"/>
      <c r="J166" s="881"/>
      <c r="K166" s="882"/>
      <c r="L166" s="881"/>
      <c r="M166" s="883"/>
      <c r="N166" s="884"/>
      <c r="O166" s="885"/>
      <c r="P166" s="865"/>
      <c r="Q166" s="877" t="s">
        <v>288</v>
      </c>
      <c r="R166" s="878"/>
      <c r="S166" s="877"/>
      <c r="T166" s="877"/>
      <c r="U166" s="879"/>
      <c r="V166" s="880"/>
      <c r="W166" s="881"/>
      <c r="X166" s="882"/>
      <c r="Y166" s="881"/>
      <c r="Z166" s="883"/>
      <c r="AA166" s="884"/>
      <c r="AB166" s="885"/>
      <c r="AC166" s="886"/>
      <c r="AD166" s="877" t="s">
        <v>1498</v>
      </c>
      <c r="AE166" s="878"/>
      <c r="AF166" s="877"/>
      <c r="AG166" s="877"/>
      <c r="AH166" s="879"/>
      <c r="AI166" s="880"/>
      <c r="AJ166" s="881"/>
      <c r="AK166" s="882"/>
      <c r="AL166" s="881"/>
      <c r="AM166" s="883"/>
      <c r="AN166" s="884"/>
      <c r="AO166" s="885"/>
    </row>
    <row r="167" spans="1:41" ht="15">
      <c r="A167" s="886"/>
      <c r="B167" s="946"/>
      <c r="C167" s="886"/>
      <c r="D167" s="877" t="s">
        <v>350</v>
      </c>
      <c r="E167" s="878"/>
      <c r="F167" s="877"/>
      <c r="G167" s="877"/>
      <c r="H167" s="879"/>
      <c r="I167" s="880"/>
      <c r="J167" s="881"/>
      <c r="K167" s="882"/>
      <c r="L167" s="881"/>
      <c r="M167" s="883"/>
      <c r="N167" s="884"/>
      <c r="O167" s="885"/>
      <c r="P167" s="865"/>
      <c r="Q167" s="877" t="s">
        <v>288</v>
      </c>
      <c r="R167" s="878"/>
      <c r="S167" s="877"/>
      <c r="T167" s="877"/>
      <c r="U167" s="879"/>
      <c r="V167" s="880"/>
      <c r="W167" s="881"/>
      <c r="X167" s="882"/>
      <c r="Y167" s="881"/>
      <c r="Z167" s="883"/>
      <c r="AA167" s="884"/>
      <c r="AB167" s="885"/>
      <c r="AC167" s="886"/>
      <c r="AD167" s="877" t="s">
        <v>1498</v>
      </c>
      <c r="AE167" s="878"/>
      <c r="AF167" s="877"/>
      <c r="AG167" s="877"/>
      <c r="AH167" s="879"/>
      <c r="AI167" s="880"/>
      <c r="AJ167" s="881"/>
      <c r="AK167" s="882"/>
      <c r="AL167" s="881"/>
      <c r="AM167" s="883"/>
      <c r="AN167" s="884"/>
      <c r="AO167" s="885"/>
    </row>
    <row r="168" spans="1:41" ht="15">
      <c r="A168" s="886"/>
      <c r="B168" s="946"/>
      <c r="C168" s="886"/>
      <c r="D168" s="877" t="s">
        <v>350</v>
      </c>
      <c r="E168" s="878"/>
      <c r="F168" s="877"/>
      <c r="G168" s="877"/>
      <c r="H168" s="879"/>
      <c r="I168" s="880"/>
      <c r="J168" s="881"/>
      <c r="K168" s="882"/>
      <c r="L168" s="881"/>
      <c r="M168" s="883"/>
      <c r="N168" s="884"/>
      <c r="O168" s="885"/>
      <c r="P168" s="865"/>
      <c r="Q168" s="877" t="s">
        <v>288</v>
      </c>
      <c r="R168" s="878"/>
      <c r="S168" s="877"/>
      <c r="T168" s="877"/>
      <c r="U168" s="879"/>
      <c r="V168" s="880"/>
      <c r="W168" s="881"/>
      <c r="X168" s="882"/>
      <c r="Y168" s="881"/>
      <c r="Z168" s="883"/>
      <c r="AA168" s="884"/>
      <c r="AB168" s="885"/>
      <c r="AC168" s="886"/>
      <c r="AD168" s="877" t="s">
        <v>1498</v>
      </c>
      <c r="AE168" s="878"/>
      <c r="AF168" s="877"/>
      <c r="AG168" s="877"/>
      <c r="AH168" s="879"/>
      <c r="AI168" s="880"/>
      <c r="AJ168" s="881"/>
      <c r="AK168" s="882"/>
      <c r="AL168" s="881"/>
      <c r="AM168" s="883"/>
      <c r="AN168" s="884"/>
      <c r="AO168" s="885"/>
    </row>
    <row r="169" spans="1:41" ht="15">
      <c r="A169" s="886"/>
      <c r="B169" s="946"/>
      <c r="C169" s="886"/>
      <c r="D169" s="877" t="s">
        <v>350</v>
      </c>
      <c r="E169" s="878"/>
      <c r="F169" s="877"/>
      <c r="G169" s="877"/>
      <c r="H169" s="879"/>
      <c r="I169" s="880"/>
      <c r="J169" s="881"/>
      <c r="K169" s="882"/>
      <c r="L169" s="881"/>
      <c r="M169" s="883"/>
      <c r="N169" s="884"/>
      <c r="O169" s="885"/>
      <c r="P169" s="865"/>
      <c r="Q169" s="877" t="s">
        <v>288</v>
      </c>
      <c r="R169" s="878"/>
      <c r="S169" s="877"/>
      <c r="T169" s="877"/>
      <c r="U169" s="879"/>
      <c r="V169" s="880"/>
      <c r="W169" s="881"/>
      <c r="X169" s="882"/>
      <c r="Y169" s="881"/>
      <c r="Z169" s="883"/>
      <c r="AA169" s="884"/>
      <c r="AB169" s="885"/>
      <c r="AC169" s="886"/>
      <c r="AD169" s="877" t="s">
        <v>1498</v>
      </c>
      <c r="AE169" s="878"/>
      <c r="AF169" s="877"/>
      <c r="AG169" s="877"/>
      <c r="AH169" s="879"/>
      <c r="AI169" s="880"/>
      <c r="AJ169" s="881"/>
      <c r="AK169" s="882"/>
      <c r="AL169" s="881"/>
      <c r="AM169" s="883"/>
      <c r="AN169" s="884"/>
      <c r="AO169" s="885"/>
    </row>
    <row r="170" spans="1:41" ht="15">
      <c r="A170" s="886"/>
      <c r="B170" s="946"/>
      <c r="C170" s="886"/>
      <c r="D170" s="877" t="s">
        <v>350</v>
      </c>
      <c r="E170" s="878"/>
      <c r="F170" s="877"/>
      <c r="G170" s="877"/>
      <c r="H170" s="879"/>
      <c r="I170" s="880"/>
      <c r="J170" s="881"/>
      <c r="K170" s="882"/>
      <c r="L170" s="881"/>
      <c r="M170" s="883"/>
      <c r="N170" s="884"/>
      <c r="O170" s="885"/>
      <c r="P170" s="865"/>
      <c r="Q170" s="877" t="s">
        <v>288</v>
      </c>
      <c r="R170" s="878"/>
      <c r="S170" s="877"/>
      <c r="T170" s="877"/>
      <c r="U170" s="879"/>
      <c r="V170" s="880"/>
      <c r="W170" s="881"/>
      <c r="X170" s="882"/>
      <c r="Y170" s="881"/>
      <c r="Z170" s="883"/>
      <c r="AA170" s="884"/>
      <c r="AB170" s="885"/>
      <c r="AC170" s="886"/>
      <c r="AD170" s="877" t="s">
        <v>1498</v>
      </c>
      <c r="AE170" s="878"/>
      <c r="AF170" s="877"/>
      <c r="AG170" s="877"/>
      <c r="AH170" s="879"/>
      <c r="AI170" s="880"/>
      <c r="AJ170" s="881"/>
      <c r="AK170" s="882"/>
      <c r="AL170" s="881"/>
      <c r="AM170" s="883"/>
      <c r="AN170" s="884"/>
      <c r="AO170" s="885"/>
    </row>
    <row r="171" spans="1:41" ht="15">
      <c r="A171" s="886"/>
      <c r="B171" s="946"/>
      <c r="C171" s="886"/>
      <c r="D171" s="877" t="s">
        <v>350</v>
      </c>
      <c r="E171" s="878"/>
      <c r="F171" s="877"/>
      <c r="G171" s="877"/>
      <c r="H171" s="879"/>
      <c r="I171" s="880"/>
      <c r="J171" s="881"/>
      <c r="K171" s="882"/>
      <c r="L171" s="881"/>
      <c r="M171" s="883"/>
      <c r="N171" s="884"/>
      <c r="O171" s="885"/>
      <c r="P171" s="865"/>
      <c r="Q171" s="877" t="s">
        <v>288</v>
      </c>
      <c r="R171" s="878"/>
      <c r="S171" s="877"/>
      <c r="T171" s="877"/>
      <c r="U171" s="879"/>
      <c r="V171" s="880"/>
      <c r="W171" s="881"/>
      <c r="X171" s="882"/>
      <c r="Y171" s="881"/>
      <c r="Z171" s="883"/>
      <c r="AA171" s="884"/>
      <c r="AB171" s="885"/>
      <c r="AC171" s="886"/>
      <c r="AD171" s="877" t="s">
        <v>1498</v>
      </c>
      <c r="AE171" s="878"/>
      <c r="AF171" s="877"/>
      <c r="AG171" s="877"/>
      <c r="AH171" s="879"/>
      <c r="AI171" s="880"/>
      <c r="AJ171" s="881"/>
      <c r="AK171" s="882"/>
      <c r="AL171" s="881"/>
      <c r="AM171" s="883"/>
      <c r="AN171" s="884"/>
      <c r="AO171" s="885"/>
    </row>
    <row r="172" spans="1:41" ht="15">
      <c r="A172" s="886"/>
      <c r="B172" s="946"/>
      <c r="C172" s="886"/>
      <c r="D172" s="877" t="s">
        <v>350</v>
      </c>
      <c r="E172" s="878"/>
      <c r="F172" s="877"/>
      <c r="G172" s="877"/>
      <c r="H172" s="879"/>
      <c r="I172" s="880"/>
      <c r="J172" s="881"/>
      <c r="K172" s="882"/>
      <c r="L172" s="881"/>
      <c r="M172" s="883"/>
      <c r="N172" s="884"/>
      <c r="O172" s="885"/>
      <c r="P172" s="865"/>
      <c r="Q172" s="877" t="s">
        <v>288</v>
      </c>
      <c r="R172" s="878"/>
      <c r="S172" s="877"/>
      <c r="T172" s="877"/>
      <c r="U172" s="879"/>
      <c r="V172" s="880"/>
      <c r="W172" s="881"/>
      <c r="X172" s="882"/>
      <c r="Y172" s="881"/>
      <c r="Z172" s="883"/>
      <c r="AA172" s="884"/>
      <c r="AB172" s="885"/>
      <c r="AC172" s="886"/>
      <c r="AD172" s="877" t="s">
        <v>1498</v>
      </c>
      <c r="AE172" s="878"/>
      <c r="AF172" s="877"/>
      <c r="AG172" s="877"/>
      <c r="AH172" s="879"/>
      <c r="AI172" s="880"/>
      <c r="AJ172" s="881"/>
      <c r="AK172" s="882"/>
      <c r="AL172" s="881"/>
      <c r="AM172" s="883"/>
      <c r="AN172" s="884"/>
      <c r="AO172" s="885"/>
    </row>
    <row r="173" spans="1:41" ht="15">
      <c r="A173" s="886"/>
      <c r="B173" s="946"/>
      <c r="C173" s="886"/>
      <c r="D173" s="877" t="s">
        <v>350</v>
      </c>
      <c r="E173" s="878"/>
      <c r="F173" s="877"/>
      <c r="G173" s="877"/>
      <c r="H173" s="879"/>
      <c r="I173" s="880"/>
      <c r="J173" s="881"/>
      <c r="K173" s="882"/>
      <c r="L173" s="881"/>
      <c r="M173" s="883"/>
      <c r="N173" s="884"/>
      <c r="O173" s="885"/>
      <c r="P173" s="865"/>
      <c r="Q173" s="877" t="s">
        <v>288</v>
      </c>
      <c r="R173" s="878"/>
      <c r="S173" s="877"/>
      <c r="T173" s="877"/>
      <c r="U173" s="879"/>
      <c r="V173" s="880"/>
      <c r="W173" s="881"/>
      <c r="X173" s="882"/>
      <c r="Y173" s="881"/>
      <c r="Z173" s="883"/>
      <c r="AA173" s="884"/>
      <c r="AB173" s="885"/>
      <c r="AC173" s="886"/>
      <c r="AD173" s="877" t="s">
        <v>1498</v>
      </c>
      <c r="AE173" s="878"/>
      <c r="AF173" s="877"/>
      <c r="AG173" s="877"/>
      <c r="AH173" s="879"/>
      <c r="AI173" s="880"/>
      <c r="AJ173" s="881"/>
      <c r="AK173" s="882"/>
      <c r="AL173" s="881"/>
      <c r="AM173" s="883"/>
      <c r="AN173" s="884"/>
      <c r="AO173" s="885"/>
    </row>
    <row r="174" spans="1:41" ht="15">
      <c r="A174" s="886"/>
      <c r="B174" s="946"/>
      <c r="C174" s="886"/>
      <c r="D174" s="877" t="s">
        <v>350</v>
      </c>
      <c r="E174" s="878"/>
      <c r="F174" s="877"/>
      <c r="G174" s="877"/>
      <c r="H174" s="879"/>
      <c r="I174" s="880"/>
      <c r="J174" s="881"/>
      <c r="K174" s="882"/>
      <c r="L174" s="881"/>
      <c r="M174" s="883"/>
      <c r="N174" s="884"/>
      <c r="O174" s="885"/>
      <c r="P174" s="865"/>
      <c r="Q174" s="877" t="s">
        <v>288</v>
      </c>
      <c r="R174" s="878"/>
      <c r="S174" s="877"/>
      <c r="T174" s="877"/>
      <c r="U174" s="879"/>
      <c r="V174" s="880"/>
      <c r="W174" s="881"/>
      <c r="X174" s="882"/>
      <c r="Y174" s="881"/>
      <c r="Z174" s="883"/>
      <c r="AA174" s="884"/>
      <c r="AB174" s="885"/>
      <c r="AC174" s="886"/>
      <c r="AD174" s="877" t="s">
        <v>1498</v>
      </c>
      <c r="AE174" s="878"/>
      <c r="AF174" s="877"/>
      <c r="AG174" s="877"/>
      <c r="AH174" s="879"/>
      <c r="AI174" s="880"/>
      <c r="AJ174" s="881"/>
      <c r="AK174" s="882"/>
      <c r="AL174" s="881"/>
      <c r="AM174" s="883"/>
      <c r="AN174" s="884"/>
      <c r="AO174" s="885"/>
    </row>
    <row r="175" spans="1:41" ht="15">
      <c r="A175" s="886"/>
      <c r="B175" s="946"/>
      <c r="C175" s="886"/>
      <c r="D175" s="877" t="s">
        <v>350</v>
      </c>
      <c r="E175" s="878"/>
      <c r="F175" s="877"/>
      <c r="G175" s="877"/>
      <c r="H175" s="879"/>
      <c r="I175" s="880"/>
      <c r="J175" s="881"/>
      <c r="K175" s="882"/>
      <c r="L175" s="881"/>
      <c r="M175" s="883"/>
      <c r="N175" s="884"/>
      <c r="O175" s="885"/>
      <c r="P175" s="865"/>
      <c r="Q175" s="877" t="s">
        <v>288</v>
      </c>
      <c r="R175" s="878"/>
      <c r="S175" s="877"/>
      <c r="T175" s="877"/>
      <c r="U175" s="879"/>
      <c r="V175" s="880"/>
      <c r="W175" s="881"/>
      <c r="X175" s="882"/>
      <c r="Y175" s="881"/>
      <c r="Z175" s="883"/>
      <c r="AA175" s="884"/>
      <c r="AB175" s="885"/>
      <c r="AC175" s="886"/>
      <c r="AD175" s="877" t="s">
        <v>1498</v>
      </c>
      <c r="AE175" s="878"/>
      <c r="AF175" s="877"/>
      <c r="AG175" s="877"/>
      <c r="AH175" s="879"/>
      <c r="AI175" s="880"/>
      <c r="AJ175" s="881"/>
      <c r="AK175" s="882"/>
      <c r="AL175" s="881"/>
      <c r="AM175" s="883"/>
      <c r="AN175" s="884"/>
      <c r="AO175" s="885"/>
    </row>
    <row r="176" spans="1:41" ht="15">
      <c r="A176" s="886"/>
      <c r="B176" s="946"/>
      <c r="C176" s="886"/>
      <c r="D176" s="877" t="s">
        <v>350</v>
      </c>
      <c r="E176" s="878"/>
      <c r="F176" s="877"/>
      <c r="G176" s="877"/>
      <c r="H176" s="879"/>
      <c r="I176" s="880"/>
      <c r="J176" s="881"/>
      <c r="K176" s="882"/>
      <c r="L176" s="881"/>
      <c r="M176" s="883"/>
      <c r="N176" s="884"/>
      <c r="O176" s="885"/>
      <c r="P176" s="865"/>
      <c r="Q176" s="877" t="s">
        <v>288</v>
      </c>
      <c r="R176" s="878"/>
      <c r="S176" s="877"/>
      <c r="T176" s="877"/>
      <c r="U176" s="879"/>
      <c r="V176" s="880"/>
      <c r="W176" s="881"/>
      <c r="X176" s="882"/>
      <c r="Y176" s="881"/>
      <c r="Z176" s="883"/>
      <c r="AA176" s="884"/>
      <c r="AB176" s="885"/>
      <c r="AC176" s="886"/>
      <c r="AD176" s="877" t="s">
        <v>1498</v>
      </c>
      <c r="AE176" s="878"/>
      <c r="AF176" s="877"/>
      <c r="AG176" s="877"/>
      <c r="AH176" s="879"/>
      <c r="AI176" s="880"/>
      <c r="AJ176" s="881"/>
      <c r="AK176" s="882"/>
      <c r="AL176" s="881"/>
      <c r="AM176" s="883"/>
      <c r="AN176" s="884"/>
      <c r="AO176" s="885"/>
    </row>
    <row r="177" spans="1:41" ht="15">
      <c r="A177" s="886"/>
      <c r="B177" s="946"/>
      <c r="C177" s="886"/>
      <c r="D177" s="877" t="s">
        <v>350</v>
      </c>
      <c r="E177" s="878"/>
      <c r="F177" s="877"/>
      <c r="G177" s="877"/>
      <c r="H177" s="879"/>
      <c r="I177" s="880"/>
      <c r="J177" s="881"/>
      <c r="K177" s="882"/>
      <c r="L177" s="881"/>
      <c r="M177" s="883"/>
      <c r="N177" s="884"/>
      <c r="O177" s="885"/>
      <c r="P177" s="865"/>
      <c r="Q177" s="877" t="s">
        <v>288</v>
      </c>
      <c r="R177" s="878"/>
      <c r="S177" s="877"/>
      <c r="T177" s="877"/>
      <c r="U177" s="879"/>
      <c r="V177" s="880"/>
      <c r="W177" s="881"/>
      <c r="X177" s="882"/>
      <c r="Y177" s="881"/>
      <c r="Z177" s="883"/>
      <c r="AA177" s="884"/>
      <c r="AB177" s="885"/>
      <c r="AC177" s="886"/>
      <c r="AD177" s="877" t="s">
        <v>1498</v>
      </c>
      <c r="AE177" s="878"/>
      <c r="AF177" s="877"/>
      <c r="AG177" s="877"/>
      <c r="AH177" s="879"/>
      <c r="AI177" s="880"/>
      <c r="AJ177" s="881"/>
      <c r="AK177" s="882"/>
      <c r="AL177" s="881"/>
      <c r="AM177" s="883"/>
      <c r="AN177" s="884"/>
      <c r="AO177" s="885"/>
    </row>
    <row r="178" spans="1:41" ht="15">
      <c r="A178" s="886"/>
      <c r="B178" s="946"/>
      <c r="C178" s="886"/>
      <c r="D178" s="877" t="s">
        <v>350</v>
      </c>
      <c r="E178" s="878"/>
      <c r="F178" s="877"/>
      <c r="G178" s="877"/>
      <c r="H178" s="879"/>
      <c r="I178" s="880"/>
      <c r="J178" s="881"/>
      <c r="K178" s="882"/>
      <c r="L178" s="881"/>
      <c r="M178" s="883"/>
      <c r="N178" s="884"/>
      <c r="O178" s="885"/>
      <c r="P178" s="865"/>
      <c r="Q178" s="877" t="s">
        <v>288</v>
      </c>
      <c r="R178" s="878"/>
      <c r="S178" s="877"/>
      <c r="T178" s="877"/>
      <c r="U178" s="879"/>
      <c r="V178" s="880"/>
      <c r="W178" s="881"/>
      <c r="X178" s="882"/>
      <c r="Y178" s="881"/>
      <c r="Z178" s="883"/>
      <c r="AA178" s="884"/>
      <c r="AB178" s="885"/>
      <c r="AC178" s="886"/>
      <c r="AD178" s="877" t="s">
        <v>1498</v>
      </c>
      <c r="AE178" s="878"/>
      <c r="AF178" s="877"/>
      <c r="AG178" s="877"/>
      <c r="AH178" s="879"/>
      <c r="AI178" s="880"/>
      <c r="AJ178" s="881"/>
      <c r="AK178" s="882"/>
      <c r="AL178" s="881"/>
      <c r="AM178" s="883"/>
      <c r="AN178" s="884"/>
      <c r="AO178" s="885"/>
    </row>
    <row r="179" spans="1:41" ht="15">
      <c r="A179" s="886"/>
      <c r="B179" s="946"/>
      <c r="C179" s="886"/>
      <c r="D179" s="877" t="s">
        <v>350</v>
      </c>
      <c r="E179" s="878"/>
      <c r="F179" s="877"/>
      <c r="G179" s="877"/>
      <c r="H179" s="879"/>
      <c r="I179" s="880"/>
      <c r="J179" s="881"/>
      <c r="K179" s="882"/>
      <c r="L179" s="881"/>
      <c r="M179" s="883"/>
      <c r="N179" s="884"/>
      <c r="O179" s="885"/>
      <c r="P179" s="865"/>
      <c r="Q179" s="877" t="s">
        <v>288</v>
      </c>
      <c r="R179" s="878"/>
      <c r="S179" s="877"/>
      <c r="T179" s="877"/>
      <c r="U179" s="879"/>
      <c r="V179" s="880"/>
      <c r="W179" s="881"/>
      <c r="X179" s="882"/>
      <c r="Y179" s="881"/>
      <c r="Z179" s="883"/>
      <c r="AA179" s="884"/>
      <c r="AB179" s="885"/>
      <c r="AC179" s="886"/>
      <c r="AD179" s="877" t="s">
        <v>1498</v>
      </c>
      <c r="AE179" s="878"/>
      <c r="AF179" s="877"/>
      <c r="AG179" s="877"/>
      <c r="AH179" s="879"/>
      <c r="AI179" s="880"/>
      <c r="AJ179" s="881"/>
      <c r="AK179" s="882"/>
      <c r="AL179" s="881"/>
      <c r="AM179" s="883"/>
      <c r="AN179" s="884"/>
      <c r="AO179" s="885"/>
    </row>
    <row r="180" spans="1:41" ht="15">
      <c r="A180" s="886"/>
      <c r="B180" s="946"/>
      <c r="C180" s="886"/>
      <c r="D180" s="877" t="s">
        <v>350</v>
      </c>
      <c r="E180" s="878"/>
      <c r="F180" s="877"/>
      <c r="G180" s="877"/>
      <c r="H180" s="879"/>
      <c r="I180" s="880"/>
      <c r="J180" s="881"/>
      <c r="K180" s="882"/>
      <c r="L180" s="881"/>
      <c r="M180" s="883"/>
      <c r="N180" s="884"/>
      <c r="O180" s="885"/>
      <c r="P180" s="865"/>
      <c r="Q180" s="877" t="s">
        <v>288</v>
      </c>
      <c r="R180" s="878"/>
      <c r="S180" s="877"/>
      <c r="T180" s="877"/>
      <c r="U180" s="879"/>
      <c r="V180" s="880"/>
      <c r="W180" s="881"/>
      <c r="X180" s="882"/>
      <c r="Y180" s="881"/>
      <c r="Z180" s="883"/>
      <c r="AA180" s="884"/>
      <c r="AB180" s="885"/>
      <c r="AC180" s="886"/>
      <c r="AD180" s="877" t="s">
        <v>1498</v>
      </c>
      <c r="AE180" s="878"/>
      <c r="AF180" s="877"/>
      <c r="AG180" s="877"/>
      <c r="AH180" s="879"/>
      <c r="AI180" s="880"/>
      <c r="AJ180" s="881"/>
      <c r="AK180" s="882"/>
      <c r="AL180" s="881"/>
      <c r="AM180" s="883"/>
      <c r="AN180" s="884"/>
      <c r="AO180" s="885"/>
    </row>
    <row r="181" spans="1:41" ht="15">
      <c r="A181" s="886"/>
      <c r="B181" s="946"/>
      <c r="C181" s="886"/>
      <c r="D181" s="877" t="s">
        <v>350</v>
      </c>
      <c r="E181" s="878"/>
      <c r="F181" s="877"/>
      <c r="G181" s="877"/>
      <c r="H181" s="879"/>
      <c r="I181" s="880"/>
      <c r="J181" s="881"/>
      <c r="K181" s="882"/>
      <c r="L181" s="881"/>
      <c r="M181" s="883"/>
      <c r="N181" s="884"/>
      <c r="O181" s="885"/>
      <c r="P181" s="865"/>
      <c r="Q181" s="877" t="s">
        <v>288</v>
      </c>
      <c r="R181" s="878"/>
      <c r="S181" s="877"/>
      <c r="T181" s="877"/>
      <c r="U181" s="879"/>
      <c r="V181" s="880"/>
      <c r="W181" s="881"/>
      <c r="X181" s="882"/>
      <c r="Y181" s="881"/>
      <c r="Z181" s="883"/>
      <c r="AA181" s="884"/>
      <c r="AB181" s="885"/>
      <c r="AC181" s="886"/>
      <c r="AD181" s="877" t="s">
        <v>1498</v>
      </c>
      <c r="AE181" s="878"/>
      <c r="AF181" s="877"/>
      <c r="AG181" s="877"/>
      <c r="AH181" s="879"/>
      <c r="AI181" s="880"/>
      <c r="AJ181" s="881"/>
      <c r="AK181" s="882"/>
      <c r="AL181" s="881"/>
      <c r="AM181" s="883"/>
      <c r="AN181" s="884"/>
      <c r="AO181" s="885"/>
    </row>
    <row r="182" spans="1:41" ht="15">
      <c r="A182" s="886"/>
      <c r="B182" s="946"/>
      <c r="C182" s="886"/>
      <c r="D182" s="877" t="s">
        <v>350</v>
      </c>
      <c r="E182" s="878"/>
      <c r="F182" s="877"/>
      <c r="G182" s="877"/>
      <c r="H182" s="879"/>
      <c r="I182" s="880"/>
      <c r="J182" s="881"/>
      <c r="K182" s="882"/>
      <c r="L182" s="881"/>
      <c r="M182" s="883"/>
      <c r="N182" s="884"/>
      <c r="O182" s="885"/>
      <c r="P182" s="865"/>
      <c r="Q182" s="877" t="s">
        <v>288</v>
      </c>
      <c r="R182" s="878"/>
      <c r="S182" s="877"/>
      <c r="T182" s="877"/>
      <c r="U182" s="879"/>
      <c r="V182" s="880"/>
      <c r="W182" s="881"/>
      <c r="X182" s="882"/>
      <c r="Y182" s="881"/>
      <c r="Z182" s="883"/>
      <c r="AA182" s="884"/>
      <c r="AB182" s="885"/>
      <c r="AC182" s="886"/>
      <c r="AD182" s="877" t="s">
        <v>1498</v>
      </c>
      <c r="AE182" s="878"/>
      <c r="AF182" s="877"/>
      <c r="AG182" s="877"/>
      <c r="AH182" s="879"/>
      <c r="AI182" s="880"/>
      <c r="AJ182" s="881"/>
      <c r="AK182" s="882"/>
      <c r="AL182" s="881"/>
      <c r="AM182" s="883"/>
      <c r="AN182" s="884"/>
      <c r="AO182" s="885"/>
    </row>
    <row r="183" spans="1:41" ht="15">
      <c r="A183" s="886"/>
      <c r="B183" s="946"/>
      <c r="C183" s="886"/>
      <c r="D183" s="877" t="s">
        <v>350</v>
      </c>
      <c r="E183" s="878"/>
      <c r="F183" s="877"/>
      <c r="G183" s="877"/>
      <c r="H183" s="879"/>
      <c r="I183" s="880"/>
      <c r="J183" s="881"/>
      <c r="K183" s="882"/>
      <c r="L183" s="881"/>
      <c r="M183" s="883"/>
      <c r="N183" s="884"/>
      <c r="O183" s="885"/>
      <c r="P183" s="865"/>
      <c r="Q183" s="877" t="s">
        <v>288</v>
      </c>
      <c r="R183" s="878"/>
      <c r="S183" s="877"/>
      <c r="T183" s="877"/>
      <c r="U183" s="879"/>
      <c r="V183" s="880"/>
      <c r="W183" s="881"/>
      <c r="X183" s="882"/>
      <c r="Y183" s="881"/>
      <c r="Z183" s="883"/>
      <c r="AA183" s="884"/>
      <c r="AB183" s="885"/>
      <c r="AC183" s="886"/>
      <c r="AD183" s="877" t="s">
        <v>1498</v>
      </c>
      <c r="AE183" s="878"/>
      <c r="AF183" s="877"/>
      <c r="AG183" s="877"/>
      <c r="AH183" s="879"/>
      <c r="AI183" s="880"/>
      <c r="AJ183" s="881"/>
      <c r="AK183" s="882"/>
      <c r="AL183" s="881"/>
      <c r="AM183" s="883"/>
      <c r="AN183" s="884"/>
      <c r="AO183" s="885"/>
    </row>
    <row r="184" spans="1:41" ht="15">
      <c r="A184" s="886"/>
      <c r="B184" s="946"/>
      <c r="C184" s="886"/>
      <c r="D184" s="877" t="s">
        <v>350</v>
      </c>
      <c r="E184" s="878"/>
      <c r="F184" s="877"/>
      <c r="G184" s="877"/>
      <c r="H184" s="879"/>
      <c r="I184" s="880"/>
      <c r="J184" s="881"/>
      <c r="K184" s="882"/>
      <c r="L184" s="881"/>
      <c r="M184" s="883"/>
      <c r="N184" s="884"/>
      <c r="O184" s="885"/>
      <c r="P184" s="865"/>
      <c r="Q184" s="877" t="s">
        <v>288</v>
      </c>
      <c r="R184" s="878"/>
      <c r="S184" s="877"/>
      <c r="T184" s="877"/>
      <c r="U184" s="879"/>
      <c r="V184" s="880"/>
      <c r="W184" s="881"/>
      <c r="X184" s="882"/>
      <c r="Y184" s="881"/>
      <c r="Z184" s="883"/>
      <c r="AA184" s="884"/>
      <c r="AB184" s="885"/>
      <c r="AC184" s="886"/>
      <c r="AD184" s="877" t="s">
        <v>1498</v>
      </c>
      <c r="AE184" s="878"/>
      <c r="AF184" s="877"/>
      <c r="AG184" s="877"/>
      <c r="AH184" s="879"/>
      <c r="AI184" s="880"/>
      <c r="AJ184" s="881"/>
      <c r="AK184" s="882"/>
      <c r="AL184" s="881"/>
      <c r="AM184" s="883"/>
      <c r="AN184" s="884"/>
      <c r="AO184" s="885"/>
    </row>
    <row r="185" spans="1:41" ht="15">
      <c r="A185" s="886"/>
      <c r="B185" s="946"/>
      <c r="C185" s="886"/>
      <c r="D185" s="877" t="s">
        <v>350</v>
      </c>
      <c r="E185" s="878"/>
      <c r="F185" s="877"/>
      <c r="G185" s="877"/>
      <c r="H185" s="879"/>
      <c r="I185" s="880"/>
      <c r="J185" s="881"/>
      <c r="K185" s="882"/>
      <c r="L185" s="881"/>
      <c r="M185" s="883"/>
      <c r="N185" s="884"/>
      <c r="O185" s="885"/>
      <c r="P185" s="865"/>
      <c r="Q185" s="877" t="s">
        <v>288</v>
      </c>
      <c r="R185" s="878"/>
      <c r="S185" s="877"/>
      <c r="T185" s="877"/>
      <c r="U185" s="879"/>
      <c r="V185" s="880"/>
      <c r="W185" s="881"/>
      <c r="X185" s="882"/>
      <c r="Y185" s="881"/>
      <c r="Z185" s="883"/>
      <c r="AA185" s="884"/>
      <c r="AB185" s="885"/>
      <c r="AC185" s="886"/>
      <c r="AD185" s="877" t="s">
        <v>1498</v>
      </c>
      <c r="AE185" s="878"/>
      <c r="AF185" s="877"/>
      <c r="AG185" s="877"/>
      <c r="AH185" s="879"/>
      <c r="AI185" s="880"/>
      <c r="AJ185" s="881"/>
      <c r="AK185" s="882"/>
      <c r="AL185" s="881"/>
      <c r="AM185" s="883"/>
      <c r="AN185" s="884"/>
      <c r="AO185" s="885"/>
    </row>
    <row r="186" spans="1:41" ht="15">
      <c r="A186" s="886"/>
      <c r="B186" s="946"/>
      <c r="C186" s="886"/>
      <c r="D186" s="877" t="s">
        <v>350</v>
      </c>
      <c r="E186" s="878"/>
      <c r="F186" s="877"/>
      <c r="G186" s="877"/>
      <c r="H186" s="879"/>
      <c r="I186" s="880"/>
      <c r="J186" s="881"/>
      <c r="K186" s="882"/>
      <c r="L186" s="881"/>
      <c r="M186" s="883"/>
      <c r="N186" s="884"/>
      <c r="O186" s="885"/>
      <c r="P186" s="865"/>
      <c r="Q186" s="877" t="s">
        <v>288</v>
      </c>
      <c r="R186" s="878"/>
      <c r="S186" s="877"/>
      <c r="T186" s="877"/>
      <c r="U186" s="879"/>
      <c r="V186" s="880"/>
      <c r="W186" s="881"/>
      <c r="X186" s="882"/>
      <c r="Y186" s="881"/>
      <c r="Z186" s="883"/>
      <c r="AA186" s="884"/>
      <c r="AB186" s="885"/>
      <c r="AC186" s="886"/>
      <c r="AD186" s="877" t="s">
        <v>1498</v>
      </c>
      <c r="AE186" s="878"/>
      <c r="AF186" s="877"/>
      <c r="AG186" s="877"/>
      <c r="AH186" s="879"/>
      <c r="AI186" s="880"/>
      <c r="AJ186" s="881"/>
      <c r="AK186" s="882"/>
      <c r="AL186" s="881"/>
      <c r="AM186" s="883"/>
      <c r="AN186" s="884"/>
      <c r="AO186" s="885"/>
    </row>
    <row r="187" spans="1:41" ht="15">
      <c r="A187" s="886"/>
      <c r="B187" s="946"/>
      <c r="C187" s="886"/>
      <c r="D187" s="877" t="s">
        <v>350</v>
      </c>
      <c r="E187" s="878"/>
      <c r="F187" s="877"/>
      <c r="G187" s="877"/>
      <c r="H187" s="879"/>
      <c r="I187" s="880"/>
      <c r="J187" s="881"/>
      <c r="K187" s="882"/>
      <c r="L187" s="881"/>
      <c r="M187" s="883"/>
      <c r="N187" s="884"/>
      <c r="O187" s="885"/>
      <c r="P187" s="865"/>
      <c r="Q187" s="877" t="s">
        <v>288</v>
      </c>
      <c r="R187" s="878"/>
      <c r="S187" s="877"/>
      <c r="T187" s="877"/>
      <c r="U187" s="879"/>
      <c r="V187" s="880"/>
      <c r="W187" s="881"/>
      <c r="X187" s="882"/>
      <c r="Y187" s="881"/>
      <c r="Z187" s="883"/>
      <c r="AA187" s="884"/>
      <c r="AB187" s="885"/>
      <c r="AC187" s="886"/>
      <c r="AD187" s="877" t="s">
        <v>1498</v>
      </c>
      <c r="AE187" s="878"/>
      <c r="AF187" s="877"/>
      <c r="AG187" s="877"/>
      <c r="AH187" s="879"/>
      <c r="AI187" s="880"/>
      <c r="AJ187" s="881"/>
      <c r="AK187" s="882"/>
      <c r="AL187" s="881"/>
      <c r="AM187" s="883"/>
      <c r="AN187" s="884"/>
      <c r="AO187" s="885"/>
    </row>
    <row r="188" spans="1:41" ht="15">
      <c r="A188" s="886"/>
      <c r="B188" s="946"/>
      <c r="C188" s="886"/>
      <c r="D188" s="877" t="s">
        <v>350</v>
      </c>
      <c r="E188" s="878"/>
      <c r="F188" s="877"/>
      <c r="G188" s="877"/>
      <c r="H188" s="879"/>
      <c r="I188" s="880"/>
      <c r="J188" s="881"/>
      <c r="K188" s="882"/>
      <c r="L188" s="881"/>
      <c r="M188" s="883"/>
      <c r="N188" s="884"/>
      <c r="O188" s="885"/>
      <c r="P188" s="865"/>
      <c r="Q188" s="877" t="s">
        <v>288</v>
      </c>
      <c r="R188" s="878"/>
      <c r="S188" s="877"/>
      <c r="T188" s="877"/>
      <c r="U188" s="879"/>
      <c r="V188" s="880"/>
      <c r="W188" s="881"/>
      <c r="X188" s="882"/>
      <c r="Y188" s="881"/>
      <c r="Z188" s="883"/>
      <c r="AA188" s="884"/>
      <c r="AB188" s="885"/>
      <c r="AC188" s="886"/>
      <c r="AD188" s="877" t="s">
        <v>1498</v>
      </c>
      <c r="AE188" s="878"/>
      <c r="AF188" s="877"/>
      <c r="AG188" s="877"/>
      <c r="AH188" s="879"/>
      <c r="AI188" s="880"/>
      <c r="AJ188" s="881"/>
      <c r="AK188" s="882"/>
      <c r="AL188" s="881"/>
      <c r="AM188" s="883"/>
      <c r="AN188" s="884"/>
      <c r="AO188" s="885"/>
    </row>
    <row r="189" spans="1:41" ht="15">
      <c r="A189" s="886"/>
      <c r="B189" s="946"/>
      <c r="C189" s="886"/>
      <c r="D189" s="877" t="s">
        <v>350</v>
      </c>
      <c r="E189" s="878"/>
      <c r="F189" s="877"/>
      <c r="G189" s="877"/>
      <c r="H189" s="879"/>
      <c r="I189" s="880"/>
      <c r="J189" s="881"/>
      <c r="K189" s="882"/>
      <c r="L189" s="881"/>
      <c r="M189" s="883"/>
      <c r="N189" s="884"/>
      <c r="O189" s="885"/>
      <c r="P189" s="865"/>
      <c r="Q189" s="877" t="s">
        <v>288</v>
      </c>
      <c r="R189" s="878"/>
      <c r="S189" s="877"/>
      <c r="T189" s="877"/>
      <c r="U189" s="879"/>
      <c r="V189" s="880"/>
      <c r="W189" s="881"/>
      <c r="X189" s="882"/>
      <c r="Y189" s="881"/>
      <c r="Z189" s="883"/>
      <c r="AA189" s="884"/>
      <c r="AB189" s="885"/>
      <c r="AC189" s="886"/>
      <c r="AD189" s="877" t="s">
        <v>1498</v>
      </c>
      <c r="AE189" s="878"/>
      <c r="AF189" s="877"/>
      <c r="AG189" s="877"/>
      <c r="AH189" s="879"/>
      <c r="AI189" s="880"/>
      <c r="AJ189" s="881"/>
      <c r="AK189" s="882"/>
      <c r="AL189" s="881"/>
      <c r="AM189" s="883"/>
      <c r="AN189" s="884"/>
      <c r="AO189" s="885"/>
    </row>
    <row r="190" spans="1:41" ht="15">
      <c r="A190" s="886"/>
      <c r="B190" s="946"/>
      <c r="C190" s="886"/>
      <c r="D190" s="877" t="s">
        <v>350</v>
      </c>
      <c r="E190" s="878"/>
      <c r="F190" s="877"/>
      <c r="G190" s="877"/>
      <c r="H190" s="879"/>
      <c r="I190" s="880"/>
      <c r="J190" s="881"/>
      <c r="K190" s="882"/>
      <c r="L190" s="881"/>
      <c r="M190" s="883"/>
      <c r="N190" s="884"/>
      <c r="O190" s="885"/>
      <c r="P190" s="865"/>
      <c r="Q190" s="877" t="s">
        <v>288</v>
      </c>
      <c r="R190" s="878"/>
      <c r="S190" s="877"/>
      <c r="T190" s="877"/>
      <c r="U190" s="879"/>
      <c r="V190" s="880"/>
      <c r="W190" s="881"/>
      <c r="X190" s="882"/>
      <c r="Y190" s="881"/>
      <c r="Z190" s="883"/>
      <c r="AA190" s="884"/>
      <c r="AB190" s="885"/>
      <c r="AC190" s="886"/>
      <c r="AD190" s="877" t="s">
        <v>1498</v>
      </c>
      <c r="AE190" s="878"/>
      <c r="AF190" s="877"/>
      <c r="AG190" s="877"/>
      <c r="AH190" s="879"/>
      <c r="AI190" s="880"/>
      <c r="AJ190" s="881"/>
      <c r="AK190" s="882"/>
      <c r="AL190" s="881"/>
      <c r="AM190" s="883"/>
      <c r="AN190" s="884"/>
      <c r="AO190" s="885"/>
    </row>
    <row r="191" spans="1:41" ht="15">
      <c r="A191" s="886"/>
      <c r="B191" s="946"/>
      <c r="C191" s="886"/>
      <c r="D191" s="877" t="s">
        <v>350</v>
      </c>
      <c r="E191" s="878"/>
      <c r="F191" s="877"/>
      <c r="G191" s="877"/>
      <c r="H191" s="879"/>
      <c r="I191" s="880"/>
      <c r="J191" s="881"/>
      <c r="K191" s="882"/>
      <c r="L191" s="881"/>
      <c r="M191" s="883"/>
      <c r="N191" s="884"/>
      <c r="O191" s="885"/>
      <c r="P191" s="865"/>
      <c r="Q191" s="877" t="s">
        <v>288</v>
      </c>
      <c r="R191" s="878"/>
      <c r="S191" s="877"/>
      <c r="T191" s="877"/>
      <c r="U191" s="879"/>
      <c r="V191" s="880"/>
      <c r="W191" s="881"/>
      <c r="X191" s="882"/>
      <c r="Y191" s="881"/>
      <c r="Z191" s="883"/>
      <c r="AA191" s="884"/>
      <c r="AB191" s="885"/>
      <c r="AC191" s="886"/>
      <c r="AD191" s="877" t="s">
        <v>1498</v>
      </c>
      <c r="AE191" s="878"/>
      <c r="AF191" s="877"/>
      <c r="AG191" s="877"/>
      <c r="AH191" s="879"/>
      <c r="AI191" s="880"/>
      <c r="AJ191" s="881"/>
      <c r="AK191" s="882"/>
      <c r="AL191" s="881"/>
      <c r="AM191" s="883"/>
      <c r="AN191" s="884"/>
      <c r="AO191" s="885"/>
    </row>
    <row r="192" spans="1:41" ht="15">
      <c r="A192" s="886"/>
      <c r="B192" s="946"/>
      <c r="C192" s="886"/>
      <c r="D192" s="877" t="s">
        <v>350</v>
      </c>
      <c r="E192" s="878"/>
      <c r="F192" s="877"/>
      <c r="G192" s="877"/>
      <c r="H192" s="879"/>
      <c r="I192" s="880"/>
      <c r="J192" s="881"/>
      <c r="K192" s="882"/>
      <c r="L192" s="881"/>
      <c r="M192" s="883"/>
      <c r="N192" s="884"/>
      <c r="O192" s="885"/>
      <c r="P192" s="865"/>
      <c r="Q192" s="877" t="s">
        <v>288</v>
      </c>
      <c r="R192" s="878"/>
      <c r="S192" s="877"/>
      <c r="T192" s="877"/>
      <c r="U192" s="879"/>
      <c r="V192" s="880"/>
      <c r="W192" s="881"/>
      <c r="X192" s="882"/>
      <c r="Y192" s="881"/>
      <c r="Z192" s="883"/>
      <c r="AA192" s="884"/>
      <c r="AB192" s="885"/>
      <c r="AC192" s="886"/>
      <c r="AD192" s="877" t="s">
        <v>1498</v>
      </c>
      <c r="AE192" s="878"/>
      <c r="AF192" s="877"/>
      <c r="AG192" s="877"/>
      <c r="AH192" s="879"/>
      <c r="AI192" s="880"/>
      <c r="AJ192" s="881"/>
      <c r="AK192" s="882"/>
      <c r="AL192" s="881"/>
      <c r="AM192" s="883"/>
      <c r="AN192" s="884"/>
      <c r="AO192" s="885"/>
    </row>
    <row r="193" spans="1:41" ht="15">
      <c r="A193" s="886"/>
      <c r="B193" s="946"/>
      <c r="C193" s="886"/>
      <c r="D193" s="877" t="s">
        <v>350</v>
      </c>
      <c r="E193" s="878"/>
      <c r="F193" s="877"/>
      <c r="G193" s="877"/>
      <c r="H193" s="879"/>
      <c r="I193" s="880"/>
      <c r="J193" s="881"/>
      <c r="K193" s="882"/>
      <c r="L193" s="881"/>
      <c r="M193" s="883"/>
      <c r="N193" s="884"/>
      <c r="O193" s="885"/>
      <c r="P193" s="865"/>
      <c r="Q193" s="877" t="s">
        <v>288</v>
      </c>
      <c r="R193" s="878"/>
      <c r="S193" s="877"/>
      <c r="T193" s="877"/>
      <c r="U193" s="879"/>
      <c r="V193" s="880"/>
      <c r="W193" s="881"/>
      <c r="X193" s="882"/>
      <c r="Y193" s="881"/>
      <c r="Z193" s="883"/>
      <c r="AA193" s="884"/>
      <c r="AB193" s="885"/>
      <c r="AC193" s="886"/>
      <c r="AD193" s="877" t="s">
        <v>1498</v>
      </c>
      <c r="AE193" s="878"/>
      <c r="AF193" s="877"/>
      <c r="AG193" s="877"/>
      <c r="AH193" s="879"/>
      <c r="AI193" s="880"/>
      <c r="AJ193" s="881"/>
      <c r="AK193" s="882"/>
      <c r="AL193" s="881"/>
      <c r="AM193" s="883"/>
      <c r="AN193" s="884"/>
      <c r="AO193" s="885"/>
    </row>
    <row r="194" spans="1:41" ht="15">
      <c r="A194" s="886"/>
      <c r="B194" s="946"/>
      <c r="C194" s="886"/>
      <c r="D194" s="877" t="s">
        <v>350</v>
      </c>
      <c r="E194" s="878"/>
      <c r="F194" s="877"/>
      <c r="G194" s="877"/>
      <c r="H194" s="879"/>
      <c r="I194" s="880"/>
      <c r="J194" s="881"/>
      <c r="K194" s="882"/>
      <c r="L194" s="881"/>
      <c r="M194" s="883"/>
      <c r="N194" s="884"/>
      <c r="O194" s="885"/>
      <c r="P194" s="865"/>
      <c r="Q194" s="877" t="s">
        <v>288</v>
      </c>
      <c r="R194" s="878"/>
      <c r="S194" s="877"/>
      <c r="T194" s="877"/>
      <c r="U194" s="879"/>
      <c r="V194" s="880"/>
      <c r="W194" s="881"/>
      <c r="X194" s="882"/>
      <c r="Y194" s="881"/>
      <c r="Z194" s="883"/>
      <c r="AA194" s="884"/>
      <c r="AB194" s="885"/>
      <c r="AC194" s="886"/>
      <c r="AD194" s="877" t="s">
        <v>1498</v>
      </c>
      <c r="AE194" s="878"/>
      <c r="AF194" s="877"/>
      <c r="AG194" s="877"/>
      <c r="AH194" s="879"/>
      <c r="AI194" s="880"/>
      <c r="AJ194" s="881"/>
      <c r="AK194" s="882"/>
      <c r="AL194" s="881"/>
      <c r="AM194" s="883"/>
      <c r="AN194" s="884"/>
      <c r="AO194" s="885"/>
    </row>
    <row r="195" spans="1:41" ht="15">
      <c r="A195" s="886"/>
      <c r="B195" s="946"/>
      <c r="C195" s="886"/>
      <c r="D195" s="877" t="s">
        <v>350</v>
      </c>
      <c r="E195" s="878"/>
      <c r="F195" s="877"/>
      <c r="G195" s="877"/>
      <c r="H195" s="879"/>
      <c r="I195" s="880"/>
      <c r="J195" s="881"/>
      <c r="K195" s="882"/>
      <c r="L195" s="881"/>
      <c r="M195" s="883"/>
      <c r="N195" s="884"/>
      <c r="O195" s="885"/>
      <c r="P195" s="865"/>
      <c r="Q195" s="877" t="s">
        <v>288</v>
      </c>
      <c r="R195" s="878"/>
      <c r="S195" s="877"/>
      <c r="T195" s="877"/>
      <c r="U195" s="879"/>
      <c r="V195" s="880"/>
      <c r="W195" s="881"/>
      <c r="X195" s="882"/>
      <c r="Y195" s="881"/>
      <c r="Z195" s="883"/>
      <c r="AA195" s="884"/>
      <c r="AB195" s="885"/>
      <c r="AC195" s="886"/>
      <c r="AD195" s="877" t="s">
        <v>1498</v>
      </c>
      <c r="AE195" s="878"/>
      <c r="AF195" s="877"/>
      <c r="AG195" s="877"/>
      <c r="AH195" s="879"/>
      <c r="AI195" s="880"/>
      <c r="AJ195" s="881"/>
      <c r="AK195" s="882"/>
      <c r="AL195" s="881"/>
      <c r="AM195" s="883"/>
      <c r="AN195" s="884"/>
      <c r="AO195" s="885"/>
    </row>
    <row r="196" spans="1:41" ht="15">
      <c r="A196" s="886"/>
      <c r="B196" s="946"/>
      <c r="C196" s="886"/>
      <c r="D196" s="877" t="s">
        <v>350</v>
      </c>
      <c r="E196" s="878"/>
      <c r="F196" s="877"/>
      <c r="G196" s="877"/>
      <c r="H196" s="879"/>
      <c r="I196" s="880"/>
      <c r="J196" s="881"/>
      <c r="K196" s="882"/>
      <c r="L196" s="881"/>
      <c r="M196" s="883"/>
      <c r="N196" s="884"/>
      <c r="O196" s="885"/>
      <c r="P196" s="865"/>
      <c r="Q196" s="877" t="s">
        <v>288</v>
      </c>
      <c r="R196" s="878"/>
      <c r="S196" s="877"/>
      <c r="T196" s="877"/>
      <c r="U196" s="879"/>
      <c r="V196" s="880"/>
      <c r="W196" s="881"/>
      <c r="X196" s="882"/>
      <c r="Y196" s="881"/>
      <c r="Z196" s="883"/>
      <c r="AA196" s="884"/>
      <c r="AB196" s="885"/>
      <c r="AC196" s="886"/>
      <c r="AD196" s="877" t="s">
        <v>1498</v>
      </c>
      <c r="AE196" s="878"/>
      <c r="AF196" s="877"/>
      <c r="AG196" s="877"/>
      <c r="AH196" s="879"/>
      <c r="AI196" s="880"/>
      <c r="AJ196" s="881"/>
      <c r="AK196" s="882"/>
      <c r="AL196" s="881"/>
      <c r="AM196" s="883"/>
      <c r="AN196" s="884"/>
      <c r="AO196" s="885"/>
    </row>
    <row r="197" spans="1:41" ht="15">
      <c r="A197" s="886"/>
      <c r="B197" s="946"/>
      <c r="C197" s="886"/>
      <c r="D197" s="877" t="s">
        <v>350</v>
      </c>
      <c r="E197" s="878"/>
      <c r="F197" s="877"/>
      <c r="G197" s="877"/>
      <c r="H197" s="879"/>
      <c r="I197" s="880"/>
      <c r="J197" s="881"/>
      <c r="K197" s="882"/>
      <c r="L197" s="881"/>
      <c r="M197" s="883"/>
      <c r="N197" s="884"/>
      <c r="O197" s="885"/>
      <c r="P197" s="865"/>
      <c r="Q197" s="877" t="s">
        <v>288</v>
      </c>
      <c r="R197" s="878"/>
      <c r="S197" s="877"/>
      <c r="T197" s="877"/>
      <c r="U197" s="879"/>
      <c r="V197" s="880"/>
      <c r="W197" s="881"/>
      <c r="X197" s="882"/>
      <c r="Y197" s="881"/>
      <c r="Z197" s="883"/>
      <c r="AA197" s="884"/>
      <c r="AB197" s="885"/>
      <c r="AC197" s="886"/>
      <c r="AD197" s="877" t="s">
        <v>1498</v>
      </c>
      <c r="AE197" s="878"/>
      <c r="AF197" s="877"/>
      <c r="AG197" s="877"/>
      <c r="AH197" s="879"/>
      <c r="AI197" s="880"/>
      <c r="AJ197" s="881"/>
      <c r="AK197" s="882"/>
      <c r="AL197" s="881"/>
      <c r="AM197" s="883"/>
      <c r="AN197" s="884"/>
      <c r="AO197" s="885"/>
    </row>
    <row r="198" spans="1:41" ht="15">
      <c r="A198" s="886"/>
      <c r="B198" s="946"/>
      <c r="C198" s="886"/>
      <c r="D198" s="877" t="s">
        <v>350</v>
      </c>
      <c r="E198" s="878"/>
      <c r="F198" s="877"/>
      <c r="G198" s="877"/>
      <c r="H198" s="879"/>
      <c r="I198" s="880"/>
      <c r="J198" s="881"/>
      <c r="K198" s="882"/>
      <c r="L198" s="881"/>
      <c r="M198" s="883"/>
      <c r="N198" s="884"/>
      <c r="O198" s="885"/>
      <c r="P198" s="865"/>
      <c r="Q198" s="877" t="s">
        <v>288</v>
      </c>
      <c r="R198" s="878"/>
      <c r="S198" s="877"/>
      <c r="T198" s="877"/>
      <c r="U198" s="879"/>
      <c r="V198" s="880"/>
      <c r="W198" s="881"/>
      <c r="X198" s="882"/>
      <c r="Y198" s="881"/>
      <c r="Z198" s="883"/>
      <c r="AA198" s="884"/>
      <c r="AB198" s="885"/>
      <c r="AC198" s="886"/>
      <c r="AD198" s="877" t="s">
        <v>1498</v>
      </c>
      <c r="AE198" s="878"/>
      <c r="AF198" s="877"/>
      <c r="AG198" s="877"/>
      <c r="AH198" s="879"/>
      <c r="AI198" s="880"/>
      <c r="AJ198" s="881"/>
      <c r="AK198" s="882"/>
      <c r="AL198" s="881"/>
      <c r="AM198" s="883"/>
      <c r="AN198" s="884"/>
      <c r="AO198" s="885"/>
    </row>
    <row r="199" spans="1:41" ht="22.5">
      <c r="A199" s="886"/>
      <c r="B199" s="946"/>
      <c r="C199" s="886"/>
      <c r="D199" s="887"/>
      <c r="E199" s="888"/>
      <c r="F199" s="877"/>
      <c r="G199" s="877"/>
      <c r="H199" s="888"/>
      <c r="I199" s="888" t="s">
        <v>289</v>
      </c>
      <c r="J199" s="888"/>
      <c r="K199" s="889">
        <f>SUM(K11:K198)</f>
        <v>0</v>
      </c>
      <c r="L199" s="889">
        <f>SUM(L11:L198)</f>
        <v>0</v>
      </c>
      <c r="M199" s="889"/>
      <c r="N199" s="890"/>
      <c r="O199" s="885">
        <f>SUM(O11:O198)</f>
        <v>0</v>
      </c>
      <c r="P199" s="865"/>
      <c r="Q199" s="887"/>
      <c r="R199" s="888"/>
      <c r="S199" s="877"/>
      <c r="T199" s="877"/>
      <c r="U199" s="888"/>
      <c r="V199" s="888" t="s">
        <v>289</v>
      </c>
      <c r="W199" s="888"/>
      <c r="X199" s="889">
        <f>SUM(X11:X198)</f>
        <v>0</v>
      </c>
      <c r="Y199" s="889">
        <f>SUM(Y11:Y198)</f>
        <v>0</v>
      </c>
      <c r="Z199" s="889"/>
      <c r="AA199" s="890"/>
      <c r="AB199" s="885">
        <f>SUM(AB11:AB198)</f>
        <v>0</v>
      </c>
      <c r="AC199" s="886"/>
      <c r="AD199" s="887"/>
      <c r="AE199" s="888"/>
      <c r="AF199" s="877"/>
      <c r="AG199" s="877"/>
      <c r="AH199" s="888"/>
      <c r="AI199" s="888" t="s">
        <v>289</v>
      </c>
      <c r="AJ199" s="888"/>
      <c r="AK199" s="889">
        <f>SUM(AK11:AK198)</f>
        <v>0</v>
      </c>
      <c r="AL199" s="889">
        <f>SUM(AL11:AL198)</f>
        <v>0</v>
      </c>
      <c r="AM199" s="889"/>
      <c r="AN199" s="890"/>
      <c r="AO199" s="885">
        <f>SUM(AO11:AO198)</f>
        <v>0</v>
      </c>
    </row>
    <row r="200" spans="1:41" ht="15">
      <c r="A200" s="886"/>
      <c r="B200" s="946"/>
      <c r="C200" s="886"/>
      <c r="D200" s="887"/>
      <c r="E200" s="891"/>
      <c r="F200" s="892"/>
      <c r="G200" s="892"/>
      <c r="H200" s="891"/>
      <c r="I200" s="893"/>
      <c r="J200" s="893"/>
      <c r="K200" s="894"/>
      <c r="L200" s="894"/>
      <c r="M200" s="894"/>
      <c r="N200" s="895"/>
      <c r="O200" s="896"/>
      <c r="P200" s="897"/>
      <c r="Q200" s="898"/>
      <c r="R200" s="898"/>
      <c r="S200" s="899"/>
      <c r="T200" s="899"/>
      <c r="U200" s="900"/>
      <c r="V200" s="901"/>
      <c r="W200" s="886"/>
      <c r="X200" s="886"/>
      <c r="Y200" s="886"/>
      <c r="Z200" s="886"/>
      <c r="AA200" s="886"/>
      <c r="AB200" s="902"/>
      <c r="AC200" s="886"/>
      <c r="AD200" s="886"/>
      <c r="AE200" s="886"/>
      <c r="AF200" s="886"/>
      <c r="AG200" s="886"/>
      <c r="AH200" s="886"/>
      <c r="AI200" s="886"/>
      <c r="AJ200" s="886"/>
      <c r="AK200" s="886"/>
      <c r="AL200" s="886"/>
      <c r="AM200" s="886"/>
      <c r="AN200" s="886"/>
      <c r="AO200" s="886"/>
    </row>
    <row r="201" spans="1:41" ht="15">
      <c r="A201" s="886"/>
      <c r="B201" s="946"/>
      <c r="C201" s="886"/>
      <c r="D201" s="887"/>
      <c r="E201" s="888"/>
      <c r="F201" s="892"/>
      <c r="G201" s="892"/>
      <c r="H201" s="888"/>
      <c r="I201" s="888" t="s">
        <v>290</v>
      </c>
      <c r="J201" s="888"/>
      <c r="K201" s="889"/>
      <c r="L201" s="889" t="e">
        <f>#REF!+K199-L199</f>
        <v>#REF!</v>
      </c>
      <c r="M201" s="889"/>
      <c r="N201" s="890"/>
      <c r="O201" s="896"/>
      <c r="P201" s="897"/>
      <c r="Q201" s="898"/>
      <c r="R201" s="898"/>
      <c r="S201" s="899"/>
      <c r="T201" s="899"/>
      <c r="U201" s="900"/>
      <c r="V201" s="901"/>
      <c r="W201" s="886"/>
      <c r="X201" s="886"/>
      <c r="Y201" s="886"/>
      <c r="Z201" s="886"/>
      <c r="AA201" s="886"/>
      <c r="AB201" s="902"/>
      <c r="AC201" s="886"/>
      <c r="AD201" s="886"/>
      <c r="AE201" s="886"/>
      <c r="AF201" s="886"/>
      <c r="AG201" s="886"/>
      <c r="AH201" s="886"/>
      <c r="AI201" s="886"/>
      <c r="AJ201" s="886"/>
      <c r="AK201" s="886"/>
      <c r="AL201" s="886"/>
      <c r="AM201" s="886"/>
      <c r="AN201" s="886"/>
      <c r="AO201" s="886"/>
    </row>
    <row r="202" spans="1:41" ht="15">
      <c r="A202" s="865"/>
      <c r="B202" s="947"/>
      <c r="C202" s="865"/>
      <c r="D202" s="903"/>
      <c r="E202" s="904"/>
      <c r="F202" s="905"/>
      <c r="G202" s="905"/>
      <c r="H202" s="904"/>
      <c r="I202" s="906"/>
      <c r="J202" s="906"/>
      <c r="K202" s="907"/>
      <c r="L202" s="907"/>
      <c r="M202" s="907"/>
      <c r="N202" s="908"/>
      <c r="O202" s="909"/>
      <c r="P202" s="910"/>
      <c r="Q202" s="911"/>
      <c r="R202" s="911"/>
      <c r="S202" s="912"/>
      <c r="T202" s="912"/>
      <c r="U202" s="913"/>
      <c r="V202" s="914"/>
      <c r="W202" s="865"/>
      <c r="X202" s="865"/>
      <c r="Y202" s="865"/>
      <c r="Z202" s="865"/>
      <c r="AA202" s="865"/>
      <c r="AB202" s="866"/>
      <c r="AC202" s="865"/>
      <c r="AD202" s="865"/>
      <c r="AE202" s="865"/>
      <c r="AF202" s="865"/>
      <c r="AG202" s="865"/>
      <c r="AH202" s="865"/>
      <c r="AI202" s="865"/>
      <c r="AJ202" s="865"/>
      <c r="AK202" s="865"/>
      <c r="AL202" s="865"/>
      <c r="AM202" s="865"/>
      <c r="AN202" s="865"/>
      <c r="AO202" s="865"/>
    </row>
    <row r="203" spans="1:41" ht="15">
      <c r="A203" s="865"/>
      <c r="B203" s="947"/>
      <c r="C203" s="865"/>
      <c r="D203" s="858"/>
      <c r="E203" s="904"/>
      <c r="F203" s="905"/>
      <c r="G203" s="905"/>
      <c r="H203" s="904"/>
      <c r="I203" s="906"/>
      <c r="J203" s="906"/>
      <c r="K203" s="907"/>
      <c r="L203" s="907"/>
      <c r="M203" s="907"/>
      <c r="N203" s="908"/>
      <c r="O203" s="909"/>
      <c r="P203" s="910"/>
      <c r="Q203" s="911"/>
      <c r="R203" s="911"/>
      <c r="S203" s="912"/>
      <c r="T203" s="912"/>
      <c r="U203" s="913"/>
      <c r="V203" s="914"/>
      <c r="W203" s="865"/>
      <c r="X203" s="865"/>
      <c r="Y203" s="865"/>
      <c r="Z203" s="865"/>
      <c r="AA203" s="865"/>
      <c r="AB203" s="866"/>
      <c r="AC203" s="865"/>
      <c r="AD203" s="865"/>
      <c r="AE203" s="865"/>
      <c r="AF203" s="865"/>
      <c r="AG203" s="865"/>
      <c r="AH203" s="865"/>
      <c r="AI203" s="865"/>
      <c r="AJ203" s="865"/>
      <c r="AK203" s="865"/>
      <c r="AL203" s="865"/>
      <c r="AM203" s="865"/>
      <c r="AN203" s="865"/>
      <c r="AO203" s="865"/>
    </row>
    <row r="204" spans="1:41" ht="15">
      <c r="A204" s="865"/>
      <c r="B204" s="947"/>
      <c r="C204" s="865"/>
      <c r="D204" s="858"/>
      <c r="E204" s="904"/>
      <c r="F204" s="905"/>
      <c r="G204" s="905"/>
      <c r="H204" s="904"/>
      <c r="I204" s="906"/>
      <c r="J204" s="906"/>
      <c r="K204" s="907"/>
      <c r="L204" s="907"/>
      <c r="M204" s="907"/>
      <c r="N204" s="908"/>
      <c r="O204" s="909"/>
      <c r="P204" s="910"/>
      <c r="Q204" s="911"/>
      <c r="R204" s="911"/>
      <c r="S204" s="912"/>
      <c r="T204" s="912"/>
      <c r="U204" s="913"/>
      <c r="V204" s="914"/>
      <c r="W204" s="865"/>
      <c r="X204" s="865"/>
      <c r="Y204" s="865"/>
      <c r="Z204" s="865"/>
      <c r="AA204" s="865"/>
      <c r="AB204" s="866"/>
      <c r="AC204" s="865"/>
      <c r="AD204" s="865"/>
      <c r="AE204" s="865"/>
      <c r="AF204" s="865"/>
      <c r="AG204" s="865"/>
      <c r="AH204" s="865"/>
      <c r="AI204" s="865"/>
      <c r="AJ204" s="865"/>
      <c r="AK204" s="865"/>
      <c r="AL204" s="865"/>
      <c r="AM204" s="865"/>
      <c r="AN204" s="865"/>
      <c r="AO204" s="865"/>
    </row>
    <row r="205" spans="1:41" ht="15">
      <c r="A205" s="865"/>
      <c r="B205" s="947"/>
      <c r="C205" s="865"/>
      <c r="D205" s="865"/>
      <c r="E205" s="865"/>
      <c r="F205" s="865"/>
      <c r="G205" s="865"/>
      <c r="H205" s="865"/>
      <c r="I205" s="865"/>
      <c r="J205" s="865"/>
      <c r="K205" s="865"/>
      <c r="L205" s="865"/>
      <c r="M205" s="865"/>
      <c r="N205" s="915"/>
      <c r="O205" s="866"/>
      <c r="P205" s="865"/>
      <c r="Q205" s="865"/>
      <c r="R205" s="865"/>
      <c r="S205" s="912"/>
      <c r="T205" s="912"/>
      <c r="U205" s="916"/>
      <c r="V205" s="865"/>
      <c r="W205" s="865"/>
      <c r="X205" s="865"/>
      <c r="Y205" s="865"/>
      <c r="Z205" s="865"/>
      <c r="AA205" s="865"/>
      <c r="AB205" s="866"/>
      <c r="AC205" s="865"/>
      <c r="AD205" s="865"/>
      <c r="AE205" s="865"/>
      <c r="AF205" s="865"/>
      <c r="AG205" s="865"/>
      <c r="AH205" s="865"/>
      <c r="AI205" s="865"/>
      <c r="AJ205" s="865"/>
      <c r="AK205" s="865"/>
      <c r="AL205" s="865"/>
      <c r="AM205" s="865"/>
      <c r="AN205" s="865"/>
      <c r="AO205" s="865"/>
    </row>
    <row r="206" spans="1:41" ht="15">
      <c r="A206" s="865"/>
      <c r="B206" s="947"/>
      <c r="C206" s="865"/>
      <c r="D206" s="865"/>
      <c r="E206" s="865"/>
      <c r="F206" s="865"/>
      <c r="G206" s="865"/>
      <c r="H206" s="865"/>
      <c r="I206" s="865"/>
      <c r="J206" s="865"/>
      <c r="K206" s="865"/>
      <c r="L206" s="865"/>
      <c r="M206" s="865"/>
      <c r="N206" s="915"/>
      <c r="O206" s="866"/>
      <c r="P206" s="865"/>
      <c r="Q206" s="865"/>
      <c r="R206" s="865"/>
      <c r="S206" s="912"/>
      <c r="T206" s="912"/>
      <c r="U206" s="916"/>
      <c r="V206" s="865"/>
      <c r="W206" s="865"/>
      <c r="X206" s="865"/>
      <c r="Y206" s="865"/>
      <c r="Z206" s="865"/>
      <c r="AA206" s="865"/>
      <c r="AB206" s="866"/>
      <c r="AC206" s="865"/>
      <c r="AD206" s="865"/>
      <c r="AE206" s="865"/>
      <c r="AF206" s="865"/>
      <c r="AG206" s="865"/>
      <c r="AH206" s="865"/>
      <c r="AI206" s="865"/>
      <c r="AJ206" s="865"/>
      <c r="AK206" s="865"/>
      <c r="AL206" s="865"/>
      <c r="AM206" s="865"/>
      <c r="AN206" s="865"/>
      <c r="AO206" s="865"/>
    </row>
    <row r="207" spans="1:41" ht="15">
      <c r="A207" s="865"/>
      <c r="B207" s="947"/>
      <c r="C207" s="865"/>
      <c r="D207" s="865"/>
      <c r="E207" s="865"/>
      <c r="F207" s="865"/>
      <c r="G207" s="865"/>
      <c r="H207" s="865"/>
      <c r="I207" s="865"/>
      <c r="J207" s="865"/>
      <c r="K207" s="865"/>
      <c r="L207" s="865"/>
      <c r="M207" s="865"/>
      <c r="N207" s="915"/>
      <c r="O207" s="866"/>
      <c r="P207" s="865"/>
      <c r="Q207" s="865"/>
      <c r="R207" s="865"/>
      <c r="S207" s="912"/>
      <c r="T207" s="912"/>
      <c r="U207" s="916"/>
      <c r="V207" s="865"/>
      <c r="W207" s="865"/>
      <c r="X207" s="865"/>
      <c r="Y207" s="865"/>
      <c r="Z207" s="865"/>
      <c r="AA207" s="865"/>
      <c r="AB207" s="866"/>
      <c r="AC207" s="865"/>
      <c r="AD207" s="865"/>
      <c r="AE207" s="865"/>
      <c r="AF207" s="865"/>
      <c r="AG207" s="865"/>
      <c r="AH207" s="865"/>
      <c r="AI207" s="865"/>
      <c r="AJ207" s="865"/>
      <c r="AK207" s="865"/>
      <c r="AL207" s="865"/>
      <c r="AM207" s="865"/>
      <c r="AN207" s="865"/>
      <c r="AO207" s="865"/>
    </row>
    <row r="208" spans="1:41" ht="15">
      <c r="A208" s="865"/>
      <c r="B208" s="947"/>
      <c r="C208" s="865"/>
      <c r="D208" s="865"/>
      <c r="E208" s="865"/>
      <c r="F208" s="865"/>
      <c r="G208" s="865"/>
      <c r="H208" s="865"/>
      <c r="I208" s="865"/>
      <c r="J208" s="865"/>
      <c r="K208" s="865"/>
      <c r="L208" s="865"/>
      <c r="M208" s="865"/>
      <c r="N208" s="915"/>
      <c r="O208" s="866"/>
      <c r="P208" s="865"/>
      <c r="Q208" s="865"/>
      <c r="R208" s="865"/>
      <c r="S208" s="912"/>
      <c r="T208" s="912"/>
      <c r="U208" s="916"/>
      <c r="V208" s="865"/>
      <c r="W208" s="865"/>
      <c r="X208" s="865"/>
      <c r="Y208" s="865"/>
      <c r="Z208" s="865"/>
      <c r="AA208" s="865"/>
      <c r="AB208" s="866"/>
      <c r="AC208" s="865"/>
      <c r="AD208" s="865"/>
      <c r="AE208" s="865"/>
      <c r="AF208" s="865"/>
      <c r="AG208" s="865"/>
      <c r="AH208" s="865"/>
      <c r="AI208" s="865"/>
      <c r="AJ208" s="865"/>
      <c r="AK208" s="865"/>
      <c r="AL208" s="865"/>
      <c r="AM208" s="865"/>
      <c r="AN208" s="865"/>
      <c r="AO208" s="865"/>
    </row>
    <row r="209" spans="1:41" ht="15">
      <c r="A209" s="865"/>
      <c r="B209" s="947"/>
      <c r="C209" s="865"/>
      <c r="D209" s="865"/>
      <c r="E209" s="865"/>
      <c r="F209" s="865"/>
      <c r="G209" s="865"/>
      <c r="H209" s="865"/>
      <c r="I209" s="865"/>
      <c r="J209" s="865"/>
      <c r="K209" s="865"/>
      <c r="L209" s="865"/>
      <c r="M209" s="865"/>
      <c r="N209" s="915"/>
      <c r="O209" s="866"/>
      <c r="P209" s="865"/>
      <c r="Q209" s="865"/>
      <c r="R209" s="865"/>
      <c r="S209" s="912"/>
      <c r="T209" s="912"/>
      <c r="U209" s="916"/>
      <c r="V209" s="865"/>
      <c r="W209" s="865"/>
      <c r="X209" s="865"/>
      <c r="Y209" s="865"/>
      <c r="Z209" s="865"/>
      <c r="AA209" s="865"/>
      <c r="AB209" s="866"/>
      <c r="AC209" s="865"/>
      <c r="AD209" s="865"/>
      <c r="AE209" s="865"/>
      <c r="AF209" s="865"/>
      <c r="AG209" s="865"/>
      <c r="AH209" s="865"/>
      <c r="AI209" s="865"/>
      <c r="AJ209" s="865"/>
      <c r="AK209" s="865"/>
      <c r="AL209" s="865"/>
      <c r="AM209" s="865"/>
      <c r="AN209" s="865"/>
      <c r="AO209" s="865"/>
    </row>
    <row r="210" spans="1:41" ht="15">
      <c r="A210" s="865"/>
      <c r="B210" s="947"/>
      <c r="C210" s="865"/>
      <c r="D210" s="865"/>
      <c r="E210" s="865"/>
      <c r="F210" s="865"/>
      <c r="G210" s="865"/>
      <c r="H210" s="865"/>
      <c r="I210" s="865"/>
      <c r="J210" s="865"/>
      <c r="K210" s="865"/>
      <c r="L210" s="865"/>
      <c r="M210" s="865"/>
      <c r="N210" s="915"/>
      <c r="O210" s="866"/>
      <c r="P210" s="865"/>
      <c r="Q210" s="865"/>
      <c r="R210" s="865"/>
      <c r="S210" s="912"/>
      <c r="T210" s="912"/>
      <c r="U210" s="916"/>
      <c r="V210" s="865"/>
      <c r="W210" s="865"/>
      <c r="X210" s="865"/>
      <c r="Y210" s="865"/>
      <c r="Z210" s="865"/>
      <c r="AA210" s="865"/>
      <c r="AB210" s="866"/>
      <c r="AC210" s="865"/>
      <c r="AD210" s="865"/>
      <c r="AE210" s="865"/>
      <c r="AF210" s="865"/>
      <c r="AG210" s="865"/>
      <c r="AH210" s="865"/>
      <c r="AI210" s="865"/>
      <c r="AJ210" s="865"/>
      <c r="AK210" s="865"/>
      <c r="AL210" s="865"/>
      <c r="AM210" s="865"/>
      <c r="AN210" s="865"/>
      <c r="AO210" s="865"/>
    </row>
    <row r="211" spans="1:41" ht="15">
      <c r="A211" s="865"/>
      <c r="B211" s="947"/>
      <c r="C211" s="865"/>
      <c r="D211" s="865"/>
      <c r="E211" s="865"/>
      <c r="F211" s="865"/>
      <c r="G211" s="865"/>
      <c r="H211" s="865"/>
      <c r="I211" s="865"/>
      <c r="J211" s="865"/>
      <c r="K211" s="865"/>
      <c r="L211" s="865"/>
      <c r="M211" s="865"/>
      <c r="N211" s="915"/>
      <c r="O211" s="866"/>
      <c r="P211" s="865"/>
      <c r="Q211" s="865"/>
      <c r="R211" s="865"/>
      <c r="S211" s="912"/>
      <c r="T211" s="912"/>
      <c r="U211" s="916"/>
      <c r="V211" s="865"/>
      <c r="W211" s="865"/>
      <c r="X211" s="865"/>
      <c r="Y211" s="865"/>
      <c r="Z211" s="865"/>
      <c r="AA211" s="865"/>
      <c r="AB211" s="866"/>
      <c r="AC211" s="865"/>
      <c r="AD211" s="865"/>
      <c r="AE211" s="865"/>
      <c r="AF211" s="865"/>
      <c r="AG211" s="865"/>
      <c r="AH211" s="865"/>
      <c r="AI211" s="865"/>
      <c r="AJ211" s="865"/>
      <c r="AK211" s="865"/>
      <c r="AL211" s="865"/>
      <c r="AM211" s="865"/>
      <c r="AN211" s="865"/>
      <c r="AO211" s="865"/>
    </row>
    <row r="212" spans="1:41" ht="15">
      <c r="A212" s="865"/>
      <c r="B212" s="947"/>
      <c r="C212" s="865"/>
      <c r="D212" s="865"/>
      <c r="E212" s="865"/>
      <c r="F212" s="865"/>
      <c r="G212" s="865"/>
      <c r="H212" s="865"/>
      <c r="I212" s="865"/>
      <c r="J212" s="865"/>
      <c r="K212" s="865"/>
      <c r="L212" s="865"/>
      <c r="M212" s="865"/>
      <c r="N212" s="915"/>
      <c r="O212" s="866"/>
      <c r="P212" s="865"/>
      <c r="Q212" s="865"/>
      <c r="R212" s="865"/>
      <c r="S212" s="912"/>
      <c r="T212" s="912"/>
      <c r="U212" s="916"/>
      <c r="V212" s="865"/>
      <c r="W212" s="865"/>
      <c r="X212" s="865"/>
      <c r="Y212" s="865"/>
      <c r="Z212" s="865"/>
      <c r="AA212" s="865"/>
      <c r="AB212" s="866"/>
      <c r="AC212" s="865"/>
      <c r="AD212" s="865"/>
      <c r="AE212" s="865"/>
      <c r="AF212" s="865"/>
      <c r="AG212" s="865"/>
      <c r="AH212" s="865"/>
      <c r="AI212" s="865"/>
      <c r="AJ212" s="865"/>
      <c r="AK212" s="865"/>
      <c r="AL212" s="865"/>
      <c r="AM212" s="865"/>
      <c r="AN212" s="865"/>
      <c r="AO212" s="865"/>
    </row>
    <row r="213" spans="1:41" ht="15">
      <c r="A213" s="865"/>
      <c r="B213" s="947"/>
      <c r="C213" s="865"/>
      <c r="D213" s="865"/>
      <c r="E213" s="865"/>
      <c r="F213" s="865"/>
      <c r="G213" s="865"/>
      <c r="H213" s="865"/>
      <c r="I213" s="865"/>
      <c r="J213" s="865"/>
      <c r="K213" s="865"/>
      <c r="L213" s="865"/>
      <c r="M213" s="865"/>
      <c r="N213" s="915"/>
      <c r="O213" s="866"/>
      <c r="P213" s="865"/>
      <c r="Q213" s="865"/>
      <c r="R213" s="865"/>
      <c r="S213" s="912"/>
      <c r="T213" s="912"/>
      <c r="U213" s="916"/>
      <c r="V213" s="865"/>
      <c r="W213" s="865"/>
      <c r="X213" s="865"/>
      <c r="Y213" s="865"/>
      <c r="Z213" s="865"/>
      <c r="AA213" s="865"/>
      <c r="AB213" s="866"/>
      <c r="AC213" s="865"/>
      <c r="AD213" s="865"/>
      <c r="AE213" s="865"/>
      <c r="AF213" s="865"/>
      <c r="AG213" s="865"/>
      <c r="AH213" s="865"/>
      <c r="AI213" s="865"/>
      <c r="AJ213" s="865"/>
      <c r="AK213" s="865"/>
      <c r="AL213" s="865"/>
      <c r="AM213" s="865"/>
      <c r="AN213" s="865"/>
      <c r="AO213" s="865"/>
    </row>
    <row r="214" spans="1:41" ht="15">
      <c r="A214" s="865"/>
      <c r="B214" s="947"/>
      <c r="C214" s="865"/>
      <c r="D214" s="865"/>
      <c r="E214" s="865"/>
      <c r="F214" s="865"/>
      <c r="G214" s="865"/>
      <c r="H214" s="865"/>
      <c r="I214" s="865"/>
      <c r="J214" s="865"/>
      <c r="K214" s="865"/>
      <c r="L214" s="865"/>
      <c r="M214" s="865"/>
      <c r="N214" s="915"/>
      <c r="O214" s="866"/>
      <c r="P214" s="865"/>
      <c r="Q214" s="865"/>
      <c r="R214" s="865"/>
      <c r="S214" s="912"/>
      <c r="T214" s="912"/>
      <c r="U214" s="916"/>
      <c r="V214" s="865"/>
      <c r="W214" s="865"/>
      <c r="X214" s="865"/>
      <c r="Y214" s="865"/>
      <c r="Z214" s="865"/>
      <c r="AA214" s="865"/>
      <c r="AB214" s="866"/>
      <c r="AC214" s="865"/>
      <c r="AD214" s="865"/>
      <c r="AE214" s="865"/>
      <c r="AF214" s="865"/>
      <c r="AG214" s="865"/>
      <c r="AH214" s="865"/>
      <c r="AI214" s="865"/>
      <c r="AJ214" s="865"/>
      <c r="AK214" s="865"/>
      <c r="AL214" s="865"/>
      <c r="AM214" s="865"/>
      <c r="AN214" s="865"/>
      <c r="AO214" s="865"/>
    </row>
    <row r="215" spans="1:41" ht="15">
      <c r="A215" s="865"/>
      <c r="B215" s="947"/>
      <c r="C215" s="865"/>
      <c r="D215" s="865"/>
      <c r="E215" s="865"/>
      <c r="F215" s="865"/>
      <c r="G215" s="865"/>
      <c r="H215" s="865"/>
      <c r="I215" s="865"/>
      <c r="J215" s="865"/>
      <c r="K215" s="865"/>
      <c r="L215" s="865"/>
      <c r="M215" s="865"/>
      <c r="N215" s="915"/>
      <c r="O215" s="866"/>
      <c r="P215" s="865"/>
      <c r="Q215" s="865"/>
      <c r="R215" s="865"/>
      <c r="S215" s="912"/>
      <c r="T215" s="912"/>
      <c r="U215" s="916"/>
      <c r="V215" s="865"/>
      <c r="W215" s="865"/>
      <c r="X215" s="865"/>
      <c r="Y215" s="865"/>
      <c r="Z215" s="865"/>
      <c r="AA215" s="865"/>
      <c r="AB215" s="866"/>
      <c r="AC215" s="865"/>
      <c r="AD215" s="865"/>
      <c r="AE215" s="865"/>
      <c r="AF215" s="865"/>
      <c r="AG215" s="865"/>
      <c r="AH215" s="865"/>
      <c r="AI215" s="865"/>
      <c r="AJ215" s="865"/>
      <c r="AK215" s="865"/>
      <c r="AL215" s="865"/>
      <c r="AM215" s="865"/>
      <c r="AN215" s="865"/>
      <c r="AO215" s="865"/>
    </row>
    <row r="216" spans="1:41" ht="15">
      <c r="A216" s="865"/>
      <c r="B216" s="947"/>
      <c r="C216" s="865"/>
      <c r="D216" s="865"/>
      <c r="E216" s="865"/>
      <c r="F216" s="865"/>
      <c r="G216" s="865"/>
      <c r="H216" s="865"/>
      <c r="I216" s="865"/>
      <c r="J216" s="865"/>
      <c r="K216" s="865"/>
      <c r="L216" s="865"/>
      <c r="M216" s="865"/>
      <c r="N216" s="915"/>
      <c r="O216" s="866"/>
      <c r="P216" s="865"/>
      <c r="Q216" s="865"/>
      <c r="R216" s="865"/>
      <c r="S216" s="912"/>
      <c r="T216" s="912"/>
      <c r="U216" s="916"/>
      <c r="V216" s="865"/>
      <c r="W216" s="865"/>
      <c r="X216" s="865"/>
      <c r="Y216" s="865"/>
      <c r="Z216" s="865"/>
      <c r="AA216" s="865"/>
      <c r="AB216" s="866"/>
      <c r="AC216" s="865"/>
      <c r="AD216" s="865"/>
      <c r="AE216" s="865"/>
      <c r="AF216" s="865"/>
      <c r="AG216" s="865"/>
      <c r="AH216" s="865"/>
      <c r="AI216" s="865"/>
      <c r="AJ216" s="865"/>
      <c r="AK216" s="865"/>
      <c r="AL216" s="865"/>
      <c r="AM216" s="865"/>
      <c r="AN216" s="865"/>
      <c r="AO216" s="865"/>
    </row>
    <row r="217" spans="1:41" ht="15">
      <c r="A217" s="865"/>
      <c r="B217" s="947"/>
      <c r="C217" s="865"/>
      <c r="D217" s="865"/>
      <c r="E217" s="865"/>
      <c r="F217" s="865"/>
      <c r="G217" s="865"/>
      <c r="H217" s="865"/>
      <c r="I217" s="865"/>
      <c r="J217" s="865"/>
      <c r="K217" s="865"/>
      <c r="L217" s="865"/>
      <c r="M217" s="865"/>
      <c r="N217" s="915"/>
      <c r="O217" s="866"/>
      <c r="P217" s="865"/>
      <c r="Q217" s="865"/>
      <c r="R217" s="865"/>
      <c r="S217" s="912"/>
      <c r="T217" s="912"/>
      <c r="U217" s="916"/>
      <c r="V217" s="865"/>
      <c r="W217" s="865"/>
      <c r="X217" s="865"/>
      <c r="Y217" s="865"/>
      <c r="Z217" s="865"/>
      <c r="AA217" s="865"/>
      <c r="AB217" s="866"/>
      <c r="AC217" s="865"/>
      <c r="AD217" s="865"/>
      <c r="AE217" s="865"/>
      <c r="AF217" s="865"/>
      <c r="AG217" s="865"/>
      <c r="AH217" s="865"/>
      <c r="AI217" s="865"/>
      <c r="AJ217" s="865"/>
      <c r="AK217" s="865"/>
      <c r="AL217" s="865"/>
      <c r="AM217" s="865"/>
      <c r="AN217" s="865"/>
      <c r="AO217" s="865"/>
    </row>
    <row r="218" spans="1:41" ht="15">
      <c r="A218" s="865"/>
      <c r="B218" s="947"/>
      <c r="C218" s="865"/>
      <c r="D218" s="865"/>
      <c r="E218" s="865"/>
      <c r="F218" s="865"/>
      <c r="G218" s="865"/>
      <c r="H218" s="865"/>
      <c r="I218" s="865"/>
      <c r="J218" s="865"/>
      <c r="K218" s="865"/>
      <c r="L218" s="865"/>
      <c r="M218" s="865"/>
      <c r="N218" s="915"/>
      <c r="O218" s="866"/>
      <c r="P218" s="865"/>
      <c r="Q218" s="865"/>
      <c r="R218" s="865"/>
      <c r="S218" s="912"/>
      <c r="T218" s="912"/>
      <c r="U218" s="916"/>
      <c r="V218" s="865"/>
      <c r="W218" s="865"/>
      <c r="X218" s="865"/>
      <c r="Y218" s="865"/>
      <c r="Z218" s="865"/>
      <c r="AA218" s="865"/>
      <c r="AB218" s="866"/>
      <c r="AC218" s="865"/>
      <c r="AD218" s="865"/>
      <c r="AE218" s="865"/>
      <c r="AF218" s="865"/>
      <c r="AG218" s="865"/>
      <c r="AH218" s="865"/>
      <c r="AI218" s="865"/>
      <c r="AJ218" s="865"/>
      <c r="AK218" s="865"/>
      <c r="AL218" s="865"/>
      <c r="AM218" s="865"/>
      <c r="AN218" s="865"/>
      <c r="AO218" s="865"/>
    </row>
    <row r="219" spans="1:41" ht="15">
      <c r="A219" s="865"/>
      <c r="B219" s="947"/>
      <c r="C219" s="865"/>
      <c r="D219" s="865"/>
      <c r="E219" s="865"/>
      <c r="F219" s="865"/>
      <c r="G219" s="865"/>
      <c r="H219" s="865"/>
      <c r="I219" s="865"/>
      <c r="J219" s="865"/>
      <c r="K219" s="865"/>
      <c r="L219" s="865"/>
      <c r="M219" s="865"/>
      <c r="N219" s="915"/>
      <c r="O219" s="866"/>
      <c r="P219" s="865"/>
      <c r="Q219" s="865"/>
      <c r="R219" s="865"/>
      <c r="S219" s="912"/>
      <c r="T219" s="912"/>
      <c r="U219" s="916"/>
      <c r="V219" s="865"/>
      <c r="W219" s="865"/>
      <c r="X219" s="865"/>
      <c r="Y219" s="865"/>
      <c r="Z219" s="865"/>
      <c r="AA219" s="865"/>
      <c r="AB219" s="866"/>
      <c r="AC219" s="865"/>
      <c r="AD219" s="865"/>
      <c r="AE219" s="865"/>
      <c r="AF219" s="865"/>
      <c r="AG219" s="865"/>
      <c r="AH219" s="865"/>
      <c r="AI219" s="865"/>
      <c r="AJ219" s="865"/>
      <c r="AK219" s="865"/>
      <c r="AL219" s="865"/>
      <c r="AM219" s="865"/>
      <c r="AN219" s="865"/>
      <c r="AO219" s="865"/>
    </row>
    <row r="220" spans="1:41" ht="15">
      <c r="A220" s="865"/>
      <c r="B220" s="947"/>
      <c r="C220" s="865"/>
      <c r="D220" s="865"/>
      <c r="E220" s="865"/>
      <c r="F220" s="865"/>
      <c r="G220" s="865"/>
      <c r="H220" s="865"/>
      <c r="I220" s="865"/>
      <c r="J220" s="865"/>
      <c r="K220" s="865"/>
      <c r="L220" s="865"/>
      <c r="M220" s="865"/>
      <c r="N220" s="915"/>
      <c r="O220" s="866"/>
      <c r="P220" s="865"/>
      <c r="Q220" s="865"/>
      <c r="R220" s="865"/>
      <c r="S220" s="912"/>
      <c r="T220" s="912"/>
      <c r="U220" s="916"/>
      <c r="V220" s="865"/>
      <c r="W220" s="865"/>
      <c r="X220" s="865"/>
      <c r="Y220" s="865"/>
      <c r="Z220" s="865"/>
      <c r="AA220" s="865"/>
      <c r="AB220" s="866"/>
      <c r="AC220" s="865"/>
      <c r="AD220" s="865"/>
      <c r="AE220" s="865"/>
      <c r="AF220" s="865"/>
      <c r="AG220" s="865"/>
      <c r="AH220" s="865"/>
      <c r="AI220" s="865"/>
      <c r="AJ220" s="865"/>
      <c r="AK220" s="865"/>
      <c r="AL220" s="865"/>
      <c r="AM220" s="865"/>
      <c r="AN220" s="865"/>
      <c r="AO220" s="865"/>
    </row>
    <row r="221" spans="1:41" ht="15">
      <c r="A221" s="865"/>
      <c r="B221" s="947"/>
      <c r="C221" s="865"/>
      <c r="D221" s="865"/>
      <c r="E221" s="865"/>
      <c r="F221" s="865"/>
      <c r="G221" s="865"/>
      <c r="H221" s="865"/>
      <c r="I221" s="865"/>
      <c r="J221" s="865"/>
      <c r="K221" s="865"/>
      <c r="L221" s="865"/>
      <c r="M221" s="865"/>
      <c r="N221" s="915"/>
      <c r="O221" s="866"/>
      <c r="P221" s="865"/>
      <c r="Q221" s="865"/>
      <c r="R221" s="865"/>
      <c r="S221" s="912"/>
      <c r="T221" s="912"/>
      <c r="U221" s="916"/>
      <c r="V221" s="865"/>
      <c r="W221" s="865"/>
      <c r="X221" s="865"/>
      <c r="Y221" s="865"/>
      <c r="Z221" s="865"/>
      <c r="AA221" s="865"/>
      <c r="AB221" s="866"/>
      <c r="AC221" s="865"/>
      <c r="AD221" s="865"/>
      <c r="AE221" s="865"/>
      <c r="AF221" s="865"/>
      <c r="AG221" s="865"/>
      <c r="AH221" s="865"/>
      <c r="AI221" s="865"/>
      <c r="AJ221" s="865"/>
      <c r="AK221" s="865"/>
      <c r="AL221" s="865"/>
      <c r="AM221" s="865"/>
      <c r="AN221" s="865"/>
      <c r="AO221" s="865"/>
    </row>
    <row r="222" spans="1:41" ht="15">
      <c r="A222" s="865"/>
      <c r="B222" s="947"/>
      <c r="C222" s="865"/>
      <c r="D222" s="865"/>
      <c r="E222" s="865"/>
      <c r="F222" s="865"/>
      <c r="G222" s="865"/>
      <c r="H222" s="865"/>
      <c r="I222" s="865"/>
      <c r="J222" s="865"/>
      <c r="K222" s="865"/>
      <c r="L222" s="865"/>
      <c r="M222" s="865"/>
      <c r="N222" s="915"/>
      <c r="O222" s="866"/>
      <c r="P222" s="865"/>
      <c r="Q222" s="865"/>
      <c r="R222" s="865"/>
      <c r="S222" s="912"/>
      <c r="T222" s="912"/>
      <c r="U222" s="916"/>
      <c r="V222" s="865"/>
      <c r="W222" s="865"/>
      <c r="X222" s="865"/>
      <c r="Y222" s="865"/>
      <c r="Z222" s="865"/>
      <c r="AA222" s="865"/>
      <c r="AB222" s="866"/>
      <c r="AC222" s="865"/>
      <c r="AD222" s="865"/>
      <c r="AE222" s="865"/>
      <c r="AF222" s="865"/>
      <c r="AG222" s="865"/>
      <c r="AH222" s="865"/>
      <c r="AI222" s="865"/>
      <c r="AJ222" s="865"/>
      <c r="AK222" s="865"/>
      <c r="AL222" s="865"/>
      <c r="AM222" s="865"/>
      <c r="AN222" s="865"/>
      <c r="AO222" s="865"/>
    </row>
    <row r="223" spans="1:41" ht="15">
      <c r="A223" s="865"/>
      <c r="B223" s="947"/>
      <c r="C223" s="865"/>
      <c r="D223" s="865"/>
      <c r="E223" s="865"/>
      <c r="F223" s="865"/>
      <c r="G223" s="865"/>
      <c r="H223" s="865"/>
      <c r="I223" s="865"/>
      <c r="J223" s="865"/>
      <c r="K223" s="865"/>
      <c r="L223" s="865"/>
      <c r="M223" s="865"/>
      <c r="N223" s="915"/>
      <c r="O223" s="866"/>
      <c r="P223" s="865"/>
      <c r="Q223" s="865"/>
      <c r="R223" s="865"/>
      <c r="S223" s="912"/>
      <c r="T223" s="912"/>
      <c r="U223" s="916"/>
      <c r="V223" s="865"/>
      <c r="W223" s="865"/>
      <c r="X223" s="865"/>
      <c r="Y223" s="865"/>
      <c r="Z223" s="865"/>
      <c r="AA223" s="865"/>
      <c r="AB223" s="866"/>
      <c r="AC223" s="865"/>
      <c r="AD223" s="865"/>
      <c r="AE223" s="865"/>
      <c r="AF223" s="865"/>
      <c r="AG223" s="865"/>
      <c r="AH223" s="865"/>
      <c r="AI223" s="865"/>
      <c r="AJ223" s="865"/>
      <c r="AK223" s="865"/>
      <c r="AL223" s="865"/>
      <c r="AM223" s="865"/>
      <c r="AN223" s="865"/>
      <c r="AO223" s="865"/>
    </row>
    <row r="224" spans="1:41" ht="15">
      <c r="A224" s="865"/>
      <c r="B224" s="947"/>
      <c r="C224" s="865"/>
      <c r="D224" s="865"/>
      <c r="E224" s="865"/>
      <c r="F224" s="865"/>
      <c r="G224" s="865"/>
      <c r="H224" s="865"/>
      <c r="I224" s="865"/>
      <c r="J224" s="865"/>
      <c r="K224" s="865"/>
      <c r="L224" s="865"/>
      <c r="M224" s="865"/>
      <c r="N224" s="915"/>
      <c r="O224" s="866"/>
      <c r="P224" s="865"/>
      <c r="Q224" s="865"/>
      <c r="R224" s="865"/>
      <c r="S224" s="912"/>
      <c r="T224" s="912"/>
      <c r="U224" s="916"/>
      <c r="V224" s="865"/>
      <c r="W224" s="865"/>
      <c r="X224" s="865"/>
      <c r="Y224" s="865"/>
      <c r="Z224" s="865"/>
      <c r="AA224" s="865"/>
      <c r="AB224" s="866"/>
      <c r="AC224" s="865"/>
      <c r="AD224" s="865"/>
      <c r="AE224" s="865"/>
      <c r="AF224" s="865"/>
      <c r="AG224" s="865"/>
      <c r="AH224" s="865"/>
      <c r="AI224" s="865"/>
      <c r="AJ224" s="865"/>
      <c r="AK224" s="865"/>
      <c r="AL224" s="865"/>
      <c r="AM224" s="865"/>
      <c r="AN224" s="865"/>
      <c r="AO224" s="865"/>
    </row>
    <row r="225" spans="1:41" ht="15">
      <c r="A225" s="865"/>
      <c r="B225" s="947"/>
      <c r="C225" s="865"/>
      <c r="D225" s="865"/>
      <c r="E225" s="865"/>
      <c r="F225" s="865"/>
      <c r="G225" s="865"/>
      <c r="H225" s="865"/>
      <c r="I225" s="865"/>
      <c r="J225" s="865"/>
      <c r="K225" s="865"/>
      <c r="L225" s="865"/>
      <c r="M225" s="865"/>
      <c r="N225" s="915"/>
      <c r="O225" s="866"/>
      <c r="P225" s="865"/>
      <c r="Q225" s="865"/>
      <c r="R225" s="865"/>
      <c r="S225" s="912"/>
      <c r="T225" s="912"/>
      <c r="U225" s="916"/>
      <c r="V225" s="865"/>
      <c r="W225" s="865"/>
      <c r="X225" s="865"/>
      <c r="Y225" s="865"/>
      <c r="Z225" s="865"/>
      <c r="AA225" s="865"/>
      <c r="AB225" s="866"/>
      <c r="AC225" s="865"/>
      <c r="AD225" s="865"/>
      <c r="AE225" s="865"/>
      <c r="AF225" s="865"/>
      <c r="AG225" s="865"/>
      <c r="AH225" s="865"/>
      <c r="AI225" s="865"/>
      <c r="AJ225" s="865"/>
      <c r="AK225" s="865"/>
      <c r="AL225" s="865"/>
      <c r="AM225" s="865"/>
      <c r="AN225" s="865"/>
      <c r="AO225" s="865"/>
    </row>
    <row r="226" spans="1:41" ht="15">
      <c r="A226" s="865"/>
      <c r="B226" s="947"/>
      <c r="C226" s="865"/>
      <c r="D226" s="865"/>
      <c r="E226" s="865"/>
      <c r="F226" s="865"/>
      <c r="G226" s="865"/>
      <c r="H226" s="865"/>
      <c r="I226" s="865"/>
      <c r="J226" s="865"/>
      <c r="K226" s="865"/>
      <c r="L226" s="865"/>
      <c r="M226" s="865"/>
      <c r="N226" s="915"/>
      <c r="O226" s="866"/>
      <c r="P226" s="865"/>
      <c r="Q226" s="865"/>
      <c r="R226" s="865"/>
      <c r="S226" s="912"/>
      <c r="T226" s="912"/>
      <c r="U226" s="916"/>
      <c r="V226" s="865"/>
      <c r="W226" s="865"/>
      <c r="X226" s="865"/>
      <c r="Y226" s="865"/>
      <c r="Z226" s="865"/>
      <c r="AA226" s="865"/>
      <c r="AB226" s="866"/>
      <c r="AC226" s="865"/>
      <c r="AD226" s="865"/>
      <c r="AE226" s="865"/>
      <c r="AF226" s="865"/>
      <c r="AG226" s="865"/>
      <c r="AH226" s="865"/>
      <c r="AI226" s="865"/>
      <c r="AJ226" s="865"/>
      <c r="AK226" s="865"/>
      <c r="AL226" s="865"/>
      <c r="AM226" s="865"/>
      <c r="AN226" s="865"/>
      <c r="AO226" s="865"/>
    </row>
    <row r="227" spans="1:41" ht="15">
      <c r="A227" s="865"/>
      <c r="B227" s="947"/>
      <c r="C227" s="865"/>
      <c r="D227" s="865"/>
      <c r="E227" s="865"/>
      <c r="F227" s="865"/>
      <c r="G227" s="865"/>
      <c r="H227" s="865"/>
      <c r="I227" s="865"/>
      <c r="J227" s="865"/>
      <c r="K227" s="865"/>
      <c r="L227" s="865"/>
      <c r="M227" s="865"/>
      <c r="N227" s="915"/>
      <c r="O227" s="866"/>
      <c r="P227" s="865"/>
      <c r="Q227" s="865"/>
      <c r="R227" s="865"/>
      <c r="S227" s="912"/>
      <c r="T227" s="912"/>
      <c r="U227" s="916"/>
      <c r="V227" s="865"/>
      <c r="W227" s="865"/>
      <c r="X227" s="865"/>
      <c r="Y227" s="865"/>
      <c r="Z227" s="865"/>
      <c r="AA227" s="865"/>
      <c r="AB227" s="866"/>
      <c r="AC227" s="865"/>
      <c r="AD227" s="865"/>
      <c r="AE227" s="865"/>
      <c r="AF227" s="865"/>
      <c r="AG227" s="865"/>
      <c r="AH227" s="865"/>
      <c r="AI227" s="865"/>
      <c r="AJ227" s="865"/>
      <c r="AK227" s="865"/>
      <c r="AL227" s="865"/>
      <c r="AM227" s="865"/>
      <c r="AN227" s="865"/>
      <c r="AO227" s="865"/>
    </row>
    <row r="228" spans="1:41" ht="15">
      <c r="A228" s="865"/>
      <c r="B228" s="947"/>
      <c r="C228" s="865"/>
      <c r="D228" s="865"/>
      <c r="E228" s="865"/>
      <c r="F228" s="865"/>
      <c r="G228" s="865"/>
      <c r="H228" s="865"/>
      <c r="I228" s="865"/>
      <c r="J228" s="865"/>
      <c r="K228" s="865"/>
      <c r="L228" s="865"/>
      <c r="M228" s="865"/>
      <c r="N228" s="915"/>
      <c r="O228" s="866"/>
      <c r="P228" s="865"/>
      <c r="Q228" s="865"/>
      <c r="R228" s="865"/>
      <c r="S228" s="912"/>
      <c r="T228" s="912"/>
      <c r="U228" s="916"/>
      <c r="V228" s="865"/>
      <c r="W228" s="865"/>
      <c r="X228" s="865"/>
      <c r="Y228" s="865"/>
      <c r="Z228" s="865"/>
      <c r="AA228" s="865"/>
      <c r="AB228" s="866"/>
      <c r="AC228" s="865"/>
      <c r="AD228" s="865"/>
      <c r="AE228" s="865"/>
      <c r="AF228" s="865"/>
      <c r="AG228" s="865"/>
      <c r="AH228" s="865"/>
      <c r="AI228" s="865"/>
      <c r="AJ228" s="865"/>
      <c r="AK228" s="865"/>
      <c r="AL228" s="865"/>
      <c r="AM228" s="865"/>
      <c r="AN228" s="865"/>
      <c r="AO228" s="865"/>
    </row>
    <row r="229" spans="1:41" ht="15">
      <c r="A229" s="865"/>
      <c r="B229" s="947"/>
      <c r="C229" s="865"/>
      <c r="D229" s="865"/>
      <c r="E229" s="865"/>
      <c r="F229" s="865"/>
      <c r="G229" s="865"/>
      <c r="H229" s="865"/>
      <c r="I229" s="865"/>
      <c r="J229" s="865"/>
      <c r="K229" s="865"/>
      <c r="L229" s="865"/>
      <c r="M229" s="865"/>
      <c r="N229" s="915"/>
      <c r="O229" s="866"/>
      <c r="P229" s="865"/>
      <c r="Q229" s="865"/>
      <c r="R229" s="865"/>
      <c r="S229" s="912"/>
      <c r="T229" s="912"/>
      <c r="U229" s="916"/>
      <c r="V229" s="865"/>
      <c r="W229" s="865"/>
      <c r="X229" s="865"/>
      <c r="Y229" s="865"/>
      <c r="Z229" s="865"/>
      <c r="AA229" s="865"/>
      <c r="AB229" s="866"/>
      <c r="AC229" s="865"/>
      <c r="AD229" s="865"/>
      <c r="AE229" s="865"/>
      <c r="AF229" s="865"/>
      <c r="AG229" s="865"/>
      <c r="AH229" s="865"/>
      <c r="AI229" s="865"/>
      <c r="AJ229" s="865"/>
      <c r="AK229" s="865"/>
      <c r="AL229" s="865"/>
      <c r="AM229" s="865"/>
      <c r="AN229" s="865"/>
      <c r="AO229" s="865"/>
    </row>
    <row r="230" spans="1:41" ht="15">
      <c r="A230" s="865"/>
      <c r="B230" s="947"/>
      <c r="C230" s="865"/>
      <c r="D230" s="865"/>
      <c r="E230" s="865"/>
      <c r="F230" s="865"/>
      <c r="G230" s="865"/>
      <c r="H230" s="865"/>
      <c r="I230" s="865"/>
      <c r="J230" s="865"/>
      <c r="K230" s="865"/>
      <c r="L230" s="865"/>
      <c r="M230" s="865"/>
      <c r="N230" s="915"/>
      <c r="O230" s="866"/>
      <c r="P230" s="865"/>
      <c r="Q230" s="865"/>
      <c r="R230" s="865"/>
      <c r="S230" s="912"/>
      <c r="T230" s="912"/>
      <c r="U230" s="916"/>
      <c r="V230" s="865"/>
      <c r="W230" s="865"/>
      <c r="X230" s="865"/>
      <c r="Y230" s="865"/>
      <c r="Z230" s="865"/>
      <c r="AA230" s="865"/>
      <c r="AB230" s="866"/>
      <c r="AC230" s="865"/>
      <c r="AD230" s="865"/>
      <c r="AE230" s="865"/>
      <c r="AF230" s="865"/>
      <c r="AG230" s="865"/>
      <c r="AH230" s="865"/>
      <c r="AI230" s="865"/>
      <c r="AJ230" s="865"/>
      <c r="AK230" s="865"/>
      <c r="AL230" s="865"/>
      <c r="AM230" s="865"/>
      <c r="AN230" s="865"/>
      <c r="AO230" s="865"/>
    </row>
    <row r="231" spans="1:41" ht="15">
      <c r="A231" s="865"/>
      <c r="B231" s="947"/>
      <c r="C231" s="865"/>
      <c r="D231" s="865"/>
      <c r="E231" s="865"/>
      <c r="F231" s="865"/>
      <c r="G231" s="865"/>
      <c r="H231" s="865"/>
      <c r="I231" s="865"/>
      <c r="J231" s="865"/>
      <c r="K231" s="865"/>
      <c r="L231" s="865"/>
      <c r="M231" s="865"/>
      <c r="N231" s="915"/>
      <c r="O231" s="866"/>
      <c r="P231" s="865"/>
      <c r="Q231" s="865"/>
      <c r="R231" s="865"/>
      <c r="S231" s="912"/>
      <c r="T231" s="912"/>
      <c r="U231" s="916"/>
      <c r="V231" s="865"/>
      <c r="W231" s="865"/>
      <c r="X231" s="865"/>
      <c r="Y231" s="865"/>
      <c r="Z231" s="865"/>
      <c r="AA231" s="865"/>
      <c r="AB231" s="866"/>
      <c r="AC231" s="865"/>
      <c r="AD231" s="865"/>
      <c r="AE231" s="865"/>
      <c r="AF231" s="865"/>
      <c r="AG231" s="865"/>
      <c r="AH231" s="865"/>
      <c r="AI231" s="865"/>
      <c r="AJ231" s="865"/>
      <c r="AK231" s="865"/>
      <c r="AL231" s="865"/>
      <c r="AM231" s="865"/>
      <c r="AN231" s="865"/>
      <c r="AO231" s="865"/>
    </row>
    <row r="232" spans="1:41" ht="15">
      <c r="A232" s="865"/>
      <c r="B232" s="947"/>
      <c r="C232" s="865"/>
      <c r="D232" s="865"/>
      <c r="E232" s="865"/>
      <c r="F232" s="865"/>
      <c r="G232" s="865"/>
      <c r="H232" s="865"/>
      <c r="I232" s="865"/>
      <c r="J232" s="865"/>
      <c r="K232" s="865"/>
      <c r="L232" s="865"/>
      <c r="M232" s="865"/>
      <c r="N232" s="915"/>
      <c r="O232" s="866"/>
      <c r="P232" s="865"/>
      <c r="Q232" s="865"/>
      <c r="R232" s="865"/>
      <c r="S232" s="912"/>
      <c r="T232" s="912"/>
      <c r="U232" s="916"/>
      <c r="V232" s="865"/>
      <c r="W232" s="865"/>
      <c r="X232" s="865"/>
      <c r="Y232" s="865"/>
      <c r="Z232" s="865"/>
      <c r="AA232" s="865"/>
      <c r="AB232" s="866"/>
      <c r="AC232" s="865"/>
      <c r="AD232" s="865"/>
      <c r="AE232" s="865"/>
      <c r="AF232" s="865"/>
      <c r="AG232" s="865"/>
      <c r="AH232" s="865"/>
      <c r="AI232" s="865"/>
      <c r="AJ232" s="865"/>
      <c r="AK232" s="865"/>
      <c r="AL232" s="865"/>
      <c r="AM232" s="865"/>
      <c r="AN232" s="865"/>
      <c r="AO232" s="865"/>
    </row>
    <row r="233" spans="1:41" ht="15">
      <c r="A233" s="865"/>
      <c r="B233" s="947"/>
      <c r="C233" s="865"/>
      <c r="D233" s="865"/>
      <c r="E233" s="865"/>
      <c r="F233" s="865"/>
      <c r="G233" s="865"/>
      <c r="H233" s="865"/>
      <c r="I233" s="865"/>
      <c r="J233" s="865"/>
      <c r="K233" s="865"/>
      <c r="L233" s="865"/>
      <c r="M233" s="865"/>
      <c r="N233" s="915"/>
      <c r="O233" s="866"/>
      <c r="P233" s="865"/>
      <c r="Q233" s="865"/>
      <c r="R233" s="865"/>
      <c r="S233" s="912"/>
      <c r="T233" s="912"/>
      <c r="U233" s="916"/>
      <c r="V233" s="865"/>
      <c r="W233" s="865"/>
      <c r="X233" s="865"/>
      <c r="Y233" s="865"/>
      <c r="Z233" s="865"/>
      <c r="AA233" s="865"/>
      <c r="AB233" s="866"/>
      <c r="AC233" s="865"/>
      <c r="AD233" s="865"/>
      <c r="AE233" s="865"/>
      <c r="AF233" s="865"/>
      <c r="AG233" s="865"/>
      <c r="AH233" s="865"/>
      <c r="AI233" s="865"/>
      <c r="AJ233" s="865"/>
      <c r="AK233" s="865"/>
      <c r="AL233" s="865"/>
      <c r="AM233" s="865"/>
      <c r="AN233" s="865"/>
      <c r="AO233" s="865"/>
    </row>
    <row r="234" spans="1:41" ht="15">
      <c r="A234" s="865"/>
      <c r="B234" s="947"/>
      <c r="C234" s="865"/>
      <c r="D234" s="865"/>
      <c r="E234" s="865"/>
      <c r="F234" s="865"/>
      <c r="G234" s="865"/>
      <c r="H234" s="865"/>
      <c r="I234" s="865"/>
      <c r="J234" s="865"/>
      <c r="K234" s="865"/>
      <c r="L234" s="865"/>
      <c r="M234" s="865"/>
      <c r="N234" s="915"/>
      <c r="O234" s="866"/>
      <c r="P234" s="865"/>
      <c r="Q234" s="865"/>
      <c r="R234" s="865"/>
      <c r="S234" s="912"/>
      <c r="T234" s="912"/>
      <c r="U234" s="916"/>
      <c r="V234" s="865"/>
      <c r="W234" s="865"/>
      <c r="X234" s="865"/>
      <c r="Y234" s="865"/>
      <c r="Z234" s="865"/>
      <c r="AA234" s="865"/>
      <c r="AB234" s="866"/>
      <c r="AC234" s="865"/>
      <c r="AD234" s="865"/>
      <c r="AE234" s="865"/>
      <c r="AF234" s="865"/>
      <c r="AG234" s="865"/>
      <c r="AH234" s="865"/>
      <c r="AI234" s="865"/>
      <c r="AJ234" s="865"/>
      <c r="AK234" s="865"/>
      <c r="AL234" s="865"/>
      <c r="AM234" s="865"/>
      <c r="AN234" s="865"/>
      <c r="AO234" s="865"/>
    </row>
    <row r="235" spans="1:41" ht="15">
      <c r="A235" s="865"/>
      <c r="B235" s="947"/>
      <c r="C235" s="865"/>
      <c r="D235" s="865"/>
      <c r="E235" s="865"/>
      <c r="F235" s="865"/>
      <c r="G235" s="865"/>
      <c r="H235" s="865"/>
      <c r="I235" s="865"/>
      <c r="J235" s="865"/>
      <c r="K235" s="865"/>
      <c r="L235" s="865"/>
      <c r="M235" s="865"/>
      <c r="N235" s="915"/>
      <c r="O235" s="866"/>
      <c r="P235" s="865"/>
      <c r="Q235" s="865"/>
      <c r="R235" s="865"/>
      <c r="S235" s="912"/>
      <c r="T235" s="912"/>
      <c r="U235" s="916"/>
      <c r="V235" s="865"/>
      <c r="W235" s="865"/>
      <c r="X235" s="865"/>
      <c r="Y235" s="865"/>
      <c r="Z235" s="865"/>
      <c r="AA235" s="865"/>
      <c r="AB235" s="866"/>
      <c r="AC235" s="865"/>
      <c r="AD235" s="865"/>
      <c r="AE235" s="865"/>
      <c r="AF235" s="865"/>
      <c r="AG235" s="865"/>
      <c r="AH235" s="865"/>
      <c r="AI235" s="865"/>
      <c r="AJ235" s="865"/>
      <c r="AK235" s="865"/>
      <c r="AL235" s="865"/>
      <c r="AM235" s="865"/>
      <c r="AN235" s="865"/>
      <c r="AO235" s="865"/>
    </row>
    <row r="236" spans="1:41" ht="15">
      <c r="A236" s="865"/>
      <c r="B236" s="947"/>
      <c r="C236" s="865"/>
      <c r="D236" s="865"/>
      <c r="E236" s="865"/>
      <c r="F236" s="865"/>
      <c r="G236" s="865"/>
      <c r="H236" s="865"/>
      <c r="I236" s="865"/>
      <c r="J236" s="865"/>
      <c r="K236" s="865"/>
      <c r="L236" s="865"/>
      <c r="M236" s="865"/>
      <c r="N236" s="915"/>
      <c r="O236" s="866"/>
      <c r="P236" s="865"/>
      <c r="Q236" s="865"/>
      <c r="R236" s="865"/>
      <c r="S236" s="912"/>
      <c r="T236" s="912"/>
      <c r="U236" s="916"/>
      <c r="V236" s="865"/>
      <c r="W236" s="865"/>
      <c r="X236" s="865"/>
      <c r="Y236" s="865"/>
      <c r="Z236" s="865"/>
      <c r="AA236" s="865"/>
      <c r="AB236" s="866"/>
      <c r="AC236" s="865"/>
      <c r="AD236" s="865"/>
      <c r="AE236" s="865"/>
      <c r="AF236" s="865"/>
      <c r="AG236" s="865"/>
      <c r="AH236" s="865"/>
      <c r="AI236" s="865"/>
      <c r="AJ236" s="865"/>
      <c r="AK236" s="865"/>
      <c r="AL236" s="865"/>
      <c r="AM236" s="865"/>
      <c r="AN236" s="865"/>
      <c r="AO236" s="865"/>
    </row>
    <row r="237" spans="1:41" ht="15">
      <c r="A237" s="865"/>
      <c r="B237" s="947"/>
      <c r="C237" s="865"/>
      <c r="D237" s="865"/>
      <c r="E237" s="865"/>
      <c r="F237" s="865"/>
      <c r="G237" s="865"/>
      <c r="H237" s="865"/>
      <c r="I237" s="865"/>
      <c r="J237" s="865"/>
      <c r="K237" s="865"/>
      <c r="L237" s="865"/>
      <c r="M237" s="865"/>
      <c r="N237" s="915"/>
      <c r="O237" s="866"/>
      <c r="P237" s="865"/>
      <c r="Q237" s="865"/>
      <c r="R237" s="865"/>
      <c r="S237" s="912"/>
      <c r="T237" s="912"/>
      <c r="U237" s="916"/>
      <c r="V237" s="865"/>
      <c r="W237" s="865"/>
      <c r="X237" s="865"/>
      <c r="Y237" s="865"/>
      <c r="Z237" s="865"/>
      <c r="AA237" s="865"/>
      <c r="AB237" s="866"/>
      <c r="AC237" s="865"/>
      <c r="AD237" s="865"/>
      <c r="AE237" s="865"/>
      <c r="AF237" s="865"/>
      <c r="AG237" s="865"/>
      <c r="AH237" s="865"/>
      <c r="AI237" s="865"/>
      <c r="AJ237" s="865"/>
      <c r="AK237" s="865"/>
      <c r="AL237" s="865"/>
      <c r="AM237" s="865"/>
      <c r="AN237" s="865"/>
      <c r="AO237" s="865"/>
    </row>
    <row r="238" spans="1:41" ht="15">
      <c r="A238" s="865"/>
      <c r="B238" s="947"/>
      <c r="C238" s="865"/>
      <c r="D238" s="865"/>
      <c r="E238" s="865"/>
      <c r="F238" s="865"/>
      <c r="G238" s="865"/>
      <c r="H238" s="865"/>
      <c r="I238" s="865"/>
      <c r="J238" s="865"/>
      <c r="K238" s="865"/>
      <c r="L238" s="865"/>
      <c r="M238" s="865"/>
      <c r="N238" s="915"/>
      <c r="O238" s="866"/>
      <c r="P238" s="865"/>
      <c r="Q238" s="865"/>
      <c r="R238" s="865"/>
      <c r="S238" s="912"/>
      <c r="T238" s="912"/>
      <c r="U238" s="916"/>
      <c r="V238" s="865"/>
      <c r="W238" s="865"/>
      <c r="X238" s="865"/>
      <c r="Y238" s="865"/>
      <c r="Z238" s="865"/>
      <c r="AA238" s="865"/>
      <c r="AB238" s="866"/>
      <c r="AC238" s="865"/>
      <c r="AD238" s="865"/>
      <c r="AE238" s="865"/>
      <c r="AF238" s="865"/>
      <c r="AG238" s="865"/>
      <c r="AH238" s="865"/>
      <c r="AI238" s="865"/>
      <c r="AJ238" s="865"/>
      <c r="AK238" s="865"/>
      <c r="AL238" s="865"/>
      <c r="AM238" s="865"/>
      <c r="AN238" s="865"/>
      <c r="AO238" s="865"/>
    </row>
    <row r="239" spans="1:41" ht="15">
      <c r="A239" s="865"/>
      <c r="B239" s="947"/>
      <c r="C239" s="865"/>
      <c r="D239" s="865"/>
      <c r="E239" s="865"/>
      <c r="F239" s="865"/>
      <c r="G239" s="865"/>
      <c r="H239" s="865"/>
      <c r="I239" s="865"/>
      <c r="J239" s="865"/>
      <c r="K239" s="865"/>
      <c r="L239" s="865"/>
      <c r="M239" s="865"/>
      <c r="N239" s="915"/>
      <c r="O239" s="866"/>
      <c r="P239" s="865"/>
      <c r="Q239" s="865"/>
      <c r="R239" s="865"/>
      <c r="S239" s="912"/>
      <c r="T239" s="912"/>
      <c r="U239" s="916"/>
      <c r="V239" s="865"/>
      <c r="W239" s="865"/>
      <c r="X239" s="865"/>
      <c r="Y239" s="865"/>
      <c r="Z239" s="865"/>
      <c r="AA239" s="865"/>
      <c r="AB239" s="866"/>
      <c r="AC239" s="865"/>
      <c r="AD239" s="865"/>
      <c r="AE239" s="865"/>
      <c r="AF239" s="865"/>
      <c r="AG239" s="865"/>
      <c r="AH239" s="865"/>
      <c r="AI239" s="865"/>
      <c r="AJ239" s="865"/>
      <c r="AK239" s="865"/>
      <c r="AL239" s="865"/>
      <c r="AM239" s="865"/>
      <c r="AN239" s="865"/>
      <c r="AO239" s="865"/>
    </row>
    <row r="240" spans="1:41" ht="15">
      <c r="A240" s="865"/>
      <c r="B240" s="947"/>
      <c r="C240" s="865"/>
      <c r="D240" s="865"/>
      <c r="E240" s="865"/>
      <c r="F240" s="865"/>
      <c r="G240" s="865"/>
      <c r="H240" s="865"/>
      <c r="I240" s="865"/>
      <c r="J240" s="865"/>
      <c r="K240" s="865"/>
      <c r="L240" s="865"/>
      <c r="M240" s="865"/>
      <c r="N240" s="915"/>
      <c r="O240" s="866"/>
      <c r="P240" s="865"/>
      <c r="Q240" s="865"/>
      <c r="R240" s="865"/>
      <c r="S240" s="912"/>
      <c r="T240" s="912"/>
      <c r="U240" s="916"/>
      <c r="V240" s="865"/>
      <c r="W240" s="865"/>
      <c r="X240" s="865"/>
      <c r="Y240" s="865"/>
      <c r="Z240" s="865"/>
      <c r="AA240" s="865"/>
      <c r="AB240" s="866"/>
      <c r="AC240" s="865"/>
      <c r="AD240" s="865"/>
      <c r="AE240" s="865"/>
      <c r="AF240" s="865"/>
      <c r="AG240" s="865"/>
      <c r="AH240" s="865"/>
      <c r="AI240" s="865"/>
      <c r="AJ240" s="865"/>
      <c r="AK240" s="865"/>
      <c r="AL240" s="865"/>
      <c r="AM240" s="865"/>
      <c r="AN240" s="865"/>
      <c r="AO240" s="865"/>
    </row>
    <row r="241" spans="1:41" ht="15">
      <c r="A241" s="865"/>
      <c r="B241" s="947"/>
      <c r="C241" s="865"/>
      <c r="D241" s="865"/>
      <c r="E241" s="865"/>
      <c r="F241" s="865"/>
      <c r="G241" s="865"/>
      <c r="H241" s="865"/>
      <c r="I241" s="865"/>
      <c r="J241" s="865"/>
      <c r="K241" s="865"/>
      <c r="L241" s="865"/>
      <c r="M241" s="865"/>
      <c r="N241" s="915"/>
      <c r="O241" s="866"/>
      <c r="P241" s="865"/>
      <c r="Q241" s="865"/>
      <c r="R241" s="865"/>
      <c r="S241" s="912"/>
      <c r="T241" s="912"/>
      <c r="U241" s="916"/>
      <c r="V241" s="865"/>
      <c r="W241" s="865"/>
      <c r="X241" s="865"/>
      <c r="Y241" s="865"/>
      <c r="Z241" s="865"/>
      <c r="AA241" s="865"/>
      <c r="AB241" s="866"/>
      <c r="AC241" s="865"/>
      <c r="AD241" s="865"/>
      <c r="AE241" s="865"/>
      <c r="AF241" s="865"/>
      <c r="AG241" s="865"/>
      <c r="AH241" s="865"/>
      <c r="AI241" s="865"/>
      <c r="AJ241" s="865"/>
      <c r="AK241" s="865"/>
      <c r="AL241" s="865"/>
      <c r="AM241" s="865"/>
      <c r="AN241" s="865"/>
      <c r="AO241" s="865"/>
    </row>
    <row r="242" spans="1:41" ht="15">
      <c r="A242" s="865"/>
      <c r="B242" s="947"/>
      <c r="C242" s="865"/>
      <c r="D242" s="865"/>
      <c r="E242" s="865"/>
      <c r="F242" s="865"/>
      <c r="G242" s="865"/>
      <c r="H242" s="865"/>
      <c r="I242" s="865"/>
      <c r="J242" s="865"/>
      <c r="K242" s="865"/>
      <c r="L242" s="865"/>
      <c r="M242" s="865"/>
      <c r="N242" s="915"/>
      <c r="O242" s="866"/>
      <c r="P242" s="865"/>
      <c r="Q242" s="865"/>
      <c r="R242" s="865"/>
      <c r="S242" s="912"/>
      <c r="T242" s="912"/>
      <c r="U242" s="916"/>
      <c r="V242" s="865"/>
      <c r="W242" s="865"/>
      <c r="X242" s="865"/>
      <c r="Y242" s="865"/>
      <c r="Z242" s="865"/>
      <c r="AA242" s="865"/>
      <c r="AB242" s="866"/>
      <c r="AC242" s="865"/>
      <c r="AD242" s="865"/>
      <c r="AE242" s="865"/>
      <c r="AF242" s="865"/>
      <c r="AG242" s="865"/>
      <c r="AH242" s="865"/>
      <c r="AI242" s="865"/>
      <c r="AJ242" s="865"/>
      <c r="AK242" s="865"/>
      <c r="AL242" s="865"/>
      <c r="AM242" s="865"/>
      <c r="AN242" s="865"/>
      <c r="AO242" s="865"/>
    </row>
    <row r="243" spans="1:41" ht="15">
      <c r="A243" s="865"/>
      <c r="B243" s="947"/>
      <c r="C243" s="865"/>
      <c r="D243" s="865"/>
      <c r="E243" s="865"/>
      <c r="F243" s="865"/>
      <c r="G243" s="865"/>
      <c r="H243" s="865"/>
      <c r="I243" s="865"/>
      <c r="J243" s="865"/>
      <c r="K243" s="865"/>
      <c r="L243" s="865"/>
      <c r="M243" s="865"/>
      <c r="N243" s="915"/>
      <c r="O243" s="866"/>
      <c r="P243" s="865"/>
      <c r="Q243" s="865"/>
      <c r="R243" s="865"/>
      <c r="S243" s="869"/>
      <c r="T243" s="869"/>
      <c r="U243" s="916"/>
      <c r="V243" s="865"/>
      <c r="W243" s="865"/>
      <c r="X243" s="865"/>
      <c r="Y243" s="865"/>
      <c r="Z243" s="865"/>
      <c r="AA243" s="865"/>
      <c r="AB243" s="866"/>
      <c r="AC243" s="865"/>
      <c r="AD243" s="865"/>
      <c r="AE243" s="865"/>
      <c r="AF243" s="865"/>
      <c r="AG243" s="865"/>
      <c r="AH243" s="865"/>
      <c r="AI243" s="865"/>
      <c r="AJ243" s="865"/>
      <c r="AK243" s="865"/>
      <c r="AL243" s="865"/>
      <c r="AM243" s="865"/>
      <c r="AN243" s="865"/>
      <c r="AO243" s="865"/>
    </row>
    <row r="244" spans="1:41" ht="15">
      <c r="A244" s="865"/>
      <c r="B244" s="947"/>
      <c r="C244" s="865"/>
      <c r="D244" s="865"/>
      <c r="E244" s="865"/>
      <c r="F244" s="865"/>
      <c r="G244" s="865"/>
      <c r="H244" s="865"/>
      <c r="I244" s="865"/>
      <c r="J244" s="865"/>
      <c r="K244" s="865"/>
      <c r="L244" s="865"/>
      <c r="M244" s="865"/>
      <c r="N244" s="915"/>
      <c r="O244" s="866"/>
      <c r="P244" s="865"/>
      <c r="Q244" s="865"/>
      <c r="R244" s="865"/>
      <c r="S244" s="869"/>
      <c r="T244" s="869"/>
      <c r="U244" s="916"/>
      <c r="V244" s="865"/>
      <c r="W244" s="865"/>
      <c r="X244" s="865"/>
      <c r="Y244" s="865"/>
      <c r="Z244" s="865"/>
      <c r="AA244" s="865"/>
      <c r="AB244" s="866"/>
      <c r="AC244" s="865"/>
      <c r="AD244" s="865"/>
      <c r="AE244" s="865"/>
      <c r="AF244" s="865"/>
      <c r="AG244" s="865"/>
      <c r="AH244" s="865"/>
      <c r="AI244" s="865"/>
      <c r="AJ244" s="865"/>
      <c r="AK244" s="865"/>
      <c r="AL244" s="865"/>
      <c r="AM244" s="865"/>
      <c r="AN244" s="865"/>
      <c r="AO244" s="865"/>
    </row>
    <row r="245" spans="1:41" ht="15">
      <c r="A245" s="865"/>
      <c r="B245" s="947"/>
      <c r="C245" s="865"/>
      <c r="D245" s="865"/>
      <c r="E245" s="865"/>
      <c r="F245" s="865"/>
      <c r="G245" s="865"/>
      <c r="H245" s="865"/>
      <c r="I245" s="865"/>
      <c r="J245" s="865"/>
      <c r="K245" s="865"/>
      <c r="L245" s="865"/>
      <c r="M245" s="865"/>
      <c r="N245" s="915"/>
      <c r="O245" s="866"/>
      <c r="P245" s="865"/>
      <c r="Q245" s="865"/>
      <c r="R245" s="865"/>
      <c r="S245" s="869"/>
      <c r="T245" s="869"/>
      <c r="U245" s="916"/>
      <c r="V245" s="865"/>
      <c r="W245" s="865"/>
      <c r="X245" s="865"/>
      <c r="Y245" s="865"/>
      <c r="Z245" s="865"/>
      <c r="AA245" s="865"/>
      <c r="AB245" s="866"/>
      <c r="AC245" s="865"/>
      <c r="AD245" s="865"/>
      <c r="AE245" s="865"/>
      <c r="AF245" s="865"/>
      <c r="AG245" s="865"/>
      <c r="AH245" s="865"/>
      <c r="AI245" s="865"/>
      <c r="AJ245" s="865"/>
      <c r="AK245" s="865"/>
      <c r="AL245" s="865"/>
      <c r="AM245" s="865"/>
      <c r="AN245" s="865"/>
      <c r="AO245" s="865"/>
    </row>
    <row r="246" spans="1:41" ht="15">
      <c r="A246" s="865"/>
      <c r="B246" s="947"/>
      <c r="C246" s="865"/>
      <c r="D246" s="865"/>
      <c r="E246" s="865"/>
      <c r="F246" s="865"/>
      <c r="G246" s="865"/>
      <c r="H246" s="865"/>
      <c r="I246" s="865"/>
      <c r="J246" s="865"/>
      <c r="K246" s="865"/>
      <c r="L246" s="865"/>
      <c r="M246" s="865"/>
      <c r="N246" s="915"/>
      <c r="O246" s="866"/>
      <c r="P246" s="865"/>
      <c r="Q246" s="865"/>
      <c r="R246" s="865"/>
      <c r="S246" s="869"/>
      <c r="T246" s="869"/>
      <c r="U246" s="916"/>
      <c r="V246" s="865"/>
      <c r="W246" s="865"/>
      <c r="X246" s="865"/>
      <c r="Y246" s="865"/>
      <c r="Z246" s="865"/>
      <c r="AA246" s="865"/>
      <c r="AB246" s="866"/>
      <c r="AC246" s="865"/>
      <c r="AD246" s="865"/>
      <c r="AE246" s="865"/>
      <c r="AF246" s="865"/>
      <c r="AG246" s="865"/>
      <c r="AH246" s="865"/>
      <c r="AI246" s="865"/>
      <c r="AJ246" s="865"/>
      <c r="AK246" s="865"/>
      <c r="AL246" s="865"/>
      <c r="AM246" s="865"/>
      <c r="AN246" s="865"/>
      <c r="AO246" s="865"/>
    </row>
    <row r="247" spans="1:41" ht="15">
      <c r="A247" s="865"/>
      <c r="B247" s="947"/>
      <c r="C247" s="865"/>
      <c r="D247" s="865"/>
      <c r="E247" s="865"/>
      <c r="F247" s="865"/>
      <c r="G247" s="865"/>
      <c r="H247" s="865"/>
      <c r="I247" s="865"/>
      <c r="J247" s="865"/>
      <c r="K247" s="865"/>
      <c r="L247" s="865"/>
      <c r="M247" s="865"/>
      <c r="N247" s="915"/>
      <c r="O247" s="866"/>
      <c r="P247" s="865"/>
      <c r="Q247" s="865"/>
      <c r="R247" s="865"/>
      <c r="S247" s="869"/>
      <c r="T247" s="869"/>
      <c r="U247" s="916"/>
      <c r="V247" s="865"/>
      <c r="W247" s="865"/>
      <c r="X247" s="865"/>
      <c r="Y247" s="865"/>
      <c r="Z247" s="865"/>
      <c r="AA247" s="865"/>
      <c r="AB247" s="866"/>
      <c r="AC247" s="865"/>
      <c r="AD247" s="865"/>
      <c r="AE247" s="865"/>
      <c r="AF247" s="865"/>
      <c r="AG247" s="865"/>
      <c r="AH247" s="865"/>
      <c r="AI247" s="865"/>
      <c r="AJ247" s="865"/>
      <c r="AK247" s="865"/>
      <c r="AL247" s="865"/>
      <c r="AM247" s="865"/>
      <c r="AN247" s="865"/>
      <c r="AO247" s="865"/>
    </row>
    <row r="248" spans="1:41" ht="15">
      <c r="A248" s="865"/>
      <c r="B248" s="947"/>
      <c r="C248" s="865"/>
      <c r="D248" s="865"/>
      <c r="E248" s="865"/>
      <c r="F248" s="865"/>
      <c r="G248" s="865"/>
      <c r="H248" s="865"/>
      <c r="I248" s="865"/>
      <c r="J248" s="865"/>
      <c r="K248" s="865"/>
      <c r="L248" s="865"/>
      <c r="M248" s="865"/>
      <c r="N248" s="915"/>
      <c r="O248" s="866"/>
      <c r="P248" s="865"/>
      <c r="Q248" s="865"/>
      <c r="R248" s="865"/>
      <c r="S248" s="869"/>
      <c r="T248" s="869"/>
      <c r="U248" s="916"/>
      <c r="V248" s="865"/>
      <c r="W248" s="865"/>
      <c r="X248" s="865"/>
      <c r="Y248" s="865"/>
      <c r="Z248" s="865"/>
      <c r="AA248" s="865"/>
      <c r="AB248" s="866"/>
      <c r="AC248" s="865"/>
      <c r="AD248" s="865"/>
      <c r="AE248" s="865"/>
      <c r="AF248" s="865"/>
      <c r="AG248" s="865"/>
      <c r="AH248" s="865"/>
      <c r="AI248" s="865"/>
      <c r="AJ248" s="865"/>
      <c r="AK248" s="865"/>
      <c r="AL248" s="865"/>
      <c r="AM248" s="865"/>
      <c r="AN248" s="865"/>
      <c r="AO248" s="865"/>
    </row>
    <row r="249" spans="1:41" ht="15">
      <c r="A249" s="865"/>
      <c r="B249" s="947"/>
      <c r="C249" s="865"/>
      <c r="D249" s="865"/>
      <c r="E249" s="865"/>
      <c r="F249" s="865"/>
      <c r="G249" s="865"/>
      <c r="H249" s="865"/>
      <c r="I249" s="865"/>
      <c r="J249" s="865"/>
      <c r="K249" s="865"/>
      <c r="L249" s="865"/>
      <c r="M249" s="865"/>
      <c r="N249" s="915"/>
      <c r="O249" s="866"/>
      <c r="P249" s="865"/>
      <c r="Q249" s="865"/>
      <c r="R249" s="865"/>
      <c r="S249" s="869"/>
      <c r="T249" s="869"/>
      <c r="U249" s="916"/>
      <c r="V249" s="865"/>
      <c r="W249" s="865"/>
      <c r="X249" s="865"/>
      <c r="Y249" s="865"/>
      <c r="Z249" s="865"/>
      <c r="AA249" s="865"/>
      <c r="AB249" s="866"/>
      <c r="AC249" s="865"/>
      <c r="AD249" s="865"/>
      <c r="AE249" s="865"/>
      <c r="AF249" s="865"/>
      <c r="AG249" s="865"/>
      <c r="AH249" s="865"/>
      <c r="AI249" s="865"/>
      <c r="AJ249" s="865"/>
      <c r="AK249" s="865"/>
      <c r="AL249" s="865"/>
      <c r="AM249" s="865"/>
      <c r="AN249" s="865"/>
      <c r="AO249" s="865"/>
    </row>
    <row r="250" spans="1:41" ht="15">
      <c r="A250" s="865"/>
      <c r="B250" s="947"/>
      <c r="C250" s="865"/>
      <c r="D250" s="865"/>
      <c r="E250" s="865"/>
      <c r="F250" s="865"/>
      <c r="G250" s="865"/>
      <c r="H250" s="865"/>
      <c r="I250" s="865"/>
      <c r="J250" s="865"/>
      <c r="K250" s="865"/>
      <c r="L250" s="865"/>
      <c r="M250" s="865"/>
      <c r="N250" s="915"/>
      <c r="O250" s="866"/>
      <c r="P250" s="865"/>
      <c r="Q250" s="865"/>
      <c r="R250" s="865"/>
      <c r="S250" s="869"/>
      <c r="T250" s="869"/>
      <c r="U250" s="916"/>
      <c r="V250" s="865"/>
      <c r="W250" s="865"/>
      <c r="X250" s="865"/>
      <c r="Y250" s="865"/>
      <c r="Z250" s="865"/>
      <c r="AA250" s="865"/>
      <c r="AB250" s="866"/>
      <c r="AC250" s="865"/>
      <c r="AD250" s="865"/>
      <c r="AE250" s="865"/>
      <c r="AF250" s="865"/>
      <c r="AG250" s="865"/>
      <c r="AH250" s="865"/>
      <c r="AI250" s="865"/>
      <c r="AJ250" s="865"/>
      <c r="AK250" s="865"/>
      <c r="AL250" s="865"/>
      <c r="AM250" s="865"/>
      <c r="AN250" s="865"/>
      <c r="AO250" s="865"/>
    </row>
    <row r="251" spans="1:41" ht="15">
      <c r="A251" s="865"/>
      <c r="B251" s="947"/>
      <c r="C251" s="865"/>
      <c r="D251" s="865"/>
      <c r="E251" s="865"/>
      <c r="F251" s="865"/>
      <c r="G251" s="865"/>
      <c r="H251" s="865"/>
      <c r="I251" s="865"/>
      <c r="J251" s="865"/>
      <c r="K251" s="865"/>
      <c r="L251" s="865"/>
      <c r="M251" s="865"/>
      <c r="N251" s="915"/>
      <c r="O251" s="866"/>
      <c r="P251" s="865"/>
      <c r="Q251" s="865"/>
      <c r="R251" s="865"/>
      <c r="S251" s="869"/>
      <c r="T251" s="869"/>
      <c r="U251" s="916"/>
      <c r="V251" s="865"/>
      <c r="W251" s="865"/>
      <c r="X251" s="865"/>
      <c r="Y251" s="865"/>
      <c r="Z251" s="865"/>
      <c r="AA251" s="865"/>
      <c r="AB251" s="866"/>
      <c r="AC251" s="865"/>
      <c r="AD251" s="865"/>
      <c r="AE251" s="865"/>
      <c r="AF251" s="865"/>
      <c r="AG251" s="865"/>
      <c r="AH251" s="865"/>
      <c r="AI251" s="865"/>
      <c r="AJ251" s="865"/>
      <c r="AK251" s="865"/>
      <c r="AL251" s="865"/>
      <c r="AM251" s="865"/>
      <c r="AN251" s="865"/>
      <c r="AO251" s="865"/>
    </row>
    <row r="252" spans="1:41" ht="15">
      <c r="A252" s="865"/>
      <c r="B252" s="947"/>
      <c r="C252" s="865"/>
      <c r="D252" s="865"/>
      <c r="E252" s="865"/>
      <c r="F252" s="865"/>
      <c r="G252" s="865"/>
      <c r="H252" s="865"/>
      <c r="I252" s="865"/>
      <c r="J252" s="865"/>
      <c r="K252" s="865"/>
      <c r="L252" s="865"/>
      <c r="M252" s="865"/>
      <c r="N252" s="915"/>
      <c r="O252" s="866"/>
      <c r="P252" s="865"/>
      <c r="Q252" s="865"/>
      <c r="R252" s="865"/>
      <c r="S252" s="869"/>
      <c r="T252" s="869"/>
      <c r="U252" s="916"/>
      <c r="V252" s="865"/>
      <c r="W252" s="865"/>
      <c r="X252" s="865"/>
      <c r="Y252" s="865"/>
      <c r="Z252" s="865"/>
      <c r="AA252" s="865"/>
      <c r="AB252" s="866"/>
      <c r="AC252" s="865"/>
      <c r="AD252" s="865"/>
      <c r="AE252" s="865"/>
      <c r="AF252" s="865"/>
      <c r="AG252" s="865"/>
      <c r="AH252" s="865"/>
      <c r="AI252" s="865"/>
      <c r="AJ252" s="865"/>
      <c r="AK252" s="865"/>
      <c r="AL252" s="865"/>
      <c r="AM252" s="865"/>
      <c r="AN252" s="865"/>
      <c r="AO252" s="865"/>
    </row>
    <row r="253" spans="1:41" ht="15">
      <c r="A253" s="865"/>
      <c r="B253" s="947"/>
      <c r="C253" s="865"/>
      <c r="D253" s="865"/>
      <c r="E253" s="865"/>
      <c r="F253" s="865"/>
      <c r="G253" s="865"/>
      <c r="H253" s="865"/>
      <c r="I253" s="865"/>
      <c r="J253" s="865"/>
      <c r="K253" s="865"/>
      <c r="L253" s="865"/>
      <c r="M253" s="865"/>
      <c r="N253" s="915"/>
      <c r="O253" s="866"/>
      <c r="P253" s="865"/>
      <c r="Q253" s="865"/>
      <c r="R253" s="865"/>
      <c r="S253" s="869"/>
      <c r="T253" s="869"/>
      <c r="U253" s="916"/>
      <c r="V253" s="865"/>
      <c r="W253" s="865"/>
      <c r="X253" s="865"/>
      <c r="Y253" s="865"/>
      <c r="Z253" s="865"/>
      <c r="AA253" s="865"/>
      <c r="AB253" s="866"/>
      <c r="AC253" s="865"/>
      <c r="AD253" s="865"/>
      <c r="AE253" s="865"/>
      <c r="AF253" s="865"/>
      <c r="AG253" s="865"/>
      <c r="AH253" s="865"/>
      <c r="AI253" s="865"/>
      <c r="AJ253" s="865"/>
      <c r="AK253" s="865"/>
      <c r="AL253" s="865"/>
      <c r="AM253" s="865"/>
      <c r="AN253" s="865"/>
      <c r="AO253" s="865"/>
    </row>
    <row r="254" spans="1:41" ht="15">
      <c r="A254" s="865"/>
      <c r="B254" s="947"/>
      <c r="C254" s="865"/>
      <c r="D254" s="865"/>
      <c r="E254" s="865"/>
      <c r="F254" s="865"/>
      <c r="G254" s="865"/>
      <c r="H254" s="865"/>
      <c r="I254" s="865"/>
      <c r="J254" s="865"/>
      <c r="K254" s="865"/>
      <c r="L254" s="865"/>
      <c r="M254" s="865"/>
      <c r="N254" s="915"/>
      <c r="O254" s="866"/>
      <c r="P254" s="865"/>
      <c r="Q254" s="865"/>
      <c r="R254" s="865"/>
      <c r="S254" s="869"/>
      <c r="T254" s="869"/>
      <c r="U254" s="916"/>
      <c r="V254" s="865"/>
      <c r="W254" s="865"/>
      <c r="X254" s="865"/>
      <c r="Y254" s="865"/>
      <c r="Z254" s="865"/>
      <c r="AA254" s="865"/>
      <c r="AB254" s="866"/>
      <c r="AC254" s="865"/>
      <c r="AD254" s="865"/>
      <c r="AE254" s="865"/>
      <c r="AF254" s="865"/>
      <c r="AG254" s="865"/>
      <c r="AH254" s="865"/>
      <c r="AI254" s="865"/>
      <c r="AJ254" s="865"/>
      <c r="AK254" s="865"/>
      <c r="AL254" s="865"/>
      <c r="AM254" s="865"/>
      <c r="AN254" s="865"/>
      <c r="AO254" s="865"/>
    </row>
    <row r="255" spans="1:41" ht="15">
      <c r="A255" s="865"/>
      <c r="B255" s="947"/>
      <c r="C255" s="865"/>
      <c r="D255" s="865"/>
      <c r="E255" s="865"/>
      <c r="F255" s="865"/>
      <c r="G255" s="865"/>
      <c r="H255" s="865"/>
      <c r="I255" s="865"/>
      <c r="J255" s="865"/>
      <c r="K255" s="865"/>
      <c r="L255" s="865"/>
      <c r="M255" s="865"/>
      <c r="N255" s="915"/>
      <c r="O255" s="866"/>
      <c r="P255" s="865"/>
      <c r="Q255" s="865"/>
      <c r="R255" s="865"/>
      <c r="S255" s="869"/>
      <c r="T255" s="869"/>
      <c r="U255" s="916"/>
      <c r="V255" s="865"/>
      <c r="W255" s="865"/>
      <c r="X255" s="865"/>
      <c r="Y255" s="865"/>
      <c r="Z255" s="865"/>
      <c r="AA255" s="865"/>
      <c r="AB255" s="866"/>
      <c r="AC255" s="865"/>
      <c r="AD255" s="865"/>
      <c r="AE255" s="865"/>
      <c r="AF255" s="865"/>
      <c r="AG255" s="865"/>
      <c r="AH255" s="865"/>
      <c r="AI255" s="865"/>
      <c r="AJ255" s="865"/>
      <c r="AK255" s="865"/>
      <c r="AL255" s="865"/>
      <c r="AM255" s="865"/>
      <c r="AN255" s="865"/>
      <c r="AO255" s="865"/>
    </row>
    <row r="256" spans="1:41" ht="15">
      <c r="A256" s="865"/>
      <c r="B256" s="947"/>
      <c r="C256" s="865"/>
      <c r="D256" s="865"/>
      <c r="E256" s="865"/>
      <c r="F256" s="865"/>
      <c r="G256" s="865"/>
      <c r="H256" s="865"/>
      <c r="I256" s="865"/>
      <c r="J256" s="865"/>
      <c r="K256" s="865"/>
      <c r="L256" s="865"/>
      <c r="M256" s="865"/>
      <c r="N256" s="915"/>
      <c r="O256" s="866"/>
      <c r="P256" s="865"/>
      <c r="Q256" s="865"/>
      <c r="R256" s="865"/>
      <c r="S256" s="869"/>
      <c r="T256" s="869"/>
      <c r="U256" s="916"/>
      <c r="V256" s="865"/>
      <c r="W256" s="865"/>
      <c r="X256" s="865"/>
      <c r="Y256" s="865"/>
      <c r="Z256" s="865"/>
      <c r="AA256" s="865"/>
      <c r="AB256" s="866"/>
      <c r="AC256" s="865"/>
      <c r="AD256" s="865"/>
      <c r="AE256" s="865"/>
      <c r="AF256" s="865"/>
      <c r="AG256" s="865"/>
      <c r="AH256" s="865"/>
      <c r="AI256" s="865"/>
      <c r="AJ256" s="865"/>
      <c r="AK256" s="865"/>
      <c r="AL256" s="865"/>
      <c r="AM256" s="865"/>
      <c r="AN256" s="865"/>
      <c r="AO256" s="865"/>
    </row>
    <row r="257" spans="1:41" ht="15">
      <c r="A257" s="865"/>
      <c r="B257" s="947"/>
      <c r="C257" s="865"/>
      <c r="D257" s="865"/>
      <c r="E257" s="865"/>
      <c r="F257" s="865"/>
      <c r="G257" s="865"/>
      <c r="H257" s="865"/>
      <c r="I257" s="865"/>
      <c r="J257" s="865"/>
      <c r="K257" s="865"/>
      <c r="L257" s="865"/>
      <c r="M257" s="865"/>
      <c r="N257" s="915"/>
      <c r="O257" s="866"/>
      <c r="P257" s="865"/>
      <c r="Q257" s="865"/>
      <c r="R257" s="865"/>
      <c r="S257" s="869"/>
      <c r="T257" s="869"/>
      <c r="U257" s="916"/>
      <c r="V257" s="865"/>
      <c r="W257" s="865"/>
      <c r="X257" s="865"/>
      <c r="Y257" s="865"/>
      <c r="Z257" s="865"/>
      <c r="AA257" s="865"/>
      <c r="AB257" s="866"/>
      <c r="AC257" s="865"/>
      <c r="AD257" s="865"/>
      <c r="AE257" s="865"/>
      <c r="AF257" s="865"/>
      <c r="AG257" s="865"/>
      <c r="AH257" s="865"/>
      <c r="AI257" s="865"/>
      <c r="AJ257" s="865"/>
      <c r="AK257" s="865"/>
      <c r="AL257" s="865"/>
      <c r="AM257" s="865"/>
      <c r="AN257" s="865"/>
      <c r="AO257" s="865"/>
    </row>
    <row r="258" spans="1:41" ht="15">
      <c r="A258" s="865"/>
      <c r="B258" s="947"/>
      <c r="C258" s="865"/>
      <c r="D258" s="865"/>
      <c r="E258" s="865"/>
      <c r="F258" s="865"/>
      <c r="G258" s="865"/>
      <c r="H258" s="865"/>
      <c r="I258" s="865"/>
      <c r="J258" s="865"/>
      <c r="K258" s="865"/>
      <c r="L258" s="865"/>
      <c r="M258" s="865"/>
      <c r="N258" s="915"/>
      <c r="O258" s="866"/>
      <c r="P258" s="865"/>
      <c r="Q258" s="865"/>
      <c r="R258" s="865"/>
      <c r="S258" s="869"/>
      <c r="T258" s="869"/>
      <c r="U258" s="916"/>
      <c r="V258" s="865"/>
      <c r="W258" s="865"/>
      <c r="X258" s="865"/>
      <c r="Y258" s="865"/>
      <c r="Z258" s="865"/>
      <c r="AA258" s="865"/>
      <c r="AB258" s="866"/>
      <c r="AC258" s="865"/>
      <c r="AD258" s="865"/>
      <c r="AE258" s="865"/>
      <c r="AF258" s="865"/>
      <c r="AG258" s="865"/>
      <c r="AH258" s="865"/>
      <c r="AI258" s="865"/>
      <c r="AJ258" s="865"/>
      <c r="AK258" s="865"/>
      <c r="AL258" s="865"/>
      <c r="AM258" s="865"/>
      <c r="AN258" s="865"/>
      <c r="AO258" s="865"/>
    </row>
    <row r="259" spans="1:41" ht="15">
      <c r="A259" s="865"/>
      <c r="B259" s="947"/>
      <c r="C259" s="865"/>
      <c r="D259" s="865"/>
      <c r="E259" s="865"/>
      <c r="F259" s="865"/>
      <c r="G259" s="865"/>
      <c r="H259" s="865"/>
      <c r="I259" s="865"/>
      <c r="J259" s="865"/>
      <c r="K259" s="865"/>
      <c r="L259" s="865"/>
      <c r="M259" s="865"/>
      <c r="N259" s="915"/>
      <c r="O259" s="866"/>
      <c r="P259" s="865"/>
      <c r="Q259" s="865"/>
      <c r="R259" s="865"/>
      <c r="S259" s="869"/>
      <c r="T259" s="869"/>
      <c r="U259" s="916"/>
      <c r="V259" s="865"/>
      <c r="W259" s="865"/>
      <c r="X259" s="865"/>
      <c r="Y259" s="865"/>
      <c r="Z259" s="865"/>
      <c r="AA259" s="865"/>
      <c r="AB259" s="866"/>
      <c r="AC259" s="865"/>
      <c r="AD259" s="865"/>
      <c r="AE259" s="865"/>
      <c r="AF259" s="865"/>
      <c r="AG259" s="865"/>
      <c r="AH259" s="865"/>
      <c r="AI259" s="865"/>
      <c r="AJ259" s="865"/>
      <c r="AK259" s="865"/>
      <c r="AL259" s="865"/>
      <c r="AM259" s="865"/>
      <c r="AN259" s="865"/>
      <c r="AO259" s="865"/>
    </row>
    <row r="260" spans="1:41" ht="15">
      <c r="A260" s="865"/>
      <c r="B260" s="947"/>
      <c r="C260" s="865"/>
      <c r="D260" s="865"/>
      <c r="E260" s="865"/>
      <c r="F260" s="865"/>
      <c r="G260" s="865"/>
      <c r="H260" s="865"/>
      <c r="I260" s="865"/>
      <c r="J260" s="865"/>
      <c r="K260" s="865"/>
      <c r="L260" s="865"/>
      <c r="M260" s="865"/>
      <c r="N260" s="915"/>
      <c r="O260" s="866"/>
      <c r="P260" s="865"/>
      <c r="Q260" s="865"/>
      <c r="R260" s="865"/>
      <c r="S260" s="869"/>
      <c r="T260" s="869"/>
      <c r="U260" s="916"/>
      <c r="V260" s="865"/>
      <c r="W260" s="865"/>
      <c r="X260" s="865"/>
      <c r="Y260" s="865"/>
      <c r="Z260" s="865"/>
      <c r="AA260" s="865"/>
      <c r="AB260" s="866"/>
      <c r="AC260" s="865"/>
      <c r="AD260" s="865"/>
      <c r="AE260" s="865"/>
      <c r="AF260" s="865"/>
      <c r="AG260" s="865"/>
      <c r="AH260" s="865"/>
      <c r="AI260" s="865"/>
      <c r="AJ260" s="865"/>
      <c r="AK260" s="865"/>
      <c r="AL260" s="865"/>
      <c r="AM260" s="865"/>
      <c r="AN260" s="865"/>
      <c r="AO260" s="865"/>
    </row>
    <row r="261" spans="1:41" ht="15">
      <c r="A261" s="865"/>
      <c r="B261" s="947"/>
      <c r="C261" s="865"/>
      <c r="D261" s="865"/>
      <c r="E261" s="865"/>
      <c r="F261" s="865"/>
      <c r="G261" s="865"/>
      <c r="H261" s="865"/>
      <c r="I261" s="865"/>
      <c r="J261" s="865"/>
      <c r="K261" s="865"/>
      <c r="L261" s="865"/>
      <c r="M261" s="865"/>
      <c r="N261" s="915"/>
      <c r="O261" s="866"/>
      <c r="P261" s="865"/>
      <c r="Q261" s="865"/>
      <c r="R261" s="865"/>
      <c r="S261" s="869"/>
      <c r="T261" s="869"/>
      <c r="U261" s="916"/>
      <c r="V261" s="865"/>
      <c r="W261" s="865"/>
      <c r="X261" s="865"/>
      <c r="Y261" s="865"/>
      <c r="Z261" s="865"/>
      <c r="AA261" s="865"/>
      <c r="AB261" s="866"/>
      <c r="AC261" s="865"/>
      <c r="AD261" s="865"/>
      <c r="AE261" s="865"/>
      <c r="AF261" s="865"/>
      <c r="AG261" s="865"/>
      <c r="AH261" s="865"/>
      <c r="AI261" s="865"/>
      <c r="AJ261" s="865"/>
      <c r="AK261" s="865"/>
      <c r="AL261" s="865"/>
      <c r="AM261" s="865"/>
      <c r="AN261" s="865"/>
      <c r="AO261" s="865"/>
    </row>
    <row r="262" spans="1:41" ht="15">
      <c r="A262" s="865"/>
      <c r="B262" s="947"/>
      <c r="C262" s="865"/>
      <c r="D262" s="865"/>
      <c r="E262" s="865"/>
      <c r="F262" s="865"/>
      <c r="G262" s="865"/>
      <c r="H262" s="865"/>
      <c r="I262" s="865"/>
      <c r="J262" s="865"/>
      <c r="K262" s="865"/>
      <c r="L262" s="865"/>
      <c r="M262" s="865"/>
      <c r="N262" s="915"/>
      <c r="O262" s="866"/>
      <c r="P262" s="865"/>
      <c r="Q262" s="865"/>
      <c r="R262" s="865"/>
      <c r="S262" s="869"/>
      <c r="T262" s="869"/>
      <c r="U262" s="916"/>
      <c r="V262" s="865"/>
      <c r="W262" s="865"/>
      <c r="X262" s="865"/>
      <c r="Y262" s="865"/>
      <c r="Z262" s="865"/>
      <c r="AA262" s="865"/>
      <c r="AB262" s="866"/>
      <c r="AC262" s="865"/>
      <c r="AD262" s="865"/>
      <c r="AE262" s="865"/>
      <c r="AF262" s="865"/>
      <c r="AG262" s="865"/>
      <c r="AH262" s="865"/>
      <c r="AI262" s="865"/>
      <c r="AJ262" s="865"/>
      <c r="AK262" s="865"/>
      <c r="AL262" s="865"/>
      <c r="AM262" s="865"/>
      <c r="AN262" s="865"/>
      <c r="AO262" s="865"/>
    </row>
    <row r="263" spans="1:41" ht="15">
      <c r="A263" s="865"/>
      <c r="B263" s="947"/>
      <c r="C263" s="865"/>
      <c r="D263" s="865"/>
      <c r="E263" s="865"/>
      <c r="F263" s="865"/>
      <c r="G263" s="865"/>
      <c r="H263" s="865"/>
      <c r="I263" s="865"/>
      <c r="J263" s="865"/>
      <c r="K263" s="865"/>
      <c r="L263" s="865"/>
      <c r="M263" s="865"/>
      <c r="N263" s="915"/>
      <c r="O263" s="866"/>
      <c r="P263" s="865"/>
      <c r="Q263" s="865"/>
      <c r="R263" s="865"/>
      <c r="S263" s="869"/>
      <c r="T263" s="869"/>
      <c r="U263" s="916"/>
      <c r="V263" s="865"/>
      <c r="W263" s="865"/>
      <c r="X263" s="865"/>
      <c r="Y263" s="865"/>
      <c r="Z263" s="865"/>
      <c r="AA263" s="865"/>
      <c r="AB263" s="866"/>
      <c r="AC263" s="865"/>
      <c r="AD263" s="865"/>
      <c r="AE263" s="865"/>
      <c r="AF263" s="865"/>
      <c r="AG263" s="865"/>
      <c r="AH263" s="865"/>
      <c r="AI263" s="865"/>
      <c r="AJ263" s="865"/>
      <c r="AK263" s="865"/>
      <c r="AL263" s="865"/>
      <c r="AM263" s="865"/>
      <c r="AN263" s="865"/>
      <c r="AO263" s="865"/>
    </row>
    <row r="264" spans="1:41" ht="15">
      <c r="A264" s="865"/>
      <c r="B264" s="947"/>
      <c r="C264" s="865"/>
      <c r="D264" s="865"/>
      <c r="E264" s="865"/>
      <c r="F264" s="865"/>
      <c r="G264" s="865"/>
      <c r="H264" s="865"/>
      <c r="I264" s="865"/>
      <c r="J264" s="865"/>
      <c r="K264" s="865"/>
      <c r="L264" s="865"/>
      <c r="M264" s="865"/>
      <c r="N264" s="915"/>
      <c r="O264" s="866"/>
      <c r="P264" s="865"/>
      <c r="Q264" s="865"/>
      <c r="R264" s="865"/>
      <c r="S264" s="869"/>
      <c r="T264" s="869"/>
      <c r="U264" s="916"/>
      <c r="V264" s="865"/>
      <c r="W264" s="865"/>
      <c r="X264" s="865"/>
      <c r="Y264" s="865"/>
      <c r="Z264" s="865"/>
      <c r="AA264" s="865"/>
      <c r="AB264" s="866"/>
      <c r="AC264" s="865"/>
      <c r="AD264" s="865"/>
      <c r="AE264" s="865"/>
      <c r="AF264" s="865"/>
      <c r="AG264" s="865"/>
      <c r="AH264" s="865"/>
      <c r="AI264" s="865"/>
      <c r="AJ264" s="865"/>
      <c r="AK264" s="865"/>
      <c r="AL264" s="865"/>
      <c r="AM264" s="865"/>
      <c r="AN264" s="865"/>
      <c r="AO264" s="865"/>
    </row>
    <row r="265" spans="1:41" ht="15">
      <c r="A265" s="865"/>
      <c r="B265" s="947"/>
      <c r="C265" s="865"/>
      <c r="D265" s="865"/>
      <c r="E265" s="865"/>
      <c r="F265" s="865"/>
      <c r="G265" s="865"/>
      <c r="H265" s="865"/>
      <c r="I265" s="865"/>
      <c r="J265" s="865"/>
      <c r="K265" s="865"/>
      <c r="L265" s="865"/>
      <c r="M265" s="865"/>
      <c r="N265" s="915"/>
      <c r="O265" s="866"/>
      <c r="P265" s="865"/>
      <c r="Q265" s="865"/>
      <c r="R265" s="865"/>
      <c r="S265" s="869"/>
      <c r="T265" s="869"/>
      <c r="U265" s="916"/>
      <c r="V265" s="865"/>
      <c r="W265" s="865"/>
      <c r="X265" s="865"/>
      <c r="Y265" s="865"/>
      <c r="Z265" s="865"/>
      <c r="AA265" s="865"/>
      <c r="AB265" s="866"/>
      <c r="AC265" s="865"/>
      <c r="AD265" s="865"/>
      <c r="AE265" s="865"/>
      <c r="AF265" s="865"/>
      <c r="AG265" s="865"/>
      <c r="AH265" s="865"/>
      <c r="AI265" s="865"/>
      <c r="AJ265" s="865"/>
      <c r="AK265" s="865"/>
      <c r="AL265" s="865"/>
      <c r="AM265" s="865"/>
      <c r="AN265" s="865"/>
      <c r="AO265" s="865"/>
    </row>
    <row r="266" spans="1:41" ht="15">
      <c r="A266" s="865"/>
      <c r="B266" s="947"/>
      <c r="C266" s="865"/>
      <c r="D266" s="865"/>
      <c r="E266" s="865"/>
      <c r="F266" s="865"/>
      <c r="G266" s="865"/>
      <c r="H266" s="865"/>
      <c r="I266" s="865"/>
      <c r="J266" s="865"/>
      <c r="K266" s="865"/>
      <c r="L266" s="865"/>
      <c r="M266" s="865"/>
      <c r="N266" s="915"/>
      <c r="O266" s="866"/>
      <c r="P266" s="865"/>
      <c r="Q266" s="865"/>
      <c r="R266" s="865"/>
      <c r="S266" s="869"/>
      <c r="T266" s="869"/>
      <c r="U266" s="916"/>
      <c r="V266" s="865"/>
      <c r="W266" s="865"/>
      <c r="X266" s="865"/>
      <c r="Y266" s="865"/>
      <c r="Z266" s="865"/>
      <c r="AA266" s="865"/>
      <c r="AB266" s="866"/>
      <c r="AC266" s="865"/>
      <c r="AD266" s="865"/>
      <c r="AE266" s="865"/>
      <c r="AF266" s="865"/>
      <c r="AG266" s="865"/>
      <c r="AH266" s="865"/>
      <c r="AI266" s="865"/>
      <c r="AJ266" s="865"/>
      <c r="AK266" s="865"/>
      <c r="AL266" s="865"/>
      <c r="AM266" s="865"/>
      <c r="AN266" s="865"/>
      <c r="AO266" s="865"/>
    </row>
    <row r="267" spans="1:41" ht="15">
      <c r="A267" s="865"/>
      <c r="B267" s="947"/>
      <c r="C267" s="865"/>
      <c r="D267" s="865"/>
      <c r="E267" s="865"/>
      <c r="F267" s="865"/>
      <c r="G267" s="865"/>
      <c r="H267" s="865"/>
      <c r="I267" s="865"/>
      <c r="J267" s="865"/>
      <c r="K267" s="865"/>
      <c r="L267" s="865"/>
      <c r="M267" s="865"/>
      <c r="N267" s="915"/>
      <c r="O267" s="866"/>
      <c r="P267" s="865"/>
      <c r="Q267" s="865"/>
      <c r="R267" s="865"/>
      <c r="S267" s="869"/>
      <c r="T267" s="869"/>
      <c r="U267" s="916"/>
      <c r="V267" s="865"/>
      <c r="W267" s="865"/>
      <c r="X267" s="865"/>
      <c r="Y267" s="865"/>
      <c r="Z267" s="865"/>
      <c r="AA267" s="865"/>
      <c r="AB267" s="866"/>
      <c r="AC267" s="865"/>
      <c r="AD267" s="865"/>
      <c r="AE267" s="865"/>
      <c r="AF267" s="865"/>
      <c r="AG267" s="865"/>
      <c r="AH267" s="865"/>
      <c r="AI267" s="865"/>
      <c r="AJ267" s="865"/>
      <c r="AK267" s="865"/>
      <c r="AL267" s="865"/>
      <c r="AM267" s="865"/>
      <c r="AN267" s="865"/>
      <c r="AO267" s="865"/>
    </row>
    <row r="268" spans="1:41" ht="15">
      <c r="A268" s="865"/>
      <c r="B268" s="947"/>
      <c r="C268" s="865"/>
      <c r="D268" s="865"/>
      <c r="E268" s="865"/>
      <c r="F268" s="865"/>
      <c r="G268" s="865"/>
      <c r="H268" s="865"/>
      <c r="I268" s="865"/>
      <c r="J268" s="865"/>
      <c r="K268" s="865"/>
      <c r="L268" s="865"/>
      <c r="M268" s="865"/>
      <c r="N268" s="915"/>
      <c r="O268" s="866"/>
      <c r="P268" s="865"/>
      <c r="Q268" s="865"/>
      <c r="R268" s="865"/>
      <c r="S268" s="869"/>
      <c r="T268" s="869"/>
      <c r="U268" s="916"/>
      <c r="V268" s="865"/>
      <c r="W268" s="865"/>
      <c r="X268" s="865"/>
      <c r="Y268" s="865"/>
      <c r="Z268" s="865"/>
      <c r="AA268" s="865"/>
      <c r="AB268" s="866"/>
      <c r="AC268" s="865"/>
      <c r="AD268" s="865"/>
      <c r="AE268" s="865"/>
      <c r="AF268" s="865"/>
      <c r="AG268" s="865"/>
      <c r="AH268" s="865"/>
      <c r="AI268" s="865"/>
      <c r="AJ268" s="865"/>
      <c r="AK268" s="865"/>
      <c r="AL268" s="865"/>
      <c r="AM268" s="865"/>
      <c r="AN268" s="865"/>
      <c r="AO268" s="865"/>
    </row>
    <row r="269" spans="1:41" ht="15">
      <c r="A269" s="865"/>
      <c r="B269" s="947"/>
      <c r="C269" s="865"/>
      <c r="D269" s="865"/>
      <c r="E269" s="865"/>
      <c r="F269" s="865"/>
      <c r="G269" s="865"/>
      <c r="H269" s="865"/>
      <c r="I269" s="865"/>
      <c r="J269" s="865"/>
      <c r="K269" s="865"/>
      <c r="L269" s="865"/>
      <c r="M269" s="865"/>
      <c r="N269" s="915"/>
      <c r="O269" s="866"/>
      <c r="P269" s="865"/>
      <c r="Q269" s="865"/>
      <c r="R269" s="865"/>
      <c r="S269" s="869"/>
      <c r="T269" s="869"/>
      <c r="U269" s="916"/>
      <c r="V269" s="865"/>
      <c r="W269" s="865"/>
      <c r="X269" s="865"/>
      <c r="Y269" s="865"/>
      <c r="Z269" s="865"/>
      <c r="AA269" s="865"/>
      <c r="AB269" s="866"/>
      <c r="AC269" s="865"/>
      <c r="AD269" s="865"/>
      <c r="AE269" s="865"/>
      <c r="AF269" s="865"/>
      <c r="AG269" s="865"/>
      <c r="AH269" s="865"/>
      <c r="AI269" s="865"/>
      <c r="AJ269" s="865"/>
      <c r="AK269" s="865"/>
      <c r="AL269" s="865"/>
      <c r="AM269" s="865"/>
      <c r="AN269" s="865"/>
      <c r="AO269" s="865"/>
    </row>
    <row r="270" spans="1:41" ht="15">
      <c r="A270" s="865"/>
      <c r="B270" s="947"/>
      <c r="C270" s="865"/>
      <c r="D270" s="865"/>
      <c r="E270" s="865"/>
      <c r="F270" s="865"/>
      <c r="G270" s="865"/>
      <c r="H270" s="865"/>
      <c r="I270" s="865"/>
      <c r="J270" s="865"/>
      <c r="K270" s="865"/>
      <c r="L270" s="865"/>
      <c r="M270" s="865"/>
      <c r="N270" s="915"/>
      <c r="O270" s="866"/>
      <c r="P270" s="865"/>
      <c r="Q270" s="865"/>
      <c r="R270" s="865"/>
      <c r="S270" s="869"/>
      <c r="T270" s="869"/>
      <c r="U270" s="916"/>
      <c r="V270" s="865"/>
      <c r="W270" s="865"/>
      <c r="X270" s="865"/>
      <c r="Y270" s="865"/>
      <c r="Z270" s="865"/>
      <c r="AA270" s="865"/>
      <c r="AB270" s="866"/>
      <c r="AC270" s="865"/>
      <c r="AD270" s="865"/>
      <c r="AE270" s="865"/>
      <c r="AF270" s="865"/>
      <c r="AG270" s="865"/>
      <c r="AH270" s="865"/>
      <c r="AI270" s="865"/>
      <c r="AJ270" s="865"/>
      <c r="AK270" s="865"/>
      <c r="AL270" s="865"/>
      <c r="AM270" s="865"/>
      <c r="AN270" s="865"/>
      <c r="AO270" s="865"/>
    </row>
    <row r="271" spans="1:41" ht="15">
      <c r="A271" s="865"/>
      <c r="B271" s="947"/>
      <c r="C271" s="865"/>
      <c r="D271" s="865"/>
      <c r="E271" s="865"/>
      <c r="F271" s="865"/>
      <c r="G271" s="865"/>
      <c r="H271" s="865"/>
      <c r="I271" s="865"/>
      <c r="J271" s="865"/>
      <c r="K271" s="865"/>
      <c r="L271" s="865"/>
      <c r="M271" s="865"/>
      <c r="N271" s="915"/>
      <c r="O271" s="866"/>
      <c r="P271" s="865"/>
      <c r="Q271" s="865"/>
      <c r="R271" s="865"/>
      <c r="S271" s="869"/>
      <c r="T271" s="869"/>
      <c r="U271" s="916"/>
      <c r="V271" s="865"/>
      <c r="W271" s="865"/>
      <c r="X271" s="865"/>
      <c r="Y271" s="865"/>
      <c r="Z271" s="865"/>
      <c r="AA271" s="865"/>
      <c r="AB271" s="866"/>
      <c r="AC271" s="865"/>
      <c r="AD271" s="865"/>
      <c r="AE271" s="865"/>
      <c r="AF271" s="865"/>
      <c r="AG271" s="865"/>
      <c r="AH271" s="865"/>
      <c r="AI271" s="865"/>
      <c r="AJ271" s="865"/>
      <c r="AK271" s="865"/>
      <c r="AL271" s="865"/>
      <c r="AM271" s="865"/>
      <c r="AN271" s="865"/>
      <c r="AO271" s="865"/>
    </row>
    <row r="272" spans="1:41" ht="15">
      <c r="A272" s="865"/>
      <c r="B272" s="947"/>
      <c r="C272" s="865"/>
      <c r="D272" s="865"/>
      <c r="E272" s="865"/>
      <c r="F272" s="865"/>
      <c r="G272" s="865"/>
      <c r="H272" s="865"/>
      <c r="I272" s="865"/>
      <c r="J272" s="865"/>
      <c r="K272" s="865"/>
      <c r="L272" s="865"/>
      <c r="M272" s="865"/>
      <c r="N272" s="915"/>
      <c r="O272" s="866"/>
      <c r="P272" s="865"/>
      <c r="Q272" s="865"/>
      <c r="R272" s="865"/>
      <c r="S272" s="869"/>
      <c r="T272" s="869"/>
      <c r="U272" s="916"/>
      <c r="V272" s="865"/>
      <c r="W272" s="865"/>
      <c r="X272" s="865"/>
      <c r="Y272" s="865"/>
      <c r="Z272" s="865"/>
      <c r="AA272" s="865"/>
      <c r="AB272" s="866"/>
      <c r="AC272" s="865"/>
      <c r="AD272" s="865"/>
      <c r="AE272" s="865"/>
      <c r="AF272" s="865"/>
      <c r="AG272" s="865"/>
      <c r="AH272" s="865"/>
      <c r="AI272" s="865"/>
      <c r="AJ272" s="865"/>
      <c r="AK272" s="865"/>
      <c r="AL272" s="865"/>
      <c r="AM272" s="865"/>
      <c r="AN272" s="865"/>
      <c r="AO272" s="865"/>
    </row>
    <row r="273" spans="1:41" ht="15">
      <c r="A273" s="865"/>
      <c r="B273" s="947"/>
      <c r="C273" s="865"/>
      <c r="D273" s="865"/>
      <c r="E273" s="865"/>
      <c r="F273" s="865"/>
      <c r="G273" s="865"/>
      <c r="H273" s="865"/>
      <c r="I273" s="865"/>
      <c r="J273" s="865"/>
      <c r="K273" s="865"/>
      <c r="L273" s="865"/>
      <c r="M273" s="865"/>
      <c r="N273" s="915"/>
      <c r="O273" s="866"/>
      <c r="P273" s="865"/>
      <c r="Q273" s="865"/>
      <c r="R273" s="865"/>
      <c r="S273" s="869"/>
      <c r="T273" s="869"/>
      <c r="U273" s="916"/>
      <c r="V273" s="865"/>
      <c r="W273" s="865"/>
      <c r="X273" s="865"/>
      <c r="Y273" s="865"/>
      <c r="Z273" s="865"/>
      <c r="AA273" s="865"/>
      <c r="AB273" s="866"/>
      <c r="AC273" s="865"/>
      <c r="AD273" s="865"/>
      <c r="AE273" s="865"/>
      <c r="AF273" s="865"/>
      <c r="AG273" s="865"/>
      <c r="AH273" s="865"/>
      <c r="AI273" s="865"/>
      <c r="AJ273" s="865"/>
      <c r="AK273" s="865"/>
      <c r="AL273" s="865"/>
      <c r="AM273" s="865"/>
      <c r="AN273" s="865"/>
      <c r="AO273" s="865"/>
    </row>
    <row r="274" spans="1:41" ht="15">
      <c r="A274" s="865"/>
      <c r="B274" s="947"/>
      <c r="C274" s="865"/>
      <c r="D274" s="865"/>
      <c r="E274" s="865"/>
      <c r="F274" s="865"/>
      <c r="G274" s="865"/>
      <c r="H274" s="865"/>
      <c r="I274" s="865"/>
      <c r="J274" s="865"/>
      <c r="K274" s="865"/>
      <c r="L274" s="865"/>
      <c r="M274" s="865"/>
      <c r="N274" s="915"/>
      <c r="O274" s="866"/>
      <c r="P274" s="865"/>
      <c r="Q274" s="865"/>
      <c r="R274" s="865"/>
      <c r="S274" s="869"/>
      <c r="T274" s="869"/>
      <c r="U274" s="916"/>
      <c r="V274" s="865"/>
      <c r="W274" s="865"/>
      <c r="X274" s="865"/>
      <c r="Y274" s="865"/>
      <c r="Z274" s="865"/>
      <c r="AA274" s="865"/>
      <c r="AB274" s="866"/>
      <c r="AC274" s="865"/>
      <c r="AD274" s="865"/>
      <c r="AE274" s="865"/>
      <c r="AF274" s="865"/>
      <c r="AG274" s="865"/>
      <c r="AH274" s="865"/>
      <c r="AI274" s="865"/>
      <c r="AJ274" s="865"/>
      <c r="AK274" s="865"/>
      <c r="AL274" s="865"/>
      <c r="AM274" s="865"/>
      <c r="AN274" s="865"/>
      <c r="AO274" s="865"/>
    </row>
    <row r="275" spans="1:41" ht="15">
      <c r="A275" s="865"/>
      <c r="B275" s="947"/>
      <c r="C275" s="865"/>
      <c r="D275" s="865"/>
      <c r="E275" s="865"/>
      <c r="F275" s="865"/>
      <c r="G275" s="865"/>
      <c r="H275" s="865"/>
      <c r="I275" s="865"/>
      <c r="J275" s="865"/>
      <c r="K275" s="865"/>
      <c r="L275" s="865"/>
      <c r="M275" s="865"/>
      <c r="N275" s="915"/>
      <c r="O275" s="866"/>
      <c r="P275" s="865"/>
      <c r="Q275" s="865"/>
      <c r="R275" s="865"/>
      <c r="S275" s="869"/>
      <c r="T275" s="869"/>
      <c r="U275" s="916"/>
      <c r="V275" s="865"/>
      <c r="W275" s="865"/>
      <c r="X275" s="865"/>
      <c r="Y275" s="865"/>
      <c r="Z275" s="865"/>
      <c r="AA275" s="865"/>
      <c r="AB275" s="866"/>
      <c r="AC275" s="865"/>
      <c r="AD275" s="865"/>
      <c r="AE275" s="865"/>
      <c r="AF275" s="865"/>
      <c r="AG275" s="865"/>
      <c r="AH275" s="865"/>
      <c r="AI275" s="865"/>
      <c r="AJ275" s="865"/>
      <c r="AK275" s="865"/>
      <c r="AL275" s="865"/>
      <c r="AM275" s="865"/>
      <c r="AN275" s="865"/>
      <c r="AO275" s="865"/>
    </row>
    <row r="276" spans="1:41" ht="15">
      <c r="A276" s="865"/>
      <c r="B276" s="947"/>
      <c r="C276" s="865"/>
      <c r="D276" s="865"/>
      <c r="E276" s="865"/>
      <c r="F276" s="865"/>
      <c r="G276" s="865"/>
      <c r="H276" s="865"/>
      <c r="I276" s="865"/>
      <c r="J276" s="865"/>
      <c r="K276" s="865"/>
      <c r="L276" s="865"/>
      <c r="M276" s="865"/>
      <c r="N276" s="915"/>
      <c r="O276" s="866"/>
      <c r="P276" s="865"/>
      <c r="Q276" s="865"/>
      <c r="R276" s="865"/>
      <c r="S276" s="869"/>
      <c r="T276" s="869"/>
      <c r="U276" s="916"/>
      <c r="V276" s="865"/>
      <c r="W276" s="865"/>
      <c r="X276" s="865"/>
      <c r="Y276" s="865"/>
      <c r="Z276" s="865"/>
      <c r="AA276" s="865"/>
      <c r="AB276" s="866"/>
      <c r="AC276" s="865"/>
      <c r="AD276" s="865"/>
      <c r="AE276" s="865"/>
      <c r="AF276" s="865"/>
      <c r="AG276" s="865"/>
      <c r="AH276" s="865"/>
      <c r="AI276" s="865"/>
      <c r="AJ276" s="865"/>
      <c r="AK276" s="865"/>
      <c r="AL276" s="865"/>
      <c r="AM276" s="865"/>
      <c r="AN276" s="865"/>
      <c r="AO276" s="865"/>
    </row>
    <row r="277" spans="1:41" ht="15">
      <c r="A277" s="865"/>
      <c r="B277" s="947"/>
      <c r="C277" s="865"/>
      <c r="D277" s="865"/>
      <c r="E277" s="865"/>
      <c r="F277" s="865"/>
      <c r="G277" s="865"/>
      <c r="H277" s="865"/>
      <c r="I277" s="865"/>
      <c r="J277" s="865"/>
      <c r="K277" s="865"/>
      <c r="L277" s="865"/>
      <c r="M277" s="865"/>
      <c r="N277" s="915"/>
      <c r="O277" s="866"/>
      <c r="P277" s="865"/>
      <c r="Q277" s="865"/>
      <c r="R277" s="865"/>
      <c r="S277" s="869"/>
      <c r="T277" s="869"/>
      <c r="U277" s="916"/>
      <c r="V277" s="865"/>
      <c r="W277" s="865"/>
      <c r="X277" s="865"/>
      <c r="Y277" s="865"/>
      <c r="Z277" s="865"/>
      <c r="AA277" s="865"/>
      <c r="AB277" s="866"/>
      <c r="AC277" s="865"/>
      <c r="AD277" s="865"/>
      <c r="AE277" s="865"/>
      <c r="AF277" s="865"/>
      <c r="AG277" s="865"/>
      <c r="AH277" s="865"/>
      <c r="AI277" s="865"/>
      <c r="AJ277" s="865"/>
      <c r="AK277" s="865"/>
      <c r="AL277" s="865"/>
      <c r="AM277" s="865"/>
      <c r="AN277" s="865"/>
      <c r="AO277" s="865"/>
    </row>
    <row r="278" spans="1:41" ht="15">
      <c r="A278" s="865"/>
      <c r="B278" s="947"/>
      <c r="C278" s="865"/>
      <c r="D278" s="865"/>
      <c r="E278" s="865"/>
      <c r="F278" s="865"/>
      <c r="G278" s="865"/>
      <c r="H278" s="865"/>
      <c r="I278" s="865"/>
      <c r="J278" s="865"/>
      <c r="K278" s="865"/>
      <c r="L278" s="865"/>
      <c r="M278" s="865"/>
      <c r="N278" s="915"/>
      <c r="O278" s="866"/>
      <c r="P278" s="865"/>
      <c r="Q278" s="865"/>
      <c r="R278" s="865"/>
      <c r="S278" s="869"/>
      <c r="T278" s="869"/>
      <c r="U278" s="916"/>
      <c r="V278" s="865"/>
      <c r="W278" s="865"/>
      <c r="X278" s="865"/>
      <c r="Y278" s="865"/>
      <c r="Z278" s="865"/>
      <c r="AA278" s="865"/>
      <c r="AB278" s="866"/>
      <c r="AC278" s="865"/>
      <c r="AD278" s="865"/>
      <c r="AE278" s="865"/>
      <c r="AF278" s="865"/>
      <c r="AG278" s="865"/>
      <c r="AH278" s="865"/>
      <c r="AI278" s="865"/>
      <c r="AJ278" s="865"/>
      <c r="AK278" s="865"/>
      <c r="AL278" s="865"/>
      <c r="AM278" s="865"/>
      <c r="AN278" s="865"/>
      <c r="AO278" s="865"/>
    </row>
    <row r="279" spans="1:41" ht="15">
      <c r="A279" s="865"/>
      <c r="B279" s="947"/>
      <c r="C279" s="865"/>
      <c r="D279" s="865"/>
      <c r="E279" s="865"/>
      <c r="F279" s="865"/>
      <c r="G279" s="865"/>
      <c r="H279" s="865"/>
      <c r="I279" s="865"/>
      <c r="J279" s="865"/>
      <c r="K279" s="865"/>
      <c r="L279" s="865"/>
      <c r="M279" s="865"/>
      <c r="N279" s="915"/>
      <c r="O279" s="866"/>
      <c r="P279" s="865"/>
      <c r="Q279" s="865"/>
      <c r="R279" s="865"/>
      <c r="S279" s="869"/>
      <c r="T279" s="869"/>
      <c r="U279" s="916"/>
      <c r="V279" s="865"/>
      <c r="W279" s="865"/>
      <c r="X279" s="865"/>
      <c r="Y279" s="865"/>
      <c r="Z279" s="865"/>
      <c r="AA279" s="865"/>
      <c r="AB279" s="866"/>
      <c r="AC279" s="865"/>
      <c r="AD279" s="865"/>
      <c r="AE279" s="865"/>
      <c r="AF279" s="865"/>
      <c r="AG279" s="865"/>
      <c r="AH279" s="865"/>
      <c r="AI279" s="865"/>
      <c r="AJ279" s="865"/>
      <c r="AK279" s="865"/>
      <c r="AL279" s="865"/>
      <c r="AM279" s="865"/>
      <c r="AN279" s="865"/>
      <c r="AO279" s="865"/>
    </row>
    <row r="280" spans="1:41" ht="15">
      <c r="A280" s="865"/>
      <c r="B280" s="947"/>
      <c r="C280" s="865"/>
      <c r="D280" s="865"/>
      <c r="E280" s="865"/>
      <c r="F280" s="865"/>
      <c r="G280" s="865"/>
      <c r="H280" s="865"/>
      <c r="I280" s="865"/>
      <c r="J280" s="865"/>
      <c r="K280" s="865"/>
      <c r="L280" s="865"/>
      <c r="M280" s="865"/>
      <c r="N280" s="915"/>
      <c r="O280" s="866"/>
      <c r="P280" s="865"/>
      <c r="Q280" s="865"/>
      <c r="R280" s="865"/>
      <c r="S280" s="869"/>
      <c r="T280" s="869"/>
      <c r="U280" s="916"/>
      <c r="V280" s="865"/>
      <c r="W280" s="865"/>
      <c r="X280" s="865"/>
      <c r="Y280" s="865"/>
      <c r="Z280" s="865"/>
      <c r="AA280" s="865"/>
      <c r="AB280" s="866"/>
      <c r="AC280" s="865"/>
      <c r="AD280" s="865"/>
      <c r="AE280" s="865"/>
      <c r="AF280" s="865"/>
      <c r="AG280" s="865"/>
      <c r="AH280" s="865"/>
      <c r="AI280" s="865"/>
      <c r="AJ280" s="865"/>
      <c r="AK280" s="865"/>
      <c r="AL280" s="865"/>
      <c r="AM280" s="865"/>
      <c r="AN280" s="865"/>
      <c r="AO280" s="865"/>
    </row>
    <row r="281" spans="1:41" ht="15">
      <c r="A281" s="865"/>
      <c r="B281" s="947"/>
      <c r="C281" s="865"/>
      <c r="D281" s="865"/>
      <c r="E281" s="865"/>
      <c r="F281" s="865"/>
      <c r="G281" s="865"/>
      <c r="H281" s="865"/>
      <c r="I281" s="865"/>
      <c r="J281" s="865"/>
      <c r="K281" s="865"/>
      <c r="L281" s="865"/>
      <c r="M281" s="865"/>
      <c r="N281" s="915"/>
      <c r="O281" s="866"/>
      <c r="P281" s="865"/>
      <c r="Q281" s="865"/>
      <c r="R281" s="865"/>
      <c r="S281" s="869"/>
      <c r="T281" s="869"/>
      <c r="U281" s="916"/>
      <c r="V281" s="865"/>
      <c r="W281" s="865"/>
      <c r="X281" s="865"/>
      <c r="Y281" s="865"/>
      <c r="Z281" s="865"/>
      <c r="AA281" s="865"/>
      <c r="AB281" s="866"/>
      <c r="AC281" s="865"/>
      <c r="AD281" s="865"/>
      <c r="AE281" s="865"/>
      <c r="AF281" s="865"/>
      <c r="AG281" s="865"/>
      <c r="AH281" s="865"/>
      <c r="AI281" s="865"/>
      <c r="AJ281" s="865"/>
      <c r="AK281" s="865"/>
      <c r="AL281" s="865"/>
      <c r="AM281" s="865"/>
      <c r="AN281" s="865"/>
      <c r="AO281" s="865"/>
    </row>
    <row r="282" spans="1:41" ht="15">
      <c r="A282" s="865"/>
      <c r="B282" s="947"/>
      <c r="C282" s="865"/>
      <c r="D282" s="865"/>
      <c r="E282" s="865"/>
      <c r="F282" s="865"/>
      <c r="G282" s="865"/>
      <c r="H282" s="865"/>
      <c r="I282" s="865"/>
      <c r="J282" s="865"/>
      <c r="K282" s="865"/>
      <c r="L282" s="865"/>
      <c r="M282" s="865"/>
      <c r="N282" s="915"/>
      <c r="O282" s="866"/>
      <c r="P282" s="865"/>
      <c r="Q282" s="865"/>
      <c r="R282" s="865"/>
      <c r="S282" s="869"/>
      <c r="T282" s="869"/>
      <c r="U282" s="916"/>
      <c r="V282" s="865"/>
      <c r="W282" s="865"/>
      <c r="X282" s="865"/>
      <c r="Y282" s="865"/>
      <c r="Z282" s="865"/>
      <c r="AA282" s="865"/>
      <c r="AB282" s="866"/>
      <c r="AC282" s="865"/>
      <c r="AD282" s="865"/>
      <c r="AE282" s="865"/>
      <c r="AF282" s="865"/>
      <c r="AG282" s="865"/>
      <c r="AH282" s="865"/>
      <c r="AI282" s="865"/>
      <c r="AJ282" s="865"/>
      <c r="AK282" s="865"/>
      <c r="AL282" s="865"/>
      <c r="AM282" s="865"/>
      <c r="AN282" s="865"/>
      <c r="AO282" s="865"/>
    </row>
    <row r="283" spans="1:41" ht="15">
      <c r="A283" s="865"/>
      <c r="B283" s="947"/>
      <c r="C283" s="865"/>
      <c r="D283" s="865"/>
      <c r="E283" s="865"/>
      <c r="F283" s="865"/>
      <c r="G283" s="865"/>
      <c r="H283" s="865"/>
      <c r="I283" s="865"/>
      <c r="J283" s="865"/>
      <c r="K283" s="865"/>
      <c r="L283" s="865"/>
      <c r="M283" s="865"/>
      <c r="N283" s="915"/>
      <c r="O283" s="866"/>
      <c r="P283" s="865"/>
      <c r="Q283" s="865"/>
      <c r="R283" s="865"/>
      <c r="S283" s="869"/>
      <c r="T283" s="869"/>
      <c r="U283" s="916"/>
      <c r="V283" s="865"/>
      <c r="W283" s="865"/>
      <c r="X283" s="865"/>
      <c r="Y283" s="865"/>
      <c r="Z283" s="865"/>
      <c r="AA283" s="865"/>
      <c r="AB283" s="866"/>
      <c r="AC283" s="865"/>
      <c r="AD283" s="865"/>
      <c r="AE283" s="865"/>
      <c r="AF283" s="865"/>
      <c r="AG283" s="865"/>
      <c r="AH283" s="865"/>
      <c r="AI283" s="865"/>
      <c r="AJ283" s="865"/>
      <c r="AK283" s="865"/>
      <c r="AL283" s="865"/>
      <c r="AM283" s="865"/>
      <c r="AN283" s="865"/>
      <c r="AO283" s="865"/>
    </row>
    <row r="284" spans="1:41" ht="15">
      <c r="A284" s="865"/>
      <c r="B284" s="947"/>
      <c r="C284" s="865"/>
      <c r="D284" s="865"/>
      <c r="E284" s="865"/>
      <c r="F284" s="865"/>
      <c r="G284" s="865"/>
      <c r="H284" s="865"/>
      <c r="I284" s="865"/>
      <c r="J284" s="865"/>
      <c r="K284" s="865"/>
      <c r="L284" s="865"/>
      <c r="M284" s="865"/>
      <c r="N284" s="915"/>
      <c r="O284" s="866"/>
      <c r="P284" s="865"/>
      <c r="Q284" s="865"/>
      <c r="R284" s="865"/>
      <c r="S284" s="869"/>
      <c r="T284" s="869"/>
      <c r="U284" s="916"/>
      <c r="V284" s="865"/>
      <c r="W284" s="865"/>
      <c r="X284" s="865"/>
      <c r="Y284" s="865"/>
      <c r="Z284" s="865"/>
      <c r="AA284" s="865"/>
      <c r="AB284" s="866"/>
      <c r="AC284" s="865"/>
      <c r="AD284" s="865"/>
      <c r="AE284" s="865"/>
      <c r="AF284" s="865"/>
      <c r="AG284" s="865"/>
      <c r="AH284" s="865"/>
      <c r="AI284" s="865"/>
      <c r="AJ284" s="865"/>
      <c r="AK284" s="865"/>
      <c r="AL284" s="865"/>
      <c r="AM284" s="865"/>
      <c r="AN284" s="865"/>
      <c r="AO284" s="865"/>
    </row>
    <row r="285" spans="1:41" ht="15">
      <c r="A285" s="865"/>
      <c r="B285" s="947"/>
      <c r="C285" s="865"/>
      <c r="D285" s="865"/>
      <c r="E285" s="865"/>
      <c r="F285" s="865"/>
      <c r="G285" s="865"/>
      <c r="H285" s="865"/>
      <c r="I285" s="865"/>
      <c r="J285" s="865"/>
      <c r="K285" s="865"/>
      <c r="L285" s="865"/>
      <c r="M285" s="865"/>
      <c r="N285" s="915"/>
      <c r="O285" s="866"/>
      <c r="P285" s="865"/>
      <c r="Q285" s="865"/>
      <c r="R285" s="865"/>
      <c r="S285" s="869"/>
      <c r="T285" s="869"/>
      <c r="U285" s="916"/>
      <c r="V285" s="865"/>
      <c r="W285" s="865"/>
      <c r="X285" s="865"/>
      <c r="Y285" s="865"/>
      <c r="Z285" s="865"/>
      <c r="AA285" s="865"/>
      <c r="AB285" s="866"/>
      <c r="AC285" s="865"/>
      <c r="AD285" s="865"/>
      <c r="AE285" s="865"/>
      <c r="AF285" s="865"/>
      <c r="AG285" s="865"/>
      <c r="AH285" s="865"/>
      <c r="AI285" s="865"/>
      <c r="AJ285" s="865"/>
      <c r="AK285" s="865"/>
      <c r="AL285" s="865"/>
      <c r="AM285" s="865"/>
      <c r="AN285" s="865"/>
      <c r="AO285" s="865"/>
    </row>
    <row r="286" spans="1:41" ht="15">
      <c r="A286" s="865"/>
      <c r="B286" s="947"/>
      <c r="C286" s="865"/>
      <c r="D286" s="865"/>
      <c r="E286" s="865"/>
      <c r="F286" s="865"/>
      <c r="G286" s="865"/>
      <c r="H286" s="865"/>
      <c r="I286" s="865"/>
      <c r="J286" s="865"/>
      <c r="K286" s="865"/>
      <c r="L286" s="865"/>
      <c r="M286" s="865"/>
      <c r="N286" s="915"/>
      <c r="O286" s="866"/>
      <c r="P286" s="865"/>
      <c r="Q286" s="865"/>
      <c r="R286" s="865"/>
      <c r="S286" s="869"/>
      <c r="T286" s="869"/>
      <c r="U286" s="916"/>
      <c r="V286" s="865"/>
      <c r="W286" s="865"/>
      <c r="X286" s="865"/>
      <c r="Y286" s="865"/>
      <c r="Z286" s="865"/>
      <c r="AA286" s="865"/>
      <c r="AB286" s="866"/>
      <c r="AC286" s="865"/>
      <c r="AD286" s="865"/>
      <c r="AE286" s="865"/>
      <c r="AF286" s="865"/>
      <c r="AG286" s="865"/>
      <c r="AH286" s="865"/>
      <c r="AI286" s="865"/>
      <c r="AJ286" s="865"/>
      <c r="AK286" s="865"/>
      <c r="AL286" s="865"/>
      <c r="AM286" s="865"/>
      <c r="AN286" s="865"/>
      <c r="AO286" s="865"/>
    </row>
    <row r="287" spans="1:41" ht="15">
      <c r="A287" s="865"/>
      <c r="B287" s="947"/>
      <c r="C287" s="865"/>
      <c r="D287" s="865"/>
      <c r="E287" s="865"/>
      <c r="F287" s="865"/>
      <c r="G287" s="865"/>
      <c r="H287" s="865"/>
      <c r="I287" s="865"/>
      <c r="J287" s="865"/>
      <c r="K287" s="865"/>
      <c r="L287" s="865"/>
      <c r="M287" s="865"/>
      <c r="N287" s="915"/>
      <c r="O287" s="866"/>
      <c r="P287" s="865"/>
      <c r="Q287" s="865"/>
      <c r="R287" s="865"/>
      <c r="S287" s="869"/>
      <c r="T287" s="869"/>
      <c r="U287" s="865"/>
      <c r="V287" s="865"/>
      <c r="W287" s="865"/>
      <c r="X287" s="865"/>
      <c r="Y287" s="865"/>
      <c r="Z287" s="865"/>
      <c r="AA287" s="865"/>
      <c r="AB287" s="866"/>
      <c r="AC287" s="865"/>
      <c r="AD287" s="865"/>
      <c r="AE287" s="865"/>
      <c r="AF287" s="865"/>
      <c r="AG287" s="865"/>
      <c r="AH287" s="865"/>
      <c r="AI287" s="865"/>
      <c r="AJ287" s="865"/>
      <c r="AK287" s="865"/>
      <c r="AL287" s="865"/>
      <c r="AM287" s="865"/>
      <c r="AN287" s="865"/>
      <c r="AO287" s="865"/>
    </row>
    <row r="288" spans="1:41" ht="15">
      <c r="A288" s="865"/>
      <c r="B288" s="947"/>
      <c r="C288" s="865"/>
      <c r="D288" s="865"/>
      <c r="E288" s="865"/>
      <c r="F288" s="865"/>
      <c r="G288" s="865"/>
      <c r="H288" s="865"/>
      <c r="I288" s="865"/>
      <c r="J288" s="865"/>
      <c r="K288" s="865"/>
      <c r="L288" s="865"/>
      <c r="M288" s="865"/>
      <c r="N288" s="915"/>
      <c r="O288" s="866"/>
      <c r="P288" s="865"/>
      <c r="Q288" s="865"/>
      <c r="R288" s="865"/>
      <c r="S288" s="869"/>
      <c r="T288" s="869"/>
      <c r="U288" s="865"/>
      <c r="V288" s="865"/>
      <c r="W288" s="865"/>
      <c r="X288" s="865"/>
      <c r="Y288" s="865"/>
      <c r="Z288" s="865"/>
      <c r="AA288" s="865"/>
      <c r="AB288" s="866"/>
      <c r="AC288" s="865"/>
      <c r="AD288" s="865"/>
      <c r="AE288" s="865"/>
      <c r="AF288" s="865"/>
      <c r="AG288" s="865"/>
      <c r="AH288" s="865"/>
      <c r="AI288" s="865"/>
      <c r="AJ288" s="865"/>
      <c r="AK288" s="865"/>
      <c r="AL288" s="865"/>
      <c r="AM288" s="865"/>
      <c r="AN288" s="865"/>
      <c r="AO288" s="865"/>
    </row>
    <row r="289" spans="1:41" ht="15">
      <c r="A289" s="865"/>
      <c r="B289" s="947"/>
      <c r="C289" s="865"/>
      <c r="D289" s="865"/>
      <c r="E289" s="865"/>
      <c r="F289" s="865"/>
      <c r="G289" s="865"/>
      <c r="H289" s="865"/>
      <c r="I289" s="865"/>
      <c r="J289" s="865"/>
      <c r="K289" s="865"/>
      <c r="L289" s="865"/>
      <c r="M289" s="865"/>
      <c r="N289" s="915"/>
      <c r="O289" s="866"/>
      <c r="P289" s="865"/>
      <c r="Q289" s="865"/>
      <c r="R289" s="865"/>
      <c r="S289" s="869"/>
      <c r="T289" s="869"/>
      <c r="U289" s="865"/>
      <c r="V289" s="865"/>
      <c r="W289" s="865"/>
      <c r="X289" s="865"/>
      <c r="Y289" s="865"/>
      <c r="Z289" s="865"/>
      <c r="AA289" s="865"/>
      <c r="AB289" s="866"/>
      <c r="AC289" s="865"/>
      <c r="AD289" s="865"/>
      <c r="AE289" s="865"/>
      <c r="AF289" s="865"/>
      <c r="AG289" s="865"/>
      <c r="AH289" s="865"/>
      <c r="AI289" s="865"/>
      <c r="AJ289" s="865"/>
      <c r="AK289" s="865"/>
      <c r="AL289" s="865"/>
      <c r="AM289" s="865"/>
      <c r="AN289" s="865"/>
      <c r="AO289" s="865"/>
    </row>
    <row r="290" spans="1:41" ht="15">
      <c r="A290" s="865"/>
      <c r="B290" s="947"/>
      <c r="C290" s="865"/>
      <c r="D290" s="865"/>
      <c r="E290" s="865"/>
      <c r="F290" s="865"/>
      <c r="G290" s="865"/>
      <c r="H290" s="865"/>
      <c r="I290" s="865"/>
      <c r="J290" s="865"/>
      <c r="K290" s="865"/>
      <c r="L290" s="865"/>
      <c r="M290" s="865"/>
      <c r="N290" s="915"/>
      <c r="O290" s="866"/>
      <c r="P290" s="865"/>
      <c r="Q290" s="865"/>
      <c r="R290" s="865"/>
      <c r="S290" s="869"/>
      <c r="T290" s="869"/>
      <c r="U290" s="865"/>
      <c r="V290" s="865"/>
      <c r="W290" s="865"/>
      <c r="X290" s="865"/>
      <c r="Y290" s="865"/>
      <c r="Z290" s="865"/>
      <c r="AA290" s="865"/>
      <c r="AB290" s="866"/>
      <c r="AC290" s="865"/>
      <c r="AD290" s="865"/>
      <c r="AE290" s="865"/>
      <c r="AF290" s="865"/>
      <c r="AG290" s="865"/>
      <c r="AH290" s="865"/>
      <c r="AI290" s="865"/>
      <c r="AJ290" s="865"/>
      <c r="AK290" s="865"/>
      <c r="AL290" s="865"/>
      <c r="AM290" s="865"/>
      <c r="AN290" s="865"/>
      <c r="AO290" s="865"/>
    </row>
    <row r="291" spans="1:41" ht="15">
      <c r="A291" s="865"/>
      <c r="B291" s="947"/>
      <c r="C291" s="865"/>
      <c r="D291" s="865"/>
      <c r="E291" s="865"/>
      <c r="F291" s="865"/>
      <c r="G291" s="865"/>
      <c r="H291" s="865"/>
      <c r="I291" s="865"/>
      <c r="J291" s="865"/>
      <c r="K291" s="865"/>
      <c r="L291" s="865"/>
      <c r="M291" s="865"/>
      <c r="N291" s="915"/>
      <c r="O291" s="866"/>
      <c r="P291" s="865"/>
      <c r="Q291" s="865"/>
      <c r="R291" s="865"/>
      <c r="S291" s="869"/>
      <c r="T291" s="869"/>
      <c r="U291" s="865"/>
      <c r="V291" s="865"/>
      <c r="W291" s="865"/>
      <c r="X291" s="865"/>
      <c r="Y291" s="865"/>
      <c r="Z291" s="865"/>
      <c r="AA291" s="865"/>
      <c r="AB291" s="866"/>
      <c r="AC291" s="865"/>
      <c r="AD291" s="865"/>
      <c r="AE291" s="865"/>
      <c r="AF291" s="865"/>
      <c r="AG291" s="865"/>
      <c r="AH291" s="865"/>
      <c r="AI291" s="865"/>
      <c r="AJ291" s="865"/>
      <c r="AK291" s="865"/>
      <c r="AL291" s="865"/>
      <c r="AM291" s="865"/>
      <c r="AN291" s="865"/>
      <c r="AO291" s="865"/>
    </row>
    <row r="292" spans="1:41" ht="15">
      <c r="A292" s="865"/>
      <c r="B292" s="947"/>
      <c r="C292" s="865"/>
      <c r="D292" s="865"/>
      <c r="E292" s="865"/>
      <c r="F292" s="865"/>
      <c r="G292" s="865"/>
      <c r="H292" s="865"/>
      <c r="I292" s="865"/>
      <c r="J292" s="865"/>
      <c r="K292" s="865"/>
      <c r="L292" s="865"/>
      <c r="M292" s="865"/>
      <c r="N292" s="915"/>
      <c r="O292" s="866"/>
      <c r="P292" s="865"/>
      <c r="Q292" s="865"/>
      <c r="R292" s="865"/>
      <c r="S292" s="869"/>
      <c r="T292" s="869"/>
      <c r="U292" s="865"/>
      <c r="V292" s="865"/>
      <c r="W292" s="865"/>
      <c r="X292" s="865"/>
      <c r="Y292" s="865"/>
      <c r="Z292" s="865"/>
      <c r="AA292" s="865"/>
      <c r="AB292" s="866"/>
      <c r="AC292" s="865"/>
      <c r="AD292" s="865"/>
      <c r="AE292" s="865"/>
      <c r="AF292" s="865"/>
      <c r="AG292" s="865"/>
      <c r="AH292" s="865"/>
      <c r="AI292" s="865"/>
      <c r="AJ292" s="865"/>
      <c r="AK292" s="865"/>
      <c r="AL292" s="865"/>
      <c r="AM292" s="865"/>
      <c r="AN292" s="865"/>
      <c r="AO292" s="865"/>
    </row>
    <row r="293" spans="1:41" ht="15">
      <c r="A293" s="865"/>
      <c r="B293" s="947"/>
      <c r="C293" s="865"/>
      <c r="D293" s="865"/>
      <c r="E293" s="865"/>
      <c r="F293" s="865"/>
      <c r="G293" s="865"/>
      <c r="H293" s="865"/>
      <c r="I293" s="865"/>
      <c r="J293" s="865"/>
      <c r="K293" s="865"/>
      <c r="L293" s="865"/>
      <c r="M293" s="865"/>
      <c r="N293" s="915"/>
      <c r="O293" s="866"/>
      <c r="P293" s="865"/>
      <c r="Q293" s="865"/>
      <c r="R293" s="865"/>
      <c r="S293" s="869"/>
      <c r="T293" s="869"/>
      <c r="U293" s="865"/>
      <c r="V293" s="865"/>
      <c r="W293" s="865"/>
      <c r="X293" s="865"/>
      <c r="Y293" s="865"/>
      <c r="Z293" s="865"/>
      <c r="AA293" s="865"/>
      <c r="AB293" s="866"/>
      <c r="AC293" s="865"/>
      <c r="AD293" s="865"/>
      <c r="AE293" s="865"/>
      <c r="AF293" s="865"/>
      <c r="AG293" s="865"/>
      <c r="AH293" s="865"/>
      <c r="AI293" s="865"/>
      <c r="AJ293" s="865"/>
      <c r="AK293" s="865"/>
      <c r="AL293" s="865"/>
      <c r="AM293" s="865"/>
      <c r="AN293" s="865"/>
      <c r="AO293" s="865"/>
    </row>
    <row r="294" spans="1:41" ht="15">
      <c r="A294" s="865"/>
      <c r="B294" s="947"/>
      <c r="C294" s="865"/>
      <c r="D294" s="865"/>
      <c r="E294" s="865"/>
      <c r="F294" s="865"/>
      <c r="G294" s="865"/>
      <c r="H294" s="865"/>
      <c r="I294" s="865"/>
      <c r="J294" s="865"/>
      <c r="K294" s="865"/>
      <c r="L294" s="865"/>
      <c r="M294" s="865"/>
      <c r="N294" s="915"/>
      <c r="O294" s="866"/>
      <c r="P294" s="865"/>
      <c r="Q294" s="865"/>
      <c r="R294" s="865"/>
      <c r="S294" s="869"/>
      <c r="T294" s="869"/>
      <c r="U294" s="865"/>
      <c r="V294" s="865"/>
      <c r="W294" s="865"/>
      <c r="X294" s="865"/>
      <c r="Y294" s="865"/>
      <c r="Z294" s="865"/>
      <c r="AA294" s="865"/>
      <c r="AB294" s="866"/>
      <c r="AC294" s="865"/>
      <c r="AD294" s="865"/>
      <c r="AE294" s="865"/>
      <c r="AF294" s="865"/>
      <c r="AG294" s="865"/>
      <c r="AH294" s="865"/>
      <c r="AI294" s="865"/>
      <c r="AJ294" s="865"/>
      <c r="AK294" s="865"/>
      <c r="AL294" s="865"/>
      <c r="AM294" s="865"/>
      <c r="AN294" s="865"/>
      <c r="AO294" s="865"/>
    </row>
    <row r="295" spans="1:41" ht="15">
      <c r="A295" s="865"/>
      <c r="B295" s="947"/>
      <c r="C295" s="865"/>
      <c r="D295" s="865"/>
      <c r="E295" s="865"/>
      <c r="F295" s="865"/>
      <c r="G295" s="865"/>
      <c r="H295" s="865"/>
      <c r="I295" s="865"/>
      <c r="J295" s="865"/>
      <c r="K295" s="865"/>
      <c r="L295" s="865"/>
      <c r="M295" s="865"/>
      <c r="N295" s="915"/>
      <c r="O295" s="866"/>
      <c r="P295" s="865"/>
      <c r="Q295" s="865"/>
      <c r="R295" s="865"/>
      <c r="S295" s="869"/>
      <c r="T295" s="869"/>
      <c r="U295" s="865"/>
      <c r="V295" s="865"/>
      <c r="W295" s="865"/>
      <c r="X295" s="865"/>
      <c r="Y295" s="865"/>
      <c r="Z295" s="865"/>
      <c r="AA295" s="865"/>
      <c r="AB295" s="866"/>
      <c r="AC295" s="865"/>
      <c r="AD295" s="865"/>
      <c r="AE295" s="865"/>
      <c r="AF295" s="865"/>
      <c r="AG295" s="865"/>
      <c r="AH295" s="865"/>
      <c r="AI295" s="865"/>
      <c r="AJ295" s="865"/>
      <c r="AK295" s="865"/>
      <c r="AL295" s="865"/>
      <c r="AM295" s="865"/>
      <c r="AN295" s="865"/>
      <c r="AO295" s="865"/>
    </row>
    <row r="296" spans="1:41" ht="15">
      <c r="A296" s="865"/>
      <c r="B296" s="947"/>
      <c r="C296" s="865"/>
      <c r="D296" s="865"/>
      <c r="E296" s="865"/>
      <c r="F296" s="865"/>
      <c r="G296" s="865"/>
      <c r="H296" s="865"/>
      <c r="I296" s="865"/>
      <c r="J296" s="865"/>
      <c r="K296" s="865"/>
      <c r="L296" s="865"/>
      <c r="M296" s="865"/>
      <c r="N296" s="915"/>
      <c r="O296" s="866"/>
      <c r="P296" s="865"/>
      <c r="Q296" s="865"/>
      <c r="R296" s="865"/>
      <c r="S296" s="869"/>
      <c r="T296" s="869"/>
      <c r="U296" s="865"/>
      <c r="V296" s="865"/>
      <c r="W296" s="865"/>
      <c r="X296" s="865"/>
      <c r="Y296" s="865"/>
      <c r="Z296" s="865"/>
      <c r="AA296" s="865"/>
      <c r="AB296" s="866"/>
      <c r="AC296" s="865"/>
      <c r="AD296" s="865"/>
      <c r="AE296" s="865"/>
      <c r="AF296" s="865"/>
      <c r="AG296" s="865"/>
      <c r="AH296" s="865"/>
      <c r="AI296" s="865"/>
      <c r="AJ296" s="865"/>
      <c r="AK296" s="865"/>
      <c r="AL296" s="865"/>
      <c r="AM296" s="865"/>
      <c r="AN296" s="865"/>
      <c r="AO296" s="865"/>
    </row>
    <row r="297" spans="1:41" ht="15">
      <c r="A297" s="865"/>
      <c r="B297" s="947"/>
      <c r="C297" s="865"/>
      <c r="D297" s="865"/>
      <c r="E297" s="865"/>
      <c r="F297" s="865"/>
      <c r="G297" s="865"/>
      <c r="H297" s="865"/>
      <c r="I297" s="865"/>
      <c r="J297" s="865"/>
      <c r="K297" s="865"/>
      <c r="L297" s="865"/>
      <c r="M297" s="865"/>
      <c r="N297" s="915"/>
      <c r="O297" s="866"/>
      <c r="P297" s="865"/>
      <c r="Q297" s="865"/>
      <c r="R297" s="865"/>
      <c r="S297" s="869"/>
      <c r="T297" s="869"/>
      <c r="U297" s="865"/>
      <c r="V297" s="865"/>
      <c r="W297" s="865"/>
      <c r="X297" s="865"/>
      <c r="Y297" s="865"/>
      <c r="Z297" s="865"/>
      <c r="AA297" s="865"/>
      <c r="AB297" s="866"/>
      <c r="AC297" s="865"/>
      <c r="AD297" s="865"/>
      <c r="AE297" s="865"/>
      <c r="AF297" s="865"/>
      <c r="AG297" s="865"/>
      <c r="AH297" s="865"/>
      <c r="AI297" s="865"/>
      <c r="AJ297" s="865"/>
      <c r="AK297" s="865"/>
      <c r="AL297" s="865"/>
      <c r="AM297" s="865"/>
      <c r="AN297" s="865"/>
      <c r="AO297" s="865"/>
    </row>
    <row r="298" spans="1:41" ht="15">
      <c r="A298" s="865"/>
      <c r="B298" s="947"/>
      <c r="C298" s="865"/>
      <c r="D298" s="865"/>
      <c r="E298" s="865"/>
      <c r="F298" s="865"/>
      <c r="G298" s="865"/>
      <c r="H298" s="865"/>
      <c r="I298" s="865"/>
      <c r="J298" s="865"/>
      <c r="K298" s="865"/>
      <c r="L298" s="865"/>
      <c r="M298" s="865"/>
      <c r="N298" s="915"/>
      <c r="O298" s="866"/>
      <c r="P298" s="865"/>
      <c r="Q298" s="865"/>
      <c r="R298" s="865"/>
      <c r="S298" s="869"/>
      <c r="T298" s="869"/>
      <c r="U298" s="865"/>
      <c r="V298" s="865"/>
      <c r="W298" s="865"/>
      <c r="X298" s="865"/>
      <c r="Y298" s="865"/>
      <c r="Z298" s="865"/>
      <c r="AA298" s="865"/>
      <c r="AB298" s="866"/>
      <c r="AC298" s="865"/>
      <c r="AD298" s="865"/>
      <c r="AE298" s="865"/>
      <c r="AF298" s="865"/>
      <c r="AG298" s="865"/>
      <c r="AH298" s="865"/>
      <c r="AI298" s="865"/>
      <c r="AJ298" s="865"/>
      <c r="AK298" s="865"/>
      <c r="AL298" s="865"/>
      <c r="AM298" s="865"/>
      <c r="AN298" s="865"/>
      <c r="AO298" s="865"/>
    </row>
    <row r="299" spans="1:41" ht="15">
      <c r="A299" s="865"/>
      <c r="B299" s="947"/>
      <c r="C299" s="865"/>
      <c r="D299" s="865"/>
      <c r="E299" s="865"/>
      <c r="F299" s="865"/>
      <c r="G299" s="865"/>
      <c r="H299" s="865"/>
      <c r="I299" s="865"/>
      <c r="J299" s="865"/>
      <c r="K299" s="865"/>
      <c r="L299" s="865"/>
      <c r="M299" s="865"/>
      <c r="N299" s="915"/>
      <c r="O299" s="866"/>
      <c r="P299" s="865"/>
      <c r="Q299" s="865"/>
      <c r="R299" s="865"/>
      <c r="S299" s="869"/>
      <c r="T299" s="869"/>
      <c r="U299" s="865"/>
      <c r="V299" s="865"/>
      <c r="W299" s="865"/>
      <c r="X299" s="865"/>
      <c r="Y299" s="865"/>
      <c r="Z299" s="865"/>
      <c r="AA299" s="865"/>
      <c r="AB299" s="866"/>
      <c r="AC299" s="865"/>
      <c r="AD299" s="865"/>
      <c r="AE299" s="865"/>
      <c r="AF299" s="865"/>
      <c r="AG299" s="865"/>
      <c r="AH299" s="865"/>
      <c r="AI299" s="865"/>
      <c r="AJ299" s="865"/>
      <c r="AK299" s="865"/>
      <c r="AL299" s="865"/>
      <c r="AM299" s="865"/>
      <c r="AN299" s="865"/>
      <c r="AO299" s="865"/>
    </row>
    <row r="300" spans="1:41" ht="15">
      <c r="A300" s="865"/>
      <c r="B300" s="947"/>
      <c r="C300" s="865"/>
      <c r="D300" s="865"/>
      <c r="E300" s="865"/>
      <c r="F300" s="865"/>
      <c r="G300" s="865"/>
      <c r="H300" s="865"/>
      <c r="I300" s="865"/>
      <c r="J300" s="865"/>
      <c r="K300" s="865"/>
      <c r="L300" s="865"/>
      <c r="M300" s="865"/>
      <c r="N300" s="915"/>
      <c r="O300" s="866"/>
      <c r="P300" s="865"/>
      <c r="Q300" s="865"/>
      <c r="R300" s="865"/>
      <c r="S300" s="869"/>
      <c r="T300" s="869"/>
      <c r="U300" s="865"/>
      <c r="V300" s="865"/>
      <c r="W300" s="865"/>
      <c r="X300" s="865"/>
      <c r="Y300" s="865"/>
      <c r="Z300" s="865"/>
      <c r="AA300" s="865"/>
      <c r="AB300" s="866"/>
      <c r="AC300" s="865"/>
      <c r="AD300" s="865"/>
      <c r="AE300" s="865"/>
      <c r="AF300" s="865"/>
      <c r="AG300" s="865"/>
      <c r="AH300" s="865"/>
      <c r="AI300" s="865"/>
      <c r="AJ300" s="865"/>
      <c r="AK300" s="865"/>
      <c r="AL300" s="865"/>
      <c r="AM300" s="865"/>
      <c r="AN300" s="865"/>
      <c r="AO300" s="865"/>
    </row>
    <row r="301" spans="1:41" ht="15">
      <c r="A301" s="865"/>
      <c r="B301" s="947"/>
      <c r="C301" s="865"/>
      <c r="D301" s="865"/>
      <c r="E301" s="865"/>
      <c r="F301" s="865"/>
      <c r="G301" s="865"/>
      <c r="H301" s="865"/>
      <c r="I301" s="865"/>
      <c r="J301" s="865"/>
      <c r="K301" s="865"/>
      <c r="L301" s="865"/>
      <c r="M301" s="865"/>
      <c r="N301" s="915"/>
      <c r="O301" s="866"/>
      <c r="P301" s="865"/>
      <c r="Q301" s="865"/>
      <c r="R301" s="865"/>
      <c r="S301" s="869"/>
      <c r="T301" s="869"/>
      <c r="U301" s="865"/>
      <c r="V301" s="865"/>
      <c r="W301" s="865"/>
      <c r="X301" s="865"/>
      <c r="Y301" s="865"/>
      <c r="Z301" s="865"/>
      <c r="AA301" s="865"/>
      <c r="AB301" s="866"/>
      <c r="AC301" s="865"/>
      <c r="AD301" s="865"/>
      <c r="AE301" s="865"/>
      <c r="AF301" s="865"/>
      <c r="AG301" s="865"/>
      <c r="AH301" s="865"/>
      <c r="AI301" s="865"/>
      <c r="AJ301" s="865"/>
      <c r="AK301" s="865"/>
      <c r="AL301" s="865"/>
      <c r="AM301" s="865"/>
      <c r="AN301" s="865"/>
      <c r="AO301" s="865"/>
    </row>
    <row r="302" spans="1:41" ht="15">
      <c r="A302" s="865"/>
      <c r="B302" s="947"/>
      <c r="C302" s="865"/>
      <c r="D302" s="865"/>
      <c r="E302" s="865"/>
      <c r="F302" s="865"/>
      <c r="G302" s="865"/>
      <c r="H302" s="865"/>
      <c r="I302" s="865"/>
      <c r="J302" s="865"/>
      <c r="K302" s="865"/>
      <c r="L302" s="865"/>
      <c r="M302" s="865"/>
      <c r="N302" s="915"/>
      <c r="O302" s="866"/>
      <c r="P302" s="865"/>
      <c r="Q302" s="865"/>
      <c r="R302" s="865"/>
      <c r="S302" s="869"/>
      <c r="T302" s="869"/>
      <c r="U302" s="865"/>
      <c r="V302" s="865"/>
      <c r="W302" s="865"/>
      <c r="X302" s="865"/>
      <c r="Y302" s="865"/>
      <c r="Z302" s="865"/>
      <c r="AA302" s="865"/>
      <c r="AB302" s="866"/>
      <c r="AC302" s="865"/>
      <c r="AD302" s="865"/>
      <c r="AE302" s="865"/>
      <c r="AF302" s="865"/>
      <c r="AG302" s="865"/>
      <c r="AH302" s="865"/>
      <c r="AI302" s="865"/>
      <c r="AJ302" s="865"/>
      <c r="AK302" s="865"/>
      <c r="AL302" s="865"/>
      <c r="AM302" s="865"/>
      <c r="AN302" s="865"/>
      <c r="AO302" s="865"/>
    </row>
    <row r="303" spans="1:41" ht="15">
      <c r="A303" s="865"/>
      <c r="B303" s="947"/>
      <c r="C303" s="865"/>
      <c r="D303" s="865"/>
      <c r="E303" s="865"/>
      <c r="F303" s="865"/>
      <c r="G303" s="865"/>
      <c r="H303" s="865"/>
      <c r="I303" s="865"/>
      <c r="J303" s="865"/>
      <c r="K303" s="865"/>
      <c r="L303" s="865"/>
      <c r="M303" s="865"/>
      <c r="N303" s="915"/>
      <c r="O303" s="866"/>
      <c r="P303" s="865"/>
      <c r="Q303" s="865"/>
      <c r="R303" s="865"/>
      <c r="S303" s="869"/>
      <c r="T303" s="869"/>
      <c r="U303" s="865"/>
      <c r="V303" s="865"/>
      <c r="W303" s="865"/>
      <c r="X303" s="865"/>
      <c r="Y303" s="865"/>
      <c r="Z303" s="865"/>
      <c r="AA303" s="865"/>
      <c r="AB303" s="866"/>
      <c r="AC303" s="865"/>
      <c r="AD303" s="865"/>
      <c r="AE303" s="865"/>
      <c r="AF303" s="865"/>
      <c r="AG303" s="865"/>
      <c r="AH303" s="865"/>
      <c r="AI303" s="865"/>
      <c r="AJ303" s="865"/>
      <c r="AK303" s="865"/>
      <c r="AL303" s="865"/>
      <c r="AM303" s="865"/>
      <c r="AN303" s="865"/>
      <c r="AO303" s="865"/>
    </row>
    <row r="304" spans="1:41" ht="15">
      <c r="A304" s="865"/>
      <c r="B304" s="947"/>
      <c r="C304" s="865"/>
      <c r="D304" s="865"/>
      <c r="E304" s="865"/>
      <c r="F304" s="865"/>
      <c r="G304" s="865"/>
      <c r="H304" s="865"/>
      <c r="I304" s="865"/>
      <c r="J304" s="865"/>
      <c r="K304" s="865"/>
      <c r="L304" s="865"/>
      <c r="M304" s="865"/>
      <c r="N304" s="915"/>
      <c r="O304" s="866"/>
      <c r="P304" s="865"/>
      <c r="Q304" s="865"/>
      <c r="R304" s="865"/>
      <c r="S304" s="869"/>
      <c r="T304" s="869"/>
      <c r="U304" s="865"/>
      <c r="V304" s="865"/>
      <c r="W304" s="865"/>
      <c r="X304" s="865"/>
      <c r="Y304" s="865"/>
      <c r="Z304" s="865"/>
      <c r="AA304" s="865"/>
      <c r="AB304" s="866"/>
      <c r="AC304" s="865"/>
      <c r="AD304" s="865"/>
      <c r="AE304" s="865"/>
      <c r="AF304" s="865"/>
      <c r="AG304" s="865"/>
      <c r="AH304" s="865"/>
      <c r="AI304" s="865"/>
      <c r="AJ304" s="865"/>
      <c r="AK304" s="865"/>
      <c r="AL304" s="865"/>
      <c r="AM304" s="865"/>
      <c r="AN304" s="865"/>
      <c r="AO304" s="865"/>
    </row>
    <row r="305" spans="1:41" ht="15">
      <c r="A305" s="865"/>
      <c r="B305" s="947"/>
      <c r="C305" s="865"/>
      <c r="D305" s="865"/>
      <c r="E305" s="865"/>
      <c r="F305" s="865"/>
      <c r="G305" s="865"/>
      <c r="H305" s="865"/>
      <c r="I305" s="865"/>
      <c r="J305" s="865"/>
      <c r="K305" s="865"/>
      <c r="L305" s="865"/>
      <c r="M305" s="865"/>
      <c r="N305" s="915"/>
      <c r="O305" s="866"/>
      <c r="P305" s="865"/>
      <c r="Q305" s="865"/>
      <c r="R305" s="865"/>
      <c r="S305" s="869"/>
      <c r="T305" s="869"/>
      <c r="U305" s="865"/>
      <c r="V305" s="865"/>
      <c r="W305" s="865"/>
      <c r="X305" s="865"/>
      <c r="Y305" s="865"/>
      <c r="Z305" s="865"/>
      <c r="AA305" s="865"/>
      <c r="AB305" s="866"/>
      <c r="AC305" s="865"/>
      <c r="AD305" s="865"/>
      <c r="AE305" s="865"/>
      <c r="AF305" s="865"/>
      <c r="AG305" s="865"/>
      <c r="AH305" s="865"/>
      <c r="AI305" s="865"/>
      <c r="AJ305" s="865"/>
      <c r="AK305" s="865"/>
      <c r="AL305" s="865"/>
      <c r="AM305" s="865"/>
      <c r="AN305" s="865"/>
      <c r="AO305" s="865"/>
    </row>
    <row r="306" spans="1:41" ht="15">
      <c r="A306" s="865"/>
      <c r="B306" s="947"/>
      <c r="C306" s="865"/>
      <c r="D306" s="865"/>
      <c r="E306" s="865"/>
      <c r="F306" s="865"/>
      <c r="G306" s="865"/>
      <c r="H306" s="865"/>
      <c r="I306" s="865"/>
      <c r="J306" s="865"/>
      <c r="K306" s="865"/>
      <c r="L306" s="865"/>
      <c r="M306" s="865"/>
      <c r="N306" s="915"/>
      <c r="O306" s="866"/>
      <c r="P306" s="865"/>
      <c r="Q306" s="865"/>
      <c r="R306" s="865"/>
      <c r="S306" s="869"/>
      <c r="T306" s="869"/>
      <c r="U306" s="865"/>
      <c r="V306" s="865"/>
      <c r="W306" s="865"/>
      <c r="X306" s="865"/>
      <c r="Y306" s="865"/>
      <c r="Z306" s="865"/>
      <c r="AA306" s="865"/>
      <c r="AB306" s="866"/>
      <c r="AC306" s="865"/>
      <c r="AD306" s="865"/>
      <c r="AE306" s="865"/>
      <c r="AF306" s="865"/>
      <c r="AG306" s="865"/>
      <c r="AH306" s="865"/>
      <c r="AI306" s="865"/>
      <c r="AJ306" s="865"/>
      <c r="AK306" s="865"/>
      <c r="AL306" s="865"/>
      <c r="AM306" s="865"/>
      <c r="AN306" s="865"/>
      <c r="AO306" s="865"/>
    </row>
    <row r="307" spans="1:41" ht="15">
      <c r="A307" s="865"/>
      <c r="B307" s="947"/>
      <c r="C307" s="865"/>
      <c r="D307" s="865"/>
      <c r="E307" s="865"/>
      <c r="F307" s="865"/>
      <c r="G307" s="865"/>
      <c r="H307" s="865"/>
      <c r="I307" s="865"/>
      <c r="J307" s="865"/>
      <c r="K307" s="865"/>
      <c r="L307" s="865"/>
      <c r="M307" s="865"/>
      <c r="N307" s="915"/>
      <c r="O307" s="866"/>
      <c r="P307" s="865"/>
      <c r="Q307" s="865"/>
      <c r="R307" s="865"/>
      <c r="S307" s="869"/>
      <c r="T307" s="869"/>
      <c r="U307" s="865"/>
      <c r="V307" s="865"/>
      <c r="W307" s="865"/>
      <c r="X307" s="865"/>
      <c r="Y307" s="865"/>
      <c r="Z307" s="865"/>
      <c r="AA307" s="865"/>
      <c r="AB307" s="866"/>
      <c r="AC307" s="865"/>
      <c r="AD307" s="865"/>
      <c r="AE307" s="865"/>
      <c r="AF307" s="865"/>
      <c r="AG307" s="865"/>
      <c r="AH307" s="865"/>
      <c r="AI307" s="865"/>
      <c r="AJ307" s="865"/>
      <c r="AK307" s="865"/>
      <c r="AL307" s="865"/>
      <c r="AM307" s="865"/>
      <c r="AN307" s="865"/>
      <c r="AO307" s="865"/>
    </row>
    <row r="308" spans="1:41" ht="15">
      <c r="A308" s="865"/>
      <c r="B308" s="947"/>
      <c r="C308" s="865"/>
      <c r="D308" s="865"/>
      <c r="E308" s="865"/>
      <c r="F308" s="865"/>
      <c r="G308" s="865"/>
      <c r="H308" s="865"/>
      <c r="I308" s="865"/>
      <c r="J308" s="865"/>
      <c r="K308" s="865"/>
      <c r="L308" s="865"/>
      <c r="M308" s="865"/>
      <c r="N308" s="915"/>
      <c r="O308" s="866"/>
      <c r="P308" s="865"/>
      <c r="Q308" s="865"/>
      <c r="R308" s="865"/>
      <c r="S308" s="869"/>
      <c r="T308" s="869"/>
      <c r="U308" s="865"/>
      <c r="V308" s="865"/>
      <c r="W308" s="865"/>
      <c r="X308" s="865"/>
      <c r="Y308" s="865"/>
      <c r="Z308" s="865"/>
      <c r="AA308" s="865"/>
      <c r="AB308" s="866"/>
      <c r="AC308" s="865"/>
      <c r="AD308" s="865"/>
      <c r="AE308" s="865"/>
      <c r="AF308" s="865"/>
      <c r="AG308" s="865"/>
      <c r="AH308" s="865"/>
      <c r="AI308" s="865"/>
      <c r="AJ308" s="865"/>
      <c r="AK308" s="865"/>
      <c r="AL308" s="865"/>
      <c r="AM308" s="865"/>
      <c r="AN308" s="865"/>
      <c r="AO308" s="865"/>
    </row>
    <row r="309" spans="1:41" ht="15">
      <c r="A309" s="865"/>
      <c r="B309" s="947"/>
      <c r="C309" s="865"/>
      <c r="D309" s="865"/>
      <c r="E309" s="865"/>
      <c r="F309" s="865"/>
      <c r="G309" s="865"/>
      <c r="H309" s="865"/>
      <c r="I309" s="865"/>
      <c r="J309" s="865"/>
      <c r="K309" s="865"/>
      <c r="L309" s="865"/>
      <c r="M309" s="865"/>
      <c r="N309" s="915"/>
      <c r="O309" s="866"/>
      <c r="P309" s="865"/>
      <c r="Q309" s="865"/>
      <c r="R309" s="865"/>
      <c r="S309" s="869"/>
      <c r="T309" s="869"/>
      <c r="U309" s="865"/>
      <c r="V309" s="865"/>
      <c r="W309" s="865"/>
      <c r="X309" s="865"/>
      <c r="Y309" s="865"/>
      <c r="Z309" s="865"/>
      <c r="AA309" s="865"/>
      <c r="AB309" s="866"/>
      <c r="AC309" s="865"/>
      <c r="AD309" s="865"/>
      <c r="AE309" s="865"/>
      <c r="AF309" s="865"/>
      <c r="AG309" s="865"/>
      <c r="AH309" s="865"/>
      <c r="AI309" s="865"/>
      <c r="AJ309" s="865"/>
      <c r="AK309" s="865"/>
      <c r="AL309" s="865"/>
      <c r="AM309" s="865"/>
      <c r="AN309" s="865"/>
      <c r="AO309" s="865"/>
    </row>
    <row r="310" spans="1:41" ht="15">
      <c r="A310" s="865"/>
      <c r="B310" s="947"/>
      <c r="C310" s="865"/>
      <c r="D310" s="865"/>
      <c r="E310" s="865"/>
      <c r="F310" s="865"/>
      <c r="G310" s="865"/>
      <c r="H310" s="865"/>
      <c r="I310" s="865"/>
      <c r="J310" s="865"/>
      <c r="K310" s="865"/>
      <c r="L310" s="865"/>
      <c r="M310" s="865"/>
      <c r="N310" s="915"/>
      <c r="O310" s="866"/>
      <c r="P310" s="865"/>
      <c r="Q310" s="865"/>
      <c r="R310" s="865"/>
      <c r="S310" s="869"/>
      <c r="T310" s="869"/>
      <c r="U310" s="865"/>
      <c r="V310" s="865"/>
      <c r="W310" s="865"/>
      <c r="X310" s="865"/>
      <c r="Y310" s="865"/>
      <c r="Z310" s="865"/>
      <c r="AA310" s="865"/>
      <c r="AB310" s="866"/>
      <c r="AC310" s="865"/>
      <c r="AD310" s="865"/>
      <c r="AE310" s="865"/>
      <c r="AF310" s="865"/>
      <c r="AG310" s="865"/>
      <c r="AH310" s="865"/>
      <c r="AI310" s="865"/>
      <c r="AJ310" s="865"/>
      <c r="AK310" s="865"/>
      <c r="AL310" s="865"/>
      <c r="AM310" s="865"/>
      <c r="AN310" s="865"/>
      <c r="AO310" s="865"/>
    </row>
    <row r="311" spans="1:41" ht="15">
      <c r="A311" s="865"/>
      <c r="B311" s="947"/>
      <c r="C311" s="865"/>
      <c r="D311" s="865"/>
      <c r="E311" s="865"/>
      <c r="F311" s="865"/>
      <c r="G311" s="865"/>
      <c r="H311" s="865"/>
      <c r="I311" s="865"/>
      <c r="J311" s="865"/>
      <c r="K311" s="865"/>
      <c r="L311" s="865"/>
      <c r="M311" s="865"/>
      <c r="N311" s="915"/>
      <c r="O311" s="866"/>
      <c r="P311" s="865"/>
      <c r="Q311" s="865"/>
      <c r="R311" s="865"/>
      <c r="S311" s="869"/>
      <c r="T311" s="869"/>
      <c r="U311" s="865"/>
      <c r="V311" s="865"/>
      <c r="W311" s="865"/>
      <c r="X311" s="865"/>
      <c r="Y311" s="865"/>
      <c r="Z311" s="865"/>
      <c r="AA311" s="865"/>
      <c r="AB311" s="866"/>
      <c r="AC311" s="865"/>
      <c r="AD311" s="865"/>
      <c r="AE311" s="865"/>
      <c r="AF311" s="865"/>
      <c r="AG311" s="865"/>
      <c r="AH311" s="865"/>
      <c r="AI311" s="865"/>
      <c r="AJ311" s="865"/>
      <c r="AK311" s="865"/>
      <c r="AL311" s="865"/>
      <c r="AM311" s="865"/>
      <c r="AN311" s="865"/>
      <c r="AO311" s="865"/>
    </row>
    <row r="312" spans="1:41" ht="15">
      <c r="A312" s="865"/>
      <c r="B312" s="947"/>
      <c r="C312" s="865"/>
      <c r="D312" s="865"/>
      <c r="E312" s="865"/>
      <c r="F312" s="865"/>
      <c r="G312" s="865"/>
      <c r="H312" s="865"/>
      <c r="I312" s="865"/>
      <c r="J312" s="865"/>
      <c r="K312" s="865"/>
      <c r="L312" s="865"/>
      <c r="M312" s="865"/>
      <c r="N312" s="915"/>
      <c r="O312" s="866"/>
      <c r="P312" s="865"/>
      <c r="Q312" s="865"/>
      <c r="R312" s="865"/>
      <c r="S312" s="869"/>
      <c r="T312" s="869"/>
      <c r="U312" s="865"/>
      <c r="V312" s="865"/>
      <c r="W312" s="865"/>
      <c r="X312" s="865"/>
      <c r="Y312" s="865"/>
      <c r="Z312" s="865"/>
      <c r="AA312" s="865"/>
      <c r="AB312" s="866"/>
      <c r="AC312" s="865"/>
      <c r="AD312" s="865"/>
      <c r="AE312" s="865"/>
      <c r="AF312" s="865"/>
      <c r="AG312" s="865"/>
      <c r="AH312" s="865"/>
      <c r="AI312" s="865"/>
      <c r="AJ312" s="865"/>
      <c r="AK312" s="865"/>
      <c r="AL312" s="865"/>
      <c r="AM312" s="865"/>
      <c r="AN312" s="865"/>
      <c r="AO312" s="865"/>
    </row>
    <row r="313" spans="1:41" ht="15">
      <c r="A313" s="865"/>
      <c r="B313" s="947"/>
      <c r="C313" s="865"/>
      <c r="D313" s="865"/>
      <c r="E313" s="865"/>
      <c r="F313" s="865"/>
      <c r="G313" s="865"/>
      <c r="H313" s="865"/>
      <c r="I313" s="865"/>
      <c r="J313" s="865"/>
      <c r="K313" s="865"/>
      <c r="L313" s="865"/>
      <c r="M313" s="865"/>
      <c r="N313" s="915"/>
      <c r="O313" s="866"/>
      <c r="P313" s="865"/>
      <c r="Q313" s="865"/>
      <c r="R313" s="865"/>
      <c r="S313" s="869"/>
      <c r="T313" s="869"/>
      <c r="U313" s="865"/>
      <c r="V313" s="865"/>
      <c r="W313" s="865"/>
      <c r="X313" s="865"/>
      <c r="Y313" s="865"/>
      <c r="Z313" s="865"/>
      <c r="AA313" s="865"/>
      <c r="AB313" s="866"/>
      <c r="AC313" s="865"/>
      <c r="AD313" s="865"/>
      <c r="AE313" s="865"/>
      <c r="AF313" s="865"/>
      <c r="AG313" s="865"/>
      <c r="AH313" s="865"/>
      <c r="AI313" s="865"/>
      <c r="AJ313" s="865"/>
      <c r="AK313" s="865"/>
      <c r="AL313" s="865"/>
      <c r="AM313" s="865"/>
      <c r="AN313" s="865"/>
      <c r="AO313" s="865"/>
    </row>
    <row r="314" spans="1:41" ht="15">
      <c r="A314" s="865"/>
      <c r="B314" s="947"/>
      <c r="C314" s="865"/>
      <c r="D314" s="865"/>
      <c r="E314" s="865"/>
      <c r="F314" s="865"/>
      <c r="G314" s="865"/>
      <c r="H314" s="865"/>
      <c r="I314" s="865"/>
      <c r="J314" s="865"/>
      <c r="K314" s="865"/>
      <c r="L314" s="865"/>
      <c r="M314" s="865"/>
      <c r="N314" s="915"/>
      <c r="O314" s="866"/>
      <c r="P314" s="865"/>
      <c r="Q314" s="865"/>
      <c r="R314" s="865"/>
      <c r="S314" s="869"/>
      <c r="T314" s="869"/>
      <c r="U314" s="865"/>
      <c r="V314" s="865"/>
      <c r="W314" s="865"/>
      <c r="X314" s="865"/>
      <c r="Y314" s="865"/>
      <c r="Z314" s="865"/>
      <c r="AA314" s="865"/>
      <c r="AB314" s="866"/>
      <c r="AC314" s="865"/>
      <c r="AD314" s="865"/>
      <c r="AE314" s="865"/>
      <c r="AF314" s="865"/>
      <c r="AG314" s="865"/>
      <c r="AH314" s="865"/>
      <c r="AI314" s="865"/>
      <c r="AJ314" s="865"/>
      <c r="AK314" s="865"/>
      <c r="AL314" s="865"/>
      <c r="AM314" s="865"/>
      <c r="AN314" s="865"/>
      <c r="AO314" s="865"/>
    </row>
    <row r="315" spans="1:41" ht="15">
      <c r="A315" s="865"/>
      <c r="B315" s="947"/>
      <c r="C315" s="865"/>
      <c r="D315" s="865"/>
      <c r="E315" s="865"/>
      <c r="F315" s="865"/>
      <c r="G315" s="865"/>
      <c r="H315" s="865"/>
      <c r="I315" s="865"/>
      <c r="J315" s="865"/>
      <c r="K315" s="865"/>
      <c r="L315" s="865"/>
      <c r="M315" s="865"/>
      <c r="N315" s="915"/>
      <c r="O315" s="866"/>
      <c r="P315" s="865"/>
      <c r="Q315" s="865"/>
      <c r="R315" s="865"/>
      <c r="S315" s="869"/>
      <c r="T315" s="869"/>
      <c r="U315" s="865"/>
      <c r="V315" s="865"/>
      <c r="W315" s="865"/>
      <c r="X315" s="865"/>
      <c r="Y315" s="865"/>
      <c r="Z315" s="865"/>
      <c r="AA315" s="865"/>
      <c r="AB315" s="866"/>
      <c r="AC315" s="865"/>
      <c r="AD315" s="865"/>
      <c r="AE315" s="865"/>
      <c r="AF315" s="865"/>
      <c r="AG315" s="865"/>
      <c r="AH315" s="865"/>
      <c r="AI315" s="865"/>
      <c r="AJ315" s="865"/>
      <c r="AK315" s="865"/>
      <c r="AL315" s="865"/>
      <c r="AM315" s="865"/>
      <c r="AN315" s="865"/>
      <c r="AO315" s="865"/>
    </row>
    <row r="316" spans="1:41" ht="15">
      <c r="A316" s="865"/>
      <c r="B316" s="947"/>
      <c r="C316" s="865"/>
      <c r="D316" s="865"/>
      <c r="E316" s="865"/>
      <c r="F316" s="865"/>
      <c r="G316" s="865"/>
      <c r="H316" s="865"/>
      <c r="I316" s="865"/>
      <c r="J316" s="865"/>
      <c r="K316" s="865"/>
      <c r="L316" s="865"/>
      <c r="M316" s="865"/>
      <c r="N316" s="915"/>
      <c r="O316" s="866"/>
      <c r="P316" s="865"/>
      <c r="Q316" s="865"/>
      <c r="R316" s="865"/>
      <c r="S316" s="869"/>
      <c r="T316" s="869"/>
      <c r="U316" s="865"/>
      <c r="V316" s="865"/>
      <c r="W316" s="865"/>
      <c r="X316" s="865"/>
      <c r="Y316" s="865"/>
      <c r="Z316" s="865"/>
      <c r="AA316" s="865"/>
      <c r="AB316" s="866"/>
      <c r="AC316" s="865"/>
      <c r="AD316" s="865"/>
      <c r="AE316" s="865"/>
      <c r="AF316" s="865"/>
      <c r="AG316" s="865"/>
      <c r="AH316" s="865"/>
      <c r="AI316" s="865"/>
      <c r="AJ316" s="865"/>
      <c r="AK316" s="865"/>
      <c r="AL316" s="865"/>
      <c r="AM316" s="865"/>
      <c r="AN316" s="865"/>
      <c r="AO316" s="865"/>
    </row>
    <row r="317" spans="1:41" ht="15">
      <c r="A317" s="865"/>
      <c r="B317" s="947"/>
      <c r="C317" s="865"/>
      <c r="D317" s="865"/>
      <c r="E317" s="865"/>
      <c r="F317" s="865"/>
      <c r="G317" s="865"/>
      <c r="H317" s="865"/>
      <c r="I317" s="865"/>
      <c r="J317" s="865"/>
      <c r="K317" s="865"/>
      <c r="L317" s="865"/>
      <c r="M317" s="865"/>
      <c r="N317" s="915"/>
      <c r="O317" s="866"/>
      <c r="P317" s="865"/>
      <c r="Q317" s="865"/>
      <c r="R317" s="865"/>
      <c r="S317" s="869"/>
      <c r="T317" s="869"/>
      <c r="U317" s="865"/>
      <c r="V317" s="865"/>
      <c r="W317" s="865"/>
      <c r="X317" s="865"/>
      <c r="Y317" s="865"/>
      <c r="Z317" s="865"/>
      <c r="AA317" s="865"/>
      <c r="AB317" s="866"/>
      <c r="AC317" s="865"/>
      <c r="AD317" s="865"/>
      <c r="AE317" s="865"/>
      <c r="AF317" s="865"/>
      <c r="AG317" s="865"/>
      <c r="AH317" s="865"/>
      <c r="AI317" s="865"/>
      <c r="AJ317" s="865"/>
      <c r="AK317" s="865"/>
      <c r="AL317" s="865"/>
      <c r="AM317" s="865"/>
      <c r="AN317" s="865"/>
      <c r="AO317" s="865"/>
    </row>
    <row r="318" spans="1:41" ht="15">
      <c r="A318" s="865"/>
      <c r="B318" s="947"/>
      <c r="C318" s="865"/>
      <c r="D318" s="865"/>
      <c r="E318" s="865"/>
      <c r="F318" s="865"/>
      <c r="G318" s="865"/>
      <c r="H318" s="865"/>
      <c r="I318" s="865"/>
      <c r="J318" s="865"/>
      <c r="K318" s="865"/>
      <c r="L318" s="865"/>
      <c r="M318" s="865"/>
      <c r="N318" s="915"/>
      <c r="O318" s="866"/>
      <c r="P318" s="865"/>
      <c r="Q318" s="865"/>
      <c r="R318" s="865"/>
      <c r="S318" s="869"/>
      <c r="T318" s="869"/>
      <c r="U318" s="865"/>
      <c r="V318" s="865"/>
      <c r="W318" s="865"/>
      <c r="X318" s="865"/>
      <c r="Y318" s="865"/>
      <c r="Z318" s="865"/>
      <c r="AA318" s="865"/>
      <c r="AB318" s="866"/>
      <c r="AC318" s="865"/>
      <c r="AD318" s="865"/>
      <c r="AE318" s="865"/>
      <c r="AF318" s="865"/>
      <c r="AG318" s="865"/>
      <c r="AH318" s="865"/>
      <c r="AI318" s="865"/>
      <c r="AJ318" s="865"/>
      <c r="AK318" s="865"/>
      <c r="AL318" s="865"/>
      <c r="AM318" s="865"/>
      <c r="AN318" s="865"/>
      <c r="AO318" s="865"/>
    </row>
    <row r="319" spans="1:41" ht="15">
      <c r="A319" s="865"/>
      <c r="B319" s="947"/>
      <c r="C319" s="865"/>
      <c r="D319" s="865"/>
      <c r="E319" s="865"/>
      <c r="F319" s="865"/>
      <c r="G319" s="865"/>
      <c r="H319" s="865"/>
      <c r="I319" s="865"/>
      <c r="J319" s="865"/>
      <c r="K319" s="865"/>
      <c r="L319" s="865"/>
      <c r="M319" s="865"/>
      <c r="N319" s="915"/>
      <c r="O319" s="866"/>
      <c r="P319" s="865"/>
      <c r="Q319" s="865"/>
      <c r="R319" s="865"/>
      <c r="S319" s="869"/>
      <c r="T319" s="869"/>
      <c r="U319" s="865"/>
      <c r="V319" s="865"/>
      <c r="W319" s="865"/>
      <c r="X319" s="865"/>
      <c r="Y319" s="865"/>
      <c r="Z319" s="865"/>
      <c r="AA319" s="865"/>
      <c r="AB319" s="866"/>
      <c r="AC319" s="865"/>
      <c r="AD319" s="865"/>
      <c r="AE319" s="865"/>
      <c r="AF319" s="865"/>
      <c r="AG319" s="865"/>
      <c r="AH319" s="865"/>
      <c r="AI319" s="865"/>
      <c r="AJ319" s="865"/>
      <c r="AK319" s="865"/>
      <c r="AL319" s="865"/>
      <c r="AM319" s="865"/>
      <c r="AN319" s="865"/>
      <c r="AO319" s="865"/>
    </row>
    <row r="320" spans="1:41" ht="15">
      <c r="A320" s="865"/>
      <c r="B320" s="947"/>
      <c r="C320" s="865"/>
      <c r="D320" s="865"/>
      <c r="E320" s="865"/>
      <c r="F320" s="865"/>
      <c r="G320" s="865"/>
      <c r="H320" s="865"/>
      <c r="I320" s="865"/>
      <c r="J320" s="865"/>
      <c r="K320" s="865"/>
      <c r="L320" s="865"/>
      <c r="M320" s="865"/>
      <c r="N320" s="915"/>
      <c r="O320" s="866"/>
      <c r="P320" s="865"/>
      <c r="Q320" s="865"/>
      <c r="R320" s="865"/>
      <c r="S320" s="869"/>
      <c r="T320" s="869"/>
      <c r="U320" s="865"/>
      <c r="V320" s="865"/>
      <c r="W320" s="865"/>
      <c r="X320" s="865"/>
      <c r="Y320" s="865"/>
      <c r="Z320" s="865"/>
      <c r="AA320" s="865"/>
      <c r="AB320" s="866"/>
      <c r="AC320" s="865"/>
      <c r="AD320" s="865"/>
      <c r="AE320" s="865"/>
      <c r="AF320" s="865"/>
      <c r="AG320" s="865"/>
      <c r="AH320" s="865"/>
      <c r="AI320" s="865"/>
      <c r="AJ320" s="865"/>
      <c r="AK320" s="865"/>
      <c r="AL320" s="865"/>
      <c r="AM320" s="865"/>
      <c r="AN320" s="865"/>
      <c r="AO320" s="865"/>
    </row>
    <row r="321" spans="1:41" ht="15">
      <c r="A321" s="865"/>
      <c r="B321" s="947"/>
      <c r="C321" s="865"/>
      <c r="D321" s="865"/>
      <c r="E321" s="865"/>
      <c r="F321" s="865"/>
      <c r="G321" s="865"/>
      <c r="H321" s="865"/>
      <c r="I321" s="865"/>
      <c r="J321" s="865"/>
      <c r="K321" s="865"/>
      <c r="L321" s="865"/>
      <c r="M321" s="865"/>
      <c r="N321" s="915"/>
      <c r="O321" s="866"/>
      <c r="P321" s="865"/>
      <c r="Q321" s="865"/>
      <c r="R321" s="865"/>
      <c r="S321" s="869"/>
      <c r="T321" s="869"/>
      <c r="U321" s="865"/>
      <c r="V321" s="865"/>
      <c r="W321" s="865"/>
      <c r="X321" s="865"/>
      <c r="Y321" s="865"/>
      <c r="Z321" s="865"/>
      <c r="AA321" s="865"/>
      <c r="AB321" s="866"/>
      <c r="AC321" s="865"/>
      <c r="AD321" s="865"/>
      <c r="AE321" s="865"/>
      <c r="AF321" s="865"/>
      <c r="AG321" s="865"/>
      <c r="AH321" s="865"/>
      <c r="AI321" s="865"/>
      <c r="AJ321" s="865"/>
      <c r="AK321" s="865"/>
      <c r="AL321" s="865"/>
      <c r="AM321" s="865"/>
      <c r="AN321" s="865"/>
      <c r="AO321" s="865"/>
    </row>
    <row r="322" spans="1:41" ht="15">
      <c r="A322" s="865"/>
      <c r="B322" s="947"/>
      <c r="C322" s="865"/>
      <c r="D322" s="865"/>
      <c r="E322" s="865"/>
      <c r="F322" s="865"/>
      <c r="G322" s="865"/>
      <c r="H322" s="865"/>
      <c r="I322" s="865"/>
      <c r="J322" s="865"/>
      <c r="K322" s="865"/>
      <c r="L322" s="865"/>
      <c r="M322" s="865"/>
      <c r="N322" s="915"/>
      <c r="O322" s="866"/>
      <c r="P322" s="865"/>
      <c r="Q322" s="865"/>
      <c r="R322" s="865"/>
      <c r="S322" s="869"/>
      <c r="T322" s="869"/>
      <c r="U322" s="865"/>
      <c r="V322" s="865"/>
      <c r="W322" s="865"/>
      <c r="X322" s="865"/>
      <c r="Y322" s="865"/>
      <c r="Z322" s="865"/>
      <c r="AA322" s="865"/>
      <c r="AB322" s="866"/>
      <c r="AC322" s="865"/>
      <c r="AD322" s="865"/>
      <c r="AE322" s="865"/>
      <c r="AF322" s="865"/>
      <c r="AG322" s="865"/>
      <c r="AH322" s="865"/>
      <c r="AI322" s="865"/>
      <c r="AJ322" s="865"/>
      <c r="AK322" s="865"/>
      <c r="AL322" s="865"/>
      <c r="AM322" s="865"/>
      <c r="AN322" s="865"/>
      <c r="AO322" s="865"/>
    </row>
    <row r="323" spans="1:41" ht="15">
      <c r="A323" s="865"/>
      <c r="B323" s="947"/>
      <c r="C323" s="865"/>
      <c r="D323" s="865"/>
      <c r="E323" s="865"/>
      <c r="F323" s="865"/>
      <c r="G323" s="865"/>
      <c r="H323" s="865"/>
      <c r="I323" s="865"/>
      <c r="J323" s="865"/>
      <c r="K323" s="865"/>
      <c r="L323" s="865"/>
      <c r="M323" s="865"/>
      <c r="N323" s="915"/>
      <c r="O323" s="866"/>
      <c r="P323" s="865"/>
      <c r="Q323" s="865"/>
      <c r="R323" s="865"/>
      <c r="S323" s="869"/>
      <c r="T323" s="869"/>
      <c r="U323" s="865"/>
      <c r="V323" s="865"/>
      <c r="W323" s="865"/>
      <c r="X323" s="865"/>
      <c r="Y323" s="865"/>
      <c r="Z323" s="865"/>
      <c r="AA323" s="865"/>
      <c r="AB323" s="866"/>
      <c r="AC323" s="865"/>
      <c r="AD323" s="865"/>
      <c r="AE323" s="865"/>
      <c r="AF323" s="865"/>
      <c r="AG323" s="865"/>
      <c r="AH323" s="865"/>
      <c r="AI323" s="865"/>
      <c r="AJ323" s="865"/>
      <c r="AK323" s="865"/>
      <c r="AL323" s="865"/>
      <c r="AM323" s="865"/>
      <c r="AN323" s="865"/>
      <c r="AO323" s="865"/>
    </row>
    <row r="324" spans="1:41" ht="15">
      <c r="A324" s="865"/>
      <c r="B324" s="947"/>
      <c r="C324" s="865"/>
      <c r="D324" s="865"/>
      <c r="E324" s="865"/>
      <c r="F324" s="865"/>
      <c r="G324" s="865"/>
      <c r="H324" s="865"/>
      <c r="I324" s="865"/>
      <c r="J324" s="865"/>
      <c r="K324" s="865"/>
      <c r="L324" s="865"/>
      <c r="M324" s="865"/>
      <c r="N324" s="915"/>
      <c r="O324" s="866"/>
      <c r="P324" s="865"/>
      <c r="Q324" s="865"/>
      <c r="R324" s="865"/>
      <c r="S324" s="869"/>
      <c r="T324" s="869"/>
      <c r="U324" s="865"/>
      <c r="V324" s="865"/>
      <c r="W324" s="865"/>
      <c r="X324" s="865"/>
      <c r="Y324" s="865"/>
      <c r="Z324" s="865"/>
      <c r="AA324" s="865"/>
      <c r="AB324" s="866"/>
      <c r="AC324" s="865"/>
      <c r="AD324" s="865"/>
      <c r="AE324" s="865"/>
      <c r="AF324" s="865"/>
      <c r="AG324" s="865"/>
      <c r="AH324" s="865"/>
      <c r="AI324" s="865"/>
      <c r="AJ324" s="865"/>
      <c r="AK324" s="865"/>
      <c r="AL324" s="865"/>
      <c r="AM324" s="865"/>
      <c r="AN324" s="865"/>
      <c r="AO324" s="865"/>
    </row>
    <row r="325" spans="1:41" ht="15">
      <c r="A325" s="865"/>
      <c r="B325" s="947"/>
      <c r="C325" s="865"/>
      <c r="D325" s="865"/>
      <c r="E325" s="865"/>
      <c r="F325" s="865"/>
      <c r="G325" s="865"/>
      <c r="H325" s="865"/>
      <c r="I325" s="865"/>
      <c r="J325" s="865"/>
      <c r="K325" s="865"/>
      <c r="L325" s="865"/>
      <c r="M325" s="865"/>
      <c r="N325" s="915"/>
      <c r="O325" s="866"/>
      <c r="P325" s="865"/>
      <c r="Q325" s="865"/>
      <c r="R325" s="865"/>
      <c r="S325" s="869"/>
      <c r="T325" s="869"/>
      <c r="U325" s="865"/>
      <c r="V325" s="865"/>
      <c r="W325" s="865"/>
      <c r="X325" s="865"/>
      <c r="Y325" s="865"/>
      <c r="Z325" s="865"/>
      <c r="AA325" s="865"/>
      <c r="AB325" s="866"/>
      <c r="AC325" s="865"/>
      <c r="AD325" s="865"/>
      <c r="AE325" s="865"/>
      <c r="AF325" s="865"/>
      <c r="AG325" s="865"/>
      <c r="AH325" s="865"/>
      <c r="AI325" s="865"/>
      <c r="AJ325" s="865"/>
      <c r="AK325" s="865"/>
      <c r="AL325" s="865"/>
      <c r="AM325" s="865"/>
      <c r="AN325" s="865"/>
      <c r="AO325" s="865"/>
    </row>
    <row r="326" spans="1:41" ht="15">
      <c r="A326" s="865"/>
      <c r="B326" s="947"/>
      <c r="C326" s="865"/>
      <c r="D326" s="865"/>
      <c r="E326" s="865"/>
      <c r="F326" s="865"/>
      <c r="G326" s="865"/>
      <c r="H326" s="865"/>
      <c r="I326" s="865"/>
      <c r="J326" s="865"/>
      <c r="K326" s="865"/>
      <c r="L326" s="865"/>
      <c r="M326" s="865"/>
      <c r="N326" s="915"/>
      <c r="O326" s="866"/>
      <c r="P326" s="865"/>
      <c r="Q326" s="865"/>
      <c r="R326" s="865"/>
      <c r="S326" s="869"/>
      <c r="T326" s="869"/>
      <c r="U326" s="865"/>
      <c r="V326" s="865"/>
      <c r="W326" s="865"/>
      <c r="X326" s="865"/>
      <c r="Y326" s="865"/>
      <c r="Z326" s="865"/>
      <c r="AA326" s="865"/>
      <c r="AB326" s="866"/>
      <c r="AC326" s="865"/>
      <c r="AD326" s="865"/>
      <c r="AE326" s="865"/>
      <c r="AF326" s="865"/>
      <c r="AG326" s="865"/>
      <c r="AH326" s="865"/>
      <c r="AI326" s="865"/>
      <c r="AJ326" s="865"/>
      <c r="AK326" s="865"/>
      <c r="AL326" s="865"/>
      <c r="AM326" s="865"/>
      <c r="AN326" s="865"/>
      <c r="AO326" s="865"/>
    </row>
    <row r="327" spans="1:41" ht="15">
      <c r="A327" s="865"/>
      <c r="B327" s="947"/>
      <c r="C327" s="865"/>
      <c r="D327" s="865"/>
      <c r="E327" s="865"/>
      <c r="F327" s="865"/>
      <c r="G327" s="865"/>
      <c r="H327" s="865"/>
      <c r="I327" s="865"/>
      <c r="J327" s="865"/>
      <c r="K327" s="865"/>
      <c r="L327" s="865"/>
      <c r="M327" s="865"/>
      <c r="N327" s="915"/>
      <c r="O327" s="866"/>
      <c r="P327" s="865"/>
      <c r="Q327" s="865"/>
      <c r="R327" s="865"/>
      <c r="S327" s="869"/>
      <c r="T327" s="869"/>
      <c r="U327" s="865"/>
      <c r="V327" s="865"/>
      <c r="W327" s="865"/>
      <c r="X327" s="865"/>
      <c r="Y327" s="865"/>
      <c r="Z327" s="865"/>
      <c r="AA327" s="865"/>
      <c r="AB327" s="866"/>
      <c r="AC327" s="865"/>
      <c r="AD327" s="865"/>
      <c r="AE327" s="865"/>
      <c r="AF327" s="865"/>
      <c r="AG327" s="865"/>
      <c r="AH327" s="865"/>
      <c r="AI327" s="865"/>
      <c r="AJ327" s="865"/>
      <c r="AK327" s="865"/>
      <c r="AL327" s="865"/>
      <c r="AM327" s="865"/>
      <c r="AN327" s="865"/>
      <c r="AO327" s="865"/>
    </row>
    <row r="328" spans="1:41" ht="15">
      <c r="A328" s="865"/>
      <c r="B328" s="947"/>
      <c r="C328" s="865"/>
      <c r="D328" s="865"/>
      <c r="E328" s="865"/>
      <c r="F328" s="865"/>
      <c r="G328" s="865"/>
      <c r="H328" s="865"/>
      <c r="I328" s="865"/>
      <c r="J328" s="865"/>
      <c r="K328" s="865"/>
      <c r="L328" s="865"/>
      <c r="M328" s="865"/>
      <c r="N328" s="915"/>
      <c r="O328" s="866"/>
      <c r="P328" s="865"/>
      <c r="Q328" s="865"/>
      <c r="R328" s="865"/>
      <c r="S328" s="869"/>
      <c r="T328" s="869"/>
      <c r="U328" s="865"/>
      <c r="V328" s="865"/>
      <c r="W328" s="865"/>
      <c r="X328" s="865"/>
      <c r="Y328" s="865"/>
      <c r="Z328" s="865"/>
      <c r="AA328" s="865"/>
      <c r="AB328" s="866"/>
      <c r="AC328" s="865"/>
      <c r="AD328" s="865"/>
      <c r="AE328" s="865"/>
      <c r="AF328" s="865"/>
      <c r="AG328" s="865"/>
      <c r="AH328" s="865"/>
      <c r="AI328" s="865"/>
      <c r="AJ328" s="865"/>
      <c r="AK328" s="865"/>
      <c r="AL328" s="865"/>
      <c r="AM328" s="865"/>
      <c r="AN328" s="865"/>
      <c r="AO328" s="865"/>
    </row>
    <row r="329" spans="1:41" ht="15">
      <c r="A329" s="865"/>
      <c r="B329" s="947"/>
      <c r="C329" s="865"/>
      <c r="D329" s="865"/>
      <c r="E329" s="865"/>
      <c r="F329" s="865"/>
      <c r="G329" s="865"/>
      <c r="H329" s="865"/>
      <c r="I329" s="865"/>
      <c r="J329" s="865"/>
      <c r="K329" s="865"/>
      <c r="L329" s="865"/>
      <c r="M329" s="865"/>
      <c r="N329" s="915"/>
      <c r="O329" s="866"/>
      <c r="P329" s="865"/>
      <c r="Q329" s="865"/>
      <c r="R329" s="865"/>
      <c r="S329" s="869"/>
      <c r="T329" s="869"/>
      <c r="U329" s="865"/>
      <c r="V329" s="865"/>
      <c r="W329" s="865"/>
      <c r="X329" s="865"/>
      <c r="Y329" s="865"/>
      <c r="Z329" s="865"/>
      <c r="AA329" s="865"/>
      <c r="AB329" s="866"/>
      <c r="AC329" s="865"/>
      <c r="AD329" s="865"/>
      <c r="AE329" s="865"/>
      <c r="AF329" s="865"/>
      <c r="AG329" s="865"/>
      <c r="AH329" s="865"/>
      <c r="AI329" s="865"/>
      <c r="AJ329" s="865"/>
      <c r="AK329" s="865"/>
      <c r="AL329" s="865"/>
      <c r="AM329" s="865"/>
      <c r="AN329" s="865"/>
      <c r="AO329" s="865"/>
    </row>
    <row r="330" spans="1:41" ht="15">
      <c r="A330" s="865"/>
      <c r="B330" s="947"/>
      <c r="C330" s="865"/>
      <c r="D330" s="865"/>
      <c r="E330" s="865"/>
      <c r="F330" s="865"/>
      <c r="G330" s="865"/>
      <c r="H330" s="865"/>
      <c r="I330" s="865"/>
      <c r="J330" s="865"/>
      <c r="K330" s="865"/>
      <c r="L330" s="865"/>
      <c r="M330" s="865"/>
      <c r="N330" s="915"/>
      <c r="O330" s="866"/>
      <c r="P330" s="865"/>
      <c r="Q330" s="865"/>
      <c r="R330" s="865"/>
      <c r="S330" s="869"/>
      <c r="T330" s="869"/>
      <c r="U330" s="865"/>
      <c r="V330" s="865"/>
      <c r="W330" s="865"/>
      <c r="X330" s="865"/>
      <c r="Y330" s="865"/>
      <c r="Z330" s="865"/>
      <c r="AA330" s="865"/>
      <c r="AB330" s="866"/>
      <c r="AC330" s="865"/>
      <c r="AD330" s="865"/>
      <c r="AE330" s="865"/>
      <c r="AF330" s="865"/>
      <c r="AG330" s="865"/>
      <c r="AH330" s="865"/>
      <c r="AI330" s="865"/>
      <c r="AJ330" s="865"/>
      <c r="AK330" s="865"/>
      <c r="AL330" s="865"/>
      <c r="AM330" s="865"/>
      <c r="AN330" s="865"/>
      <c r="AO330" s="865"/>
    </row>
    <row r="331" spans="1:41" ht="15">
      <c r="A331" s="865"/>
      <c r="B331" s="947"/>
      <c r="C331" s="865"/>
      <c r="D331" s="865"/>
      <c r="E331" s="865"/>
      <c r="F331" s="865"/>
      <c r="G331" s="865"/>
      <c r="H331" s="865"/>
      <c r="I331" s="865"/>
      <c r="J331" s="865"/>
      <c r="K331" s="865"/>
      <c r="L331" s="865"/>
      <c r="M331" s="865"/>
      <c r="N331" s="915"/>
      <c r="O331" s="866"/>
      <c r="P331" s="865"/>
      <c r="Q331" s="865"/>
      <c r="R331" s="865"/>
      <c r="S331" s="869"/>
      <c r="T331" s="869"/>
      <c r="U331" s="865"/>
      <c r="V331" s="865"/>
      <c r="W331" s="865"/>
      <c r="X331" s="865"/>
      <c r="Y331" s="865"/>
      <c r="Z331" s="865"/>
      <c r="AA331" s="865"/>
      <c r="AB331" s="866"/>
      <c r="AC331" s="865"/>
      <c r="AD331" s="865"/>
      <c r="AE331" s="865"/>
      <c r="AF331" s="865"/>
      <c r="AG331" s="865"/>
      <c r="AH331" s="865"/>
      <c r="AI331" s="865"/>
      <c r="AJ331" s="865"/>
      <c r="AK331" s="865"/>
      <c r="AL331" s="865"/>
      <c r="AM331" s="865"/>
      <c r="AN331" s="865"/>
      <c r="AO331" s="865"/>
    </row>
    <row r="332" spans="1:41" ht="15">
      <c r="A332" s="865"/>
      <c r="B332" s="947"/>
      <c r="C332" s="865"/>
      <c r="D332" s="865"/>
      <c r="E332" s="865"/>
      <c r="F332" s="865"/>
      <c r="G332" s="865"/>
      <c r="H332" s="865"/>
      <c r="I332" s="865"/>
      <c r="J332" s="865"/>
      <c r="K332" s="865"/>
      <c r="L332" s="865"/>
      <c r="M332" s="865"/>
      <c r="N332" s="915"/>
      <c r="O332" s="866"/>
      <c r="P332" s="865"/>
      <c r="Q332" s="865"/>
      <c r="R332" s="865"/>
      <c r="S332" s="869"/>
      <c r="T332" s="869"/>
      <c r="U332" s="865"/>
      <c r="V332" s="865"/>
      <c r="W332" s="865"/>
      <c r="X332" s="865"/>
      <c r="Y332" s="865"/>
      <c r="Z332" s="865"/>
      <c r="AA332" s="865"/>
      <c r="AB332" s="866"/>
      <c r="AC332" s="865"/>
      <c r="AD332" s="865"/>
      <c r="AE332" s="865"/>
      <c r="AF332" s="865"/>
      <c r="AG332" s="865"/>
      <c r="AH332" s="865"/>
      <c r="AI332" s="865"/>
      <c r="AJ332" s="865"/>
      <c r="AK332" s="865"/>
      <c r="AL332" s="865"/>
      <c r="AM332" s="865"/>
      <c r="AN332" s="865"/>
      <c r="AO332" s="865"/>
    </row>
    <row r="333" spans="1:41" ht="15">
      <c r="A333" s="865"/>
      <c r="B333" s="947"/>
      <c r="C333" s="865"/>
      <c r="D333" s="865"/>
      <c r="E333" s="865"/>
      <c r="F333" s="865"/>
      <c r="G333" s="865"/>
      <c r="H333" s="865"/>
      <c r="I333" s="865"/>
      <c r="J333" s="865"/>
      <c r="K333" s="865"/>
      <c r="L333" s="865"/>
      <c r="M333" s="865"/>
      <c r="N333" s="915"/>
      <c r="O333" s="866"/>
      <c r="P333" s="865"/>
      <c r="Q333" s="865"/>
      <c r="R333" s="865"/>
      <c r="S333" s="869"/>
      <c r="T333" s="869"/>
      <c r="U333" s="865"/>
      <c r="V333" s="865"/>
      <c r="W333" s="865"/>
      <c r="X333" s="865"/>
      <c r="Y333" s="865"/>
      <c r="Z333" s="865"/>
      <c r="AA333" s="865"/>
      <c r="AB333" s="866"/>
      <c r="AC333" s="865"/>
      <c r="AD333" s="865"/>
      <c r="AE333" s="865"/>
      <c r="AF333" s="865"/>
      <c r="AG333" s="865"/>
      <c r="AH333" s="865"/>
      <c r="AI333" s="865"/>
      <c r="AJ333" s="865"/>
      <c r="AK333" s="865"/>
      <c r="AL333" s="865"/>
      <c r="AM333" s="865"/>
      <c r="AN333" s="865"/>
      <c r="AO333" s="865"/>
    </row>
    <row r="334" spans="1:41" ht="15">
      <c r="A334" s="865"/>
      <c r="B334" s="947"/>
      <c r="C334" s="865"/>
      <c r="D334" s="865"/>
      <c r="E334" s="865"/>
      <c r="F334" s="865"/>
      <c r="G334" s="865"/>
      <c r="H334" s="865"/>
      <c r="I334" s="865"/>
      <c r="J334" s="865"/>
      <c r="K334" s="865"/>
      <c r="L334" s="865"/>
      <c r="M334" s="865"/>
      <c r="N334" s="915"/>
      <c r="O334" s="866"/>
      <c r="P334" s="865"/>
      <c r="Q334" s="865"/>
      <c r="R334" s="865"/>
      <c r="S334" s="869"/>
      <c r="T334" s="869"/>
      <c r="U334" s="865"/>
      <c r="V334" s="865"/>
      <c r="W334" s="865"/>
      <c r="X334" s="865"/>
      <c r="Y334" s="865"/>
      <c r="Z334" s="865"/>
      <c r="AA334" s="865"/>
      <c r="AB334" s="866"/>
      <c r="AC334" s="865"/>
      <c r="AD334" s="865"/>
      <c r="AE334" s="865"/>
      <c r="AF334" s="865"/>
      <c r="AG334" s="865"/>
      <c r="AH334" s="865"/>
      <c r="AI334" s="865"/>
      <c r="AJ334" s="865"/>
      <c r="AK334" s="865"/>
      <c r="AL334" s="865"/>
      <c r="AM334" s="865"/>
      <c r="AN334" s="865"/>
      <c r="AO334" s="865"/>
    </row>
    <row r="335" spans="1:41" ht="15">
      <c r="A335" s="865"/>
      <c r="B335" s="947"/>
      <c r="C335" s="865"/>
      <c r="D335" s="865"/>
      <c r="E335" s="865"/>
      <c r="F335" s="865"/>
      <c r="G335" s="865"/>
      <c r="H335" s="865"/>
      <c r="I335" s="865"/>
      <c r="J335" s="865"/>
      <c r="K335" s="865"/>
      <c r="L335" s="865"/>
      <c r="M335" s="865"/>
      <c r="N335" s="915"/>
      <c r="O335" s="866"/>
      <c r="P335" s="865"/>
      <c r="Q335" s="865"/>
      <c r="R335" s="865"/>
      <c r="S335" s="869"/>
      <c r="T335" s="869"/>
      <c r="U335" s="865"/>
      <c r="V335" s="865"/>
      <c r="W335" s="865"/>
      <c r="X335" s="865"/>
      <c r="Y335" s="865"/>
      <c r="Z335" s="865"/>
      <c r="AA335" s="865"/>
      <c r="AB335" s="866"/>
      <c r="AC335" s="865"/>
      <c r="AD335" s="865"/>
      <c r="AE335" s="865"/>
      <c r="AF335" s="865"/>
      <c r="AG335" s="865"/>
      <c r="AH335" s="865"/>
      <c r="AI335" s="865"/>
      <c r="AJ335" s="865"/>
      <c r="AK335" s="865"/>
      <c r="AL335" s="865"/>
      <c r="AM335" s="865"/>
      <c r="AN335" s="865"/>
      <c r="AO335" s="865"/>
    </row>
    <row r="336" spans="1:41" ht="15">
      <c r="A336" s="865"/>
      <c r="B336" s="947"/>
      <c r="C336" s="865"/>
      <c r="D336" s="865"/>
      <c r="E336" s="865"/>
      <c r="F336" s="865"/>
      <c r="G336" s="865"/>
      <c r="H336" s="865"/>
      <c r="I336" s="865"/>
      <c r="J336" s="865"/>
      <c r="K336" s="865"/>
      <c r="L336" s="865"/>
      <c r="M336" s="865"/>
      <c r="N336" s="915"/>
      <c r="O336" s="866"/>
      <c r="P336" s="865"/>
      <c r="Q336" s="865"/>
      <c r="R336" s="865"/>
      <c r="S336" s="869"/>
      <c r="T336" s="869"/>
      <c r="U336" s="865"/>
      <c r="V336" s="865"/>
      <c r="W336" s="865"/>
      <c r="X336" s="865"/>
      <c r="Y336" s="865"/>
      <c r="Z336" s="865"/>
      <c r="AA336" s="865"/>
      <c r="AB336" s="866"/>
      <c r="AC336" s="865"/>
      <c r="AD336" s="865"/>
      <c r="AE336" s="865"/>
      <c r="AF336" s="865"/>
      <c r="AG336" s="865"/>
      <c r="AH336" s="865"/>
      <c r="AI336" s="865"/>
      <c r="AJ336" s="865"/>
      <c r="AK336" s="865"/>
      <c r="AL336" s="865"/>
      <c r="AM336" s="865"/>
      <c r="AN336" s="865"/>
      <c r="AO336" s="865"/>
    </row>
    <row r="337" spans="1:41" ht="15">
      <c r="A337" s="865"/>
      <c r="B337" s="947"/>
      <c r="C337" s="865"/>
      <c r="D337" s="865"/>
      <c r="E337" s="865"/>
      <c r="F337" s="865"/>
      <c r="G337" s="865"/>
      <c r="H337" s="865"/>
      <c r="I337" s="865"/>
      <c r="J337" s="865"/>
      <c r="K337" s="865"/>
      <c r="L337" s="865"/>
      <c r="M337" s="865"/>
      <c r="N337" s="915"/>
      <c r="O337" s="866"/>
      <c r="P337" s="865"/>
      <c r="Q337" s="865"/>
      <c r="R337" s="865"/>
      <c r="S337" s="869"/>
      <c r="T337" s="869"/>
      <c r="U337" s="865"/>
      <c r="V337" s="865"/>
      <c r="W337" s="865"/>
      <c r="X337" s="865"/>
      <c r="Y337" s="865"/>
      <c r="Z337" s="865"/>
      <c r="AA337" s="865"/>
      <c r="AB337" s="866"/>
      <c r="AC337" s="865"/>
      <c r="AD337" s="865"/>
      <c r="AE337" s="865"/>
      <c r="AF337" s="865"/>
      <c r="AG337" s="865"/>
      <c r="AH337" s="865"/>
      <c r="AI337" s="865"/>
      <c r="AJ337" s="865"/>
      <c r="AK337" s="865"/>
      <c r="AL337" s="865"/>
      <c r="AM337" s="865"/>
      <c r="AN337" s="865"/>
      <c r="AO337" s="865"/>
    </row>
    <row r="338" spans="1:41" ht="15">
      <c r="A338" s="865"/>
      <c r="B338" s="947"/>
      <c r="C338" s="865"/>
      <c r="D338" s="865"/>
      <c r="E338" s="865"/>
      <c r="F338" s="865"/>
      <c r="G338" s="865"/>
      <c r="H338" s="865"/>
      <c r="I338" s="865"/>
      <c r="J338" s="865"/>
      <c r="K338" s="865"/>
      <c r="L338" s="865"/>
      <c r="M338" s="865"/>
      <c r="N338" s="915"/>
      <c r="O338" s="866"/>
      <c r="P338" s="865"/>
      <c r="Q338" s="865"/>
      <c r="R338" s="865"/>
      <c r="S338" s="869"/>
      <c r="T338" s="869"/>
      <c r="U338" s="865"/>
      <c r="V338" s="865"/>
      <c r="W338" s="865"/>
      <c r="X338" s="865"/>
      <c r="Y338" s="865"/>
      <c r="Z338" s="865"/>
      <c r="AA338" s="865"/>
      <c r="AB338" s="866"/>
      <c r="AC338" s="865"/>
      <c r="AD338" s="865"/>
      <c r="AE338" s="865"/>
      <c r="AF338" s="865"/>
      <c r="AG338" s="865"/>
      <c r="AH338" s="865"/>
      <c r="AI338" s="865"/>
      <c r="AJ338" s="865"/>
      <c r="AK338" s="865"/>
      <c r="AL338" s="865"/>
      <c r="AM338" s="865"/>
      <c r="AN338" s="865"/>
      <c r="AO338" s="865"/>
    </row>
    <row r="339" spans="1:41" ht="14.45" customHeight="1">
      <c r="A339" s="865"/>
      <c r="B339" s="947"/>
      <c r="C339" s="865"/>
      <c r="D339" s="865"/>
      <c r="E339" s="865"/>
      <c r="F339" s="865"/>
      <c r="G339" s="865"/>
      <c r="H339" s="865"/>
      <c r="I339" s="865"/>
      <c r="J339" s="865"/>
      <c r="K339" s="865"/>
      <c r="L339" s="865"/>
      <c r="M339" s="865"/>
      <c r="N339" s="865"/>
      <c r="O339" s="865"/>
      <c r="P339" s="865"/>
      <c r="Q339" s="865"/>
      <c r="R339" s="865"/>
      <c r="S339" s="865"/>
      <c r="T339" s="865"/>
      <c r="U339" s="865"/>
      <c r="V339" s="865"/>
      <c r="W339" s="865"/>
      <c r="X339" s="865"/>
      <c r="Y339" s="865"/>
      <c r="Z339" s="865"/>
      <c r="AA339" s="865"/>
      <c r="AB339" s="865"/>
      <c r="AC339" s="865"/>
      <c r="AD339" s="865"/>
      <c r="AE339" s="865"/>
      <c r="AF339" s="865"/>
      <c r="AG339" s="865"/>
      <c r="AH339" s="865"/>
      <c r="AI339" s="865"/>
      <c r="AJ339" s="865"/>
      <c r="AK339" s="865"/>
      <c r="AL339" s="865"/>
      <c r="AM339" s="865"/>
      <c r="AN339" s="865"/>
      <c r="AO339" s="865"/>
    </row>
  </sheetData>
  <mergeCells count="1">
    <mergeCell ref="I1:I4"/>
  </mergeCells>
  <pageMargins left="0.7" right="0.7" top="1.14375" bottom="1.14375" header="0.511811023622047" footer="0.511811023622047"/>
  <pageSetup paperSize="9" orientation="portrait" horizontalDpi="300" verticalDpi="300"/>
  <tableParts count="1">
    <tablePart r:id="rId1"/>
  </tablePar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pageSetUpPr fitToPage="1"/>
  </sheetPr>
  <dimension ref="A1:X55"/>
  <sheetViews>
    <sheetView topLeftCell="A17" workbookViewId="0">
      <selection activeCell="P31" sqref="P31:P35"/>
    </sheetView>
  </sheetViews>
  <sheetFormatPr baseColWidth="10" defaultColWidth="11.42578125" defaultRowHeight="14.45" customHeight="1"/>
  <cols>
    <col min="1" max="1" width="20.7109375" customWidth="1"/>
    <col min="2" max="2" width="3.7109375" customWidth="1"/>
    <col min="3" max="3" width="8.140625" customWidth="1"/>
    <col min="4" max="4" width="17.140625" customWidth="1"/>
    <col min="5" max="5" width="2" customWidth="1"/>
    <col min="6" max="6" width="8.140625" customWidth="1"/>
    <col min="7" max="7" width="17.140625" customWidth="1"/>
    <col min="8" max="8" width="1.85546875" customWidth="1"/>
    <col min="9" max="9" width="8.140625" customWidth="1"/>
    <col min="10" max="10" width="17.140625" customWidth="1"/>
    <col min="11" max="11" width="2.28515625" customWidth="1"/>
    <col min="12" max="12" width="8.140625" customWidth="1"/>
    <col min="13" max="13" width="17.140625" customWidth="1"/>
    <col min="14" max="14" width="3" customWidth="1"/>
    <col min="15" max="15" width="11.42578125" customWidth="1"/>
    <col min="16" max="16" width="12.7109375" customWidth="1"/>
    <col min="17" max="17" width="3" customWidth="1"/>
    <col min="18" max="18" width="10.140625" customWidth="1"/>
    <col min="19" max="19" width="17.85546875" customWidth="1"/>
    <col min="20" max="20" width="16.85546875" customWidth="1"/>
    <col min="21" max="21" width="23.140625" customWidth="1"/>
    <col min="22" max="22" width="22.5703125" customWidth="1"/>
    <col min="23" max="24" width="9.7109375" customWidth="1"/>
    <col min="25" max="25" width="11.42578125" customWidth="1"/>
  </cols>
  <sheetData>
    <row r="1" spans="1:24" ht="15">
      <c r="A1" s="542"/>
      <c r="B1" s="489"/>
      <c r="C1" s="489"/>
      <c r="D1" s="489"/>
      <c r="E1" s="489"/>
      <c r="F1" s="489"/>
      <c r="G1" s="489"/>
      <c r="H1" s="489"/>
      <c r="I1" s="489"/>
      <c r="J1" s="489"/>
      <c r="K1" s="489"/>
      <c r="L1" s="489"/>
      <c r="M1" s="489"/>
      <c r="N1" s="489"/>
      <c r="O1" s="489"/>
      <c r="P1" s="489"/>
      <c r="Q1" s="489"/>
      <c r="R1" s="489"/>
      <c r="S1" s="489"/>
      <c r="T1" s="489"/>
      <c r="U1" s="489"/>
      <c r="V1" s="489"/>
      <c r="W1" s="489"/>
      <c r="X1" s="489"/>
    </row>
    <row r="2" spans="1:24" ht="18">
      <c r="A2" s="566" t="s">
        <v>324</v>
      </c>
      <c r="B2" s="530"/>
      <c r="C2" s="530"/>
      <c r="D2" s="530"/>
      <c r="E2" s="530"/>
      <c r="F2" s="489"/>
      <c r="G2" s="567"/>
      <c r="H2" s="489"/>
      <c r="I2" s="489"/>
      <c r="J2" s="568" t="s">
        <v>1692</v>
      </c>
      <c r="K2" s="489"/>
      <c r="L2" s="489"/>
      <c r="M2" s="489"/>
      <c r="N2" s="489"/>
      <c r="O2" s="489"/>
      <c r="P2" s="489"/>
      <c r="Q2" s="489"/>
      <c r="R2" s="489"/>
      <c r="S2" s="489"/>
      <c r="T2" s="489"/>
      <c r="U2" s="489"/>
      <c r="V2" s="489"/>
      <c r="W2" s="489"/>
      <c r="X2" s="489"/>
    </row>
    <row r="3" spans="1:24" ht="18">
      <c r="A3" s="569"/>
      <c r="B3" s="530"/>
      <c r="C3" s="530"/>
      <c r="D3" s="530"/>
      <c r="E3" s="530"/>
      <c r="F3" s="489"/>
      <c r="G3" s="570"/>
      <c r="H3" s="570"/>
      <c r="I3" s="489"/>
      <c r="J3" s="489"/>
      <c r="K3" s="489"/>
      <c r="L3" s="489"/>
      <c r="M3" s="489"/>
      <c r="N3" s="489"/>
      <c r="O3" s="489"/>
      <c r="P3" s="489"/>
      <c r="Q3" s="489"/>
      <c r="R3" s="489"/>
      <c r="S3" s="489"/>
      <c r="T3" s="489"/>
      <c r="U3" s="489"/>
      <c r="V3" s="489"/>
      <c r="W3" s="489"/>
      <c r="X3" s="489"/>
    </row>
    <row r="4" spans="1:24" ht="18">
      <c r="A4" s="569"/>
      <c r="B4" s="530"/>
      <c r="C4" s="530"/>
      <c r="D4" s="530"/>
      <c r="E4" s="530"/>
      <c r="F4" s="489"/>
      <c r="G4" s="1226">
        <f>+'INFO PROJET'!B12</f>
        <v>0</v>
      </c>
      <c r="H4" s="1227"/>
      <c r="I4" s="1227"/>
      <c r="J4" s="1227"/>
      <c r="K4" s="567"/>
      <c r="L4" s="567"/>
      <c r="M4" s="1227" t="s">
        <v>221</v>
      </c>
      <c r="N4" s="1227"/>
      <c r="O4" s="1227"/>
      <c r="P4" s="1227"/>
      <c r="Q4" s="489"/>
      <c r="R4" s="489"/>
      <c r="S4" s="489"/>
      <c r="T4" s="489"/>
      <c r="U4" s="489"/>
      <c r="V4" s="489"/>
      <c r="W4" s="489"/>
      <c r="X4" s="489"/>
    </row>
    <row r="5" spans="1:24" ht="15">
      <c r="A5" s="571" t="s">
        <v>222</v>
      </c>
      <c r="B5" s="572"/>
      <c r="C5" s="530"/>
      <c r="D5" s="530">
        <f>+'INFO PROJET'!B3:B3</f>
        <v>0</v>
      </c>
      <c r="E5" s="530"/>
      <c r="F5" s="489"/>
      <c r="G5" s="573"/>
      <c r="H5" s="492"/>
      <c r="I5" s="489"/>
      <c r="J5" s="489"/>
      <c r="K5" s="489"/>
      <c r="L5" s="489"/>
      <c r="M5" s="573"/>
      <c r="N5" s="492"/>
      <c r="O5" s="489"/>
      <c r="P5" s="489"/>
      <c r="Q5" s="489"/>
      <c r="R5" s="489"/>
      <c r="S5" s="489"/>
      <c r="T5" s="489"/>
      <c r="U5" s="489"/>
      <c r="V5" s="489"/>
      <c r="W5" s="489"/>
      <c r="X5" s="489"/>
    </row>
    <row r="6" spans="1:24" ht="16.5" customHeight="1">
      <c r="A6" s="571"/>
      <c r="B6" s="574"/>
      <c r="C6" s="530"/>
      <c r="D6" s="530"/>
      <c r="E6" s="530"/>
      <c r="F6" s="489"/>
      <c r="G6" s="489"/>
      <c r="H6" s="489"/>
      <c r="I6" s="489"/>
      <c r="J6" s="489"/>
      <c r="K6" s="489"/>
      <c r="L6" s="489"/>
      <c r="M6" s="489"/>
      <c r="N6" s="489"/>
      <c r="O6" s="489"/>
      <c r="P6" s="489"/>
      <c r="Q6" s="489"/>
      <c r="R6" s="489"/>
      <c r="S6" s="489"/>
      <c r="T6" s="489"/>
      <c r="U6" s="489"/>
      <c r="V6" s="489"/>
      <c r="W6" s="489"/>
      <c r="X6" s="489"/>
    </row>
    <row r="7" spans="1:24" ht="15">
      <c r="A7" s="571" t="s">
        <v>223</v>
      </c>
      <c r="B7" s="574"/>
      <c r="C7" s="530"/>
      <c r="D7" s="569" t="str">
        <f>+'INFO PROJET'!H13&amp;" - "&amp;'INFO PROJET'!H14</f>
        <v>01/01/2024 - 31/12/2028</v>
      </c>
      <c r="E7" s="530"/>
      <c r="F7" s="489"/>
      <c r="G7" s="575"/>
      <c r="H7" s="492"/>
      <c r="I7" s="489"/>
      <c r="J7" s="489"/>
      <c r="K7" s="489"/>
      <c r="L7" s="489"/>
      <c r="M7" s="575"/>
      <c r="N7" s="492"/>
      <c r="O7" s="489"/>
      <c r="P7" s="489"/>
      <c r="Q7" s="489"/>
      <c r="R7" s="489"/>
      <c r="S7" s="489"/>
      <c r="T7" s="489"/>
      <c r="U7" s="489"/>
      <c r="V7" s="489"/>
      <c r="W7" s="489"/>
      <c r="X7" s="489"/>
    </row>
    <row r="8" spans="1:24" ht="15">
      <c r="A8" s="571" t="s">
        <v>224</v>
      </c>
      <c r="B8" s="572"/>
      <c r="C8" s="530"/>
      <c r="D8" s="576"/>
      <c r="E8" s="530"/>
      <c r="F8" s="489"/>
      <c r="G8" s="489"/>
      <c r="H8" s="489"/>
      <c r="I8" s="489"/>
      <c r="J8" s="489"/>
      <c r="K8" s="489"/>
      <c r="L8" s="489"/>
      <c r="M8" s="577">
        <f>+D8</f>
        <v>0</v>
      </c>
      <c r="N8" s="489"/>
      <c r="O8" s="489"/>
      <c r="P8" s="489"/>
      <c r="Q8" s="489"/>
      <c r="R8" s="489"/>
      <c r="S8" s="489"/>
      <c r="T8" s="489"/>
      <c r="U8" s="489"/>
      <c r="V8" s="489"/>
      <c r="W8" s="489"/>
      <c r="X8" s="489"/>
    </row>
    <row r="9" spans="1:24" ht="15">
      <c r="A9" s="571" t="s">
        <v>225</v>
      </c>
      <c r="B9" s="572"/>
      <c r="C9" s="530"/>
      <c r="D9" s="576" t="s">
        <v>221</v>
      </c>
      <c r="E9" s="530"/>
      <c r="F9" s="489"/>
      <c r="G9" s="489"/>
      <c r="H9" s="489"/>
      <c r="I9" s="489"/>
      <c r="J9" s="489"/>
      <c r="K9" s="489"/>
      <c r="L9" s="489"/>
      <c r="M9" s="489"/>
      <c r="N9" s="489"/>
      <c r="O9" s="489"/>
      <c r="P9" s="489"/>
      <c r="Q9" s="489"/>
      <c r="R9" s="489"/>
      <c r="S9" s="489"/>
      <c r="T9" s="489"/>
      <c r="U9" s="489"/>
      <c r="V9" s="489"/>
      <c r="W9" s="489"/>
      <c r="X9" s="489"/>
    </row>
    <row r="10" spans="1:24" ht="15">
      <c r="A10" s="530" t="s">
        <v>226</v>
      </c>
      <c r="B10" s="530"/>
      <c r="C10" s="530"/>
      <c r="D10" s="578">
        <f>'INFO PROJET'!B22</f>
        <v>0</v>
      </c>
      <c r="E10" s="530"/>
      <c r="F10" s="489"/>
      <c r="G10" s="489"/>
      <c r="H10" s="489"/>
      <c r="I10" s="489"/>
      <c r="J10" s="489"/>
      <c r="K10" s="489"/>
      <c r="L10" s="489"/>
      <c r="M10" s="489"/>
      <c r="N10" s="489"/>
      <c r="O10" s="489"/>
      <c r="P10" s="489"/>
      <c r="Q10" s="489"/>
      <c r="R10" s="489"/>
      <c r="S10" s="489"/>
      <c r="T10" s="489"/>
      <c r="U10" s="489"/>
      <c r="V10" s="489"/>
      <c r="W10" s="489"/>
      <c r="X10" s="489"/>
    </row>
    <row r="11" spans="1:24" ht="15">
      <c r="A11" s="530"/>
      <c r="B11" s="530"/>
      <c r="C11" s="530"/>
      <c r="D11" s="530"/>
      <c r="E11" s="530"/>
      <c r="F11" s="489"/>
      <c r="G11" s="489"/>
      <c r="H11" s="528"/>
      <c r="I11" s="489"/>
      <c r="J11" s="489"/>
      <c r="K11" s="489"/>
      <c r="L11" s="489"/>
      <c r="M11" s="489"/>
      <c r="N11" s="528"/>
      <c r="O11" s="489"/>
      <c r="P11" s="489"/>
      <c r="Q11" s="489"/>
      <c r="R11" s="489"/>
      <c r="S11" s="489"/>
      <c r="T11" s="489"/>
      <c r="U11" s="489"/>
      <c r="V11" s="489"/>
      <c r="W11" s="489"/>
      <c r="X11" s="489"/>
    </row>
    <row r="12" spans="1:24" ht="15">
      <c r="A12" s="530" t="s">
        <v>325</v>
      </c>
      <c r="B12" s="530"/>
      <c r="C12" s="530"/>
      <c r="D12" s="489"/>
      <c r="E12" s="489"/>
      <c r="F12" s="489"/>
      <c r="G12" s="530"/>
      <c r="H12" s="489"/>
      <c r="I12" s="489"/>
      <c r="J12" s="529">
        <f>+'A3 Financial Monitoring'!J37</f>
        <v>0</v>
      </c>
      <c r="K12" s="489"/>
      <c r="L12" s="489"/>
      <c r="M12" s="530"/>
      <c r="N12" s="489"/>
      <c r="O12" s="489"/>
      <c r="P12" s="529">
        <f>+'A3 Financial Monitoring'!P37</f>
        <v>0</v>
      </c>
      <c r="Q12" s="489"/>
      <c r="R12" s="489"/>
      <c r="S12" s="489"/>
      <c r="T12" s="489"/>
      <c r="U12" s="489"/>
      <c r="V12" s="489"/>
      <c r="W12" s="489"/>
      <c r="X12" s="489"/>
    </row>
    <row r="13" spans="1:24" ht="15">
      <c r="A13" s="646"/>
      <c r="B13" s="646"/>
      <c r="C13" s="646"/>
      <c r="D13" s="647"/>
      <c r="E13" s="647"/>
      <c r="F13" s="647"/>
      <c r="G13" s="646" t="s">
        <v>1714</v>
      </c>
      <c r="H13" s="647"/>
      <c r="I13" s="647"/>
      <c r="J13" s="646"/>
      <c r="K13" s="647"/>
      <c r="L13" s="647"/>
      <c r="M13" s="646" t="s">
        <v>1714</v>
      </c>
      <c r="N13" s="647"/>
      <c r="O13" s="647"/>
      <c r="P13" s="646"/>
      <c r="Q13" s="647"/>
      <c r="R13" s="647"/>
      <c r="S13" s="647"/>
      <c r="T13" s="647"/>
      <c r="U13" s="647"/>
      <c r="V13" s="647"/>
      <c r="W13" s="647"/>
      <c r="X13" s="647"/>
    </row>
    <row r="14" spans="1:24" ht="15">
      <c r="A14" s="646" t="s">
        <v>326</v>
      </c>
      <c r="B14" s="648"/>
      <c r="C14" s="647"/>
      <c r="D14" s="648" t="s">
        <v>327</v>
      </c>
      <c r="E14" s="647"/>
      <c r="F14" s="647"/>
      <c r="G14" s="649">
        <f>SUMIFS('A4 Banque'!H:H,'A4 Banque'!A:A,Table!$A$3,'A4 Banque'!R:R,"1")+SUMIFS('A4 Cash'!H:H,'A4 Cash'!A:A,Table!$A$3,'A4 Cash'!R:R,"1")</f>
        <v>0</v>
      </c>
      <c r="H14" s="647"/>
      <c r="I14" s="647"/>
      <c r="J14" s="646"/>
      <c r="K14" s="647"/>
      <c r="L14" s="647"/>
      <c r="M14" s="649">
        <f>SUMIFS('A4 Banque'!L:L,'A4 Banque'!A:A,Table!$A$3,'A4 Banque'!R:R,"1")+SUMIFS('A4 Cash'!L:L,'A4 Cash'!A:A,Table!$A$3,'A4 Cash'!R:R,"1")</f>
        <v>0</v>
      </c>
      <c r="N14" s="647"/>
      <c r="O14" s="647"/>
      <c r="P14" s="646"/>
      <c r="Q14" s="647"/>
      <c r="R14" s="647"/>
      <c r="S14" s="647"/>
      <c r="T14" s="647"/>
      <c r="U14" s="647"/>
      <c r="V14" s="647"/>
      <c r="W14" s="647"/>
      <c r="X14" s="647"/>
    </row>
    <row r="15" spans="1:24" ht="15">
      <c r="A15" s="646"/>
      <c r="B15" s="648"/>
      <c r="C15" s="647"/>
      <c r="D15" s="648" t="s">
        <v>328</v>
      </c>
      <c r="E15" s="647"/>
      <c r="F15" s="647"/>
      <c r="G15" s="649">
        <f>SUMIFS('A4 Banque'!H:H,'A4 Banque'!A:A,Table!$A$3,'A4 Banque'!R:R,"2")+SUMIFS('A4 Cash'!H:H,'A4 Cash'!A:A,Table!$A$3,'A4 Cash'!R:R,"2")</f>
        <v>0</v>
      </c>
      <c r="H15" s="647"/>
      <c r="I15" s="647"/>
      <c r="J15" s="646"/>
      <c r="K15" s="647"/>
      <c r="L15" s="647"/>
      <c r="M15" s="649">
        <f>SUMIFS('A4 Banque'!L:L,'A4 Banque'!A:A,Table!$A$3,'A4 Banque'!R:R,"2")+SUMIFS('A4 Cash'!L:L,'A4 Cash'!A:A,Table!$A$3,'A4 Cash'!R:R,"2")</f>
        <v>0</v>
      </c>
      <c r="N15" s="647"/>
      <c r="O15" s="647"/>
      <c r="P15" s="646"/>
      <c r="Q15" s="647"/>
      <c r="R15" s="647"/>
      <c r="S15" s="647"/>
      <c r="T15" s="647"/>
      <c r="U15" s="647"/>
      <c r="V15" s="647"/>
      <c r="W15" s="647"/>
      <c r="X15" s="647"/>
    </row>
    <row r="16" spans="1:24" ht="15">
      <c r="A16" s="646"/>
      <c r="B16" s="648"/>
      <c r="C16" s="647"/>
      <c r="D16" s="648" t="s">
        <v>329</v>
      </c>
      <c r="E16" s="647"/>
      <c r="F16" s="647"/>
      <c r="G16" s="649">
        <f>SUMIFS('A4 Banque'!H:H,'A4 Banque'!A:A,Table!$A$3,'A4 Banque'!R:R,"3")+SUMIFS('A4 Cash'!H:H,'A4 Cash'!A:A,Table!$A$3,'A4 Cash'!R:R,"3")</f>
        <v>0</v>
      </c>
      <c r="H16" s="647"/>
      <c r="I16" s="647"/>
      <c r="J16" s="646"/>
      <c r="K16" s="647"/>
      <c r="L16" s="647"/>
      <c r="M16" s="649">
        <f>SUMIFS('A4 Banque'!L:L,'A4 Banque'!A:A,Table!$A$3,'A4 Banque'!R:R,"3")+SUMIFS('A4 Cash'!L:L,'A4 Cash'!A:A,Table!$A$3,'A4 Cash'!R:R,"3")</f>
        <v>0</v>
      </c>
      <c r="N16" s="647"/>
      <c r="O16" s="647"/>
      <c r="P16" s="646"/>
      <c r="Q16" s="647"/>
      <c r="R16" s="647"/>
      <c r="S16" s="647"/>
      <c r="T16" s="647"/>
      <c r="U16" s="647"/>
      <c r="V16" s="647"/>
      <c r="W16" s="647"/>
      <c r="X16" s="647"/>
    </row>
    <row r="17" spans="1:24" ht="15">
      <c r="A17" s="646"/>
      <c r="B17" s="648"/>
      <c r="C17" s="647"/>
      <c r="D17" s="648" t="s">
        <v>330</v>
      </c>
      <c r="E17" s="647"/>
      <c r="F17" s="647"/>
      <c r="G17" s="649">
        <f>SUMIFS('A4 Banque'!H:H,'A4 Banque'!A:A,Table!$A$3,'A4 Banque'!R:R,"4")+SUMIFS('A4 Cash'!H:H,'A4 Cash'!A:A,Table!$A$3,'A4 Cash'!R:R,"4")</f>
        <v>0</v>
      </c>
      <c r="H17" s="647"/>
      <c r="I17" s="647"/>
      <c r="J17" s="646"/>
      <c r="K17" s="647"/>
      <c r="L17" s="647"/>
      <c r="M17" s="649">
        <f>SUMIFS('A4 Banque'!L:L,'A4 Banque'!A:A,Table!$A$3,'A4 Banque'!R:R,"4")+SUMIFS('A4 Cash'!L:L,'A4 Cash'!A:A,Table!$A$3,'A4 Cash'!R:R,"4")</f>
        <v>0</v>
      </c>
      <c r="N17" s="647"/>
      <c r="O17" s="647"/>
      <c r="P17" s="646"/>
      <c r="Q17" s="647"/>
      <c r="R17" s="647"/>
      <c r="S17" s="647"/>
      <c r="T17" s="647"/>
      <c r="U17" s="647"/>
      <c r="V17" s="647"/>
      <c r="W17" s="647"/>
      <c r="X17" s="647"/>
    </row>
    <row r="18" spans="1:24" ht="15">
      <c r="A18" s="646"/>
      <c r="B18" s="646" t="s">
        <v>234</v>
      </c>
      <c r="C18" s="647"/>
      <c r="D18" s="646"/>
      <c r="E18" s="647"/>
      <c r="F18" s="647"/>
      <c r="G18" s="649"/>
      <c r="H18" s="647"/>
      <c r="I18" s="647"/>
      <c r="J18" s="646"/>
      <c r="K18" s="647"/>
      <c r="L18" s="647"/>
      <c r="M18" s="649"/>
      <c r="N18" s="647"/>
      <c r="O18" s="647"/>
      <c r="P18" s="646"/>
      <c r="Q18" s="647"/>
      <c r="R18" s="647"/>
      <c r="S18" s="647"/>
      <c r="T18" s="647"/>
      <c r="U18" s="647"/>
      <c r="V18" s="647"/>
      <c r="W18" s="647"/>
      <c r="X18" s="647"/>
    </row>
    <row r="19" spans="1:24" ht="15">
      <c r="A19" s="646"/>
      <c r="B19" s="646" t="s">
        <v>235</v>
      </c>
      <c r="C19" s="647"/>
      <c r="D19" s="646"/>
      <c r="E19" s="647"/>
      <c r="F19" s="647"/>
      <c r="G19" s="646"/>
      <c r="H19" s="647"/>
      <c r="I19" s="647"/>
      <c r="J19" s="650">
        <f>SUM(G14:G18)</f>
        <v>0</v>
      </c>
      <c r="K19" s="647"/>
      <c r="L19" s="647"/>
      <c r="M19" s="646"/>
      <c r="N19" s="647"/>
      <c r="O19" s="647"/>
      <c r="P19" s="650">
        <f>SUM(M14:M18)</f>
        <v>0</v>
      </c>
      <c r="Q19" s="647"/>
      <c r="R19" s="647"/>
      <c r="S19" s="647"/>
      <c r="T19" s="647"/>
      <c r="U19" s="647"/>
      <c r="V19" s="647"/>
      <c r="W19" s="647"/>
      <c r="X19" s="647"/>
    </row>
    <row r="20" spans="1:24" ht="15">
      <c r="A20" s="651"/>
      <c r="B20" s="651"/>
      <c r="C20" s="652"/>
      <c r="D20" s="651"/>
      <c r="E20" s="652"/>
      <c r="F20" s="652"/>
      <c r="G20" s="651" t="s">
        <v>1716</v>
      </c>
      <c r="H20" s="652"/>
      <c r="I20" s="652"/>
      <c r="J20" s="653"/>
      <c r="K20" s="652"/>
      <c r="L20" s="652"/>
      <c r="M20" s="651" t="s">
        <v>1716</v>
      </c>
      <c r="N20" s="652"/>
      <c r="O20" s="652"/>
      <c r="P20" s="653"/>
      <c r="Q20" s="652"/>
      <c r="R20" s="652"/>
      <c r="S20" s="652"/>
      <c r="T20" s="652"/>
      <c r="U20" s="652"/>
      <c r="V20" s="652"/>
      <c r="W20" s="652"/>
      <c r="X20" s="652"/>
    </row>
    <row r="21" spans="1:24" ht="15">
      <c r="A21" s="651" t="s">
        <v>1715</v>
      </c>
      <c r="B21" s="654"/>
      <c r="C21" s="652"/>
      <c r="D21" s="654" t="s">
        <v>327</v>
      </c>
      <c r="E21" s="652"/>
      <c r="F21" s="652"/>
      <c r="G21" s="655">
        <f>+SUMIFS('A4 Cash'!H:H,'A4 Cash'!A:A,Table!$A$4,'A4 Cash'!R:R,"1")+SUMIFS('A4 Banque'!H:H,'A4 Banque'!A:A,Table!$A$4,'A4 Banque'!R:R,"1")-SUMIFS('A4 Cash'!I:I,'A4 Cash'!A:A,Table!$A$4,'A4 Cash'!R:R,"1")-SUMIFS('A4 Banque'!I:I,'A4 Banque'!A:A,Table!$A$4,'A4 Banque'!R:R,"1")</f>
        <v>0</v>
      </c>
      <c r="H21" s="652"/>
      <c r="I21" s="652"/>
      <c r="J21" s="651"/>
      <c r="K21" s="652"/>
      <c r="L21" s="652"/>
      <c r="M21" s="655">
        <f>+SUMIFS('A4 Cash'!L:L,'A4 Cash'!A:A,Table!$A$4,'A4 Cash'!R:R,"1")+SUMIFS('A4 Banque'!L:L,'A4 Banque'!A:A,Table!$A$4,'A4 Banque'!R:R,"1")</f>
        <v>0</v>
      </c>
      <c r="N21" s="652"/>
      <c r="O21" s="652"/>
      <c r="P21" s="651"/>
      <c r="Q21" s="652"/>
      <c r="R21" s="652"/>
      <c r="S21" s="652"/>
      <c r="T21" s="652"/>
      <c r="U21" s="652"/>
      <c r="V21" s="652"/>
      <c r="W21" s="652"/>
      <c r="X21" s="652"/>
    </row>
    <row r="22" spans="1:24" ht="15">
      <c r="A22" s="651"/>
      <c r="B22" s="654"/>
      <c r="C22" s="652"/>
      <c r="D22" s="654" t="s">
        <v>328</v>
      </c>
      <c r="E22" s="652"/>
      <c r="F22" s="652"/>
      <c r="G22" s="655">
        <f>+SUMIFS('A4 Cash'!H:H,'A4 Cash'!A:A,Table!$A$4,'A4 Cash'!R:R,"2")+SUMIFS('A4 Banque'!H:H,'A4 Banque'!A:A,Table!$A$4,'A4 Banque'!R:R,"2")-SUMIFS('A4 Cash'!I:I,'A4 Cash'!A:A,Table!$A$4,'A4 Cash'!R:R,"2")-SUMIFS('A4 Banque'!I:I,'A4 Banque'!A:A,Table!$A$4,'A4 Banque'!R:R,"2")</f>
        <v>0</v>
      </c>
      <c r="H22" s="652"/>
      <c r="I22" s="652"/>
      <c r="J22" s="651"/>
      <c r="K22" s="652"/>
      <c r="L22" s="652"/>
      <c r="M22" s="655">
        <f>+SUMIFS('A4 Cash'!L:L,'A4 Cash'!A:A,Table!$A$4,'A4 Cash'!R:R,"2")+SUMIFS('A4 Banque'!L:L,'A4 Banque'!A:A,Table!$A$4,'A4 Banque'!R:R,"2")</f>
        <v>0</v>
      </c>
      <c r="N22" s="652"/>
      <c r="O22" s="652"/>
      <c r="P22" s="651"/>
      <c r="Q22" s="652"/>
      <c r="R22" s="652"/>
      <c r="S22" s="652"/>
      <c r="T22" s="652"/>
      <c r="U22" s="652"/>
      <c r="V22" s="652"/>
      <c r="W22" s="652"/>
      <c r="X22" s="652"/>
    </row>
    <row r="23" spans="1:24" ht="15">
      <c r="A23" s="651"/>
      <c r="B23" s="654"/>
      <c r="C23" s="652"/>
      <c r="D23" s="654" t="s">
        <v>329</v>
      </c>
      <c r="E23" s="652"/>
      <c r="F23" s="652"/>
      <c r="G23" s="655">
        <f>+SUMIFS('A4 Cash'!H:H,'A4 Cash'!A:A,Table!$A$4,'A4 Cash'!R:R,"3")+SUMIFS('A4 Banque'!H:H,'A4 Banque'!A:A,Table!$A$4,'A4 Banque'!R:R,"3")-SUMIFS('A4 Cash'!I:I,'A4 Cash'!A:A,Table!$A$4,'A4 Cash'!R:R,"3")-SUMIFS('A4 Banque'!I:I,'A4 Banque'!A:A,Table!$A$4,'A4 Banque'!R:R,"3")</f>
        <v>0</v>
      </c>
      <c r="H23" s="652"/>
      <c r="I23" s="652"/>
      <c r="J23" s="651"/>
      <c r="K23" s="652"/>
      <c r="L23" s="652"/>
      <c r="M23" s="655">
        <f>+SUMIFS('A4 Cash'!L:L,'A4 Cash'!A:A,Table!$A$4,'A4 Cash'!R:R,"3")+SUMIFS('A4 Banque'!L:L,'A4 Banque'!A:A,Table!$A$4,'A4 Banque'!R:R,"3")</f>
        <v>0</v>
      </c>
      <c r="N23" s="652"/>
      <c r="O23" s="652"/>
      <c r="P23" s="651"/>
      <c r="Q23" s="652"/>
      <c r="R23" s="652"/>
      <c r="S23" s="652"/>
      <c r="T23" s="652"/>
      <c r="U23" s="652"/>
      <c r="V23" s="652"/>
      <c r="W23" s="652"/>
      <c r="X23" s="652"/>
    </row>
    <row r="24" spans="1:24" ht="15">
      <c r="A24" s="651"/>
      <c r="B24" s="654"/>
      <c r="C24" s="652"/>
      <c r="D24" s="654" t="s">
        <v>330</v>
      </c>
      <c r="E24" s="652"/>
      <c r="F24" s="652"/>
      <c r="G24" s="655">
        <f>+SUMIFS('A4 Cash'!H:H,'A4 Cash'!A:A,Table!$A$4,'A4 Cash'!R:R,"4")+SUMIFS('A4 Banque'!H:H,'A4 Banque'!A:A,Table!$A$4,'A4 Banque'!R:R,"4")-SUMIFS('A4 Cash'!I:I,'A4 Cash'!A:A,Table!$A$4,'A4 Cash'!R:R,"4")-SUMIFS('A4 Banque'!I:I,'A4 Banque'!A:A,Table!$A$4,'A4 Banque'!R:R,"4")</f>
        <v>0</v>
      </c>
      <c r="H24" s="652"/>
      <c r="I24" s="652"/>
      <c r="J24" s="651"/>
      <c r="K24" s="652"/>
      <c r="L24" s="652"/>
      <c r="M24" s="655">
        <f>+SUMIFS('A4 Cash'!L:L,'A4 Cash'!A:A,Table!$A$4,'A4 Cash'!R:R,"4")+SUMIFS('A4 Banque'!L:L,'A4 Banque'!A:A,Table!$A$4,'A4 Banque'!R:R,"4")</f>
        <v>0</v>
      </c>
      <c r="N24" s="652"/>
      <c r="O24" s="652"/>
      <c r="P24" s="651"/>
      <c r="Q24" s="652"/>
      <c r="R24" s="652"/>
      <c r="S24" s="652"/>
      <c r="T24" s="652"/>
      <c r="U24" s="652"/>
      <c r="V24" s="652"/>
      <c r="W24" s="652"/>
      <c r="X24" s="652"/>
    </row>
    <row r="25" spans="1:24" ht="15">
      <c r="A25" s="651"/>
      <c r="B25" s="651" t="s">
        <v>1498</v>
      </c>
      <c r="C25" s="652"/>
      <c r="D25" s="651"/>
      <c r="E25" s="652"/>
      <c r="F25" s="652"/>
      <c r="G25" s="655">
        <f>SUMIFS('A4 Banque'!H:H,'A4 Banque'!A:A,'A4 Financial Monitoring'!B25)+SUMIFS('A4 Cash'!H:H,'A4 Cash'!A:A,'A4 Financial Monitoring'!B25)</f>
        <v>0</v>
      </c>
      <c r="H25" s="652"/>
      <c r="I25" s="652"/>
      <c r="J25" s="651"/>
      <c r="K25" s="652"/>
      <c r="L25" s="652"/>
      <c r="M25" s="655">
        <f>SUMIFS('A4 Banque'!L:L,'A4 Banque'!A:A,'A4 Financial Monitoring'!B25)+SUMIFS('A4 Cash'!L:L,'A4 Cash'!A:A,'A4 Financial Monitoring'!B25)</f>
        <v>0</v>
      </c>
      <c r="N25" s="652"/>
      <c r="O25" s="652"/>
      <c r="P25" s="651"/>
      <c r="Q25" s="652"/>
      <c r="R25" s="652"/>
      <c r="S25" s="652"/>
      <c r="T25" s="652"/>
      <c r="U25" s="652"/>
      <c r="V25" s="652"/>
      <c r="W25" s="652"/>
      <c r="X25" s="652"/>
    </row>
    <row r="26" spans="1:24" ht="15">
      <c r="A26" s="651"/>
      <c r="B26" s="651" t="s">
        <v>331</v>
      </c>
      <c r="C26" s="652"/>
      <c r="D26" s="651"/>
      <c r="E26" s="652"/>
      <c r="F26" s="652"/>
      <c r="G26" s="651"/>
      <c r="H26" s="652"/>
      <c r="I26" s="652"/>
      <c r="J26" s="656">
        <f>SUM(G21:G25)</f>
        <v>0</v>
      </c>
      <c r="K26" s="652"/>
      <c r="L26" s="652"/>
      <c r="M26" s="651"/>
      <c r="N26" s="652"/>
      <c r="O26" s="652"/>
      <c r="P26" s="656">
        <f>SUM(M21:M25)</f>
        <v>0</v>
      </c>
      <c r="Q26" s="652"/>
      <c r="R26" s="652"/>
      <c r="S26" s="652"/>
      <c r="T26" s="652"/>
      <c r="U26" s="652"/>
      <c r="V26" s="652"/>
      <c r="W26" s="652"/>
      <c r="X26" s="652"/>
    </row>
    <row r="27" spans="1:24" ht="15">
      <c r="A27" s="530"/>
      <c r="B27" s="530"/>
      <c r="C27" s="489"/>
      <c r="D27" s="530"/>
      <c r="E27" s="489"/>
      <c r="F27" s="489"/>
      <c r="G27" s="530"/>
      <c r="H27" s="489"/>
      <c r="I27" s="489"/>
      <c r="J27" s="532"/>
      <c r="K27" s="489"/>
      <c r="L27" s="489"/>
      <c r="M27" s="530"/>
      <c r="N27" s="489"/>
      <c r="O27" s="489"/>
      <c r="P27" s="532"/>
      <c r="Q27" s="489"/>
      <c r="R27" s="489"/>
      <c r="S27" s="489"/>
      <c r="T27" s="489"/>
      <c r="U27" s="489"/>
      <c r="V27" s="489"/>
      <c r="W27" s="489"/>
      <c r="X27" s="489"/>
    </row>
    <row r="28" spans="1:24" ht="15">
      <c r="A28" s="530"/>
      <c r="B28" s="530"/>
      <c r="C28" s="489"/>
      <c r="D28" s="530"/>
      <c r="E28" s="489"/>
      <c r="F28" s="489"/>
      <c r="G28" s="530"/>
      <c r="H28" s="489"/>
      <c r="I28" s="489"/>
      <c r="J28" s="530"/>
      <c r="K28" s="489"/>
      <c r="L28" s="489"/>
      <c r="M28" s="530"/>
      <c r="N28" s="489"/>
      <c r="O28" s="489"/>
      <c r="P28" s="530"/>
      <c r="Q28" s="489"/>
      <c r="R28" s="489"/>
      <c r="S28" s="489"/>
      <c r="T28" s="489"/>
      <c r="U28" s="489"/>
      <c r="V28" s="489"/>
      <c r="W28" s="489"/>
      <c r="X28" s="489"/>
    </row>
    <row r="29" spans="1:24" ht="15">
      <c r="A29" s="569"/>
      <c r="B29" s="569" t="s">
        <v>332</v>
      </c>
      <c r="C29" s="493"/>
      <c r="D29" s="569"/>
      <c r="E29" s="493"/>
      <c r="F29" s="493"/>
      <c r="G29" s="569"/>
      <c r="H29" s="493"/>
      <c r="I29" s="493"/>
      <c r="J29" s="534">
        <f>+J26+J19+J12</f>
        <v>0</v>
      </c>
      <c r="K29" s="493"/>
      <c r="L29" s="493"/>
      <c r="M29" s="569"/>
      <c r="N29" s="493"/>
      <c r="O29" s="493"/>
      <c r="P29" s="534">
        <f>+P26+P19+P12</f>
        <v>0</v>
      </c>
      <c r="Q29" s="493"/>
      <c r="R29" s="493"/>
      <c r="S29" s="493"/>
      <c r="T29" s="493"/>
      <c r="U29" s="493"/>
      <c r="V29" s="493"/>
      <c r="W29" s="493"/>
      <c r="X29" s="493"/>
    </row>
    <row r="30" spans="1:24" ht="15">
      <c r="A30" s="569"/>
      <c r="B30" s="569"/>
      <c r="C30" s="493"/>
      <c r="D30" s="569"/>
      <c r="E30" s="493"/>
      <c r="F30" s="493"/>
      <c r="G30" s="569"/>
      <c r="H30" s="493"/>
      <c r="I30" s="493"/>
      <c r="J30" s="757"/>
      <c r="K30" s="493"/>
      <c r="L30" s="493"/>
      <c r="M30" s="569"/>
      <c r="N30" s="493"/>
      <c r="O30" s="493"/>
      <c r="P30" s="757"/>
      <c r="Q30" s="493"/>
      <c r="R30" s="493"/>
      <c r="S30" s="493"/>
      <c r="T30" s="493"/>
      <c r="U30" s="493"/>
      <c r="V30" s="493"/>
      <c r="W30" s="493"/>
      <c r="X30" s="493"/>
    </row>
    <row r="31" spans="1:24" ht="15">
      <c r="A31" s="657" t="s">
        <v>333</v>
      </c>
      <c r="B31" s="657" t="s">
        <v>334</v>
      </c>
      <c r="C31" s="605"/>
      <c r="D31" s="657"/>
      <c r="E31" s="605"/>
      <c r="F31" s="605"/>
      <c r="G31" s="657"/>
      <c r="H31" s="605"/>
      <c r="I31" s="605"/>
      <c r="J31" s="662">
        <f>+SUMIFS('A4 Cash'!P:P,'A4 Cash'!A:A,Table!$A$5)+SUMIFS('A4 Banque'!P:P,'A4 Banque'!A:A,Table!$A$5)</f>
        <v>0</v>
      </c>
      <c r="K31" s="605"/>
      <c r="L31" s="605"/>
      <c r="M31" s="657"/>
      <c r="N31" s="605"/>
      <c r="O31" s="605"/>
      <c r="P31" s="662">
        <f>-'BFU A4'!Q128</f>
        <v>0</v>
      </c>
      <c r="Q31" s="605"/>
      <c r="R31" s="605"/>
      <c r="S31" s="605"/>
      <c r="T31" s="605"/>
      <c r="U31" s="605"/>
      <c r="V31" s="605"/>
      <c r="W31" s="605"/>
      <c r="X31" s="605"/>
    </row>
    <row r="32" spans="1:24" ht="15">
      <c r="A32" s="657"/>
      <c r="B32" s="657"/>
      <c r="C32" s="605"/>
      <c r="D32" s="658" t="s">
        <v>327</v>
      </c>
      <c r="E32" s="605"/>
      <c r="F32" s="605"/>
      <c r="G32" s="657"/>
      <c r="H32" s="605"/>
      <c r="I32" s="605"/>
      <c r="J32" s="662">
        <f>+SUMIFS('A4 Cash'!P:P,'A4 Cash'!A:A,Table!$A$5,'A4 Cash'!R:R,"1")+SUMIFS('A4 Banque'!P:P,'A4 Banque'!A:A,Table!$A$5,'A4 Banque'!R:R,"1")</f>
        <v>0</v>
      </c>
      <c r="K32" s="605"/>
      <c r="L32" s="605"/>
      <c r="M32" s="657"/>
      <c r="N32" s="605"/>
      <c r="O32" s="605"/>
      <c r="P32" s="659">
        <f>-'BFU A4'!D128</f>
        <v>0</v>
      </c>
      <c r="Q32" s="605"/>
      <c r="R32" s="605"/>
      <c r="S32" s="605"/>
      <c r="T32" s="605"/>
      <c r="U32" s="605"/>
      <c r="V32" s="605"/>
      <c r="W32" s="605"/>
      <c r="X32" s="605"/>
    </row>
    <row r="33" spans="1:24" ht="15">
      <c r="A33" s="657"/>
      <c r="B33" s="657"/>
      <c r="C33" s="605"/>
      <c r="D33" s="658" t="s">
        <v>328</v>
      </c>
      <c r="E33" s="605"/>
      <c r="F33" s="605"/>
      <c r="G33" s="657"/>
      <c r="H33" s="605"/>
      <c r="I33" s="605"/>
      <c r="J33" s="662">
        <f>+SUMIFS('A4 Cash'!P:P,'A4 Cash'!A:A,Table!$A$5,'A4 Cash'!R:R,"2")+SUMIFS('A4 Banque'!P:P,'A4 Banque'!A:A,Table!$A$5,'A4 Banque'!R:R,"2")</f>
        <v>0</v>
      </c>
      <c r="K33" s="605"/>
      <c r="L33" s="605"/>
      <c r="M33" s="657"/>
      <c r="N33" s="605"/>
      <c r="O33" s="605"/>
      <c r="P33" s="659">
        <f>-'BFU A4'!G128</f>
        <v>0</v>
      </c>
      <c r="Q33" s="605"/>
      <c r="R33" s="605"/>
      <c r="S33" s="605"/>
      <c r="T33" s="605"/>
      <c r="U33" s="605"/>
      <c r="V33" s="605"/>
      <c r="W33" s="605"/>
      <c r="X33" s="605"/>
    </row>
    <row r="34" spans="1:24" ht="15">
      <c r="A34" s="657"/>
      <c r="B34" s="657"/>
      <c r="C34" s="605"/>
      <c r="D34" s="658" t="s">
        <v>329</v>
      </c>
      <c r="E34" s="605"/>
      <c r="F34" s="605"/>
      <c r="G34" s="657"/>
      <c r="H34" s="605"/>
      <c r="I34" s="605"/>
      <c r="J34" s="662">
        <f>+SUMIFS('A4 Cash'!P:P,'A4 Cash'!A:A,Table!$A$5,'A4 Cash'!R:R,"3")+SUMIFS('A4 Banque'!P:P,'A4 Banque'!A:A,Table!$A$5,'A4 Banque'!R:R,"3")</f>
        <v>0</v>
      </c>
      <c r="K34" s="605"/>
      <c r="L34" s="605"/>
      <c r="M34" s="657"/>
      <c r="N34" s="605"/>
      <c r="O34" s="605"/>
      <c r="P34" s="659">
        <f>-'BFU A4'!J128</f>
        <v>0</v>
      </c>
      <c r="Q34" s="605"/>
      <c r="R34" s="605"/>
      <c r="S34" s="605"/>
      <c r="T34" s="605"/>
      <c r="U34" s="605"/>
      <c r="V34" s="605"/>
      <c r="W34" s="605"/>
      <c r="X34" s="605"/>
    </row>
    <row r="35" spans="1:24" ht="15">
      <c r="A35" s="657"/>
      <c r="B35" s="657"/>
      <c r="C35" s="605"/>
      <c r="D35" s="658" t="s">
        <v>330</v>
      </c>
      <c r="E35" s="605"/>
      <c r="F35" s="605"/>
      <c r="G35" s="657"/>
      <c r="H35" s="605"/>
      <c r="I35" s="605"/>
      <c r="J35" s="662">
        <f>+SUMIFS('A4 Cash'!P:P,'A4 Cash'!A:A,Table!$A$5,'A4 Cash'!R:R,"4")+SUMIFS('A4 Banque'!P:P,'A4 Banque'!A:A,Table!$A$5,'A4 Banque'!R:R,"4")</f>
        <v>0</v>
      </c>
      <c r="K35" s="605"/>
      <c r="L35" s="660">
        <f>+J31-J32-J33-J34-J35</f>
        <v>0</v>
      </c>
      <c r="M35" s="657"/>
      <c r="N35" s="605"/>
      <c r="O35" s="605"/>
      <c r="P35" s="659">
        <f>-'BFU A4'!M128</f>
        <v>0</v>
      </c>
      <c r="Q35" s="605"/>
      <c r="R35" s="661">
        <f>+P31-P32-P33-P34-P35</f>
        <v>0</v>
      </c>
      <c r="S35" s="605"/>
      <c r="T35" s="605"/>
      <c r="U35" s="605"/>
      <c r="V35" s="605"/>
      <c r="W35" s="605"/>
      <c r="X35" s="605"/>
    </row>
    <row r="36" spans="1:24" ht="15">
      <c r="A36" s="569"/>
      <c r="B36" s="569"/>
      <c r="C36" s="489"/>
      <c r="D36" s="569"/>
      <c r="E36" s="489"/>
      <c r="F36" s="579"/>
      <c r="G36" s="657"/>
      <c r="H36" s="605"/>
      <c r="I36" s="657"/>
      <c r="J36" s="657"/>
      <c r="K36" s="657"/>
      <c r="L36" s="657"/>
      <c r="M36" s="657"/>
      <c r="N36" s="657"/>
      <c r="O36" s="657"/>
      <c r="P36" s="657"/>
      <c r="Q36" s="657"/>
      <c r="R36" s="657"/>
      <c r="S36" s="489"/>
      <c r="T36" s="489"/>
      <c r="U36" s="489"/>
      <c r="V36" s="489"/>
      <c r="W36" s="489"/>
      <c r="X36" s="489"/>
    </row>
    <row r="37" spans="1:24" ht="15">
      <c r="A37" t="s">
        <v>335</v>
      </c>
      <c r="C37" s="489"/>
      <c r="E37" s="489"/>
      <c r="F37" s="489"/>
      <c r="G37" s="569"/>
      <c r="H37" s="489"/>
      <c r="I37" s="489"/>
      <c r="J37" s="534">
        <f>+J29+J31</f>
        <v>0</v>
      </c>
      <c r="K37" s="489"/>
      <c r="L37" s="489"/>
      <c r="M37" s="569"/>
      <c r="N37" s="489"/>
      <c r="O37" s="489"/>
      <c r="P37" s="534">
        <f>P29+P31</f>
        <v>0</v>
      </c>
      <c r="Q37" s="489"/>
      <c r="R37" s="489"/>
      <c r="S37" s="489"/>
      <c r="T37" s="489"/>
      <c r="U37" s="489"/>
      <c r="V37" s="489"/>
      <c r="W37" s="489"/>
      <c r="X37" s="489"/>
    </row>
    <row r="38" spans="1:24" ht="15">
      <c r="A38" s="530"/>
      <c r="B38" s="530"/>
      <c r="C38" s="489"/>
      <c r="D38" s="530"/>
      <c r="E38" s="489"/>
      <c r="F38" s="489"/>
      <c r="H38" s="489"/>
      <c r="I38" s="489"/>
      <c r="K38" s="489"/>
      <c r="L38" s="489"/>
      <c r="N38" s="489"/>
      <c r="O38" s="489"/>
      <c r="Q38" s="489"/>
      <c r="R38" s="489"/>
      <c r="S38" s="489"/>
      <c r="T38" s="489"/>
      <c r="U38" s="489"/>
      <c r="V38" s="489"/>
      <c r="W38" s="489"/>
      <c r="X38" s="489"/>
    </row>
    <row r="39" spans="1:24" ht="15">
      <c r="A39" s="530" t="s">
        <v>336</v>
      </c>
      <c r="B39" s="530" t="s">
        <v>1718</v>
      </c>
      <c r="C39" s="489"/>
      <c r="D39" s="530"/>
      <c r="E39" s="489"/>
      <c r="F39" s="489"/>
      <c r="G39" s="530"/>
      <c r="H39" s="489"/>
      <c r="I39" s="489"/>
      <c r="J39" s="533">
        <f>+'A4 Rec banquaire'!I11</f>
        <v>0</v>
      </c>
      <c r="K39" s="489"/>
      <c r="L39" s="489"/>
      <c r="M39" s="530"/>
      <c r="N39" s="489"/>
      <c r="O39" s="489"/>
      <c r="P39" s="533">
        <f>+J39/'A4 Banque'!Z4</f>
        <v>0</v>
      </c>
      <c r="Q39" s="489"/>
      <c r="R39" s="489"/>
      <c r="S39" s="489"/>
      <c r="T39" s="489"/>
      <c r="U39" s="489"/>
      <c r="V39" s="489"/>
      <c r="W39" s="489"/>
      <c r="X39" s="489"/>
    </row>
    <row r="40" spans="1:24" ht="15">
      <c r="A40" s="530"/>
      <c r="B40" s="530" t="s">
        <v>241</v>
      </c>
      <c r="C40" s="489"/>
      <c r="D40" s="530"/>
      <c r="E40" s="489"/>
      <c r="F40" s="489"/>
      <c r="G40" s="530"/>
      <c r="H40" s="489"/>
      <c r="I40" s="489"/>
      <c r="J40" s="533">
        <f>+'A4 Inventaire Cash'!F48</f>
        <v>0</v>
      </c>
      <c r="K40" s="489"/>
      <c r="L40" s="489"/>
      <c r="M40" s="530"/>
      <c r="N40" s="489"/>
      <c r="O40" s="489"/>
      <c r="P40" s="533">
        <f>+J40/'A4 Banque'!Z4</f>
        <v>0</v>
      </c>
      <c r="Q40" s="489"/>
      <c r="R40" s="489"/>
      <c r="S40" s="489"/>
      <c r="T40" s="489"/>
      <c r="U40" s="489"/>
      <c r="V40" s="489"/>
      <c r="W40" s="489"/>
      <c r="X40" s="489"/>
    </row>
    <row r="41" spans="1:24" ht="15">
      <c r="A41" s="569"/>
      <c r="B41" s="569" t="s">
        <v>1719</v>
      </c>
      <c r="C41" s="489"/>
      <c r="D41" s="569"/>
      <c r="E41" s="489"/>
      <c r="F41" s="579"/>
      <c r="G41" s="530"/>
      <c r="H41" s="489"/>
      <c r="I41" s="489"/>
      <c r="J41" s="533">
        <f>T95</f>
        <v>0</v>
      </c>
      <c r="K41" s="489"/>
      <c r="L41" s="489"/>
      <c r="M41" s="530"/>
      <c r="N41" s="489"/>
      <c r="O41" s="489"/>
      <c r="P41" s="533">
        <f>Z95</f>
        <v>0</v>
      </c>
      <c r="Q41" s="489"/>
      <c r="R41" s="489"/>
      <c r="S41" s="489"/>
      <c r="T41" s="489"/>
      <c r="U41" s="489"/>
      <c r="V41" s="489"/>
      <c r="W41" s="489"/>
      <c r="X41" s="489"/>
    </row>
    <row r="42" spans="1:24" ht="15">
      <c r="A42" s="569"/>
      <c r="B42" s="569" t="s">
        <v>337</v>
      </c>
      <c r="C42" s="489"/>
      <c r="D42" s="569"/>
      <c r="E42" s="489"/>
      <c r="F42" s="579"/>
      <c r="G42" s="569"/>
      <c r="H42" s="489"/>
      <c r="I42" s="489"/>
      <c r="J42" s="534">
        <f>SUM(J39:J41)</f>
        <v>0</v>
      </c>
      <c r="K42" s="489"/>
      <c r="L42" s="489"/>
      <c r="M42" s="569"/>
      <c r="N42" s="489"/>
      <c r="O42" s="489"/>
      <c r="P42" s="534">
        <f>SUM(P39:P41)</f>
        <v>0</v>
      </c>
      <c r="Q42" s="489"/>
      <c r="R42" s="489"/>
      <c r="S42" s="489"/>
      <c r="T42" s="489"/>
      <c r="U42" s="489"/>
      <c r="V42" s="489"/>
      <c r="W42" s="489"/>
      <c r="X42" s="489"/>
    </row>
    <row r="43" spans="1:24" ht="15">
      <c r="A43" s="542"/>
      <c r="B43" s="489" t="s">
        <v>1708</v>
      </c>
      <c r="C43" s="489"/>
      <c r="D43" s="489"/>
      <c r="E43" s="489"/>
      <c r="F43" s="489"/>
      <c r="G43" s="569"/>
      <c r="H43" s="489"/>
      <c r="I43" s="489"/>
      <c r="J43" s="534">
        <f>+J37-J42</f>
        <v>0</v>
      </c>
      <c r="K43" s="489"/>
      <c r="L43" s="489"/>
      <c r="M43" s="569"/>
      <c r="N43" s="489"/>
      <c r="O43" s="489"/>
      <c r="P43" s="534">
        <f>+P37-P42</f>
        <v>0</v>
      </c>
      <c r="Q43" s="489"/>
      <c r="R43" s="489"/>
      <c r="S43" s="489"/>
      <c r="T43" s="489"/>
      <c r="U43" s="489"/>
      <c r="V43" s="489"/>
      <c r="W43" s="489"/>
      <c r="X43" s="489"/>
    </row>
    <row r="44" spans="1:24" ht="15">
      <c r="A44" s="489"/>
      <c r="B44" s="489"/>
      <c r="C44" s="489"/>
      <c r="D44" s="582"/>
      <c r="E44" s="582"/>
      <c r="F44" s="582"/>
      <c r="G44" s="580"/>
      <c r="H44" s="528"/>
      <c r="I44" s="489"/>
      <c r="J44" s="489"/>
      <c r="K44" s="489"/>
      <c r="L44" s="489"/>
      <c r="M44" s="489"/>
      <c r="N44" s="489"/>
      <c r="O44" s="489"/>
      <c r="P44" s="489"/>
      <c r="Q44" s="489"/>
      <c r="R44" s="489"/>
      <c r="S44" s="489"/>
      <c r="T44" s="489"/>
      <c r="U44" s="489"/>
      <c r="V44" s="489"/>
      <c r="W44" s="489"/>
      <c r="X44" s="489"/>
    </row>
    <row r="45" spans="1:24" ht="15">
      <c r="A45" s="489"/>
      <c r="B45" s="489"/>
      <c r="C45" s="489"/>
      <c r="D45" s="582" t="s">
        <v>1720</v>
      </c>
      <c r="E45" s="582"/>
      <c r="F45" s="582"/>
      <c r="G45" s="582"/>
      <c r="H45" s="489"/>
      <c r="I45" s="489"/>
      <c r="J45" s="490"/>
      <c r="K45" s="583"/>
      <c r="L45" s="582" t="s">
        <v>1721</v>
      </c>
      <c r="M45" s="582"/>
      <c r="N45" s="489"/>
      <c r="O45" s="489"/>
      <c r="P45" s="489"/>
      <c r="Q45" s="489"/>
      <c r="R45" s="489"/>
      <c r="S45" s="489"/>
      <c r="T45" s="489"/>
      <c r="U45" s="489"/>
      <c r="V45" s="489"/>
      <c r="W45" s="489"/>
      <c r="X45" s="489"/>
    </row>
    <row r="46" spans="1:24" ht="15">
      <c r="A46" s="489"/>
      <c r="B46" s="489"/>
      <c r="C46" s="489"/>
      <c r="D46" s="586"/>
      <c r="E46" s="582"/>
      <c r="F46" s="582"/>
      <c r="G46" s="582"/>
      <c r="H46" s="489"/>
      <c r="I46" s="489"/>
      <c r="J46" s="489"/>
      <c r="K46" s="489"/>
      <c r="L46" s="582"/>
      <c r="M46" s="582"/>
      <c r="N46" s="489"/>
      <c r="O46" s="489"/>
      <c r="P46" s="489"/>
      <c r="Q46" s="489"/>
      <c r="R46" s="489"/>
      <c r="S46" s="489"/>
      <c r="T46" s="489"/>
      <c r="U46" s="489"/>
      <c r="V46" s="489"/>
      <c r="W46" s="489"/>
      <c r="X46" s="489"/>
    </row>
    <row r="47" spans="1:24" ht="15">
      <c r="A47" s="489"/>
      <c r="B47" s="489"/>
      <c r="C47" s="489"/>
      <c r="D47" s="582" t="s">
        <v>244</v>
      </c>
      <c r="E47" s="582"/>
      <c r="F47" s="582"/>
      <c r="G47" s="582"/>
      <c r="H47" s="489"/>
      <c r="I47" s="489"/>
      <c r="J47" s="489"/>
      <c r="K47" s="489"/>
      <c r="L47" s="585" t="s">
        <v>245</v>
      </c>
      <c r="M47" s="582"/>
      <c r="N47" s="489"/>
      <c r="O47" s="489"/>
      <c r="P47" s="489"/>
      <c r="Q47" s="489"/>
      <c r="R47" s="489"/>
      <c r="S47" s="489"/>
      <c r="T47" s="489"/>
      <c r="U47" s="489"/>
      <c r="V47" s="489"/>
      <c r="W47" s="489"/>
      <c r="X47" s="489"/>
    </row>
    <row r="48" spans="1:24" ht="15">
      <c r="A48" s="489"/>
      <c r="B48" s="489"/>
      <c r="C48" s="489"/>
      <c r="D48" s="582"/>
      <c r="E48" s="582"/>
      <c r="F48" s="582"/>
      <c r="G48" s="582"/>
      <c r="H48" s="489"/>
      <c r="I48" s="489"/>
      <c r="J48" s="489"/>
      <c r="K48" s="489"/>
      <c r="L48" s="586"/>
      <c r="M48" s="582"/>
      <c r="N48" s="489"/>
      <c r="O48" s="489"/>
      <c r="P48" s="489"/>
      <c r="Q48" s="489"/>
      <c r="R48" s="489"/>
      <c r="S48" s="489"/>
      <c r="T48" s="489"/>
      <c r="U48" s="489"/>
      <c r="V48" s="489"/>
      <c r="W48" s="489"/>
      <c r="X48" s="489"/>
    </row>
    <row r="49" spans="1:24" ht="15">
      <c r="A49" s="489"/>
      <c r="B49" s="489"/>
      <c r="C49" s="489"/>
      <c r="D49" s="582" t="s">
        <v>246</v>
      </c>
      <c r="E49" s="582"/>
      <c r="F49" s="582"/>
      <c r="G49" s="582"/>
      <c r="H49" s="489"/>
      <c r="I49" s="489"/>
      <c r="J49" s="580"/>
      <c r="K49" s="528"/>
      <c r="L49" s="587" t="s">
        <v>246</v>
      </c>
      <c r="M49" s="582"/>
      <c r="N49" s="489"/>
      <c r="O49" s="489"/>
      <c r="P49" s="489"/>
      <c r="Q49" s="489"/>
      <c r="R49" s="489"/>
      <c r="S49" s="489"/>
      <c r="T49" s="489"/>
      <c r="U49" s="489"/>
      <c r="V49" s="489"/>
      <c r="W49" s="489"/>
      <c r="X49" s="489"/>
    </row>
    <row r="50" spans="1:24" ht="15">
      <c r="A50" s="489"/>
      <c r="B50" s="489"/>
      <c r="C50" s="489"/>
      <c r="D50" s="582"/>
      <c r="E50" s="582"/>
      <c r="F50" s="582"/>
      <c r="G50" s="582"/>
      <c r="H50" s="489"/>
      <c r="I50" s="489"/>
      <c r="J50" s="580"/>
      <c r="K50" s="528"/>
      <c r="L50" s="582"/>
      <c r="M50" s="582"/>
      <c r="N50" s="489"/>
      <c r="O50" s="489"/>
      <c r="P50" s="489"/>
      <c r="Q50" s="489"/>
      <c r="R50" s="489"/>
      <c r="S50" s="489"/>
      <c r="T50" s="489"/>
      <c r="U50" s="489"/>
      <c r="V50" s="489"/>
      <c r="W50" s="489"/>
      <c r="X50" s="489"/>
    </row>
    <row r="51" spans="1:24" ht="15">
      <c r="A51" s="489"/>
      <c r="B51" s="489"/>
      <c r="C51" s="489"/>
      <c r="D51" s="582"/>
      <c r="E51" s="582"/>
      <c r="F51" s="582"/>
      <c r="G51" s="582"/>
      <c r="H51" s="489"/>
      <c r="I51" s="489"/>
      <c r="J51" s="580"/>
      <c r="K51" s="528"/>
      <c r="L51" s="582"/>
      <c r="M51" s="582"/>
      <c r="N51" s="489"/>
      <c r="O51" s="489"/>
      <c r="P51" s="489"/>
      <c r="Q51" s="489"/>
      <c r="R51" s="489"/>
      <c r="S51" s="489"/>
      <c r="T51" s="489"/>
      <c r="U51" s="489"/>
      <c r="V51" s="489"/>
      <c r="W51" s="489"/>
      <c r="X51" s="489"/>
    </row>
    <row r="52" spans="1:24" ht="15">
      <c r="A52" s="489"/>
      <c r="B52" s="489"/>
      <c r="C52" s="489"/>
      <c r="D52" s="582"/>
      <c r="E52" s="582"/>
      <c r="F52" s="586"/>
      <c r="G52" s="582"/>
      <c r="H52" s="489"/>
      <c r="I52" s="489"/>
      <c r="J52" s="580"/>
      <c r="K52" s="528"/>
      <c r="L52" s="582"/>
      <c r="M52" s="582"/>
      <c r="N52" s="489"/>
      <c r="O52" s="489"/>
      <c r="P52" s="489"/>
      <c r="Q52" s="489"/>
      <c r="R52" s="489"/>
      <c r="S52" s="489"/>
      <c r="T52" s="489"/>
      <c r="U52" s="489"/>
      <c r="V52" s="489"/>
      <c r="W52" s="489"/>
      <c r="X52" s="489"/>
    </row>
    <row r="53" spans="1:24" ht="15">
      <c r="A53" s="489"/>
      <c r="B53" s="489"/>
      <c r="C53" s="489"/>
      <c r="D53" s="582" t="s">
        <v>247</v>
      </c>
      <c r="E53" s="582"/>
      <c r="F53" s="582"/>
      <c r="G53" s="582"/>
      <c r="H53" s="489"/>
      <c r="I53" s="489"/>
      <c r="J53" s="490"/>
      <c r="K53" s="583"/>
      <c r="L53" s="582" t="s">
        <v>248</v>
      </c>
      <c r="M53" s="582"/>
      <c r="N53" s="489"/>
      <c r="O53" s="489"/>
      <c r="P53" s="489"/>
      <c r="Q53" s="489"/>
      <c r="R53" s="489"/>
      <c r="S53" s="489"/>
      <c r="T53" s="489"/>
      <c r="U53" s="489"/>
      <c r="V53" s="489"/>
      <c r="W53" s="489"/>
      <c r="X53" s="489"/>
    </row>
    <row r="54" spans="1:24" ht="15">
      <c r="A54" s="489"/>
      <c r="B54" s="489"/>
      <c r="C54" s="489"/>
      <c r="D54" s="663"/>
      <c r="E54" s="582"/>
      <c r="F54" s="582"/>
      <c r="G54" s="582"/>
      <c r="H54" s="582"/>
      <c r="I54" s="582"/>
      <c r="J54" s="489"/>
      <c r="K54" s="489"/>
      <c r="L54" s="489"/>
      <c r="M54" s="489"/>
      <c r="N54" s="489"/>
      <c r="O54" s="489"/>
      <c r="P54" s="489"/>
      <c r="Q54" s="489"/>
      <c r="R54" s="489"/>
      <c r="S54" s="489"/>
      <c r="T54" s="489"/>
      <c r="U54" s="489"/>
      <c r="V54" s="489"/>
      <c r="W54" s="489"/>
      <c r="X54" s="489"/>
    </row>
    <row r="55" spans="1:24" ht="15">
      <c r="A55" s="542"/>
      <c r="B55" s="489"/>
      <c r="C55" s="489"/>
      <c r="D55" s="489" t="s">
        <v>1722</v>
      </c>
      <c r="E55" s="582"/>
      <c r="F55" s="582"/>
      <c r="G55" s="582"/>
      <c r="H55" s="582"/>
      <c r="I55" s="582"/>
      <c r="J55" s="489"/>
      <c r="K55" s="489"/>
      <c r="L55" s="489"/>
      <c r="M55" s="489"/>
      <c r="N55" s="489"/>
      <c r="O55" s="489"/>
      <c r="P55" s="489"/>
      <c r="Q55" s="489"/>
      <c r="R55" s="489"/>
      <c r="S55" s="489"/>
      <c r="T55" s="489"/>
      <c r="U55" s="489"/>
      <c r="V55" s="489"/>
      <c r="W55" s="489"/>
      <c r="X55" s="489"/>
    </row>
  </sheetData>
  <mergeCells count="2">
    <mergeCell ref="G4:J4"/>
    <mergeCell ref="M4:P4"/>
  </mergeCells>
  <printOptions horizontalCentered="1"/>
  <pageMargins left="0.23622047244094491" right="0.23622047244094491" top="0.74803149606299213" bottom="0.74803149606299213" header="0.31496062992125984" footer="0.31496062992125984"/>
  <pageSetup paperSize="9" scale="60" orientation="landscape" r:id="rId1"/>
  <headerFooter alignWithMargins="0"/>
  <rowBreaks count="1" manualBreakCount="1">
    <brk id="72"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Q657"/>
  <sheetViews>
    <sheetView workbookViewId="0"/>
  </sheetViews>
  <sheetFormatPr baseColWidth="10" defaultColWidth="11" defaultRowHeight="21.75" customHeight="1"/>
  <cols>
    <col min="1" max="1" width="8.28515625" customWidth="1"/>
    <col min="2" max="2" width="11" customWidth="1"/>
    <col min="3" max="3" width="48" customWidth="1"/>
    <col min="4" max="4" width="14.140625" customWidth="1"/>
    <col min="5" max="5" width="5.7109375" customWidth="1"/>
    <col min="6" max="6" width="10.5703125" customWidth="1"/>
    <col min="7" max="7" width="17.42578125" customWidth="1"/>
    <col min="8" max="8" width="19.28515625" customWidth="1"/>
    <col min="9" max="9" width="16.28515625" customWidth="1"/>
    <col min="10" max="10" width="9.140625" customWidth="1"/>
    <col min="11" max="11" width="7.85546875" customWidth="1"/>
    <col min="12" max="12" width="18.28515625" customWidth="1"/>
    <col min="13" max="13" width="20" customWidth="1"/>
    <col min="14" max="14" width="19" customWidth="1"/>
    <col min="15" max="15" width="11.28515625" customWidth="1"/>
    <col min="16" max="16" width="24.5703125" customWidth="1"/>
    <col min="17" max="17" width="11" customWidth="1"/>
  </cols>
  <sheetData>
    <row r="2" spans="1:15" ht="21.75" customHeight="1">
      <c r="D2" s="133" t="s">
        <v>376</v>
      </c>
      <c r="E2" s="134"/>
      <c r="F2" s="134"/>
      <c r="G2" s="134"/>
      <c r="H2" s="16"/>
      <c r="I2" s="133" t="s">
        <v>377</v>
      </c>
      <c r="J2" s="135"/>
      <c r="K2" s="135"/>
      <c r="L2" s="135"/>
      <c r="M2" s="136"/>
      <c r="N2" s="137" t="s">
        <v>378</v>
      </c>
      <c r="O2" s="138" t="s">
        <v>379</v>
      </c>
    </row>
    <row r="3" spans="1:15" ht="21.75" customHeight="1">
      <c r="A3" s="14" t="s">
        <v>380</v>
      </c>
      <c r="B3" s="18" t="s">
        <v>381</v>
      </c>
      <c r="C3" s="17" t="s">
        <v>382</v>
      </c>
      <c r="D3" s="19" t="s">
        <v>383</v>
      </c>
      <c r="E3" s="19" t="s">
        <v>384</v>
      </c>
      <c r="F3" s="20" t="s">
        <v>385</v>
      </c>
      <c r="G3" s="19" t="s">
        <v>386</v>
      </c>
      <c r="H3" s="21" t="s">
        <v>387</v>
      </c>
      <c r="I3" s="19" t="s">
        <v>388</v>
      </c>
      <c r="J3" s="19" t="s">
        <v>384</v>
      </c>
      <c r="K3" s="20" t="s">
        <v>385</v>
      </c>
      <c r="L3" s="22" t="s">
        <v>386</v>
      </c>
      <c r="M3" s="17" t="s">
        <v>387</v>
      </c>
      <c r="N3" s="137"/>
      <c r="O3" s="138"/>
    </row>
    <row r="4" spans="1:15" ht="21.75" customHeight="1">
      <c r="A4" s="14" t="s">
        <v>389</v>
      </c>
      <c r="B4" s="23" t="s">
        <v>390</v>
      </c>
      <c r="C4" s="23"/>
      <c r="D4" s="23"/>
      <c r="E4" s="23"/>
      <c r="F4" s="23"/>
      <c r="G4" s="23"/>
      <c r="H4" s="23"/>
      <c r="I4" s="23"/>
      <c r="J4" s="23"/>
      <c r="K4" s="23"/>
      <c r="L4" s="23"/>
      <c r="M4" s="24"/>
      <c r="N4" s="24"/>
      <c r="O4" s="139"/>
    </row>
    <row r="5" spans="1:15" ht="21.75" customHeight="1">
      <c r="A5">
        <v>4.03</v>
      </c>
      <c r="B5" s="26" t="s">
        <v>211</v>
      </c>
      <c r="C5" s="140" t="s">
        <v>391</v>
      </c>
      <c r="D5" s="112"/>
      <c r="E5" s="112"/>
      <c r="F5" s="112"/>
      <c r="G5" s="112"/>
      <c r="H5" s="112"/>
      <c r="I5" s="112"/>
      <c r="J5" s="112"/>
      <c r="K5" s="112"/>
      <c r="L5" s="112"/>
      <c r="M5" s="112"/>
      <c r="N5" s="112"/>
      <c r="O5" s="141"/>
    </row>
    <row r="6" spans="1:15" ht="21.75" customHeight="1">
      <c r="B6" s="75" t="s">
        <v>392</v>
      </c>
      <c r="C6" s="28" t="s">
        <v>393</v>
      </c>
      <c r="D6" s="29"/>
      <c r="E6" s="29"/>
      <c r="F6" s="29"/>
      <c r="G6" s="29"/>
      <c r="H6" s="29"/>
      <c r="I6" s="29"/>
      <c r="J6" s="29"/>
      <c r="K6" s="29"/>
      <c r="L6" s="29"/>
      <c r="M6" s="29"/>
      <c r="N6" s="29"/>
      <c r="O6" s="142"/>
    </row>
    <row r="7" spans="1:15" ht="21.75" customHeight="1">
      <c r="B7" s="45" t="s">
        <v>394</v>
      </c>
      <c r="C7" s="87" t="s">
        <v>395</v>
      </c>
      <c r="D7" s="48"/>
      <c r="E7" s="48"/>
      <c r="F7" s="66"/>
      <c r="G7" s="88"/>
      <c r="H7" s="89"/>
      <c r="I7" s="56"/>
      <c r="J7" s="56"/>
      <c r="K7" s="63"/>
      <c r="L7" s="90"/>
      <c r="M7" s="143"/>
      <c r="N7" s="54">
        <f>G7+L7</f>
        <v>0</v>
      </c>
      <c r="O7" s="144"/>
    </row>
    <row r="8" spans="1:15" ht="21.75" customHeight="1">
      <c r="B8" s="75" t="s">
        <v>396</v>
      </c>
      <c r="C8" s="91" t="s">
        <v>397</v>
      </c>
      <c r="D8" s="92"/>
      <c r="E8" s="92"/>
      <c r="F8" s="92"/>
      <c r="G8" s="92"/>
      <c r="H8" s="92"/>
      <c r="I8" s="92"/>
      <c r="J8" s="92"/>
      <c r="K8" s="92"/>
      <c r="L8" s="92"/>
      <c r="M8" s="92"/>
      <c r="N8" s="92"/>
      <c r="O8" s="145"/>
    </row>
    <row r="9" spans="1:15" ht="21.75" customHeight="1">
      <c r="B9" s="45" t="s">
        <v>398</v>
      </c>
      <c r="C9" s="146" t="s">
        <v>399</v>
      </c>
      <c r="D9" s="147" t="s">
        <v>400</v>
      </c>
      <c r="E9" s="147">
        <v>2</v>
      </c>
      <c r="F9" s="148">
        <v>496</v>
      </c>
      <c r="G9" s="47"/>
      <c r="H9" s="149">
        <f t="shared" ref="H9:H17" si="0">E9*F9</f>
        <v>992</v>
      </c>
      <c r="I9" s="150" t="s">
        <v>400</v>
      </c>
      <c r="J9" s="150">
        <v>1</v>
      </c>
      <c r="K9" s="151">
        <v>496</v>
      </c>
      <c r="L9" s="152"/>
      <c r="M9" s="153">
        <f>J9*K9</f>
        <v>496</v>
      </c>
      <c r="N9" s="154">
        <f t="shared" ref="N9:N17" si="1">H9+M9</f>
        <v>1488</v>
      </c>
      <c r="O9" s="144"/>
    </row>
    <row r="10" spans="1:15" ht="21.75" customHeight="1">
      <c r="B10" s="52" t="s">
        <v>401</v>
      </c>
      <c r="C10" s="155" t="s">
        <v>402</v>
      </c>
      <c r="D10" s="152" t="s">
        <v>400</v>
      </c>
      <c r="E10" s="150">
        <v>1</v>
      </c>
      <c r="F10" s="151">
        <v>620</v>
      </c>
      <c r="G10" s="47"/>
      <c r="H10" s="149">
        <f t="shared" si="0"/>
        <v>620</v>
      </c>
      <c r="I10" s="150" t="s">
        <v>400</v>
      </c>
      <c r="J10" s="150">
        <v>1</v>
      </c>
      <c r="K10" s="156">
        <v>620</v>
      </c>
      <c r="L10" s="152"/>
      <c r="M10" s="149">
        <f>J10*K10</f>
        <v>620</v>
      </c>
      <c r="N10" s="154">
        <f t="shared" si="1"/>
        <v>1240</v>
      </c>
      <c r="O10" s="157"/>
    </row>
    <row r="11" spans="1:15" ht="21.75" customHeight="1">
      <c r="A11" s="11"/>
      <c r="B11" s="52" t="s">
        <v>403</v>
      </c>
      <c r="C11" s="155" t="s">
        <v>404</v>
      </c>
      <c r="D11" s="152" t="s">
        <v>405</v>
      </c>
      <c r="E11" s="150">
        <v>30</v>
      </c>
      <c r="F11" s="151">
        <v>15</v>
      </c>
      <c r="G11" s="47"/>
      <c r="H11" s="149">
        <f t="shared" si="0"/>
        <v>450</v>
      </c>
      <c r="I11" s="150" t="s">
        <v>405</v>
      </c>
      <c r="J11" s="150">
        <v>15</v>
      </c>
      <c r="K11" s="156">
        <v>15</v>
      </c>
      <c r="L11" s="152"/>
      <c r="M11" s="149">
        <f>J11*K11</f>
        <v>225</v>
      </c>
      <c r="N11" s="154">
        <f t="shared" si="1"/>
        <v>675</v>
      </c>
      <c r="O11" s="157"/>
    </row>
    <row r="12" spans="1:15" ht="21.75" customHeight="1">
      <c r="A12" s="11"/>
      <c r="B12" s="52" t="s">
        <v>406</v>
      </c>
      <c r="C12" s="155" t="s">
        <v>407</v>
      </c>
      <c r="D12" s="152" t="s">
        <v>408</v>
      </c>
      <c r="E12" s="150">
        <v>6</v>
      </c>
      <c r="F12" s="151">
        <v>30</v>
      </c>
      <c r="G12" s="47"/>
      <c r="H12" s="149">
        <f t="shared" si="0"/>
        <v>180</v>
      </c>
      <c r="I12" s="150" t="s">
        <v>408</v>
      </c>
      <c r="J12" s="150">
        <v>3</v>
      </c>
      <c r="K12" s="156">
        <v>30</v>
      </c>
      <c r="L12" s="152"/>
      <c r="M12" s="149">
        <f>J12*K12</f>
        <v>90</v>
      </c>
      <c r="N12" s="154">
        <f t="shared" si="1"/>
        <v>270</v>
      </c>
      <c r="O12" s="157"/>
    </row>
    <row r="13" spans="1:15" ht="21.75" customHeight="1">
      <c r="B13" s="52" t="s">
        <v>409</v>
      </c>
      <c r="C13" s="155" t="s">
        <v>410</v>
      </c>
      <c r="D13" s="152" t="s">
        <v>408</v>
      </c>
      <c r="E13" s="150">
        <v>1</v>
      </c>
      <c r="F13" s="158">
        <v>1329</v>
      </c>
      <c r="G13" s="150"/>
      <c r="H13" s="149">
        <f t="shared" si="0"/>
        <v>1329</v>
      </c>
      <c r="I13" s="150" t="s">
        <v>408</v>
      </c>
      <c r="J13" s="150">
        <v>0.25</v>
      </c>
      <c r="K13" s="159">
        <v>1329</v>
      </c>
      <c r="L13" s="152"/>
      <c r="M13" s="149">
        <v>432</v>
      </c>
      <c r="N13" s="154">
        <f t="shared" si="1"/>
        <v>1761</v>
      </c>
      <c r="O13" s="157"/>
    </row>
    <row r="14" spans="1:15" ht="21.75" customHeight="1">
      <c r="B14" s="52" t="s">
        <v>411</v>
      </c>
      <c r="C14" s="61" t="s">
        <v>412</v>
      </c>
      <c r="D14" s="51" t="s">
        <v>413</v>
      </c>
      <c r="E14" s="47">
        <v>3</v>
      </c>
      <c r="F14" s="45">
        <v>80</v>
      </c>
      <c r="G14" s="47"/>
      <c r="H14" s="50">
        <f t="shared" si="0"/>
        <v>240</v>
      </c>
      <c r="I14" s="47" t="s">
        <v>413</v>
      </c>
      <c r="J14" s="47">
        <v>3</v>
      </c>
      <c r="K14" s="52">
        <v>80</v>
      </c>
      <c r="L14" s="51"/>
      <c r="M14" s="50">
        <f>J14*K14</f>
        <v>240</v>
      </c>
      <c r="N14" s="54">
        <f t="shared" si="1"/>
        <v>480</v>
      </c>
      <c r="O14" s="157"/>
    </row>
    <row r="15" spans="1:15" ht="21.75" customHeight="1">
      <c r="B15" s="52" t="s">
        <v>414</v>
      </c>
      <c r="C15" s="61" t="s">
        <v>415</v>
      </c>
      <c r="D15" s="51" t="s">
        <v>416</v>
      </c>
      <c r="E15" s="47">
        <v>3</v>
      </c>
      <c r="F15" s="45">
        <v>26</v>
      </c>
      <c r="G15" s="47"/>
      <c r="H15" s="50">
        <f t="shared" si="0"/>
        <v>78</v>
      </c>
      <c r="I15" s="47" t="s">
        <v>416</v>
      </c>
      <c r="J15" s="47">
        <v>3</v>
      </c>
      <c r="K15" s="52">
        <v>26</v>
      </c>
      <c r="L15" s="51"/>
      <c r="M15" s="50">
        <f>J15*K15</f>
        <v>78</v>
      </c>
      <c r="N15" s="54">
        <f t="shared" si="1"/>
        <v>156</v>
      </c>
      <c r="O15" s="157"/>
    </row>
    <row r="16" spans="1:15" ht="21.75" customHeight="1">
      <c r="B16" s="52" t="s">
        <v>417</v>
      </c>
      <c r="C16" s="155" t="s">
        <v>418</v>
      </c>
      <c r="D16" s="152" t="s">
        <v>413</v>
      </c>
      <c r="E16" s="150">
        <v>3</v>
      </c>
      <c r="F16" s="151">
        <v>50</v>
      </c>
      <c r="G16" s="47"/>
      <c r="H16" s="149">
        <f t="shared" si="0"/>
        <v>150</v>
      </c>
      <c r="I16" s="150" t="s">
        <v>413</v>
      </c>
      <c r="J16" s="150">
        <v>3</v>
      </c>
      <c r="K16" s="156">
        <v>50</v>
      </c>
      <c r="L16" s="152"/>
      <c r="M16" s="149">
        <f>J16*K16</f>
        <v>150</v>
      </c>
      <c r="N16" s="154">
        <f t="shared" si="1"/>
        <v>300</v>
      </c>
      <c r="O16" s="157"/>
    </row>
    <row r="17" spans="1:15" ht="21.75" customHeight="1">
      <c r="B17" s="52" t="s">
        <v>419</v>
      </c>
      <c r="C17" s="160" t="s">
        <v>420</v>
      </c>
      <c r="D17" s="152" t="s">
        <v>408</v>
      </c>
      <c r="E17" s="152">
        <v>1</v>
      </c>
      <c r="F17" s="156">
        <v>650</v>
      </c>
      <c r="G17" s="152"/>
      <c r="H17" s="149">
        <f t="shared" si="0"/>
        <v>650</v>
      </c>
      <c r="I17" s="152" t="s">
        <v>408</v>
      </c>
      <c r="J17" s="152">
        <v>0</v>
      </c>
      <c r="K17" s="156">
        <v>650</v>
      </c>
      <c r="L17" s="152"/>
      <c r="M17" s="149">
        <f>J17*K17</f>
        <v>0</v>
      </c>
      <c r="N17" s="154">
        <f t="shared" si="1"/>
        <v>650</v>
      </c>
      <c r="O17" s="157"/>
    </row>
    <row r="18" spans="1:15" ht="21.75" customHeight="1">
      <c r="B18" s="75" t="s">
        <v>421</v>
      </c>
      <c r="C18" s="28" t="s">
        <v>422</v>
      </c>
      <c r="D18" s="29"/>
      <c r="E18" s="29"/>
      <c r="F18" s="29"/>
      <c r="G18" s="29"/>
      <c r="H18" s="30"/>
      <c r="I18" s="29"/>
      <c r="J18" s="29"/>
      <c r="K18" s="29"/>
      <c r="L18" s="29"/>
      <c r="M18" s="29"/>
      <c r="N18" s="29"/>
      <c r="O18" s="142"/>
    </row>
    <row r="19" spans="1:15" ht="21.75" customHeight="1">
      <c r="B19" s="52" t="s">
        <v>423</v>
      </c>
      <c r="C19" s="160" t="s">
        <v>424</v>
      </c>
      <c r="D19" s="161" t="s">
        <v>413</v>
      </c>
      <c r="E19" s="161">
        <v>3</v>
      </c>
      <c r="F19" s="162">
        <v>75</v>
      </c>
      <c r="G19" s="56"/>
      <c r="H19" s="163">
        <f t="shared" ref="H19:H25" si="2">E19*F19</f>
        <v>225</v>
      </c>
      <c r="I19" s="152" t="s">
        <v>413</v>
      </c>
      <c r="J19" s="152">
        <v>3</v>
      </c>
      <c r="K19" s="156">
        <v>75</v>
      </c>
      <c r="L19" s="152"/>
      <c r="M19" s="164">
        <f t="shared" ref="M19:M25" si="3">J19*K19</f>
        <v>225</v>
      </c>
      <c r="N19" s="154">
        <f t="shared" ref="N19:N25" si="4">H19+M19</f>
        <v>450</v>
      </c>
      <c r="O19" s="144"/>
    </row>
    <row r="20" spans="1:15" ht="21.75" customHeight="1">
      <c r="B20" s="52" t="s">
        <v>425</v>
      </c>
      <c r="C20" s="160" t="s">
        <v>426</v>
      </c>
      <c r="D20" s="161" t="s">
        <v>413</v>
      </c>
      <c r="E20" s="161">
        <v>2</v>
      </c>
      <c r="F20" s="162">
        <v>75</v>
      </c>
      <c r="G20" s="56"/>
      <c r="H20" s="163">
        <f t="shared" si="2"/>
        <v>150</v>
      </c>
      <c r="I20" s="161" t="s">
        <v>413</v>
      </c>
      <c r="J20" s="161">
        <v>2</v>
      </c>
      <c r="K20" s="162">
        <v>75</v>
      </c>
      <c r="L20" s="161"/>
      <c r="M20" s="163">
        <f t="shared" si="3"/>
        <v>150</v>
      </c>
      <c r="N20" s="154">
        <f t="shared" si="4"/>
        <v>300</v>
      </c>
      <c r="O20" s="144"/>
    </row>
    <row r="21" spans="1:15" ht="21.75" customHeight="1">
      <c r="A21" s="11"/>
      <c r="B21" s="52" t="s">
        <v>427</v>
      </c>
      <c r="C21" s="93" t="s">
        <v>428</v>
      </c>
      <c r="D21" s="56" t="s">
        <v>408</v>
      </c>
      <c r="E21" s="56">
        <v>1</v>
      </c>
      <c r="F21" s="63">
        <v>120</v>
      </c>
      <c r="G21" s="56"/>
      <c r="H21" s="58">
        <f t="shared" si="2"/>
        <v>120</v>
      </c>
      <c r="I21" s="56" t="s">
        <v>408</v>
      </c>
      <c r="J21" s="56">
        <v>1</v>
      </c>
      <c r="K21" s="63">
        <v>100</v>
      </c>
      <c r="L21" s="56"/>
      <c r="M21" s="58">
        <f t="shared" si="3"/>
        <v>100</v>
      </c>
      <c r="N21" s="54">
        <f t="shared" si="4"/>
        <v>220</v>
      </c>
      <c r="O21" s="144"/>
    </row>
    <row r="22" spans="1:15" ht="21.75" customHeight="1">
      <c r="A22" s="11"/>
      <c r="B22" s="52" t="s">
        <v>429</v>
      </c>
      <c r="C22" s="61" t="s">
        <v>412</v>
      </c>
      <c r="D22" s="56" t="s">
        <v>413</v>
      </c>
      <c r="E22" s="56">
        <v>5</v>
      </c>
      <c r="F22" s="63">
        <v>80</v>
      </c>
      <c r="G22" s="56"/>
      <c r="H22" s="58">
        <f t="shared" si="2"/>
        <v>400</v>
      </c>
      <c r="I22" s="56" t="s">
        <v>413</v>
      </c>
      <c r="J22" s="56">
        <v>5</v>
      </c>
      <c r="K22" s="63">
        <v>80</v>
      </c>
      <c r="L22" s="56"/>
      <c r="M22" s="58">
        <f t="shared" si="3"/>
        <v>400</v>
      </c>
      <c r="N22" s="54">
        <f t="shared" si="4"/>
        <v>800</v>
      </c>
      <c r="O22" s="144"/>
    </row>
    <row r="23" spans="1:15" ht="21.75" customHeight="1">
      <c r="B23" s="52" t="s">
        <v>430</v>
      </c>
      <c r="C23" s="61" t="s">
        <v>415</v>
      </c>
      <c r="D23" s="56" t="s">
        <v>416</v>
      </c>
      <c r="E23" s="56">
        <v>5</v>
      </c>
      <c r="F23" s="63">
        <v>26</v>
      </c>
      <c r="G23" s="56"/>
      <c r="H23" s="58">
        <f t="shared" si="2"/>
        <v>130</v>
      </c>
      <c r="I23" s="56" t="s">
        <v>416</v>
      </c>
      <c r="J23" s="56">
        <v>5</v>
      </c>
      <c r="K23" s="63">
        <v>26</v>
      </c>
      <c r="L23" s="56"/>
      <c r="M23" s="58">
        <f t="shared" si="3"/>
        <v>130</v>
      </c>
      <c r="N23" s="54">
        <f t="shared" si="4"/>
        <v>260</v>
      </c>
      <c r="O23" s="144"/>
    </row>
    <row r="24" spans="1:15" ht="21.75" customHeight="1">
      <c r="B24" s="52" t="s">
        <v>431</v>
      </c>
      <c r="C24" s="155" t="s">
        <v>418</v>
      </c>
      <c r="D24" s="161" t="s">
        <v>413</v>
      </c>
      <c r="E24" s="161">
        <v>5</v>
      </c>
      <c r="F24" s="162">
        <v>50</v>
      </c>
      <c r="G24" s="56"/>
      <c r="H24" s="163">
        <f t="shared" si="2"/>
        <v>250</v>
      </c>
      <c r="I24" s="161" t="s">
        <v>413</v>
      </c>
      <c r="J24" s="161">
        <v>5</v>
      </c>
      <c r="K24" s="162">
        <v>50</v>
      </c>
      <c r="L24" s="161"/>
      <c r="M24" s="163">
        <f t="shared" si="3"/>
        <v>250</v>
      </c>
      <c r="N24" s="154">
        <f t="shared" si="4"/>
        <v>500</v>
      </c>
      <c r="O24" s="144"/>
    </row>
    <row r="25" spans="1:15" ht="21.75" customHeight="1">
      <c r="B25" s="52" t="s">
        <v>432</v>
      </c>
      <c r="C25" s="160" t="s">
        <v>433</v>
      </c>
      <c r="D25" s="152" t="s">
        <v>408</v>
      </c>
      <c r="E25" s="152">
        <v>1</v>
      </c>
      <c r="F25" s="156">
        <v>80</v>
      </c>
      <c r="G25" s="56"/>
      <c r="H25" s="163">
        <f t="shared" si="2"/>
        <v>80</v>
      </c>
      <c r="I25" s="152" t="s">
        <v>408</v>
      </c>
      <c r="J25" s="152">
        <v>1</v>
      </c>
      <c r="K25" s="156">
        <v>80</v>
      </c>
      <c r="L25" s="161"/>
      <c r="M25" s="163">
        <f t="shared" si="3"/>
        <v>80</v>
      </c>
      <c r="N25" s="154">
        <f t="shared" si="4"/>
        <v>160</v>
      </c>
      <c r="O25" s="157"/>
    </row>
    <row r="26" spans="1:15" ht="21.75" customHeight="1">
      <c r="B26" s="75" t="s">
        <v>434</v>
      </c>
      <c r="C26" s="28" t="s">
        <v>435</v>
      </c>
      <c r="D26" s="29"/>
      <c r="E26" s="29"/>
      <c r="F26" s="29"/>
      <c r="G26" s="29"/>
      <c r="H26" s="30"/>
      <c r="I26" s="29"/>
      <c r="J26" s="29"/>
      <c r="K26" s="29"/>
      <c r="L26" s="29"/>
      <c r="M26" s="29"/>
      <c r="N26" s="29"/>
      <c r="O26" s="142"/>
    </row>
    <row r="27" spans="1:15" ht="21.75" customHeight="1">
      <c r="B27" s="52" t="s">
        <v>436</v>
      </c>
      <c r="C27" s="165" t="s">
        <v>437</v>
      </c>
      <c r="D27" s="161"/>
      <c r="E27" s="161"/>
      <c r="F27" s="162"/>
      <c r="G27" s="161"/>
      <c r="H27" s="163"/>
      <c r="I27" s="152" t="s">
        <v>413</v>
      </c>
      <c r="J27" s="166">
        <v>14</v>
      </c>
      <c r="K27" s="167">
        <v>36</v>
      </c>
      <c r="L27" s="152"/>
      <c r="M27" s="164">
        <f t="shared" ref="M27:M33" si="5">J27*K27</f>
        <v>504</v>
      </c>
      <c r="N27" s="154">
        <f t="shared" ref="N27:N33" si="6">H27+M27</f>
        <v>504</v>
      </c>
      <c r="O27" s="144"/>
    </row>
    <row r="28" spans="1:15" ht="21.75" customHeight="1">
      <c r="B28" s="52" t="s">
        <v>438</v>
      </c>
      <c r="C28" s="168" t="s">
        <v>439</v>
      </c>
      <c r="D28" s="161"/>
      <c r="E28" s="161"/>
      <c r="F28" s="162"/>
      <c r="G28" s="161"/>
      <c r="H28" s="163"/>
      <c r="I28" s="161" t="s">
        <v>413</v>
      </c>
      <c r="J28" s="74">
        <v>10</v>
      </c>
      <c r="K28" s="169">
        <v>40</v>
      </c>
      <c r="L28" s="161"/>
      <c r="M28" s="163">
        <f t="shared" si="5"/>
        <v>400</v>
      </c>
      <c r="N28" s="154">
        <f t="shared" si="6"/>
        <v>400</v>
      </c>
      <c r="O28" s="144"/>
    </row>
    <row r="29" spans="1:15" ht="21.75" customHeight="1">
      <c r="B29" s="52" t="s">
        <v>440</v>
      </c>
      <c r="C29" s="160" t="s">
        <v>428</v>
      </c>
      <c r="D29" s="161"/>
      <c r="E29" s="161"/>
      <c r="F29" s="162"/>
      <c r="G29" s="161"/>
      <c r="H29" s="163"/>
      <c r="I29" s="161" t="s">
        <v>408</v>
      </c>
      <c r="J29" s="74">
        <v>2</v>
      </c>
      <c r="K29" s="162">
        <v>280</v>
      </c>
      <c r="L29" s="161"/>
      <c r="M29" s="163">
        <f t="shared" si="5"/>
        <v>560</v>
      </c>
      <c r="N29" s="154">
        <f t="shared" si="6"/>
        <v>560</v>
      </c>
      <c r="O29" s="144"/>
    </row>
    <row r="30" spans="1:15" ht="21.75" customHeight="1">
      <c r="B30" s="52" t="s">
        <v>441</v>
      </c>
      <c r="C30" s="61" t="s">
        <v>412</v>
      </c>
      <c r="D30" s="56"/>
      <c r="E30" s="56"/>
      <c r="F30" s="63"/>
      <c r="G30" s="56"/>
      <c r="H30" s="58"/>
      <c r="I30" s="56" t="s">
        <v>413</v>
      </c>
      <c r="J30" s="74">
        <v>3</v>
      </c>
      <c r="K30" s="63">
        <v>80</v>
      </c>
      <c r="L30" s="56"/>
      <c r="M30" s="58">
        <f t="shared" si="5"/>
        <v>240</v>
      </c>
      <c r="N30" s="154">
        <f t="shared" si="6"/>
        <v>240</v>
      </c>
      <c r="O30" s="144"/>
    </row>
    <row r="31" spans="1:15" ht="21.75" customHeight="1">
      <c r="B31" s="52" t="s">
        <v>442</v>
      </c>
      <c r="C31" s="61" t="s">
        <v>415</v>
      </c>
      <c r="D31" s="56"/>
      <c r="E31" s="56"/>
      <c r="F31" s="63"/>
      <c r="G31" s="56"/>
      <c r="H31" s="58"/>
      <c r="I31" s="56" t="s">
        <v>416</v>
      </c>
      <c r="J31" s="74">
        <v>3</v>
      </c>
      <c r="K31" s="63">
        <v>26</v>
      </c>
      <c r="L31" s="56"/>
      <c r="M31" s="58">
        <f t="shared" si="5"/>
        <v>78</v>
      </c>
      <c r="N31" s="154">
        <f t="shared" si="6"/>
        <v>78</v>
      </c>
      <c r="O31" s="144"/>
    </row>
    <row r="32" spans="1:15" ht="21.75" customHeight="1">
      <c r="A32" s="11"/>
      <c r="B32" s="52" t="s">
        <v>443</v>
      </c>
      <c r="C32" s="155" t="s">
        <v>418</v>
      </c>
      <c r="D32" s="161"/>
      <c r="E32" s="161"/>
      <c r="F32" s="162"/>
      <c r="G32" s="161"/>
      <c r="H32" s="163"/>
      <c r="I32" s="161" t="s">
        <v>413</v>
      </c>
      <c r="J32" s="74">
        <v>3</v>
      </c>
      <c r="K32" s="162">
        <v>50</v>
      </c>
      <c r="L32" s="161"/>
      <c r="M32" s="163">
        <f t="shared" si="5"/>
        <v>150</v>
      </c>
      <c r="N32" s="154">
        <f t="shared" si="6"/>
        <v>150</v>
      </c>
      <c r="O32" s="144"/>
    </row>
    <row r="33" spans="1:15" ht="21.75" customHeight="1">
      <c r="A33" s="11"/>
      <c r="B33" s="52" t="s">
        <v>444</v>
      </c>
      <c r="C33" s="160" t="s">
        <v>445</v>
      </c>
      <c r="D33" s="152"/>
      <c r="E33" s="152"/>
      <c r="F33" s="156"/>
      <c r="G33" s="161"/>
      <c r="H33" s="163"/>
      <c r="I33" s="152" t="s">
        <v>408</v>
      </c>
      <c r="J33" s="166">
        <v>1</v>
      </c>
      <c r="K33" s="156">
        <v>450</v>
      </c>
      <c r="L33" s="161"/>
      <c r="M33" s="163">
        <f t="shared" si="5"/>
        <v>450</v>
      </c>
      <c r="N33" s="154">
        <f t="shared" si="6"/>
        <v>450</v>
      </c>
      <c r="O33" s="157"/>
    </row>
    <row r="34" spans="1:15" ht="21.75" customHeight="1">
      <c r="B34" s="75" t="s">
        <v>446</v>
      </c>
      <c r="C34" s="95" t="s">
        <v>447</v>
      </c>
      <c r="D34" s="29"/>
      <c r="E34" s="29"/>
      <c r="F34" s="29"/>
      <c r="G34" s="29"/>
      <c r="H34" s="29"/>
      <c r="I34" s="29"/>
      <c r="J34" s="29"/>
      <c r="K34" s="29"/>
      <c r="L34" s="29"/>
      <c r="M34" s="29"/>
      <c r="N34" s="29"/>
      <c r="O34" s="142"/>
    </row>
    <row r="35" spans="1:15" ht="21.75" customHeight="1">
      <c r="B35" s="45" t="s">
        <v>448</v>
      </c>
      <c r="C35" s="94" t="s">
        <v>399</v>
      </c>
      <c r="D35" s="48" t="s">
        <v>400</v>
      </c>
      <c r="E35" s="48">
        <v>0</v>
      </c>
      <c r="F35" s="66">
        <v>236</v>
      </c>
      <c r="G35" s="56"/>
      <c r="H35" s="50">
        <f t="shared" ref="H35:H43" si="7">E35*F35</f>
        <v>0</v>
      </c>
      <c r="I35" s="48"/>
      <c r="J35" s="48"/>
      <c r="K35" s="66"/>
      <c r="L35" s="88"/>
      <c r="M35" s="170"/>
      <c r="N35" s="54">
        <f t="shared" ref="N35:N43" si="8">H35+L35</f>
        <v>0</v>
      </c>
      <c r="O35" s="144"/>
    </row>
    <row r="36" spans="1:15" ht="21.75" customHeight="1">
      <c r="B36" s="45" t="s">
        <v>449</v>
      </c>
      <c r="C36" s="171" t="s">
        <v>450</v>
      </c>
      <c r="D36" s="152" t="s">
        <v>400</v>
      </c>
      <c r="E36" s="150">
        <v>3</v>
      </c>
      <c r="F36" s="156">
        <v>745</v>
      </c>
      <c r="G36" s="161"/>
      <c r="H36" s="149">
        <f t="shared" si="7"/>
        <v>2235</v>
      </c>
      <c r="I36" s="150"/>
      <c r="J36" s="150"/>
      <c r="K36" s="151"/>
      <c r="L36" s="172"/>
      <c r="M36" s="173"/>
      <c r="N36" s="174">
        <f t="shared" si="8"/>
        <v>2235</v>
      </c>
      <c r="O36" s="157"/>
    </row>
    <row r="37" spans="1:15" ht="21.75" customHeight="1">
      <c r="B37" s="45" t="s">
        <v>451</v>
      </c>
      <c r="C37" s="155" t="s">
        <v>452</v>
      </c>
      <c r="D37" s="152" t="s">
        <v>413</v>
      </c>
      <c r="E37" s="150">
        <v>3</v>
      </c>
      <c r="F37" s="175">
        <v>100</v>
      </c>
      <c r="G37" s="161"/>
      <c r="H37" s="149">
        <f t="shared" si="7"/>
        <v>300</v>
      </c>
      <c r="I37" s="150"/>
      <c r="J37" s="150"/>
      <c r="K37" s="151"/>
      <c r="L37" s="172"/>
      <c r="M37" s="173"/>
      <c r="N37" s="154">
        <f t="shared" si="8"/>
        <v>300</v>
      </c>
      <c r="O37" s="157"/>
    </row>
    <row r="38" spans="1:15" ht="21.75" customHeight="1">
      <c r="B38" s="45" t="s">
        <v>453</v>
      </c>
      <c r="C38" s="176" t="s">
        <v>454</v>
      </c>
      <c r="D38" s="152" t="s">
        <v>413</v>
      </c>
      <c r="E38" s="150">
        <v>1</v>
      </c>
      <c r="F38" s="177">
        <v>75</v>
      </c>
      <c r="G38" s="161"/>
      <c r="H38" s="149">
        <f t="shared" si="7"/>
        <v>75</v>
      </c>
      <c r="I38" s="150"/>
      <c r="J38" s="150"/>
      <c r="K38" s="151"/>
      <c r="L38" s="172"/>
      <c r="M38" s="173"/>
      <c r="N38" s="154">
        <f t="shared" si="8"/>
        <v>75</v>
      </c>
      <c r="O38" s="157"/>
    </row>
    <row r="39" spans="1:15" ht="21.75" customHeight="1">
      <c r="A39" s="11"/>
      <c r="B39" s="45" t="s">
        <v>455</v>
      </c>
      <c r="C39" s="178" t="s">
        <v>407</v>
      </c>
      <c r="D39" s="152" t="s">
        <v>408</v>
      </c>
      <c r="E39" s="150">
        <v>1</v>
      </c>
      <c r="F39" s="156">
        <v>285</v>
      </c>
      <c r="G39" s="161"/>
      <c r="H39" s="149">
        <f t="shared" si="7"/>
        <v>285</v>
      </c>
      <c r="I39" s="150"/>
      <c r="J39" s="150"/>
      <c r="K39" s="151"/>
      <c r="L39" s="172"/>
      <c r="M39" s="173"/>
      <c r="N39" s="154">
        <f t="shared" si="8"/>
        <v>285</v>
      </c>
      <c r="O39" s="157"/>
    </row>
    <row r="40" spans="1:15" ht="21.75" customHeight="1">
      <c r="A40" s="11"/>
      <c r="B40" s="45" t="s">
        <v>456</v>
      </c>
      <c r="C40" s="178" t="s">
        <v>410</v>
      </c>
      <c r="D40" s="152" t="s">
        <v>408</v>
      </c>
      <c r="E40" s="150">
        <v>1</v>
      </c>
      <c r="F40" s="159">
        <v>220</v>
      </c>
      <c r="G40" s="161"/>
      <c r="H40" s="149">
        <f t="shared" si="7"/>
        <v>220</v>
      </c>
      <c r="I40" s="150"/>
      <c r="J40" s="150"/>
      <c r="K40" s="151"/>
      <c r="L40" s="172"/>
      <c r="M40" s="173"/>
      <c r="N40" s="154">
        <f t="shared" si="8"/>
        <v>220</v>
      </c>
      <c r="O40" s="157"/>
    </row>
    <row r="41" spans="1:15" ht="21.75" customHeight="1">
      <c r="B41" s="45" t="s">
        <v>457</v>
      </c>
      <c r="C41" s="178" t="s">
        <v>412</v>
      </c>
      <c r="D41" s="152" t="s">
        <v>413</v>
      </c>
      <c r="E41" s="150">
        <v>14</v>
      </c>
      <c r="F41" s="156">
        <v>80</v>
      </c>
      <c r="G41" s="161"/>
      <c r="H41" s="149">
        <f t="shared" si="7"/>
        <v>1120</v>
      </c>
      <c r="I41" s="150"/>
      <c r="J41" s="150"/>
      <c r="K41" s="151"/>
      <c r="L41" s="172"/>
      <c r="M41" s="173"/>
      <c r="N41" s="154">
        <f t="shared" si="8"/>
        <v>1120</v>
      </c>
      <c r="O41" s="157"/>
    </row>
    <row r="42" spans="1:15" ht="21.75" customHeight="1">
      <c r="B42" s="45" t="s">
        <v>458</v>
      </c>
      <c r="C42" s="178" t="s">
        <v>415</v>
      </c>
      <c r="D42" s="152" t="s">
        <v>416</v>
      </c>
      <c r="E42" s="150">
        <v>14</v>
      </c>
      <c r="F42" s="156">
        <v>26</v>
      </c>
      <c r="G42" s="161"/>
      <c r="H42" s="149">
        <f t="shared" si="7"/>
        <v>364</v>
      </c>
      <c r="I42" s="150"/>
      <c r="J42" s="150"/>
      <c r="K42" s="151"/>
      <c r="L42" s="172"/>
      <c r="M42" s="173"/>
      <c r="N42" s="154">
        <f t="shared" si="8"/>
        <v>364</v>
      </c>
      <c r="O42" s="157"/>
    </row>
    <row r="43" spans="1:15" ht="21.75" customHeight="1">
      <c r="B43" s="45" t="s">
        <v>459</v>
      </c>
      <c r="C43" s="178" t="s">
        <v>418</v>
      </c>
      <c r="D43" s="152" t="s">
        <v>413</v>
      </c>
      <c r="E43" s="152">
        <v>14</v>
      </c>
      <c r="F43" s="156">
        <v>50</v>
      </c>
      <c r="G43" s="161"/>
      <c r="H43" s="149">
        <f t="shared" si="7"/>
        <v>700</v>
      </c>
      <c r="I43" s="150"/>
      <c r="J43" s="150"/>
      <c r="K43" s="151"/>
      <c r="L43" s="172"/>
      <c r="M43" s="173"/>
      <c r="N43" s="154">
        <f t="shared" si="8"/>
        <v>700</v>
      </c>
      <c r="O43" s="157"/>
    </row>
    <row r="44" spans="1:15" ht="21.75" customHeight="1">
      <c r="B44" s="75" t="s">
        <v>460</v>
      </c>
      <c r="C44" s="95" t="s">
        <v>461</v>
      </c>
      <c r="D44" s="29"/>
      <c r="E44" s="29"/>
      <c r="F44" s="29"/>
      <c r="G44" s="29"/>
      <c r="H44" s="29"/>
      <c r="I44" s="29"/>
      <c r="J44" s="29"/>
      <c r="K44" s="29"/>
      <c r="L44" s="29"/>
      <c r="M44" s="29"/>
      <c r="N44" s="29"/>
      <c r="O44" s="142"/>
    </row>
    <row r="45" spans="1:15" ht="21.75" customHeight="1">
      <c r="B45" s="52" t="s">
        <v>462</v>
      </c>
      <c r="C45" s="160" t="s">
        <v>424</v>
      </c>
      <c r="D45" s="161" t="s">
        <v>413</v>
      </c>
      <c r="E45" s="161"/>
      <c r="F45" s="162">
        <v>75</v>
      </c>
      <c r="G45" s="161"/>
      <c r="H45" s="163">
        <f t="shared" ref="H45:H50" si="9">E45*F45</f>
        <v>0</v>
      </c>
      <c r="I45" s="161" t="s">
        <v>413</v>
      </c>
      <c r="J45" s="161">
        <v>6</v>
      </c>
      <c r="K45" s="162">
        <v>75</v>
      </c>
      <c r="L45" s="161"/>
      <c r="M45" s="163">
        <f t="shared" ref="M45:M50" si="10">J45*K45</f>
        <v>450</v>
      </c>
      <c r="N45" s="154">
        <f t="shared" ref="N45:N50" si="11">H45+M45</f>
        <v>450</v>
      </c>
      <c r="O45" s="144"/>
    </row>
    <row r="46" spans="1:15" ht="21.75" customHeight="1">
      <c r="A46" s="11"/>
      <c r="B46" s="52" t="s">
        <v>463</v>
      </c>
      <c r="C46" s="160" t="s">
        <v>464</v>
      </c>
      <c r="D46" s="161" t="s">
        <v>413</v>
      </c>
      <c r="E46" s="161"/>
      <c r="F46" s="162">
        <v>75</v>
      </c>
      <c r="G46" s="161"/>
      <c r="H46" s="163">
        <f t="shared" si="9"/>
        <v>0</v>
      </c>
      <c r="I46" s="161" t="s">
        <v>413</v>
      </c>
      <c r="J46" s="161">
        <v>3</v>
      </c>
      <c r="K46" s="162">
        <v>75</v>
      </c>
      <c r="L46" s="161"/>
      <c r="M46" s="163">
        <f t="shared" si="10"/>
        <v>225</v>
      </c>
      <c r="N46" s="154">
        <f t="shared" si="11"/>
        <v>225</v>
      </c>
      <c r="O46" s="144"/>
    </row>
    <row r="47" spans="1:15" ht="21.75" customHeight="1">
      <c r="A47" s="11"/>
      <c r="B47" s="52" t="s">
        <v>465</v>
      </c>
      <c r="C47" s="160" t="s">
        <v>428</v>
      </c>
      <c r="D47" s="161" t="s">
        <v>408</v>
      </c>
      <c r="E47" s="161"/>
      <c r="F47" s="162">
        <v>320</v>
      </c>
      <c r="G47" s="161"/>
      <c r="H47" s="163">
        <f t="shared" si="9"/>
        <v>0</v>
      </c>
      <c r="I47" s="161" t="s">
        <v>408</v>
      </c>
      <c r="J47" s="161">
        <v>1</v>
      </c>
      <c r="K47" s="162">
        <v>320</v>
      </c>
      <c r="L47" s="161"/>
      <c r="M47" s="163">
        <f t="shared" si="10"/>
        <v>320</v>
      </c>
      <c r="N47" s="154">
        <f t="shared" si="11"/>
        <v>320</v>
      </c>
      <c r="O47" s="144"/>
    </row>
    <row r="48" spans="1:15" ht="21.75" customHeight="1">
      <c r="A48" s="11"/>
      <c r="B48" s="52" t="s">
        <v>466</v>
      </c>
      <c r="C48" s="60" t="s">
        <v>412</v>
      </c>
      <c r="D48" s="56" t="s">
        <v>413</v>
      </c>
      <c r="E48" s="56"/>
      <c r="F48" s="63">
        <v>80</v>
      </c>
      <c r="G48" s="56"/>
      <c r="H48" s="58">
        <f t="shared" si="9"/>
        <v>0</v>
      </c>
      <c r="I48" s="56" t="s">
        <v>413</v>
      </c>
      <c r="J48" s="56">
        <v>9</v>
      </c>
      <c r="K48" s="63">
        <v>80</v>
      </c>
      <c r="L48" s="56"/>
      <c r="M48" s="58">
        <f t="shared" si="10"/>
        <v>720</v>
      </c>
      <c r="N48" s="154">
        <f t="shared" si="11"/>
        <v>720</v>
      </c>
      <c r="O48" s="144"/>
    </row>
    <row r="49" spans="1:17" ht="21.75" customHeight="1">
      <c r="B49" s="52" t="s">
        <v>467</v>
      </c>
      <c r="C49" s="60" t="s">
        <v>415</v>
      </c>
      <c r="D49" s="56" t="s">
        <v>416</v>
      </c>
      <c r="E49" s="56"/>
      <c r="F49" s="63">
        <v>26</v>
      </c>
      <c r="G49" s="56"/>
      <c r="H49" s="58">
        <f t="shared" si="9"/>
        <v>0</v>
      </c>
      <c r="I49" s="56" t="s">
        <v>416</v>
      </c>
      <c r="J49" s="56">
        <v>9</v>
      </c>
      <c r="K49" s="63">
        <v>26</v>
      </c>
      <c r="L49" s="56"/>
      <c r="M49" s="58">
        <f t="shared" si="10"/>
        <v>234</v>
      </c>
      <c r="N49" s="154">
        <f t="shared" si="11"/>
        <v>234</v>
      </c>
      <c r="O49" s="144"/>
    </row>
    <row r="50" spans="1:17" ht="21.75" customHeight="1">
      <c r="B50" s="52" t="s">
        <v>468</v>
      </c>
      <c r="C50" s="178" t="s">
        <v>418</v>
      </c>
      <c r="D50" s="161" t="s">
        <v>413</v>
      </c>
      <c r="E50" s="161"/>
      <c r="F50" s="162">
        <v>50</v>
      </c>
      <c r="G50" s="161"/>
      <c r="H50" s="163">
        <f t="shared" si="9"/>
        <v>0</v>
      </c>
      <c r="I50" s="161" t="s">
        <v>413</v>
      </c>
      <c r="J50" s="161">
        <v>9</v>
      </c>
      <c r="K50" s="162">
        <v>50</v>
      </c>
      <c r="L50" s="161"/>
      <c r="M50" s="163">
        <f t="shared" si="10"/>
        <v>450</v>
      </c>
      <c r="N50" s="154">
        <f t="shared" si="11"/>
        <v>450</v>
      </c>
      <c r="O50" s="144"/>
    </row>
    <row r="51" spans="1:17" ht="21.75" customHeight="1">
      <c r="B51" s="75" t="s">
        <v>469</v>
      </c>
      <c r="C51" s="28" t="s">
        <v>470</v>
      </c>
      <c r="D51" s="29"/>
      <c r="E51" s="29"/>
      <c r="F51" s="29"/>
      <c r="G51" s="29"/>
      <c r="H51" s="29"/>
      <c r="I51" s="29"/>
      <c r="J51" s="29"/>
      <c r="K51" s="29"/>
      <c r="L51" s="29"/>
      <c r="M51" s="29"/>
      <c r="N51" s="29"/>
      <c r="O51" s="142"/>
    </row>
    <row r="52" spans="1:17" ht="21.75" customHeight="1">
      <c r="B52" s="45" t="s">
        <v>471</v>
      </c>
      <c r="C52" s="179" t="s">
        <v>472</v>
      </c>
      <c r="D52" s="147"/>
      <c r="E52" s="147"/>
      <c r="F52" s="180"/>
      <c r="G52" s="147"/>
      <c r="H52" s="149">
        <f>G52/3.77</f>
        <v>0</v>
      </c>
      <c r="I52" s="147" t="s">
        <v>413</v>
      </c>
      <c r="J52" s="147">
        <v>2</v>
      </c>
      <c r="K52" s="180">
        <v>1300</v>
      </c>
      <c r="L52" s="147">
        <f>J52*K52</f>
        <v>2600</v>
      </c>
      <c r="M52" s="149">
        <f>L52/$A$5</f>
        <v>645.16129032258061</v>
      </c>
      <c r="N52" s="181">
        <f>H52+M52</f>
        <v>645.16129032258061</v>
      </c>
      <c r="O52" s="182"/>
    </row>
    <row r="53" spans="1:17" ht="21.75" customHeight="1">
      <c r="B53" s="45" t="s">
        <v>473</v>
      </c>
      <c r="C53" s="178" t="s">
        <v>418</v>
      </c>
      <c r="D53" s="150"/>
      <c r="E53" s="150"/>
      <c r="F53" s="151"/>
      <c r="G53" s="147"/>
      <c r="H53" s="153">
        <f>G53/3.77</f>
        <v>0</v>
      </c>
      <c r="I53" s="150" t="s">
        <v>413</v>
      </c>
      <c r="J53" s="150">
        <v>2</v>
      </c>
      <c r="K53" s="151">
        <v>400</v>
      </c>
      <c r="L53" s="147">
        <f>K53*J53</f>
        <v>800</v>
      </c>
      <c r="M53" s="149">
        <f>L53/$A$5</f>
        <v>198.51116625310172</v>
      </c>
      <c r="N53" s="181">
        <f>H53+M53</f>
        <v>198.51116625310172</v>
      </c>
      <c r="O53" s="183"/>
    </row>
    <row r="54" spans="1:17" ht="21.75" customHeight="1">
      <c r="B54" s="184" t="s">
        <v>474</v>
      </c>
      <c r="C54" s="185"/>
      <c r="D54" s="83" t="s">
        <v>475</v>
      </c>
      <c r="E54" s="186"/>
      <c r="F54" s="187"/>
      <c r="G54" s="98">
        <f>SUM(G6:G53)</f>
        <v>0</v>
      </c>
      <c r="H54" s="188">
        <f>SUM(H6:H53)</f>
        <v>11343</v>
      </c>
      <c r="I54" s="83" t="s">
        <v>476</v>
      </c>
      <c r="J54" s="189"/>
      <c r="K54" s="190"/>
      <c r="L54" s="82">
        <f>SUM(L6:L53)</f>
        <v>3400</v>
      </c>
      <c r="M54" s="191">
        <f>SUM(M9:M53)</f>
        <v>9290.6724565756831</v>
      </c>
      <c r="N54" s="99">
        <f>SUM(N9:N53)</f>
        <v>20633.672456575681</v>
      </c>
      <c r="O54" s="192">
        <f>N54/N637</f>
        <v>0.13491262074287744</v>
      </c>
    </row>
    <row r="55" spans="1:17" ht="21.75" customHeight="1">
      <c r="B55" s="26" t="s">
        <v>212</v>
      </c>
      <c r="C55" s="193" t="s">
        <v>477</v>
      </c>
      <c r="D55" s="194"/>
      <c r="E55" s="194"/>
      <c r="F55" s="194"/>
      <c r="G55" s="194"/>
      <c r="H55" s="194"/>
      <c r="I55" s="194"/>
      <c r="J55" s="194"/>
      <c r="K55" s="194"/>
      <c r="L55" s="194"/>
      <c r="M55" s="194"/>
      <c r="N55" s="194"/>
      <c r="O55" s="195"/>
    </row>
    <row r="56" spans="1:17" ht="21.75" customHeight="1">
      <c r="B56" s="27" t="s">
        <v>478</v>
      </c>
      <c r="C56" s="28" t="s">
        <v>479</v>
      </c>
      <c r="D56" s="29"/>
      <c r="E56" s="29"/>
      <c r="F56" s="29"/>
      <c r="G56" s="29"/>
      <c r="H56" s="29"/>
      <c r="I56" s="29"/>
      <c r="J56" s="29"/>
      <c r="K56" s="29"/>
      <c r="L56" s="29"/>
      <c r="M56" s="29"/>
      <c r="N56" s="29"/>
      <c r="O56" s="142"/>
    </row>
    <row r="57" spans="1:17" ht="21.75" customHeight="1">
      <c r="B57" s="32" t="s">
        <v>480</v>
      </c>
      <c r="C57" s="36" t="s">
        <v>481</v>
      </c>
      <c r="D57" s="33"/>
      <c r="E57" s="33"/>
      <c r="F57" s="33"/>
      <c r="G57" s="33"/>
      <c r="H57" s="33"/>
      <c r="I57" s="33"/>
      <c r="J57" s="33"/>
      <c r="K57" s="33"/>
      <c r="L57" s="33"/>
      <c r="M57" s="33"/>
      <c r="N57" s="33"/>
      <c r="O57" s="196"/>
    </row>
    <row r="58" spans="1:17" ht="21.75" customHeight="1">
      <c r="A58" s="197"/>
      <c r="B58" s="37" t="s">
        <v>482</v>
      </c>
      <c r="C58" s="38" t="s">
        <v>483</v>
      </c>
      <c r="D58" s="39" t="s">
        <v>400</v>
      </c>
      <c r="E58" s="39">
        <v>0.5</v>
      </c>
      <c r="F58" s="40">
        <v>4800</v>
      </c>
      <c r="G58" s="41">
        <f t="shared" ref="G58:G71" si="12">E58*F58</f>
        <v>2400</v>
      </c>
      <c r="H58" s="198">
        <f t="shared" ref="H58:H71" si="13">G58/$A$5</f>
        <v>595.53349875930519</v>
      </c>
      <c r="I58" s="39" t="s">
        <v>400</v>
      </c>
      <c r="J58" s="39">
        <v>3</v>
      </c>
      <c r="K58" s="40">
        <v>4800</v>
      </c>
      <c r="L58" s="41">
        <f>J58*K58</f>
        <v>14400</v>
      </c>
      <c r="M58" s="199">
        <f>L58/$A$5</f>
        <v>3573.2009925558309</v>
      </c>
      <c r="N58" s="200">
        <f t="shared" ref="N58:N121" si="14">H58+M58</f>
        <v>4168.7344913151364</v>
      </c>
      <c r="O58" s="201"/>
      <c r="Q58" t="s">
        <v>484</v>
      </c>
    </row>
    <row r="59" spans="1:17" ht="21.75" customHeight="1">
      <c r="B59" s="52" t="s">
        <v>482</v>
      </c>
      <c r="C59" s="55" t="s">
        <v>485</v>
      </c>
      <c r="D59" s="56" t="s">
        <v>400</v>
      </c>
      <c r="E59" s="56">
        <v>4</v>
      </c>
      <c r="F59" s="57">
        <v>1200</v>
      </c>
      <c r="G59" s="53">
        <f t="shared" si="12"/>
        <v>4800</v>
      </c>
      <c r="H59" s="202">
        <f t="shared" si="13"/>
        <v>1191.0669975186104</v>
      </c>
      <c r="I59" s="56" t="s">
        <v>400</v>
      </c>
      <c r="J59" s="56">
        <v>1</v>
      </c>
      <c r="K59" s="57">
        <v>4800</v>
      </c>
      <c r="L59" s="53">
        <f>J59*K59</f>
        <v>4800</v>
      </c>
      <c r="M59" s="203">
        <f>L59/$A$5</f>
        <v>1191.0669975186104</v>
      </c>
      <c r="N59" s="204">
        <f t="shared" si="14"/>
        <v>2382.1339950372208</v>
      </c>
      <c r="O59" s="201"/>
      <c r="Q59" t="s">
        <v>484</v>
      </c>
    </row>
    <row r="60" spans="1:17" ht="21.75" customHeight="1">
      <c r="B60" s="151" t="s">
        <v>486</v>
      </c>
      <c r="C60" s="205" t="s">
        <v>487</v>
      </c>
      <c r="D60" s="150" t="s">
        <v>400</v>
      </c>
      <c r="E60" s="150">
        <v>1</v>
      </c>
      <c r="F60" s="151">
        <v>2500</v>
      </c>
      <c r="G60" s="206">
        <f t="shared" si="12"/>
        <v>2500</v>
      </c>
      <c r="H60" s="207">
        <f t="shared" si="13"/>
        <v>620.3473945409429</v>
      </c>
      <c r="I60" s="152" t="s">
        <v>400</v>
      </c>
      <c r="J60" s="152"/>
      <c r="K60" s="156">
        <v>2500</v>
      </c>
      <c r="L60" s="208">
        <f>J60*K60</f>
        <v>0</v>
      </c>
      <c r="M60" s="209">
        <f>L60/$A$5</f>
        <v>0</v>
      </c>
      <c r="N60" s="181">
        <f t="shared" si="14"/>
        <v>620.3473945409429</v>
      </c>
      <c r="O60" s="157"/>
      <c r="Q60" t="s">
        <v>484</v>
      </c>
    </row>
    <row r="61" spans="1:17" ht="21.75" customHeight="1">
      <c r="B61" s="210" t="s">
        <v>488</v>
      </c>
      <c r="C61" s="211" t="s">
        <v>489</v>
      </c>
      <c r="D61" s="212" t="s">
        <v>400</v>
      </c>
      <c r="E61" s="212">
        <v>2</v>
      </c>
      <c r="F61" s="175">
        <f>4*20*8</f>
        <v>640</v>
      </c>
      <c r="G61" s="213">
        <f t="shared" si="12"/>
        <v>1280</v>
      </c>
      <c r="H61" s="214">
        <f t="shared" si="13"/>
        <v>317.61786600496276</v>
      </c>
      <c r="I61" s="215" t="s">
        <v>400</v>
      </c>
      <c r="J61" s="215"/>
      <c r="K61" s="210">
        <f>4*20*8</f>
        <v>640</v>
      </c>
      <c r="L61" s="216">
        <f>J61*K61</f>
        <v>0</v>
      </c>
      <c r="M61" s="217">
        <f>L61/$A$5</f>
        <v>0</v>
      </c>
      <c r="N61" s="218">
        <f t="shared" si="14"/>
        <v>317.61786600496276</v>
      </c>
      <c r="O61" s="157"/>
      <c r="Q61" t="s">
        <v>484</v>
      </c>
    </row>
    <row r="62" spans="1:17" ht="21.75" customHeight="1">
      <c r="A62" s="11"/>
      <c r="B62" s="52" t="s">
        <v>490</v>
      </c>
      <c r="C62" s="46" t="s">
        <v>491</v>
      </c>
      <c r="D62" s="51" t="s">
        <v>492</v>
      </c>
      <c r="E62" s="51">
        <v>15</v>
      </c>
      <c r="F62" s="52">
        <v>10</v>
      </c>
      <c r="G62" s="53">
        <f t="shared" si="12"/>
        <v>150</v>
      </c>
      <c r="H62" s="214">
        <f t="shared" si="13"/>
        <v>37.220843672456574</v>
      </c>
      <c r="I62" s="152"/>
      <c r="J62" s="152"/>
      <c r="K62" s="156"/>
      <c r="L62" s="208"/>
      <c r="M62" s="217"/>
      <c r="N62" s="219">
        <f t="shared" si="14"/>
        <v>37.220843672456574</v>
      </c>
      <c r="O62" s="157"/>
      <c r="P62" t="s">
        <v>493</v>
      </c>
      <c r="Q62" t="s">
        <v>484</v>
      </c>
    </row>
    <row r="63" spans="1:17" ht="21.75" customHeight="1">
      <c r="A63" s="11"/>
      <c r="B63" s="156" t="s">
        <v>494</v>
      </c>
      <c r="C63" s="205" t="s">
        <v>495</v>
      </c>
      <c r="D63" s="152" t="s">
        <v>492</v>
      </c>
      <c r="E63" s="152">
        <v>10</v>
      </c>
      <c r="F63" s="156">
        <v>9.5</v>
      </c>
      <c r="G63" s="208">
        <f t="shared" si="12"/>
        <v>95</v>
      </c>
      <c r="H63" s="214">
        <f t="shared" si="13"/>
        <v>23.573200992555829</v>
      </c>
      <c r="I63" s="152"/>
      <c r="J63" s="152"/>
      <c r="K63" s="156"/>
      <c r="L63" s="208"/>
      <c r="M63" s="217"/>
      <c r="N63" s="219">
        <f t="shared" si="14"/>
        <v>23.573200992555829</v>
      </c>
      <c r="O63" s="157"/>
      <c r="P63" t="s">
        <v>493</v>
      </c>
      <c r="Q63" t="s">
        <v>484</v>
      </c>
    </row>
    <row r="64" spans="1:17" ht="21.75" customHeight="1">
      <c r="A64" s="220"/>
      <c r="B64" s="52" t="s">
        <v>496</v>
      </c>
      <c r="C64" s="46" t="s">
        <v>497</v>
      </c>
      <c r="D64" s="51" t="s">
        <v>492</v>
      </c>
      <c r="E64" s="51">
        <v>2</v>
      </c>
      <c r="F64" s="52">
        <v>100</v>
      </c>
      <c r="G64" s="53">
        <f t="shared" si="12"/>
        <v>200</v>
      </c>
      <c r="H64" s="214">
        <f t="shared" si="13"/>
        <v>49.62779156327543</v>
      </c>
      <c r="I64" s="152"/>
      <c r="J64" s="152"/>
      <c r="K64" s="156"/>
      <c r="L64" s="208"/>
      <c r="M64" s="217"/>
      <c r="N64" s="219">
        <f t="shared" si="14"/>
        <v>49.62779156327543</v>
      </c>
      <c r="O64" s="157"/>
      <c r="P64" t="s">
        <v>493</v>
      </c>
      <c r="Q64" t="s">
        <v>484</v>
      </c>
    </row>
    <row r="65" spans="1:17" ht="21.75" customHeight="1">
      <c r="A65" s="220"/>
      <c r="B65" s="52" t="s">
        <v>498</v>
      </c>
      <c r="C65" s="46" t="s">
        <v>499</v>
      </c>
      <c r="D65" s="51" t="s">
        <v>408</v>
      </c>
      <c r="E65" s="51">
        <v>1</v>
      </c>
      <c r="F65" s="52">
        <v>1000</v>
      </c>
      <c r="G65" s="53">
        <f t="shared" si="12"/>
        <v>1000</v>
      </c>
      <c r="H65" s="214">
        <f t="shared" si="13"/>
        <v>248.13895781637714</v>
      </c>
      <c r="I65" s="152"/>
      <c r="J65" s="152"/>
      <c r="K65" s="156"/>
      <c r="L65" s="208"/>
      <c r="M65" s="217"/>
      <c r="N65" s="219">
        <f t="shared" si="14"/>
        <v>248.13895781637714</v>
      </c>
      <c r="O65" s="157"/>
      <c r="P65" t="s">
        <v>493</v>
      </c>
      <c r="Q65" t="s">
        <v>484</v>
      </c>
    </row>
    <row r="66" spans="1:17" ht="21.75" customHeight="1">
      <c r="A66" s="220"/>
      <c r="B66" s="52" t="s">
        <v>500</v>
      </c>
      <c r="C66" s="46" t="s">
        <v>501</v>
      </c>
      <c r="D66" s="51" t="s">
        <v>492</v>
      </c>
      <c r="E66" s="51">
        <v>1</v>
      </c>
      <c r="F66" s="52">
        <v>300</v>
      </c>
      <c r="G66" s="53">
        <f t="shared" si="12"/>
        <v>300</v>
      </c>
      <c r="H66" s="214">
        <f t="shared" si="13"/>
        <v>74.441687344913149</v>
      </c>
      <c r="I66" s="152"/>
      <c r="J66" s="152"/>
      <c r="K66" s="156"/>
      <c r="L66" s="208"/>
      <c r="M66" s="217"/>
      <c r="N66" s="219">
        <f t="shared" si="14"/>
        <v>74.441687344913149</v>
      </c>
      <c r="O66" s="157"/>
      <c r="P66" t="s">
        <v>493</v>
      </c>
      <c r="Q66" t="s">
        <v>484</v>
      </c>
    </row>
    <row r="67" spans="1:17" ht="21.75" customHeight="1">
      <c r="A67" s="220"/>
      <c r="B67" s="52" t="s">
        <v>502</v>
      </c>
      <c r="C67" s="46" t="s">
        <v>503</v>
      </c>
      <c r="D67" s="51" t="s">
        <v>408</v>
      </c>
      <c r="E67" s="51">
        <v>1</v>
      </c>
      <c r="F67" s="52">
        <v>500</v>
      </c>
      <c r="G67" s="53">
        <f t="shared" si="12"/>
        <v>500</v>
      </c>
      <c r="H67" s="214">
        <f t="shared" si="13"/>
        <v>124.06947890818857</v>
      </c>
      <c r="I67" s="152"/>
      <c r="J67" s="152"/>
      <c r="K67" s="156"/>
      <c r="L67" s="208"/>
      <c r="M67" s="217"/>
      <c r="N67" s="219">
        <f t="shared" si="14"/>
        <v>124.06947890818857</v>
      </c>
      <c r="O67" s="157"/>
      <c r="P67" t="s">
        <v>493</v>
      </c>
      <c r="Q67" t="s">
        <v>484</v>
      </c>
    </row>
    <row r="68" spans="1:17" ht="21.75" customHeight="1">
      <c r="B68" s="156" t="s">
        <v>504</v>
      </c>
      <c r="C68" s="205" t="s">
        <v>505</v>
      </c>
      <c r="D68" s="152" t="s">
        <v>408</v>
      </c>
      <c r="E68" s="152">
        <v>10</v>
      </c>
      <c r="F68" s="156">
        <v>80</v>
      </c>
      <c r="G68" s="208">
        <f t="shared" si="12"/>
        <v>800</v>
      </c>
      <c r="H68" s="214">
        <f t="shared" si="13"/>
        <v>198.51116625310172</v>
      </c>
      <c r="I68" s="152"/>
      <c r="J68" s="152"/>
      <c r="K68" s="156"/>
      <c r="L68" s="208"/>
      <c r="M68" s="217"/>
      <c r="N68" s="219">
        <f t="shared" si="14"/>
        <v>198.51116625310172</v>
      </c>
      <c r="O68" s="157"/>
      <c r="P68" t="s">
        <v>506</v>
      </c>
      <c r="Q68" t="s">
        <v>484</v>
      </c>
    </row>
    <row r="69" spans="1:17" ht="21.75" customHeight="1">
      <c r="B69" s="156" t="s">
        <v>507</v>
      </c>
      <c r="C69" s="205" t="s">
        <v>508</v>
      </c>
      <c r="D69" s="152" t="s">
        <v>408</v>
      </c>
      <c r="E69" s="152">
        <v>3</v>
      </c>
      <c r="F69" s="156">
        <v>80</v>
      </c>
      <c r="G69" s="208">
        <f t="shared" si="12"/>
        <v>240</v>
      </c>
      <c r="H69" s="214">
        <f t="shared" si="13"/>
        <v>59.553349875930515</v>
      </c>
      <c r="I69" s="152"/>
      <c r="J69" s="152"/>
      <c r="K69" s="156"/>
      <c r="L69" s="208"/>
      <c r="M69" s="217"/>
      <c r="N69" s="219">
        <f t="shared" si="14"/>
        <v>59.553349875930515</v>
      </c>
      <c r="O69" s="157"/>
      <c r="P69" t="s">
        <v>506</v>
      </c>
      <c r="Q69" t="s">
        <v>484</v>
      </c>
    </row>
    <row r="70" spans="1:17" ht="21.75" customHeight="1">
      <c r="B70" s="156" t="s">
        <v>509</v>
      </c>
      <c r="C70" s="205" t="s">
        <v>510</v>
      </c>
      <c r="D70" s="152" t="s">
        <v>408</v>
      </c>
      <c r="E70" s="152">
        <v>3</v>
      </c>
      <c r="F70" s="156">
        <v>80</v>
      </c>
      <c r="G70" s="208">
        <f t="shared" si="12"/>
        <v>240</v>
      </c>
      <c r="H70" s="214">
        <f t="shared" si="13"/>
        <v>59.553349875930515</v>
      </c>
      <c r="I70" s="152"/>
      <c r="J70" s="152"/>
      <c r="K70" s="156"/>
      <c r="L70" s="208"/>
      <c r="M70" s="217"/>
      <c r="N70" s="219">
        <f t="shared" si="14"/>
        <v>59.553349875930515</v>
      </c>
      <c r="O70" s="157"/>
      <c r="P70" t="s">
        <v>506</v>
      </c>
      <c r="Q70" t="s">
        <v>484</v>
      </c>
    </row>
    <row r="71" spans="1:17" ht="21.75" customHeight="1">
      <c r="B71" s="52" t="s">
        <v>511</v>
      </c>
      <c r="C71" s="46" t="s">
        <v>512</v>
      </c>
      <c r="D71" s="51" t="s">
        <v>408</v>
      </c>
      <c r="E71" s="51">
        <v>1</v>
      </c>
      <c r="F71" s="52">
        <v>420</v>
      </c>
      <c r="G71" s="53">
        <f t="shared" si="12"/>
        <v>420</v>
      </c>
      <c r="H71" s="214">
        <f t="shared" si="13"/>
        <v>104.2183622828784</v>
      </c>
      <c r="I71" s="152"/>
      <c r="J71" s="152"/>
      <c r="K71" s="156"/>
      <c r="L71" s="208"/>
      <c r="M71" s="217"/>
      <c r="N71" s="219">
        <f t="shared" si="14"/>
        <v>104.2183622828784</v>
      </c>
      <c r="O71" s="157"/>
      <c r="P71" t="s">
        <v>506</v>
      </c>
      <c r="Q71" t="s">
        <v>484</v>
      </c>
    </row>
    <row r="72" spans="1:17" ht="21.75" customHeight="1">
      <c r="B72" s="156" t="s">
        <v>513</v>
      </c>
      <c r="C72" s="205" t="s">
        <v>514</v>
      </c>
      <c r="D72" s="152" t="s">
        <v>492</v>
      </c>
      <c r="E72" s="152"/>
      <c r="F72" s="156"/>
      <c r="G72" s="208"/>
      <c r="H72" s="214"/>
      <c r="I72" s="152" t="s">
        <v>492</v>
      </c>
      <c r="J72" s="152">
        <v>30</v>
      </c>
      <c r="K72" s="156">
        <v>28</v>
      </c>
      <c r="L72" s="208">
        <f t="shared" ref="L72:L79" si="15">J72*K72</f>
        <v>840</v>
      </c>
      <c r="M72" s="217">
        <f t="shared" ref="M72:M79" si="16">L72/$A$5</f>
        <v>208.4367245657568</v>
      </c>
      <c r="N72" s="219">
        <f t="shared" si="14"/>
        <v>208.4367245657568</v>
      </c>
      <c r="O72" s="157"/>
      <c r="P72" t="s">
        <v>515</v>
      </c>
      <c r="Q72" t="s">
        <v>484</v>
      </c>
    </row>
    <row r="73" spans="1:17" ht="21.75" customHeight="1">
      <c r="B73" s="156" t="s">
        <v>516</v>
      </c>
      <c r="C73" s="205" t="s">
        <v>517</v>
      </c>
      <c r="D73" s="152" t="s">
        <v>492</v>
      </c>
      <c r="E73" s="152"/>
      <c r="F73" s="156"/>
      <c r="G73" s="208"/>
      <c r="H73" s="214"/>
      <c r="I73" s="152" t="s">
        <v>492</v>
      </c>
      <c r="J73" s="152">
        <v>25</v>
      </c>
      <c r="K73" s="156">
        <v>28</v>
      </c>
      <c r="L73" s="208">
        <f t="shared" si="15"/>
        <v>700</v>
      </c>
      <c r="M73" s="217">
        <f t="shared" si="16"/>
        <v>173.69727047146401</v>
      </c>
      <c r="N73" s="219">
        <f t="shared" si="14"/>
        <v>173.69727047146401</v>
      </c>
      <c r="O73" s="157"/>
      <c r="P73" t="s">
        <v>515</v>
      </c>
      <c r="Q73" t="s">
        <v>484</v>
      </c>
    </row>
    <row r="74" spans="1:17" ht="21.75" customHeight="1">
      <c r="A74" s="11"/>
      <c r="B74" s="156" t="s">
        <v>518</v>
      </c>
      <c r="C74" s="205" t="s">
        <v>519</v>
      </c>
      <c r="D74" s="152" t="s">
        <v>492</v>
      </c>
      <c r="E74" s="152"/>
      <c r="F74" s="156"/>
      <c r="G74" s="208"/>
      <c r="H74" s="214"/>
      <c r="I74" s="152" t="s">
        <v>492</v>
      </c>
      <c r="J74" s="152">
        <v>4</v>
      </c>
      <c r="K74" s="156">
        <v>28</v>
      </c>
      <c r="L74" s="208">
        <f t="shared" si="15"/>
        <v>112</v>
      </c>
      <c r="M74" s="217">
        <f t="shared" si="16"/>
        <v>27.791563275434243</v>
      </c>
      <c r="N74" s="219">
        <f t="shared" si="14"/>
        <v>27.791563275434243</v>
      </c>
      <c r="O74" s="157"/>
      <c r="P74" t="s">
        <v>515</v>
      </c>
      <c r="Q74" t="s">
        <v>484</v>
      </c>
    </row>
    <row r="75" spans="1:17" ht="21.75" customHeight="1">
      <c r="A75" s="11"/>
      <c r="B75" s="156" t="s">
        <v>520</v>
      </c>
      <c r="C75" s="205" t="s">
        <v>521</v>
      </c>
      <c r="D75" s="152" t="s">
        <v>492</v>
      </c>
      <c r="E75" s="152"/>
      <c r="F75" s="156"/>
      <c r="G75" s="208"/>
      <c r="H75" s="214"/>
      <c r="I75" s="152" t="s">
        <v>492</v>
      </c>
      <c r="J75" s="152">
        <v>5</v>
      </c>
      <c r="K75" s="156">
        <v>28</v>
      </c>
      <c r="L75" s="208">
        <f t="shared" si="15"/>
        <v>140</v>
      </c>
      <c r="M75" s="217">
        <f t="shared" si="16"/>
        <v>34.739454094292803</v>
      </c>
      <c r="N75" s="219">
        <f t="shared" si="14"/>
        <v>34.739454094292803</v>
      </c>
      <c r="O75" s="157"/>
      <c r="P75" t="s">
        <v>515</v>
      </c>
      <c r="Q75" t="s">
        <v>484</v>
      </c>
    </row>
    <row r="76" spans="1:17" ht="21.75" customHeight="1">
      <c r="A76" s="13"/>
      <c r="B76" s="52" t="s">
        <v>522</v>
      </c>
      <c r="C76" s="46" t="s">
        <v>523</v>
      </c>
      <c r="D76" s="51" t="s">
        <v>408</v>
      </c>
      <c r="E76" s="51">
        <v>1</v>
      </c>
      <c r="F76" s="52">
        <v>420</v>
      </c>
      <c r="G76" s="53">
        <f>E76*F76</f>
        <v>420</v>
      </c>
      <c r="H76" s="214">
        <f>G76/$A$5</f>
        <v>104.2183622828784</v>
      </c>
      <c r="I76" s="152" t="s">
        <v>492</v>
      </c>
      <c r="J76" s="152"/>
      <c r="K76" s="156">
        <v>420</v>
      </c>
      <c r="L76" s="208">
        <f t="shared" si="15"/>
        <v>0</v>
      </c>
      <c r="M76" s="217">
        <f t="shared" si="16"/>
        <v>0</v>
      </c>
      <c r="N76" s="219">
        <f t="shared" si="14"/>
        <v>104.2183622828784</v>
      </c>
      <c r="O76" s="157"/>
      <c r="P76" t="s">
        <v>506</v>
      </c>
      <c r="Q76" t="s">
        <v>484</v>
      </c>
    </row>
    <row r="77" spans="1:17" ht="21.75" customHeight="1">
      <c r="A77" s="11"/>
      <c r="B77" s="156" t="s">
        <v>524</v>
      </c>
      <c r="C77" s="205" t="s">
        <v>525</v>
      </c>
      <c r="D77" s="152" t="s">
        <v>408</v>
      </c>
      <c r="E77" s="152"/>
      <c r="F77" s="156"/>
      <c r="G77" s="208"/>
      <c r="H77" s="214"/>
      <c r="I77" s="152" t="s">
        <v>492</v>
      </c>
      <c r="J77" s="152">
        <v>2</v>
      </c>
      <c r="K77" s="156">
        <v>80</v>
      </c>
      <c r="L77" s="208">
        <f t="shared" si="15"/>
        <v>160</v>
      </c>
      <c r="M77" s="217">
        <f t="shared" si="16"/>
        <v>39.702233250620345</v>
      </c>
      <c r="N77" s="219">
        <f t="shared" si="14"/>
        <v>39.702233250620345</v>
      </c>
      <c r="O77" s="157"/>
      <c r="P77" t="s">
        <v>506</v>
      </c>
      <c r="Q77" t="s">
        <v>484</v>
      </c>
    </row>
    <row r="78" spans="1:17" ht="21.75" customHeight="1">
      <c r="B78" s="156" t="s">
        <v>526</v>
      </c>
      <c r="C78" s="205" t="s">
        <v>527</v>
      </c>
      <c r="D78" s="152" t="s">
        <v>492</v>
      </c>
      <c r="E78" s="152"/>
      <c r="F78" s="156"/>
      <c r="G78" s="208"/>
      <c r="H78" s="214"/>
      <c r="I78" s="152" t="s">
        <v>492</v>
      </c>
      <c r="J78" s="152">
        <v>10</v>
      </c>
      <c r="K78" s="156">
        <v>9</v>
      </c>
      <c r="L78" s="208">
        <f t="shared" si="15"/>
        <v>90</v>
      </c>
      <c r="M78" s="217">
        <f t="shared" si="16"/>
        <v>22.332506203473944</v>
      </c>
      <c r="N78" s="219">
        <f t="shared" si="14"/>
        <v>22.332506203473944</v>
      </c>
      <c r="O78" s="157"/>
      <c r="P78" t="s">
        <v>515</v>
      </c>
      <c r="Q78" t="s">
        <v>484</v>
      </c>
    </row>
    <row r="79" spans="1:17" ht="21.75" customHeight="1">
      <c r="B79" s="221" t="s">
        <v>528</v>
      </c>
      <c r="C79" s="222" t="s">
        <v>529</v>
      </c>
      <c r="D79" s="223" t="s">
        <v>408</v>
      </c>
      <c r="E79" s="223">
        <v>3</v>
      </c>
      <c r="F79" s="224">
        <v>1200</v>
      </c>
      <c r="G79" s="225">
        <f t="shared" ref="G79:G90" si="17">E79*F79</f>
        <v>3600</v>
      </c>
      <c r="H79" s="226">
        <f t="shared" ref="H79:H90" si="18">G79/$A$5</f>
        <v>893.30024813895773</v>
      </c>
      <c r="I79" s="223" t="s">
        <v>529</v>
      </c>
      <c r="J79" s="223"/>
      <c r="K79" s="224">
        <v>1200</v>
      </c>
      <c r="L79" s="225">
        <f t="shared" si="15"/>
        <v>0</v>
      </c>
      <c r="M79" s="227">
        <f t="shared" si="16"/>
        <v>0</v>
      </c>
      <c r="N79" s="228">
        <f t="shared" si="14"/>
        <v>893.30024813895773</v>
      </c>
      <c r="O79" s="229"/>
      <c r="P79" t="s">
        <v>530</v>
      </c>
      <c r="Q79" t="s">
        <v>484</v>
      </c>
    </row>
    <row r="80" spans="1:17" ht="21.75" customHeight="1">
      <c r="B80" s="52" t="s">
        <v>531</v>
      </c>
      <c r="C80" s="46" t="s">
        <v>532</v>
      </c>
      <c r="D80" s="51" t="s">
        <v>492</v>
      </c>
      <c r="E80" s="51">
        <v>22</v>
      </c>
      <c r="F80" s="52">
        <v>40</v>
      </c>
      <c r="G80" s="53">
        <f t="shared" si="17"/>
        <v>880</v>
      </c>
      <c r="H80" s="214">
        <f t="shared" si="18"/>
        <v>218.36228287841189</v>
      </c>
      <c r="I80" s="152"/>
      <c r="J80" s="152"/>
      <c r="K80" s="156"/>
      <c r="L80" s="208"/>
      <c r="M80" s="217"/>
      <c r="N80" s="219">
        <f t="shared" si="14"/>
        <v>218.36228287841189</v>
      </c>
      <c r="O80" s="157"/>
      <c r="P80" t="s">
        <v>515</v>
      </c>
      <c r="Q80" t="s">
        <v>484</v>
      </c>
    </row>
    <row r="81" spans="2:17" ht="21.75" customHeight="1">
      <c r="B81" s="156" t="s">
        <v>533</v>
      </c>
      <c r="C81" s="205" t="s">
        <v>534</v>
      </c>
      <c r="D81" s="152" t="s">
        <v>492</v>
      </c>
      <c r="E81" s="152">
        <v>20</v>
      </c>
      <c r="F81" s="156">
        <v>17</v>
      </c>
      <c r="G81" s="208">
        <f t="shared" si="17"/>
        <v>340</v>
      </c>
      <c r="H81" s="214">
        <f t="shared" si="18"/>
        <v>84.367245657568233</v>
      </c>
      <c r="I81" s="152"/>
      <c r="J81" s="152"/>
      <c r="K81" s="156"/>
      <c r="L81" s="208"/>
      <c r="M81" s="217"/>
      <c r="N81" s="219">
        <f t="shared" si="14"/>
        <v>84.367245657568233</v>
      </c>
      <c r="O81" s="157"/>
      <c r="P81" t="s">
        <v>515</v>
      </c>
      <c r="Q81" t="s">
        <v>484</v>
      </c>
    </row>
    <row r="82" spans="2:17" ht="21.75" customHeight="1">
      <c r="B82" s="156" t="s">
        <v>535</v>
      </c>
      <c r="C82" s="205" t="s">
        <v>536</v>
      </c>
      <c r="D82" s="152" t="s">
        <v>492</v>
      </c>
      <c r="E82" s="152">
        <v>30</v>
      </c>
      <c r="F82" s="156">
        <v>17</v>
      </c>
      <c r="G82" s="208">
        <f t="shared" si="17"/>
        <v>510</v>
      </c>
      <c r="H82" s="214">
        <f t="shared" si="18"/>
        <v>126.55086848635234</v>
      </c>
      <c r="I82" s="152"/>
      <c r="J82" s="152"/>
      <c r="K82" s="156"/>
      <c r="L82" s="208"/>
      <c r="M82" s="217"/>
      <c r="N82" s="219">
        <f t="shared" si="14"/>
        <v>126.55086848635234</v>
      </c>
      <c r="O82" s="157"/>
      <c r="P82" t="s">
        <v>515</v>
      </c>
      <c r="Q82" t="s">
        <v>484</v>
      </c>
    </row>
    <row r="83" spans="2:17" ht="21.75" customHeight="1">
      <c r="B83" s="52" t="s">
        <v>537</v>
      </c>
      <c r="C83" s="46" t="s">
        <v>538</v>
      </c>
      <c r="D83" s="51" t="s">
        <v>492</v>
      </c>
      <c r="E83" s="51">
        <v>130</v>
      </c>
      <c r="F83" s="52">
        <v>25</v>
      </c>
      <c r="G83" s="53">
        <f t="shared" si="17"/>
        <v>3250</v>
      </c>
      <c r="H83" s="214">
        <f t="shared" si="18"/>
        <v>806.45161290322574</v>
      </c>
      <c r="I83" s="152"/>
      <c r="J83" s="152"/>
      <c r="K83" s="156"/>
      <c r="L83" s="208"/>
      <c r="M83" s="217"/>
      <c r="N83" s="219">
        <f t="shared" si="14"/>
        <v>806.45161290322574</v>
      </c>
      <c r="O83" s="157"/>
      <c r="P83" t="s">
        <v>515</v>
      </c>
      <c r="Q83" t="s">
        <v>484</v>
      </c>
    </row>
    <row r="84" spans="2:17" ht="21.75" customHeight="1">
      <c r="B84" s="156" t="s">
        <v>539</v>
      </c>
      <c r="C84" s="205" t="s">
        <v>540</v>
      </c>
      <c r="D84" s="152" t="s">
        <v>492</v>
      </c>
      <c r="E84" s="152">
        <v>2</v>
      </c>
      <c r="F84" s="156">
        <v>65</v>
      </c>
      <c r="G84" s="208">
        <f t="shared" si="17"/>
        <v>130</v>
      </c>
      <c r="H84" s="214">
        <f t="shared" si="18"/>
        <v>32.258064516129032</v>
      </c>
      <c r="I84" s="152"/>
      <c r="J84" s="152"/>
      <c r="K84" s="156"/>
      <c r="L84" s="208"/>
      <c r="M84" s="217"/>
      <c r="N84" s="219">
        <f t="shared" si="14"/>
        <v>32.258064516129032</v>
      </c>
      <c r="O84" s="157"/>
      <c r="P84" t="s">
        <v>515</v>
      </c>
      <c r="Q84" t="s">
        <v>484</v>
      </c>
    </row>
    <row r="85" spans="2:17" ht="21.75" customHeight="1">
      <c r="B85" s="156" t="s">
        <v>541</v>
      </c>
      <c r="C85" s="205" t="s">
        <v>542</v>
      </c>
      <c r="D85" s="152" t="s">
        <v>492</v>
      </c>
      <c r="E85" s="152">
        <v>18</v>
      </c>
      <c r="F85" s="156">
        <v>65</v>
      </c>
      <c r="G85" s="208">
        <f t="shared" si="17"/>
        <v>1170</v>
      </c>
      <c r="H85" s="214">
        <f t="shared" si="18"/>
        <v>290.32258064516128</v>
      </c>
      <c r="I85" s="152"/>
      <c r="J85" s="152"/>
      <c r="K85" s="156"/>
      <c r="L85" s="208"/>
      <c r="M85" s="217"/>
      <c r="N85" s="219">
        <f t="shared" si="14"/>
        <v>290.32258064516128</v>
      </c>
      <c r="O85" s="157"/>
      <c r="P85" t="s">
        <v>515</v>
      </c>
      <c r="Q85" t="s">
        <v>484</v>
      </c>
    </row>
    <row r="86" spans="2:17" ht="21.75" customHeight="1">
      <c r="B86" s="156" t="s">
        <v>543</v>
      </c>
      <c r="C86" s="205" t="s">
        <v>544</v>
      </c>
      <c r="D86" s="152" t="s">
        <v>408</v>
      </c>
      <c r="E86" s="152">
        <v>1</v>
      </c>
      <c r="F86" s="156">
        <v>360</v>
      </c>
      <c r="G86" s="208">
        <f t="shared" si="17"/>
        <v>360</v>
      </c>
      <c r="H86" s="214">
        <f t="shared" si="18"/>
        <v>89.330024813895776</v>
      </c>
      <c r="I86" s="152"/>
      <c r="J86" s="152"/>
      <c r="K86" s="156"/>
      <c r="L86" s="208"/>
      <c r="M86" s="217"/>
      <c r="N86" s="219">
        <f t="shared" si="14"/>
        <v>89.330024813895776</v>
      </c>
      <c r="O86" s="157"/>
      <c r="P86" t="s">
        <v>515</v>
      </c>
      <c r="Q86" t="s">
        <v>484</v>
      </c>
    </row>
    <row r="87" spans="2:17" ht="21.75" customHeight="1">
      <c r="B87" s="156" t="s">
        <v>545</v>
      </c>
      <c r="C87" s="205" t="s">
        <v>546</v>
      </c>
      <c r="D87" s="152" t="s">
        <v>492</v>
      </c>
      <c r="E87" s="152">
        <v>8</v>
      </c>
      <c r="F87" s="156">
        <v>7</v>
      </c>
      <c r="G87" s="208">
        <f t="shared" si="17"/>
        <v>56</v>
      </c>
      <c r="H87" s="214">
        <f t="shared" si="18"/>
        <v>13.895781637717121</v>
      </c>
      <c r="I87" s="152"/>
      <c r="J87" s="152"/>
      <c r="K87" s="156"/>
      <c r="L87" s="208"/>
      <c r="M87" s="217"/>
      <c r="N87" s="219">
        <f t="shared" si="14"/>
        <v>13.895781637717121</v>
      </c>
      <c r="O87" s="157"/>
      <c r="P87" t="s">
        <v>515</v>
      </c>
      <c r="Q87" t="s">
        <v>484</v>
      </c>
    </row>
    <row r="88" spans="2:17" ht="21.75" customHeight="1">
      <c r="B88" s="156" t="s">
        <v>547</v>
      </c>
      <c r="C88" s="205" t="s">
        <v>548</v>
      </c>
      <c r="D88" s="152" t="s">
        <v>492</v>
      </c>
      <c r="E88" s="152">
        <v>2</v>
      </c>
      <c r="F88" s="156">
        <v>7</v>
      </c>
      <c r="G88" s="208">
        <f t="shared" si="17"/>
        <v>14</v>
      </c>
      <c r="H88" s="214">
        <f t="shared" si="18"/>
        <v>3.4739454094292803</v>
      </c>
      <c r="I88" s="152"/>
      <c r="J88" s="152"/>
      <c r="K88" s="156"/>
      <c r="L88" s="208"/>
      <c r="M88" s="217"/>
      <c r="N88" s="219">
        <f t="shared" si="14"/>
        <v>3.4739454094292803</v>
      </c>
      <c r="O88" s="157"/>
      <c r="P88" t="s">
        <v>515</v>
      </c>
      <c r="Q88" t="s">
        <v>484</v>
      </c>
    </row>
    <row r="89" spans="2:17" ht="21.75" customHeight="1">
      <c r="B89" s="156" t="s">
        <v>549</v>
      </c>
      <c r="C89" s="205" t="s">
        <v>550</v>
      </c>
      <c r="D89" s="152" t="s">
        <v>492</v>
      </c>
      <c r="E89" s="152">
        <v>10</v>
      </c>
      <c r="F89" s="156">
        <v>11</v>
      </c>
      <c r="G89" s="208">
        <f t="shared" si="17"/>
        <v>110</v>
      </c>
      <c r="H89" s="214">
        <f t="shared" si="18"/>
        <v>27.295285359801486</v>
      </c>
      <c r="I89" s="152"/>
      <c r="J89" s="152"/>
      <c r="K89" s="156"/>
      <c r="L89" s="208"/>
      <c r="M89" s="217"/>
      <c r="N89" s="219">
        <f t="shared" si="14"/>
        <v>27.295285359801486</v>
      </c>
      <c r="O89" s="157"/>
      <c r="P89" t="s">
        <v>515</v>
      </c>
      <c r="Q89" t="s">
        <v>484</v>
      </c>
    </row>
    <row r="90" spans="2:17" ht="21.75" customHeight="1">
      <c r="B90" s="156" t="s">
        <v>551</v>
      </c>
      <c r="C90" s="205" t="s">
        <v>552</v>
      </c>
      <c r="D90" s="152" t="s">
        <v>492</v>
      </c>
      <c r="E90" s="152">
        <v>8</v>
      </c>
      <c r="F90" s="156">
        <v>6.5</v>
      </c>
      <c r="G90" s="208">
        <f t="shared" si="17"/>
        <v>52</v>
      </c>
      <c r="H90" s="214">
        <f t="shared" si="18"/>
        <v>12.903225806451612</v>
      </c>
      <c r="I90" s="152"/>
      <c r="J90" s="152"/>
      <c r="K90" s="156"/>
      <c r="L90" s="208"/>
      <c r="M90" s="217"/>
      <c r="N90" s="219">
        <f t="shared" si="14"/>
        <v>12.903225806451612</v>
      </c>
      <c r="O90" s="157"/>
      <c r="P90" t="s">
        <v>515</v>
      </c>
      <c r="Q90" t="s">
        <v>484</v>
      </c>
    </row>
    <row r="91" spans="2:17" ht="21.75" customHeight="1">
      <c r="B91" s="52" t="s">
        <v>553</v>
      </c>
      <c r="C91" s="46" t="s">
        <v>554</v>
      </c>
      <c r="D91" s="51" t="s">
        <v>492</v>
      </c>
      <c r="E91" s="51"/>
      <c r="F91" s="52"/>
      <c r="G91" s="53"/>
      <c r="H91" s="214"/>
      <c r="I91" s="152" t="s">
        <v>492</v>
      </c>
      <c r="J91" s="51">
        <v>150</v>
      </c>
      <c r="K91" s="156">
        <v>2</v>
      </c>
      <c r="L91" s="208">
        <f t="shared" ref="L91:L118" si="19">J91*K91</f>
        <v>300</v>
      </c>
      <c r="M91" s="217">
        <f t="shared" ref="M91:M118" si="20">L91/$A$5</f>
        <v>74.441687344913149</v>
      </c>
      <c r="N91" s="219">
        <f t="shared" si="14"/>
        <v>74.441687344913149</v>
      </c>
      <c r="O91" s="157"/>
      <c r="P91" t="s">
        <v>515</v>
      </c>
      <c r="Q91" t="s">
        <v>484</v>
      </c>
    </row>
    <row r="92" spans="2:17" ht="21.75" customHeight="1">
      <c r="B92" s="156" t="s">
        <v>555</v>
      </c>
      <c r="C92" s="205" t="s">
        <v>556</v>
      </c>
      <c r="D92" s="152" t="s">
        <v>492</v>
      </c>
      <c r="E92" s="152"/>
      <c r="F92" s="156">
        <v>33.5</v>
      </c>
      <c r="G92" s="208">
        <f>E92*F92</f>
        <v>0</v>
      </c>
      <c r="H92" s="214">
        <f>G92/$A$5</f>
        <v>0</v>
      </c>
      <c r="I92" s="152" t="s">
        <v>492</v>
      </c>
      <c r="J92" s="152">
        <v>5</v>
      </c>
      <c r="K92" s="156">
        <v>33.5</v>
      </c>
      <c r="L92" s="208">
        <f t="shared" si="19"/>
        <v>167.5</v>
      </c>
      <c r="M92" s="217">
        <f t="shared" si="20"/>
        <v>41.563275434243174</v>
      </c>
      <c r="N92" s="219">
        <f t="shared" si="14"/>
        <v>41.563275434243174</v>
      </c>
      <c r="O92" s="157"/>
      <c r="P92" t="s">
        <v>515</v>
      </c>
      <c r="Q92" t="s">
        <v>484</v>
      </c>
    </row>
    <row r="93" spans="2:17" ht="21.75" customHeight="1">
      <c r="B93" s="156" t="s">
        <v>557</v>
      </c>
      <c r="C93" s="205" t="s">
        <v>558</v>
      </c>
      <c r="D93" s="152" t="s">
        <v>492</v>
      </c>
      <c r="E93" s="152">
        <v>3</v>
      </c>
      <c r="F93" s="156">
        <v>8.6</v>
      </c>
      <c r="G93" s="208">
        <f>E93*F93</f>
        <v>25.799999999999997</v>
      </c>
      <c r="H93" s="214">
        <f>G93/$A$5</f>
        <v>6.4019851116625297</v>
      </c>
      <c r="I93" s="152" t="s">
        <v>492</v>
      </c>
      <c r="J93" s="152"/>
      <c r="K93" s="156">
        <v>8.6</v>
      </c>
      <c r="L93" s="208">
        <f t="shared" si="19"/>
        <v>0</v>
      </c>
      <c r="M93" s="217">
        <f t="shared" si="20"/>
        <v>0</v>
      </c>
      <c r="N93" s="219">
        <f t="shared" si="14"/>
        <v>6.4019851116625297</v>
      </c>
      <c r="O93" s="157"/>
      <c r="P93" t="s">
        <v>515</v>
      </c>
      <c r="Q93" t="s">
        <v>484</v>
      </c>
    </row>
    <row r="94" spans="2:17" ht="21.75" customHeight="1">
      <c r="B94" s="156" t="s">
        <v>559</v>
      </c>
      <c r="C94" s="205" t="s">
        <v>560</v>
      </c>
      <c r="D94" s="152" t="s">
        <v>492</v>
      </c>
      <c r="E94" s="152">
        <v>25</v>
      </c>
      <c r="F94" s="156">
        <v>60</v>
      </c>
      <c r="G94" s="208">
        <f>E94*F94</f>
        <v>1500</v>
      </c>
      <c r="H94" s="214">
        <f>G94/$A$5</f>
        <v>372.20843672456573</v>
      </c>
      <c r="I94" s="152" t="s">
        <v>492</v>
      </c>
      <c r="J94" s="152"/>
      <c r="K94" s="156">
        <v>60</v>
      </c>
      <c r="L94" s="208">
        <f t="shared" si="19"/>
        <v>0</v>
      </c>
      <c r="M94" s="217">
        <f t="shared" si="20"/>
        <v>0</v>
      </c>
      <c r="N94" s="219">
        <f t="shared" si="14"/>
        <v>372.20843672456573</v>
      </c>
      <c r="O94" s="157"/>
      <c r="P94" t="s">
        <v>515</v>
      </c>
      <c r="Q94" t="s">
        <v>484</v>
      </c>
    </row>
    <row r="95" spans="2:17" ht="21.75" customHeight="1">
      <c r="B95" s="52" t="s">
        <v>561</v>
      </c>
      <c r="C95" s="46" t="s">
        <v>562</v>
      </c>
      <c r="D95" s="51" t="s">
        <v>492</v>
      </c>
      <c r="E95" s="51"/>
      <c r="F95" s="52"/>
      <c r="G95" s="53"/>
      <c r="H95" s="214"/>
      <c r="I95" s="152" t="s">
        <v>492</v>
      </c>
      <c r="J95" s="51">
        <v>3</v>
      </c>
      <c r="K95" s="156">
        <v>82</v>
      </c>
      <c r="L95" s="208">
        <f t="shared" si="19"/>
        <v>246</v>
      </c>
      <c r="M95" s="217">
        <f t="shared" si="20"/>
        <v>61.04218362282878</v>
      </c>
      <c r="N95" s="219">
        <f t="shared" si="14"/>
        <v>61.04218362282878</v>
      </c>
      <c r="O95" s="157"/>
      <c r="P95" t="s">
        <v>515</v>
      </c>
      <c r="Q95" t="s">
        <v>484</v>
      </c>
    </row>
    <row r="96" spans="2:17" ht="21.75" customHeight="1">
      <c r="B96" s="52" t="s">
        <v>563</v>
      </c>
      <c r="C96" s="46" t="s">
        <v>564</v>
      </c>
      <c r="D96" s="51" t="s">
        <v>492</v>
      </c>
      <c r="E96" s="51"/>
      <c r="F96" s="52"/>
      <c r="G96" s="53"/>
      <c r="H96" s="214"/>
      <c r="I96" s="152" t="s">
        <v>492</v>
      </c>
      <c r="J96" s="51">
        <v>3</v>
      </c>
      <c r="K96" s="156">
        <v>70</v>
      </c>
      <c r="L96" s="208">
        <f t="shared" si="19"/>
        <v>210</v>
      </c>
      <c r="M96" s="217">
        <f t="shared" si="20"/>
        <v>52.109181141439201</v>
      </c>
      <c r="N96" s="219">
        <f t="shared" si="14"/>
        <v>52.109181141439201</v>
      </c>
      <c r="O96" s="157"/>
      <c r="P96" t="s">
        <v>515</v>
      </c>
      <c r="Q96" t="s">
        <v>484</v>
      </c>
    </row>
    <row r="97" spans="2:17" ht="21.75" customHeight="1">
      <c r="B97" s="156" t="s">
        <v>565</v>
      </c>
      <c r="C97" s="205" t="s">
        <v>566</v>
      </c>
      <c r="D97" s="152" t="s">
        <v>492</v>
      </c>
      <c r="E97" s="152"/>
      <c r="F97" s="156"/>
      <c r="G97" s="208"/>
      <c r="H97" s="214"/>
      <c r="I97" s="152" t="s">
        <v>492</v>
      </c>
      <c r="J97" s="152">
        <v>4</v>
      </c>
      <c r="K97" s="156">
        <v>21.5</v>
      </c>
      <c r="L97" s="208">
        <f t="shared" si="19"/>
        <v>86</v>
      </c>
      <c r="M97" s="217">
        <f t="shared" si="20"/>
        <v>21.339950372208435</v>
      </c>
      <c r="N97" s="219">
        <f t="shared" si="14"/>
        <v>21.339950372208435</v>
      </c>
      <c r="O97" s="157"/>
      <c r="P97" t="s">
        <v>515</v>
      </c>
      <c r="Q97" t="s">
        <v>484</v>
      </c>
    </row>
    <row r="98" spans="2:17" ht="21.75" customHeight="1">
      <c r="B98" s="52" t="s">
        <v>567</v>
      </c>
      <c r="C98" s="46" t="s">
        <v>568</v>
      </c>
      <c r="D98" s="51" t="s">
        <v>492</v>
      </c>
      <c r="E98" s="51"/>
      <c r="F98" s="52"/>
      <c r="G98" s="53"/>
      <c r="H98" s="214"/>
      <c r="I98" s="152" t="s">
        <v>492</v>
      </c>
      <c r="J98" s="51">
        <v>10</v>
      </c>
      <c r="K98" s="156">
        <v>2.5</v>
      </c>
      <c r="L98" s="208">
        <f t="shared" si="19"/>
        <v>25</v>
      </c>
      <c r="M98" s="217">
        <f t="shared" si="20"/>
        <v>6.2034739454094288</v>
      </c>
      <c r="N98" s="219">
        <f t="shared" si="14"/>
        <v>6.2034739454094288</v>
      </c>
      <c r="O98" s="157"/>
      <c r="P98" t="s">
        <v>515</v>
      </c>
      <c r="Q98" t="s">
        <v>484</v>
      </c>
    </row>
    <row r="99" spans="2:17" ht="21.75" customHeight="1">
      <c r="B99" s="52" t="s">
        <v>569</v>
      </c>
      <c r="C99" s="46" t="s">
        <v>570</v>
      </c>
      <c r="D99" s="51" t="s">
        <v>492</v>
      </c>
      <c r="E99" s="51"/>
      <c r="F99" s="52"/>
      <c r="G99" s="53"/>
      <c r="H99" s="214"/>
      <c r="I99" s="152" t="s">
        <v>492</v>
      </c>
      <c r="J99" s="51">
        <v>70</v>
      </c>
      <c r="K99" s="156">
        <v>27</v>
      </c>
      <c r="L99" s="208">
        <f t="shared" si="19"/>
        <v>1890</v>
      </c>
      <c r="M99" s="217">
        <f t="shared" si="20"/>
        <v>468.9826302729528</v>
      </c>
      <c r="N99" s="219">
        <f t="shared" si="14"/>
        <v>468.9826302729528</v>
      </c>
      <c r="O99" s="157"/>
      <c r="P99" t="s">
        <v>515</v>
      </c>
      <c r="Q99" t="s">
        <v>484</v>
      </c>
    </row>
    <row r="100" spans="2:17" ht="21.75" customHeight="1">
      <c r="B100" s="52" t="s">
        <v>571</v>
      </c>
      <c r="C100" s="46" t="s">
        <v>572</v>
      </c>
      <c r="D100" s="51" t="s">
        <v>492</v>
      </c>
      <c r="E100" s="51"/>
      <c r="F100" s="52"/>
      <c r="G100" s="53"/>
      <c r="H100" s="214"/>
      <c r="I100" s="152" t="s">
        <v>492</v>
      </c>
      <c r="J100" s="51">
        <v>15</v>
      </c>
      <c r="K100" s="156">
        <v>25</v>
      </c>
      <c r="L100" s="208">
        <f t="shared" si="19"/>
        <v>375</v>
      </c>
      <c r="M100" s="217">
        <f t="shared" si="20"/>
        <v>93.052109181141432</v>
      </c>
      <c r="N100" s="219">
        <f t="shared" si="14"/>
        <v>93.052109181141432</v>
      </c>
      <c r="O100" s="157"/>
      <c r="P100" t="s">
        <v>515</v>
      </c>
      <c r="Q100" t="s">
        <v>484</v>
      </c>
    </row>
    <row r="101" spans="2:17" ht="21.75" customHeight="1">
      <c r="B101" s="52" t="s">
        <v>573</v>
      </c>
      <c r="C101" s="46" t="s">
        <v>574</v>
      </c>
      <c r="D101" s="51" t="s">
        <v>492</v>
      </c>
      <c r="E101" s="51"/>
      <c r="F101" s="52"/>
      <c r="G101" s="53"/>
      <c r="H101" s="214"/>
      <c r="I101" s="152" t="s">
        <v>492</v>
      </c>
      <c r="J101" s="51">
        <v>7</v>
      </c>
      <c r="K101" s="156">
        <v>10</v>
      </c>
      <c r="L101" s="208">
        <f t="shared" si="19"/>
        <v>70</v>
      </c>
      <c r="M101" s="217">
        <f t="shared" si="20"/>
        <v>17.369727047146402</v>
      </c>
      <c r="N101" s="219">
        <f t="shared" si="14"/>
        <v>17.369727047146402</v>
      </c>
      <c r="O101" s="157"/>
      <c r="P101" t="s">
        <v>515</v>
      </c>
      <c r="Q101" t="s">
        <v>484</v>
      </c>
    </row>
    <row r="102" spans="2:17" ht="21.75" customHeight="1">
      <c r="B102" s="156" t="s">
        <v>575</v>
      </c>
      <c r="C102" s="205" t="s">
        <v>576</v>
      </c>
      <c r="D102" s="152" t="s">
        <v>492</v>
      </c>
      <c r="E102" s="152"/>
      <c r="F102" s="156"/>
      <c r="G102" s="208"/>
      <c r="H102" s="214"/>
      <c r="I102" s="152" t="s">
        <v>492</v>
      </c>
      <c r="J102" s="152">
        <v>1</v>
      </c>
      <c r="K102" s="156">
        <v>800</v>
      </c>
      <c r="L102" s="208">
        <f t="shared" si="19"/>
        <v>800</v>
      </c>
      <c r="M102" s="217">
        <f t="shared" si="20"/>
        <v>198.51116625310172</v>
      </c>
      <c r="N102" s="219">
        <f t="shared" si="14"/>
        <v>198.51116625310172</v>
      </c>
      <c r="O102" s="157"/>
      <c r="P102" t="s">
        <v>577</v>
      </c>
      <c r="Q102" t="s">
        <v>484</v>
      </c>
    </row>
    <row r="103" spans="2:17" ht="21.75" customHeight="1">
      <c r="B103" s="156" t="s">
        <v>578</v>
      </c>
      <c r="C103" s="205" t="s">
        <v>579</v>
      </c>
      <c r="D103" s="152" t="s">
        <v>492</v>
      </c>
      <c r="E103" s="152"/>
      <c r="F103" s="156"/>
      <c r="G103" s="208"/>
      <c r="H103" s="214"/>
      <c r="I103" s="152" t="s">
        <v>492</v>
      </c>
      <c r="J103" s="152">
        <v>2</v>
      </c>
      <c r="K103" s="156">
        <v>650</v>
      </c>
      <c r="L103" s="208">
        <f t="shared" si="19"/>
        <v>1300</v>
      </c>
      <c r="M103" s="217">
        <f t="shared" si="20"/>
        <v>322.58064516129031</v>
      </c>
      <c r="N103" s="219">
        <f t="shared" si="14"/>
        <v>322.58064516129031</v>
      </c>
      <c r="O103" s="157"/>
      <c r="P103" t="s">
        <v>577</v>
      </c>
      <c r="Q103" t="s">
        <v>484</v>
      </c>
    </row>
    <row r="104" spans="2:17" ht="21.75" customHeight="1">
      <c r="B104" s="156" t="s">
        <v>580</v>
      </c>
      <c r="C104" s="205" t="s">
        <v>581</v>
      </c>
      <c r="D104" s="152" t="s">
        <v>492</v>
      </c>
      <c r="E104" s="152"/>
      <c r="F104" s="156"/>
      <c r="G104" s="208"/>
      <c r="H104" s="214"/>
      <c r="I104" s="152" t="s">
        <v>492</v>
      </c>
      <c r="J104" s="152">
        <v>7</v>
      </c>
      <c r="K104" s="156">
        <v>600</v>
      </c>
      <c r="L104" s="208">
        <f t="shared" si="19"/>
        <v>4200</v>
      </c>
      <c r="M104" s="217">
        <f t="shared" si="20"/>
        <v>1042.1836228287841</v>
      </c>
      <c r="N104" s="219">
        <f t="shared" si="14"/>
        <v>1042.1836228287841</v>
      </c>
      <c r="O104" s="157"/>
      <c r="P104" t="s">
        <v>582</v>
      </c>
      <c r="Q104" t="s">
        <v>484</v>
      </c>
    </row>
    <row r="105" spans="2:17" ht="21.75" customHeight="1">
      <c r="B105" s="52" t="s">
        <v>583</v>
      </c>
      <c r="C105" s="46" t="s">
        <v>584</v>
      </c>
      <c r="D105" s="51" t="s">
        <v>492</v>
      </c>
      <c r="E105" s="51"/>
      <c r="F105" s="52"/>
      <c r="G105" s="53"/>
      <c r="H105" s="214"/>
      <c r="I105" s="152" t="s">
        <v>492</v>
      </c>
      <c r="J105" s="51">
        <v>3</v>
      </c>
      <c r="K105" s="156">
        <v>35</v>
      </c>
      <c r="L105" s="208">
        <f t="shared" si="19"/>
        <v>105</v>
      </c>
      <c r="M105" s="217">
        <f t="shared" si="20"/>
        <v>26.054590570719601</v>
      </c>
      <c r="N105" s="219">
        <f t="shared" si="14"/>
        <v>26.054590570719601</v>
      </c>
      <c r="O105" s="157"/>
      <c r="P105" t="s">
        <v>585</v>
      </c>
      <c r="Q105" t="s">
        <v>484</v>
      </c>
    </row>
    <row r="106" spans="2:17" ht="21.75" customHeight="1">
      <c r="B106" s="52" t="s">
        <v>586</v>
      </c>
      <c r="C106" s="46" t="s">
        <v>587</v>
      </c>
      <c r="D106" s="51" t="s">
        <v>492</v>
      </c>
      <c r="E106" s="51"/>
      <c r="F106" s="52"/>
      <c r="G106" s="53"/>
      <c r="H106" s="214"/>
      <c r="I106" s="152" t="s">
        <v>492</v>
      </c>
      <c r="J106" s="51">
        <v>15</v>
      </c>
      <c r="K106" s="156">
        <v>30</v>
      </c>
      <c r="L106" s="208">
        <f t="shared" si="19"/>
        <v>450</v>
      </c>
      <c r="M106" s="217">
        <f t="shared" si="20"/>
        <v>111.66253101736972</v>
      </c>
      <c r="N106" s="219">
        <f t="shared" si="14"/>
        <v>111.66253101736972</v>
      </c>
      <c r="O106" s="157"/>
      <c r="P106" t="s">
        <v>585</v>
      </c>
      <c r="Q106" t="s">
        <v>484</v>
      </c>
    </row>
    <row r="107" spans="2:17" ht="21.75" customHeight="1">
      <c r="B107" s="52" t="s">
        <v>588</v>
      </c>
      <c r="C107" s="46" t="s">
        <v>589</v>
      </c>
      <c r="D107" s="51" t="s">
        <v>492</v>
      </c>
      <c r="E107" s="51"/>
      <c r="F107" s="52"/>
      <c r="G107" s="53"/>
      <c r="H107" s="214"/>
      <c r="I107" s="152" t="s">
        <v>492</v>
      </c>
      <c r="J107" s="51">
        <v>1</v>
      </c>
      <c r="K107" s="156">
        <v>250</v>
      </c>
      <c r="L107" s="208">
        <f t="shared" si="19"/>
        <v>250</v>
      </c>
      <c r="M107" s="217">
        <f t="shared" si="20"/>
        <v>62.034739454094286</v>
      </c>
      <c r="N107" s="219">
        <f t="shared" si="14"/>
        <v>62.034739454094286</v>
      </c>
      <c r="O107" s="157"/>
      <c r="P107" t="s">
        <v>585</v>
      </c>
      <c r="Q107" t="s">
        <v>484</v>
      </c>
    </row>
    <row r="108" spans="2:17" ht="21.75" customHeight="1">
      <c r="B108" s="52" t="s">
        <v>590</v>
      </c>
      <c r="C108" s="46" t="s">
        <v>591</v>
      </c>
      <c r="D108" s="51" t="s">
        <v>492</v>
      </c>
      <c r="E108" s="51"/>
      <c r="F108" s="52"/>
      <c r="G108" s="53"/>
      <c r="H108" s="214"/>
      <c r="I108" s="152" t="s">
        <v>492</v>
      </c>
      <c r="J108" s="51">
        <v>1</v>
      </c>
      <c r="K108" s="156">
        <v>95</v>
      </c>
      <c r="L108" s="208">
        <f t="shared" si="19"/>
        <v>95</v>
      </c>
      <c r="M108" s="217">
        <f t="shared" si="20"/>
        <v>23.573200992555829</v>
      </c>
      <c r="N108" s="219">
        <f t="shared" si="14"/>
        <v>23.573200992555829</v>
      </c>
      <c r="O108" s="157"/>
      <c r="P108" t="s">
        <v>585</v>
      </c>
      <c r="Q108" t="s">
        <v>484</v>
      </c>
    </row>
    <row r="109" spans="2:17" ht="21.75" customHeight="1">
      <c r="B109" s="156" t="s">
        <v>592</v>
      </c>
      <c r="C109" s="205" t="s">
        <v>593</v>
      </c>
      <c r="D109" s="152" t="s">
        <v>492</v>
      </c>
      <c r="E109" s="152"/>
      <c r="F109" s="156"/>
      <c r="G109" s="208"/>
      <c r="H109" s="214"/>
      <c r="I109" s="152" t="s">
        <v>492</v>
      </c>
      <c r="J109" s="152">
        <v>2</v>
      </c>
      <c r="K109" s="156">
        <v>22.5</v>
      </c>
      <c r="L109" s="208">
        <f t="shared" si="19"/>
        <v>45</v>
      </c>
      <c r="M109" s="217">
        <f t="shared" si="20"/>
        <v>11.166253101736972</v>
      </c>
      <c r="N109" s="219">
        <f t="shared" si="14"/>
        <v>11.166253101736972</v>
      </c>
      <c r="O109" s="157"/>
      <c r="P109" t="s">
        <v>594</v>
      </c>
      <c r="Q109" t="s">
        <v>484</v>
      </c>
    </row>
    <row r="110" spans="2:17" ht="21.75" customHeight="1">
      <c r="B110" s="156" t="s">
        <v>595</v>
      </c>
      <c r="C110" s="205" t="s">
        <v>596</v>
      </c>
      <c r="D110" s="152" t="s">
        <v>492</v>
      </c>
      <c r="E110" s="152"/>
      <c r="F110" s="156"/>
      <c r="G110" s="208"/>
      <c r="H110" s="214"/>
      <c r="I110" s="152" t="s">
        <v>492</v>
      </c>
      <c r="J110" s="152">
        <v>2</v>
      </c>
      <c r="K110" s="156">
        <v>19</v>
      </c>
      <c r="L110" s="208">
        <f t="shared" si="19"/>
        <v>38</v>
      </c>
      <c r="M110" s="217">
        <f t="shared" si="20"/>
        <v>9.4292803970223318</v>
      </c>
      <c r="N110" s="219">
        <f t="shared" si="14"/>
        <v>9.4292803970223318</v>
      </c>
      <c r="O110" s="157"/>
      <c r="P110" t="s">
        <v>594</v>
      </c>
      <c r="Q110" t="s">
        <v>484</v>
      </c>
    </row>
    <row r="111" spans="2:17" ht="21.75" customHeight="1">
      <c r="B111" s="156" t="s">
        <v>597</v>
      </c>
      <c r="C111" s="205" t="s">
        <v>598</v>
      </c>
      <c r="D111" s="152" t="s">
        <v>492</v>
      </c>
      <c r="E111" s="152"/>
      <c r="F111" s="156"/>
      <c r="G111" s="208"/>
      <c r="H111" s="214"/>
      <c r="I111" s="152" t="s">
        <v>492</v>
      </c>
      <c r="J111" s="152">
        <v>1</v>
      </c>
      <c r="K111" s="156">
        <v>50</v>
      </c>
      <c r="L111" s="208">
        <f t="shared" si="19"/>
        <v>50</v>
      </c>
      <c r="M111" s="217">
        <f t="shared" si="20"/>
        <v>12.406947890818858</v>
      </c>
      <c r="N111" s="219">
        <f t="shared" si="14"/>
        <v>12.406947890818858</v>
      </c>
      <c r="O111" s="157"/>
      <c r="P111" t="s">
        <v>585</v>
      </c>
      <c r="Q111" t="s">
        <v>484</v>
      </c>
    </row>
    <row r="112" spans="2:17" ht="21.75" customHeight="1">
      <c r="B112" s="156" t="s">
        <v>599</v>
      </c>
      <c r="C112" s="205" t="s">
        <v>600</v>
      </c>
      <c r="D112" s="152" t="s">
        <v>408</v>
      </c>
      <c r="E112" s="152"/>
      <c r="F112" s="156"/>
      <c r="G112" s="208"/>
      <c r="H112" s="214"/>
      <c r="I112" s="152" t="s">
        <v>600</v>
      </c>
      <c r="J112" s="152">
        <v>1</v>
      </c>
      <c r="K112" s="156">
        <v>360</v>
      </c>
      <c r="L112" s="208">
        <f t="shared" si="19"/>
        <v>360</v>
      </c>
      <c r="M112" s="217">
        <f t="shared" si="20"/>
        <v>89.330024813895776</v>
      </c>
      <c r="N112" s="219">
        <f t="shared" si="14"/>
        <v>89.330024813895776</v>
      </c>
      <c r="O112" s="157"/>
      <c r="P112" t="s">
        <v>601</v>
      </c>
      <c r="Q112" t="s">
        <v>484</v>
      </c>
    </row>
    <row r="113" spans="2:17" ht="21.75" customHeight="1">
      <c r="B113" s="37" t="s">
        <v>602</v>
      </c>
      <c r="C113" s="230" t="s">
        <v>603</v>
      </c>
      <c r="D113" s="231" t="s">
        <v>604</v>
      </c>
      <c r="E113" s="231">
        <v>15</v>
      </c>
      <c r="F113" s="37">
        <v>75</v>
      </c>
      <c r="G113" s="232">
        <f t="shared" ref="G113:G118" si="21">E113*F113</f>
        <v>1125</v>
      </c>
      <c r="H113" s="198">
        <f t="shared" ref="H113:H118" si="22">G113/$A$5</f>
        <v>279.15632754342431</v>
      </c>
      <c r="I113" s="231" t="s">
        <v>604</v>
      </c>
      <c r="J113" s="231">
        <v>15</v>
      </c>
      <c r="K113" s="37">
        <v>75</v>
      </c>
      <c r="L113" s="232">
        <f t="shared" si="19"/>
        <v>1125</v>
      </c>
      <c r="M113" s="199">
        <f t="shared" si="20"/>
        <v>279.15632754342431</v>
      </c>
      <c r="N113" s="200">
        <f t="shared" si="14"/>
        <v>558.31265508684862</v>
      </c>
      <c r="O113" s="229"/>
      <c r="P113" t="s">
        <v>530</v>
      </c>
      <c r="Q113" t="s">
        <v>484</v>
      </c>
    </row>
    <row r="114" spans="2:17" ht="21.75" customHeight="1">
      <c r="B114" s="37" t="s">
        <v>605</v>
      </c>
      <c r="C114" s="230" t="s">
        <v>606</v>
      </c>
      <c r="D114" s="231" t="s">
        <v>604</v>
      </c>
      <c r="E114" s="231">
        <v>5</v>
      </c>
      <c r="F114" s="37">
        <v>70</v>
      </c>
      <c r="G114" s="232">
        <f t="shared" si="21"/>
        <v>350</v>
      </c>
      <c r="H114" s="198">
        <f t="shared" si="22"/>
        <v>86.848635235732004</v>
      </c>
      <c r="I114" s="231" t="s">
        <v>604</v>
      </c>
      <c r="J114" s="231">
        <v>4</v>
      </c>
      <c r="K114" s="37">
        <v>70</v>
      </c>
      <c r="L114" s="232">
        <f t="shared" si="19"/>
        <v>280</v>
      </c>
      <c r="M114" s="199">
        <f t="shared" si="20"/>
        <v>69.478908188585606</v>
      </c>
      <c r="N114" s="200">
        <f t="shared" si="14"/>
        <v>156.32754342431761</v>
      </c>
      <c r="O114" s="229"/>
      <c r="P114" t="s">
        <v>530</v>
      </c>
      <c r="Q114" t="s">
        <v>484</v>
      </c>
    </row>
    <row r="115" spans="2:17" ht="21.75" customHeight="1">
      <c r="B115" s="37" t="s">
        <v>607</v>
      </c>
      <c r="C115" s="230" t="s">
        <v>608</v>
      </c>
      <c r="D115" s="231" t="s">
        <v>604</v>
      </c>
      <c r="E115" s="231">
        <v>5</v>
      </c>
      <c r="F115" s="37">
        <v>70</v>
      </c>
      <c r="G115" s="232">
        <f t="shared" si="21"/>
        <v>350</v>
      </c>
      <c r="H115" s="198">
        <f t="shared" si="22"/>
        <v>86.848635235732004</v>
      </c>
      <c r="I115" s="231" t="s">
        <v>604</v>
      </c>
      <c r="J115" s="231">
        <v>4</v>
      </c>
      <c r="K115" s="37">
        <v>70</v>
      </c>
      <c r="L115" s="232">
        <f t="shared" si="19"/>
        <v>280</v>
      </c>
      <c r="M115" s="199">
        <f t="shared" si="20"/>
        <v>69.478908188585606</v>
      </c>
      <c r="N115" s="200">
        <f t="shared" si="14"/>
        <v>156.32754342431761</v>
      </c>
      <c r="O115" s="229"/>
      <c r="P115" t="s">
        <v>530</v>
      </c>
      <c r="Q115" t="s">
        <v>484</v>
      </c>
    </row>
    <row r="116" spans="2:17" ht="21.75" customHeight="1">
      <c r="B116" s="37" t="s">
        <v>609</v>
      </c>
      <c r="C116" s="230" t="s">
        <v>610</v>
      </c>
      <c r="D116" s="231" t="s">
        <v>604</v>
      </c>
      <c r="E116" s="231">
        <v>3</v>
      </c>
      <c r="F116" s="37">
        <v>70</v>
      </c>
      <c r="G116" s="232">
        <f t="shared" si="21"/>
        <v>210</v>
      </c>
      <c r="H116" s="198">
        <f t="shared" si="22"/>
        <v>52.109181141439201</v>
      </c>
      <c r="I116" s="231" t="s">
        <v>604</v>
      </c>
      <c r="J116" s="231">
        <v>3</v>
      </c>
      <c r="K116" s="37">
        <v>70</v>
      </c>
      <c r="L116" s="232">
        <f t="shared" si="19"/>
        <v>210</v>
      </c>
      <c r="M116" s="199">
        <f t="shared" si="20"/>
        <v>52.109181141439201</v>
      </c>
      <c r="N116" s="200">
        <f t="shared" si="14"/>
        <v>104.2183622828784</v>
      </c>
      <c r="O116" s="229"/>
      <c r="P116" t="s">
        <v>530</v>
      </c>
      <c r="Q116" t="s">
        <v>484</v>
      </c>
    </row>
    <row r="117" spans="2:17" ht="21.75" customHeight="1">
      <c r="B117" s="37" t="s">
        <v>611</v>
      </c>
      <c r="C117" s="230" t="s">
        <v>612</v>
      </c>
      <c r="D117" s="231" t="s">
        <v>604</v>
      </c>
      <c r="E117" s="231">
        <v>3</v>
      </c>
      <c r="F117" s="37">
        <v>70</v>
      </c>
      <c r="G117" s="232">
        <f t="shared" si="21"/>
        <v>210</v>
      </c>
      <c r="H117" s="198">
        <f t="shared" si="22"/>
        <v>52.109181141439201</v>
      </c>
      <c r="I117" s="231" t="s">
        <v>604</v>
      </c>
      <c r="J117" s="231">
        <v>3</v>
      </c>
      <c r="K117" s="37">
        <v>70</v>
      </c>
      <c r="L117" s="232">
        <f t="shared" si="19"/>
        <v>210</v>
      </c>
      <c r="M117" s="199">
        <f t="shared" si="20"/>
        <v>52.109181141439201</v>
      </c>
      <c r="N117" s="200">
        <f t="shared" si="14"/>
        <v>104.2183622828784</v>
      </c>
      <c r="O117" s="229"/>
      <c r="P117" t="s">
        <v>530</v>
      </c>
      <c r="Q117" t="s">
        <v>484</v>
      </c>
    </row>
    <row r="118" spans="2:17" ht="21.75" customHeight="1">
      <c r="B118" s="37" t="s">
        <v>613</v>
      </c>
      <c r="C118" s="230" t="s">
        <v>614</v>
      </c>
      <c r="D118" s="231" t="s">
        <v>604</v>
      </c>
      <c r="E118" s="231">
        <v>3</v>
      </c>
      <c r="F118" s="37">
        <v>75</v>
      </c>
      <c r="G118" s="232">
        <f t="shared" si="21"/>
        <v>225</v>
      </c>
      <c r="H118" s="198">
        <f t="shared" si="22"/>
        <v>55.831265508684858</v>
      </c>
      <c r="I118" s="231" t="s">
        <v>604</v>
      </c>
      <c r="J118" s="231">
        <v>6</v>
      </c>
      <c r="K118" s="37">
        <v>75</v>
      </c>
      <c r="L118" s="232">
        <f t="shared" si="19"/>
        <v>450</v>
      </c>
      <c r="M118" s="199">
        <f t="shared" si="20"/>
        <v>111.66253101736972</v>
      </c>
      <c r="N118" s="200">
        <f t="shared" si="14"/>
        <v>167.49379652605458</v>
      </c>
      <c r="O118" s="229"/>
      <c r="P118" t="s">
        <v>530</v>
      </c>
      <c r="Q118" t="s">
        <v>484</v>
      </c>
    </row>
    <row r="119" spans="2:17" ht="21.75" customHeight="1">
      <c r="B119" s="233" t="s">
        <v>615</v>
      </c>
      <c r="C119" s="71" t="s">
        <v>616</v>
      </c>
      <c r="D119" s="72"/>
      <c r="E119" s="72"/>
      <c r="F119" s="72"/>
      <c r="G119" s="72"/>
      <c r="H119" s="73"/>
      <c r="I119" s="73"/>
      <c r="J119" s="73"/>
      <c r="K119" s="72"/>
      <c r="L119" s="72"/>
      <c r="M119" s="72"/>
      <c r="N119" s="72">
        <f t="shared" si="14"/>
        <v>0</v>
      </c>
      <c r="O119" s="234"/>
      <c r="Q119" t="s">
        <v>484</v>
      </c>
    </row>
    <row r="120" spans="2:17" ht="21.75" customHeight="1">
      <c r="B120" s="63" t="s">
        <v>617</v>
      </c>
      <c r="C120" s="61" t="s">
        <v>618</v>
      </c>
      <c r="D120" s="51" t="s">
        <v>492</v>
      </c>
      <c r="E120" s="51"/>
      <c r="F120" s="64"/>
      <c r="G120" s="53"/>
      <c r="H120" s="202"/>
      <c r="I120" s="51" t="s">
        <v>492</v>
      </c>
      <c r="J120" s="51">
        <v>1</v>
      </c>
      <c r="K120" s="64">
        <v>1810</v>
      </c>
      <c r="L120" s="53">
        <f t="shared" ref="L120:L143" si="23">J120*K120</f>
        <v>1810</v>
      </c>
      <c r="M120" s="235">
        <f t="shared" ref="M120:M143" si="24">L120/$A$5</f>
        <v>449.13151364764263</v>
      </c>
      <c r="N120" s="219">
        <f t="shared" si="14"/>
        <v>449.13151364764263</v>
      </c>
      <c r="O120" s="157"/>
      <c r="P120" t="s">
        <v>619</v>
      </c>
      <c r="Q120" t="s">
        <v>484</v>
      </c>
    </row>
    <row r="121" spans="2:17" ht="21.75" customHeight="1">
      <c r="B121" s="156" t="s">
        <v>620</v>
      </c>
      <c r="C121" s="155" t="s">
        <v>621</v>
      </c>
      <c r="D121" s="152" t="s">
        <v>492</v>
      </c>
      <c r="E121" s="152"/>
      <c r="F121" s="156"/>
      <c r="G121" s="208"/>
      <c r="H121" s="202"/>
      <c r="I121" s="152" t="s">
        <v>492</v>
      </c>
      <c r="J121" s="152">
        <v>7</v>
      </c>
      <c r="K121" s="156">
        <v>6.8</v>
      </c>
      <c r="L121" s="208">
        <f t="shared" si="23"/>
        <v>47.6</v>
      </c>
      <c r="M121" s="235">
        <f t="shared" si="24"/>
        <v>11.811414392059554</v>
      </c>
      <c r="N121" s="219">
        <f t="shared" si="14"/>
        <v>11.811414392059554</v>
      </c>
      <c r="O121" s="157"/>
      <c r="P121" t="s">
        <v>622</v>
      </c>
      <c r="Q121" t="s">
        <v>484</v>
      </c>
    </row>
    <row r="122" spans="2:17" ht="21.75" customHeight="1">
      <c r="B122" s="156" t="s">
        <v>623</v>
      </c>
      <c r="C122" s="155" t="s">
        <v>624</v>
      </c>
      <c r="D122" s="152" t="s">
        <v>492</v>
      </c>
      <c r="E122" s="152"/>
      <c r="F122" s="156"/>
      <c r="G122" s="208"/>
      <c r="H122" s="202"/>
      <c r="I122" s="152" t="s">
        <v>492</v>
      </c>
      <c r="J122" s="152">
        <v>15</v>
      </c>
      <c r="K122" s="156">
        <v>0.5</v>
      </c>
      <c r="L122" s="208">
        <f t="shared" si="23"/>
        <v>7.5</v>
      </c>
      <c r="M122" s="235">
        <f t="shared" si="24"/>
        <v>1.8610421836228286</v>
      </c>
      <c r="N122" s="219">
        <f t="shared" ref="N122:N185" si="25">H122+M122</f>
        <v>1.8610421836228286</v>
      </c>
      <c r="O122" s="157"/>
      <c r="P122" t="s">
        <v>622</v>
      </c>
      <c r="Q122" t="s">
        <v>484</v>
      </c>
    </row>
    <row r="123" spans="2:17" ht="21.75" customHeight="1">
      <c r="B123" s="156" t="s">
        <v>625</v>
      </c>
      <c r="C123" s="155" t="s">
        <v>626</v>
      </c>
      <c r="D123" s="152" t="s">
        <v>492</v>
      </c>
      <c r="E123" s="152"/>
      <c r="F123" s="156"/>
      <c r="G123" s="208"/>
      <c r="H123" s="202"/>
      <c r="I123" s="152" t="s">
        <v>492</v>
      </c>
      <c r="J123" s="152">
        <v>6</v>
      </c>
      <c r="K123" s="156">
        <v>0.75</v>
      </c>
      <c r="L123" s="208">
        <f t="shared" si="23"/>
        <v>4.5</v>
      </c>
      <c r="M123" s="235">
        <f t="shared" si="24"/>
        <v>1.1166253101736971</v>
      </c>
      <c r="N123" s="219">
        <f t="shared" si="25"/>
        <v>1.1166253101736971</v>
      </c>
      <c r="O123" s="157"/>
      <c r="P123" t="s">
        <v>622</v>
      </c>
      <c r="Q123" t="s">
        <v>484</v>
      </c>
    </row>
    <row r="124" spans="2:17" ht="21.75" customHeight="1">
      <c r="B124" s="156" t="s">
        <v>627</v>
      </c>
      <c r="C124" s="155" t="s">
        <v>628</v>
      </c>
      <c r="D124" s="152" t="s">
        <v>492</v>
      </c>
      <c r="E124" s="152"/>
      <c r="F124" s="156"/>
      <c r="G124" s="208"/>
      <c r="H124" s="202"/>
      <c r="I124" s="152" t="s">
        <v>492</v>
      </c>
      <c r="J124" s="152">
        <v>4</v>
      </c>
      <c r="K124" s="156">
        <v>2.8</v>
      </c>
      <c r="L124" s="208">
        <f t="shared" si="23"/>
        <v>11.2</v>
      </c>
      <c r="M124" s="235">
        <f t="shared" si="24"/>
        <v>2.7791563275434239</v>
      </c>
      <c r="N124" s="219">
        <f t="shared" si="25"/>
        <v>2.7791563275434239</v>
      </c>
      <c r="O124" s="157"/>
      <c r="P124" t="s">
        <v>622</v>
      </c>
      <c r="Q124" t="s">
        <v>484</v>
      </c>
    </row>
    <row r="125" spans="2:17" ht="21.75" customHeight="1">
      <c r="B125" s="156" t="s">
        <v>629</v>
      </c>
      <c r="C125" s="155" t="s">
        <v>630</v>
      </c>
      <c r="D125" s="152" t="s">
        <v>492</v>
      </c>
      <c r="E125" s="152"/>
      <c r="F125" s="156"/>
      <c r="G125" s="208"/>
      <c r="H125" s="202"/>
      <c r="I125" s="152" t="s">
        <v>492</v>
      </c>
      <c r="J125" s="152">
        <v>4</v>
      </c>
      <c r="K125" s="156">
        <v>2.8</v>
      </c>
      <c r="L125" s="208">
        <f t="shared" si="23"/>
        <v>11.2</v>
      </c>
      <c r="M125" s="235">
        <f t="shared" si="24"/>
        <v>2.7791563275434239</v>
      </c>
      <c r="N125" s="219">
        <f t="shared" si="25"/>
        <v>2.7791563275434239</v>
      </c>
      <c r="O125" s="157"/>
      <c r="P125" t="s">
        <v>622</v>
      </c>
      <c r="Q125" t="s">
        <v>484</v>
      </c>
    </row>
    <row r="126" spans="2:17" ht="21.75" customHeight="1">
      <c r="B126" s="156" t="s">
        <v>631</v>
      </c>
      <c r="C126" s="155" t="s">
        <v>632</v>
      </c>
      <c r="D126" s="152" t="s">
        <v>492</v>
      </c>
      <c r="E126" s="152"/>
      <c r="F126" s="156"/>
      <c r="G126" s="208"/>
      <c r="H126" s="202"/>
      <c r="I126" s="152" t="s">
        <v>492</v>
      </c>
      <c r="J126" s="152">
        <v>4</v>
      </c>
      <c r="K126" s="156">
        <v>10</v>
      </c>
      <c r="L126" s="208">
        <f t="shared" si="23"/>
        <v>40</v>
      </c>
      <c r="M126" s="235">
        <f t="shared" si="24"/>
        <v>9.9255583126550864</v>
      </c>
      <c r="N126" s="219">
        <f t="shared" si="25"/>
        <v>9.9255583126550864</v>
      </c>
      <c r="O126" s="157"/>
      <c r="P126" t="s">
        <v>622</v>
      </c>
      <c r="Q126" t="s">
        <v>484</v>
      </c>
    </row>
    <row r="127" spans="2:17" ht="21.75" customHeight="1">
      <c r="B127" s="156" t="s">
        <v>633</v>
      </c>
      <c r="C127" s="155" t="s">
        <v>634</v>
      </c>
      <c r="D127" s="152" t="s">
        <v>492</v>
      </c>
      <c r="E127" s="152"/>
      <c r="F127" s="156"/>
      <c r="G127" s="208"/>
      <c r="H127" s="202"/>
      <c r="I127" s="152" t="s">
        <v>492</v>
      </c>
      <c r="J127" s="152">
        <v>4</v>
      </c>
      <c r="K127" s="156">
        <v>20</v>
      </c>
      <c r="L127" s="208">
        <f t="shared" si="23"/>
        <v>80</v>
      </c>
      <c r="M127" s="235">
        <f t="shared" si="24"/>
        <v>19.851116625310173</v>
      </c>
      <c r="N127" s="219">
        <f t="shared" si="25"/>
        <v>19.851116625310173</v>
      </c>
      <c r="O127" s="157"/>
      <c r="P127" t="s">
        <v>622</v>
      </c>
      <c r="Q127" t="s">
        <v>484</v>
      </c>
    </row>
    <row r="128" spans="2:17" ht="21.75" customHeight="1">
      <c r="B128" s="156" t="s">
        <v>635</v>
      </c>
      <c r="C128" s="155" t="s">
        <v>636</v>
      </c>
      <c r="D128" s="152" t="s">
        <v>492</v>
      </c>
      <c r="E128" s="152"/>
      <c r="F128" s="156"/>
      <c r="G128" s="208"/>
      <c r="H128" s="202"/>
      <c r="I128" s="152" t="s">
        <v>492</v>
      </c>
      <c r="J128" s="152">
        <v>1</v>
      </c>
      <c r="K128" s="156">
        <v>80</v>
      </c>
      <c r="L128" s="208">
        <f t="shared" si="23"/>
        <v>80</v>
      </c>
      <c r="M128" s="235">
        <f t="shared" si="24"/>
        <v>19.851116625310173</v>
      </c>
      <c r="N128" s="219">
        <f t="shared" si="25"/>
        <v>19.851116625310173</v>
      </c>
      <c r="O128" s="157"/>
      <c r="P128" t="s">
        <v>622</v>
      </c>
      <c r="Q128" t="s">
        <v>484</v>
      </c>
    </row>
    <row r="129" spans="2:17" ht="21.75" customHeight="1">
      <c r="B129" s="156" t="s">
        <v>637</v>
      </c>
      <c r="C129" s="155" t="s">
        <v>638</v>
      </c>
      <c r="D129" s="152" t="s">
        <v>492</v>
      </c>
      <c r="E129" s="152"/>
      <c r="F129" s="156"/>
      <c r="G129" s="208"/>
      <c r="H129" s="202"/>
      <c r="I129" s="152" t="s">
        <v>492</v>
      </c>
      <c r="J129" s="152">
        <v>2</v>
      </c>
      <c r="K129" s="156">
        <v>10</v>
      </c>
      <c r="L129" s="208">
        <f t="shared" si="23"/>
        <v>20</v>
      </c>
      <c r="M129" s="235">
        <f t="shared" si="24"/>
        <v>4.9627791563275432</v>
      </c>
      <c r="N129" s="219">
        <f t="shared" si="25"/>
        <v>4.9627791563275432</v>
      </c>
      <c r="O129" s="157"/>
      <c r="P129" t="s">
        <v>622</v>
      </c>
      <c r="Q129" t="s">
        <v>484</v>
      </c>
    </row>
    <row r="130" spans="2:17" ht="21.75" customHeight="1">
      <c r="B130" s="156" t="s">
        <v>639</v>
      </c>
      <c r="C130" s="155" t="s">
        <v>640</v>
      </c>
      <c r="D130" s="152" t="s">
        <v>492</v>
      </c>
      <c r="E130" s="152"/>
      <c r="F130" s="156"/>
      <c r="G130" s="208"/>
      <c r="H130" s="202"/>
      <c r="I130" s="152" t="s">
        <v>492</v>
      </c>
      <c r="J130" s="152">
        <v>5</v>
      </c>
      <c r="K130" s="156">
        <v>6.8</v>
      </c>
      <c r="L130" s="208">
        <f t="shared" si="23"/>
        <v>34</v>
      </c>
      <c r="M130" s="235">
        <f t="shared" si="24"/>
        <v>8.4367245657568226</v>
      </c>
      <c r="N130" s="219">
        <f t="shared" si="25"/>
        <v>8.4367245657568226</v>
      </c>
      <c r="O130" s="157"/>
      <c r="P130" t="s">
        <v>622</v>
      </c>
      <c r="Q130" t="s">
        <v>484</v>
      </c>
    </row>
    <row r="131" spans="2:17" ht="21.75" customHeight="1">
      <c r="B131" s="156" t="s">
        <v>641</v>
      </c>
      <c r="C131" s="155" t="s">
        <v>626</v>
      </c>
      <c r="D131" s="152" t="s">
        <v>492</v>
      </c>
      <c r="E131" s="152"/>
      <c r="F131" s="156"/>
      <c r="G131" s="208"/>
      <c r="H131" s="202"/>
      <c r="I131" s="152" t="s">
        <v>492</v>
      </c>
      <c r="J131" s="152">
        <v>12</v>
      </c>
      <c r="K131" s="156">
        <v>0.75</v>
      </c>
      <c r="L131" s="208">
        <f t="shared" si="23"/>
        <v>9</v>
      </c>
      <c r="M131" s="235">
        <f t="shared" si="24"/>
        <v>2.2332506203473943</v>
      </c>
      <c r="N131" s="219">
        <f t="shared" si="25"/>
        <v>2.2332506203473943</v>
      </c>
      <c r="O131" s="157"/>
      <c r="P131" t="s">
        <v>622</v>
      </c>
      <c r="Q131" t="s">
        <v>484</v>
      </c>
    </row>
    <row r="132" spans="2:17" ht="21.75" customHeight="1">
      <c r="B132" s="156" t="s">
        <v>642</v>
      </c>
      <c r="C132" s="155" t="s">
        <v>643</v>
      </c>
      <c r="D132" s="152" t="s">
        <v>492</v>
      </c>
      <c r="E132" s="152"/>
      <c r="F132" s="156"/>
      <c r="G132" s="208"/>
      <c r="H132" s="202"/>
      <c r="I132" s="152" t="s">
        <v>492</v>
      </c>
      <c r="J132" s="152">
        <v>6</v>
      </c>
      <c r="K132" s="156">
        <v>2.8</v>
      </c>
      <c r="L132" s="208">
        <f t="shared" si="23"/>
        <v>16.799999999999997</v>
      </c>
      <c r="M132" s="235">
        <f t="shared" si="24"/>
        <v>4.1687344913151358</v>
      </c>
      <c r="N132" s="219">
        <f t="shared" si="25"/>
        <v>4.1687344913151358</v>
      </c>
      <c r="O132" s="157"/>
      <c r="P132" t="s">
        <v>622</v>
      </c>
      <c r="Q132" t="s">
        <v>484</v>
      </c>
    </row>
    <row r="133" spans="2:17" ht="21.75" customHeight="1">
      <c r="B133" s="156" t="s">
        <v>644</v>
      </c>
      <c r="C133" s="155" t="s">
        <v>645</v>
      </c>
      <c r="D133" s="152" t="s">
        <v>492</v>
      </c>
      <c r="E133" s="152"/>
      <c r="F133" s="156"/>
      <c r="G133" s="208"/>
      <c r="H133" s="202"/>
      <c r="I133" s="152" t="s">
        <v>492</v>
      </c>
      <c r="J133" s="152">
        <v>6</v>
      </c>
      <c r="K133" s="156">
        <v>10</v>
      </c>
      <c r="L133" s="208">
        <f t="shared" si="23"/>
        <v>60</v>
      </c>
      <c r="M133" s="235">
        <f t="shared" si="24"/>
        <v>14.888337468982629</v>
      </c>
      <c r="N133" s="219">
        <f t="shared" si="25"/>
        <v>14.888337468982629</v>
      </c>
      <c r="O133" s="157"/>
      <c r="P133" t="s">
        <v>622</v>
      </c>
      <c r="Q133" t="s">
        <v>484</v>
      </c>
    </row>
    <row r="134" spans="2:17" ht="21.75" customHeight="1">
      <c r="B134" s="156" t="s">
        <v>646</v>
      </c>
      <c r="C134" s="155" t="s">
        <v>647</v>
      </c>
      <c r="D134" s="152" t="s">
        <v>492</v>
      </c>
      <c r="E134" s="152"/>
      <c r="F134" s="156"/>
      <c r="G134" s="208"/>
      <c r="H134" s="202"/>
      <c r="I134" s="152" t="s">
        <v>492</v>
      </c>
      <c r="J134" s="152">
        <v>1</v>
      </c>
      <c r="K134" s="156">
        <v>120</v>
      </c>
      <c r="L134" s="208">
        <f t="shared" si="23"/>
        <v>120</v>
      </c>
      <c r="M134" s="235">
        <f t="shared" si="24"/>
        <v>29.776674937965257</v>
      </c>
      <c r="N134" s="219">
        <f t="shared" si="25"/>
        <v>29.776674937965257</v>
      </c>
      <c r="O134" s="157"/>
      <c r="P134" t="s">
        <v>622</v>
      </c>
      <c r="Q134" t="s">
        <v>484</v>
      </c>
    </row>
    <row r="135" spans="2:17" ht="21.75" customHeight="1">
      <c r="B135" s="156" t="s">
        <v>648</v>
      </c>
      <c r="C135" s="155" t="s">
        <v>649</v>
      </c>
      <c r="D135" s="152" t="s">
        <v>492</v>
      </c>
      <c r="E135" s="152"/>
      <c r="F135" s="156"/>
      <c r="G135" s="208"/>
      <c r="H135" s="202"/>
      <c r="I135" s="152" t="s">
        <v>492</v>
      </c>
      <c r="J135" s="152">
        <v>1</v>
      </c>
      <c r="K135" s="156">
        <v>17</v>
      </c>
      <c r="L135" s="208">
        <f t="shared" si="23"/>
        <v>17</v>
      </c>
      <c r="M135" s="235">
        <f t="shared" si="24"/>
        <v>4.2183622828784113</v>
      </c>
      <c r="N135" s="219">
        <f t="shared" si="25"/>
        <v>4.2183622828784113</v>
      </c>
      <c r="O135" s="157"/>
      <c r="P135" t="s">
        <v>622</v>
      </c>
      <c r="Q135" t="s">
        <v>484</v>
      </c>
    </row>
    <row r="136" spans="2:17" ht="21.75" customHeight="1">
      <c r="B136" s="156" t="s">
        <v>650</v>
      </c>
      <c r="C136" s="155" t="s">
        <v>651</v>
      </c>
      <c r="D136" s="152" t="s">
        <v>492</v>
      </c>
      <c r="E136" s="152"/>
      <c r="F136" s="156"/>
      <c r="G136" s="208"/>
      <c r="H136" s="202"/>
      <c r="I136" s="152" t="s">
        <v>492</v>
      </c>
      <c r="J136" s="152">
        <v>1</v>
      </c>
      <c r="K136" s="156">
        <v>50</v>
      </c>
      <c r="L136" s="208">
        <f t="shared" si="23"/>
        <v>50</v>
      </c>
      <c r="M136" s="235">
        <f t="shared" si="24"/>
        <v>12.406947890818858</v>
      </c>
      <c r="N136" s="219">
        <f t="shared" si="25"/>
        <v>12.406947890818858</v>
      </c>
      <c r="O136" s="157"/>
      <c r="P136" t="s">
        <v>622</v>
      </c>
      <c r="Q136" t="s">
        <v>484</v>
      </c>
    </row>
    <row r="137" spans="2:17" ht="21.75" customHeight="1">
      <c r="B137" s="156" t="s">
        <v>652</v>
      </c>
      <c r="C137" s="155" t="s">
        <v>653</v>
      </c>
      <c r="D137" s="152" t="s">
        <v>492</v>
      </c>
      <c r="E137" s="152"/>
      <c r="F137" s="156"/>
      <c r="G137" s="208"/>
      <c r="H137" s="202"/>
      <c r="I137" s="152" t="s">
        <v>492</v>
      </c>
      <c r="J137" s="152">
        <v>1</v>
      </c>
      <c r="K137" s="156">
        <v>50</v>
      </c>
      <c r="L137" s="208">
        <f t="shared" si="23"/>
        <v>50</v>
      </c>
      <c r="M137" s="235">
        <f t="shared" si="24"/>
        <v>12.406947890818858</v>
      </c>
      <c r="N137" s="219">
        <f t="shared" si="25"/>
        <v>12.406947890818858</v>
      </c>
      <c r="O137" s="157"/>
      <c r="P137" t="s">
        <v>622</v>
      </c>
      <c r="Q137" t="s">
        <v>484</v>
      </c>
    </row>
    <row r="138" spans="2:17" ht="21.75" customHeight="1">
      <c r="B138" s="156" t="s">
        <v>654</v>
      </c>
      <c r="C138" s="155" t="s">
        <v>621</v>
      </c>
      <c r="D138" s="152" t="s">
        <v>492</v>
      </c>
      <c r="E138" s="152"/>
      <c r="F138" s="156"/>
      <c r="G138" s="208"/>
      <c r="H138" s="202"/>
      <c r="I138" s="152" t="s">
        <v>492</v>
      </c>
      <c r="J138" s="152">
        <v>1</v>
      </c>
      <c r="K138" s="156">
        <v>6.8</v>
      </c>
      <c r="L138" s="208">
        <f t="shared" si="23"/>
        <v>6.8</v>
      </c>
      <c r="M138" s="235">
        <f t="shared" si="24"/>
        <v>1.6873449131513647</v>
      </c>
      <c r="N138" s="219">
        <f t="shared" si="25"/>
        <v>1.6873449131513647</v>
      </c>
      <c r="O138" s="157"/>
      <c r="P138" t="s">
        <v>622</v>
      </c>
      <c r="Q138" t="s">
        <v>484</v>
      </c>
    </row>
    <row r="139" spans="2:17" ht="21.75" customHeight="1">
      <c r="B139" s="156" t="s">
        <v>655</v>
      </c>
      <c r="C139" s="155" t="s">
        <v>626</v>
      </c>
      <c r="D139" s="152" t="s">
        <v>492</v>
      </c>
      <c r="E139" s="152"/>
      <c r="F139" s="156"/>
      <c r="G139" s="208"/>
      <c r="H139" s="202"/>
      <c r="I139" s="152" t="s">
        <v>492</v>
      </c>
      <c r="J139" s="152">
        <v>2</v>
      </c>
      <c r="K139" s="156">
        <v>0.75</v>
      </c>
      <c r="L139" s="208">
        <f t="shared" si="23"/>
        <v>1.5</v>
      </c>
      <c r="M139" s="235">
        <f t="shared" si="24"/>
        <v>0.37220843672456572</v>
      </c>
      <c r="N139" s="219">
        <f t="shared" si="25"/>
        <v>0.37220843672456572</v>
      </c>
      <c r="O139" s="157"/>
      <c r="P139" t="s">
        <v>622</v>
      </c>
      <c r="Q139" t="s">
        <v>484</v>
      </c>
    </row>
    <row r="140" spans="2:17" ht="21.75" customHeight="1">
      <c r="B140" s="52" t="s">
        <v>656</v>
      </c>
      <c r="C140" s="61" t="s">
        <v>657</v>
      </c>
      <c r="D140" s="51" t="s">
        <v>492</v>
      </c>
      <c r="E140" s="51"/>
      <c r="F140" s="52"/>
      <c r="G140" s="53"/>
      <c r="H140" s="202"/>
      <c r="I140" s="152" t="s">
        <v>492</v>
      </c>
      <c r="J140" s="51">
        <v>1</v>
      </c>
      <c r="K140" s="156">
        <v>12</v>
      </c>
      <c r="L140" s="208">
        <f t="shared" si="23"/>
        <v>12</v>
      </c>
      <c r="M140" s="235">
        <f t="shared" si="24"/>
        <v>2.9776674937965257</v>
      </c>
      <c r="N140" s="219">
        <f t="shared" si="25"/>
        <v>2.9776674937965257</v>
      </c>
      <c r="O140" s="157"/>
      <c r="P140" t="s">
        <v>622</v>
      </c>
      <c r="Q140" t="s">
        <v>484</v>
      </c>
    </row>
    <row r="141" spans="2:17" ht="21.75" customHeight="1">
      <c r="B141" s="52" t="s">
        <v>658</v>
      </c>
      <c r="C141" s="155" t="s">
        <v>659</v>
      </c>
      <c r="D141" s="51"/>
      <c r="E141" s="51"/>
      <c r="F141" s="52"/>
      <c r="G141" s="53"/>
      <c r="H141" s="202"/>
      <c r="I141" s="152" t="s">
        <v>492</v>
      </c>
      <c r="J141" s="152"/>
      <c r="K141" s="156">
        <v>60</v>
      </c>
      <c r="L141" s="208">
        <f t="shared" si="23"/>
        <v>0</v>
      </c>
      <c r="M141" s="235">
        <f t="shared" si="24"/>
        <v>0</v>
      </c>
      <c r="N141" s="219">
        <f t="shared" si="25"/>
        <v>0</v>
      </c>
      <c r="O141" s="157"/>
      <c r="Q141" t="s">
        <v>484</v>
      </c>
    </row>
    <row r="142" spans="2:17" ht="21.75" customHeight="1">
      <c r="B142" s="52" t="s">
        <v>660</v>
      </c>
      <c r="C142" s="155" t="s">
        <v>661</v>
      </c>
      <c r="D142" s="51"/>
      <c r="E142" s="51"/>
      <c r="F142" s="81"/>
      <c r="G142" s="53"/>
      <c r="H142" s="202"/>
      <c r="I142" s="152" t="s">
        <v>492</v>
      </c>
      <c r="J142" s="152"/>
      <c r="K142" s="156">
        <v>500</v>
      </c>
      <c r="L142" s="208">
        <f t="shared" si="23"/>
        <v>0</v>
      </c>
      <c r="M142" s="235">
        <f t="shared" si="24"/>
        <v>0</v>
      </c>
      <c r="N142" s="219">
        <f t="shared" si="25"/>
        <v>0</v>
      </c>
      <c r="O142" s="157"/>
      <c r="Q142" t="s">
        <v>484</v>
      </c>
    </row>
    <row r="143" spans="2:17" ht="21.75" customHeight="1">
      <c r="B143" s="52" t="s">
        <v>662</v>
      </c>
      <c r="C143" s="155" t="s">
        <v>663</v>
      </c>
      <c r="D143" s="51"/>
      <c r="E143" s="51"/>
      <c r="F143" s="81"/>
      <c r="G143" s="53"/>
      <c r="H143" s="202"/>
      <c r="I143" s="152" t="s">
        <v>492</v>
      </c>
      <c r="J143" s="152"/>
      <c r="K143" s="156">
        <v>8</v>
      </c>
      <c r="L143" s="208">
        <f t="shared" si="23"/>
        <v>0</v>
      </c>
      <c r="M143" s="235">
        <f t="shared" si="24"/>
        <v>0</v>
      </c>
      <c r="N143" s="219">
        <f t="shared" si="25"/>
        <v>0</v>
      </c>
      <c r="O143" s="157"/>
      <c r="Q143" t="s">
        <v>484</v>
      </c>
    </row>
    <row r="144" spans="2:17" ht="21.75" customHeight="1">
      <c r="B144" s="32" t="s">
        <v>664</v>
      </c>
      <c r="C144" s="71" t="s">
        <v>665</v>
      </c>
      <c r="D144" s="72"/>
      <c r="E144" s="72"/>
      <c r="F144" s="72"/>
      <c r="G144" s="236"/>
      <c r="H144" s="73"/>
      <c r="I144" s="72"/>
      <c r="J144" s="72"/>
      <c r="K144" s="72"/>
      <c r="L144" s="72"/>
      <c r="M144" s="72"/>
      <c r="N144" s="72">
        <f t="shared" si="25"/>
        <v>0</v>
      </c>
      <c r="O144" s="234"/>
      <c r="Q144" t="s">
        <v>484</v>
      </c>
    </row>
    <row r="145" spans="1:17" ht="21.75" customHeight="1">
      <c r="A145" s="11"/>
      <c r="B145" s="156" t="s">
        <v>666</v>
      </c>
      <c r="C145" s="155" t="s">
        <v>667</v>
      </c>
      <c r="D145" s="161" t="s">
        <v>400</v>
      </c>
      <c r="E145" s="161"/>
      <c r="F145" s="237"/>
      <c r="G145" s="208"/>
      <c r="H145" s="235"/>
      <c r="I145" s="161" t="s">
        <v>400</v>
      </c>
      <c r="J145" s="161">
        <v>1</v>
      </c>
      <c r="K145" s="237">
        <v>2500</v>
      </c>
      <c r="L145" s="208">
        <f>K145*J145</f>
        <v>2500</v>
      </c>
      <c r="M145" s="235">
        <f t="shared" ref="M145:M176" si="26">L145/$A$5</f>
        <v>620.3473945409429</v>
      </c>
      <c r="N145" s="181">
        <f t="shared" si="25"/>
        <v>620.3473945409429</v>
      </c>
      <c r="O145" s="144"/>
      <c r="Q145" t="s">
        <v>484</v>
      </c>
    </row>
    <row r="146" spans="1:17" ht="21.75" customHeight="1">
      <c r="A146" s="238"/>
      <c r="B146" s="37" t="s">
        <v>668</v>
      </c>
      <c r="C146" s="38" t="s">
        <v>483</v>
      </c>
      <c r="D146" s="39" t="s">
        <v>400</v>
      </c>
      <c r="E146" s="39"/>
      <c r="F146" s="40"/>
      <c r="G146" s="41"/>
      <c r="H146" s="202"/>
      <c r="I146" s="39" t="s">
        <v>400</v>
      </c>
      <c r="J146" s="39">
        <v>1</v>
      </c>
      <c r="K146" s="40">
        <v>4800</v>
      </c>
      <c r="L146" s="41">
        <f>K146*J146</f>
        <v>4800</v>
      </c>
      <c r="M146" s="202">
        <f t="shared" si="26"/>
        <v>1191.0669975186104</v>
      </c>
      <c r="N146" s="200">
        <f t="shared" si="25"/>
        <v>1191.0669975186104</v>
      </c>
      <c r="O146" s="239"/>
      <c r="Q146" t="s">
        <v>484</v>
      </c>
    </row>
    <row r="147" spans="1:17" ht="21.75" customHeight="1">
      <c r="B147" s="210"/>
      <c r="C147" s="240" t="s">
        <v>489</v>
      </c>
      <c r="D147" s="215" t="s">
        <v>400</v>
      </c>
      <c r="E147" s="215"/>
      <c r="F147" s="210"/>
      <c r="G147" s="216"/>
      <c r="H147" s="202"/>
      <c r="I147" s="215" t="s">
        <v>400</v>
      </c>
      <c r="J147" s="215">
        <v>1</v>
      </c>
      <c r="K147" s="210">
        <f>4*20*8</f>
        <v>640</v>
      </c>
      <c r="L147" s="216">
        <f>J147*K147</f>
        <v>640</v>
      </c>
      <c r="M147" s="202">
        <f t="shared" si="26"/>
        <v>158.80893300248138</v>
      </c>
      <c r="N147" s="218">
        <f t="shared" si="25"/>
        <v>158.80893300248138</v>
      </c>
      <c r="O147" s="157"/>
      <c r="Q147" t="s">
        <v>484</v>
      </c>
    </row>
    <row r="148" spans="1:17" ht="21.75" customHeight="1">
      <c r="A148" s="11"/>
      <c r="B148" s="156" t="s">
        <v>669</v>
      </c>
      <c r="C148" s="155" t="s">
        <v>505</v>
      </c>
      <c r="D148" s="161" t="s">
        <v>492</v>
      </c>
      <c r="E148" s="161"/>
      <c r="F148" s="162"/>
      <c r="G148" s="208"/>
      <c r="H148" s="202"/>
      <c r="I148" s="161" t="s">
        <v>492</v>
      </c>
      <c r="J148" s="161">
        <v>1</v>
      </c>
      <c r="K148" s="162">
        <v>80</v>
      </c>
      <c r="L148" s="208">
        <f t="shared" ref="L148:L180" si="27">K148*J148</f>
        <v>80</v>
      </c>
      <c r="M148" s="202">
        <f t="shared" si="26"/>
        <v>19.851116625310173</v>
      </c>
      <c r="N148" s="219">
        <f t="shared" si="25"/>
        <v>19.851116625310173</v>
      </c>
      <c r="O148" s="144"/>
      <c r="P148" t="s">
        <v>506</v>
      </c>
      <c r="Q148" t="s">
        <v>484</v>
      </c>
    </row>
    <row r="149" spans="1:17" ht="21.75" customHeight="1">
      <c r="A149" s="220"/>
      <c r="B149" s="156" t="s">
        <v>670</v>
      </c>
      <c r="C149" s="155" t="s">
        <v>671</v>
      </c>
      <c r="D149" s="161" t="s">
        <v>492</v>
      </c>
      <c r="E149" s="161"/>
      <c r="F149" s="162"/>
      <c r="G149" s="208"/>
      <c r="H149" s="202"/>
      <c r="I149" s="161" t="s">
        <v>492</v>
      </c>
      <c r="J149" s="161">
        <v>1</v>
      </c>
      <c r="K149" s="162">
        <v>80</v>
      </c>
      <c r="L149" s="208">
        <f t="shared" si="27"/>
        <v>80</v>
      </c>
      <c r="M149" s="202">
        <f t="shared" si="26"/>
        <v>19.851116625310173</v>
      </c>
      <c r="N149" s="219">
        <f t="shared" si="25"/>
        <v>19.851116625310173</v>
      </c>
      <c r="O149" s="144"/>
      <c r="P149" t="s">
        <v>506</v>
      </c>
      <c r="Q149" t="s">
        <v>484</v>
      </c>
    </row>
    <row r="150" spans="1:17" ht="21.75" customHeight="1">
      <c r="A150" s="220"/>
      <c r="B150" s="52" t="s">
        <v>672</v>
      </c>
      <c r="C150" s="61" t="s">
        <v>673</v>
      </c>
      <c r="D150" s="56" t="s">
        <v>492</v>
      </c>
      <c r="E150" s="56"/>
      <c r="F150" s="63"/>
      <c r="G150" s="53"/>
      <c r="H150" s="202"/>
      <c r="I150" s="161" t="s">
        <v>492</v>
      </c>
      <c r="J150" s="56">
        <v>1</v>
      </c>
      <c r="K150" s="162">
        <v>420</v>
      </c>
      <c r="L150" s="208">
        <f t="shared" si="27"/>
        <v>420</v>
      </c>
      <c r="M150" s="202">
        <f t="shared" si="26"/>
        <v>104.2183622828784</v>
      </c>
      <c r="N150" s="219">
        <f t="shared" si="25"/>
        <v>104.2183622828784</v>
      </c>
      <c r="O150" s="144"/>
      <c r="P150" t="s">
        <v>506</v>
      </c>
      <c r="Q150" t="s">
        <v>484</v>
      </c>
    </row>
    <row r="151" spans="1:17" ht="21.75" customHeight="1">
      <c r="A151" s="220"/>
      <c r="B151" s="156" t="s">
        <v>674</v>
      </c>
      <c r="C151" s="155" t="s">
        <v>675</v>
      </c>
      <c r="D151" s="161" t="s">
        <v>492</v>
      </c>
      <c r="E151" s="161"/>
      <c r="F151" s="162"/>
      <c r="G151" s="208"/>
      <c r="H151" s="202"/>
      <c r="I151" s="161" t="s">
        <v>492</v>
      </c>
      <c r="J151" s="161">
        <v>26</v>
      </c>
      <c r="K151" s="162">
        <v>28</v>
      </c>
      <c r="L151" s="208">
        <f t="shared" si="27"/>
        <v>728</v>
      </c>
      <c r="M151" s="202">
        <f t="shared" si="26"/>
        <v>180.64516129032256</v>
      </c>
      <c r="N151" s="219">
        <f t="shared" si="25"/>
        <v>180.64516129032256</v>
      </c>
      <c r="O151" s="144"/>
      <c r="P151" t="s">
        <v>515</v>
      </c>
      <c r="Q151" t="s">
        <v>484</v>
      </c>
    </row>
    <row r="152" spans="1:17" ht="21.75" customHeight="1">
      <c r="B152" s="52" t="s">
        <v>676</v>
      </c>
      <c r="C152" s="61" t="s">
        <v>677</v>
      </c>
      <c r="D152" s="56" t="s">
        <v>492</v>
      </c>
      <c r="E152" s="51"/>
      <c r="F152" s="52"/>
      <c r="G152" s="53"/>
      <c r="H152" s="202"/>
      <c r="I152" s="161" t="s">
        <v>492</v>
      </c>
      <c r="J152" s="51">
        <v>1200</v>
      </c>
      <c r="K152" s="156">
        <v>2</v>
      </c>
      <c r="L152" s="208">
        <f t="shared" si="27"/>
        <v>2400</v>
      </c>
      <c r="M152" s="202">
        <f t="shared" si="26"/>
        <v>595.53349875930519</v>
      </c>
      <c r="N152" s="219">
        <f t="shared" si="25"/>
        <v>595.53349875930519</v>
      </c>
      <c r="O152" s="157"/>
      <c r="P152" t="s">
        <v>515</v>
      </c>
      <c r="Q152" t="s">
        <v>484</v>
      </c>
    </row>
    <row r="153" spans="1:17" ht="21.75" customHeight="1">
      <c r="B153" s="52" t="s">
        <v>678</v>
      </c>
      <c r="C153" s="61" t="s">
        <v>679</v>
      </c>
      <c r="D153" s="56" t="s">
        <v>492</v>
      </c>
      <c r="E153" s="56"/>
      <c r="F153" s="63"/>
      <c r="G153" s="53"/>
      <c r="H153" s="202"/>
      <c r="I153" s="161" t="s">
        <v>492</v>
      </c>
      <c r="J153" s="56">
        <v>15</v>
      </c>
      <c r="K153" s="162">
        <v>35</v>
      </c>
      <c r="L153" s="208">
        <f t="shared" si="27"/>
        <v>525</v>
      </c>
      <c r="M153" s="202">
        <f t="shared" si="26"/>
        <v>130.27295285359801</v>
      </c>
      <c r="N153" s="219">
        <f t="shared" si="25"/>
        <v>130.27295285359801</v>
      </c>
      <c r="O153" s="144"/>
      <c r="P153" t="s">
        <v>515</v>
      </c>
      <c r="Q153" t="s">
        <v>484</v>
      </c>
    </row>
    <row r="154" spans="1:17" ht="21.75" customHeight="1">
      <c r="B154" s="156" t="s">
        <v>680</v>
      </c>
      <c r="C154" s="155" t="s">
        <v>534</v>
      </c>
      <c r="D154" s="161" t="s">
        <v>492</v>
      </c>
      <c r="E154" s="161"/>
      <c r="F154" s="162"/>
      <c r="G154" s="208"/>
      <c r="H154" s="202"/>
      <c r="I154" s="161" t="s">
        <v>492</v>
      </c>
      <c r="J154" s="161">
        <v>11</v>
      </c>
      <c r="K154" s="162">
        <v>17</v>
      </c>
      <c r="L154" s="208">
        <f t="shared" si="27"/>
        <v>187</v>
      </c>
      <c r="M154" s="202">
        <f t="shared" si="26"/>
        <v>46.401985111662526</v>
      </c>
      <c r="N154" s="219">
        <f t="shared" si="25"/>
        <v>46.401985111662526</v>
      </c>
      <c r="O154" s="144"/>
      <c r="P154" t="s">
        <v>515</v>
      </c>
      <c r="Q154" t="s">
        <v>484</v>
      </c>
    </row>
    <row r="155" spans="1:17" ht="21.75" customHeight="1">
      <c r="A155" s="11">
        <f>M145</f>
        <v>620.3473945409429</v>
      </c>
      <c r="B155" s="156" t="s">
        <v>681</v>
      </c>
      <c r="C155" s="155" t="s">
        <v>536</v>
      </c>
      <c r="D155" s="161" t="s">
        <v>492</v>
      </c>
      <c r="E155" s="161"/>
      <c r="F155" s="162"/>
      <c r="G155" s="208"/>
      <c r="H155" s="202"/>
      <c r="I155" s="161" t="s">
        <v>492</v>
      </c>
      <c r="J155" s="161">
        <v>6</v>
      </c>
      <c r="K155" s="162">
        <v>17</v>
      </c>
      <c r="L155" s="208">
        <f t="shared" si="27"/>
        <v>102</v>
      </c>
      <c r="M155" s="202">
        <f t="shared" si="26"/>
        <v>25.310173697270471</v>
      </c>
      <c r="N155" s="219">
        <f t="shared" si="25"/>
        <v>25.310173697270471</v>
      </c>
      <c r="O155" s="144"/>
      <c r="P155" t="s">
        <v>515</v>
      </c>
      <c r="Q155" t="s">
        <v>484</v>
      </c>
    </row>
    <row r="156" spans="1:17" ht="21.75" customHeight="1">
      <c r="A156" s="11">
        <f>SUM(M148:M195)</f>
        <v>3757.717121588089</v>
      </c>
      <c r="B156" s="52" t="s">
        <v>682</v>
      </c>
      <c r="C156" s="61" t="s">
        <v>683</v>
      </c>
      <c r="D156" s="56" t="s">
        <v>492</v>
      </c>
      <c r="E156" s="56"/>
      <c r="F156" s="63"/>
      <c r="G156" s="53"/>
      <c r="H156" s="202"/>
      <c r="I156" s="161" t="s">
        <v>492</v>
      </c>
      <c r="J156" s="56">
        <v>20</v>
      </c>
      <c r="K156" s="162">
        <v>25</v>
      </c>
      <c r="L156" s="208">
        <f t="shared" si="27"/>
        <v>500</v>
      </c>
      <c r="M156" s="202">
        <f t="shared" si="26"/>
        <v>124.06947890818857</v>
      </c>
      <c r="N156" s="219">
        <f t="shared" si="25"/>
        <v>124.06947890818857</v>
      </c>
      <c r="O156" s="144"/>
      <c r="P156" t="s">
        <v>515</v>
      </c>
      <c r="Q156" t="s">
        <v>484</v>
      </c>
    </row>
    <row r="157" spans="1:17" ht="21.75" customHeight="1">
      <c r="A157" s="11">
        <f>SUM(A155:A156)</f>
        <v>4378.0645161290322</v>
      </c>
      <c r="B157" s="156" t="s">
        <v>684</v>
      </c>
      <c r="C157" s="155" t="s">
        <v>685</v>
      </c>
      <c r="D157" s="161" t="s">
        <v>492</v>
      </c>
      <c r="E157" s="161"/>
      <c r="F157" s="162"/>
      <c r="G157" s="208"/>
      <c r="H157" s="202"/>
      <c r="I157" s="161" t="s">
        <v>492</v>
      </c>
      <c r="J157" s="161">
        <v>4</v>
      </c>
      <c r="K157" s="162">
        <v>33.5</v>
      </c>
      <c r="L157" s="208">
        <f t="shared" si="27"/>
        <v>134</v>
      </c>
      <c r="M157" s="202">
        <f t="shared" si="26"/>
        <v>33.250620347394538</v>
      </c>
      <c r="N157" s="219">
        <f t="shared" si="25"/>
        <v>33.250620347394538</v>
      </c>
      <c r="O157" s="144"/>
      <c r="P157" t="s">
        <v>515</v>
      </c>
      <c r="Q157" t="s">
        <v>484</v>
      </c>
    </row>
    <row r="158" spans="1:17" ht="21.75" customHeight="1">
      <c r="A158" s="11"/>
      <c r="B158" s="156" t="s">
        <v>686</v>
      </c>
      <c r="C158" s="155" t="s">
        <v>687</v>
      </c>
      <c r="D158" s="161" t="s">
        <v>492</v>
      </c>
      <c r="E158" s="152"/>
      <c r="F158" s="156"/>
      <c r="G158" s="208"/>
      <c r="H158" s="202"/>
      <c r="I158" s="161" t="s">
        <v>492</v>
      </c>
      <c r="J158" s="152">
        <v>4</v>
      </c>
      <c r="K158" s="156">
        <v>24</v>
      </c>
      <c r="L158" s="208">
        <f t="shared" si="27"/>
        <v>96</v>
      </c>
      <c r="M158" s="202">
        <f t="shared" si="26"/>
        <v>23.821339950372206</v>
      </c>
      <c r="N158" s="219">
        <f t="shared" si="25"/>
        <v>23.821339950372206</v>
      </c>
      <c r="O158" s="157"/>
      <c r="P158" t="s">
        <v>515</v>
      </c>
      <c r="Q158" t="s">
        <v>484</v>
      </c>
    </row>
    <row r="159" spans="1:17" ht="21.75" customHeight="1">
      <c r="A159" s="11"/>
      <c r="B159" s="156" t="s">
        <v>688</v>
      </c>
      <c r="C159" s="155" t="s">
        <v>689</v>
      </c>
      <c r="D159" s="161" t="s">
        <v>492</v>
      </c>
      <c r="E159" s="161"/>
      <c r="F159" s="162"/>
      <c r="G159" s="208"/>
      <c r="H159" s="202"/>
      <c r="I159" s="161" t="s">
        <v>492</v>
      </c>
      <c r="J159" s="161">
        <v>1</v>
      </c>
      <c r="K159" s="162">
        <v>8.6</v>
      </c>
      <c r="L159" s="208">
        <f t="shared" si="27"/>
        <v>8.6</v>
      </c>
      <c r="M159" s="202">
        <f t="shared" si="26"/>
        <v>2.1339950372208434</v>
      </c>
      <c r="N159" s="219">
        <f t="shared" si="25"/>
        <v>2.1339950372208434</v>
      </c>
      <c r="O159" s="144"/>
      <c r="P159" t="s">
        <v>515</v>
      </c>
      <c r="Q159" t="s">
        <v>484</v>
      </c>
    </row>
    <row r="160" spans="1:17" ht="21.75" customHeight="1">
      <c r="B160" s="156" t="s">
        <v>690</v>
      </c>
      <c r="C160" s="155" t="s">
        <v>691</v>
      </c>
      <c r="D160" s="161" t="s">
        <v>492</v>
      </c>
      <c r="E160" s="161"/>
      <c r="F160" s="162"/>
      <c r="G160" s="208"/>
      <c r="H160" s="202"/>
      <c r="I160" s="161" t="s">
        <v>492</v>
      </c>
      <c r="J160" s="161">
        <v>1</v>
      </c>
      <c r="K160" s="162">
        <v>7</v>
      </c>
      <c r="L160" s="208">
        <f t="shared" si="27"/>
        <v>7</v>
      </c>
      <c r="M160" s="202">
        <f t="shared" si="26"/>
        <v>1.7369727047146402</v>
      </c>
      <c r="N160" s="219">
        <f t="shared" si="25"/>
        <v>1.7369727047146402</v>
      </c>
      <c r="O160" s="144"/>
      <c r="P160" t="s">
        <v>515</v>
      </c>
      <c r="Q160" t="s">
        <v>484</v>
      </c>
    </row>
    <row r="161" spans="2:17" ht="21.75" customHeight="1">
      <c r="B161" s="156" t="s">
        <v>692</v>
      </c>
      <c r="C161" s="155" t="s">
        <v>693</v>
      </c>
      <c r="D161" s="161" t="s">
        <v>492</v>
      </c>
      <c r="E161" s="161"/>
      <c r="F161" s="162"/>
      <c r="G161" s="208"/>
      <c r="H161" s="202"/>
      <c r="I161" s="161" t="s">
        <v>492</v>
      </c>
      <c r="J161" s="161">
        <v>1</v>
      </c>
      <c r="K161" s="162">
        <v>7</v>
      </c>
      <c r="L161" s="208">
        <f t="shared" si="27"/>
        <v>7</v>
      </c>
      <c r="M161" s="202">
        <f t="shared" si="26"/>
        <v>1.7369727047146402</v>
      </c>
      <c r="N161" s="219">
        <f t="shared" si="25"/>
        <v>1.7369727047146402</v>
      </c>
      <c r="O161" s="144"/>
      <c r="P161" t="s">
        <v>515</v>
      </c>
      <c r="Q161" t="s">
        <v>484</v>
      </c>
    </row>
    <row r="162" spans="2:17" ht="21.75" customHeight="1">
      <c r="B162" s="156" t="s">
        <v>694</v>
      </c>
      <c r="C162" s="155" t="s">
        <v>695</v>
      </c>
      <c r="D162" s="161" t="s">
        <v>492</v>
      </c>
      <c r="E162" s="161"/>
      <c r="F162" s="162"/>
      <c r="G162" s="208"/>
      <c r="H162" s="202"/>
      <c r="I162" s="161" t="s">
        <v>492</v>
      </c>
      <c r="J162" s="161">
        <v>1</v>
      </c>
      <c r="K162" s="162">
        <v>6.5</v>
      </c>
      <c r="L162" s="208">
        <f t="shared" si="27"/>
        <v>6.5</v>
      </c>
      <c r="M162" s="202">
        <f t="shared" si="26"/>
        <v>1.6129032258064515</v>
      </c>
      <c r="N162" s="219">
        <f t="shared" si="25"/>
        <v>1.6129032258064515</v>
      </c>
      <c r="O162" s="144"/>
      <c r="P162" t="s">
        <v>515</v>
      </c>
      <c r="Q162" t="s">
        <v>484</v>
      </c>
    </row>
    <row r="163" spans="2:17" ht="21.75" customHeight="1">
      <c r="B163" s="156" t="s">
        <v>696</v>
      </c>
      <c r="C163" s="155" t="s">
        <v>560</v>
      </c>
      <c r="D163" s="161" t="s">
        <v>492</v>
      </c>
      <c r="E163" s="161"/>
      <c r="F163" s="162"/>
      <c r="G163" s="208"/>
      <c r="H163" s="202"/>
      <c r="I163" s="161" t="s">
        <v>492</v>
      </c>
      <c r="J163" s="161">
        <v>6</v>
      </c>
      <c r="K163" s="162">
        <v>60</v>
      </c>
      <c r="L163" s="208">
        <f t="shared" si="27"/>
        <v>360</v>
      </c>
      <c r="M163" s="202">
        <f t="shared" si="26"/>
        <v>89.330024813895776</v>
      </c>
      <c r="N163" s="219">
        <f t="shared" si="25"/>
        <v>89.330024813895776</v>
      </c>
      <c r="O163" s="144"/>
      <c r="P163" t="s">
        <v>515</v>
      </c>
      <c r="Q163" t="s">
        <v>484</v>
      </c>
    </row>
    <row r="164" spans="2:17" ht="21.75" customHeight="1">
      <c r="B164" s="52" t="s">
        <v>697</v>
      </c>
      <c r="C164" s="61" t="s">
        <v>698</v>
      </c>
      <c r="D164" s="56" t="s">
        <v>492</v>
      </c>
      <c r="E164" s="56"/>
      <c r="F164" s="63"/>
      <c r="G164" s="53"/>
      <c r="H164" s="202"/>
      <c r="I164" s="161" t="s">
        <v>492</v>
      </c>
      <c r="J164" s="56">
        <v>1</v>
      </c>
      <c r="K164" s="162">
        <v>82</v>
      </c>
      <c r="L164" s="208">
        <f t="shared" si="27"/>
        <v>82</v>
      </c>
      <c r="M164" s="202">
        <f t="shared" si="26"/>
        <v>20.347394540942926</v>
      </c>
      <c r="N164" s="219">
        <f t="shared" si="25"/>
        <v>20.347394540942926</v>
      </c>
      <c r="O164" s="144"/>
      <c r="P164" t="s">
        <v>515</v>
      </c>
      <c r="Q164" t="s">
        <v>484</v>
      </c>
    </row>
    <row r="165" spans="2:17" ht="21.75" customHeight="1">
      <c r="B165" s="52" t="s">
        <v>699</v>
      </c>
      <c r="C165" s="61" t="s">
        <v>564</v>
      </c>
      <c r="D165" s="56" t="s">
        <v>492</v>
      </c>
      <c r="E165" s="56"/>
      <c r="F165" s="63"/>
      <c r="G165" s="53"/>
      <c r="H165" s="202"/>
      <c r="I165" s="161" t="s">
        <v>492</v>
      </c>
      <c r="J165" s="56">
        <v>1</v>
      </c>
      <c r="K165" s="162">
        <v>70</v>
      </c>
      <c r="L165" s="208">
        <f t="shared" si="27"/>
        <v>70</v>
      </c>
      <c r="M165" s="202">
        <f t="shared" si="26"/>
        <v>17.369727047146402</v>
      </c>
      <c r="N165" s="219">
        <f t="shared" si="25"/>
        <v>17.369727047146402</v>
      </c>
      <c r="O165" s="144"/>
      <c r="P165" t="s">
        <v>515</v>
      </c>
      <c r="Q165" t="s">
        <v>484</v>
      </c>
    </row>
    <row r="166" spans="2:17" ht="21.75" customHeight="1">
      <c r="B166" s="156" t="s">
        <v>700</v>
      </c>
      <c r="C166" s="155" t="s">
        <v>566</v>
      </c>
      <c r="D166" s="161" t="s">
        <v>492</v>
      </c>
      <c r="E166" s="161"/>
      <c r="F166" s="162"/>
      <c r="G166" s="208"/>
      <c r="H166" s="202"/>
      <c r="I166" s="161" t="s">
        <v>492</v>
      </c>
      <c r="J166" s="161">
        <v>1</v>
      </c>
      <c r="K166" s="162">
        <v>21.5</v>
      </c>
      <c r="L166" s="208">
        <f t="shared" si="27"/>
        <v>21.5</v>
      </c>
      <c r="M166" s="202">
        <f t="shared" si="26"/>
        <v>5.3349875930521087</v>
      </c>
      <c r="N166" s="219">
        <f t="shared" si="25"/>
        <v>5.3349875930521087</v>
      </c>
      <c r="O166" s="144"/>
      <c r="P166" t="s">
        <v>515</v>
      </c>
      <c r="Q166" t="s">
        <v>484</v>
      </c>
    </row>
    <row r="167" spans="2:17" ht="21.75" customHeight="1">
      <c r="B167" s="52" t="s">
        <v>701</v>
      </c>
      <c r="C167" s="61" t="s">
        <v>568</v>
      </c>
      <c r="D167" s="56" t="s">
        <v>492</v>
      </c>
      <c r="E167" s="51"/>
      <c r="F167" s="52"/>
      <c r="G167" s="53"/>
      <c r="H167" s="202"/>
      <c r="I167" s="161" t="s">
        <v>492</v>
      </c>
      <c r="J167" s="51">
        <v>5</v>
      </c>
      <c r="K167" s="156">
        <v>2.5</v>
      </c>
      <c r="L167" s="208">
        <f t="shared" si="27"/>
        <v>12.5</v>
      </c>
      <c r="M167" s="202">
        <f t="shared" si="26"/>
        <v>3.1017369727047144</v>
      </c>
      <c r="N167" s="219">
        <f t="shared" si="25"/>
        <v>3.1017369727047144</v>
      </c>
      <c r="O167" s="157"/>
      <c r="P167" t="s">
        <v>515</v>
      </c>
      <c r="Q167" t="s">
        <v>484</v>
      </c>
    </row>
    <row r="168" spans="2:17" ht="21.75" customHeight="1">
      <c r="B168" s="52" t="s">
        <v>702</v>
      </c>
      <c r="C168" s="61" t="s">
        <v>703</v>
      </c>
      <c r="D168" s="56" t="s">
        <v>492</v>
      </c>
      <c r="E168" s="56"/>
      <c r="F168" s="63"/>
      <c r="G168" s="53"/>
      <c r="H168" s="202"/>
      <c r="I168" s="161" t="s">
        <v>492</v>
      </c>
      <c r="J168" s="56">
        <v>8</v>
      </c>
      <c r="K168" s="162">
        <v>27</v>
      </c>
      <c r="L168" s="208">
        <f t="shared" si="27"/>
        <v>216</v>
      </c>
      <c r="M168" s="202">
        <f t="shared" si="26"/>
        <v>53.598014888337467</v>
      </c>
      <c r="N168" s="219">
        <f t="shared" si="25"/>
        <v>53.598014888337467</v>
      </c>
      <c r="O168" s="144"/>
      <c r="P168" t="s">
        <v>515</v>
      </c>
      <c r="Q168" t="s">
        <v>484</v>
      </c>
    </row>
    <row r="169" spans="2:17" ht="21.75" customHeight="1">
      <c r="B169" s="52" t="s">
        <v>704</v>
      </c>
      <c r="C169" s="61" t="s">
        <v>705</v>
      </c>
      <c r="D169" s="56" t="s">
        <v>492</v>
      </c>
      <c r="E169" s="56"/>
      <c r="F169" s="63"/>
      <c r="G169" s="53"/>
      <c r="H169" s="202"/>
      <c r="I169" s="161" t="s">
        <v>492</v>
      </c>
      <c r="J169" s="56">
        <v>35</v>
      </c>
      <c r="K169" s="162">
        <v>27</v>
      </c>
      <c r="L169" s="208">
        <f t="shared" si="27"/>
        <v>945</v>
      </c>
      <c r="M169" s="202">
        <f t="shared" si="26"/>
        <v>234.4913151364764</v>
      </c>
      <c r="N169" s="219">
        <f t="shared" si="25"/>
        <v>234.4913151364764</v>
      </c>
      <c r="O169" s="144"/>
      <c r="P169" t="s">
        <v>515</v>
      </c>
      <c r="Q169" t="s">
        <v>484</v>
      </c>
    </row>
    <row r="170" spans="2:17" ht="21.75" customHeight="1">
      <c r="B170" s="156" t="s">
        <v>706</v>
      </c>
      <c r="C170" s="155" t="s">
        <v>572</v>
      </c>
      <c r="D170" s="161" t="s">
        <v>492</v>
      </c>
      <c r="E170" s="161"/>
      <c r="F170" s="162"/>
      <c r="G170" s="208"/>
      <c r="H170" s="202"/>
      <c r="I170" s="161" t="s">
        <v>492</v>
      </c>
      <c r="J170" s="161">
        <v>10</v>
      </c>
      <c r="K170" s="162">
        <v>25</v>
      </c>
      <c r="L170" s="208">
        <f t="shared" si="27"/>
        <v>250</v>
      </c>
      <c r="M170" s="202">
        <f t="shared" si="26"/>
        <v>62.034739454094286</v>
      </c>
      <c r="N170" s="219">
        <f t="shared" si="25"/>
        <v>62.034739454094286</v>
      </c>
      <c r="O170" s="144"/>
      <c r="P170" t="s">
        <v>515</v>
      </c>
      <c r="Q170" t="s">
        <v>484</v>
      </c>
    </row>
    <row r="171" spans="2:17" ht="21.75" customHeight="1">
      <c r="B171" s="156" t="s">
        <v>707</v>
      </c>
      <c r="C171" s="155" t="s">
        <v>708</v>
      </c>
      <c r="D171" s="161" t="s">
        <v>492</v>
      </c>
      <c r="E171" s="161"/>
      <c r="F171" s="162"/>
      <c r="G171" s="208"/>
      <c r="H171" s="202"/>
      <c r="I171" s="161" t="s">
        <v>492</v>
      </c>
      <c r="J171" s="161">
        <v>8</v>
      </c>
      <c r="K171" s="162">
        <v>10</v>
      </c>
      <c r="L171" s="208">
        <f t="shared" si="27"/>
        <v>80</v>
      </c>
      <c r="M171" s="202">
        <f t="shared" si="26"/>
        <v>19.851116625310173</v>
      </c>
      <c r="N171" s="219">
        <f t="shared" si="25"/>
        <v>19.851116625310173</v>
      </c>
      <c r="O171" s="144"/>
      <c r="P171" t="s">
        <v>515</v>
      </c>
      <c r="Q171" t="s">
        <v>484</v>
      </c>
    </row>
    <row r="172" spans="2:17" ht="21.75" customHeight="1">
      <c r="B172" s="156" t="s">
        <v>709</v>
      </c>
      <c r="C172" s="155" t="s">
        <v>579</v>
      </c>
      <c r="D172" s="161" t="s">
        <v>492</v>
      </c>
      <c r="E172" s="161"/>
      <c r="F172" s="162"/>
      <c r="G172" s="208"/>
      <c r="H172" s="202"/>
      <c r="I172" s="161" t="s">
        <v>492</v>
      </c>
      <c r="J172" s="161">
        <v>4</v>
      </c>
      <c r="K172" s="162">
        <v>650</v>
      </c>
      <c r="L172" s="208">
        <f t="shared" si="27"/>
        <v>2600</v>
      </c>
      <c r="M172" s="202">
        <f t="shared" si="26"/>
        <v>645.16129032258061</v>
      </c>
      <c r="N172" s="219">
        <f t="shared" si="25"/>
        <v>645.16129032258061</v>
      </c>
      <c r="O172" s="144"/>
      <c r="P172" t="s">
        <v>710</v>
      </c>
      <c r="Q172" t="s">
        <v>484</v>
      </c>
    </row>
    <row r="173" spans="2:17" ht="21.75" customHeight="1">
      <c r="B173" s="156" t="s">
        <v>711</v>
      </c>
      <c r="C173" s="155" t="s">
        <v>582</v>
      </c>
      <c r="D173" s="161" t="s">
        <v>492</v>
      </c>
      <c r="E173" s="152"/>
      <c r="F173" s="162"/>
      <c r="G173" s="208"/>
      <c r="H173" s="202"/>
      <c r="I173" s="161" t="s">
        <v>492</v>
      </c>
      <c r="J173" s="152">
        <v>4</v>
      </c>
      <c r="K173" s="156">
        <v>300</v>
      </c>
      <c r="L173" s="208">
        <f t="shared" si="27"/>
        <v>1200</v>
      </c>
      <c r="M173" s="202">
        <f t="shared" si="26"/>
        <v>297.76674937965259</v>
      </c>
      <c r="N173" s="219">
        <f t="shared" si="25"/>
        <v>297.76674937965259</v>
      </c>
      <c r="O173" s="157"/>
      <c r="P173" t="s">
        <v>582</v>
      </c>
      <c r="Q173" t="s">
        <v>484</v>
      </c>
    </row>
    <row r="174" spans="2:17" ht="21.75" customHeight="1">
      <c r="B174" s="156" t="s">
        <v>712</v>
      </c>
      <c r="C174" s="160" t="s">
        <v>713</v>
      </c>
      <c r="D174" s="161" t="s">
        <v>492</v>
      </c>
      <c r="E174" s="161"/>
      <c r="F174" s="162"/>
      <c r="G174" s="208"/>
      <c r="H174" s="202"/>
      <c r="I174" s="161" t="s">
        <v>492</v>
      </c>
      <c r="J174" s="161">
        <v>1</v>
      </c>
      <c r="K174" s="162">
        <v>500</v>
      </c>
      <c r="L174" s="208">
        <f t="shared" si="27"/>
        <v>500</v>
      </c>
      <c r="M174" s="202">
        <f t="shared" si="26"/>
        <v>124.06947890818857</v>
      </c>
      <c r="N174" s="219">
        <f t="shared" si="25"/>
        <v>124.06947890818857</v>
      </c>
      <c r="O174" s="144"/>
      <c r="P174" t="s">
        <v>714</v>
      </c>
      <c r="Q174" t="s">
        <v>484</v>
      </c>
    </row>
    <row r="175" spans="2:17" ht="21.75" customHeight="1">
      <c r="B175" s="156" t="s">
        <v>715</v>
      </c>
      <c r="C175" s="160" t="s">
        <v>716</v>
      </c>
      <c r="D175" s="161" t="s">
        <v>492</v>
      </c>
      <c r="E175" s="161"/>
      <c r="F175" s="162"/>
      <c r="G175" s="208"/>
      <c r="H175" s="202"/>
      <c r="I175" s="161" t="s">
        <v>492</v>
      </c>
      <c r="J175" s="161">
        <v>2</v>
      </c>
      <c r="K175" s="162">
        <v>245</v>
      </c>
      <c r="L175" s="208">
        <f t="shared" si="27"/>
        <v>490</v>
      </c>
      <c r="M175" s="202">
        <f t="shared" si="26"/>
        <v>121.5880893300248</v>
      </c>
      <c r="N175" s="219">
        <f t="shared" si="25"/>
        <v>121.5880893300248</v>
      </c>
      <c r="O175" s="144"/>
      <c r="P175" t="s">
        <v>714</v>
      </c>
      <c r="Q175" t="s">
        <v>484</v>
      </c>
    </row>
    <row r="176" spans="2:17" ht="21.75" customHeight="1">
      <c r="B176" s="156" t="s">
        <v>717</v>
      </c>
      <c r="C176" s="155" t="s">
        <v>591</v>
      </c>
      <c r="D176" s="161" t="s">
        <v>492</v>
      </c>
      <c r="E176" s="161"/>
      <c r="F176" s="162"/>
      <c r="G176" s="208"/>
      <c r="H176" s="202"/>
      <c r="I176" s="161" t="s">
        <v>492</v>
      </c>
      <c r="J176" s="161">
        <v>2</v>
      </c>
      <c r="K176" s="162">
        <v>60</v>
      </c>
      <c r="L176" s="208">
        <f t="shared" si="27"/>
        <v>120</v>
      </c>
      <c r="M176" s="202">
        <f t="shared" si="26"/>
        <v>29.776674937965257</v>
      </c>
      <c r="N176" s="219">
        <f t="shared" si="25"/>
        <v>29.776674937965257</v>
      </c>
      <c r="O176" s="144"/>
      <c r="P176" t="s">
        <v>714</v>
      </c>
      <c r="Q176" t="s">
        <v>484</v>
      </c>
    </row>
    <row r="177" spans="2:17" ht="21.75" customHeight="1">
      <c r="B177" s="156" t="s">
        <v>718</v>
      </c>
      <c r="C177" s="155" t="s">
        <v>719</v>
      </c>
      <c r="D177" s="161" t="s">
        <v>492</v>
      </c>
      <c r="E177" s="161"/>
      <c r="F177" s="162"/>
      <c r="G177" s="208"/>
      <c r="H177" s="202"/>
      <c r="I177" s="161" t="s">
        <v>492</v>
      </c>
      <c r="J177" s="161">
        <v>2</v>
      </c>
      <c r="K177" s="162">
        <v>135</v>
      </c>
      <c r="L177" s="208">
        <f t="shared" si="27"/>
        <v>270</v>
      </c>
      <c r="M177" s="202">
        <f t="shared" ref="M177:M198" si="28">L177/$A$5</f>
        <v>66.997518610421835</v>
      </c>
      <c r="N177" s="219">
        <f t="shared" si="25"/>
        <v>66.997518610421835</v>
      </c>
      <c r="O177" s="144"/>
      <c r="P177" t="s">
        <v>714</v>
      </c>
      <c r="Q177" t="s">
        <v>484</v>
      </c>
    </row>
    <row r="178" spans="2:17" ht="21.75" customHeight="1">
      <c r="B178" s="156" t="s">
        <v>720</v>
      </c>
      <c r="C178" s="160" t="s">
        <v>721</v>
      </c>
      <c r="D178" s="161" t="s">
        <v>492</v>
      </c>
      <c r="E178" s="152"/>
      <c r="F178" s="156"/>
      <c r="G178" s="208"/>
      <c r="H178" s="202"/>
      <c r="I178" s="161" t="s">
        <v>492</v>
      </c>
      <c r="J178" s="152">
        <v>2</v>
      </c>
      <c r="K178" s="156">
        <v>60</v>
      </c>
      <c r="L178" s="208">
        <f t="shared" si="27"/>
        <v>120</v>
      </c>
      <c r="M178" s="202">
        <f t="shared" si="28"/>
        <v>29.776674937965257</v>
      </c>
      <c r="N178" s="219">
        <f t="shared" si="25"/>
        <v>29.776674937965257</v>
      </c>
      <c r="O178" s="157"/>
      <c r="P178" t="s">
        <v>714</v>
      </c>
      <c r="Q178" t="s">
        <v>484</v>
      </c>
    </row>
    <row r="179" spans="2:17" ht="21.75" customHeight="1">
      <c r="B179" s="52" t="s">
        <v>722</v>
      </c>
      <c r="C179" s="61" t="s">
        <v>723</v>
      </c>
      <c r="D179" s="56" t="s">
        <v>492</v>
      </c>
      <c r="E179" s="56"/>
      <c r="F179" s="57"/>
      <c r="G179" s="53"/>
      <c r="H179" s="202"/>
      <c r="I179" s="56" t="s">
        <v>492</v>
      </c>
      <c r="J179" s="56">
        <v>1</v>
      </c>
      <c r="K179" s="57">
        <v>1780</v>
      </c>
      <c r="L179" s="53">
        <f t="shared" si="27"/>
        <v>1780</v>
      </c>
      <c r="M179" s="202">
        <f t="shared" si="28"/>
        <v>441.68734491315132</v>
      </c>
      <c r="N179" s="219">
        <f t="shared" si="25"/>
        <v>441.68734491315132</v>
      </c>
      <c r="O179" s="144"/>
      <c r="P179" t="s">
        <v>724</v>
      </c>
      <c r="Q179" t="s">
        <v>484</v>
      </c>
    </row>
    <row r="180" spans="2:17" ht="21.75" customHeight="1">
      <c r="B180" s="156" t="s">
        <v>725</v>
      </c>
      <c r="C180" s="155" t="s">
        <v>544</v>
      </c>
      <c r="D180" s="161" t="s">
        <v>408</v>
      </c>
      <c r="E180" s="161"/>
      <c r="F180" s="162"/>
      <c r="G180" s="208"/>
      <c r="H180" s="202"/>
      <c r="I180" s="161" t="s">
        <v>408</v>
      </c>
      <c r="J180" s="161">
        <v>1</v>
      </c>
      <c r="K180" s="162">
        <v>360</v>
      </c>
      <c r="L180" s="208">
        <f t="shared" si="27"/>
        <v>360</v>
      </c>
      <c r="M180" s="202">
        <f t="shared" si="28"/>
        <v>89.330024813895776</v>
      </c>
      <c r="N180" s="219">
        <f t="shared" si="25"/>
        <v>89.330024813895776</v>
      </c>
      <c r="O180" s="144"/>
      <c r="P180" t="s">
        <v>601</v>
      </c>
      <c r="Q180" t="s">
        <v>484</v>
      </c>
    </row>
    <row r="181" spans="2:17" ht="21.75" customHeight="1">
      <c r="B181" s="52" t="s">
        <v>726</v>
      </c>
      <c r="C181" s="61" t="s">
        <v>727</v>
      </c>
      <c r="D181" s="56" t="s">
        <v>492</v>
      </c>
      <c r="E181" s="56"/>
      <c r="F181" s="57"/>
      <c r="G181" s="53"/>
      <c r="H181" s="202"/>
      <c r="I181" s="74"/>
      <c r="J181" s="56">
        <v>1</v>
      </c>
      <c r="K181" s="241"/>
      <c r="L181" s="242"/>
      <c r="M181" s="202">
        <f t="shared" si="28"/>
        <v>0</v>
      </c>
      <c r="N181" s="219">
        <f t="shared" si="25"/>
        <v>0</v>
      </c>
      <c r="O181" s="144"/>
      <c r="P181" t="s">
        <v>728</v>
      </c>
      <c r="Q181" t="s">
        <v>484</v>
      </c>
    </row>
    <row r="182" spans="2:17" ht="21.75" customHeight="1">
      <c r="B182" s="156" t="s">
        <v>729</v>
      </c>
      <c r="C182" s="155" t="s">
        <v>621</v>
      </c>
      <c r="D182" s="161" t="s">
        <v>492</v>
      </c>
      <c r="E182" s="152"/>
      <c r="F182" s="156"/>
      <c r="G182" s="208"/>
      <c r="H182" s="202"/>
      <c r="I182" s="161" t="s">
        <v>492</v>
      </c>
      <c r="J182" s="152">
        <v>6</v>
      </c>
      <c r="K182" s="156">
        <v>6.8</v>
      </c>
      <c r="L182" s="208">
        <f t="shared" ref="L182:L198" si="29">K182*J182</f>
        <v>40.799999999999997</v>
      </c>
      <c r="M182" s="202">
        <f t="shared" si="28"/>
        <v>10.124069478908186</v>
      </c>
      <c r="N182" s="219">
        <f t="shared" si="25"/>
        <v>10.124069478908186</v>
      </c>
      <c r="O182" s="157"/>
      <c r="P182" t="s">
        <v>622</v>
      </c>
      <c r="Q182" t="s">
        <v>484</v>
      </c>
    </row>
    <row r="183" spans="2:17" ht="21.75" customHeight="1">
      <c r="B183" s="156" t="s">
        <v>730</v>
      </c>
      <c r="C183" s="155" t="s">
        <v>624</v>
      </c>
      <c r="D183" s="161" t="s">
        <v>492</v>
      </c>
      <c r="E183" s="161"/>
      <c r="F183" s="162"/>
      <c r="G183" s="208"/>
      <c r="H183" s="202"/>
      <c r="I183" s="161" t="s">
        <v>492</v>
      </c>
      <c r="J183" s="161">
        <v>15</v>
      </c>
      <c r="K183" s="162">
        <v>0.5</v>
      </c>
      <c r="L183" s="208">
        <f t="shared" si="29"/>
        <v>7.5</v>
      </c>
      <c r="M183" s="202">
        <f t="shared" si="28"/>
        <v>1.8610421836228286</v>
      </c>
      <c r="N183" s="219">
        <f t="shared" si="25"/>
        <v>1.8610421836228286</v>
      </c>
      <c r="O183" s="144"/>
      <c r="P183" t="s">
        <v>622</v>
      </c>
      <c r="Q183" t="s">
        <v>484</v>
      </c>
    </row>
    <row r="184" spans="2:17" ht="21.75" customHeight="1">
      <c r="B184" s="156" t="s">
        <v>731</v>
      </c>
      <c r="C184" s="155" t="s">
        <v>626</v>
      </c>
      <c r="D184" s="161" t="s">
        <v>492</v>
      </c>
      <c r="E184" s="161"/>
      <c r="F184" s="162"/>
      <c r="G184" s="208"/>
      <c r="H184" s="202"/>
      <c r="I184" s="161" t="s">
        <v>492</v>
      </c>
      <c r="J184" s="161">
        <v>11</v>
      </c>
      <c r="K184" s="162">
        <v>0.75</v>
      </c>
      <c r="L184" s="208">
        <f t="shared" si="29"/>
        <v>8.25</v>
      </c>
      <c r="M184" s="202">
        <f t="shared" si="28"/>
        <v>2.0471464019851116</v>
      </c>
      <c r="N184" s="219">
        <f t="shared" si="25"/>
        <v>2.0471464019851116</v>
      </c>
      <c r="O184" s="144"/>
      <c r="P184" t="s">
        <v>622</v>
      </c>
      <c r="Q184" t="s">
        <v>484</v>
      </c>
    </row>
    <row r="185" spans="2:17" ht="21.75" customHeight="1">
      <c r="B185" s="156" t="s">
        <v>732</v>
      </c>
      <c r="C185" s="155" t="s">
        <v>733</v>
      </c>
      <c r="D185" s="161" t="s">
        <v>492</v>
      </c>
      <c r="E185" s="161"/>
      <c r="F185" s="162"/>
      <c r="G185" s="208"/>
      <c r="H185" s="202"/>
      <c r="I185" s="161" t="s">
        <v>492</v>
      </c>
      <c r="J185" s="161">
        <v>4</v>
      </c>
      <c r="K185" s="162">
        <v>2.8</v>
      </c>
      <c r="L185" s="208">
        <f t="shared" si="29"/>
        <v>11.2</v>
      </c>
      <c r="M185" s="202">
        <f t="shared" si="28"/>
        <v>2.7791563275434239</v>
      </c>
      <c r="N185" s="219">
        <f t="shared" si="25"/>
        <v>2.7791563275434239</v>
      </c>
      <c r="O185" s="144"/>
      <c r="P185" t="s">
        <v>622</v>
      </c>
      <c r="Q185" t="s">
        <v>484</v>
      </c>
    </row>
    <row r="186" spans="2:17" ht="21.75" customHeight="1">
      <c r="B186" s="156" t="s">
        <v>734</v>
      </c>
      <c r="C186" s="155" t="s">
        <v>735</v>
      </c>
      <c r="D186" s="161" t="s">
        <v>492</v>
      </c>
      <c r="E186" s="161"/>
      <c r="F186" s="162"/>
      <c r="G186" s="208"/>
      <c r="H186" s="202"/>
      <c r="I186" s="161" t="s">
        <v>492</v>
      </c>
      <c r="J186" s="161">
        <v>4</v>
      </c>
      <c r="K186" s="162">
        <v>2.8</v>
      </c>
      <c r="L186" s="208">
        <f t="shared" si="29"/>
        <v>11.2</v>
      </c>
      <c r="M186" s="202">
        <f t="shared" si="28"/>
        <v>2.7791563275434239</v>
      </c>
      <c r="N186" s="219">
        <f t="shared" ref="N186:N249" si="30">H186+M186</f>
        <v>2.7791563275434239</v>
      </c>
      <c r="O186" s="144"/>
      <c r="P186" t="s">
        <v>622</v>
      </c>
      <c r="Q186" t="s">
        <v>484</v>
      </c>
    </row>
    <row r="187" spans="2:17" ht="21.75" customHeight="1">
      <c r="B187" s="156" t="s">
        <v>736</v>
      </c>
      <c r="C187" s="155" t="s">
        <v>632</v>
      </c>
      <c r="D187" s="161" t="s">
        <v>492</v>
      </c>
      <c r="E187" s="152"/>
      <c r="F187" s="156"/>
      <c r="G187" s="208"/>
      <c r="H187" s="202"/>
      <c r="I187" s="161" t="s">
        <v>492</v>
      </c>
      <c r="J187" s="152">
        <v>4</v>
      </c>
      <c r="K187" s="156">
        <v>10</v>
      </c>
      <c r="L187" s="208">
        <f t="shared" si="29"/>
        <v>40</v>
      </c>
      <c r="M187" s="202">
        <f t="shared" si="28"/>
        <v>9.9255583126550864</v>
      </c>
      <c r="N187" s="219">
        <f t="shared" si="30"/>
        <v>9.9255583126550864</v>
      </c>
      <c r="O187" s="157"/>
      <c r="P187" t="s">
        <v>622</v>
      </c>
      <c r="Q187" t="s">
        <v>484</v>
      </c>
    </row>
    <row r="188" spans="2:17" ht="21.75" customHeight="1">
      <c r="B188" s="156" t="s">
        <v>737</v>
      </c>
      <c r="C188" s="155" t="s">
        <v>634</v>
      </c>
      <c r="D188" s="161" t="s">
        <v>492</v>
      </c>
      <c r="E188" s="161"/>
      <c r="F188" s="162"/>
      <c r="G188" s="208"/>
      <c r="H188" s="202"/>
      <c r="I188" s="161" t="s">
        <v>492</v>
      </c>
      <c r="J188" s="161">
        <v>4</v>
      </c>
      <c r="K188" s="162">
        <v>20</v>
      </c>
      <c r="L188" s="208">
        <f t="shared" si="29"/>
        <v>80</v>
      </c>
      <c r="M188" s="202">
        <f t="shared" si="28"/>
        <v>19.851116625310173</v>
      </c>
      <c r="N188" s="219">
        <f t="shared" si="30"/>
        <v>19.851116625310173</v>
      </c>
      <c r="O188" s="144"/>
      <c r="P188" t="s">
        <v>622</v>
      </c>
      <c r="Q188" t="s">
        <v>484</v>
      </c>
    </row>
    <row r="189" spans="2:17" ht="21.75" customHeight="1">
      <c r="B189" s="156" t="s">
        <v>738</v>
      </c>
      <c r="C189" s="155" t="s">
        <v>636</v>
      </c>
      <c r="D189" s="161" t="s">
        <v>492</v>
      </c>
      <c r="E189" s="161"/>
      <c r="F189" s="162"/>
      <c r="G189" s="208"/>
      <c r="H189" s="202"/>
      <c r="I189" s="161" t="s">
        <v>492</v>
      </c>
      <c r="J189" s="161">
        <v>1</v>
      </c>
      <c r="K189" s="162">
        <v>80</v>
      </c>
      <c r="L189" s="208">
        <f t="shared" si="29"/>
        <v>80</v>
      </c>
      <c r="M189" s="202">
        <f t="shared" si="28"/>
        <v>19.851116625310173</v>
      </c>
      <c r="N189" s="219">
        <f t="shared" si="30"/>
        <v>19.851116625310173</v>
      </c>
      <c r="O189" s="144"/>
      <c r="P189" t="s">
        <v>622</v>
      </c>
      <c r="Q189" t="s">
        <v>484</v>
      </c>
    </row>
    <row r="190" spans="2:17" ht="21.75" customHeight="1">
      <c r="B190" s="156" t="s">
        <v>739</v>
      </c>
      <c r="C190" s="155" t="s">
        <v>740</v>
      </c>
      <c r="D190" s="161" t="s">
        <v>492</v>
      </c>
      <c r="E190" s="161"/>
      <c r="F190" s="162"/>
      <c r="G190" s="208"/>
      <c r="H190" s="202"/>
      <c r="I190" s="161" t="s">
        <v>492</v>
      </c>
      <c r="J190" s="161">
        <v>2</v>
      </c>
      <c r="K190" s="162">
        <v>10</v>
      </c>
      <c r="L190" s="208">
        <f t="shared" si="29"/>
        <v>20</v>
      </c>
      <c r="M190" s="202">
        <f t="shared" si="28"/>
        <v>4.9627791563275432</v>
      </c>
      <c r="N190" s="219">
        <f t="shared" si="30"/>
        <v>4.9627791563275432</v>
      </c>
      <c r="O190" s="144"/>
      <c r="P190" t="s">
        <v>622</v>
      </c>
      <c r="Q190" t="s">
        <v>484</v>
      </c>
    </row>
    <row r="191" spans="2:17" ht="21.75" customHeight="1">
      <c r="B191" s="156" t="s">
        <v>741</v>
      </c>
      <c r="C191" s="155" t="s">
        <v>649</v>
      </c>
      <c r="D191" s="161" t="s">
        <v>492</v>
      </c>
      <c r="E191" s="152"/>
      <c r="F191" s="156"/>
      <c r="G191" s="208"/>
      <c r="H191" s="202"/>
      <c r="I191" s="161" t="s">
        <v>492</v>
      </c>
      <c r="J191" s="152">
        <v>1</v>
      </c>
      <c r="K191" s="156">
        <v>17</v>
      </c>
      <c r="L191" s="208">
        <f t="shared" si="29"/>
        <v>17</v>
      </c>
      <c r="M191" s="202">
        <f t="shared" si="28"/>
        <v>4.2183622828784113</v>
      </c>
      <c r="N191" s="219">
        <f t="shared" si="30"/>
        <v>4.2183622828784113</v>
      </c>
      <c r="O191" s="157"/>
      <c r="P191" t="s">
        <v>622</v>
      </c>
      <c r="Q191" t="s">
        <v>484</v>
      </c>
    </row>
    <row r="192" spans="2:17" ht="21.75" customHeight="1">
      <c r="B192" s="156" t="s">
        <v>742</v>
      </c>
      <c r="C192" s="155" t="s">
        <v>653</v>
      </c>
      <c r="D192" s="161" t="s">
        <v>492</v>
      </c>
      <c r="E192" s="161"/>
      <c r="F192" s="162"/>
      <c r="G192" s="208"/>
      <c r="H192" s="202"/>
      <c r="I192" s="161" t="s">
        <v>492</v>
      </c>
      <c r="J192" s="161">
        <v>1</v>
      </c>
      <c r="K192" s="162">
        <v>50</v>
      </c>
      <c r="L192" s="208">
        <f t="shared" si="29"/>
        <v>50</v>
      </c>
      <c r="M192" s="202">
        <f t="shared" si="28"/>
        <v>12.406947890818858</v>
      </c>
      <c r="N192" s="219">
        <f t="shared" si="30"/>
        <v>12.406947890818858</v>
      </c>
      <c r="O192" s="144"/>
      <c r="P192" t="s">
        <v>622</v>
      </c>
      <c r="Q192" t="s">
        <v>484</v>
      </c>
    </row>
    <row r="193" spans="1:17" ht="21.75" customHeight="1">
      <c r="B193" s="156" t="s">
        <v>743</v>
      </c>
      <c r="C193" s="155" t="s">
        <v>621</v>
      </c>
      <c r="D193" s="161" t="s">
        <v>492</v>
      </c>
      <c r="E193" s="161"/>
      <c r="F193" s="162"/>
      <c r="G193" s="208"/>
      <c r="H193" s="202"/>
      <c r="I193" s="161" t="s">
        <v>492</v>
      </c>
      <c r="J193" s="161">
        <v>1</v>
      </c>
      <c r="K193" s="162">
        <v>6.8</v>
      </c>
      <c r="L193" s="208">
        <f t="shared" si="29"/>
        <v>6.8</v>
      </c>
      <c r="M193" s="202">
        <f t="shared" si="28"/>
        <v>1.6873449131513647</v>
      </c>
      <c r="N193" s="219">
        <f t="shared" si="30"/>
        <v>1.6873449131513647</v>
      </c>
      <c r="O193" s="144"/>
      <c r="P193" t="s">
        <v>622</v>
      </c>
      <c r="Q193" t="s">
        <v>484</v>
      </c>
    </row>
    <row r="194" spans="1:17" ht="21.75" customHeight="1">
      <c r="B194" s="156" t="s">
        <v>744</v>
      </c>
      <c r="C194" s="155" t="s">
        <v>626</v>
      </c>
      <c r="D194" s="161" t="s">
        <v>492</v>
      </c>
      <c r="E194" s="161"/>
      <c r="F194" s="162"/>
      <c r="G194" s="208"/>
      <c r="H194" s="202"/>
      <c r="I194" s="161" t="s">
        <v>492</v>
      </c>
      <c r="J194" s="161">
        <v>1</v>
      </c>
      <c r="K194" s="162">
        <v>0.75</v>
      </c>
      <c r="L194" s="208">
        <f t="shared" si="29"/>
        <v>0.75</v>
      </c>
      <c r="M194" s="202">
        <f t="shared" si="28"/>
        <v>0.18610421836228286</v>
      </c>
      <c r="N194" s="243">
        <f t="shared" si="30"/>
        <v>0.18610421836228286</v>
      </c>
      <c r="O194" s="144"/>
      <c r="P194" t="s">
        <v>622</v>
      </c>
      <c r="Q194" t="s">
        <v>484</v>
      </c>
    </row>
    <row r="195" spans="1:17" ht="21.75" customHeight="1">
      <c r="B195" s="52" t="s">
        <v>745</v>
      </c>
      <c r="C195" s="61" t="s">
        <v>657</v>
      </c>
      <c r="D195" s="56" t="s">
        <v>492</v>
      </c>
      <c r="E195" s="56"/>
      <c r="F195" s="63"/>
      <c r="G195" s="53"/>
      <c r="H195" s="202"/>
      <c r="I195" s="161" t="s">
        <v>492</v>
      </c>
      <c r="J195" s="56">
        <v>1</v>
      </c>
      <c r="K195" s="162">
        <v>12</v>
      </c>
      <c r="L195" s="208">
        <f t="shared" si="29"/>
        <v>12</v>
      </c>
      <c r="M195" s="202">
        <f t="shared" si="28"/>
        <v>2.9776674937965257</v>
      </c>
      <c r="N195" s="219">
        <f t="shared" si="30"/>
        <v>2.9776674937965257</v>
      </c>
      <c r="O195" s="144"/>
      <c r="P195" t="s">
        <v>622</v>
      </c>
      <c r="Q195" t="s">
        <v>484</v>
      </c>
    </row>
    <row r="196" spans="1:17" ht="21.75" customHeight="1">
      <c r="B196" s="37" t="s">
        <v>746</v>
      </c>
      <c r="C196" s="244" t="s">
        <v>603</v>
      </c>
      <c r="D196" s="231" t="s">
        <v>604</v>
      </c>
      <c r="E196" s="231"/>
      <c r="F196" s="37"/>
      <c r="G196" s="232"/>
      <c r="H196" s="202"/>
      <c r="I196" s="231" t="s">
        <v>604</v>
      </c>
      <c r="J196" s="231">
        <v>3</v>
      </c>
      <c r="K196" s="37">
        <v>75</v>
      </c>
      <c r="L196" s="232">
        <f t="shared" si="29"/>
        <v>225</v>
      </c>
      <c r="M196" s="202">
        <f t="shared" si="28"/>
        <v>55.831265508684858</v>
      </c>
      <c r="N196" s="200">
        <f t="shared" si="30"/>
        <v>55.831265508684858</v>
      </c>
      <c r="O196" s="229"/>
      <c r="P196" t="s">
        <v>530</v>
      </c>
      <c r="Q196" t="s">
        <v>484</v>
      </c>
    </row>
    <row r="197" spans="1:17" ht="21.75" customHeight="1">
      <c r="B197" s="37" t="s">
        <v>747</v>
      </c>
      <c r="C197" s="244" t="s">
        <v>748</v>
      </c>
      <c r="D197" s="231" t="s">
        <v>604</v>
      </c>
      <c r="E197" s="231"/>
      <c r="F197" s="37"/>
      <c r="G197" s="232"/>
      <c r="H197" s="202"/>
      <c r="I197" s="231" t="s">
        <v>604</v>
      </c>
      <c r="J197" s="231">
        <v>3</v>
      </c>
      <c r="K197" s="37">
        <v>70</v>
      </c>
      <c r="L197" s="232">
        <f t="shared" si="29"/>
        <v>210</v>
      </c>
      <c r="M197" s="202">
        <f t="shared" si="28"/>
        <v>52.109181141439201</v>
      </c>
      <c r="N197" s="200">
        <f t="shared" si="30"/>
        <v>52.109181141439201</v>
      </c>
      <c r="O197" s="229"/>
      <c r="P197" t="s">
        <v>530</v>
      </c>
      <c r="Q197" t="s">
        <v>484</v>
      </c>
    </row>
    <row r="198" spans="1:17" ht="21.75" customHeight="1">
      <c r="B198" s="37" t="s">
        <v>749</v>
      </c>
      <c r="C198" s="244" t="s">
        <v>610</v>
      </c>
      <c r="D198" s="231" t="s">
        <v>604</v>
      </c>
      <c r="E198" s="231"/>
      <c r="F198" s="37"/>
      <c r="G198" s="232"/>
      <c r="H198" s="202"/>
      <c r="I198" s="231" t="s">
        <v>604</v>
      </c>
      <c r="J198" s="231">
        <v>2</v>
      </c>
      <c r="K198" s="37">
        <v>70</v>
      </c>
      <c r="L198" s="232">
        <f t="shared" si="29"/>
        <v>140</v>
      </c>
      <c r="M198" s="202">
        <f t="shared" si="28"/>
        <v>34.739454094292803</v>
      </c>
      <c r="N198" s="200">
        <f t="shared" si="30"/>
        <v>34.739454094292803</v>
      </c>
      <c r="O198" s="229"/>
      <c r="P198" t="s">
        <v>530</v>
      </c>
      <c r="Q198" t="s">
        <v>484</v>
      </c>
    </row>
    <row r="199" spans="1:17" ht="21.75" customHeight="1">
      <c r="B199" s="32" t="s">
        <v>750</v>
      </c>
      <c r="C199" s="67" t="s">
        <v>751</v>
      </c>
      <c r="D199" s="68"/>
      <c r="E199" s="68"/>
      <c r="F199" s="68"/>
      <c r="G199" s="68"/>
      <c r="H199" s="68"/>
      <c r="I199" s="69"/>
      <c r="J199" s="69"/>
      <c r="K199" s="69"/>
      <c r="L199" s="70"/>
      <c r="M199" s="69"/>
      <c r="N199" s="69">
        <f t="shared" si="30"/>
        <v>0</v>
      </c>
      <c r="O199" s="245"/>
    </row>
    <row r="200" spans="1:17" ht="21.75" customHeight="1">
      <c r="B200" s="156" t="s">
        <v>752</v>
      </c>
      <c r="C200" s="178" t="s">
        <v>667</v>
      </c>
      <c r="D200" s="152" t="s">
        <v>400</v>
      </c>
      <c r="E200" s="152"/>
      <c r="F200" s="156"/>
      <c r="G200" s="246"/>
      <c r="H200" s="164"/>
      <c r="I200" s="247" t="s">
        <v>400</v>
      </c>
      <c r="J200" s="152">
        <v>0.5</v>
      </c>
      <c r="K200" s="162">
        <v>2500</v>
      </c>
      <c r="L200" s="208">
        <f t="shared" ref="L200:L230" si="31">J200*K200</f>
        <v>1250</v>
      </c>
      <c r="M200" s="235">
        <f t="shared" ref="M200:M230" si="32">L200/$A$5</f>
        <v>310.17369727047145</v>
      </c>
      <c r="N200" s="181">
        <f t="shared" si="30"/>
        <v>310.17369727047145</v>
      </c>
      <c r="O200" s="144"/>
    </row>
    <row r="201" spans="1:17" ht="21.75" customHeight="1">
      <c r="A201" s="238"/>
      <c r="B201" s="37" t="s">
        <v>753</v>
      </c>
      <c r="C201" s="38" t="s">
        <v>483</v>
      </c>
      <c r="D201" s="248" t="s">
        <v>400</v>
      </c>
      <c r="E201" s="39"/>
      <c r="F201" s="40"/>
      <c r="G201" s="232"/>
      <c r="H201" s="249"/>
      <c r="I201" s="248" t="s">
        <v>400</v>
      </c>
      <c r="J201" s="39">
        <v>1</v>
      </c>
      <c r="K201" s="40">
        <v>4800</v>
      </c>
      <c r="L201" s="41">
        <f t="shared" si="31"/>
        <v>4800</v>
      </c>
      <c r="M201" s="202">
        <f t="shared" si="32"/>
        <v>1191.0669975186104</v>
      </c>
      <c r="N201" s="200">
        <f t="shared" si="30"/>
        <v>1191.0669975186104</v>
      </c>
      <c r="O201" s="239"/>
    </row>
    <row r="202" spans="1:17" ht="21.75" customHeight="1">
      <c r="A202" s="11"/>
      <c r="B202" s="52" t="s">
        <v>753</v>
      </c>
      <c r="C202" s="55" t="s">
        <v>485</v>
      </c>
      <c r="D202" s="117" t="s">
        <v>400</v>
      </c>
      <c r="E202" s="56">
        <v>1</v>
      </c>
      <c r="F202" s="57">
        <v>2400</v>
      </c>
      <c r="G202" s="81">
        <f>E202*F202</f>
        <v>2400</v>
      </c>
      <c r="H202" s="249">
        <f>G202/$A$5</f>
        <v>595.53349875930519</v>
      </c>
      <c r="I202" s="117" t="s">
        <v>400</v>
      </c>
      <c r="J202" s="56">
        <v>0</v>
      </c>
      <c r="K202" s="57">
        <v>4800</v>
      </c>
      <c r="L202" s="53">
        <f t="shared" si="31"/>
        <v>0</v>
      </c>
      <c r="M202" s="202">
        <f t="shared" si="32"/>
        <v>0</v>
      </c>
      <c r="N202" s="204">
        <f t="shared" si="30"/>
        <v>595.53349875930519</v>
      </c>
      <c r="O202" s="144"/>
    </row>
    <row r="203" spans="1:17" ht="21.75" customHeight="1">
      <c r="B203" s="210"/>
      <c r="C203" s="240" t="s">
        <v>489</v>
      </c>
      <c r="D203" s="215" t="s">
        <v>400</v>
      </c>
      <c r="E203" s="215"/>
      <c r="F203" s="210"/>
      <c r="G203" s="216"/>
      <c r="H203" s="249"/>
      <c r="I203" s="215" t="s">
        <v>400</v>
      </c>
      <c r="J203" s="215">
        <v>0.5</v>
      </c>
      <c r="K203" s="210">
        <f>4*20*8</f>
        <v>640</v>
      </c>
      <c r="L203" s="216">
        <f t="shared" si="31"/>
        <v>320</v>
      </c>
      <c r="M203" s="202">
        <f t="shared" si="32"/>
        <v>79.404466501240691</v>
      </c>
      <c r="N203" s="218">
        <f t="shared" si="30"/>
        <v>79.404466501240691</v>
      </c>
      <c r="O203" s="157"/>
    </row>
    <row r="204" spans="1:17" ht="21.75" customHeight="1">
      <c r="A204" s="220"/>
      <c r="B204" s="156" t="s">
        <v>754</v>
      </c>
      <c r="C204" s="178" t="s">
        <v>755</v>
      </c>
      <c r="D204" s="161" t="s">
        <v>492</v>
      </c>
      <c r="E204" s="161"/>
      <c r="F204" s="162"/>
      <c r="G204" s="208"/>
      <c r="H204" s="249"/>
      <c r="I204" s="161" t="s">
        <v>492</v>
      </c>
      <c r="J204" s="161">
        <v>0.5</v>
      </c>
      <c r="K204" s="162">
        <v>80</v>
      </c>
      <c r="L204" s="208">
        <f t="shared" si="31"/>
        <v>40</v>
      </c>
      <c r="M204" s="202">
        <f t="shared" si="32"/>
        <v>9.9255583126550864</v>
      </c>
      <c r="N204" s="219">
        <f t="shared" si="30"/>
        <v>9.9255583126550864</v>
      </c>
      <c r="O204" s="144"/>
      <c r="P204" t="s">
        <v>506</v>
      </c>
      <c r="Q204" t="s">
        <v>756</v>
      </c>
    </row>
    <row r="205" spans="1:17" ht="21.75" customHeight="1">
      <c r="A205" s="220"/>
      <c r="B205" s="156" t="s">
        <v>757</v>
      </c>
      <c r="C205" s="178" t="s">
        <v>758</v>
      </c>
      <c r="D205" s="161" t="s">
        <v>492</v>
      </c>
      <c r="E205" s="152"/>
      <c r="F205" s="156"/>
      <c r="G205" s="208"/>
      <c r="H205" s="249"/>
      <c r="I205" s="161" t="s">
        <v>492</v>
      </c>
      <c r="J205" s="152">
        <v>1</v>
      </c>
      <c r="K205" s="156">
        <v>140</v>
      </c>
      <c r="L205" s="208">
        <f t="shared" si="31"/>
        <v>140</v>
      </c>
      <c r="M205" s="202">
        <f t="shared" si="32"/>
        <v>34.739454094292803</v>
      </c>
      <c r="N205" s="219">
        <f t="shared" si="30"/>
        <v>34.739454094292803</v>
      </c>
      <c r="O205" s="157"/>
      <c r="P205" t="s">
        <v>506</v>
      </c>
      <c r="Q205" t="s">
        <v>756</v>
      </c>
    </row>
    <row r="206" spans="1:17" ht="21.75" customHeight="1">
      <c r="A206" s="220"/>
      <c r="B206" s="156" t="s">
        <v>759</v>
      </c>
      <c r="C206" s="178" t="s">
        <v>760</v>
      </c>
      <c r="D206" s="161" t="s">
        <v>492</v>
      </c>
      <c r="E206" s="161"/>
      <c r="F206" s="162"/>
      <c r="G206" s="208"/>
      <c r="H206" s="249"/>
      <c r="I206" s="161" t="s">
        <v>492</v>
      </c>
      <c r="J206" s="161">
        <v>10</v>
      </c>
      <c r="K206" s="162">
        <v>28</v>
      </c>
      <c r="L206" s="208">
        <f t="shared" si="31"/>
        <v>280</v>
      </c>
      <c r="M206" s="202">
        <f t="shared" si="32"/>
        <v>69.478908188585606</v>
      </c>
      <c r="N206" s="219">
        <f t="shared" si="30"/>
        <v>69.478908188585606</v>
      </c>
      <c r="O206" s="144"/>
      <c r="P206" t="s">
        <v>515</v>
      </c>
      <c r="Q206" t="s">
        <v>756</v>
      </c>
    </row>
    <row r="207" spans="1:17" ht="21.75" customHeight="1">
      <c r="B207" s="156" t="s">
        <v>761</v>
      </c>
      <c r="C207" s="178" t="s">
        <v>762</v>
      </c>
      <c r="D207" s="161" t="s">
        <v>492</v>
      </c>
      <c r="E207" s="161"/>
      <c r="F207" s="162"/>
      <c r="G207" s="208"/>
      <c r="H207" s="249"/>
      <c r="I207" s="161" t="s">
        <v>492</v>
      </c>
      <c r="J207" s="161">
        <v>1</v>
      </c>
      <c r="K207" s="162">
        <v>28</v>
      </c>
      <c r="L207" s="208">
        <f t="shared" si="31"/>
        <v>28</v>
      </c>
      <c r="M207" s="202">
        <f t="shared" si="32"/>
        <v>6.9478908188585606</v>
      </c>
      <c r="N207" s="219">
        <f t="shared" si="30"/>
        <v>6.9478908188585606</v>
      </c>
      <c r="O207" s="144"/>
      <c r="P207" t="s">
        <v>515</v>
      </c>
      <c r="Q207" t="s">
        <v>756</v>
      </c>
    </row>
    <row r="208" spans="1:17" ht="21.75" customHeight="1">
      <c r="B208" s="156" t="s">
        <v>763</v>
      </c>
      <c r="C208" s="178" t="s">
        <v>764</v>
      </c>
      <c r="D208" s="161" t="s">
        <v>492</v>
      </c>
      <c r="E208" s="161"/>
      <c r="F208" s="162"/>
      <c r="G208" s="208"/>
      <c r="H208" s="249"/>
      <c r="I208" s="161" t="s">
        <v>492</v>
      </c>
      <c r="J208" s="161">
        <v>1</v>
      </c>
      <c r="K208" s="162">
        <v>28</v>
      </c>
      <c r="L208" s="208">
        <f t="shared" si="31"/>
        <v>28</v>
      </c>
      <c r="M208" s="202">
        <f t="shared" si="32"/>
        <v>6.9478908188585606</v>
      </c>
      <c r="N208" s="219">
        <f t="shared" si="30"/>
        <v>6.9478908188585606</v>
      </c>
      <c r="O208" s="144"/>
      <c r="P208" t="s">
        <v>515</v>
      </c>
      <c r="Q208" t="s">
        <v>756</v>
      </c>
    </row>
    <row r="209" spans="1:17" ht="21.75" customHeight="1">
      <c r="B209" s="156" t="s">
        <v>765</v>
      </c>
      <c r="C209" s="178" t="s">
        <v>766</v>
      </c>
      <c r="D209" s="161" t="s">
        <v>492</v>
      </c>
      <c r="E209" s="161"/>
      <c r="F209" s="162"/>
      <c r="G209" s="208"/>
      <c r="H209" s="249"/>
      <c r="I209" s="161" t="s">
        <v>492</v>
      </c>
      <c r="J209" s="161">
        <v>5</v>
      </c>
      <c r="K209" s="162">
        <v>28</v>
      </c>
      <c r="L209" s="208">
        <f t="shared" si="31"/>
        <v>140</v>
      </c>
      <c r="M209" s="202">
        <f t="shared" si="32"/>
        <v>34.739454094292803</v>
      </c>
      <c r="N209" s="219">
        <f t="shared" si="30"/>
        <v>34.739454094292803</v>
      </c>
      <c r="O209" s="144"/>
      <c r="P209" t="s">
        <v>515</v>
      </c>
      <c r="Q209" t="s">
        <v>756</v>
      </c>
    </row>
    <row r="210" spans="1:17" ht="21.75" customHeight="1">
      <c r="B210" s="156" t="s">
        <v>767</v>
      </c>
      <c r="C210" s="178" t="s">
        <v>548</v>
      </c>
      <c r="D210" s="161" t="s">
        <v>492</v>
      </c>
      <c r="E210" s="152"/>
      <c r="F210" s="156"/>
      <c r="G210" s="208"/>
      <c r="H210" s="249"/>
      <c r="I210" s="161" t="s">
        <v>492</v>
      </c>
      <c r="J210" s="152">
        <v>3</v>
      </c>
      <c r="K210" s="156">
        <v>7</v>
      </c>
      <c r="L210" s="208">
        <f t="shared" si="31"/>
        <v>21</v>
      </c>
      <c r="M210" s="202">
        <f t="shared" si="32"/>
        <v>5.2109181141439205</v>
      </c>
      <c r="N210" s="219">
        <f t="shared" si="30"/>
        <v>5.2109181141439205</v>
      </c>
      <c r="O210" s="157"/>
      <c r="P210" t="s">
        <v>515</v>
      </c>
      <c r="Q210" t="s">
        <v>756</v>
      </c>
    </row>
    <row r="211" spans="1:17" ht="21.75" customHeight="1">
      <c r="B211" s="156" t="s">
        <v>768</v>
      </c>
      <c r="C211" s="178" t="s">
        <v>769</v>
      </c>
      <c r="D211" s="161" t="s">
        <v>492</v>
      </c>
      <c r="E211" s="161"/>
      <c r="F211" s="162"/>
      <c r="G211" s="208"/>
      <c r="H211" s="249"/>
      <c r="I211" s="161" t="s">
        <v>492</v>
      </c>
      <c r="J211" s="161">
        <v>1</v>
      </c>
      <c r="K211" s="162">
        <v>6.5</v>
      </c>
      <c r="L211" s="208">
        <f t="shared" si="31"/>
        <v>6.5</v>
      </c>
      <c r="M211" s="202">
        <f t="shared" si="32"/>
        <v>1.6129032258064515</v>
      </c>
      <c r="N211" s="219">
        <f t="shared" si="30"/>
        <v>1.6129032258064515</v>
      </c>
      <c r="O211" s="144"/>
      <c r="P211" t="s">
        <v>515</v>
      </c>
      <c r="Q211" t="s">
        <v>756</v>
      </c>
    </row>
    <row r="212" spans="1:17" ht="21.75" customHeight="1">
      <c r="B212" s="156" t="s">
        <v>770</v>
      </c>
      <c r="C212" s="178" t="s">
        <v>771</v>
      </c>
      <c r="D212" s="161" t="s">
        <v>492</v>
      </c>
      <c r="E212" s="161"/>
      <c r="F212" s="162"/>
      <c r="G212" s="208"/>
      <c r="H212" s="249"/>
      <c r="I212" s="161" t="s">
        <v>492</v>
      </c>
      <c r="J212" s="161">
        <v>10</v>
      </c>
      <c r="K212" s="162">
        <v>5.5</v>
      </c>
      <c r="L212" s="208">
        <f t="shared" si="31"/>
        <v>55</v>
      </c>
      <c r="M212" s="202">
        <f t="shared" si="32"/>
        <v>13.647642679900743</v>
      </c>
      <c r="N212" s="219">
        <f t="shared" si="30"/>
        <v>13.647642679900743</v>
      </c>
      <c r="O212" s="144"/>
      <c r="P212" t="s">
        <v>515</v>
      </c>
      <c r="Q212" t="s">
        <v>756</v>
      </c>
    </row>
    <row r="213" spans="1:17" ht="21.75" customHeight="1">
      <c r="B213" s="156" t="s">
        <v>772</v>
      </c>
      <c r="C213" s="178" t="s">
        <v>556</v>
      </c>
      <c r="D213" s="161" t="s">
        <v>492</v>
      </c>
      <c r="E213" s="161"/>
      <c r="F213" s="162"/>
      <c r="G213" s="208"/>
      <c r="H213" s="249"/>
      <c r="I213" s="161" t="s">
        <v>492</v>
      </c>
      <c r="J213" s="161">
        <v>10</v>
      </c>
      <c r="K213" s="162">
        <v>33.5</v>
      </c>
      <c r="L213" s="208">
        <f t="shared" si="31"/>
        <v>335</v>
      </c>
      <c r="M213" s="202">
        <f t="shared" si="32"/>
        <v>83.126550868486348</v>
      </c>
      <c r="N213" s="219">
        <f t="shared" si="30"/>
        <v>83.126550868486348</v>
      </c>
      <c r="O213" s="144"/>
      <c r="P213" t="s">
        <v>515</v>
      </c>
      <c r="Q213" t="s">
        <v>756</v>
      </c>
    </row>
    <row r="214" spans="1:17" ht="21.75" customHeight="1">
      <c r="B214" s="156" t="s">
        <v>773</v>
      </c>
      <c r="C214" s="178" t="s">
        <v>774</v>
      </c>
      <c r="D214" s="161" t="s">
        <v>492</v>
      </c>
      <c r="E214" s="152"/>
      <c r="F214" s="156"/>
      <c r="G214" s="208"/>
      <c r="H214" s="249"/>
      <c r="I214" s="161" t="s">
        <v>492</v>
      </c>
      <c r="J214" s="152">
        <v>2</v>
      </c>
      <c r="K214" s="156">
        <v>30</v>
      </c>
      <c r="L214" s="208">
        <f t="shared" si="31"/>
        <v>60</v>
      </c>
      <c r="M214" s="202">
        <f t="shared" si="32"/>
        <v>14.888337468982629</v>
      </c>
      <c r="N214" s="219">
        <f t="shared" si="30"/>
        <v>14.888337468982629</v>
      </c>
      <c r="O214" s="157"/>
      <c r="P214" t="s">
        <v>515</v>
      </c>
      <c r="Q214" t="s">
        <v>756</v>
      </c>
    </row>
    <row r="215" spans="1:17" ht="21.75" customHeight="1">
      <c r="B215" s="156" t="s">
        <v>775</v>
      </c>
      <c r="C215" s="178" t="s">
        <v>776</v>
      </c>
      <c r="D215" s="161" t="s">
        <v>492</v>
      </c>
      <c r="E215" s="161"/>
      <c r="F215" s="162"/>
      <c r="G215" s="208"/>
      <c r="H215" s="249"/>
      <c r="I215" s="161" t="s">
        <v>492</v>
      </c>
      <c r="J215" s="161">
        <v>4</v>
      </c>
      <c r="K215" s="162">
        <v>91.95</v>
      </c>
      <c r="L215" s="208">
        <f t="shared" si="31"/>
        <v>367.8</v>
      </c>
      <c r="M215" s="202">
        <f t="shared" si="32"/>
        <v>91.265508684863519</v>
      </c>
      <c r="N215" s="219">
        <f t="shared" si="30"/>
        <v>91.265508684863519</v>
      </c>
      <c r="O215" s="144"/>
      <c r="P215" t="s">
        <v>515</v>
      </c>
      <c r="Q215" t="s">
        <v>756</v>
      </c>
    </row>
    <row r="216" spans="1:17" ht="21.75" customHeight="1">
      <c r="B216" s="156" t="s">
        <v>777</v>
      </c>
      <c r="C216" s="178" t="s">
        <v>778</v>
      </c>
      <c r="D216" s="161" t="s">
        <v>492</v>
      </c>
      <c r="E216" s="161"/>
      <c r="F216" s="162"/>
      <c r="G216" s="208"/>
      <c r="H216" s="249"/>
      <c r="I216" s="161" t="s">
        <v>492</v>
      </c>
      <c r="J216" s="161">
        <v>1</v>
      </c>
      <c r="K216" s="162">
        <v>170</v>
      </c>
      <c r="L216" s="208">
        <f t="shared" si="31"/>
        <v>170</v>
      </c>
      <c r="M216" s="202">
        <f t="shared" si="32"/>
        <v>42.183622828784117</v>
      </c>
      <c r="N216" s="219">
        <f t="shared" si="30"/>
        <v>42.183622828784117</v>
      </c>
      <c r="O216" s="144"/>
      <c r="P216" t="s">
        <v>594</v>
      </c>
      <c r="Q216" t="s">
        <v>756</v>
      </c>
    </row>
    <row r="217" spans="1:17" ht="21.75" customHeight="1">
      <c r="B217" s="156" t="s">
        <v>779</v>
      </c>
      <c r="C217" s="178" t="s">
        <v>780</v>
      </c>
      <c r="D217" s="161" t="s">
        <v>492</v>
      </c>
      <c r="E217" s="161"/>
      <c r="F217" s="162"/>
      <c r="G217" s="208"/>
      <c r="H217" s="249"/>
      <c r="I217" s="161" t="s">
        <v>492</v>
      </c>
      <c r="J217" s="161">
        <v>20</v>
      </c>
      <c r="K217" s="162">
        <v>22</v>
      </c>
      <c r="L217" s="208">
        <f t="shared" si="31"/>
        <v>440</v>
      </c>
      <c r="M217" s="202">
        <f t="shared" si="32"/>
        <v>109.18114143920594</v>
      </c>
      <c r="N217" s="219">
        <f t="shared" si="30"/>
        <v>109.18114143920594</v>
      </c>
      <c r="O217" s="144"/>
      <c r="P217" t="s">
        <v>594</v>
      </c>
      <c r="Q217" t="s">
        <v>756</v>
      </c>
    </row>
    <row r="218" spans="1:17" ht="21.75" customHeight="1">
      <c r="B218" s="156" t="s">
        <v>781</v>
      </c>
      <c r="C218" s="178" t="s">
        <v>782</v>
      </c>
      <c r="D218" s="161" t="s">
        <v>492</v>
      </c>
      <c r="E218" s="161"/>
      <c r="F218" s="162"/>
      <c r="G218" s="208"/>
      <c r="H218" s="249"/>
      <c r="I218" s="161" t="s">
        <v>492</v>
      </c>
      <c r="J218" s="161">
        <v>10</v>
      </c>
      <c r="K218" s="162">
        <v>19</v>
      </c>
      <c r="L218" s="208">
        <f t="shared" si="31"/>
        <v>190</v>
      </c>
      <c r="M218" s="202">
        <f t="shared" si="32"/>
        <v>47.146401985111659</v>
      </c>
      <c r="N218" s="219">
        <f t="shared" si="30"/>
        <v>47.146401985111659</v>
      </c>
      <c r="O218" s="144"/>
      <c r="P218" t="s">
        <v>594</v>
      </c>
      <c r="Q218" t="s">
        <v>756</v>
      </c>
    </row>
    <row r="219" spans="1:17" ht="21.75" customHeight="1">
      <c r="B219" s="156" t="s">
        <v>783</v>
      </c>
      <c r="C219" s="178" t="s">
        <v>784</v>
      </c>
      <c r="D219" s="161" t="s">
        <v>492</v>
      </c>
      <c r="E219" s="152"/>
      <c r="F219" s="156"/>
      <c r="G219" s="246"/>
      <c r="H219" s="249"/>
      <c r="I219" s="161" t="s">
        <v>492</v>
      </c>
      <c r="J219" s="152">
        <v>1</v>
      </c>
      <c r="K219" s="156">
        <v>300</v>
      </c>
      <c r="L219" s="246">
        <f t="shared" si="31"/>
        <v>300</v>
      </c>
      <c r="M219" s="202">
        <f t="shared" si="32"/>
        <v>74.441687344913149</v>
      </c>
      <c r="N219" s="219">
        <f t="shared" si="30"/>
        <v>74.441687344913149</v>
      </c>
      <c r="O219" s="144"/>
      <c r="P219" t="s">
        <v>594</v>
      </c>
      <c r="Q219" t="s">
        <v>756</v>
      </c>
    </row>
    <row r="220" spans="1:17" ht="21.75" customHeight="1">
      <c r="A220" s="11"/>
      <c r="B220" s="156" t="s">
        <v>785</v>
      </c>
      <c r="C220" s="178" t="s">
        <v>786</v>
      </c>
      <c r="D220" s="161" t="s">
        <v>492</v>
      </c>
      <c r="E220" s="152"/>
      <c r="F220" s="156"/>
      <c r="G220" s="250"/>
      <c r="H220" s="249"/>
      <c r="I220" s="161" t="s">
        <v>492</v>
      </c>
      <c r="J220" s="152">
        <v>1</v>
      </c>
      <c r="K220" s="156">
        <v>200</v>
      </c>
      <c r="L220" s="250">
        <f t="shared" si="31"/>
        <v>200</v>
      </c>
      <c r="M220" s="202">
        <f t="shared" si="32"/>
        <v>49.62779156327543</v>
      </c>
      <c r="N220" s="219">
        <f t="shared" si="30"/>
        <v>49.62779156327543</v>
      </c>
      <c r="O220" s="157"/>
      <c r="P220" t="s">
        <v>515</v>
      </c>
      <c r="Q220" t="s">
        <v>756</v>
      </c>
    </row>
    <row r="221" spans="1:17" ht="21.75" customHeight="1">
      <c r="A221" s="11"/>
      <c r="B221" s="156" t="s">
        <v>787</v>
      </c>
      <c r="C221" s="178" t="s">
        <v>788</v>
      </c>
      <c r="D221" s="161" t="s">
        <v>492</v>
      </c>
      <c r="E221" s="152"/>
      <c r="F221" s="156"/>
      <c r="G221" s="208"/>
      <c r="H221" s="249"/>
      <c r="I221" s="161" t="s">
        <v>492</v>
      </c>
      <c r="J221" s="152">
        <v>3</v>
      </c>
      <c r="K221" s="156">
        <v>540</v>
      </c>
      <c r="L221" s="208">
        <f t="shared" si="31"/>
        <v>1620</v>
      </c>
      <c r="M221" s="202">
        <f t="shared" si="32"/>
        <v>401.98511166253098</v>
      </c>
      <c r="N221" s="219">
        <f t="shared" si="30"/>
        <v>401.98511166253098</v>
      </c>
      <c r="O221" s="144"/>
      <c r="P221" t="s">
        <v>789</v>
      </c>
      <c r="Q221" t="s">
        <v>756</v>
      </c>
    </row>
    <row r="222" spans="1:17" ht="21.75" customHeight="1">
      <c r="A222" s="11"/>
      <c r="B222" s="156" t="s">
        <v>790</v>
      </c>
      <c r="C222" s="178" t="s">
        <v>791</v>
      </c>
      <c r="D222" s="161" t="s">
        <v>492</v>
      </c>
      <c r="E222" s="161"/>
      <c r="F222" s="162"/>
      <c r="G222" s="208"/>
      <c r="H222" s="249"/>
      <c r="I222" s="161" t="s">
        <v>492</v>
      </c>
      <c r="J222" s="161">
        <v>2</v>
      </c>
      <c r="K222" s="162">
        <v>230</v>
      </c>
      <c r="L222" s="208">
        <f t="shared" si="31"/>
        <v>460</v>
      </c>
      <c r="M222" s="202">
        <f t="shared" si="32"/>
        <v>114.14392059553349</v>
      </c>
      <c r="N222" s="219">
        <f t="shared" si="30"/>
        <v>114.14392059553349</v>
      </c>
      <c r="O222" s="144"/>
      <c r="P222" t="s">
        <v>594</v>
      </c>
      <c r="Q222" t="s">
        <v>756</v>
      </c>
    </row>
    <row r="223" spans="1:17" ht="21.75" customHeight="1">
      <c r="B223" s="156" t="s">
        <v>792</v>
      </c>
      <c r="C223" s="178" t="s">
        <v>793</v>
      </c>
      <c r="D223" s="161" t="s">
        <v>408</v>
      </c>
      <c r="E223" s="161"/>
      <c r="F223" s="162"/>
      <c r="G223" s="208"/>
      <c r="H223" s="249"/>
      <c r="I223" s="161" t="s">
        <v>492</v>
      </c>
      <c r="J223" s="161">
        <v>1</v>
      </c>
      <c r="K223" s="162">
        <v>360</v>
      </c>
      <c r="L223" s="208">
        <f t="shared" si="31"/>
        <v>360</v>
      </c>
      <c r="M223" s="202">
        <f t="shared" si="32"/>
        <v>89.330024813895776</v>
      </c>
      <c r="N223" s="219">
        <f t="shared" si="30"/>
        <v>89.330024813895776</v>
      </c>
      <c r="O223" s="144"/>
      <c r="P223" t="s">
        <v>794</v>
      </c>
      <c r="Q223" t="s">
        <v>756</v>
      </c>
    </row>
    <row r="224" spans="1:17" ht="21.75" customHeight="1">
      <c r="B224" s="156" t="s">
        <v>795</v>
      </c>
      <c r="C224" s="178" t="s">
        <v>796</v>
      </c>
      <c r="D224" s="161" t="s">
        <v>492</v>
      </c>
      <c r="E224" s="161"/>
      <c r="F224" s="162"/>
      <c r="G224" s="208"/>
      <c r="H224" s="249"/>
      <c r="I224" s="161" t="s">
        <v>492</v>
      </c>
      <c r="J224" s="161">
        <v>3</v>
      </c>
      <c r="K224" s="162">
        <v>1400</v>
      </c>
      <c r="L224" s="208">
        <f t="shared" si="31"/>
        <v>4200</v>
      </c>
      <c r="M224" s="202">
        <f t="shared" si="32"/>
        <v>1042.1836228287841</v>
      </c>
      <c r="N224" s="219">
        <f t="shared" si="30"/>
        <v>1042.1836228287841</v>
      </c>
      <c r="O224" s="144"/>
      <c r="P224" t="s">
        <v>797</v>
      </c>
      <c r="Q224" t="s">
        <v>756</v>
      </c>
    </row>
    <row r="225" spans="1:17" ht="21.75" customHeight="1">
      <c r="B225" s="156" t="s">
        <v>798</v>
      </c>
      <c r="C225" s="178" t="s">
        <v>799</v>
      </c>
      <c r="D225" s="161" t="s">
        <v>492</v>
      </c>
      <c r="E225" s="161"/>
      <c r="F225" s="162"/>
      <c r="G225" s="208"/>
      <c r="H225" s="249"/>
      <c r="I225" s="161" t="s">
        <v>492</v>
      </c>
      <c r="J225" s="161">
        <v>16</v>
      </c>
      <c r="K225" s="162">
        <v>38</v>
      </c>
      <c r="L225" s="208">
        <f t="shared" si="31"/>
        <v>608</v>
      </c>
      <c r="M225" s="202">
        <f t="shared" si="32"/>
        <v>150.86848635235731</v>
      </c>
      <c r="N225" s="219">
        <f t="shared" si="30"/>
        <v>150.86848635235731</v>
      </c>
      <c r="O225" s="157"/>
      <c r="P225" t="s">
        <v>594</v>
      </c>
      <c r="Q225" t="s">
        <v>756</v>
      </c>
    </row>
    <row r="226" spans="1:17" ht="21.75" customHeight="1">
      <c r="B226" s="156" t="s">
        <v>800</v>
      </c>
      <c r="C226" s="178" t="s">
        <v>596</v>
      </c>
      <c r="D226" s="161" t="s">
        <v>492</v>
      </c>
      <c r="E226" s="152"/>
      <c r="F226" s="156"/>
      <c r="G226" s="208"/>
      <c r="H226" s="249"/>
      <c r="I226" s="161" t="s">
        <v>492</v>
      </c>
      <c r="J226" s="152">
        <v>20</v>
      </c>
      <c r="K226" s="156">
        <v>18</v>
      </c>
      <c r="L226" s="208">
        <f t="shared" si="31"/>
        <v>360</v>
      </c>
      <c r="M226" s="202">
        <f t="shared" si="32"/>
        <v>89.330024813895776</v>
      </c>
      <c r="N226" s="219">
        <f t="shared" si="30"/>
        <v>89.330024813895776</v>
      </c>
      <c r="O226" s="144"/>
      <c r="P226" t="s">
        <v>594</v>
      </c>
      <c r="Q226" t="s">
        <v>756</v>
      </c>
    </row>
    <row r="227" spans="1:17" ht="21.75" customHeight="1">
      <c r="B227" s="156" t="s">
        <v>801</v>
      </c>
      <c r="C227" s="178" t="s">
        <v>784</v>
      </c>
      <c r="D227" s="161" t="s">
        <v>492</v>
      </c>
      <c r="E227" s="161"/>
      <c r="F227" s="162"/>
      <c r="G227" s="208"/>
      <c r="H227" s="249"/>
      <c r="I227" s="161" t="s">
        <v>492</v>
      </c>
      <c r="J227" s="161">
        <v>1</v>
      </c>
      <c r="K227" s="162">
        <v>320</v>
      </c>
      <c r="L227" s="208">
        <f t="shared" si="31"/>
        <v>320</v>
      </c>
      <c r="M227" s="202">
        <f t="shared" si="32"/>
        <v>79.404466501240691</v>
      </c>
      <c r="N227" s="219">
        <f t="shared" si="30"/>
        <v>79.404466501240691</v>
      </c>
      <c r="O227" s="144"/>
      <c r="P227" t="s">
        <v>594</v>
      </c>
      <c r="Q227" t="s">
        <v>756</v>
      </c>
    </row>
    <row r="228" spans="1:17" ht="21.75" customHeight="1">
      <c r="B228" s="156" t="s">
        <v>802</v>
      </c>
      <c r="C228" s="178" t="s">
        <v>544</v>
      </c>
      <c r="D228" s="161" t="s">
        <v>408</v>
      </c>
      <c r="E228" s="161"/>
      <c r="F228" s="162"/>
      <c r="G228" s="208"/>
      <c r="H228" s="249"/>
      <c r="I228" s="161" t="s">
        <v>492</v>
      </c>
      <c r="J228" s="161">
        <v>1</v>
      </c>
      <c r="K228" s="162">
        <v>360</v>
      </c>
      <c r="L228" s="208">
        <f t="shared" si="31"/>
        <v>360</v>
      </c>
      <c r="M228" s="202">
        <f t="shared" si="32"/>
        <v>89.330024813895776</v>
      </c>
      <c r="N228" s="219">
        <f t="shared" si="30"/>
        <v>89.330024813895776</v>
      </c>
      <c r="O228" s="144"/>
      <c r="P228" t="s">
        <v>803</v>
      </c>
      <c r="Q228" t="s">
        <v>756</v>
      </c>
    </row>
    <row r="229" spans="1:17" ht="21.75" customHeight="1">
      <c r="A229" s="251"/>
      <c r="B229" s="37" t="s">
        <v>804</v>
      </c>
      <c r="C229" s="244" t="s">
        <v>748</v>
      </c>
      <c r="D229" s="231" t="s">
        <v>604</v>
      </c>
      <c r="E229" s="231"/>
      <c r="F229" s="37"/>
      <c r="G229" s="232"/>
      <c r="H229" s="252"/>
      <c r="I229" s="231" t="s">
        <v>604</v>
      </c>
      <c r="J229" s="231">
        <v>3</v>
      </c>
      <c r="K229" s="37">
        <v>75</v>
      </c>
      <c r="L229" s="232">
        <f t="shared" si="31"/>
        <v>225</v>
      </c>
      <c r="M229" s="198">
        <f t="shared" si="32"/>
        <v>55.831265508684858</v>
      </c>
      <c r="N229" s="200">
        <f t="shared" si="30"/>
        <v>55.831265508684858</v>
      </c>
      <c r="O229" s="229"/>
      <c r="P229" t="s">
        <v>530</v>
      </c>
      <c r="Q229" t="s">
        <v>756</v>
      </c>
    </row>
    <row r="230" spans="1:17" ht="21.75" customHeight="1">
      <c r="A230" s="251"/>
      <c r="B230" s="37" t="s">
        <v>805</v>
      </c>
      <c r="C230" s="253" t="s">
        <v>610</v>
      </c>
      <c r="D230" s="254" t="s">
        <v>604</v>
      </c>
      <c r="E230" s="254"/>
      <c r="F230" s="255"/>
      <c r="G230" s="256"/>
      <c r="H230" s="252"/>
      <c r="I230" s="254" t="s">
        <v>604</v>
      </c>
      <c r="J230" s="254">
        <v>6</v>
      </c>
      <c r="K230" s="255">
        <v>70</v>
      </c>
      <c r="L230" s="256">
        <f t="shared" si="31"/>
        <v>420</v>
      </c>
      <c r="M230" s="198">
        <f t="shared" si="32"/>
        <v>104.2183622828784</v>
      </c>
      <c r="N230" s="257">
        <f t="shared" si="30"/>
        <v>104.2183622828784</v>
      </c>
      <c r="O230" s="258"/>
      <c r="P230" t="s">
        <v>530</v>
      </c>
      <c r="Q230" t="s">
        <v>756</v>
      </c>
    </row>
    <row r="231" spans="1:17" ht="21.75" customHeight="1">
      <c r="B231" s="259" t="s">
        <v>806</v>
      </c>
      <c r="C231" s="95" t="s">
        <v>807</v>
      </c>
      <c r="D231" s="110"/>
      <c r="E231" s="110"/>
      <c r="F231" s="110"/>
      <c r="G231" s="110"/>
      <c r="H231" s="110"/>
      <c r="I231" s="110"/>
      <c r="J231" s="110"/>
      <c r="K231" s="110"/>
      <c r="L231" s="110"/>
      <c r="M231" s="110"/>
      <c r="N231" s="110">
        <f t="shared" si="30"/>
        <v>0</v>
      </c>
      <c r="O231" s="260"/>
    </row>
    <row r="232" spans="1:17" ht="21.75" customHeight="1">
      <c r="B232" s="151" t="s">
        <v>808</v>
      </c>
      <c r="C232" s="178" t="s">
        <v>809</v>
      </c>
      <c r="D232" s="147" t="s">
        <v>492</v>
      </c>
      <c r="E232" s="147"/>
      <c r="F232" s="148"/>
      <c r="G232" s="206"/>
      <c r="H232" s="207"/>
      <c r="I232" s="147" t="s">
        <v>492</v>
      </c>
      <c r="J232" s="147">
        <v>4</v>
      </c>
      <c r="K232" s="148">
        <v>360</v>
      </c>
      <c r="L232" s="206">
        <f>K232*J232</f>
        <v>1440</v>
      </c>
      <c r="M232" s="207">
        <f>L232/$A$5</f>
        <v>357.3200992555831</v>
      </c>
      <c r="N232" s="219">
        <f t="shared" si="30"/>
        <v>357.3200992555831</v>
      </c>
      <c r="O232" s="182"/>
    </row>
    <row r="233" spans="1:17" ht="21.75" customHeight="1">
      <c r="A233" s="11"/>
      <c r="B233" s="151" t="s">
        <v>810</v>
      </c>
      <c r="C233" s="178" t="s">
        <v>811</v>
      </c>
      <c r="D233" s="147" t="s">
        <v>492</v>
      </c>
      <c r="E233" s="147"/>
      <c r="F233" s="148"/>
      <c r="G233" s="206"/>
      <c r="H233" s="207"/>
      <c r="I233" s="147" t="s">
        <v>492</v>
      </c>
      <c r="J233" s="147">
        <v>24</v>
      </c>
      <c r="K233" s="148">
        <v>90</v>
      </c>
      <c r="L233" s="206">
        <f>K233*J233</f>
        <v>2160</v>
      </c>
      <c r="M233" s="207">
        <f>L233/$A$5</f>
        <v>535.98014888337468</v>
      </c>
      <c r="N233" s="219">
        <f t="shared" si="30"/>
        <v>535.98014888337468</v>
      </c>
      <c r="O233" s="182"/>
    </row>
    <row r="234" spans="1:17" ht="21.75" customHeight="1">
      <c r="B234" s="151" t="s">
        <v>812</v>
      </c>
      <c r="C234" s="178" t="s">
        <v>813</v>
      </c>
      <c r="D234" s="147" t="s">
        <v>492</v>
      </c>
      <c r="E234" s="147"/>
      <c r="F234" s="148"/>
      <c r="G234" s="206"/>
      <c r="H234" s="207"/>
      <c r="I234" s="147" t="s">
        <v>492</v>
      </c>
      <c r="J234" s="147">
        <v>2</v>
      </c>
      <c r="K234" s="148">
        <v>190</v>
      </c>
      <c r="L234" s="206">
        <f>K234*J234</f>
        <v>380</v>
      </c>
      <c r="M234" s="207">
        <f>L234/$A$5</f>
        <v>94.292803970223318</v>
      </c>
      <c r="N234" s="219">
        <f t="shared" si="30"/>
        <v>94.292803970223318</v>
      </c>
      <c r="O234" s="182"/>
    </row>
    <row r="235" spans="1:17" ht="21.75" customHeight="1">
      <c r="B235" s="151" t="s">
        <v>814</v>
      </c>
      <c r="C235" s="178" t="s">
        <v>815</v>
      </c>
      <c r="D235" s="147" t="s">
        <v>492</v>
      </c>
      <c r="E235" s="147"/>
      <c r="F235" s="148"/>
      <c r="G235" s="206"/>
      <c r="H235" s="207"/>
      <c r="I235" s="147" t="s">
        <v>492</v>
      </c>
      <c r="J235" s="147">
        <v>1</v>
      </c>
      <c r="K235" s="148">
        <v>90</v>
      </c>
      <c r="L235" s="206">
        <f>J235*K235</f>
        <v>90</v>
      </c>
      <c r="M235" s="207">
        <f>L235/$A$5</f>
        <v>22.332506203473944</v>
      </c>
      <c r="N235" s="219">
        <f t="shared" si="30"/>
        <v>22.332506203473944</v>
      </c>
      <c r="O235" s="182"/>
    </row>
    <row r="236" spans="1:17" ht="21.75" customHeight="1">
      <c r="B236" s="75" t="s">
        <v>816</v>
      </c>
      <c r="C236" s="95" t="s">
        <v>817</v>
      </c>
      <c r="D236" s="110"/>
      <c r="E236" s="110"/>
      <c r="F236" s="110"/>
      <c r="G236" s="110"/>
      <c r="H236" s="261"/>
      <c r="I236" s="110"/>
      <c r="J236" s="110"/>
      <c r="K236" s="110"/>
      <c r="L236" s="110"/>
      <c r="M236" s="110"/>
      <c r="N236" s="110">
        <f t="shared" si="30"/>
        <v>0</v>
      </c>
      <c r="O236" s="260"/>
    </row>
    <row r="237" spans="1:17" ht="21.75" customHeight="1">
      <c r="B237" s="32" t="s">
        <v>818</v>
      </c>
      <c r="C237" s="71" t="s">
        <v>481</v>
      </c>
      <c r="D237" s="72"/>
      <c r="E237" s="72"/>
      <c r="F237" s="72"/>
      <c r="G237" s="72"/>
      <c r="H237" s="72"/>
      <c r="I237" s="72"/>
      <c r="J237" s="72"/>
      <c r="K237" s="72"/>
      <c r="L237" s="72"/>
      <c r="M237" s="72"/>
      <c r="N237" s="72">
        <f t="shared" si="30"/>
        <v>0</v>
      </c>
      <c r="O237" s="234"/>
    </row>
    <row r="238" spans="1:17" ht="21.75" customHeight="1">
      <c r="B238" s="151" t="s">
        <v>819</v>
      </c>
      <c r="C238" s="178" t="s">
        <v>667</v>
      </c>
      <c r="D238" s="147" t="s">
        <v>400</v>
      </c>
      <c r="E238" s="147">
        <v>3</v>
      </c>
      <c r="F238" s="148">
        <v>2500</v>
      </c>
      <c r="G238" s="206">
        <f>E238*F238</f>
        <v>7500</v>
      </c>
      <c r="H238" s="207">
        <f>G238/3.77</f>
        <v>1989.3899204244033</v>
      </c>
      <c r="I238" s="147" t="s">
        <v>400</v>
      </c>
      <c r="J238" s="147">
        <v>1.5</v>
      </c>
      <c r="K238" s="148">
        <v>2500</v>
      </c>
      <c r="L238" s="206">
        <f t="shared" ref="L238:L253" si="33">J238*K238</f>
        <v>3750</v>
      </c>
      <c r="M238" s="207">
        <f>L238/3.77</f>
        <v>994.69496021220164</v>
      </c>
      <c r="N238" s="181">
        <f t="shared" si="30"/>
        <v>2984.0848806366048</v>
      </c>
      <c r="O238" s="144"/>
    </row>
    <row r="239" spans="1:17" ht="21.75" customHeight="1">
      <c r="B239" s="151"/>
      <c r="C239" s="179" t="s">
        <v>820</v>
      </c>
      <c r="D239" s="147" t="s">
        <v>400</v>
      </c>
      <c r="E239" s="147"/>
      <c r="F239" s="148"/>
      <c r="G239" s="206"/>
      <c r="H239" s="207"/>
      <c r="I239" s="147" t="s">
        <v>400</v>
      </c>
      <c r="J239" s="147">
        <v>6</v>
      </c>
      <c r="K239" s="148">
        <v>500</v>
      </c>
      <c r="L239" s="206">
        <f t="shared" si="33"/>
        <v>3000</v>
      </c>
      <c r="M239" s="207">
        <f>L239/3.77</f>
        <v>795.75596816976122</v>
      </c>
      <c r="N239" s="181">
        <f t="shared" si="30"/>
        <v>795.75596816976122</v>
      </c>
      <c r="O239" s="144"/>
    </row>
    <row r="240" spans="1:17" ht="21.75" customHeight="1">
      <c r="A240" s="262"/>
      <c r="B240" s="45" t="s">
        <v>821</v>
      </c>
      <c r="C240" s="96" t="s">
        <v>485</v>
      </c>
      <c r="D240" s="48" t="s">
        <v>400</v>
      </c>
      <c r="E240" s="48">
        <v>1</v>
      </c>
      <c r="F240" s="97">
        <v>4800</v>
      </c>
      <c r="G240" s="49">
        <f t="shared" ref="G240:G253" si="34">E240*F240</f>
        <v>4800</v>
      </c>
      <c r="H240" s="214">
        <f>G240/3.77</f>
        <v>1273.2095490716181</v>
      </c>
      <c r="I240" s="48" t="s">
        <v>400</v>
      </c>
      <c r="J240" s="48">
        <v>5</v>
      </c>
      <c r="K240" s="97">
        <v>4800</v>
      </c>
      <c r="L240" s="49">
        <f t="shared" si="33"/>
        <v>24000</v>
      </c>
      <c r="M240" s="214">
        <f>L240/3.77</f>
        <v>6366.0477453580897</v>
      </c>
      <c r="N240" s="263">
        <f t="shared" si="30"/>
        <v>7639.2572944297081</v>
      </c>
      <c r="O240" s="182"/>
    </row>
    <row r="241" spans="1:17" ht="21.75" customHeight="1">
      <c r="A241" s="251"/>
      <c r="B241" s="37" t="s">
        <v>821</v>
      </c>
      <c r="C241" s="38" t="s">
        <v>483</v>
      </c>
      <c r="D241" s="39" t="s">
        <v>400</v>
      </c>
      <c r="E241" s="39">
        <v>1</v>
      </c>
      <c r="F241" s="40">
        <v>4800</v>
      </c>
      <c r="G241" s="41">
        <f t="shared" si="34"/>
        <v>4800</v>
      </c>
      <c r="H241" s="198">
        <f>G241/3.77</f>
        <v>1273.2095490716181</v>
      </c>
      <c r="I241" s="39" t="s">
        <v>400</v>
      </c>
      <c r="J241" s="39">
        <v>3.5</v>
      </c>
      <c r="K241" s="40">
        <v>4800</v>
      </c>
      <c r="L241" s="41">
        <f t="shared" si="33"/>
        <v>16800</v>
      </c>
      <c r="M241" s="198">
        <f>L241/3.77</f>
        <v>4456.2334217506632</v>
      </c>
      <c r="N241" s="200">
        <f t="shared" si="30"/>
        <v>5729.4429708222815</v>
      </c>
      <c r="O241" s="239"/>
    </row>
    <row r="242" spans="1:17" ht="21.75" customHeight="1">
      <c r="B242" s="210" t="s">
        <v>822</v>
      </c>
      <c r="C242" s="240" t="s">
        <v>489</v>
      </c>
      <c r="D242" s="215" t="s">
        <v>400</v>
      </c>
      <c r="E242" s="215">
        <v>3</v>
      </c>
      <c r="F242" s="210">
        <f>4*20*8</f>
        <v>640</v>
      </c>
      <c r="G242" s="216">
        <f t="shared" si="34"/>
        <v>1920</v>
      </c>
      <c r="H242" s="264">
        <f>G242/3.77</f>
        <v>509.28381962864722</v>
      </c>
      <c r="I242" s="215" t="s">
        <v>400</v>
      </c>
      <c r="J242" s="215">
        <v>6</v>
      </c>
      <c r="K242" s="210">
        <f>4*20*8</f>
        <v>640</v>
      </c>
      <c r="L242" s="216">
        <f t="shared" si="33"/>
        <v>3840</v>
      </c>
      <c r="M242" s="264">
        <f>L242/3.77</f>
        <v>1018.5676392572944</v>
      </c>
      <c r="N242" s="218">
        <f t="shared" si="30"/>
        <v>1527.8514588859416</v>
      </c>
      <c r="O242" s="157"/>
    </row>
    <row r="243" spans="1:17" ht="21.75" customHeight="1">
      <c r="B243" s="265" t="s">
        <v>822</v>
      </c>
      <c r="C243" s="266" t="s">
        <v>823</v>
      </c>
      <c r="D243" s="267" t="s">
        <v>824</v>
      </c>
      <c r="E243" s="267">
        <v>1</v>
      </c>
      <c r="F243" s="268">
        <v>2514.7199999999998</v>
      </c>
      <c r="G243" s="269">
        <f t="shared" si="34"/>
        <v>2514.7199999999998</v>
      </c>
      <c r="H243" s="270">
        <f t="shared" ref="H243:H286" si="35">G243/$A$5</f>
        <v>623.99999999999989</v>
      </c>
      <c r="I243" s="267" t="s">
        <v>825</v>
      </c>
      <c r="J243" s="267">
        <f>6*5</f>
        <v>30</v>
      </c>
      <c r="K243" s="268">
        <f>320+20+200</f>
        <v>540</v>
      </c>
      <c r="L243" s="269">
        <f t="shared" si="33"/>
        <v>16200</v>
      </c>
      <c r="M243" s="270">
        <f t="shared" ref="M243:M286" si="36">L243/$A$5</f>
        <v>4019.8511166253097</v>
      </c>
      <c r="N243" s="219">
        <f t="shared" si="30"/>
        <v>4643.8511166253093</v>
      </c>
      <c r="O243" s="144"/>
    </row>
    <row r="244" spans="1:17" ht="21.75" customHeight="1">
      <c r="B244" s="156" t="s">
        <v>826</v>
      </c>
      <c r="C244" s="178" t="s">
        <v>505</v>
      </c>
      <c r="D244" s="161" t="s">
        <v>492</v>
      </c>
      <c r="E244" s="161">
        <f>8*3</f>
        <v>24</v>
      </c>
      <c r="F244" s="162">
        <v>80</v>
      </c>
      <c r="G244" s="208">
        <f t="shared" si="34"/>
        <v>1920</v>
      </c>
      <c r="H244" s="202">
        <f t="shared" si="35"/>
        <v>476.42679900744412</v>
      </c>
      <c r="I244" s="161" t="s">
        <v>492</v>
      </c>
      <c r="J244" s="161"/>
      <c r="K244" s="162">
        <v>80</v>
      </c>
      <c r="L244" s="208">
        <f t="shared" si="33"/>
        <v>0</v>
      </c>
      <c r="M244" s="202">
        <f t="shared" si="36"/>
        <v>0</v>
      </c>
      <c r="N244" s="219">
        <f t="shared" si="30"/>
        <v>476.42679900744412</v>
      </c>
      <c r="O244" s="144"/>
      <c r="P244" t="s">
        <v>506</v>
      </c>
      <c r="Q244" t="s">
        <v>827</v>
      </c>
    </row>
    <row r="245" spans="1:17" ht="21.75" customHeight="1">
      <c r="A245" s="220"/>
      <c r="B245" s="156" t="s">
        <v>828</v>
      </c>
      <c r="C245" s="178" t="s">
        <v>829</v>
      </c>
      <c r="D245" s="161" t="s">
        <v>492</v>
      </c>
      <c r="E245" s="161">
        <f>4*3</f>
        <v>12</v>
      </c>
      <c r="F245" s="162">
        <v>80</v>
      </c>
      <c r="G245" s="208">
        <f t="shared" si="34"/>
        <v>960</v>
      </c>
      <c r="H245" s="202">
        <f t="shared" si="35"/>
        <v>238.21339950372206</v>
      </c>
      <c r="I245" s="161" t="s">
        <v>492</v>
      </c>
      <c r="J245" s="161"/>
      <c r="K245" s="162">
        <v>80</v>
      </c>
      <c r="L245" s="208">
        <f t="shared" si="33"/>
        <v>0</v>
      </c>
      <c r="M245" s="202">
        <f t="shared" si="36"/>
        <v>0</v>
      </c>
      <c r="N245" s="219">
        <f t="shared" si="30"/>
        <v>238.21339950372206</v>
      </c>
      <c r="O245" s="144"/>
      <c r="P245" t="s">
        <v>830</v>
      </c>
      <c r="Q245" t="s">
        <v>827</v>
      </c>
    </row>
    <row r="246" spans="1:17" ht="21.75" customHeight="1">
      <c r="A246" s="220"/>
      <c r="B246" s="156" t="s">
        <v>831</v>
      </c>
      <c r="C246" s="178" t="s">
        <v>758</v>
      </c>
      <c r="D246" s="161" t="s">
        <v>492</v>
      </c>
      <c r="E246" s="161">
        <f>1*3</f>
        <v>3</v>
      </c>
      <c r="F246" s="162">
        <v>140</v>
      </c>
      <c r="G246" s="208">
        <f t="shared" si="34"/>
        <v>420</v>
      </c>
      <c r="H246" s="202">
        <f t="shared" si="35"/>
        <v>104.2183622828784</v>
      </c>
      <c r="I246" s="161" t="s">
        <v>492</v>
      </c>
      <c r="J246" s="161"/>
      <c r="K246" s="162">
        <v>140</v>
      </c>
      <c r="L246" s="208">
        <f t="shared" si="33"/>
        <v>0</v>
      </c>
      <c r="M246" s="202">
        <f t="shared" si="36"/>
        <v>0</v>
      </c>
      <c r="N246" s="219">
        <f t="shared" si="30"/>
        <v>104.2183622828784</v>
      </c>
      <c r="O246" s="144"/>
      <c r="P246" t="s">
        <v>506</v>
      </c>
      <c r="Q246" t="s">
        <v>827</v>
      </c>
    </row>
    <row r="247" spans="1:17" ht="21.75" customHeight="1">
      <c r="A247" s="220"/>
      <c r="B247" s="156" t="s">
        <v>832</v>
      </c>
      <c r="C247" s="178" t="s">
        <v>514</v>
      </c>
      <c r="D247" s="161" t="s">
        <v>492</v>
      </c>
      <c r="E247" s="161"/>
      <c r="F247" s="162">
        <v>28</v>
      </c>
      <c r="G247" s="208">
        <f t="shared" si="34"/>
        <v>0</v>
      </c>
      <c r="H247" s="202">
        <f t="shared" si="35"/>
        <v>0</v>
      </c>
      <c r="I247" s="161" t="s">
        <v>492</v>
      </c>
      <c r="J247" s="161">
        <f>20*3</f>
        <v>60</v>
      </c>
      <c r="K247" s="162">
        <v>28</v>
      </c>
      <c r="L247" s="208">
        <f t="shared" si="33"/>
        <v>1680</v>
      </c>
      <c r="M247" s="202">
        <f t="shared" si="36"/>
        <v>416.87344913151361</v>
      </c>
      <c r="N247" s="219">
        <f t="shared" si="30"/>
        <v>416.87344913151361</v>
      </c>
      <c r="O247" s="144"/>
      <c r="P247" t="s">
        <v>515</v>
      </c>
      <c r="Q247" t="s">
        <v>827</v>
      </c>
    </row>
    <row r="248" spans="1:17" ht="21.75" customHeight="1">
      <c r="A248" s="220"/>
      <c r="B248" s="156" t="s">
        <v>833</v>
      </c>
      <c r="C248" s="178" t="s">
        <v>834</v>
      </c>
      <c r="D248" s="161" t="s">
        <v>492</v>
      </c>
      <c r="E248" s="161"/>
      <c r="F248" s="162">
        <v>28</v>
      </c>
      <c r="G248" s="208">
        <f t="shared" si="34"/>
        <v>0</v>
      </c>
      <c r="H248" s="202">
        <f t="shared" si="35"/>
        <v>0</v>
      </c>
      <c r="I248" s="161" t="s">
        <v>492</v>
      </c>
      <c r="J248" s="161">
        <f>19*3</f>
        <v>57</v>
      </c>
      <c r="K248" s="162">
        <v>28</v>
      </c>
      <c r="L248" s="208">
        <f t="shared" si="33"/>
        <v>1596</v>
      </c>
      <c r="M248" s="202">
        <f t="shared" si="36"/>
        <v>396.02977667493792</v>
      </c>
      <c r="N248" s="219">
        <f t="shared" si="30"/>
        <v>396.02977667493792</v>
      </c>
      <c r="O248" s="144"/>
      <c r="P248" t="s">
        <v>515</v>
      </c>
      <c r="Q248" t="s">
        <v>827</v>
      </c>
    </row>
    <row r="249" spans="1:17" ht="21.75" customHeight="1">
      <c r="A249" s="220"/>
      <c r="B249" s="156" t="s">
        <v>835</v>
      </c>
      <c r="C249" s="178" t="s">
        <v>836</v>
      </c>
      <c r="D249" s="161" t="s">
        <v>492</v>
      </c>
      <c r="E249" s="161"/>
      <c r="F249" s="162">
        <v>28</v>
      </c>
      <c r="G249" s="208">
        <f t="shared" si="34"/>
        <v>0</v>
      </c>
      <c r="H249" s="202">
        <f t="shared" si="35"/>
        <v>0</v>
      </c>
      <c r="I249" s="161" t="s">
        <v>492</v>
      </c>
      <c r="J249" s="161">
        <f>5*3</f>
        <v>15</v>
      </c>
      <c r="K249" s="162">
        <v>28</v>
      </c>
      <c r="L249" s="208">
        <f t="shared" si="33"/>
        <v>420</v>
      </c>
      <c r="M249" s="202">
        <f t="shared" si="36"/>
        <v>104.2183622828784</v>
      </c>
      <c r="N249" s="219">
        <f t="shared" si="30"/>
        <v>104.2183622828784</v>
      </c>
      <c r="O249" s="144"/>
      <c r="P249" t="s">
        <v>515</v>
      </c>
      <c r="Q249" t="s">
        <v>827</v>
      </c>
    </row>
    <row r="250" spans="1:17" ht="21.75" customHeight="1">
      <c r="B250" s="156" t="s">
        <v>837</v>
      </c>
      <c r="C250" s="178" t="s">
        <v>838</v>
      </c>
      <c r="D250" s="161" t="s">
        <v>492</v>
      </c>
      <c r="E250" s="161">
        <f>1*3</f>
        <v>3</v>
      </c>
      <c r="F250" s="162">
        <v>170</v>
      </c>
      <c r="G250" s="53">
        <f t="shared" si="34"/>
        <v>510</v>
      </c>
      <c r="H250" s="202">
        <f t="shared" si="35"/>
        <v>126.55086848635234</v>
      </c>
      <c r="I250" s="161" t="s">
        <v>492</v>
      </c>
      <c r="J250" s="161"/>
      <c r="K250" s="162">
        <v>170</v>
      </c>
      <c r="L250" s="53">
        <f t="shared" si="33"/>
        <v>0</v>
      </c>
      <c r="M250" s="202">
        <f t="shared" si="36"/>
        <v>0</v>
      </c>
      <c r="N250" s="219">
        <f t="shared" ref="N250:N313" si="37">H250+M250</f>
        <v>126.55086848635234</v>
      </c>
      <c r="O250" s="144"/>
      <c r="P250" t="s">
        <v>515</v>
      </c>
      <c r="Q250" t="s">
        <v>827</v>
      </c>
    </row>
    <row r="251" spans="1:17" ht="21.75" customHeight="1">
      <c r="B251" s="156" t="s">
        <v>839</v>
      </c>
      <c r="C251" s="178" t="s">
        <v>840</v>
      </c>
      <c r="D251" s="161" t="s">
        <v>492</v>
      </c>
      <c r="E251" s="161">
        <f>2*3</f>
        <v>6</v>
      </c>
      <c r="F251" s="162">
        <v>80</v>
      </c>
      <c r="G251" s="53">
        <f t="shared" si="34"/>
        <v>480</v>
      </c>
      <c r="H251" s="202">
        <f t="shared" si="35"/>
        <v>119.10669975186103</v>
      </c>
      <c r="I251" s="161" t="s">
        <v>492</v>
      </c>
      <c r="J251" s="161"/>
      <c r="K251" s="162">
        <v>80</v>
      </c>
      <c r="L251" s="53">
        <f t="shared" si="33"/>
        <v>0</v>
      </c>
      <c r="M251" s="202">
        <f t="shared" si="36"/>
        <v>0</v>
      </c>
      <c r="N251" s="219">
        <f t="shared" si="37"/>
        <v>119.10669975186103</v>
      </c>
      <c r="O251" s="144"/>
      <c r="P251" t="s">
        <v>506</v>
      </c>
      <c r="Q251" t="s">
        <v>827</v>
      </c>
    </row>
    <row r="252" spans="1:17" ht="21.75" customHeight="1">
      <c r="B252" s="156" t="s">
        <v>841</v>
      </c>
      <c r="C252" s="178" t="s">
        <v>842</v>
      </c>
      <c r="D252" s="161" t="s">
        <v>492</v>
      </c>
      <c r="E252" s="161"/>
      <c r="F252" s="162">
        <v>9</v>
      </c>
      <c r="G252" s="208">
        <f t="shared" si="34"/>
        <v>0</v>
      </c>
      <c r="H252" s="202">
        <f t="shared" si="35"/>
        <v>0</v>
      </c>
      <c r="I252" s="161" t="s">
        <v>492</v>
      </c>
      <c r="J252" s="161">
        <f>5*3</f>
        <v>15</v>
      </c>
      <c r="K252" s="162">
        <v>9</v>
      </c>
      <c r="L252" s="208">
        <f t="shared" si="33"/>
        <v>135</v>
      </c>
      <c r="M252" s="202">
        <f t="shared" si="36"/>
        <v>33.498759305210918</v>
      </c>
      <c r="N252" s="219">
        <f t="shared" si="37"/>
        <v>33.498759305210918</v>
      </c>
      <c r="O252" s="144"/>
      <c r="P252" t="s">
        <v>515</v>
      </c>
      <c r="Q252" t="s">
        <v>827</v>
      </c>
    </row>
    <row r="253" spans="1:17" ht="21.75" customHeight="1">
      <c r="B253" s="156" t="s">
        <v>843</v>
      </c>
      <c r="C253" s="178" t="s">
        <v>844</v>
      </c>
      <c r="D253" s="161" t="s">
        <v>492</v>
      </c>
      <c r="E253" s="161"/>
      <c r="F253" s="162">
        <v>16</v>
      </c>
      <c r="G253" s="208">
        <f t="shared" si="34"/>
        <v>0</v>
      </c>
      <c r="H253" s="202">
        <f t="shared" si="35"/>
        <v>0</v>
      </c>
      <c r="I253" s="161" t="s">
        <v>492</v>
      </c>
      <c r="J253" s="161">
        <f>2*3</f>
        <v>6</v>
      </c>
      <c r="K253" s="162">
        <v>16</v>
      </c>
      <c r="L253" s="208">
        <f t="shared" si="33"/>
        <v>96</v>
      </c>
      <c r="M253" s="202">
        <f t="shared" si="36"/>
        <v>23.821339950372206</v>
      </c>
      <c r="N253" s="219">
        <f t="shared" si="37"/>
        <v>23.821339950372206</v>
      </c>
      <c r="O253" s="144"/>
      <c r="P253" t="s">
        <v>515</v>
      </c>
      <c r="Q253" t="s">
        <v>827</v>
      </c>
    </row>
    <row r="254" spans="1:17" ht="21.75" customHeight="1">
      <c r="A254" s="251"/>
      <c r="B254" s="221" t="s">
        <v>845</v>
      </c>
      <c r="C254" s="271" t="s">
        <v>529</v>
      </c>
      <c r="D254" s="272" t="s">
        <v>408</v>
      </c>
      <c r="E254" s="273">
        <v>1</v>
      </c>
      <c r="F254" s="274">
        <v>1085.28</v>
      </c>
      <c r="G254" s="225">
        <v>3255.84</v>
      </c>
      <c r="H254" s="226">
        <f t="shared" si="35"/>
        <v>807.90074441687341</v>
      </c>
      <c r="I254" s="272" t="s">
        <v>408</v>
      </c>
      <c r="J254" s="273">
        <v>2</v>
      </c>
      <c r="K254" s="274">
        <v>1085.28</v>
      </c>
      <c r="L254" s="225">
        <v>3255.84</v>
      </c>
      <c r="M254" s="226">
        <f t="shared" si="36"/>
        <v>807.90074441687341</v>
      </c>
      <c r="N254" s="228">
        <f t="shared" si="37"/>
        <v>1615.8014888337468</v>
      </c>
      <c r="O254" s="239"/>
      <c r="P254" t="s">
        <v>530</v>
      </c>
      <c r="Q254" t="s">
        <v>827</v>
      </c>
    </row>
    <row r="255" spans="1:17" ht="21.75" customHeight="1">
      <c r="B255" s="52" t="s">
        <v>846</v>
      </c>
      <c r="C255" s="60" t="s">
        <v>847</v>
      </c>
      <c r="D255" s="56" t="s">
        <v>492</v>
      </c>
      <c r="E255" s="56">
        <f>1*3</f>
        <v>3</v>
      </c>
      <c r="F255" s="63">
        <v>60</v>
      </c>
      <c r="G255" s="53">
        <f t="shared" ref="G255:G286" si="38">E255*F255</f>
        <v>180</v>
      </c>
      <c r="H255" s="202">
        <f t="shared" si="35"/>
        <v>44.665012406947888</v>
      </c>
      <c r="I255" s="56" t="s">
        <v>492</v>
      </c>
      <c r="J255" s="56"/>
      <c r="K255" s="63">
        <v>60</v>
      </c>
      <c r="L255" s="53">
        <f t="shared" ref="L255:L286" si="39">J255*K255</f>
        <v>0</v>
      </c>
      <c r="M255" s="202">
        <f t="shared" si="36"/>
        <v>0</v>
      </c>
      <c r="N255" s="219">
        <f t="shared" si="37"/>
        <v>44.665012406947888</v>
      </c>
      <c r="O255" s="144"/>
      <c r="P255" t="s">
        <v>515</v>
      </c>
      <c r="Q255" t="s">
        <v>827</v>
      </c>
    </row>
    <row r="256" spans="1:17" ht="21.75" customHeight="1">
      <c r="B256" s="52" t="s">
        <v>848</v>
      </c>
      <c r="C256" s="60" t="s">
        <v>849</v>
      </c>
      <c r="D256" s="56" t="s">
        <v>492</v>
      </c>
      <c r="E256" s="56">
        <f>15*3</f>
        <v>45</v>
      </c>
      <c r="F256" s="63">
        <v>40</v>
      </c>
      <c r="G256" s="53">
        <f t="shared" si="38"/>
        <v>1800</v>
      </c>
      <c r="H256" s="202">
        <f t="shared" si="35"/>
        <v>446.65012406947886</v>
      </c>
      <c r="I256" s="56" t="s">
        <v>492</v>
      </c>
      <c r="J256" s="56"/>
      <c r="K256" s="63">
        <v>40</v>
      </c>
      <c r="L256" s="53">
        <f t="shared" si="39"/>
        <v>0</v>
      </c>
      <c r="M256" s="202">
        <f t="shared" si="36"/>
        <v>0</v>
      </c>
      <c r="N256" s="219">
        <f t="shared" si="37"/>
        <v>446.65012406947886</v>
      </c>
      <c r="O256" s="144"/>
      <c r="P256" t="s">
        <v>515</v>
      </c>
      <c r="Q256" t="s">
        <v>827</v>
      </c>
    </row>
    <row r="257" spans="2:17" ht="21.75" customHeight="1">
      <c r="B257" s="156" t="s">
        <v>850</v>
      </c>
      <c r="C257" s="178" t="s">
        <v>851</v>
      </c>
      <c r="D257" s="161" t="s">
        <v>492</v>
      </c>
      <c r="E257" s="161">
        <f>3*3</f>
        <v>9</v>
      </c>
      <c r="F257" s="162">
        <v>35</v>
      </c>
      <c r="G257" s="208">
        <f t="shared" si="38"/>
        <v>315</v>
      </c>
      <c r="H257" s="202">
        <f t="shared" si="35"/>
        <v>78.163771712158805</v>
      </c>
      <c r="I257" s="161" t="s">
        <v>492</v>
      </c>
      <c r="J257" s="161"/>
      <c r="K257" s="162">
        <v>35</v>
      </c>
      <c r="L257" s="208">
        <f t="shared" si="39"/>
        <v>0</v>
      </c>
      <c r="M257" s="202">
        <f t="shared" si="36"/>
        <v>0</v>
      </c>
      <c r="N257" s="219">
        <f t="shared" si="37"/>
        <v>78.163771712158805</v>
      </c>
      <c r="O257" s="144"/>
      <c r="P257" t="s">
        <v>515</v>
      </c>
      <c r="Q257" t="s">
        <v>827</v>
      </c>
    </row>
    <row r="258" spans="2:17" ht="21.75" customHeight="1">
      <c r="B258" s="156" t="s">
        <v>852</v>
      </c>
      <c r="C258" s="178" t="s">
        <v>853</v>
      </c>
      <c r="D258" s="161" t="s">
        <v>492</v>
      </c>
      <c r="E258" s="161">
        <f>18*3</f>
        <v>54</v>
      </c>
      <c r="F258" s="162">
        <v>17</v>
      </c>
      <c r="G258" s="208">
        <f t="shared" si="38"/>
        <v>918</v>
      </c>
      <c r="H258" s="202">
        <f t="shared" si="35"/>
        <v>227.79156327543424</v>
      </c>
      <c r="I258" s="161" t="s">
        <v>492</v>
      </c>
      <c r="J258" s="161"/>
      <c r="K258" s="162">
        <v>17</v>
      </c>
      <c r="L258" s="208">
        <f t="shared" si="39"/>
        <v>0</v>
      </c>
      <c r="M258" s="202">
        <f t="shared" si="36"/>
        <v>0</v>
      </c>
      <c r="N258" s="219">
        <f t="shared" si="37"/>
        <v>227.79156327543424</v>
      </c>
      <c r="O258" s="144"/>
      <c r="P258" t="s">
        <v>515</v>
      </c>
      <c r="Q258" t="s">
        <v>827</v>
      </c>
    </row>
    <row r="259" spans="2:17" ht="21.75" customHeight="1">
      <c r="B259" s="156" t="s">
        <v>854</v>
      </c>
      <c r="C259" s="178" t="s">
        <v>536</v>
      </c>
      <c r="D259" s="161" t="s">
        <v>492</v>
      </c>
      <c r="E259" s="161">
        <f>24*3</f>
        <v>72</v>
      </c>
      <c r="F259" s="162">
        <v>17</v>
      </c>
      <c r="G259" s="208">
        <f t="shared" si="38"/>
        <v>1224</v>
      </c>
      <c r="H259" s="202">
        <f t="shared" si="35"/>
        <v>303.72208436724566</v>
      </c>
      <c r="I259" s="161" t="s">
        <v>492</v>
      </c>
      <c r="J259" s="161"/>
      <c r="K259" s="162">
        <v>17</v>
      </c>
      <c r="L259" s="208">
        <f t="shared" si="39"/>
        <v>0</v>
      </c>
      <c r="M259" s="202">
        <f t="shared" si="36"/>
        <v>0</v>
      </c>
      <c r="N259" s="219">
        <f t="shared" si="37"/>
        <v>303.72208436724566</v>
      </c>
      <c r="O259" s="144"/>
      <c r="P259" t="s">
        <v>515</v>
      </c>
      <c r="Q259" t="s">
        <v>827</v>
      </c>
    </row>
    <row r="260" spans="2:17" ht="21.75" customHeight="1">
      <c r="B260" s="52" t="s">
        <v>855</v>
      </c>
      <c r="C260" s="60" t="s">
        <v>856</v>
      </c>
      <c r="D260" s="56" t="s">
        <v>492</v>
      </c>
      <c r="E260" s="56">
        <f>56*3</f>
        <v>168</v>
      </c>
      <c r="F260" s="63">
        <v>25</v>
      </c>
      <c r="G260" s="53">
        <f t="shared" si="38"/>
        <v>4200</v>
      </c>
      <c r="H260" s="202">
        <f t="shared" si="35"/>
        <v>1042.1836228287841</v>
      </c>
      <c r="I260" s="56" t="s">
        <v>492</v>
      </c>
      <c r="J260" s="56"/>
      <c r="K260" s="63">
        <v>25</v>
      </c>
      <c r="L260" s="53">
        <f t="shared" si="39"/>
        <v>0</v>
      </c>
      <c r="M260" s="202">
        <f t="shared" si="36"/>
        <v>0</v>
      </c>
      <c r="N260" s="219">
        <f t="shared" si="37"/>
        <v>1042.1836228287841</v>
      </c>
      <c r="O260" s="144"/>
      <c r="P260" t="s">
        <v>515</v>
      </c>
      <c r="Q260" t="s">
        <v>827</v>
      </c>
    </row>
    <row r="261" spans="2:17" ht="21.75" customHeight="1">
      <c r="B261" s="156" t="s">
        <v>857</v>
      </c>
      <c r="C261" s="178" t="s">
        <v>858</v>
      </c>
      <c r="D261" s="161" t="s">
        <v>492</v>
      </c>
      <c r="E261" s="161">
        <f>10*3</f>
        <v>30</v>
      </c>
      <c r="F261" s="162">
        <v>65</v>
      </c>
      <c r="G261" s="208">
        <f t="shared" si="38"/>
        <v>1950</v>
      </c>
      <c r="H261" s="202">
        <f t="shared" si="35"/>
        <v>483.87096774193543</v>
      </c>
      <c r="I261" s="161" t="s">
        <v>492</v>
      </c>
      <c r="J261" s="161"/>
      <c r="K261" s="162">
        <v>65</v>
      </c>
      <c r="L261" s="208">
        <f t="shared" si="39"/>
        <v>0</v>
      </c>
      <c r="M261" s="202">
        <f t="shared" si="36"/>
        <v>0</v>
      </c>
      <c r="N261" s="219">
        <f t="shared" si="37"/>
        <v>483.87096774193543</v>
      </c>
      <c r="O261" s="144"/>
      <c r="P261" t="s">
        <v>515</v>
      </c>
      <c r="Q261" t="s">
        <v>827</v>
      </c>
    </row>
    <row r="262" spans="2:17" ht="21.75" customHeight="1">
      <c r="B262" s="156" t="s">
        <v>859</v>
      </c>
      <c r="C262" s="178" t="s">
        <v>560</v>
      </c>
      <c r="D262" s="161" t="s">
        <v>492</v>
      </c>
      <c r="E262" s="161"/>
      <c r="F262" s="162">
        <v>60</v>
      </c>
      <c r="G262" s="208">
        <f t="shared" si="38"/>
        <v>0</v>
      </c>
      <c r="H262" s="202">
        <f t="shared" si="35"/>
        <v>0</v>
      </c>
      <c r="I262" s="161" t="s">
        <v>492</v>
      </c>
      <c r="J262" s="161">
        <f>17*3</f>
        <v>51</v>
      </c>
      <c r="K262" s="162">
        <v>60</v>
      </c>
      <c r="L262" s="208">
        <f t="shared" si="39"/>
        <v>3060</v>
      </c>
      <c r="M262" s="202">
        <f t="shared" si="36"/>
        <v>759.30521091811408</v>
      </c>
      <c r="N262" s="219">
        <f t="shared" si="37"/>
        <v>759.30521091811408</v>
      </c>
      <c r="O262" s="144"/>
      <c r="P262" t="s">
        <v>515</v>
      </c>
      <c r="Q262" t="s">
        <v>827</v>
      </c>
    </row>
    <row r="263" spans="2:17" ht="21.75" customHeight="1">
      <c r="B263" s="52" t="s">
        <v>860</v>
      </c>
      <c r="C263" s="60" t="s">
        <v>861</v>
      </c>
      <c r="D263" s="56" t="s">
        <v>492</v>
      </c>
      <c r="E263" s="56"/>
      <c r="F263" s="63">
        <v>82</v>
      </c>
      <c r="G263" s="53">
        <f t="shared" si="38"/>
        <v>0</v>
      </c>
      <c r="H263" s="202">
        <f t="shared" si="35"/>
        <v>0</v>
      </c>
      <c r="I263" s="56" t="s">
        <v>492</v>
      </c>
      <c r="J263" s="56">
        <f>2*3</f>
        <v>6</v>
      </c>
      <c r="K263" s="63">
        <v>82</v>
      </c>
      <c r="L263" s="53">
        <f t="shared" si="39"/>
        <v>492</v>
      </c>
      <c r="M263" s="202">
        <f t="shared" si="36"/>
        <v>122.08436724565756</v>
      </c>
      <c r="N263" s="219">
        <f t="shared" si="37"/>
        <v>122.08436724565756</v>
      </c>
      <c r="O263" s="144"/>
      <c r="P263" t="s">
        <v>515</v>
      </c>
      <c r="Q263" t="s">
        <v>827</v>
      </c>
    </row>
    <row r="264" spans="2:17" ht="21.75" customHeight="1">
      <c r="B264" s="52" t="s">
        <v>862</v>
      </c>
      <c r="C264" s="60" t="s">
        <v>564</v>
      </c>
      <c r="D264" s="56" t="s">
        <v>492</v>
      </c>
      <c r="E264" s="56"/>
      <c r="F264" s="63">
        <v>70</v>
      </c>
      <c r="G264" s="53">
        <f t="shared" si="38"/>
        <v>0</v>
      </c>
      <c r="H264" s="202">
        <f t="shared" si="35"/>
        <v>0</v>
      </c>
      <c r="I264" s="56" t="s">
        <v>492</v>
      </c>
      <c r="J264" s="56">
        <f>2*3</f>
        <v>6</v>
      </c>
      <c r="K264" s="63">
        <v>70</v>
      </c>
      <c r="L264" s="53">
        <f t="shared" si="39"/>
        <v>420</v>
      </c>
      <c r="M264" s="202">
        <f t="shared" si="36"/>
        <v>104.2183622828784</v>
      </c>
      <c r="N264" s="219">
        <f t="shared" si="37"/>
        <v>104.2183622828784</v>
      </c>
      <c r="O264" s="144"/>
      <c r="P264" t="s">
        <v>515</v>
      </c>
      <c r="Q264" t="s">
        <v>827</v>
      </c>
    </row>
    <row r="265" spans="2:17" ht="21.75" customHeight="1">
      <c r="B265" s="156" t="s">
        <v>863</v>
      </c>
      <c r="C265" s="178" t="s">
        <v>864</v>
      </c>
      <c r="D265" s="161" t="s">
        <v>492</v>
      </c>
      <c r="E265" s="161"/>
      <c r="F265" s="162">
        <v>21.5</v>
      </c>
      <c r="G265" s="208">
        <f t="shared" si="38"/>
        <v>0</v>
      </c>
      <c r="H265" s="202">
        <f t="shared" si="35"/>
        <v>0</v>
      </c>
      <c r="I265" s="161" t="s">
        <v>492</v>
      </c>
      <c r="J265" s="161">
        <f>3*3</f>
        <v>9</v>
      </c>
      <c r="K265" s="162">
        <v>21.5</v>
      </c>
      <c r="L265" s="208">
        <f t="shared" si="39"/>
        <v>193.5</v>
      </c>
      <c r="M265" s="202">
        <f t="shared" si="36"/>
        <v>48.014888337468982</v>
      </c>
      <c r="N265" s="219">
        <f t="shared" si="37"/>
        <v>48.014888337468982</v>
      </c>
      <c r="O265" s="144"/>
      <c r="P265" t="s">
        <v>515</v>
      </c>
      <c r="Q265" t="s">
        <v>827</v>
      </c>
    </row>
    <row r="266" spans="2:17" ht="21.75" customHeight="1">
      <c r="B266" s="52" t="s">
        <v>865</v>
      </c>
      <c r="C266" s="60" t="s">
        <v>568</v>
      </c>
      <c r="D266" s="56" t="s">
        <v>492</v>
      </c>
      <c r="E266" s="56"/>
      <c r="F266" s="63">
        <v>2.5</v>
      </c>
      <c r="G266" s="53">
        <f t="shared" si="38"/>
        <v>0</v>
      </c>
      <c r="H266" s="202">
        <f t="shared" si="35"/>
        <v>0</v>
      </c>
      <c r="I266" s="56" t="s">
        <v>492</v>
      </c>
      <c r="J266" s="56">
        <f>10*3</f>
        <v>30</v>
      </c>
      <c r="K266" s="63">
        <v>2.5</v>
      </c>
      <c r="L266" s="53">
        <f t="shared" si="39"/>
        <v>75</v>
      </c>
      <c r="M266" s="202">
        <f t="shared" si="36"/>
        <v>18.610421836228287</v>
      </c>
      <c r="N266" s="219">
        <f t="shared" si="37"/>
        <v>18.610421836228287</v>
      </c>
      <c r="O266" s="144"/>
      <c r="P266" t="s">
        <v>515</v>
      </c>
      <c r="Q266" t="s">
        <v>827</v>
      </c>
    </row>
    <row r="267" spans="2:17" ht="21.75" customHeight="1">
      <c r="B267" s="52" t="s">
        <v>866</v>
      </c>
      <c r="C267" s="60" t="s">
        <v>867</v>
      </c>
      <c r="D267" s="56" t="s">
        <v>492</v>
      </c>
      <c r="E267" s="56"/>
      <c r="F267" s="63">
        <v>27</v>
      </c>
      <c r="G267" s="53">
        <f t="shared" si="38"/>
        <v>0</v>
      </c>
      <c r="H267" s="202">
        <f t="shared" si="35"/>
        <v>0</v>
      </c>
      <c r="I267" s="56" t="s">
        <v>492</v>
      </c>
      <c r="J267" s="56">
        <f>35*3</f>
        <v>105</v>
      </c>
      <c r="K267" s="63">
        <v>27</v>
      </c>
      <c r="L267" s="53">
        <f t="shared" si="39"/>
        <v>2835</v>
      </c>
      <c r="M267" s="202">
        <f t="shared" si="36"/>
        <v>703.47394540942923</v>
      </c>
      <c r="N267" s="219">
        <f t="shared" si="37"/>
        <v>703.47394540942923</v>
      </c>
      <c r="O267" s="144"/>
      <c r="P267" t="s">
        <v>515</v>
      </c>
      <c r="Q267" t="s">
        <v>827</v>
      </c>
    </row>
    <row r="268" spans="2:17" ht="21.75" customHeight="1">
      <c r="B268" s="156" t="s">
        <v>868</v>
      </c>
      <c r="C268" s="178" t="s">
        <v>572</v>
      </c>
      <c r="D268" s="161" t="s">
        <v>492</v>
      </c>
      <c r="E268" s="161"/>
      <c r="F268" s="162">
        <v>25</v>
      </c>
      <c r="G268" s="208">
        <f t="shared" si="38"/>
        <v>0</v>
      </c>
      <c r="H268" s="202">
        <f t="shared" si="35"/>
        <v>0</v>
      </c>
      <c r="I268" s="161" t="s">
        <v>492</v>
      </c>
      <c r="J268" s="161">
        <f>6*3</f>
        <v>18</v>
      </c>
      <c r="K268" s="162">
        <v>25</v>
      </c>
      <c r="L268" s="208">
        <f t="shared" si="39"/>
        <v>450</v>
      </c>
      <c r="M268" s="202">
        <f t="shared" si="36"/>
        <v>111.66253101736972</v>
      </c>
      <c r="N268" s="219">
        <f t="shared" si="37"/>
        <v>111.66253101736972</v>
      </c>
      <c r="O268" s="144"/>
      <c r="P268" t="s">
        <v>515</v>
      </c>
      <c r="Q268" t="s">
        <v>827</v>
      </c>
    </row>
    <row r="269" spans="2:17" ht="21.75" customHeight="1">
      <c r="B269" s="156" t="s">
        <v>869</v>
      </c>
      <c r="C269" s="178" t="s">
        <v>708</v>
      </c>
      <c r="D269" s="161" t="s">
        <v>492</v>
      </c>
      <c r="E269" s="161"/>
      <c r="F269" s="162">
        <v>10</v>
      </c>
      <c r="G269" s="208">
        <f t="shared" si="38"/>
        <v>0</v>
      </c>
      <c r="H269" s="202">
        <f t="shared" si="35"/>
        <v>0</v>
      </c>
      <c r="I269" s="161" t="s">
        <v>492</v>
      </c>
      <c r="J269" s="161">
        <f>5*3</f>
        <v>15</v>
      </c>
      <c r="K269" s="162">
        <v>10</v>
      </c>
      <c r="L269" s="208">
        <f t="shared" si="39"/>
        <v>150</v>
      </c>
      <c r="M269" s="202">
        <f t="shared" si="36"/>
        <v>37.220843672456574</v>
      </c>
      <c r="N269" s="219">
        <f t="shared" si="37"/>
        <v>37.220843672456574</v>
      </c>
      <c r="O269" s="144"/>
      <c r="P269" t="s">
        <v>515</v>
      </c>
      <c r="Q269" t="s">
        <v>827</v>
      </c>
    </row>
    <row r="270" spans="2:17" ht="21.75" customHeight="1">
      <c r="B270" s="156" t="s">
        <v>870</v>
      </c>
      <c r="C270" s="178" t="s">
        <v>600</v>
      </c>
      <c r="D270" s="161" t="s">
        <v>408</v>
      </c>
      <c r="E270" s="161">
        <f>1*3</f>
        <v>3</v>
      </c>
      <c r="F270" s="162">
        <v>360</v>
      </c>
      <c r="G270" s="208">
        <f t="shared" si="38"/>
        <v>1080</v>
      </c>
      <c r="H270" s="202">
        <f t="shared" si="35"/>
        <v>267.99007444168734</v>
      </c>
      <c r="I270" s="161" t="s">
        <v>408</v>
      </c>
      <c r="J270" s="161">
        <v>2</v>
      </c>
      <c r="K270" s="162">
        <v>360</v>
      </c>
      <c r="L270" s="208">
        <f t="shared" si="39"/>
        <v>720</v>
      </c>
      <c r="M270" s="202">
        <f t="shared" si="36"/>
        <v>178.66004962779155</v>
      </c>
      <c r="N270" s="219">
        <f t="shared" si="37"/>
        <v>446.65012406947892</v>
      </c>
      <c r="O270" s="144"/>
      <c r="P270" t="s">
        <v>803</v>
      </c>
      <c r="Q270" t="s">
        <v>827</v>
      </c>
    </row>
    <row r="271" spans="2:17" ht="21.75" customHeight="1">
      <c r="B271" s="52" t="s">
        <v>871</v>
      </c>
      <c r="C271" s="178" t="s">
        <v>872</v>
      </c>
      <c r="D271" s="161" t="s">
        <v>492</v>
      </c>
      <c r="E271" s="161">
        <f>2*3</f>
        <v>6</v>
      </c>
      <c r="F271" s="162">
        <v>8</v>
      </c>
      <c r="G271" s="208">
        <f t="shared" si="38"/>
        <v>48</v>
      </c>
      <c r="H271" s="202">
        <f t="shared" si="35"/>
        <v>11.910669975186103</v>
      </c>
      <c r="I271" s="161" t="s">
        <v>492</v>
      </c>
      <c r="J271" s="161"/>
      <c r="K271" s="162">
        <v>8</v>
      </c>
      <c r="L271" s="208">
        <f t="shared" si="39"/>
        <v>0</v>
      </c>
      <c r="M271" s="202">
        <f t="shared" si="36"/>
        <v>0</v>
      </c>
      <c r="N271" s="219">
        <f t="shared" si="37"/>
        <v>11.910669975186103</v>
      </c>
      <c r="O271" s="144"/>
      <c r="P271" t="s">
        <v>515</v>
      </c>
      <c r="Q271" t="s">
        <v>827</v>
      </c>
    </row>
    <row r="272" spans="2:17" ht="21.75" customHeight="1">
      <c r="B272" s="156" t="s">
        <v>873</v>
      </c>
      <c r="C272" s="178" t="s">
        <v>546</v>
      </c>
      <c r="D272" s="161" t="s">
        <v>492</v>
      </c>
      <c r="E272" s="161">
        <f>4*3</f>
        <v>12</v>
      </c>
      <c r="F272" s="162">
        <v>7</v>
      </c>
      <c r="G272" s="208">
        <f t="shared" si="38"/>
        <v>84</v>
      </c>
      <c r="H272" s="202">
        <f t="shared" si="35"/>
        <v>20.843672456575682</v>
      </c>
      <c r="I272" s="161" t="s">
        <v>492</v>
      </c>
      <c r="J272" s="161"/>
      <c r="K272" s="162">
        <v>7</v>
      </c>
      <c r="L272" s="208">
        <f t="shared" si="39"/>
        <v>0</v>
      </c>
      <c r="M272" s="202">
        <f t="shared" si="36"/>
        <v>0</v>
      </c>
      <c r="N272" s="219">
        <f t="shared" si="37"/>
        <v>20.843672456575682</v>
      </c>
      <c r="O272" s="144"/>
      <c r="P272" t="s">
        <v>515</v>
      </c>
      <c r="Q272" t="s">
        <v>827</v>
      </c>
    </row>
    <row r="273" spans="2:17" ht="21.75" customHeight="1">
      <c r="B273" s="156" t="s">
        <v>874</v>
      </c>
      <c r="C273" s="178" t="s">
        <v>548</v>
      </c>
      <c r="D273" s="161" t="s">
        <v>492</v>
      </c>
      <c r="E273" s="161">
        <f>2*3</f>
        <v>6</v>
      </c>
      <c r="F273" s="162">
        <v>7</v>
      </c>
      <c r="G273" s="208">
        <f t="shared" si="38"/>
        <v>42</v>
      </c>
      <c r="H273" s="202">
        <f t="shared" si="35"/>
        <v>10.421836228287841</v>
      </c>
      <c r="I273" s="161" t="s">
        <v>492</v>
      </c>
      <c r="J273" s="161"/>
      <c r="K273" s="162">
        <v>7</v>
      </c>
      <c r="L273" s="208">
        <f t="shared" si="39"/>
        <v>0</v>
      </c>
      <c r="M273" s="202">
        <f t="shared" si="36"/>
        <v>0</v>
      </c>
      <c r="N273" s="219">
        <f t="shared" si="37"/>
        <v>10.421836228287841</v>
      </c>
      <c r="O273" s="144"/>
      <c r="P273" t="s">
        <v>515</v>
      </c>
      <c r="Q273" t="s">
        <v>827</v>
      </c>
    </row>
    <row r="274" spans="2:17" ht="21.75" customHeight="1">
      <c r="B274" s="156" t="s">
        <v>875</v>
      </c>
      <c r="C274" s="178" t="s">
        <v>876</v>
      </c>
      <c r="D274" s="161" t="s">
        <v>492</v>
      </c>
      <c r="E274" s="152">
        <f>6*3</f>
        <v>18</v>
      </c>
      <c r="F274" s="156">
        <v>11</v>
      </c>
      <c r="G274" s="208">
        <f t="shared" si="38"/>
        <v>198</v>
      </c>
      <c r="H274" s="202">
        <f t="shared" si="35"/>
        <v>49.131513647642677</v>
      </c>
      <c r="I274" s="161" t="s">
        <v>492</v>
      </c>
      <c r="J274" s="152"/>
      <c r="K274" s="156">
        <v>11</v>
      </c>
      <c r="L274" s="208">
        <f t="shared" si="39"/>
        <v>0</v>
      </c>
      <c r="M274" s="202">
        <f t="shared" si="36"/>
        <v>0</v>
      </c>
      <c r="N274" s="219">
        <f t="shared" si="37"/>
        <v>49.131513647642677</v>
      </c>
      <c r="O274" s="157"/>
      <c r="P274" t="s">
        <v>515</v>
      </c>
      <c r="Q274" t="s">
        <v>827</v>
      </c>
    </row>
    <row r="275" spans="2:17" ht="21.75" customHeight="1">
      <c r="B275" s="156" t="s">
        <v>877</v>
      </c>
      <c r="C275" s="178" t="s">
        <v>878</v>
      </c>
      <c r="D275" s="161" t="s">
        <v>492</v>
      </c>
      <c r="E275" s="161">
        <f>2*3</f>
        <v>6</v>
      </c>
      <c r="F275" s="162">
        <v>6.5</v>
      </c>
      <c r="G275" s="208">
        <f t="shared" si="38"/>
        <v>39</v>
      </c>
      <c r="H275" s="202">
        <f t="shared" si="35"/>
        <v>9.67741935483871</v>
      </c>
      <c r="I275" s="161" t="s">
        <v>492</v>
      </c>
      <c r="J275" s="161"/>
      <c r="K275" s="162">
        <v>6.5</v>
      </c>
      <c r="L275" s="208">
        <f t="shared" si="39"/>
        <v>0</v>
      </c>
      <c r="M275" s="202">
        <f t="shared" si="36"/>
        <v>0</v>
      </c>
      <c r="N275" s="219">
        <f t="shared" si="37"/>
        <v>9.67741935483871</v>
      </c>
      <c r="O275" s="144"/>
      <c r="P275" t="s">
        <v>515</v>
      </c>
      <c r="Q275" t="s">
        <v>827</v>
      </c>
    </row>
    <row r="276" spans="2:17" ht="21.75" customHeight="1">
      <c r="B276" s="156" t="s">
        <v>879</v>
      </c>
      <c r="C276" s="178" t="s">
        <v>558</v>
      </c>
      <c r="D276" s="161" t="s">
        <v>492</v>
      </c>
      <c r="E276" s="152">
        <f>3*3</f>
        <v>9</v>
      </c>
      <c r="F276" s="156">
        <v>8.6</v>
      </c>
      <c r="G276" s="208">
        <f t="shared" si="38"/>
        <v>77.399999999999991</v>
      </c>
      <c r="H276" s="202">
        <f t="shared" si="35"/>
        <v>19.205955334987589</v>
      </c>
      <c r="I276" s="161" t="s">
        <v>492</v>
      </c>
      <c r="J276" s="152"/>
      <c r="K276" s="156">
        <v>8.6</v>
      </c>
      <c r="L276" s="208">
        <f t="shared" si="39"/>
        <v>0</v>
      </c>
      <c r="M276" s="202">
        <f t="shared" si="36"/>
        <v>0</v>
      </c>
      <c r="N276" s="219">
        <f t="shared" si="37"/>
        <v>19.205955334987589</v>
      </c>
      <c r="O276" s="157"/>
      <c r="P276" t="s">
        <v>515</v>
      </c>
      <c r="Q276" t="s">
        <v>827</v>
      </c>
    </row>
    <row r="277" spans="2:17" ht="21.75" customHeight="1">
      <c r="B277" s="52" t="s">
        <v>880</v>
      </c>
      <c r="C277" s="60" t="s">
        <v>881</v>
      </c>
      <c r="D277" s="56" t="s">
        <v>492</v>
      </c>
      <c r="E277" s="56"/>
      <c r="F277" s="63">
        <v>2</v>
      </c>
      <c r="G277" s="53">
        <f t="shared" si="38"/>
        <v>0</v>
      </c>
      <c r="H277" s="202">
        <f t="shared" si="35"/>
        <v>0</v>
      </c>
      <c r="I277" s="56" t="s">
        <v>492</v>
      </c>
      <c r="J277" s="56">
        <f>70*3</f>
        <v>210</v>
      </c>
      <c r="K277" s="63">
        <v>2</v>
      </c>
      <c r="L277" s="53">
        <f t="shared" si="39"/>
        <v>420</v>
      </c>
      <c r="M277" s="202">
        <f t="shared" si="36"/>
        <v>104.2183622828784</v>
      </c>
      <c r="N277" s="219">
        <f t="shared" si="37"/>
        <v>104.2183622828784</v>
      </c>
      <c r="O277" s="144"/>
      <c r="P277" t="s">
        <v>515</v>
      </c>
      <c r="Q277" t="s">
        <v>827</v>
      </c>
    </row>
    <row r="278" spans="2:17" ht="21.75" customHeight="1">
      <c r="B278" s="156" t="s">
        <v>882</v>
      </c>
      <c r="C278" s="178" t="s">
        <v>576</v>
      </c>
      <c r="D278" s="161" t="s">
        <v>492</v>
      </c>
      <c r="E278" s="152"/>
      <c r="F278" s="156">
        <v>800</v>
      </c>
      <c r="G278" s="208">
        <f t="shared" si="38"/>
        <v>0</v>
      </c>
      <c r="H278" s="202">
        <f t="shared" si="35"/>
        <v>0</v>
      </c>
      <c r="I278" s="161" t="s">
        <v>492</v>
      </c>
      <c r="J278" s="152">
        <f>1*3</f>
        <v>3</v>
      </c>
      <c r="K278" s="156">
        <v>800</v>
      </c>
      <c r="L278" s="208">
        <f t="shared" si="39"/>
        <v>2400</v>
      </c>
      <c r="M278" s="202">
        <f t="shared" si="36"/>
        <v>595.53349875930519</v>
      </c>
      <c r="N278" s="219">
        <f t="shared" si="37"/>
        <v>595.53349875930519</v>
      </c>
      <c r="O278" s="157"/>
      <c r="P278" t="s">
        <v>577</v>
      </c>
      <c r="Q278" t="s">
        <v>827</v>
      </c>
    </row>
    <row r="279" spans="2:17" ht="21.75" customHeight="1">
      <c r="B279" s="156" t="s">
        <v>883</v>
      </c>
      <c r="C279" s="178" t="s">
        <v>579</v>
      </c>
      <c r="D279" s="161" t="s">
        <v>492</v>
      </c>
      <c r="E279" s="161"/>
      <c r="F279" s="162">
        <v>650</v>
      </c>
      <c r="G279" s="208">
        <f t="shared" si="38"/>
        <v>0</v>
      </c>
      <c r="H279" s="202">
        <f t="shared" si="35"/>
        <v>0</v>
      </c>
      <c r="I279" s="161" t="s">
        <v>492</v>
      </c>
      <c r="J279" s="161">
        <f>1*3</f>
        <v>3</v>
      </c>
      <c r="K279" s="162">
        <v>650</v>
      </c>
      <c r="L279" s="208">
        <f t="shared" si="39"/>
        <v>1950</v>
      </c>
      <c r="M279" s="202">
        <f t="shared" si="36"/>
        <v>483.87096774193543</v>
      </c>
      <c r="N279" s="219">
        <f t="shared" si="37"/>
        <v>483.87096774193543</v>
      </c>
      <c r="O279" s="144"/>
      <c r="P279" t="s">
        <v>577</v>
      </c>
      <c r="Q279" t="s">
        <v>827</v>
      </c>
    </row>
    <row r="280" spans="2:17" ht="21.75" customHeight="1">
      <c r="B280" s="156" t="s">
        <v>884</v>
      </c>
      <c r="C280" s="178" t="s">
        <v>582</v>
      </c>
      <c r="D280" s="161" t="s">
        <v>492</v>
      </c>
      <c r="E280" s="152"/>
      <c r="F280" s="156">
        <v>600</v>
      </c>
      <c r="G280" s="208">
        <f t="shared" si="38"/>
        <v>0</v>
      </c>
      <c r="H280" s="202">
        <f t="shared" si="35"/>
        <v>0</v>
      </c>
      <c r="I280" s="161" t="s">
        <v>492</v>
      </c>
      <c r="J280" s="152">
        <f>4*3</f>
        <v>12</v>
      </c>
      <c r="K280" s="156">
        <v>600</v>
      </c>
      <c r="L280" s="208">
        <f t="shared" si="39"/>
        <v>7200</v>
      </c>
      <c r="M280" s="202">
        <f t="shared" si="36"/>
        <v>1786.6004962779155</v>
      </c>
      <c r="N280" s="219">
        <f t="shared" si="37"/>
        <v>1786.6004962779155</v>
      </c>
      <c r="O280" s="157"/>
      <c r="P280" t="s">
        <v>582</v>
      </c>
      <c r="Q280" t="s">
        <v>827</v>
      </c>
    </row>
    <row r="281" spans="2:17" ht="21.75" customHeight="1">
      <c r="B281" s="37" t="s">
        <v>885</v>
      </c>
      <c r="C281" s="275" t="s">
        <v>603</v>
      </c>
      <c r="D281" s="231" t="s">
        <v>604</v>
      </c>
      <c r="E281" s="231">
        <f>72/2</f>
        <v>36</v>
      </c>
      <c r="F281" s="37">
        <v>75</v>
      </c>
      <c r="G281" s="41">
        <f t="shared" si="38"/>
        <v>2700</v>
      </c>
      <c r="H281" s="202">
        <f t="shared" si="35"/>
        <v>669.97518610421832</v>
      </c>
      <c r="I281" s="231" t="s">
        <v>604</v>
      </c>
      <c r="J281" s="231">
        <v>36</v>
      </c>
      <c r="K281" s="37">
        <v>75</v>
      </c>
      <c r="L281" s="41">
        <f t="shared" si="39"/>
        <v>2700</v>
      </c>
      <c r="M281" s="202">
        <f t="shared" si="36"/>
        <v>669.97518610421832</v>
      </c>
      <c r="N281" s="200">
        <f t="shared" si="37"/>
        <v>1339.9503722084366</v>
      </c>
      <c r="O281" s="229"/>
      <c r="P281" t="s">
        <v>530</v>
      </c>
      <c r="Q281" t="s">
        <v>827</v>
      </c>
    </row>
    <row r="282" spans="2:17" ht="21.75" customHeight="1">
      <c r="B282" s="37" t="s">
        <v>886</v>
      </c>
      <c r="C282" s="275" t="s">
        <v>887</v>
      </c>
      <c r="D282" s="231" t="s">
        <v>604</v>
      </c>
      <c r="E282" s="231">
        <f>36/2</f>
        <v>18</v>
      </c>
      <c r="F282" s="37">
        <v>70</v>
      </c>
      <c r="G282" s="41">
        <f t="shared" si="38"/>
        <v>1260</v>
      </c>
      <c r="H282" s="202">
        <f t="shared" si="35"/>
        <v>312.65508684863522</v>
      </c>
      <c r="I282" s="231" t="s">
        <v>604</v>
      </c>
      <c r="J282" s="231">
        <v>18</v>
      </c>
      <c r="K282" s="37">
        <v>70</v>
      </c>
      <c r="L282" s="41">
        <f t="shared" si="39"/>
        <v>1260</v>
      </c>
      <c r="M282" s="202">
        <f t="shared" si="36"/>
        <v>312.65508684863522</v>
      </c>
      <c r="N282" s="200">
        <f t="shared" si="37"/>
        <v>625.31017369727044</v>
      </c>
      <c r="O282" s="229"/>
      <c r="P282" t="s">
        <v>530</v>
      </c>
      <c r="Q282" t="s">
        <v>827</v>
      </c>
    </row>
    <row r="283" spans="2:17" ht="21.75" customHeight="1">
      <c r="B283" s="37" t="s">
        <v>888</v>
      </c>
      <c r="C283" s="275" t="s">
        <v>610</v>
      </c>
      <c r="D283" s="231" t="s">
        <v>604</v>
      </c>
      <c r="E283" s="231">
        <f>1*3</f>
        <v>3</v>
      </c>
      <c r="F283" s="37">
        <v>70</v>
      </c>
      <c r="G283" s="41">
        <f t="shared" si="38"/>
        <v>210</v>
      </c>
      <c r="H283" s="202">
        <f t="shared" si="35"/>
        <v>52.109181141439201</v>
      </c>
      <c r="I283" s="231" t="s">
        <v>604</v>
      </c>
      <c r="J283" s="231"/>
      <c r="K283" s="37">
        <v>70</v>
      </c>
      <c r="L283" s="41">
        <f t="shared" si="39"/>
        <v>0</v>
      </c>
      <c r="M283" s="202">
        <f t="shared" si="36"/>
        <v>0</v>
      </c>
      <c r="N283" s="200">
        <f t="shared" si="37"/>
        <v>52.109181141439201</v>
      </c>
      <c r="O283" s="229"/>
      <c r="P283" t="s">
        <v>530</v>
      </c>
      <c r="Q283" t="s">
        <v>827</v>
      </c>
    </row>
    <row r="284" spans="2:17" ht="21.75" customHeight="1">
      <c r="B284" s="37" t="s">
        <v>889</v>
      </c>
      <c r="C284" s="275" t="s">
        <v>612</v>
      </c>
      <c r="D284" s="231" t="s">
        <v>604</v>
      </c>
      <c r="E284" s="231">
        <v>3</v>
      </c>
      <c r="F284" s="37">
        <v>70</v>
      </c>
      <c r="G284" s="41">
        <f t="shared" si="38"/>
        <v>210</v>
      </c>
      <c r="H284" s="202">
        <f t="shared" si="35"/>
        <v>52.109181141439201</v>
      </c>
      <c r="I284" s="231" t="s">
        <v>604</v>
      </c>
      <c r="J284" s="231">
        <v>3</v>
      </c>
      <c r="K284" s="37">
        <v>70</v>
      </c>
      <c r="L284" s="41">
        <f t="shared" si="39"/>
        <v>210</v>
      </c>
      <c r="M284" s="202">
        <f t="shared" si="36"/>
        <v>52.109181141439201</v>
      </c>
      <c r="N284" s="200">
        <f t="shared" si="37"/>
        <v>104.2183622828784</v>
      </c>
      <c r="O284" s="229"/>
      <c r="P284" t="s">
        <v>530</v>
      </c>
      <c r="Q284" t="s">
        <v>827</v>
      </c>
    </row>
    <row r="285" spans="2:17" ht="21.75" customHeight="1">
      <c r="B285" s="37" t="s">
        <v>890</v>
      </c>
      <c r="C285" s="275" t="s">
        <v>891</v>
      </c>
      <c r="D285" s="231" t="s">
        <v>604</v>
      </c>
      <c r="E285" s="231">
        <v>2.65</v>
      </c>
      <c r="F285" s="37">
        <v>70</v>
      </c>
      <c r="G285" s="41">
        <f t="shared" si="38"/>
        <v>185.5</v>
      </c>
      <c r="H285" s="202">
        <f t="shared" si="35"/>
        <v>46.029776674937963</v>
      </c>
      <c r="I285" s="231" t="s">
        <v>604</v>
      </c>
      <c r="J285" s="231"/>
      <c r="K285" s="37">
        <v>70</v>
      </c>
      <c r="L285" s="41">
        <f t="shared" si="39"/>
        <v>0</v>
      </c>
      <c r="M285" s="202">
        <f t="shared" si="36"/>
        <v>0</v>
      </c>
      <c r="N285" s="200">
        <f t="shared" si="37"/>
        <v>46.029776674937963</v>
      </c>
      <c r="O285" s="229"/>
      <c r="P285" t="s">
        <v>530</v>
      </c>
      <c r="Q285" t="s">
        <v>827</v>
      </c>
    </row>
    <row r="286" spans="2:17" ht="21.75" customHeight="1">
      <c r="B286" s="52" t="s">
        <v>890</v>
      </c>
      <c r="C286" s="62" t="s">
        <v>892</v>
      </c>
      <c r="D286" s="51" t="s">
        <v>604</v>
      </c>
      <c r="E286" s="47">
        <f>9-E285</f>
        <v>6.35</v>
      </c>
      <c r="F286" s="45">
        <v>70</v>
      </c>
      <c r="G286" s="49">
        <f t="shared" si="38"/>
        <v>444.5</v>
      </c>
      <c r="H286" s="214">
        <f t="shared" si="35"/>
        <v>110.29776674937965</v>
      </c>
      <c r="I286" s="51" t="s">
        <v>604</v>
      </c>
      <c r="J286" s="47">
        <f>9-J285</f>
        <v>9</v>
      </c>
      <c r="K286" s="45">
        <v>70</v>
      </c>
      <c r="L286" s="49">
        <f t="shared" si="39"/>
        <v>630</v>
      </c>
      <c r="M286" s="214">
        <f t="shared" si="36"/>
        <v>156.32754342431761</v>
      </c>
      <c r="N286" s="263">
        <f t="shared" si="37"/>
        <v>266.62531017369724</v>
      </c>
      <c r="O286" s="157"/>
      <c r="P286" t="s">
        <v>515</v>
      </c>
      <c r="Q286" t="s">
        <v>827</v>
      </c>
    </row>
    <row r="287" spans="2:17" ht="21.75" customHeight="1">
      <c r="B287" s="32" t="s">
        <v>893</v>
      </c>
      <c r="C287" s="67" t="s">
        <v>665</v>
      </c>
      <c r="D287" s="69"/>
      <c r="E287" s="69"/>
      <c r="F287" s="69"/>
      <c r="G287" s="69"/>
      <c r="H287" s="69"/>
      <c r="I287" s="69"/>
      <c r="J287" s="69"/>
      <c r="K287" s="69"/>
      <c r="L287" s="69"/>
      <c r="M287" s="69"/>
      <c r="N287" s="69">
        <f t="shared" si="37"/>
        <v>0</v>
      </c>
      <c r="O287" s="245"/>
      <c r="Q287" t="s">
        <v>827</v>
      </c>
    </row>
    <row r="288" spans="2:17" ht="21.75" customHeight="1">
      <c r="B288" s="52" t="s">
        <v>894</v>
      </c>
      <c r="C288" s="60" t="s">
        <v>895</v>
      </c>
      <c r="I288" s="56" t="s">
        <v>492</v>
      </c>
      <c r="J288" s="51">
        <f>13*3</f>
        <v>39</v>
      </c>
      <c r="K288" s="52">
        <v>27</v>
      </c>
      <c r="L288" s="53">
        <f t="shared" ref="L288:L299" si="40">J288*K288</f>
        <v>1053</v>
      </c>
      <c r="M288" s="202">
        <f t="shared" ref="M288:M299" si="41">L288/$A$5</f>
        <v>261.29032258064512</v>
      </c>
      <c r="N288" s="219">
        <f t="shared" si="37"/>
        <v>261.29032258064512</v>
      </c>
      <c r="O288" s="157"/>
      <c r="P288" t="s">
        <v>515</v>
      </c>
      <c r="Q288" t="s">
        <v>827</v>
      </c>
    </row>
    <row r="289" spans="2:17" ht="21.75" customHeight="1">
      <c r="B289" s="52" t="s">
        <v>896</v>
      </c>
      <c r="C289" s="60" t="s">
        <v>897</v>
      </c>
      <c r="I289" s="56" t="s">
        <v>492</v>
      </c>
      <c r="J289" s="56">
        <f>3*3</f>
        <v>9</v>
      </c>
      <c r="K289" s="63">
        <v>27</v>
      </c>
      <c r="L289" s="53">
        <f t="shared" si="40"/>
        <v>243</v>
      </c>
      <c r="M289" s="202">
        <f t="shared" si="41"/>
        <v>60.297766749379647</v>
      </c>
      <c r="N289" s="219">
        <f t="shared" si="37"/>
        <v>60.297766749379647</v>
      </c>
      <c r="O289" s="144"/>
      <c r="P289" t="s">
        <v>515</v>
      </c>
      <c r="Q289" t="s">
        <v>827</v>
      </c>
    </row>
    <row r="290" spans="2:17" ht="21.75" customHeight="1">
      <c r="B290" s="52" t="s">
        <v>898</v>
      </c>
      <c r="C290" s="178" t="s">
        <v>572</v>
      </c>
      <c r="D290" s="276"/>
      <c r="E290" s="276"/>
      <c r="F290" s="276"/>
      <c r="G290" s="276"/>
      <c r="H290" s="276"/>
      <c r="I290" s="161" t="s">
        <v>492</v>
      </c>
      <c r="J290" s="152">
        <f>4*3</f>
        <v>12</v>
      </c>
      <c r="K290" s="156">
        <v>25</v>
      </c>
      <c r="L290" s="208">
        <f t="shared" si="40"/>
        <v>300</v>
      </c>
      <c r="M290" s="202">
        <f t="shared" si="41"/>
        <v>74.441687344913149</v>
      </c>
      <c r="N290" s="219">
        <f t="shared" si="37"/>
        <v>74.441687344913149</v>
      </c>
      <c r="O290" s="157"/>
      <c r="P290" t="s">
        <v>515</v>
      </c>
      <c r="Q290" t="s">
        <v>827</v>
      </c>
    </row>
    <row r="291" spans="2:17" ht="21.75" customHeight="1">
      <c r="B291" s="52" t="s">
        <v>899</v>
      </c>
      <c r="C291" s="178" t="s">
        <v>708</v>
      </c>
      <c r="D291" s="276"/>
      <c r="E291" s="276"/>
      <c r="F291" s="276"/>
      <c r="G291" s="276"/>
      <c r="H291" s="276"/>
      <c r="I291" s="161" t="s">
        <v>492</v>
      </c>
      <c r="J291" s="161">
        <f>4*3</f>
        <v>12</v>
      </c>
      <c r="K291" s="162">
        <v>10</v>
      </c>
      <c r="L291" s="208">
        <f t="shared" si="40"/>
        <v>120</v>
      </c>
      <c r="M291" s="202">
        <f t="shared" si="41"/>
        <v>29.776674937965257</v>
      </c>
      <c r="N291" s="219">
        <f t="shared" si="37"/>
        <v>29.776674937965257</v>
      </c>
      <c r="O291" s="144"/>
      <c r="P291" t="s">
        <v>515</v>
      </c>
      <c r="Q291" t="s">
        <v>827</v>
      </c>
    </row>
    <row r="292" spans="2:17" ht="21.75" customHeight="1">
      <c r="B292" s="52" t="s">
        <v>900</v>
      </c>
      <c r="C292" s="178" t="s">
        <v>713</v>
      </c>
      <c r="D292" s="276"/>
      <c r="E292" s="276"/>
      <c r="F292" s="276"/>
      <c r="G292" s="276"/>
      <c r="H292" s="276"/>
      <c r="I292" s="161" t="s">
        <v>492</v>
      </c>
      <c r="J292" s="152">
        <f t="shared" ref="J292:J299" si="42">1*3</f>
        <v>3</v>
      </c>
      <c r="K292" s="156">
        <v>500</v>
      </c>
      <c r="L292" s="208">
        <f t="shared" si="40"/>
        <v>1500</v>
      </c>
      <c r="M292" s="202">
        <f t="shared" si="41"/>
        <v>372.20843672456573</v>
      </c>
      <c r="N292" s="219">
        <f t="shared" si="37"/>
        <v>372.20843672456573</v>
      </c>
      <c r="O292" s="157"/>
      <c r="P292" t="s">
        <v>714</v>
      </c>
      <c r="Q292" t="s">
        <v>827</v>
      </c>
    </row>
    <row r="293" spans="2:17" ht="21.75" customHeight="1">
      <c r="B293" s="156" t="s">
        <v>901</v>
      </c>
      <c r="C293" s="178" t="s">
        <v>902</v>
      </c>
      <c r="D293" s="276"/>
      <c r="E293" s="276"/>
      <c r="F293" s="276"/>
      <c r="G293" s="276"/>
      <c r="H293" s="276"/>
      <c r="I293" s="161" t="s">
        <v>492</v>
      </c>
      <c r="J293" s="161">
        <f t="shared" si="42"/>
        <v>3</v>
      </c>
      <c r="K293" s="162">
        <v>245</v>
      </c>
      <c r="L293" s="208">
        <f t="shared" si="40"/>
        <v>735</v>
      </c>
      <c r="M293" s="235">
        <f t="shared" si="41"/>
        <v>182.38213399503721</v>
      </c>
      <c r="N293" s="219">
        <f t="shared" si="37"/>
        <v>182.38213399503721</v>
      </c>
      <c r="O293" s="144"/>
      <c r="P293" t="s">
        <v>714</v>
      </c>
      <c r="Q293" t="s">
        <v>827</v>
      </c>
    </row>
    <row r="294" spans="2:17" ht="21.75" customHeight="1">
      <c r="B294" s="156" t="s">
        <v>903</v>
      </c>
      <c r="C294" s="178" t="s">
        <v>591</v>
      </c>
      <c r="D294" s="276"/>
      <c r="E294" s="276"/>
      <c r="F294" s="276"/>
      <c r="G294" s="276"/>
      <c r="H294" s="276"/>
      <c r="I294" s="161" t="s">
        <v>492</v>
      </c>
      <c r="J294" s="161">
        <f t="shared" si="42"/>
        <v>3</v>
      </c>
      <c r="K294" s="162">
        <v>60</v>
      </c>
      <c r="L294" s="208">
        <f t="shared" si="40"/>
        <v>180</v>
      </c>
      <c r="M294" s="235">
        <f t="shared" si="41"/>
        <v>44.665012406947888</v>
      </c>
      <c r="N294" s="219">
        <f t="shared" si="37"/>
        <v>44.665012406947888</v>
      </c>
      <c r="O294" s="144"/>
      <c r="P294" t="s">
        <v>714</v>
      </c>
      <c r="Q294" t="s">
        <v>827</v>
      </c>
    </row>
    <row r="295" spans="2:17" ht="21.75" customHeight="1">
      <c r="B295" s="156" t="s">
        <v>904</v>
      </c>
      <c r="C295" s="178" t="s">
        <v>905</v>
      </c>
      <c r="D295" s="276"/>
      <c r="E295" s="276"/>
      <c r="F295" s="276"/>
      <c r="G295" s="276"/>
      <c r="H295" s="276"/>
      <c r="I295" s="161" t="s">
        <v>492</v>
      </c>
      <c r="J295" s="152">
        <f t="shared" si="42"/>
        <v>3</v>
      </c>
      <c r="K295" s="156">
        <v>100</v>
      </c>
      <c r="L295" s="208">
        <f t="shared" si="40"/>
        <v>300</v>
      </c>
      <c r="M295" s="235">
        <f t="shared" si="41"/>
        <v>74.441687344913149</v>
      </c>
      <c r="N295" s="219">
        <f t="shared" si="37"/>
        <v>74.441687344913149</v>
      </c>
      <c r="O295" s="157"/>
      <c r="P295" t="s">
        <v>714</v>
      </c>
      <c r="Q295" t="s">
        <v>827</v>
      </c>
    </row>
    <row r="296" spans="2:17" ht="21.75" customHeight="1">
      <c r="B296" s="156" t="s">
        <v>906</v>
      </c>
      <c r="C296" s="178" t="s">
        <v>719</v>
      </c>
      <c r="D296" s="276"/>
      <c r="E296" s="276"/>
      <c r="F296" s="276"/>
      <c r="G296" s="276"/>
      <c r="H296" s="276"/>
      <c r="I296" s="161" t="s">
        <v>492</v>
      </c>
      <c r="J296" s="161">
        <f t="shared" si="42"/>
        <v>3</v>
      </c>
      <c r="K296" s="162">
        <v>135</v>
      </c>
      <c r="L296" s="208">
        <f t="shared" si="40"/>
        <v>405</v>
      </c>
      <c r="M296" s="235">
        <f t="shared" si="41"/>
        <v>100.49627791563275</v>
      </c>
      <c r="N296" s="219">
        <f t="shared" si="37"/>
        <v>100.49627791563275</v>
      </c>
      <c r="O296" s="144"/>
      <c r="P296" t="s">
        <v>515</v>
      </c>
      <c r="Q296" t="s">
        <v>827</v>
      </c>
    </row>
    <row r="297" spans="2:17" ht="21.75" customHeight="1">
      <c r="B297" s="156" t="s">
        <v>907</v>
      </c>
      <c r="C297" s="178" t="s">
        <v>721</v>
      </c>
      <c r="D297" s="276"/>
      <c r="E297" s="276"/>
      <c r="F297" s="276"/>
      <c r="G297" s="276"/>
      <c r="H297" s="276"/>
      <c r="I297" s="161" t="s">
        <v>492</v>
      </c>
      <c r="J297" s="152">
        <f t="shared" si="42"/>
        <v>3</v>
      </c>
      <c r="K297" s="156">
        <v>70</v>
      </c>
      <c r="L297" s="208">
        <f t="shared" si="40"/>
        <v>210</v>
      </c>
      <c r="M297" s="235">
        <f t="shared" si="41"/>
        <v>52.109181141439201</v>
      </c>
      <c r="N297" s="219">
        <f t="shared" si="37"/>
        <v>52.109181141439201</v>
      </c>
      <c r="O297" s="157"/>
      <c r="P297" t="s">
        <v>714</v>
      </c>
      <c r="Q297" t="s">
        <v>827</v>
      </c>
    </row>
    <row r="298" spans="2:17" ht="21.75" customHeight="1">
      <c r="B298" s="52" t="s">
        <v>908</v>
      </c>
      <c r="C298" s="60" t="s">
        <v>723</v>
      </c>
      <c r="I298" s="56" t="s">
        <v>492</v>
      </c>
      <c r="J298" s="56">
        <f t="shared" si="42"/>
        <v>3</v>
      </c>
      <c r="K298" s="57">
        <v>1780</v>
      </c>
      <c r="L298" s="53">
        <f t="shared" si="40"/>
        <v>5340</v>
      </c>
      <c r="M298" s="202">
        <f t="shared" si="41"/>
        <v>1325.062034739454</v>
      </c>
      <c r="N298" s="219">
        <f t="shared" si="37"/>
        <v>1325.062034739454</v>
      </c>
      <c r="O298" s="144"/>
      <c r="P298" t="s">
        <v>909</v>
      </c>
      <c r="Q298" t="s">
        <v>827</v>
      </c>
    </row>
    <row r="299" spans="2:17" ht="21.75" customHeight="1">
      <c r="B299" s="52" t="s">
        <v>910</v>
      </c>
      <c r="C299" s="60" t="s">
        <v>544</v>
      </c>
      <c r="I299" s="56" t="s">
        <v>408</v>
      </c>
      <c r="J299" s="56">
        <f t="shared" si="42"/>
        <v>3</v>
      </c>
      <c r="K299" s="63">
        <v>360</v>
      </c>
      <c r="L299" s="53">
        <f t="shared" si="40"/>
        <v>1080</v>
      </c>
      <c r="M299" s="202">
        <f t="shared" si="41"/>
        <v>267.99007444168734</v>
      </c>
      <c r="N299" s="219">
        <f t="shared" si="37"/>
        <v>267.99007444168734</v>
      </c>
      <c r="O299" s="144"/>
      <c r="P299" t="s">
        <v>911</v>
      </c>
      <c r="Q299" t="s">
        <v>827</v>
      </c>
    </row>
    <row r="300" spans="2:17" ht="21.75" customHeight="1">
      <c r="B300" s="32" t="s">
        <v>912</v>
      </c>
      <c r="C300" s="71" t="s">
        <v>616</v>
      </c>
      <c r="D300" s="72"/>
      <c r="E300" s="72"/>
      <c r="F300" s="72"/>
      <c r="G300" s="72"/>
      <c r="H300" s="72"/>
      <c r="I300" s="72"/>
      <c r="J300" s="72"/>
      <c r="K300" s="72"/>
      <c r="L300" s="72"/>
      <c r="M300" s="72"/>
      <c r="N300" s="72">
        <f t="shared" si="37"/>
        <v>0</v>
      </c>
      <c r="O300" s="234"/>
      <c r="Q300" t="s">
        <v>827</v>
      </c>
    </row>
    <row r="301" spans="2:17" ht="21.75" customHeight="1">
      <c r="B301" s="52" t="s">
        <v>913</v>
      </c>
      <c r="C301" s="60" t="s">
        <v>618</v>
      </c>
      <c r="I301" s="56" t="s">
        <v>492</v>
      </c>
      <c r="J301" s="51">
        <f>1*3</f>
        <v>3</v>
      </c>
      <c r="K301" s="64">
        <v>1810</v>
      </c>
      <c r="L301" s="53">
        <f t="shared" ref="L301:L321" si="43">J301*K301</f>
        <v>5430</v>
      </c>
      <c r="M301" s="202">
        <f t="shared" ref="M301:M321" si="44">L301/$A$5</f>
        <v>1347.394540942928</v>
      </c>
      <c r="N301" s="219">
        <f t="shared" si="37"/>
        <v>1347.394540942928</v>
      </c>
      <c r="O301" s="157"/>
      <c r="P301" t="s">
        <v>619</v>
      </c>
      <c r="Q301" t="s">
        <v>827</v>
      </c>
    </row>
    <row r="302" spans="2:17" ht="21.75" customHeight="1">
      <c r="B302" s="156" t="s">
        <v>914</v>
      </c>
      <c r="C302" s="178" t="s">
        <v>621</v>
      </c>
      <c r="D302" s="276"/>
      <c r="E302" s="276"/>
      <c r="F302" s="276"/>
      <c r="G302" s="276"/>
      <c r="H302" s="276"/>
      <c r="I302" s="161" t="s">
        <v>492</v>
      </c>
      <c r="J302" s="161">
        <f>7*3</f>
        <v>21</v>
      </c>
      <c r="K302" s="162">
        <v>6.8</v>
      </c>
      <c r="L302" s="208">
        <f t="shared" si="43"/>
        <v>142.79999999999998</v>
      </c>
      <c r="M302" s="202">
        <f t="shared" si="44"/>
        <v>35.434243176178654</v>
      </c>
      <c r="N302" s="219">
        <f t="shared" si="37"/>
        <v>35.434243176178654</v>
      </c>
      <c r="O302" s="144"/>
      <c r="P302" t="s">
        <v>622</v>
      </c>
      <c r="Q302" t="s">
        <v>827</v>
      </c>
    </row>
    <row r="303" spans="2:17" ht="21.75" customHeight="1">
      <c r="B303" s="156" t="s">
        <v>915</v>
      </c>
      <c r="C303" s="178" t="s">
        <v>624</v>
      </c>
      <c r="D303" s="276"/>
      <c r="E303" s="276"/>
      <c r="F303" s="276"/>
      <c r="G303" s="276"/>
      <c r="H303" s="276"/>
      <c r="I303" s="161" t="s">
        <v>492</v>
      </c>
      <c r="J303" s="152">
        <f>15*3</f>
        <v>45</v>
      </c>
      <c r="K303" s="156">
        <v>0.5</v>
      </c>
      <c r="L303" s="208">
        <f t="shared" si="43"/>
        <v>22.5</v>
      </c>
      <c r="M303" s="202">
        <f t="shared" si="44"/>
        <v>5.583126550868486</v>
      </c>
      <c r="N303" s="219">
        <f t="shared" si="37"/>
        <v>5.583126550868486</v>
      </c>
      <c r="O303" s="157"/>
      <c r="P303" t="s">
        <v>622</v>
      </c>
      <c r="Q303" t="s">
        <v>827</v>
      </c>
    </row>
    <row r="304" spans="2:17" ht="21.75" customHeight="1">
      <c r="B304" s="156" t="s">
        <v>916</v>
      </c>
      <c r="C304" s="178" t="s">
        <v>626</v>
      </c>
      <c r="D304" s="276"/>
      <c r="E304" s="276"/>
      <c r="F304" s="276"/>
      <c r="G304" s="276"/>
      <c r="H304" s="276"/>
      <c r="I304" s="161" t="s">
        <v>492</v>
      </c>
      <c r="J304" s="161">
        <f>6*3</f>
        <v>18</v>
      </c>
      <c r="K304" s="162">
        <v>0.75</v>
      </c>
      <c r="L304" s="208">
        <f t="shared" si="43"/>
        <v>13.5</v>
      </c>
      <c r="M304" s="202">
        <f t="shared" si="44"/>
        <v>3.3498759305210917</v>
      </c>
      <c r="N304" s="219">
        <f t="shared" si="37"/>
        <v>3.3498759305210917</v>
      </c>
      <c r="O304" s="144"/>
      <c r="P304" t="s">
        <v>622</v>
      </c>
      <c r="Q304" t="s">
        <v>827</v>
      </c>
    </row>
    <row r="305" spans="2:17" ht="21.75" customHeight="1">
      <c r="B305" s="156" t="s">
        <v>917</v>
      </c>
      <c r="C305" s="178" t="s">
        <v>628</v>
      </c>
      <c r="D305" s="276"/>
      <c r="E305" s="276"/>
      <c r="F305" s="276"/>
      <c r="G305" s="276"/>
      <c r="H305" s="276"/>
      <c r="I305" s="161" t="s">
        <v>492</v>
      </c>
      <c r="J305" s="152">
        <f>3*3</f>
        <v>9</v>
      </c>
      <c r="K305" s="156">
        <v>2.8</v>
      </c>
      <c r="L305" s="208">
        <f t="shared" si="43"/>
        <v>25.2</v>
      </c>
      <c r="M305" s="202">
        <f t="shared" si="44"/>
        <v>6.2531017369727042</v>
      </c>
      <c r="N305" s="219">
        <f t="shared" si="37"/>
        <v>6.2531017369727042</v>
      </c>
      <c r="O305" s="157"/>
      <c r="P305" t="s">
        <v>622</v>
      </c>
      <c r="Q305" t="s">
        <v>827</v>
      </c>
    </row>
    <row r="306" spans="2:17" ht="21.75" customHeight="1">
      <c r="B306" s="156" t="s">
        <v>918</v>
      </c>
      <c r="C306" s="178" t="s">
        <v>919</v>
      </c>
      <c r="D306" s="276"/>
      <c r="E306" s="276"/>
      <c r="F306" s="276"/>
      <c r="G306" s="276"/>
      <c r="H306" s="276"/>
      <c r="I306" s="161" t="s">
        <v>492</v>
      </c>
      <c r="J306" s="161">
        <f>3*3</f>
        <v>9</v>
      </c>
      <c r="K306" s="162">
        <v>2.8</v>
      </c>
      <c r="L306" s="208">
        <f t="shared" si="43"/>
        <v>25.2</v>
      </c>
      <c r="M306" s="202">
        <f t="shared" si="44"/>
        <v>6.2531017369727042</v>
      </c>
      <c r="N306" s="219">
        <f t="shared" si="37"/>
        <v>6.2531017369727042</v>
      </c>
      <c r="O306" s="144"/>
      <c r="P306" t="s">
        <v>622</v>
      </c>
      <c r="Q306" t="s">
        <v>827</v>
      </c>
    </row>
    <row r="307" spans="2:17" ht="21.75" customHeight="1">
      <c r="B307" s="156" t="s">
        <v>920</v>
      </c>
      <c r="C307" s="178" t="s">
        <v>632</v>
      </c>
      <c r="D307" s="276"/>
      <c r="E307" s="276"/>
      <c r="F307" s="276"/>
      <c r="G307" s="276"/>
      <c r="H307" s="276"/>
      <c r="I307" s="161" t="s">
        <v>492</v>
      </c>
      <c r="J307" s="152">
        <f>3*3</f>
        <v>9</v>
      </c>
      <c r="K307" s="156">
        <v>10</v>
      </c>
      <c r="L307" s="208">
        <f t="shared" si="43"/>
        <v>90</v>
      </c>
      <c r="M307" s="202">
        <f t="shared" si="44"/>
        <v>22.332506203473944</v>
      </c>
      <c r="N307" s="219">
        <f t="shared" si="37"/>
        <v>22.332506203473944</v>
      </c>
      <c r="O307" s="157"/>
      <c r="P307" t="s">
        <v>622</v>
      </c>
      <c r="Q307" t="s">
        <v>827</v>
      </c>
    </row>
    <row r="308" spans="2:17" ht="21.75" customHeight="1">
      <c r="B308" s="156" t="s">
        <v>921</v>
      </c>
      <c r="C308" s="178" t="s">
        <v>634</v>
      </c>
      <c r="D308" s="276"/>
      <c r="E308" s="276"/>
      <c r="F308" s="276"/>
      <c r="G308" s="276"/>
      <c r="H308" s="276"/>
      <c r="I308" s="161" t="s">
        <v>492</v>
      </c>
      <c r="J308" s="161">
        <f>3*3</f>
        <v>9</v>
      </c>
      <c r="K308" s="162">
        <v>20</v>
      </c>
      <c r="L308" s="208">
        <f t="shared" si="43"/>
        <v>180</v>
      </c>
      <c r="M308" s="202">
        <f t="shared" si="44"/>
        <v>44.665012406947888</v>
      </c>
      <c r="N308" s="219">
        <f t="shared" si="37"/>
        <v>44.665012406947888</v>
      </c>
      <c r="O308" s="144"/>
      <c r="P308" t="s">
        <v>622</v>
      </c>
      <c r="Q308" t="s">
        <v>827</v>
      </c>
    </row>
    <row r="309" spans="2:17" ht="21.75" customHeight="1">
      <c r="B309" s="156" t="s">
        <v>922</v>
      </c>
      <c r="C309" s="178" t="s">
        <v>636</v>
      </c>
      <c r="D309" s="276"/>
      <c r="E309" s="276"/>
      <c r="F309" s="276"/>
      <c r="G309" s="276"/>
      <c r="H309" s="276"/>
      <c r="I309" s="161" t="s">
        <v>492</v>
      </c>
      <c r="J309" s="161">
        <f>1*3</f>
        <v>3</v>
      </c>
      <c r="K309" s="162">
        <v>80</v>
      </c>
      <c r="L309" s="208">
        <f t="shared" si="43"/>
        <v>240</v>
      </c>
      <c r="M309" s="202">
        <f t="shared" si="44"/>
        <v>59.553349875930515</v>
      </c>
      <c r="N309" s="219">
        <f t="shared" si="37"/>
        <v>59.553349875930515</v>
      </c>
      <c r="O309" s="144"/>
      <c r="P309" t="s">
        <v>622</v>
      </c>
      <c r="Q309" t="s">
        <v>827</v>
      </c>
    </row>
    <row r="310" spans="2:17" ht="21.75" customHeight="1">
      <c r="B310" s="156" t="s">
        <v>923</v>
      </c>
      <c r="C310" s="178" t="s">
        <v>638</v>
      </c>
      <c r="D310" s="276"/>
      <c r="E310" s="276"/>
      <c r="F310" s="276"/>
      <c r="G310" s="276"/>
      <c r="H310" s="276"/>
      <c r="I310" s="161" t="s">
        <v>492</v>
      </c>
      <c r="J310" s="152">
        <f>2*3</f>
        <v>6</v>
      </c>
      <c r="K310" s="156">
        <v>10</v>
      </c>
      <c r="L310" s="208">
        <f t="shared" si="43"/>
        <v>60</v>
      </c>
      <c r="M310" s="202">
        <f t="shared" si="44"/>
        <v>14.888337468982629</v>
      </c>
      <c r="N310" s="219">
        <f t="shared" si="37"/>
        <v>14.888337468982629</v>
      </c>
      <c r="O310" s="157"/>
      <c r="P310" t="s">
        <v>622</v>
      </c>
      <c r="Q310" t="s">
        <v>827</v>
      </c>
    </row>
    <row r="311" spans="2:17" ht="21.75" customHeight="1">
      <c r="B311" s="156" t="s">
        <v>924</v>
      </c>
      <c r="C311" s="178" t="s">
        <v>640</v>
      </c>
      <c r="D311" s="276"/>
      <c r="E311" s="276"/>
      <c r="F311" s="276"/>
      <c r="G311" s="276"/>
      <c r="H311" s="276"/>
      <c r="I311" s="161" t="s">
        <v>492</v>
      </c>
      <c r="J311" s="152">
        <f>4*3</f>
        <v>12</v>
      </c>
      <c r="K311" s="156">
        <v>6.8</v>
      </c>
      <c r="L311" s="208">
        <f t="shared" si="43"/>
        <v>81.599999999999994</v>
      </c>
      <c r="M311" s="202">
        <f t="shared" si="44"/>
        <v>20.248138957816373</v>
      </c>
      <c r="N311" s="219">
        <f t="shared" si="37"/>
        <v>20.248138957816373</v>
      </c>
      <c r="O311" s="157"/>
      <c r="P311" t="s">
        <v>622</v>
      </c>
      <c r="Q311" t="s">
        <v>827</v>
      </c>
    </row>
    <row r="312" spans="2:17" ht="21.75" customHeight="1">
      <c r="B312" s="156" t="s">
        <v>925</v>
      </c>
      <c r="C312" s="178" t="s">
        <v>626</v>
      </c>
      <c r="D312" s="276"/>
      <c r="E312" s="276"/>
      <c r="F312" s="276"/>
      <c r="G312" s="276"/>
      <c r="H312" s="276"/>
      <c r="I312" s="161" t="s">
        <v>492</v>
      </c>
      <c r="J312" s="161">
        <f>10*3</f>
        <v>30</v>
      </c>
      <c r="K312" s="162">
        <v>0.75</v>
      </c>
      <c r="L312" s="208">
        <f t="shared" si="43"/>
        <v>22.5</v>
      </c>
      <c r="M312" s="202">
        <f t="shared" si="44"/>
        <v>5.583126550868486</v>
      </c>
      <c r="N312" s="219">
        <f t="shared" si="37"/>
        <v>5.583126550868486</v>
      </c>
      <c r="O312" s="144"/>
      <c r="P312" t="s">
        <v>622</v>
      </c>
      <c r="Q312" t="s">
        <v>827</v>
      </c>
    </row>
    <row r="313" spans="2:17" ht="21.75" customHeight="1">
      <c r="B313" s="156" t="s">
        <v>926</v>
      </c>
      <c r="C313" s="178" t="s">
        <v>927</v>
      </c>
      <c r="D313" s="276"/>
      <c r="E313" s="276"/>
      <c r="F313" s="276"/>
      <c r="G313" s="276"/>
      <c r="H313" s="276"/>
      <c r="I313" s="161" t="s">
        <v>492</v>
      </c>
      <c r="J313" s="152">
        <f>4*3</f>
        <v>12</v>
      </c>
      <c r="K313" s="156">
        <v>2.8</v>
      </c>
      <c r="L313" s="208">
        <f t="shared" si="43"/>
        <v>33.599999999999994</v>
      </c>
      <c r="M313" s="202">
        <f t="shared" si="44"/>
        <v>8.3374689826302717</v>
      </c>
      <c r="N313" s="219">
        <f t="shared" si="37"/>
        <v>8.3374689826302717</v>
      </c>
      <c r="O313" s="157"/>
      <c r="P313" t="s">
        <v>622</v>
      </c>
      <c r="Q313" t="s">
        <v>827</v>
      </c>
    </row>
    <row r="314" spans="2:17" ht="21.75" customHeight="1">
      <c r="B314" s="156" t="s">
        <v>928</v>
      </c>
      <c r="C314" s="178" t="s">
        <v>929</v>
      </c>
      <c r="D314" s="276"/>
      <c r="E314" s="276"/>
      <c r="F314" s="276"/>
      <c r="G314" s="276"/>
      <c r="H314" s="276"/>
      <c r="I314" s="161" t="s">
        <v>492</v>
      </c>
      <c r="J314" s="161">
        <f>4*3</f>
        <v>12</v>
      </c>
      <c r="K314" s="162">
        <v>10</v>
      </c>
      <c r="L314" s="208">
        <f t="shared" si="43"/>
        <v>120</v>
      </c>
      <c r="M314" s="202">
        <f t="shared" si="44"/>
        <v>29.776674937965257</v>
      </c>
      <c r="N314" s="219">
        <f t="shared" ref="N314:N377" si="45">H314+M314</f>
        <v>29.776674937965257</v>
      </c>
      <c r="O314" s="144"/>
      <c r="P314" t="s">
        <v>622</v>
      </c>
      <c r="Q314" t="s">
        <v>827</v>
      </c>
    </row>
    <row r="315" spans="2:17" ht="21.75" customHeight="1">
      <c r="B315" s="156" t="s">
        <v>930</v>
      </c>
      <c r="C315" s="178" t="s">
        <v>647</v>
      </c>
      <c r="D315" s="276"/>
      <c r="E315" s="276"/>
      <c r="F315" s="276"/>
      <c r="G315" s="276"/>
      <c r="H315" s="276"/>
      <c r="I315" s="161" t="s">
        <v>492</v>
      </c>
      <c r="J315" s="161">
        <f>1*3</f>
        <v>3</v>
      </c>
      <c r="K315" s="162">
        <v>120</v>
      </c>
      <c r="L315" s="208">
        <f t="shared" si="43"/>
        <v>360</v>
      </c>
      <c r="M315" s="202">
        <f t="shared" si="44"/>
        <v>89.330024813895776</v>
      </c>
      <c r="N315" s="219">
        <f t="shared" si="45"/>
        <v>89.330024813895776</v>
      </c>
      <c r="O315" s="144"/>
      <c r="P315" t="s">
        <v>622</v>
      </c>
      <c r="Q315" t="s">
        <v>827</v>
      </c>
    </row>
    <row r="316" spans="2:17" ht="21.75" customHeight="1">
      <c r="B316" s="156" t="s">
        <v>931</v>
      </c>
      <c r="C316" s="178" t="s">
        <v>649</v>
      </c>
      <c r="D316" s="276"/>
      <c r="E316" s="276"/>
      <c r="F316" s="276"/>
      <c r="G316" s="276"/>
      <c r="H316" s="276"/>
      <c r="I316" s="161" t="s">
        <v>492</v>
      </c>
      <c r="J316" s="161">
        <f>1*3</f>
        <v>3</v>
      </c>
      <c r="K316" s="162">
        <v>17</v>
      </c>
      <c r="L316" s="208">
        <f t="shared" si="43"/>
        <v>51</v>
      </c>
      <c r="M316" s="202">
        <f t="shared" si="44"/>
        <v>12.655086848635236</v>
      </c>
      <c r="N316" s="219">
        <f t="shared" si="45"/>
        <v>12.655086848635236</v>
      </c>
      <c r="O316" s="144"/>
      <c r="P316" t="s">
        <v>622</v>
      </c>
      <c r="Q316" t="s">
        <v>827</v>
      </c>
    </row>
    <row r="317" spans="2:17" ht="21.75" customHeight="1">
      <c r="B317" s="156" t="s">
        <v>932</v>
      </c>
      <c r="C317" s="178" t="s">
        <v>651</v>
      </c>
      <c r="D317" s="276"/>
      <c r="E317" s="276"/>
      <c r="F317" s="276"/>
      <c r="G317" s="276"/>
      <c r="H317" s="276"/>
      <c r="I317" s="161" t="s">
        <v>492</v>
      </c>
      <c r="J317" s="152">
        <f>1*3</f>
        <v>3</v>
      </c>
      <c r="K317" s="156">
        <v>50</v>
      </c>
      <c r="L317" s="208">
        <f t="shared" si="43"/>
        <v>150</v>
      </c>
      <c r="M317" s="202">
        <f t="shared" si="44"/>
        <v>37.220843672456574</v>
      </c>
      <c r="N317" s="219">
        <f t="shared" si="45"/>
        <v>37.220843672456574</v>
      </c>
      <c r="O317" s="157"/>
      <c r="P317" t="s">
        <v>622</v>
      </c>
      <c r="Q317" t="s">
        <v>827</v>
      </c>
    </row>
    <row r="318" spans="2:17" ht="21.75" customHeight="1">
      <c r="B318" s="156" t="s">
        <v>933</v>
      </c>
      <c r="C318" s="178" t="s">
        <v>653</v>
      </c>
      <c r="D318" s="276"/>
      <c r="E318" s="276"/>
      <c r="F318" s="276"/>
      <c r="G318" s="276"/>
      <c r="H318" s="276"/>
      <c r="I318" s="161" t="s">
        <v>492</v>
      </c>
      <c r="J318" s="161">
        <f>1*3</f>
        <v>3</v>
      </c>
      <c r="K318" s="162">
        <v>50</v>
      </c>
      <c r="L318" s="208">
        <f t="shared" si="43"/>
        <v>150</v>
      </c>
      <c r="M318" s="202">
        <f t="shared" si="44"/>
        <v>37.220843672456574</v>
      </c>
      <c r="N318" s="219">
        <f t="shared" si="45"/>
        <v>37.220843672456574</v>
      </c>
      <c r="O318" s="144"/>
      <c r="P318" t="s">
        <v>622</v>
      </c>
      <c r="Q318" t="s">
        <v>827</v>
      </c>
    </row>
    <row r="319" spans="2:17" ht="21.75" customHeight="1">
      <c r="B319" s="156" t="s">
        <v>934</v>
      </c>
      <c r="C319" s="178" t="s">
        <v>621</v>
      </c>
      <c r="D319" s="276"/>
      <c r="E319" s="276"/>
      <c r="F319" s="276"/>
      <c r="G319" s="276"/>
      <c r="H319" s="276"/>
      <c r="I319" s="161" t="s">
        <v>492</v>
      </c>
      <c r="J319" s="161">
        <v>6</v>
      </c>
      <c r="K319" s="162">
        <v>6.8</v>
      </c>
      <c r="L319" s="208">
        <f t="shared" si="43"/>
        <v>40.799999999999997</v>
      </c>
      <c r="M319" s="202">
        <f t="shared" si="44"/>
        <v>10.124069478908186</v>
      </c>
      <c r="N319" s="219">
        <f t="shared" si="45"/>
        <v>10.124069478908186</v>
      </c>
      <c r="O319" s="157"/>
      <c r="P319" t="s">
        <v>622</v>
      </c>
      <c r="Q319" t="s">
        <v>827</v>
      </c>
    </row>
    <row r="320" spans="2:17" ht="21.75" customHeight="1">
      <c r="B320" s="156" t="s">
        <v>935</v>
      </c>
      <c r="C320" s="178" t="s">
        <v>626</v>
      </c>
      <c r="D320" s="276"/>
      <c r="E320" s="276"/>
      <c r="F320" s="276"/>
      <c r="G320" s="276"/>
      <c r="H320" s="276"/>
      <c r="I320" s="161" t="s">
        <v>492</v>
      </c>
      <c r="J320" s="161">
        <f>3*3</f>
        <v>9</v>
      </c>
      <c r="K320" s="162">
        <v>0.75</v>
      </c>
      <c r="L320" s="208">
        <f t="shared" si="43"/>
        <v>6.75</v>
      </c>
      <c r="M320" s="202">
        <f t="shared" si="44"/>
        <v>1.6749379652605458</v>
      </c>
      <c r="N320" s="219">
        <f t="shared" si="45"/>
        <v>1.6749379652605458</v>
      </c>
      <c r="O320" s="144"/>
      <c r="P320" t="s">
        <v>622</v>
      </c>
      <c r="Q320" t="s">
        <v>827</v>
      </c>
    </row>
    <row r="321" spans="1:17" ht="21.75" customHeight="1">
      <c r="B321" s="52" t="s">
        <v>936</v>
      </c>
      <c r="C321" s="60" t="s">
        <v>657</v>
      </c>
      <c r="I321" s="56" t="s">
        <v>492</v>
      </c>
      <c r="J321" s="51">
        <f>1*3</f>
        <v>3</v>
      </c>
      <c r="K321" s="52">
        <v>12</v>
      </c>
      <c r="L321" s="53">
        <f t="shared" si="43"/>
        <v>36</v>
      </c>
      <c r="M321" s="202">
        <f t="shared" si="44"/>
        <v>8.9330024813895772</v>
      </c>
      <c r="N321" s="219">
        <f t="shared" si="45"/>
        <v>8.9330024813895772</v>
      </c>
      <c r="O321" s="157"/>
      <c r="P321" t="s">
        <v>622</v>
      </c>
      <c r="Q321" t="s">
        <v>827</v>
      </c>
    </row>
    <row r="322" spans="1:17" ht="21.75" customHeight="1">
      <c r="B322" s="277" t="s">
        <v>937</v>
      </c>
      <c r="C322" s="278" t="s">
        <v>938</v>
      </c>
      <c r="D322" s="279"/>
      <c r="E322" s="279"/>
      <c r="F322" s="279"/>
      <c r="G322" s="279"/>
      <c r="H322" s="279"/>
      <c r="I322" s="279"/>
      <c r="J322" s="279"/>
      <c r="K322" s="279"/>
      <c r="L322" s="279"/>
      <c r="M322" s="110"/>
      <c r="N322" s="110">
        <f t="shared" si="45"/>
        <v>0</v>
      </c>
      <c r="O322" s="260"/>
    </row>
    <row r="323" spans="1:17" ht="21.75" customHeight="1">
      <c r="A323" s="220"/>
      <c r="B323" s="151" t="s">
        <v>939</v>
      </c>
      <c r="C323" s="178" t="s">
        <v>940</v>
      </c>
      <c r="D323" s="280"/>
      <c r="E323" s="280"/>
      <c r="F323" s="280"/>
      <c r="G323" s="280"/>
      <c r="H323" s="280"/>
      <c r="I323" s="147" t="s">
        <v>492</v>
      </c>
      <c r="J323" s="147">
        <f>2*3</f>
        <v>6</v>
      </c>
      <c r="K323" s="148">
        <v>160</v>
      </c>
      <c r="L323" s="206">
        <f t="shared" ref="L323:L330" si="46">J323*K323</f>
        <v>960</v>
      </c>
      <c r="M323" s="202">
        <f t="shared" ref="M323:M330" si="47">L323/$A$5</f>
        <v>238.21339950372206</v>
      </c>
      <c r="N323" s="219">
        <f t="shared" si="45"/>
        <v>238.21339950372206</v>
      </c>
      <c r="O323" s="144"/>
    </row>
    <row r="324" spans="1:17" ht="21.75" customHeight="1">
      <c r="B324" s="151" t="s">
        <v>941</v>
      </c>
      <c r="C324" s="178" t="s">
        <v>942</v>
      </c>
      <c r="D324" s="280"/>
      <c r="E324" s="280"/>
      <c r="F324" s="280"/>
      <c r="G324" s="280"/>
      <c r="H324" s="280"/>
      <c r="I324" s="147" t="s">
        <v>492</v>
      </c>
      <c r="J324" s="147">
        <f>2*3</f>
        <v>6</v>
      </c>
      <c r="K324" s="148">
        <v>280</v>
      </c>
      <c r="L324" s="206">
        <f t="shared" si="46"/>
        <v>1680</v>
      </c>
      <c r="M324" s="202">
        <f t="shared" si="47"/>
        <v>416.87344913151361</v>
      </c>
      <c r="N324" s="219">
        <f t="shared" si="45"/>
        <v>416.87344913151361</v>
      </c>
      <c r="O324" s="144"/>
    </row>
    <row r="325" spans="1:17" ht="21.75" customHeight="1">
      <c r="B325" s="151" t="s">
        <v>943</v>
      </c>
      <c r="C325" s="178" t="s">
        <v>944</v>
      </c>
      <c r="D325" s="280"/>
      <c r="E325" s="280"/>
      <c r="F325" s="280"/>
      <c r="G325" s="280"/>
      <c r="H325" s="280"/>
      <c r="I325" s="147" t="s">
        <v>492</v>
      </c>
      <c r="J325" s="147">
        <f>6*3</f>
        <v>18</v>
      </c>
      <c r="K325" s="148">
        <v>50</v>
      </c>
      <c r="L325" s="206">
        <f t="shared" si="46"/>
        <v>900</v>
      </c>
      <c r="M325" s="202">
        <f t="shared" si="47"/>
        <v>223.32506203473943</v>
      </c>
      <c r="N325" s="219">
        <f t="shared" si="45"/>
        <v>223.32506203473943</v>
      </c>
      <c r="O325" s="144"/>
    </row>
    <row r="326" spans="1:17" ht="21.75" customHeight="1">
      <c r="A326" s="11"/>
      <c r="B326" s="151" t="s">
        <v>945</v>
      </c>
      <c r="C326" s="178" t="s">
        <v>946</v>
      </c>
      <c r="D326" s="280"/>
      <c r="E326" s="280"/>
      <c r="F326" s="280"/>
      <c r="G326" s="280"/>
      <c r="H326" s="280"/>
      <c r="I326" s="147" t="s">
        <v>492</v>
      </c>
      <c r="J326" s="147">
        <f>2*3</f>
        <v>6</v>
      </c>
      <c r="K326" s="148">
        <v>60</v>
      </c>
      <c r="L326" s="206">
        <f t="shared" si="46"/>
        <v>360</v>
      </c>
      <c r="M326" s="202">
        <f t="shared" si="47"/>
        <v>89.330024813895776</v>
      </c>
      <c r="N326" s="219">
        <f t="shared" si="45"/>
        <v>89.330024813895776</v>
      </c>
      <c r="O326" s="144"/>
    </row>
    <row r="327" spans="1:17" ht="21.75" customHeight="1">
      <c r="B327" s="151" t="s">
        <v>947</v>
      </c>
      <c r="C327" s="178" t="s">
        <v>948</v>
      </c>
      <c r="D327" s="280"/>
      <c r="E327" s="280"/>
      <c r="F327" s="280"/>
      <c r="G327" s="280"/>
      <c r="H327" s="280"/>
      <c r="I327" s="147" t="s">
        <v>492</v>
      </c>
      <c r="J327" s="147">
        <f>2*3</f>
        <v>6</v>
      </c>
      <c r="K327" s="148">
        <v>65</v>
      </c>
      <c r="L327" s="206">
        <f t="shared" si="46"/>
        <v>390</v>
      </c>
      <c r="M327" s="202">
        <f t="shared" si="47"/>
        <v>96.774193548387089</v>
      </c>
      <c r="N327" s="219">
        <f t="shared" si="45"/>
        <v>96.774193548387089</v>
      </c>
      <c r="O327" s="144"/>
    </row>
    <row r="328" spans="1:17" ht="21.75" customHeight="1">
      <c r="B328" s="151" t="s">
        <v>949</v>
      </c>
      <c r="C328" s="178" t="s">
        <v>950</v>
      </c>
      <c r="D328" s="280"/>
      <c r="E328" s="280"/>
      <c r="F328" s="280"/>
      <c r="G328" s="280"/>
      <c r="H328" s="280"/>
      <c r="I328" s="147" t="s">
        <v>492</v>
      </c>
      <c r="J328" s="147">
        <f>2*3</f>
        <v>6</v>
      </c>
      <c r="K328" s="148">
        <v>95</v>
      </c>
      <c r="L328" s="206">
        <f t="shared" si="46"/>
        <v>570</v>
      </c>
      <c r="M328" s="202">
        <f t="shared" si="47"/>
        <v>141.43920595533498</v>
      </c>
      <c r="N328" s="219">
        <f t="shared" si="45"/>
        <v>141.43920595533498</v>
      </c>
      <c r="O328" s="144"/>
    </row>
    <row r="329" spans="1:17" ht="21.75" customHeight="1">
      <c r="B329" s="151" t="s">
        <v>951</v>
      </c>
      <c r="C329" s="178" t="s">
        <v>811</v>
      </c>
      <c r="D329" s="280"/>
      <c r="E329" s="280"/>
      <c r="F329" s="280"/>
      <c r="G329" s="280"/>
      <c r="H329" s="280"/>
      <c r="I329" s="147" t="s">
        <v>492</v>
      </c>
      <c r="J329" s="150">
        <f>2*3</f>
        <v>6</v>
      </c>
      <c r="K329" s="151">
        <v>45</v>
      </c>
      <c r="L329" s="206">
        <f t="shared" si="46"/>
        <v>270</v>
      </c>
      <c r="M329" s="202">
        <f t="shared" si="47"/>
        <v>66.997518610421835</v>
      </c>
      <c r="N329" s="219">
        <f t="shared" si="45"/>
        <v>66.997518610421835</v>
      </c>
      <c r="O329" s="157"/>
    </row>
    <row r="330" spans="1:17" ht="21.75" customHeight="1">
      <c r="B330" s="151" t="s">
        <v>952</v>
      </c>
      <c r="C330" s="178" t="s">
        <v>813</v>
      </c>
      <c r="D330" s="280"/>
      <c r="E330" s="280"/>
      <c r="F330" s="280"/>
      <c r="G330" s="280"/>
      <c r="H330" s="280"/>
      <c r="I330" s="147" t="s">
        <v>492</v>
      </c>
      <c r="J330" s="281">
        <f>1*3</f>
        <v>3</v>
      </c>
      <c r="K330" s="282">
        <v>90</v>
      </c>
      <c r="L330" s="206">
        <f t="shared" si="46"/>
        <v>270</v>
      </c>
      <c r="M330" s="202">
        <f t="shared" si="47"/>
        <v>66.997518610421835</v>
      </c>
      <c r="N330" s="219">
        <f t="shared" si="45"/>
        <v>66.997518610421835</v>
      </c>
      <c r="O330" s="283"/>
    </row>
    <row r="331" spans="1:17" ht="21.75" customHeight="1">
      <c r="B331" s="284" t="s">
        <v>953</v>
      </c>
      <c r="C331" s="95" t="s">
        <v>954</v>
      </c>
      <c r="D331" s="110"/>
      <c r="E331" s="110"/>
      <c r="F331" s="110"/>
      <c r="G331" s="110"/>
      <c r="H331" s="110"/>
      <c r="I331" s="110"/>
      <c r="J331" s="110"/>
      <c r="K331" s="110"/>
      <c r="L331" s="110"/>
      <c r="M331" s="110"/>
      <c r="N331" s="110">
        <f t="shared" si="45"/>
        <v>0</v>
      </c>
      <c r="O331" s="260"/>
    </row>
    <row r="332" spans="1:17" ht="21.75" customHeight="1">
      <c r="B332" s="233" t="s">
        <v>955</v>
      </c>
      <c r="C332" s="71" t="s">
        <v>481</v>
      </c>
      <c r="D332" s="72"/>
      <c r="E332" s="72"/>
      <c r="F332" s="72"/>
      <c r="G332" s="72"/>
      <c r="H332" s="72"/>
      <c r="I332" s="285" t="s">
        <v>956</v>
      </c>
      <c r="J332" s="72"/>
      <c r="K332" s="72"/>
      <c r="L332" s="72"/>
      <c r="M332" s="72"/>
      <c r="N332" s="72">
        <f t="shared" si="45"/>
        <v>0</v>
      </c>
      <c r="O332" s="234"/>
    </row>
    <row r="333" spans="1:17" ht="21.75" customHeight="1">
      <c r="B333" s="162" t="s">
        <v>957</v>
      </c>
      <c r="C333" s="286" t="s">
        <v>667</v>
      </c>
      <c r="D333" s="161" t="s">
        <v>400</v>
      </c>
      <c r="E333" s="161">
        <v>2</v>
      </c>
      <c r="F333" s="162">
        <v>2500</v>
      </c>
      <c r="G333" s="208">
        <f t="shared" ref="G333:G341" si="48">E333*F333</f>
        <v>5000</v>
      </c>
      <c r="H333" s="235">
        <f t="shared" ref="H333:H341" si="49">G333/$A$5</f>
        <v>1240.6947890818858</v>
      </c>
      <c r="I333" s="56" t="s">
        <v>400</v>
      </c>
      <c r="J333" s="56">
        <v>1.5</v>
      </c>
      <c r="K333" s="63">
        <v>2500</v>
      </c>
      <c r="L333" s="53">
        <f t="shared" ref="L333:L339" si="50">J333*K333</f>
        <v>3750</v>
      </c>
      <c r="M333" s="202">
        <f t="shared" ref="M333:M339" si="51">L333/$A$5</f>
        <v>930.52109181141429</v>
      </c>
      <c r="N333" s="263">
        <f t="shared" si="45"/>
        <v>2171.2158808933</v>
      </c>
      <c r="O333" s="144"/>
    </row>
    <row r="334" spans="1:17" ht="21.75" customHeight="1">
      <c r="B334" s="100" t="s">
        <v>958</v>
      </c>
      <c r="C334" s="287" t="s">
        <v>603</v>
      </c>
      <c r="D334" s="37" t="s">
        <v>604</v>
      </c>
      <c r="E334" s="231">
        <v>15</v>
      </c>
      <c r="F334" s="231">
        <v>75</v>
      </c>
      <c r="G334" s="37">
        <f t="shared" si="48"/>
        <v>1125</v>
      </c>
      <c r="H334" s="202">
        <f t="shared" si="49"/>
        <v>279.15632754342431</v>
      </c>
      <c r="I334" s="37" t="s">
        <v>604</v>
      </c>
      <c r="J334" s="231">
        <v>15</v>
      </c>
      <c r="K334" s="231">
        <v>75</v>
      </c>
      <c r="L334" s="37">
        <f t="shared" si="50"/>
        <v>1125</v>
      </c>
      <c r="M334" s="202">
        <f t="shared" si="51"/>
        <v>279.15632754342431</v>
      </c>
      <c r="N334" s="200">
        <f t="shared" si="45"/>
        <v>558.31265508684862</v>
      </c>
      <c r="O334" s="42"/>
      <c r="P334" t="s">
        <v>530</v>
      </c>
      <c r="Q334" t="s">
        <v>484</v>
      </c>
    </row>
    <row r="335" spans="1:17" ht="21.75" customHeight="1">
      <c r="B335" s="100" t="s">
        <v>959</v>
      </c>
      <c r="C335" s="287" t="s">
        <v>606</v>
      </c>
      <c r="D335" s="37" t="s">
        <v>604</v>
      </c>
      <c r="E335" s="231">
        <v>15</v>
      </c>
      <c r="F335" s="231">
        <v>70</v>
      </c>
      <c r="G335" s="37">
        <f t="shared" si="48"/>
        <v>1050</v>
      </c>
      <c r="H335" s="202">
        <f t="shared" si="49"/>
        <v>260.54590570719603</v>
      </c>
      <c r="I335" s="37" t="s">
        <v>604</v>
      </c>
      <c r="J335" s="231">
        <v>15</v>
      </c>
      <c r="K335" s="231">
        <v>70</v>
      </c>
      <c r="L335" s="37">
        <f t="shared" si="50"/>
        <v>1050</v>
      </c>
      <c r="M335" s="202">
        <f t="shared" si="51"/>
        <v>260.54590570719603</v>
      </c>
      <c r="N335" s="200">
        <f t="shared" si="45"/>
        <v>521.09181141439205</v>
      </c>
      <c r="O335" s="42"/>
      <c r="P335" t="s">
        <v>530</v>
      </c>
      <c r="Q335" t="s">
        <v>484</v>
      </c>
    </row>
    <row r="336" spans="1:17" ht="21.75" customHeight="1">
      <c r="B336" s="100" t="s">
        <v>960</v>
      </c>
      <c r="C336" s="287" t="s">
        <v>610</v>
      </c>
      <c r="D336" s="37" t="s">
        <v>604</v>
      </c>
      <c r="E336" s="231">
        <v>3</v>
      </c>
      <c r="F336" s="231">
        <v>70</v>
      </c>
      <c r="G336" s="37">
        <f t="shared" si="48"/>
        <v>210</v>
      </c>
      <c r="H336" s="202">
        <f t="shared" si="49"/>
        <v>52.109181141439201</v>
      </c>
      <c r="I336" s="37" t="s">
        <v>604</v>
      </c>
      <c r="J336" s="231">
        <v>3</v>
      </c>
      <c r="K336" s="231">
        <v>70</v>
      </c>
      <c r="L336" s="37">
        <f t="shared" si="50"/>
        <v>210</v>
      </c>
      <c r="M336" s="202">
        <f t="shared" si="51"/>
        <v>52.109181141439201</v>
      </c>
      <c r="N336" s="200">
        <f t="shared" si="45"/>
        <v>104.2183622828784</v>
      </c>
      <c r="O336" s="42"/>
      <c r="P336" t="s">
        <v>530</v>
      </c>
      <c r="Q336" t="s">
        <v>484</v>
      </c>
    </row>
    <row r="337" spans="1:17" ht="21.75" customHeight="1">
      <c r="B337" s="100" t="s">
        <v>961</v>
      </c>
      <c r="C337" s="287" t="s">
        <v>612</v>
      </c>
      <c r="D337" s="37" t="s">
        <v>604</v>
      </c>
      <c r="E337" s="231">
        <v>1</v>
      </c>
      <c r="F337" s="231">
        <v>70</v>
      </c>
      <c r="G337" s="37">
        <f t="shared" si="48"/>
        <v>70</v>
      </c>
      <c r="H337" s="202">
        <f t="shared" si="49"/>
        <v>17.369727047146402</v>
      </c>
      <c r="I337" s="37" t="s">
        <v>604</v>
      </c>
      <c r="J337" s="231">
        <v>1</v>
      </c>
      <c r="K337" s="231">
        <v>70</v>
      </c>
      <c r="L337" s="37">
        <f t="shared" si="50"/>
        <v>70</v>
      </c>
      <c r="M337" s="202">
        <f t="shared" si="51"/>
        <v>17.369727047146402</v>
      </c>
      <c r="N337" s="200">
        <f t="shared" si="45"/>
        <v>34.739454094292803</v>
      </c>
      <c r="O337" s="42"/>
      <c r="P337" t="s">
        <v>530</v>
      </c>
      <c r="Q337" t="s">
        <v>484</v>
      </c>
    </row>
    <row r="338" spans="1:17" ht="21.75" customHeight="1">
      <c r="B338" s="100" t="s">
        <v>962</v>
      </c>
      <c r="C338" s="287" t="s">
        <v>614</v>
      </c>
      <c r="D338" s="37" t="s">
        <v>604</v>
      </c>
      <c r="E338" s="231">
        <v>6</v>
      </c>
      <c r="F338" s="231">
        <v>70</v>
      </c>
      <c r="G338" s="37">
        <f t="shared" si="48"/>
        <v>420</v>
      </c>
      <c r="H338" s="202">
        <f t="shared" si="49"/>
        <v>104.2183622828784</v>
      </c>
      <c r="I338" s="37" t="s">
        <v>604</v>
      </c>
      <c r="J338" s="231">
        <v>6</v>
      </c>
      <c r="K338" s="231">
        <v>70</v>
      </c>
      <c r="L338" s="37">
        <f t="shared" si="50"/>
        <v>420</v>
      </c>
      <c r="M338" s="202">
        <f t="shared" si="51"/>
        <v>104.2183622828784</v>
      </c>
      <c r="N338" s="200">
        <f t="shared" si="45"/>
        <v>208.4367245657568</v>
      </c>
      <c r="O338" s="42"/>
      <c r="P338" t="s">
        <v>530</v>
      </c>
      <c r="Q338" t="s">
        <v>484</v>
      </c>
    </row>
    <row r="339" spans="1:17" ht="21.75" customHeight="1">
      <c r="A339" s="197"/>
      <c r="B339" s="100" t="s">
        <v>963</v>
      </c>
      <c r="C339" s="38" t="s">
        <v>483</v>
      </c>
      <c r="D339" s="37" t="s">
        <v>400</v>
      </c>
      <c r="E339" s="231">
        <v>1.5</v>
      </c>
      <c r="F339" s="231">
        <v>1800</v>
      </c>
      <c r="G339" s="37">
        <f t="shared" si="48"/>
        <v>2700</v>
      </c>
      <c r="H339" s="202">
        <f t="shared" si="49"/>
        <v>669.97518610421832</v>
      </c>
      <c r="I339" s="37" t="s">
        <v>400</v>
      </c>
      <c r="J339" s="231">
        <v>1.5</v>
      </c>
      <c r="K339" s="231">
        <v>1800</v>
      </c>
      <c r="L339" s="37">
        <f t="shared" si="50"/>
        <v>2700</v>
      </c>
      <c r="M339" s="202">
        <f t="shared" si="51"/>
        <v>669.97518610421832</v>
      </c>
      <c r="N339" s="200">
        <f t="shared" si="45"/>
        <v>1339.9503722084366</v>
      </c>
      <c r="O339" s="42"/>
      <c r="Q339" t="s">
        <v>484</v>
      </c>
    </row>
    <row r="340" spans="1:17" ht="21.75" customHeight="1">
      <c r="B340" s="210"/>
      <c r="C340" s="240" t="s">
        <v>489</v>
      </c>
      <c r="D340" s="215" t="s">
        <v>400</v>
      </c>
      <c r="E340" s="215">
        <v>1.5</v>
      </c>
      <c r="F340" s="210">
        <f>4*20*8</f>
        <v>640</v>
      </c>
      <c r="G340" s="216">
        <f t="shared" si="48"/>
        <v>960</v>
      </c>
      <c r="H340" s="202">
        <f t="shared" si="49"/>
        <v>238.21339950372206</v>
      </c>
      <c r="I340" s="215" t="s">
        <v>400</v>
      </c>
      <c r="J340" s="215"/>
      <c r="K340" s="210"/>
      <c r="L340" s="216"/>
      <c r="M340" s="202"/>
      <c r="N340" s="218">
        <f t="shared" si="45"/>
        <v>238.21339950372206</v>
      </c>
      <c r="O340" s="157"/>
      <c r="Q340" t="s">
        <v>484</v>
      </c>
    </row>
    <row r="341" spans="1:17" ht="21.75" customHeight="1">
      <c r="B341" s="288" t="s">
        <v>964</v>
      </c>
      <c r="C341" s="271" t="s">
        <v>965</v>
      </c>
      <c r="D341" s="221" t="s">
        <v>408</v>
      </c>
      <c r="E341" s="223">
        <v>2</v>
      </c>
      <c r="F341" s="223">
        <v>1200</v>
      </c>
      <c r="G341" s="221">
        <f t="shared" si="48"/>
        <v>2400</v>
      </c>
      <c r="H341" s="289">
        <f t="shared" si="49"/>
        <v>595.53349875930519</v>
      </c>
      <c r="I341" s="37" t="s">
        <v>408</v>
      </c>
      <c r="J341" s="231">
        <v>2</v>
      </c>
      <c r="K341" s="231">
        <v>1200</v>
      </c>
      <c r="L341" s="37">
        <f t="shared" ref="L341:L378" si="52">J341*K341</f>
        <v>2400</v>
      </c>
      <c r="M341" s="202">
        <f t="shared" ref="M341:M378" si="53">L341/$A$5</f>
        <v>595.53349875930519</v>
      </c>
      <c r="N341" s="200">
        <f t="shared" si="45"/>
        <v>1191.0669975186104</v>
      </c>
      <c r="O341" s="42"/>
      <c r="P341" t="s">
        <v>530</v>
      </c>
      <c r="Q341" t="s">
        <v>484</v>
      </c>
    </row>
    <row r="342" spans="1:17" ht="21.75" customHeight="1">
      <c r="B342" s="162" t="s">
        <v>966</v>
      </c>
      <c r="C342" s="286" t="s">
        <v>505</v>
      </c>
      <c r="D342" s="161" t="s">
        <v>408</v>
      </c>
      <c r="E342" s="161"/>
      <c r="F342" s="162"/>
      <c r="G342" s="208"/>
      <c r="H342" s="202"/>
      <c r="I342" s="74" t="s">
        <v>408</v>
      </c>
      <c r="J342" s="161">
        <v>5</v>
      </c>
      <c r="K342" s="63">
        <v>80</v>
      </c>
      <c r="L342" s="53">
        <f t="shared" si="52"/>
        <v>400</v>
      </c>
      <c r="M342" s="202">
        <f t="shared" si="53"/>
        <v>99.25558312655086</v>
      </c>
      <c r="N342" s="219">
        <f t="shared" si="45"/>
        <v>99.25558312655086</v>
      </c>
      <c r="O342" s="144"/>
      <c r="P342" t="s">
        <v>506</v>
      </c>
      <c r="Q342" t="s">
        <v>484</v>
      </c>
    </row>
    <row r="343" spans="1:17" ht="21.75" customHeight="1">
      <c r="B343" s="162" t="s">
        <v>967</v>
      </c>
      <c r="C343" s="286" t="s">
        <v>968</v>
      </c>
      <c r="D343" s="161" t="s">
        <v>408</v>
      </c>
      <c r="E343" s="161"/>
      <c r="F343" s="162"/>
      <c r="G343" s="208"/>
      <c r="H343" s="202"/>
      <c r="I343" s="208" t="s">
        <v>408</v>
      </c>
      <c r="J343" s="208">
        <v>5</v>
      </c>
      <c r="K343" s="208">
        <v>80</v>
      </c>
      <c r="L343" s="208">
        <f t="shared" si="52"/>
        <v>400</v>
      </c>
      <c r="M343" s="208">
        <f t="shared" si="53"/>
        <v>99.25558312655086</v>
      </c>
      <c r="N343" s="219">
        <f t="shared" si="45"/>
        <v>99.25558312655086</v>
      </c>
      <c r="O343" s="144"/>
      <c r="P343" t="s">
        <v>506</v>
      </c>
      <c r="Q343" t="s">
        <v>484</v>
      </c>
    </row>
    <row r="344" spans="1:17" ht="21.75" customHeight="1">
      <c r="B344" s="162" t="s">
        <v>969</v>
      </c>
      <c r="C344" s="286" t="s">
        <v>758</v>
      </c>
      <c r="D344" s="161" t="s">
        <v>408</v>
      </c>
      <c r="E344" s="161"/>
      <c r="F344" s="162"/>
      <c r="G344" s="208"/>
      <c r="H344" s="202"/>
      <c r="I344" s="208" t="s">
        <v>408</v>
      </c>
      <c r="J344" s="208">
        <v>1</v>
      </c>
      <c r="K344" s="208">
        <v>140</v>
      </c>
      <c r="L344" s="208">
        <f t="shared" si="52"/>
        <v>140</v>
      </c>
      <c r="M344" s="208">
        <f t="shared" si="53"/>
        <v>34.739454094292803</v>
      </c>
      <c r="N344" s="219">
        <f t="shared" si="45"/>
        <v>34.739454094292803</v>
      </c>
      <c r="O344" s="144"/>
      <c r="P344" t="s">
        <v>506</v>
      </c>
      <c r="Q344" t="s">
        <v>484</v>
      </c>
    </row>
    <row r="345" spans="1:17" ht="21.75" customHeight="1">
      <c r="A345" s="11"/>
      <c r="B345" s="162" t="s">
        <v>970</v>
      </c>
      <c r="C345" s="286" t="s">
        <v>971</v>
      </c>
      <c r="D345" s="161" t="s">
        <v>492</v>
      </c>
      <c r="E345" s="161"/>
      <c r="F345" s="162"/>
      <c r="G345" s="208"/>
      <c r="H345" s="202"/>
      <c r="I345" s="208" t="s">
        <v>492</v>
      </c>
      <c r="J345" s="208">
        <v>10</v>
      </c>
      <c r="K345" s="208">
        <v>28</v>
      </c>
      <c r="L345" s="208">
        <f t="shared" si="52"/>
        <v>280</v>
      </c>
      <c r="M345" s="208">
        <f t="shared" si="53"/>
        <v>69.478908188585606</v>
      </c>
      <c r="N345" s="219">
        <f t="shared" si="45"/>
        <v>69.478908188585606</v>
      </c>
      <c r="O345" s="144"/>
      <c r="P345" t="s">
        <v>515</v>
      </c>
      <c r="Q345" t="s">
        <v>484</v>
      </c>
    </row>
    <row r="346" spans="1:17" ht="21.75" customHeight="1">
      <c r="A346" s="11"/>
      <c r="B346" s="162" t="s">
        <v>972</v>
      </c>
      <c r="C346" s="286" t="s">
        <v>973</v>
      </c>
      <c r="D346" s="161" t="s">
        <v>492</v>
      </c>
      <c r="E346" s="161"/>
      <c r="F346" s="162"/>
      <c r="G346" s="208"/>
      <c r="H346" s="202"/>
      <c r="I346" s="208" t="s">
        <v>492</v>
      </c>
      <c r="J346" s="208">
        <v>14</v>
      </c>
      <c r="K346" s="208">
        <v>28</v>
      </c>
      <c r="L346" s="208">
        <f t="shared" si="52"/>
        <v>392</v>
      </c>
      <c r="M346" s="208">
        <f t="shared" si="53"/>
        <v>97.270471464019849</v>
      </c>
      <c r="N346" s="219">
        <f t="shared" si="45"/>
        <v>97.270471464019849</v>
      </c>
      <c r="O346" s="144"/>
      <c r="P346" t="s">
        <v>515</v>
      </c>
      <c r="Q346" t="s">
        <v>484</v>
      </c>
    </row>
    <row r="347" spans="1:17" ht="21.75" customHeight="1">
      <c r="A347" s="11"/>
      <c r="B347" s="162" t="s">
        <v>974</v>
      </c>
      <c r="C347" s="286" t="s">
        <v>975</v>
      </c>
      <c r="D347" s="161" t="s">
        <v>492</v>
      </c>
      <c r="E347" s="161"/>
      <c r="F347" s="162"/>
      <c r="G347" s="208"/>
      <c r="H347" s="202"/>
      <c r="I347" s="208" t="s">
        <v>492</v>
      </c>
      <c r="J347" s="208">
        <v>10</v>
      </c>
      <c r="K347" s="208">
        <v>28</v>
      </c>
      <c r="L347" s="208">
        <f t="shared" si="52"/>
        <v>280</v>
      </c>
      <c r="M347" s="208">
        <f t="shared" si="53"/>
        <v>69.478908188585606</v>
      </c>
      <c r="N347" s="219">
        <f t="shared" si="45"/>
        <v>69.478908188585606</v>
      </c>
      <c r="O347" s="144"/>
      <c r="P347" t="s">
        <v>515</v>
      </c>
      <c r="Q347" t="s">
        <v>484</v>
      </c>
    </row>
    <row r="348" spans="1:17" ht="21.75" customHeight="1">
      <c r="B348" s="162" t="s">
        <v>976</v>
      </c>
      <c r="C348" s="286" t="s">
        <v>977</v>
      </c>
      <c r="D348" s="161" t="s">
        <v>492</v>
      </c>
      <c r="E348" s="161"/>
      <c r="F348" s="162"/>
      <c r="G348" s="208"/>
      <c r="H348" s="202"/>
      <c r="I348" s="208" t="s">
        <v>492</v>
      </c>
      <c r="J348" s="208">
        <v>1</v>
      </c>
      <c r="K348" s="208">
        <v>170</v>
      </c>
      <c r="L348" s="208">
        <f t="shared" si="52"/>
        <v>170</v>
      </c>
      <c r="M348" s="208">
        <f t="shared" si="53"/>
        <v>42.183622828784117</v>
      </c>
      <c r="N348" s="219">
        <f t="shared" si="45"/>
        <v>42.183622828784117</v>
      </c>
      <c r="O348" s="144"/>
      <c r="P348" t="s">
        <v>515</v>
      </c>
      <c r="Q348" t="s">
        <v>484</v>
      </c>
    </row>
    <row r="349" spans="1:17" ht="21.75" customHeight="1">
      <c r="B349" s="162" t="s">
        <v>978</v>
      </c>
      <c r="C349" s="286" t="s">
        <v>979</v>
      </c>
      <c r="D349" s="161" t="s">
        <v>492</v>
      </c>
      <c r="E349" s="161"/>
      <c r="F349" s="162"/>
      <c r="G349" s="208"/>
      <c r="H349" s="202"/>
      <c r="I349" s="208" t="s">
        <v>492</v>
      </c>
      <c r="J349" s="208">
        <v>2</v>
      </c>
      <c r="K349" s="208">
        <v>80</v>
      </c>
      <c r="L349" s="208">
        <f t="shared" si="52"/>
        <v>160</v>
      </c>
      <c r="M349" s="208">
        <f t="shared" si="53"/>
        <v>39.702233250620345</v>
      </c>
      <c r="N349" s="219">
        <f t="shared" si="45"/>
        <v>39.702233250620345</v>
      </c>
      <c r="O349" s="144"/>
      <c r="P349" t="s">
        <v>506</v>
      </c>
      <c r="Q349" t="s">
        <v>484</v>
      </c>
    </row>
    <row r="350" spans="1:17" ht="21.75" customHeight="1">
      <c r="B350" s="162" t="s">
        <v>980</v>
      </c>
      <c r="C350" s="286" t="s">
        <v>527</v>
      </c>
      <c r="D350" s="161" t="s">
        <v>492</v>
      </c>
      <c r="E350" s="161"/>
      <c r="F350" s="162"/>
      <c r="G350" s="208"/>
      <c r="H350" s="202"/>
      <c r="I350" s="208" t="s">
        <v>492</v>
      </c>
      <c r="J350" s="208">
        <v>20</v>
      </c>
      <c r="K350" s="208">
        <v>9</v>
      </c>
      <c r="L350" s="208">
        <f t="shared" si="52"/>
        <v>180</v>
      </c>
      <c r="M350" s="208">
        <f t="shared" si="53"/>
        <v>44.665012406947888</v>
      </c>
      <c r="N350" s="219">
        <f t="shared" si="45"/>
        <v>44.665012406947888</v>
      </c>
      <c r="O350" s="144"/>
      <c r="P350" t="s">
        <v>515</v>
      </c>
      <c r="Q350" t="s">
        <v>484</v>
      </c>
    </row>
    <row r="351" spans="1:17" ht="21.75" customHeight="1">
      <c r="B351" s="162" t="s">
        <v>981</v>
      </c>
      <c r="C351" s="286" t="s">
        <v>982</v>
      </c>
      <c r="D351" s="161" t="s">
        <v>492</v>
      </c>
      <c r="E351" s="161"/>
      <c r="F351" s="162"/>
      <c r="G351" s="208"/>
      <c r="H351" s="202"/>
      <c r="I351" s="208" t="s">
        <v>492</v>
      </c>
      <c r="J351" s="208">
        <v>2</v>
      </c>
      <c r="K351" s="208">
        <v>16</v>
      </c>
      <c r="L351" s="208">
        <f t="shared" si="52"/>
        <v>32</v>
      </c>
      <c r="M351" s="208">
        <f t="shared" si="53"/>
        <v>7.9404466501240689</v>
      </c>
      <c r="N351" s="219">
        <f t="shared" si="45"/>
        <v>7.9404466501240689</v>
      </c>
      <c r="O351" s="144"/>
      <c r="P351" t="s">
        <v>515</v>
      </c>
      <c r="Q351" t="s">
        <v>484</v>
      </c>
    </row>
    <row r="352" spans="1:17" ht="21.75" customHeight="1">
      <c r="B352" s="162" t="s">
        <v>983</v>
      </c>
      <c r="C352" s="286" t="s">
        <v>984</v>
      </c>
      <c r="D352" s="161" t="s">
        <v>492</v>
      </c>
      <c r="E352" s="161">
        <v>1</v>
      </c>
      <c r="F352" s="162">
        <v>80</v>
      </c>
      <c r="G352" s="208">
        <f t="shared" ref="G352:G358" si="54">E352*F352</f>
        <v>80</v>
      </c>
      <c r="H352" s="202">
        <f t="shared" ref="H352:H358" si="55">G352/$A$5</f>
        <v>19.851116625310173</v>
      </c>
      <c r="I352" s="208" t="s">
        <v>492</v>
      </c>
      <c r="J352" s="208">
        <v>1</v>
      </c>
      <c r="K352" s="208">
        <v>80</v>
      </c>
      <c r="L352" s="208">
        <f t="shared" si="52"/>
        <v>80</v>
      </c>
      <c r="M352" s="208">
        <f t="shared" si="53"/>
        <v>19.851116625310173</v>
      </c>
      <c r="N352" s="219">
        <f t="shared" si="45"/>
        <v>39.702233250620345</v>
      </c>
      <c r="O352" s="144"/>
      <c r="P352" t="s">
        <v>515</v>
      </c>
      <c r="Q352" t="s">
        <v>484</v>
      </c>
    </row>
    <row r="353" spans="2:17" ht="21.75" customHeight="1">
      <c r="B353" s="162" t="s">
        <v>985</v>
      </c>
      <c r="C353" s="286" t="s">
        <v>849</v>
      </c>
      <c r="D353" s="161" t="s">
        <v>492</v>
      </c>
      <c r="E353" s="161">
        <v>12</v>
      </c>
      <c r="F353" s="162">
        <v>40</v>
      </c>
      <c r="G353" s="208">
        <f t="shared" si="54"/>
        <v>480</v>
      </c>
      <c r="H353" s="202">
        <f t="shared" si="55"/>
        <v>119.10669975186103</v>
      </c>
      <c r="I353" s="208" t="s">
        <v>492</v>
      </c>
      <c r="J353" s="208">
        <v>12</v>
      </c>
      <c r="K353" s="208">
        <v>40</v>
      </c>
      <c r="L353" s="208">
        <f t="shared" si="52"/>
        <v>480</v>
      </c>
      <c r="M353" s="208">
        <f t="shared" si="53"/>
        <v>119.10669975186103</v>
      </c>
      <c r="N353" s="219">
        <f t="shared" si="45"/>
        <v>238.21339950372206</v>
      </c>
      <c r="O353" s="144"/>
      <c r="P353" t="s">
        <v>515</v>
      </c>
      <c r="Q353" t="s">
        <v>484</v>
      </c>
    </row>
    <row r="354" spans="2:17" ht="21.75" customHeight="1">
      <c r="B354" s="162" t="s">
        <v>986</v>
      </c>
      <c r="C354" s="286" t="s">
        <v>534</v>
      </c>
      <c r="D354" s="161" t="s">
        <v>492</v>
      </c>
      <c r="E354" s="161">
        <v>15</v>
      </c>
      <c r="F354" s="162">
        <v>17</v>
      </c>
      <c r="G354" s="208">
        <f t="shared" si="54"/>
        <v>255</v>
      </c>
      <c r="H354" s="202">
        <f t="shared" si="55"/>
        <v>63.275434243176171</v>
      </c>
      <c r="I354" s="208" t="s">
        <v>492</v>
      </c>
      <c r="J354" s="208">
        <v>15</v>
      </c>
      <c r="K354" s="208">
        <v>17</v>
      </c>
      <c r="L354" s="208">
        <f t="shared" si="52"/>
        <v>255</v>
      </c>
      <c r="M354" s="208">
        <f t="shared" si="53"/>
        <v>63.275434243176171</v>
      </c>
      <c r="N354" s="219">
        <f t="shared" si="45"/>
        <v>126.55086848635234</v>
      </c>
      <c r="O354" s="144"/>
      <c r="P354" t="s">
        <v>515</v>
      </c>
      <c r="Q354" t="s">
        <v>484</v>
      </c>
    </row>
    <row r="355" spans="2:17" ht="21.75" customHeight="1">
      <c r="B355" s="162" t="s">
        <v>987</v>
      </c>
      <c r="C355" s="286" t="s">
        <v>536</v>
      </c>
      <c r="D355" s="161" t="s">
        <v>492</v>
      </c>
      <c r="E355" s="161">
        <v>15</v>
      </c>
      <c r="F355" s="162">
        <v>17</v>
      </c>
      <c r="G355" s="208">
        <f t="shared" si="54"/>
        <v>255</v>
      </c>
      <c r="H355" s="202">
        <f t="shared" si="55"/>
        <v>63.275434243176171</v>
      </c>
      <c r="I355" s="208" t="s">
        <v>492</v>
      </c>
      <c r="J355" s="208">
        <v>15</v>
      </c>
      <c r="K355" s="208">
        <v>17</v>
      </c>
      <c r="L355" s="208">
        <f t="shared" si="52"/>
        <v>255</v>
      </c>
      <c r="M355" s="208">
        <f t="shared" si="53"/>
        <v>63.275434243176171</v>
      </c>
      <c r="N355" s="219">
        <f t="shared" si="45"/>
        <v>126.55086848635234</v>
      </c>
      <c r="O355" s="144"/>
      <c r="P355" t="s">
        <v>515</v>
      </c>
      <c r="Q355" t="s">
        <v>484</v>
      </c>
    </row>
    <row r="356" spans="2:17" ht="21.75" customHeight="1">
      <c r="B356" s="162" t="s">
        <v>988</v>
      </c>
      <c r="C356" s="286" t="s">
        <v>989</v>
      </c>
      <c r="D356" s="161" t="s">
        <v>492</v>
      </c>
      <c r="E356" s="161">
        <v>40</v>
      </c>
      <c r="F356" s="162">
        <v>25</v>
      </c>
      <c r="G356" s="208">
        <f t="shared" si="54"/>
        <v>1000</v>
      </c>
      <c r="H356" s="202">
        <f t="shared" si="55"/>
        <v>248.13895781637714</v>
      </c>
      <c r="I356" s="208" t="s">
        <v>492</v>
      </c>
      <c r="J356" s="208">
        <v>40</v>
      </c>
      <c r="K356" s="208">
        <v>25</v>
      </c>
      <c r="L356" s="208">
        <f t="shared" si="52"/>
        <v>1000</v>
      </c>
      <c r="M356" s="208">
        <f t="shared" si="53"/>
        <v>248.13895781637714</v>
      </c>
      <c r="N356" s="219">
        <f t="shared" si="45"/>
        <v>496.27791563275429</v>
      </c>
      <c r="O356" s="144"/>
      <c r="P356" t="s">
        <v>515</v>
      </c>
      <c r="Q356" t="s">
        <v>484</v>
      </c>
    </row>
    <row r="357" spans="2:17" ht="21.75" customHeight="1">
      <c r="B357" s="162" t="s">
        <v>990</v>
      </c>
      <c r="C357" s="286" t="s">
        <v>540</v>
      </c>
      <c r="D357" s="161" t="s">
        <v>492</v>
      </c>
      <c r="E357" s="161">
        <v>2</v>
      </c>
      <c r="F357" s="162">
        <v>65</v>
      </c>
      <c r="G357" s="208">
        <f t="shared" si="54"/>
        <v>130</v>
      </c>
      <c r="H357" s="202">
        <f t="shared" si="55"/>
        <v>32.258064516129032</v>
      </c>
      <c r="I357" s="208" t="s">
        <v>492</v>
      </c>
      <c r="J357" s="208">
        <v>2</v>
      </c>
      <c r="K357" s="208">
        <v>65</v>
      </c>
      <c r="L357" s="208">
        <f t="shared" si="52"/>
        <v>130</v>
      </c>
      <c r="M357" s="208">
        <f t="shared" si="53"/>
        <v>32.258064516129032</v>
      </c>
      <c r="N357" s="219">
        <f t="shared" si="45"/>
        <v>64.516129032258064</v>
      </c>
      <c r="O357" s="144"/>
      <c r="P357" t="s">
        <v>515</v>
      </c>
      <c r="Q357" t="s">
        <v>484</v>
      </c>
    </row>
    <row r="358" spans="2:17" ht="21.75" customHeight="1">
      <c r="B358" s="162" t="s">
        <v>991</v>
      </c>
      <c r="C358" s="286" t="s">
        <v>542</v>
      </c>
      <c r="D358" s="161" t="s">
        <v>492</v>
      </c>
      <c r="E358" s="161">
        <v>8</v>
      </c>
      <c r="F358" s="162">
        <v>65</v>
      </c>
      <c r="G358" s="208">
        <f t="shared" si="54"/>
        <v>520</v>
      </c>
      <c r="H358" s="202">
        <f t="shared" si="55"/>
        <v>129.03225806451613</v>
      </c>
      <c r="I358" s="208" t="s">
        <v>492</v>
      </c>
      <c r="J358" s="208">
        <v>8</v>
      </c>
      <c r="K358" s="208">
        <v>65</v>
      </c>
      <c r="L358" s="208">
        <f t="shared" si="52"/>
        <v>520</v>
      </c>
      <c r="M358" s="208">
        <f t="shared" si="53"/>
        <v>129.03225806451613</v>
      </c>
      <c r="N358" s="219">
        <f t="shared" si="45"/>
        <v>258.06451612903226</v>
      </c>
      <c r="O358" s="144"/>
      <c r="P358" t="s">
        <v>515</v>
      </c>
      <c r="Q358" t="s">
        <v>484</v>
      </c>
    </row>
    <row r="359" spans="2:17" ht="21.75" customHeight="1">
      <c r="B359" s="162" t="s">
        <v>992</v>
      </c>
      <c r="C359" s="286" t="s">
        <v>560</v>
      </c>
      <c r="D359" s="161" t="s">
        <v>492</v>
      </c>
      <c r="E359" s="161"/>
      <c r="F359" s="162"/>
      <c r="G359" s="208"/>
      <c r="H359" s="202"/>
      <c r="I359" s="208" t="s">
        <v>492</v>
      </c>
      <c r="J359" s="208">
        <v>10</v>
      </c>
      <c r="K359" s="208">
        <v>60</v>
      </c>
      <c r="L359" s="208">
        <f t="shared" si="52"/>
        <v>600</v>
      </c>
      <c r="M359" s="208">
        <f t="shared" si="53"/>
        <v>148.8833746898263</v>
      </c>
      <c r="N359" s="219">
        <f t="shared" si="45"/>
        <v>148.8833746898263</v>
      </c>
      <c r="O359" s="144"/>
      <c r="P359" t="s">
        <v>515</v>
      </c>
      <c r="Q359" t="s">
        <v>484</v>
      </c>
    </row>
    <row r="360" spans="2:17" ht="21.75" customHeight="1">
      <c r="B360" s="63" t="s">
        <v>993</v>
      </c>
      <c r="C360" s="94" t="s">
        <v>698</v>
      </c>
      <c r="D360" s="56" t="s">
        <v>492</v>
      </c>
      <c r="E360" s="56"/>
      <c r="F360" s="63"/>
      <c r="G360" s="53"/>
      <c r="H360" s="202"/>
      <c r="I360" s="53" t="s">
        <v>492</v>
      </c>
      <c r="J360" s="53">
        <v>2</v>
      </c>
      <c r="K360" s="53">
        <v>82</v>
      </c>
      <c r="L360" s="53">
        <f t="shared" si="52"/>
        <v>164</v>
      </c>
      <c r="M360" s="53">
        <f t="shared" si="53"/>
        <v>40.694789081885851</v>
      </c>
      <c r="N360" s="219">
        <f t="shared" si="45"/>
        <v>40.694789081885851</v>
      </c>
      <c r="O360" s="144"/>
      <c r="P360" t="s">
        <v>515</v>
      </c>
      <c r="Q360" t="s">
        <v>484</v>
      </c>
    </row>
    <row r="361" spans="2:17" ht="21.75" customHeight="1">
      <c r="B361" s="63" t="s">
        <v>994</v>
      </c>
      <c r="C361" s="94" t="s">
        <v>564</v>
      </c>
      <c r="D361" s="56" t="s">
        <v>492</v>
      </c>
      <c r="E361" s="56"/>
      <c r="F361" s="63"/>
      <c r="G361" s="53"/>
      <c r="H361" s="202"/>
      <c r="I361" s="53" t="s">
        <v>492</v>
      </c>
      <c r="J361" s="53">
        <v>2</v>
      </c>
      <c r="K361" s="53">
        <v>70</v>
      </c>
      <c r="L361" s="53">
        <f t="shared" si="52"/>
        <v>140</v>
      </c>
      <c r="M361" s="53">
        <f t="shared" si="53"/>
        <v>34.739454094292803</v>
      </c>
      <c r="N361" s="219">
        <f t="shared" si="45"/>
        <v>34.739454094292803</v>
      </c>
      <c r="O361" s="144"/>
      <c r="P361" t="s">
        <v>515</v>
      </c>
      <c r="Q361" t="s">
        <v>484</v>
      </c>
    </row>
    <row r="362" spans="2:17" ht="21.75" customHeight="1">
      <c r="B362" s="162" t="s">
        <v>995</v>
      </c>
      <c r="C362" s="286" t="s">
        <v>996</v>
      </c>
      <c r="D362" s="161" t="s">
        <v>492</v>
      </c>
      <c r="E362" s="161"/>
      <c r="F362" s="162"/>
      <c r="G362" s="208"/>
      <c r="H362" s="202"/>
      <c r="I362" s="208" t="s">
        <v>492</v>
      </c>
      <c r="J362" s="208">
        <v>3</v>
      </c>
      <c r="K362" s="208">
        <v>21.5</v>
      </c>
      <c r="L362" s="208">
        <f t="shared" si="52"/>
        <v>64.5</v>
      </c>
      <c r="M362" s="208">
        <f t="shared" si="53"/>
        <v>16.004962779156326</v>
      </c>
      <c r="N362" s="219">
        <f t="shared" si="45"/>
        <v>16.004962779156326</v>
      </c>
      <c r="O362" s="144"/>
      <c r="P362" t="s">
        <v>515</v>
      </c>
      <c r="Q362" t="s">
        <v>484</v>
      </c>
    </row>
    <row r="363" spans="2:17" ht="21.75" customHeight="1">
      <c r="B363" s="63" t="s">
        <v>997</v>
      </c>
      <c r="C363" s="94" t="s">
        <v>568</v>
      </c>
      <c r="D363" s="56" t="s">
        <v>492</v>
      </c>
      <c r="E363" s="56"/>
      <c r="F363" s="63"/>
      <c r="G363" s="53"/>
      <c r="H363" s="202"/>
      <c r="I363" s="53" t="s">
        <v>492</v>
      </c>
      <c r="J363" s="53">
        <v>10</v>
      </c>
      <c r="K363" s="53">
        <v>2.5</v>
      </c>
      <c r="L363" s="53">
        <f t="shared" si="52"/>
        <v>25</v>
      </c>
      <c r="M363" s="53">
        <f t="shared" si="53"/>
        <v>6.2034739454094288</v>
      </c>
      <c r="N363" s="219">
        <f t="shared" si="45"/>
        <v>6.2034739454094288</v>
      </c>
      <c r="O363" s="144"/>
      <c r="P363" t="s">
        <v>515</v>
      </c>
      <c r="Q363" t="s">
        <v>484</v>
      </c>
    </row>
    <row r="364" spans="2:17" ht="21.75" customHeight="1">
      <c r="B364" s="63" t="s">
        <v>998</v>
      </c>
      <c r="C364" s="94" t="s">
        <v>999</v>
      </c>
      <c r="D364" s="56" t="s">
        <v>492</v>
      </c>
      <c r="E364" s="56"/>
      <c r="F364" s="63"/>
      <c r="G364" s="53"/>
      <c r="H364" s="202"/>
      <c r="I364" s="53" t="s">
        <v>492</v>
      </c>
      <c r="J364" s="53">
        <v>24</v>
      </c>
      <c r="K364" s="53">
        <v>27</v>
      </c>
      <c r="L364" s="53">
        <f t="shared" si="52"/>
        <v>648</v>
      </c>
      <c r="M364" s="53">
        <f t="shared" si="53"/>
        <v>160.79404466501239</v>
      </c>
      <c r="N364" s="219">
        <f t="shared" si="45"/>
        <v>160.79404466501239</v>
      </c>
      <c r="O364" s="144"/>
      <c r="P364" t="s">
        <v>515</v>
      </c>
      <c r="Q364" t="s">
        <v>484</v>
      </c>
    </row>
    <row r="365" spans="2:17" ht="21.75" customHeight="1">
      <c r="B365" s="162" t="s">
        <v>1000</v>
      </c>
      <c r="C365" s="286" t="s">
        <v>572</v>
      </c>
      <c r="D365" s="161" t="s">
        <v>492</v>
      </c>
      <c r="E365" s="161"/>
      <c r="F365" s="162"/>
      <c r="G365" s="208"/>
      <c r="H365" s="202"/>
      <c r="I365" s="208" t="s">
        <v>492</v>
      </c>
      <c r="J365" s="208">
        <v>5</v>
      </c>
      <c r="K365" s="208">
        <v>25</v>
      </c>
      <c r="L365" s="208">
        <f t="shared" si="52"/>
        <v>125</v>
      </c>
      <c r="M365" s="208">
        <f t="shared" si="53"/>
        <v>31.017369727047143</v>
      </c>
      <c r="N365" s="219">
        <f t="shared" si="45"/>
        <v>31.017369727047143</v>
      </c>
      <c r="O365" s="144"/>
      <c r="P365" t="s">
        <v>515</v>
      </c>
      <c r="Q365" t="s">
        <v>484</v>
      </c>
    </row>
    <row r="366" spans="2:17" ht="21.75" customHeight="1">
      <c r="B366" s="162" t="s">
        <v>1001</v>
      </c>
      <c r="C366" s="286" t="s">
        <v>708</v>
      </c>
      <c r="D366" s="161" t="s">
        <v>492</v>
      </c>
      <c r="E366" s="161"/>
      <c r="F366" s="162"/>
      <c r="G366" s="208"/>
      <c r="H366" s="202"/>
      <c r="I366" s="208" t="s">
        <v>492</v>
      </c>
      <c r="J366" s="208">
        <v>4</v>
      </c>
      <c r="K366" s="208">
        <v>10</v>
      </c>
      <c r="L366" s="208">
        <f t="shared" si="52"/>
        <v>40</v>
      </c>
      <c r="M366" s="208">
        <f t="shared" si="53"/>
        <v>9.9255583126550864</v>
      </c>
      <c r="N366" s="219">
        <f t="shared" si="45"/>
        <v>9.9255583126550864</v>
      </c>
      <c r="O366" s="144"/>
      <c r="P366" t="s">
        <v>515</v>
      </c>
      <c r="Q366" t="s">
        <v>484</v>
      </c>
    </row>
    <row r="367" spans="2:17" ht="21.75" customHeight="1">
      <c r="B367" s="162" t="s">
        <v>1002</v>
      </c>
      <c r="C367" s="286" t="s">
        <v>600</v>
      </c>
      <c r="D367" s="147" t="s">
        <v>408</v>
      </c>
      <c r="E367" s="161"/>
      <c r="F367" s="162"/>
      <c r="G367" s="206"/>
      <c r="H367" s="202"/>
      <c r="I367" s="206" t="s">
        <v>408</v>
      </c>
      <c r="J367" s="206">
        <v>1</v>
      </c>
      <c r="K367" s="206">
        <v>360</v>
      </c>
      <c r="L367" s="206">
        <f t="shared" si="52"/>
        <v>360</v>
      </c>
      <c r="M367" s="206">
        <f t="shared" si="53"/>
        <v>89.330024813895776</v>
      </c>
      <c r="N367" s="219">
        <f t="shared" si="45"/>
        <v>89.330024813895776</v>
      </c>
      <c r="O367" s="144"/>
      <c r="P367" t="s">
        <v>803</v>
      </c>
      <c r="Q367" t="s">
        <v>484</v>
      </c>
    </row>
    <row r="368" spans="2:17" ht="21.75" customHeight="1">
      <c r="B368" s="162" t="s">
        <v>1003</v>
      </c>
      <c r="C368" s="286" t="s">
        <v>1004</v>
      </c>
      <c r="D368" s="161" t="s">
        <v>492</v>
      </c>
      <c r="E368" s="161">
        <v>2</v>
      </c>
      <c r="F368" s="162">
        <v>8</v>
      </c>
      <c r="G368" s="208">
        <f t="shared" ref="G368:G373" si="56">E368*F368</f>
        <v>16</v>
      </c>
      <c r="H368" s="202">
        <f t="shared" ref="H368:H373" si="57">G368/$A$5</f>
        <v>3.9702233250620345</v>
      </c>
      <c r="I368" s="208" t="s">
        <v>492</v>
      </c>
      <c r="J368" s="208">
        <v>2</v>
      </c>
      <c r="K368" s="208">
        <v>8</v>
      </c>
      <c r="L368" s="208">
        <f t="shared" si="52"/>
        <v>16</v>
      </c>
      <c r="M368" s="208">
        <f t="shared" si="53"/>
        <v>3.9702233250620345</v>
      </c>
      <c r="N368" s="219">
        <f t="shared" si="45"/>
        <v>7.9404466501240689</v>
      </c>
      <c r="O368" s="144"/>
      <c r="P368" t="s">
        <v>515</v>
      </c>
      <c r="Q368" t="s">
        <v>484</v>
      </c>
    </row>
    <row r="369" spans="1:17" ht="21.75" customHeight="1">
      <c r="B369" s="162" t="s">
        <v>1005</v>
      </c>
      <c r="C369" s="286" t="s">
        <v>546</v>
      </c>
      <c r="D369" s="161" t="s">
        <v>492</v>
      </c>
      <c r="E369" s="161">
        <v>4</v>
      </c>
      <c r="F369" s="162">
        <v>7</v>
      </c>
      <c r="G369" s="208">
        <f t="shared" si="56"/>
        <v>28</v>
      </c>
      <c r="H369" s="202">
        <f t="shared" si="57"/>
        <v>6.9478908188585606</v>
      </c>
      <c r="I369" s="208" t="s">
        <v>492</v>
      </c>
      <c r="J369" s="208">
        <v>4</v>
      </c>
      <c r="K369" s="208">
        <v>7</v>
      </c>
      <c r="L369" s="208">
        <f t="shared" si="52"/>
        <v>28</v>
      </c>
      <c r="M369" s="208">
        <f t="shared" si="53"/>
        <v>6.9478908188585606</v>
      </c>
      <c r="N369" s="219">
        <f t="shared" si="45"/>
        <v>13.895781637717121</v>
      </c>
      <c r="O369" s="144"/>
      <c r="P369" t="s">
        <v>515</v>
      </c>
      <c r="Q369" t="s">
        <v>484</v>
      </c>
    </row>
    <row r="370" spans="1:17" ht="21.75" customHeight="1">
      <c r="B370" s="162" t="s">
        <v>1006</v>
      </c>
      <c r="C370" s="286" t="s">
        <v>548</v>
      </c>
      <c r="D370" s="161" t="s">
        <v>492</v>
      </c>
      <c r="E370" s="161">
        <v>3</v>
      </c>
      <c r="F370" s="162">
        <v>7</v>
      </c>
      <c r="G370" s="208">
        <f t="shared" si="56"/>
        <v>21</v>
      </c>
      <c r="H370" s="202">
        <f t="shared" si="57"/>
        <v>5.2109181141439205</v>
      </c>
      <c r="I370" s="208" t="s">
        <v>492</v>
      </c>
      <c r="J370" s="208">
        <v>3</v>
      </c>
      <c r="K370" s="208">
        <v>7</v>
      </c>
      <c r="L370" s="208">
        <f t="shared" si="52"/>
        <v>21</v>
      </c>
      <c r="M370" s="208">
        <f t="shared" si="53"/>
        <v>5.2109181141439205</v>
      </c>
      <c r="N370" s="219">
        <f t="shared" si="45"/>
        <v>10.421836228287841</v>
      </c>
      <c r="O370" s="144"/>
      <c r="P370" t="s">
        <v>515</v>
      </c>
      <c r="Q370" t="s">
        <v>484</v>
      </c>
    </row>
    <row r="371" spans="1:17" ht="21.75" customHeight="1">
      <c r="B371" s="162" t="s">
        <v>1007</v>
      </c>
      <c r="C371" s="286" t="s">
        <v>1008</v>
      </c>
      <c r="D371" s="161" t="s">
        <v>492</v>
      </c>
      <c r="E371" s="161">
        <v>4</v>
      </c>
      <c r="F371" s="162">
        <v>11</v>
      </c>
      <c r="G371" s="208">
        <f t="shared" si="56"/>
        <v>44</v>
      </c>
      <c r="H371" s="202">
        <f t="shared" si="57"/>
        <v>10.918114143920596</v>
      </c>
      <c r="I371" s="208" t="s">
        <v>492</v>
      </c>
      <c r="J371" s="208">
        <v>4</v>
      </c>
      <c r="K371" s="208">
        <v>11</v>
      </c>
      <c r="L371" s="208">
        <f t="shared" si="52"/>
        <v>44</v>
      </c>
      <c r="M371" s="208">
        <f t="shared" si="53"/>
        <v>10.918114143920596</v>
      </c>
      <c r="N371" s="219">
        <f t="shared" si="45"/>
        <v>21.836228287841191</v>
      </c>
      <c r="O371" s="144"/>
      <c r="P371" t="s">
        <v>515</v>
      </c>
      <c r="Q371" t="s">
        <v>484</v>
      </c>
    </row>
    <row r="372" spans="1:17" ht="21.75" customHeight="1">
      <c r="B372" s="162" t="s">
        <v>1009</v>
      </c>
      <c r="C372" s="286" t="s">
        <v>1010</v>
      </c>
      <c r="D372" s="161" t="s">
        <v>492</v>
      </c>
      <c r="E372" s="161">
        <v>1</v>
      </c>
      <c r="F372" s="162">
        <v>6.5</v>
      </c>
      <c r="G372" s="208">
        <f t="shared" si="56"/>
        <v>6.5</v>
      </c>
      <c r="H372" s="202">
        <f t="shared" si="57"/>
        <v>1.6129032258064515</v>
      </c>
      <c r="I372" s="208" t="s">
        <v>492</v>
      </c>
      <c r="J372" s="208">
        <v>1</v>
      </c>
      <c r="K372" s="208">
        <v>6.5</v>
      </c>
      <c r="L372" s="208">
        <f t="shared" si="52"/>
        <v>6.5</v>
      </c>
      <c r="M372" s="208">
        <f t="shared" si="53"/>
        <v>1.6129032258064515</v>
      </c>
      <c r="N372" s="219">
        <f t="shared" si="45"/>
        <v>3.225806451612903</v>
      </c>
      <c r="O372" s="144"/>
      <c r="P372" t="s">
        <v>515</v>
      </c>
      <c r="Q372" t="s">
        <v>484</v>
      </c>
    </row>
    <row r="373" spans="1:17" ht="21.75" customHeight="1">
      <c r="B373" s="162" t="s">
        <v>1011</v>
      </c>
      <c r="C373" s="286" t="s">
        <v>558</v>
      </c>
      <c r="D373" s="161" t="s">
        <v>492</v>
      </c>
      <c r="E373" s="161">
        <v>5</v>
      </c>
      <c r="F373" s="162">
        <v>8.6</v>
      </c>
      <c r="G373" s="208">
        <f t="shared" si="56"/>
        <v>43</v>
      </c>
      <c r="H373" s="202">
        <f t="shared" si="57"/>
        <v>10.669975186104217</v>
      </c>
      <c r="I373" s="208" t="s">
        <v>492</v>
      </c>
      <c r="J373" s="208">
        <v>5</v>
      </c>
      <c r="K373" s="208">
        <v>8.6</v>
      </c>
      <c r="L373" s="208">
        <f t="shared" si="52"/>
        <v>43</v>
      </c>
      <c r="M373" s="208">
        <f t="shared" si="53"/>
        <v>10.669975186104217</v>
      </c>
      <c r="N373" s="219">
        <f t="shared" si="45"/>
        <v>21.339950372208435</v>
      </c>
      <c r="O373" s="144"/>
      <c r="P373" t="s">
        <v>515</v>
      </c>
      <c r="Q373" t="s">
        <v>484</v>
      </c>
    </row>
    <row r="374" spans="1:17" ht="21.75" customHeight="1">
      <c r="B374" s="63" t="s">
        <v>1012</v>
      </c>
      <c r="C374" s="94" t="s">
        <v>881</v>
      </c>
      <c r="D374" s="56" t="s">
        <v>492</v>
      </c>
      <c r="E374" s="56"/>
      <c r="F374" s="63"/>
      <c r="G374" s="53"/>
      <c r="H374" s="202"/>
      <c r="I374" s="53" t="s">
        <v>492</v>
      </c>
      <c r="J374" s="53">
        <v>70</v>
      </c>
      <c r="K374" s="53">
        <v>2</v>
      </c>
      <c r="L374" s="53">
        <f t="shared" si="52"/>
        <v>140</v>
      </c>
      <c r="M374" s="53">
        <f t="shared" si="53"/>
        <v>34.739454094292803</v>
      </c>
      <c r="N374" s="219">
        <f t="shared" si="45"/>
        <v>34.739454094292803</v>
      </c>
      <c r="O374" s="144"/>
      <c r="P374" t="s">
        <v>515</v>
      </c>
      <c r="Q374" t="s">
        <v>484</v>
      </c>
    </row>
    <row r="375" spans="1:17" ht="21.75" customHeight="1">
      <c r="B375" s="162" t="s">
        <v>1013</v>
      </c>
      <c r="C375" s="286" t="s">
        <v>1014</v>
      </c>
      <c r="D375" s="161" t="s">
        <v>492</v>
      </c>
      <c r="E375" s="161"/>
      <c r="F375" s="162"/>
      <c r="G375" s="208"/>
      <c r="H375" s="202"/>
      <c r="I375" s="208" t="s">
        <v>492</v>
      </c>
      <c r="J375" s="208">
        <v>10</v>
      </c>
      <c r="K375" s="208">
        <v>33.5</v>
      </c>
      <c r="L375" s="208">
        <f t="shared" si="52"/>
        <v>335</v>
      </c>
      <c r="M375" s="208">
        <f t="shared" si="53"/>
        <v>83.126550868486348</v>
      </c>
      <c r="N375" s="219">
        <f t="shared" si="45"/>
        <v>83.126550868486348</v>
      </c>
      <c r="O375" s="144"/>
      <c r="P375" t="s">
        <v>515</v>
      </c>
      <c r="Q375" t="s">
        <v>484</v>
      </c>
    </row>
    <row r="376" spans="1:17" ht="21.75" customHeight="1">
      <c r="B376" s="162" t="s">
        <v>1015</v>
      </c>
      <c r="C376" s="286" t="s">
        <v>576</v>
      </c>
      <c r="D376" s="161" t="s">
        <v>492</v>
      </c>
      <c r="E376" s="161"/>
      <c r="F376" s="162"/>
      <c r="G376" s="208"/>
      <c r="H376" s="202"/>
      <c r="I376" s="208" t="s">
        <v>492</v>
      </c>
      <c r="J376" s="208">
        <v>1</v>
      </c>
      <c r="K376" s="208">
        <v>800</v>
      </c>
      <c r="L376" s="208">
        <f t="shared" si="52"/>
        <v>800</v>
      </c>
      <c r="M376" s="208">
        <f t="shared" si="53"/>
        <v>198.51116625310172</v>
      </c>
      <c r="N376" s="219">
        <f t="shared" si="45"/>
        <v>198.51116625310172</v>
      </c>
      <c r="O376" s="144"/>
      <c r="P376" t="s">
        <v>710</v>
      </c>
      <c r="Q376" t="s">
        <v>484</v>
      </c>
    </row>
    <row r="377" spans="1:17" ht="21.75" customHeight="1">
      <c r="B377" s="162" t="s">
        <v>1016</v>
      </c>
      <c r="C377" s="286" t="s">
        <v>579</v>
      </c>
      <c r="D377" s="161" t="s">
        <v>492</v>
      </c>
      <c r="E377" s="161"/>
      <c r="F377" s="162"/>
      <c r="G377" s="208"/>
      <c r="H377" s="202"/>
      <c r="I377" s="208" t="s">
        <v>492</v>
      </c>
      <c r="J377" s="208">
        <v>1</v>
      </c>
      <c r="K377" s="208">
        <v>650</v>
      </c>
      <c r="L377" s="208">
        <f t="shared" si="52"/>
        <v>650</v>
      </c>
      <c r="M377" s="208">
        <f t="shared" si="53"/>
        <v>161.29032258064515</v>
      </c>
      <c r="N377" s="219">
        <f t="shared" si="45"/>
        <v>161.29032258064515</v>
      </c>
      <c r="O377" s="144"/>
      <c r="P377" t="s">
        <v>710</v>
      </c>
      <c r="Q377" t="s">
        <v>484</v>
      </c>
    </row>
    <row r="378" spans="1:17" ht="21.75" customHeight="1">
      <c r="B378" s="162" t="s">
        <v>1017</v>
      </c>
      <c r="C378" s="286" t="s">
        <v>582</v>
      </c>
      <c r="D378" s="161" t="s">
        <v>492</v>
      </c>
      <c r="E378" s="161"/>
      <c r="F378" s="162"/>
      <c r="G378" s="208"/>
      <c r="H378" s="202"/>
      <c r="I378" s="208" t="s">
        <v>492</v>
      </c>
      <c r="J378" s="208">
        <v>4</v>
      </c>
      <c r="K378" s="208">
        <v>600</v>
      </c>
      <c r="L378" s="208">
        <f t="shared" si="52"/>
        <v>2400</v>
      </c>
      <c r="M378" s="208">
        <f t="shared" si="53"/>
        <v>595.53349875930519</v>
      </c>
      <c r="N378" s="219">
        <f t="shared" ref="N378:N441" si="58">H378+M378</f>
        <v>595.53349875930519</v>
      </c>
      <c r="O378" s="144"/>
      <c r="P378" t="s">
        <v>582</v>
      </c>
      <c r="Q378" t="s">
        <v>484</v>
      </c>
    </row>
    <row r="379" spans="1:17" ht="21.75" customHeight="1">
      <c r="B379" s="162"/>
      <c r="C379" s="286"/>
      <c r="D379" s="161"/>
      <c r="E379" s="161"/>
      <c r="F379" s="162"/>
      <c r="G379" s="208"/>
      <c r="H379" s="202"/>
      <c r="I379" s="74"/>
      <c r="J379" s="161"/>
      <c r="K379" s="63"/>
      <c r="L379" s="53"/>
      <c r="M379" s="202"/>
      <c r="N379" s="219">
        <f t="shared" si="58"/>
        <v>0</v>
      </c>
      <c r="O379" s="144"/>
      <c r="Q379" t="s">
        <v>484</v>
      </c>
    </row>
    <row r="380" spans="1:17" ht="21.75" customHeight="1">
      <c r="A380" s="290"/>
      <c r="B380" s="291"/>
      <c r="C380" s="292" t="s">
        <v>1018</v>
      </c>
      <c r="D380" s="293"/>
      <c r="E380" s="293"/>
      <c r="F380" s="291"/>
      <c r="G380" s="294"/>
      <c r="H380" s="295"/>
      <c r="I380" s="293" t="s">
        <v>1019</v>
      </c>
      <c r="J380" s="293"/>
      <c r="K380" s="291">
        <v>11800</v>
      </c>
      <c r="L380" s="294">
        <f>J380*K380</f>
        <v>0</v>
      </c>
      <c r="M380" s="295">
        <f>L380/$A$5</f>
        <v>0</v>
      </c>
      <c r="N380" s="296">
        <f t="shared" si="58"/>
        <v>0</v>
      </c>
      <c r="O380" s="297"/>
      <c r="P380" t="s">
        <v>515</v>
      </c>
      <c r="Q380" t="s">
        <v>484</v>
      </c>
    </row>
    <row r="381" spans="1:17" ht="21.75" customHeight="1">
      <c r="B381" s="162"/>
      <c r="C381" s="286"/>
      <c r="D381" s="161"/>
      <c r="E381" s="161"/>
      <c r="F381" s="162"/>
      <c r="G381" s="208"/>
      <c r="H381" s="202"/>
      <c r="I381" s="74"/>
      <c r="J381" s="161"/>
      <c r="K381" s="63"/>
      <c r="L381" s="53"/>
      <c r="M381" s="202"/>
      <c r="N381" s="219">
        <f t="shared" si="58"/>
        <v>0</v>
      </c>
      <c r="O381" s="144"/>
      <c r="Q381" t="s">
        <v>484</v>
      </c>
    </row>
    <row r="382" spans="1:17" ht="21.75" customHeight="1">
      <c r="B382" s="233" t="s">
        <v>1020</v>
      </c>
      <c r="C382" s="71" t="s">
        <v>1021</v>
      </c>
      <c r="D382" s="72"/>
      <c r="E382" s="72"/>
      <c r="F382" s="72"/>
      <c r="G382" s="72"/>
      <c r="H382" s="72"/>
      <c r="I382" s="72"/>
      <c r="J382" s="72"/>
      <c r="K382" s="72"/>
      <c r="L382" s="72"/>
      <c r="M382" s="72"/>
      <c r="N382" s="72">
        <f t="shared" si="58"/>
        <v>0</v>
      </c>
      <c r="O382" s="234"/>
      <c r="Q382" t="s">
        <v>484</v>
      </c>
    </row>
    <row r="383" spans="1:17" ht="21.75" customHeight="1">
      <c r="B383" s="52" t="s">
        <v>1022</v>
      </c>
      <c r="C383" s="94" t="s">
        <v>589</v>
      </c>
      <c r="D383" s="56" t="s">
        <v>492</v>
      </c>
      <c r="E383" s="56"/>
      <c r="F383" s="63"/>
      <c r="G383" s="53"/>
      <c r="H383" s="202"/>
      <c r="I383" s="56" t="s">
        <v>492</v>
      </c>
      <c r="J383" s="56">
        <v>1</v>
      </c>
      <c r="K383" s="63">
        <v>250</v>
      </c>
      <c r="L383" s="53">
        <f t="shared" ref="L383:L389" si="59">J383*K383</f>
        <v>250</v>
      </c>
      <c r="M383" s="202">
        <f t="shared" ref="M383:M389" si="60">L383/$A$5</f>
        <v>62.034739454094286</v>
      </c>
      <c r="N383" s="263">
        <f t="shared" si="58"/>
        <v>62.034739454094286</v>
      </c>
      <c r="O383" s="144"/>
      <c r="P383" t="s">
        <v>714</v>
      </c>
      <c r="Q383" t="s">
        <v>484</v>
      </c>
    </row>
    <row r="384" spans="1:17" ht="21.75" customHeight="1">
      <c r="B384" s="52" t="s">
        <v>1023</v>
      </c>
      <c r="C384" s="94" t="s">
        <v>591</v>
      </c>
      <c r="D384" s="56" t="s">
        <v>492</v>
      </c>
      <c r="E384" s="56"/>
      <c r="F384" s="63"/>
      <c r="G384" s="53"/>
      <c r="H384" s="202"/>
      <c r="I384" s="56" t="s">
        <v>492</v>
      </c>
      <c r="J384" s="56">
        <v>1</v>
      </c>
      <c r="K384" s="63">
        <v>95</v>
      </c>
      <c r="L384" s="53">
        <f t="shared" si="59"/>
        <v>95</v>
      </c>
      <c r="M384" s="202">
        <f t="shared" si="60"/>
        <v>23.573200992555829</v>
      </c>
      <c r="N384" s="219">
        <f t="shared" si="58"/>
        <v>23.573200992555829</v>
      </c>
      <c r="O384" s="144"/>
      <c r="P384" t="s">
        <v>714</v>
      </c>
      <c r="Q384" t="s">
        <v>484</v>
      </c>
    </row>
    <row r="385" spans="2:17" ht="21.75" customHeight="1">
      <c r="B385" s="156" t="s">
        <v>1024</v>
      </c>
      <c r="C385" s="286" t="s">
        <v>593</v>
      </c>
      <c r="D385" s="161" t="s">
        <v>492</v>
      </c>
      <c r="E385" s="161"/>
      <c r="F385" s="162"/>
      <c r="G385" s="208"/>
      <c r="H385" s="202"/>
      <c r="I385" s="161" t="s">
        <v>492</v>
      </c>
      <c r="J385" s="161">
        <v>2</v>
      </c>
      <c r="K385" s="162">
        <v>22.5</v>
      </c>
      <c r="L385" s="208">
        <f t="shared" si="59"/>
        <v>45</v>
      </c>
      <c r="M385" s="202">
        <f t="shared" si="60"/>
        <v>11.166253101736972</v>
      </c>
      <c r="N385" s="219">
        <f t="shared" si="58"/>
        <v>11.166253101736972</v>
      </c>
      <c r="O385" s="144"/>
      <c r="P385" t="s">
        <v>515</v>
      </c>
      <c r="Q385" t="s">
        <v>484</v>
      </c>
    </row>
    <row r="386" spans="2:17" ht="21.75" customHeight="1">
      <c r="B386" s="156" t="s">
        <v>1025</v>
      </c>
      <c r="C386" s="286" t="s">
        <v>596</v>
      </c>
      <c r="D386" s="161" t="s">
        <v>492</v>
      </c>
      <c r="E386" s="161"/>
      <c r="F386" s="162"/>
      <c r="G386" s="208"/>
      <c r="H386" s="202"/>
      <c r="I386" s="161" t="s">
        <v>492</v>
      </c>
      <c r="J386" s="161">
        <v>2</v>
      </c>
      <c r="K386" s="162">
        <v>19</v>
      </c>
      <c r="L386" s="208">
        <f t="shared" si="59"/>
        <v>38</v>
      </c>
      <c r="M386" s="202">
        <f t="shared" si="60"/>
        <v>9.4292803970223318</v>
      </c>
      <c r="N386" s="219">
        <f t="shared" si="58"/>
        <v>9.4292803970223318</v>
      </c>
      <c r="O386" s="144"/>
      <c r="P386" t="s">
        <v>515</v>
      </c>
      <c r="Q386" t="s">
        <v>484</v>
      </c>
    </row>
    <row r="387" spans="2:17" ht="21.75" customHeight="1">
      <c r="B387" s="156" t="s">
        <v>1026</v>
      </c>
      <c r="C387" s="286" t="s">
        <v>598</v>
      </c>
      <c r="D387" s="161" t="s">
        <v>492</v>
      </c>
      <c r="E387" s="161"/>
      <c r="F387" s="162"/>
      <c r="G387" s="208"/>
      <c r="H387" s="202"/>
      <c r="I387" s="161" t="s">
        <v>492</v>
      </c>
      <c r="J387" s="161">
        <v>1</v>
      </c>
      <c r="K387" s="162">
        <v>120</v>
      </c>
      <c r="L387" s="208">
        <f t="shared" si="59"/>
        <v>120</v>
      </c>
      <c r="M387" s="202">
        <f t="shared" si="60"/>
        <v>29.776674937965257</v>
      </c>
      <c r="N387" s="219">
        <f t="shared" si="58"/>
        <v>29.776674937965257</v>
      </c>
      <c r="O387" s="144"/>
      <c r="P387" t="s">
        <v>714</v>
      </c>
      <c r="Q387" t="s">
        <v>484</v>
      </c>
    </row>
    <row r="388" spans="2:17" ht="21.75" customHeight="1">
      <c r="B388" s="156" t="s">
        <v>1027</v>
      </c>
      <c r="C388" s="286" t="s">
        <v>544</v>
      </c>
      <c r="D388" s="147" t="s">
        <v>492</v>
      </c>
      <c r="E388" s="161"/>
      <c r="F388" s="162"/>
      <c r="G388" s="206"/>
      <c r="H388" s="202"/>
      <c r="I388" s="147" t="s">
        <v>492</v>
      </c>
      <c r="J388" s="161">
        <v>1</v>
      </c>
      <c r="K388" s="162">
        <v>360</v>
      </c>
      <c r="L388" s="206">
        <f t="shared" si="59"/>
        <v>360</v>
      </c>
      <c r="M388" s="202">
        <f t="shared" si="60"/>
        <v>89.330024813895776</v>
      </c>
      <c r="N388" s="219">
        <f t="shared" si="58"/>
        <v>89.330024813895776</v>
      </c>
      <c r="O388" s="144"/>
      <c r="P388" t="s">
        <v>803</v>
      </c>
      <c r="Q388" t="s">
        <v>484</v>
      </c>
    </row>
    <row r="389" spans="2:17" ht="21.75" customHeight="1">
      <c r="B389" s="52" t="s">
        <v>1028</v>
      </c>
      <c r="C389" s="94" t="s">
        <v>1029</v>
      </c>
      <c r="D389" s="48" t="s">
        <v>492</v>
      </c>
      <c r="E389" s="56"/>
      <c r="F389" s="63"/>
      <c r="G389" s="49"/>
      <c r="H389" s="202"/>
      <c r="I389" s="48" t="s">
        <v>492</v>
      </c>
      <c r="J389" s="56">
        <v>1</v>
      </c>
      <c r="K389" s="63">
        <v>4753</v>
      </c>
      <c r="L389" s="49">
        <f t="shared" si="59"/>
        <v>4753</v>
      </c>
      <c r="M389" s="202">
        <f t="shared" si="60"/>
        <v>1179.4044665012407</v>
      </c>
      <c r="N389" s="219">
        <f t="shared" si="58"/>
        <v>1179.4044665012407</v>
      </c>
      <c r="O389" s="144"/>
      <c r="P389" t="s">
        <v>1029</v>
      </c>
      <c r="Q389" t="s">
        <v>484</v>
      </c>
    </row>
    <row r="390" spans="2:17" ht="21.75" customHeight="1">
      <c r="B390" s="233" t="s">
        <v>1030</v>
      </c>
      <c r="C390" s="71" t="s">
        <v>1031</v>
      </c>
      <c r="D390" s="72"/>
      <c r="E390" s="72"/>
      <c r="F390" s="72"/>
      <c r="G390" s="72"/>
      <c r="H390" s="72"/>
      <c r="I390" s="72"/>
      <c r="J390" s="72"/>
      <c r="K390" s="72"/>
      <c r="L390" s="72"/>
      <c r="M390" s="72"/>
      <c r="N390" s="72">
        <f t="shared" si="58"/>
        <v>0</v>
      </c>
      <c r="O390" s="234"/>
      <c r="Q390" t="s">
        <v>484</v>
      </c>
    </row>
    <row r="391" spans="2:17" ht="21.75" customHeight="1">
      <c r="B391" s="156" t="s">
        <v>1032</v>
      </c>
      <c r="C391" s="286" t="s">
        <v>621</v>
      </c>
      <c r="D391" s="161" t="s">
        <v>492</v>
      </c>
      <c r="E391" s="161"/>
      <c r="F391" s="162"/>
      <c r="G391" s="208"/>
      <c r="H391" s="202"/>
      <c r="I391" s="161" t="s">
        <v>492</v>
      </c>
      <c r="J391" s="161">
        <v>4</v>
      </c>
      <c r="K391" s="162">
        <v>6.8</v>
      </c>
      <c r="L391" s="208">
        <f t="shared" ref="L391:L399" si="61">J391*K391</f>
        <v>27.2</v>
      </c>
      <c r="M391" s="202">
        <f t="shared" ref="M391:M399" si="62">L391/$A$5</f>
        <v>6.7493796526054588</v>
      </c>
      <c r="N391" s="263">
        <f t="shared" si="58"/>
        <v>6.7493796526054588</v>
      </c>
      <c r="O391" s="144"/>
      <c r="P391" t="s">
        <v>622</v>
      </c>
      <c r="Q391" t="s">
        <v>484</v>
      </c>
    </row>
    <row r="392" spans="2:17" ht="21.75" customHeight="1">
      <c r="B392" s="156" t="s">
        <v>1033</v>
      </c>
      <c r="C392" s="286" t="s">
        <v>624</v>
      </c>
      <c r="D392" s="161" t="s">
        <v>492</v>
      </c>
      <c r="E392" s="161"/>
      <c r="F392" s="162"/>
      <c r="G392" s="208"/>
      <c r="H392" s="202"/>
      <c r="I392" s="161" t="s">
        <v>492</v>
      </c>
      <c r="J392" s="161">
        <v>15</v>
      </c>
      <c r="K392" s="162">
        <v>0.5</v>
      </c>
      <c r="L392" s="208">
        <f t="shared" si="61"/>
        <v>7.5</v>
      </c>
      <c r="M392" s="202">
        <f t="shared" si="62"/>
        <v>1.8610421836228286</v>
      </c>
      <c r="N392" s="219">
        <f t="shared" si="58"/>
        <v>1.8610421836228286</v>
      </c>
      <c r="O392" s="144"/>
      <c r="P392" t="s">
        <v>622</v>
      </c>
      <c r="Q392" t="s">
        <v>484</v>
      </c>
    </row>
    <row r="393" spans="2:17" ht="21.75" customHeight="1">
      <c r="B393" s="156" t="s">
        <v>1034</v>
      </c>
      <c r="C393" s="286" t="s">
        <v>626</v>
      </c>
      <c r="D393" s="161" t="s">
        <v>492</v>
      </c>
      <c r="E393" s="161"/>
      <c r="F393" s="162"/>
      <c r="G393" s="208"/>
      <c r="H393" s="202"/>
      <c r="I393" s="161" t="s">
        <v>492</v>
      </c>
      <c r="J393" s="161">
        <v>4</v>
      </c>
      <c r="K393" s="162">
        <v>0.75</v>
      </c>
      <c r="L393" s="208">
        <f t="shared" si="61"/>
        <v>3</v>
      </c>
      <c r="M393" s="202">
        <f t="shared" si="62"/>
        <v>0.74441687344913143</v>
      </c>
      <c r="N393" s="219">
        <f t="shared" si="58"/>
        <v>0.74441687344913143</v>
      </c>
      <c r="O393" s="144"/>
      <c r="P393" t="s">
        <v>622</v>
      </c>
      <c r="Q393" t="s">
        <v>484</v>
      </c>
    </row>
    <row r="394" spans="2:17" ht="21.75" customHeight="1">
      <c r="B394" s="156" t="s">
        <v>1035</v>
      </c>
      <c r="C394" s="286" t="s">
        <v>628</v>
      </c>
      <c r="D394" s="161" t="s">
        <v>492</v>
      </c>
      <c r="E394" s="161"/>
      <c r="F394" s="162"/>
      <c r="G394" s="208"/>
      <c r="H394" s="202"/>
      <c r="I394" s="161" t="s">
        <v>492</v>
      </c>
      <c r="J394" s="161">
        <v>3</v>
      </c>
      <c r="K394" s="162">
        <v>2.8</v>
      </c>
      <c r="L394" s="208">
        <f t="shared" si="61"/>
        <v>8.3999999999999986</v>
      </c>
      <c r="M394" s="202">
        <f t="shared" si="62"/>
        <v>2.0843672456575679</v>
      </c>
      <c r="N394" s="219">
        <f t="shared" si="58"/>
        <v>2.0843672456575679</v>
      </c>
      <c r="O394" s="144"/>
      <c r="P394" t="s">
        <v>622</v>
      </c>
      <c r="Q394" t="s">
        <v>484</v>
      </c>
    </row>
    <row r="395" spans="2:17" ht="21.75" customHeight="1">
      <c r="B395" s="156" t="s">
        <v>1036</v>
      </c>
      <c r="C395" s="286" t="s">
        <v>1037</v>
      </c>
      <c r="D395" s="161" t="s">
        <v>492</v>
      </c>
      <c r="E395" s="161"/>
      <c r="F395" s="162"/>
      <c r="G395" s="208"/>
      <c r="H395" s="202"/>
      <c r="I395" s="161" t="s">
        <v>492</v>
      </c>
      <c r="J395" s="161">
        <v>2</v>
      </c>
      <c r="K395" s="162">
        <v>2.8</v>
      </c>
      <c r="L395" s="208">
        <f t="shared" si="61"/>
        <v>5.6</v>
      </c>
      <c r="M395" s="202">
        <f t="shared" si="62"/>
        <v>1.3895781637717119</v>
      </c>
      <c r="N395" s="219">
        <f t="shared" si="58"/>
        <v>1.3895781637717119</v>
      </c>
      <c r="O395" s="144"/>
      <c r="P395" t="s">
        <v>622</v>
      </c>
      <c r="Q395" t="s">
        <v>484</v>
      </c>
    </row>
    <row r="396" spans="2:17" ht="21.75" customHeight="1">
      <c r="B396" s="156" t="s">
        <v>1038</v>
      </c>
      <c r="C396" s="286" t="s">
        <v>632</v>
      </c>
      <c r="D396" s="161" t="s">
        <v>492</v>
      </c>
      <c r="E396" s="161"/>
      <c r="F396" s="162"/>
      <c r="G396" s="208"/>
      <c r="H396" s="202"/>
      <c r="I396" s="161" t="s">
        <v>492</v>
      </c>
      <c r="J396" s="161">
        <v>2</v>
      </c>
      <c r="K396" s="162">
        <v>10</v>
      </c>
      <c r="L396" s="208">
        <f t="shared" si="61"/>
        <v>20</v>
      </c>
      <c r="M396" s="202">
        <f t="shared" si="62"/>
        <v>4.9627791563275432</v>
      </c>
      <c r="N396" s="219">
        <f t="shared" si="58"/>
        <v>4.9627791563275432</v>
      </c>
      <c r="O396" s="144"/>
      <c r="P396" t="s">
        <v>622</v>
      </c>
      <c r="Q396" t="s">
        <v>484</v>
      </c>
    </row>
    <row r="397" spans="2:17" ht="21.75" customHeight="1">
      <c r="B397" s="156" t="s">
        <v>1039</v>
      </c>
      <c r="C397" s="286" t="s">
        <v>634</v>
      </c>
      <c r="D397" s="161" t="s">
        <v>492</v>
      </c>
      <c r="E397" s="161"/>
      <c r="F397" s="162"/>
      <c r="G397" s="208"/>
      <c r="H397" s="202"/>
      <c r="I397" s="161" t="s">
        <v>492</v>
      </c>
      <c r="J397" s="161">
        <v>3</v>
      </c>
      <c r="K397" s="162">
        <v>20</v>
      </c>
      <c r="L397" s="208">
        <f t="shared" si="61"/>
        <v>60</v>
      </c>
      <c r="M397" s="202">
        <f t="shared" si="62"/>
        <v>14.888337468982629</v>
      </c>
      <c r="N397" s="219">
        <f t="shared" si="58"/>
        <v>14.888337468982629</v>
      </c>
      <c r="O397" s="144"/>
      <c r="P397" t="s">
        <v>622</v>
      </c>
      <c r="Q397" t="s">
        <v>484</v>
      </c>
    </row>
    <row r="398" spans="2:17" ht="21.75" customHeight="1">
      <c r="B398" s="156" t="s">
        <v>1040</v>
      </c>
      <c r="C398" s="286" t="s">
        <v>636</v>
      </c>
      <c r="D398" s="161" t="s">
        <v>492</v>
      </c>
      <c r="E398" s="161"/>
      <c r="F398" s="162"/>
      <c r="G398" s="208"/>
      <c r="H398" s="202"/>
      <c r="I398" s="161" t="s">
        <v>492</v>
      </c>
      <c r="J398" s="161">
        <v>1</v>
      </c>
      <c r="K398" s="162">
        <v>80</v>
      </c>
      <c r="L398" s="208">
        <f t="shared" si="61"/>
        <v>80</v>
      </c>
      <c r="M398" s="202">
        <f t="shared" si="62"/>
        <v>19.851116625310173</v>
      </c>
      <c r="N398" s="219">
        <f t="shared" si="58"/>
        <v>19.851116625310173</v>
      </c>
      <c r="O398" s="144"/>
      <c r="P398" t="s">
        <v>622</v>
      </c>
      <c r="Q398" t="s">
        <v>484</v>
      </c>
    </row>
    <row r="399" spans="2:17" ht="21.75" customHeight="1">
      <c r="B399" s="156" t="s">
        <v>1041</v>
      </c>
      <c r="C399" s="286" t="s">
        <v>638</v>
      </c>
      <c r="D399" s="298" t="s">
        <v>492</v>
      </c>
      <c r="E399" s="161"/>
      <c r="F399" s="162"/>
      <c r="G399" s="299"/>
      <c r="H399" s="202"/>
      <c r="I399" s="298" t="s">
        <v>492</v>
      </c>
      <c r="J399" s="161">
        <v>2</v>
      </c>
      <c r="K399" s="162">
        <v>10</v>
      </c>
      <c r="L399" s="299">
        <f t="shared" si="61"/>
        <v>20</v>
      </c>
      <c r="M399" s="202">
        <f t="shared" si="62"/>
        <v>4.9627791563275432</v>
      </c>
      <c r="N399" s="219">
        <f t="shared" si="58"/>
        <v>4.9627791563275432</v>
      </c>
      <c r="O399" s="300"/>
      <c r="P399" t="s">
        <v>622</v>
      </c>
      <c r="Q399" t="s">
        <v>484</v>
      </c>
    </row>
    <row r="400" spans="2:17" ht="21.75" customHeight="1">
      <c r="B400" s="233" t="s">
        <v>1042</v>
      </c>
      <c r="C400" s="71" t="s">
        <v>1043</v>
      </c>
      <c r="D400" s="72"/>
      <c r="E400" s="72"/>
      <c r="F400" s="72"/>
      <c r="G400" s="72"/>
      <c r="H400" s="72"/>
      <c r="I400" s="72"/>
      <c r="J400" s="72"/>
      <c r="K400" s="72"/>
      <c r="L400" s="72"/>
      <c r="M400" s="72"/>
      <c r="N400" s="72">
        <f t="shared" si="58"/>
        <v>0</v>
      </c>
      <c r="O400" s="234"/>
    </row>
    <row r="401" spans="1:17" ht="21.75" customHeight="1">
      <c r="B401" s="162" t="s">
        <v>1044</v>
      </c>
      <c r="C401" s="286" t="s">
        <v>640</v>
      </c>
      <c r="D401" s="161" t="s">
        <v>492</v>
      </c>
      <c r="E401" s="161"/>
      <c r="F401" s="162"/>
      <c r="G401" s="208"/>
      <c r="H401" s="202"/>
      <c r="I401" s="161" t="s">
        <v>492</v>
      </c>
      <c r="J401" s="161">
        <v>4</v>
      </c>
      <c r="K401" s="162">
        <v>6.8</v>
      </c>
      <c r="L401" s="208">
        <f>J401*K401</f>
        <v>27.2</v>
      </c>
      <c r="M401" s="202">
        <f>L401/$A$5</f>
        <v>6.7493796526054588</v>
      </c>
      <c r="N401" s="263">
        <f t="shared" si="58"/>
        <v>6.7493796526054588</v>
      </c>
      <c r="O401" s="144"/>
      <c r="P401" t="s">
        <v>622</v>
      </c>
      <c r="Q401" t="s">
        <v>484</v>
      </c>
    </row>
    <row r="402" spans="1:17" ht="21.75" customHeight="1">
      <c r="B402" s="162" t="s">
        <v>1045</v>
      </c>
      <c r="C402" s="286" t="s">
        <v>626</v>
      </c>
      <c r="D402" s="161" t="s">
        <v>492</v>
      </c>
      <c r="E402" s="161"/>
      <c r="F402" s="162"/>
      <c r="G402" s="208"/>
      <c r="H402" s="202"/>
      <c r="I402" s="161" t="s">
        <v>492</v>
      </c>
      <c r="J402" s="161">
        <v>8</v>
      </c>
      <c r="K402" s="162">
        <v>0.75</v>
      </c>
      <c r="L402" s="208">
        <f>J402*K402</f>
        <v>6</v>
      </c>
      <c r="M402" s="202">
        <f>L402/$A$5</f>
        <v>1.4888337468982629</v>
      </c>
      <c r="N402" s="219">
        <f t="shared" si="58"/>
        <v>1.4888337468982629</v>
      </c>
      <c r="O402" s="144"/>
      <c r="P402" t="s">
        <v>622</v>
      </c>
      <c r="Q402" t="s">
        <v>484</v>
      </c>
    </row>
    <row r="403" spans="1:17" ht="21.75" customHeight="1">
      <c r="B403" s="162" t="s">
        <v>1046</v>
      </c>
      <c r="C403" s="286" t="s">
        <v>1047</v>
      </c>
      <c r="D403" s="161" t="s">
        <v>492</v>
      </c>
      <c r="E403" s="161"/>
      <c r="F403" s="162"/>
      <c r="G403" s="208"/>
      <c r="H403" s="202"/>
      <c r="I403" s="161" t="s">
        <v>492</v>
      </c>
      <c r="J403" s="161">
        <v>4</v>
      </c>
      <c r="K403" s="162">
        <v>2.8</v>
      </c>
      <c r="L403" s="208">
        <f>J403*K403</f>
        <v>11.2</v>
      </c>
      <c r="M403" s="202">
        <f>L403/$A$5</f>
        <v>2.7791563275434239</v>
      </c>
      <c r="N403" s="219">
        <f t="shared" si="58"/>
        <v>2.7791563275434239</v>
      </c>
      <c r="O403" s="144"/>
      <c r="P403" t="s">
        <v>622</v>
      </c>
      <c r="Q403" t="s">
        <v>484</v>
      </c>
    </row>
    <row r="404" spans="1:17" ht="21.75" customHeight="1">
      <c r="B404" s="162" t="s">
        <v>1048</v>
      </c>
      <c r="C404" s="286" t="s">
        <v>929</v>
      </c>
      <c r="D404" s="161" t="s">
        <v>492</v>
      </c>
      <c r="E404" s="161"/>
      <c r="F404" s="162"/>
      <c r="G404" s="208"/>
      <c r="H404" s="202"/>
      <c r="I404" s="161" t="s">
        <v>492</v>
      </c>
      <c r="J404" s="161">
        <v>4</v>
      </c>
      <c r="K404" s="162">
        <v>10</v>
      </c>
      <c r="L404" s="208">
        <f>J404*K404</f>
        <v>40</v>
      </c>
      <c r="M404" s="202">
        <f>L404/$A$5</f>
        <v>9.9255583126550864</v>
      </c>
      <c r="N404" s="219">
        <f t="shared" si="58"/>
        <v>9.9255583126550864</v>
      </c>
      <c r="O404" s="144"/>
      <c r="P404" t="s">
        <v>622</v>
      </c>
      <c r="Q404" t="s">
        <v>484</v>
      </c>
    </row>
    <row r="405" spans="1:17" ht="21.75" customHeight="1">
      <c r="B405" s="162" t="s">
        <v>1049</v>
      </c>
      <c r="C405" s="286" t="s">
        <v>647</v>
      </c>
      <c r="D405" s="298" t="s">
        <v>492</v>
      </c>
      <c r="E405" s="161"/>
      <c r="F405" s="162"/>
      <c r="G405" s="299"/>
      <c r="H405" s="202"/>
      <c r="I405" s="298" t="s">
        <v>492</v>
      </c>
      <c r="J405" s="161">
        <v>1</v>
      </c>
      <c r="K405" s="162">
        <v>120</v>
      </c>
      <c r="L405" s="299">
        <f>J405*K405</f>
        <v>120</v>
      </c>
      <c r="M405" s="202">
        <f>L405/$A$5</f>
        <v>29.776674937965257</v>
      </c>
      <c r="N405" s="219">
        <f t="shared" si="58"/>
        <v>29.776674937965257</v>
      </c>
      <c r="O405" s="300"/>
      <c r="P405" t="s">
        <v>622</v>
      </c>
      <c r="Q405" t="s">
        <v>484</v>
      </c>
    </row>
    <row r="406" spans="1:17" ht="21.75" customHeight="1">
      <c r="B406" s="233" t="s">
        <v>1050</v>
      </c>
      <c r="C406" s="71" t="s">
        <v>1051</v>
      </c>
      <c r="D406" s="72"/>
      <c r="E406" s="72"/>
      <c r="F406" s="72"/>
      <c r="G406" s="72"/>
      <c r="H406" s="72"/>
      <c r="I406" s="72"/>
      <c r="J406" s="72"/>
      <c r="K406" s="72"/>
      <c r="L406" s="72"/>
      <c r="M406" s="72"/>
      <c r="N406" s="72">
        <f t="shared" si="58"/>
        <v>0</v>
      </c>
      <c r="O406" s="234"/>
      <c r="Q406" t="s">
        <v>484</v>
      </c>
    </row>
    <row r="407" spans="1:17" ht="21.75" customHeight="1">
      <c r="B407" s="162" t="s">
        <v>1052</v>
      </c>
      <c r="C407" s="286" t="s">
        <v>649</v>
      </c>
      <c r="D407" s="161" t="s">
        <v>492</v>
      </c>
      <c r="E407" s="161"/>
      <c r="F407" s="162"/>
      <c r="G407" s="208"/>
      <c r="H407" s="202"/>
      <c r="I407" s="161" t="s">
        <v>492</v>
      </c>
      <c r="J407" s="161">
        <v>1</v>
      </c>
      <c r="K407" s="162">
        <v>17</v>
      </c>
      <c r="L407" s="208">
        <f t="shared" ref="L407:L412" si="63">J407*K407</f>
        <v>17</v>
      </c>
      <c r="M407" s="202">
        <f t="shared" ref="M407:M412" si="64">L407/$A$5</f>
        <v>4.2183622828784113</v>
      </c>
      <c r="N407" s="263">
        <f t="shared" si="58"/>
        <v>4.2183622828784113</v>
      </c>
      <c r="O407" s="301"/>
      <c r="P407" t="s">
        <v>622</v>
      </c>
      <c r="Q407" t="s">
        <v>484</v>
      </c>
    </row>
    <row r="408" spans="1:17" ht="21.75" customHeight="1">
      <c r="B408" s="162" t="s">
        <v>1053</v>
      </c>
      <c r="C408" s="286" t="s">
        <v>651</v>
      </c>
      <c r="D408" s="161" t="s">
        <v>492</v>
      </c>
      <c r="E408" s="161"/>
      <c r="F408" s="162"/>
      <c r="G408" s="208"/>
      <c r="H408" s="202"/>
      <c r="I408" s="161" t="s">
        <v>492</v>
      </c>
      <c r="J408" s="161">
        <v>1</v>
      </c>
      <c r="K408" s="162">
        <v>50</v>
      </c>
      <c r="L408" s="208">
        <f t="shared" si="63"/>
        <v>50</v>
      </c>
      <c r="M408" s="202">
        <f t="shared" si="64"/>
        <v>12.406947890818858</v>
      </c>
      <c r="N408" s="219">
        <f t="shared" si="58"/>
        <v>12.406947890818858</v>
      </c>
      <c r="O408" s="301"/>
      <c r="P408" t="s">
        <v>622</v>
      </c>
      <c r="Q408" t="s">
        <v>484</v>
      </c>
    </row>
    <row r="409" spans="1:17" ht="21.75" customHeight="1">
      <c r="B409" s="162" t="s">
        <v>1054</v>
      </c>
      <c r="C409" s="286" t="s">
        <v>653</v>
      </c>
      <c r="D409" s="161" t="s">
        <v>492</v>
      </c>
      <c r="E409" s="161"/>
      <c r="F409" s="162"/>
      <c r="G409" s="208"/>
      <c r="H409" s="202"/>
      <c r="I409" s="161" t="s">
        <v>492</v>
      </c>
      <c r="J409" s="161">
        <v>1</v>
      </c>
      <c r="K409" s="162">
        <v>50</v>
      </c>
      <c r="L409" s="208">
        <f t="shared" si="63"/>
        <v>50</v>
      </c>
      <c r="M409" s="202">
        <f t="shared" si="64"/>
        <v>12.406947890818858</v>
      </c>
      <c r="N409" s="219">
        <f t="shared" si="58"/>
        <v>12.406947890818858</v>
      </c>
      <c r="O409" s="301"/>
      <c r="P409" t="s">
        <v>622</v>
      </c>
      <c r="Q409" t="s">
        <v>484</v>
      </c>
    </row>
    <row r="410" spans="1:17" ht="21.75" customHeight="1">
      <c r="B410" s="162" t="s">
        <v>1055</v>
      </c>
      <c r="C410" s="286" t="s">
        <v>621</v>
      </c>
      <c r="D410" s="161" t="s">
        <v>492</v>
      </c>
      <c r="E410" s="161"/>
      <c r="F410" s="162"/>
      <c r="G410" s="208"/>
      <c r="H410" s="202"/>
      <c r="I410" s="161" t="s">
        <v>492</v>
      </c>
      <c r="J410" s="161">
        <v>2</v>
      </c>
      <c r="K410" s="162">
        <v>6.8</v>
      </c>
      <c r="L410" s="208">
        <f t="shared" si="63"/>
        <v>13.6</v>
      </c>
      <c r="M410" s="202">
        <f t="shared" si="64"/>
        <v>3.3746898263027294</v>
      </c>
      <c r="N410" s="219">
        <f t="shared" si="58"/>
        <v>3.3746898263027294</v>
      </c>
      <c r="O410" s="301"/>
      <c r="P410" t="s">
        <v>622</v>
      </c>
      <c r="Q410" t="s">
        <v>484</v>
      </c>
    </row>
    <row r="411" spans="1:17" ht="21.75" customHeight="1">
      <c r="B411" s="162" t="s">
        <v>1056</v>
      </c>
      <c r="C411" s="286" t="s">
        <v>626</v>
      </c>
      <c r="D411" s="161" t="s">
        <v>492</v>
      </c>
      <c r="E411" s="161"/>
      <c r="F411" s="162"/>
      <c r="G411" s="208"/>
      <c r="H411" s="202"/>
      <c r="I411" s="161" t="s">
        <v>492</v>
      </c>
      <c r="J411" s="161">
        <v>4</v>
      </c>
      <c r="K411" s="162">
        <v>0.75</v>
      </c>
      <c r="L411" s="208">
        <f t="shared" si="63"/>
        <v>3</v>
      </c>
      <c r="M411" s="202">
        <f t="shared" si="64"/>
        <v>0.74441687344913143</v>
      </c>
      <c r="N411" s="302">
        <f t="shared" si="58"/>
        <v>0.74441687344913143</v>
      </c>
      <c r="O411" s="301"/>
      <c r="P411" t="s">
        <v>622</v>
      </c>
      <c r="Q411" t="s">
        <v>484</v>
      </c>
    </row>
    <row r="412" spans="1:17" ht="21.75" customHeight="1">
      <c r="B412" s="63" t="s">
        <v>1057</v>
      </c>
      <c r="C412" s="94" t="s">
        <v>657</v>
      </c>
      <c r="D412" s="303" t="s">
        <v>492</v>
      </c>
      <c r="E412" s="56"/>
      <c r="F412" s="63"/>
      <c r="G412" s="304"/>
      <c r="H412" s="202"/>
      <c r="I412" s="303" t="s">
        <v>492</v>
      </c>
      <c r="J412" s="56">
        <v>1</v>
      </c>
      <c r="K412" s="63">
        <v>12</v>
      </c>
      <c r="L412" s="304">
        <f t="shared" si="63"/>
        <v>12</v>
      </c>
      <c r="M412" s="202">
        <f t="shared" si="64"/>
        <v>2.9776674937965257</v>
      </c>
      <c r="N412" s="305">
        <f t="shared" si="58"/>
        <v>2.9776674937965257</v>
      </c>
      <c r="O412" s="306"/>
      <c r="P412" t="s">
        <v>622</v>
      </c>
      <c r="Q412" t="s">
        <v>484</v>
      </c>
    </row>
    <row r="413" spans="1:17" ht="21.75" customHeight="1">
      <c r="B413" s="233" t="s">
        <v>1058</v>
      </c>
      <c r="C413" s="71" t="s">
        <v>1059</v>
      </c>
      <c r="D413" s="72"/>
      <c r="E413" s="72"/>
      <c r="F413" s="72"/>
      <c r="G413" s="72"/>
      <c r="H413" s="72"/>
      <c r="I413" s="72"/>
      <c r="J413" s="72"/>
      <c r="K413" s="72"/>
      <c r="L413" s="72"/>
      <c r="M413" s="72"/>
      <c r="N413" s="72">
        <f t="shared" si="58"/>
        <v>0</v>
      </c>
      <c r="O413" s="234"/>
    </row>
    <row r="414" spans="1:17" ht="21.75" customHeight="1">
      <c r="B414" s="148" t="s">
        <v>1060</v>
      </c>
      <c r="C414" s="146" t="s">
        <v>1061</v>
      </c>
      <c r="D414" s="147" t="s">
        <v>492</v>
      </c>
      <c r="E414" s="147"/>
      <c r="F414" s="148"/>
      <c r="G414" s="307"/>
      <c r="H414" s="202"/>
      <c r="I414" s="147" t="s">
        <v>492</v>
      </c>
      <c r="J414" s="147">
        <v>1</v>
      </c>
      <c r="K414" s="148">
        <v>300</v>
      </c>
      <c r="L414" s="307">
        <f>J414*K414</f>
        <v>300</v>
      </c>
      <c r="M414" s="202">
        <f>L414/$A$5</f>
        <v>74.441687344913149</v>
      </c>
      <c r="N414" s="219">
        <f t="shared" si="58"/>
        <v>74.441687344913149</v>
      </c>
      <c r="O414" s="144"/>
      <c r="P414" t="s">
        <v>1062</v>
      </c>
      <c r="Q414" t="s">
        <v>484</v>
      </c>
    </row>
    <row r="415" spans="1:17" ht="21.75" customHeight="1">
      <c r="A415" s="220"/>
      <c r="B415" s="148" t="s">
        <v>1063</v>
      </c>
      <c r="C415" s="146" t="s">
        <v>1064</v>
      </c>
      <c r="D415" s="147" t="s">
        <v>492</v>
      </c>
      <c r="E415" s="147"/>
      <c r="F415" s="148"/>
      <c r="G415" s="307"/>
      <c r="H415" s="202"/>
      <c r="I415" s="147" t="s">
        <v>492</v>
      </c>
      <c r="J415" s="147">
        <v>1</v>
      </c>
      <c r="K415" s="148">
        <v>790</v>
      </c>
      <c r="L415" s="307">
        <f>J415*K415</f>
        <v>790</v>
      </c>
      <c r="M415" s="202">
        <f>L415/$A$5</f>
        <v>196.02977667493795</v>
      </c>
      <c r="N415" s="219">
        <f t="shared" si="58"/>
        <v>196.02977667493795</v>
      </c>
      <c r="O415" s="144"/>
      <c r="P415" t="s">
        <v>1062</v>
      </c>
      <c r="Q415" t="s">
        <v>484</v>
      </c>
    </row>
    <row r="416" spans="1:17" ht="21.75" customHeight="1">
      <c r="A416" s="220"/>
      <c r="B416" s="308" t="s">
        <v>1065</v>
      </c>
      <c r="C416" s="309" t="s">
        <v>1066</v>
      </c>
      <c r="D416" s="279"/>
      <c r="E416" s="279"/>
      <c r="F416" s="279"/>
      <c r="G416" s="279"/>
      <c r="H416" s="72"/>
      <c r="I416" s="279"/>
      <c r="J416" s="279"/>
      <c r="K416" s="279"/>
      <c r="L416" s="279"/>
      <c r="M416" s="72"/>
      <c r="N416" s="72">
        <f t="shared" si="58"/>
        <v>0</v>
      </c>
      <c r="O416" s="234"/>
      <c r="Q416" t="s">
        <v>484</v>
      </c>
    </row>
    <row r="417" spans="1:17" ht="21.75" customHeight="1">
      <c r="A417" s="220"/>
      <c r="B417" s="148" t="s">
        <v>1067</v>
      </c>
      <c r="C417" s="146" t="s">
        <v>1068</v>
      </c>
      <c r="D417" s="147" t="s">
        <v>492</v>
      </c>
      <c r="E417" s="147"/>
      <c r="F417" s="148"/>
      <c r="G417" s="206"/>
      <c r="H417" s="202"/>
      <c r="I417" s="147" t="s">
        <v>492</v>
      </c>
      <c r="J417" s="147">
        <v>1</v>
      </c>
      <c r="K417" s="148">
        <v>490</v>
      </c>
      <c r="L417" s="206">
        <f t="shared" ref="L417:L434" si="65">J417*K417</f>
        <v>490</v>
      </c>
      <c r="M417" s="202">
        <f t="shared" ref="M417:M434" si="66">L417/$A$5</f>
        <v>121.5880893300248</v>
      </c>
      <c r="N417" s="263">
        <f t="shared" si="58"/>
        <v>121.5880893300248</v>
      </c>
      <c r="O417" s="144"/>
      <c r="P417" t="s">
        <v>1062</v>
      </c>
      <c r="Q417" t="s">
        <v>484</v>
      </c>
    </row>
    <row r="418" spans="1:17" ht="21.75" customHeight="1">
      <c r="B418" s="148" t="s">
        <v>1069</v>
      </c>
      <c r="C418" s="178" t="s">
        <v>1070</v>
      </c>
      <c r="D418" s="147" t="s">
        <v>492</v>
      </c>
      <c r="E418" s="150"/>
      <c r="F418" s="151"/>
      <c r="G418" s="206"/>
      <c r="H418" s="202"/>
      <c r="I418" s="147" t="s">
        <v>492</v>
      </c>
      <c r="J418" s="150">
        <v>1</v>
      </c>
      <c r="K418" s="151">
        <v>90</v>
      </c>
      <c r="L418" s="206">
        <f t="shared" si="65"/>
        <v>90</v>
      </c>
      <c r="M418" s="202">
        <f t="shared" si="66"/>
        <v>22.332506203473944</v>
      </c>
      <c r="N418" s="219">
        <f t="shared" si="58"/>
        <v>22.332506203473944</v>
      </c>
      <c r="O418" s="157"/>
      <c r="P418" t="s">
        <v>1062</v>
      </c>
      <c r="Q418" t="s">
        <v>484</v>
      </c>
    </row>
    <row r="419" spans="1:17" ht="21.75" customHeight="1">
      <c r="B419" s="148" t="s">
        <v>1071</v>
      </c>
      <c r="C419" s="178" t="s">
        <v>1072</v>
      </c>
      <c r="D419" s="147" t="s">
        <v>492</v>
      </c>
      <c r="E419" s="150"/>
      <c r="F419" s="151"/>
      <c r="G419" s="206"/>
      <c r="H419" s="202"/>
      <c r="I419" s="147" t="s">
        <v>492</v>
      </c>
      <c r="J419" s="150">
        <v>1</v>
      </c>
      <c r="K419" s="151">
        <v>600</v>
      </c>
      <c r="L419" s="206">
        <f t="shared" si="65"/>
        <v>600</v>
      </c>
      <c r="M419" s="202">
        <f t="shared" si="66"/>
        <v>148.8833746898263</v>
      </c>
      <c r="N419" s="219">
        <f t="shared" si="58"/>
        <v>148.8833746898263</v>
      </c>
      <c r="O419" s="157"/>
      <c r="P419" t="s">
        <v>1062</v>
      </c>
      <c r="Q419" t="s">
        <v>484</v>
      </c>
    </row>
    <row r="420" spans="1:17" ht="21.75" customHeight="1">
      <c r="A420" s="11"/>
      <c r="B420" s="148" t="s">
        <v>1073</v>
      </c>
      <c r="C420" s="146" t="s">
        <v>1074</v>
      </c>
      <c r="D420" s="147" t="s">
        <v>492</v>
      </c>
      <c r="E420" s="147"/>
      <c r="F420" s="148"/>
      <c r="G420" s="206"/>
      <c r="H420" s="202"/>
      <c r="I420" s="147" t="s">
        <v>492</v>
      </c>
      <c r="J420" s="147">
        <v>1</v>
      </c>
      <c r="K420" s="148">
        <v>183</v>
      </c>
      <c r="L420" s="206">
        <f t="shared" si="65"/>
        <v>183</v>
      </c>
      <c r="M420" s="202">
        <f t="shared" si="66"/>
        <v>45.409429280397021</v>
      </c>
      <c r="N420" s="219">
        <f t="shared" si="58"/>
        <v>45.409429280397021</v>
      </c>
      <c r="O420" s="144"/>
      <c r="P420" t="s">
        <v>1062</v>
      </c>
      <c r="Q420" t="s">
        <v>484</v>
      </c>
    </row>
    <row r="421" spans="1:17" ht="21.75" customHeight="1">
      <c r="B421" s="148" t="s">
        <v>1075</v>
      </c>
      <c r="C421" s="178" t="s">
        <v>1076</v>
      </c>
      <c r="D421" s="147" t="s">
        <v>492</v>
      </c>
      <c r="E421" s="150"/>
      <c r="F421" s="151"/>
      <c r="G421" s="206"/>
      <c r="H421" s="202"/>
      <c r="I421" s="147" t="s">
        <v>492</v>
      </c>
      <c r="J421" s="150">
        <v>1</v>
      </c>
      <c r="K421" s="151">
        <v>100</v>
      </c>
      <c r="L421" s="206">
        <f t="shared" si="65"/>
        <v>100</v>
      </c>
      <c r="M421" s="202">
        <f t="shared" si="66"/>
        <v>24.813895781637715</v>
      </c>
      <c r="N421" s="219">
        <f t="shared" si="58"/>
        <v>24.813895781637715</v>
      </c>
      <c r="O421" s="157"/>
      <c r="P421" t="s">
        <v>1062</v>
      </c>
      <c r="Q421" t="s">
        <v>484</v>
      </c>
    </row>
    <row r="422" spans="1:17" ht="21.75" customHeight="1">
      <c r="B422" s="148" t="s">
        <v>1077</v>
      </c>
      <c r="C422" s="146" t="s">
        <v>1078</v>
      </c>
      <c r="D422" s="147" t="s">
        <v>492</v>
      </c>
      <c r="E422" s="147"/>
      <c r="F422" s="148"/>
      <c r="G422" s="206"/>
      <c r="H422" s="202"/>
      <c r="I422" s="147" t="s">
        <v>492</v>
      </c>
      <c r="J422" s="147">
        <v>7</v>
      </c>
      <c r="K422" s="148">
        <v>60</v>
      </c>
      <c r="L422" s="206">
        <f t="shared" si="65"/>
        <v>420</v>
      </c>
      <c r="M422" s="202">
        <f t="shared" si="66"/>
        <v>104.2183622828784</v>
      </c>
      <c r="N422" s="219">
        <f t="shared" si="58"/>
        <v>104.2183622828784</v>
      </c>
      <c r="O422" s="144"/>
      <c r="P422" t="s">
        <v>1062</v>
      </c>
      <c r="Q422" t="s">
        <v>484</v>
      </c>
    </row>
    <row r="423" spans="1:17" ht="21.75" customHeight="1">
      <c r="B423" s="148" t="s">
        <v>1079</v>
      </c>
      <c r="C423" s="178" t="s">
        <v>1080</v>
      </c>
      <c r="D423" s="147" t="s">
        <v>492</v>
      </c>
      <c r="E423" s="150"/>
      <c r="F423" s="151"/>
      <c r="G423" s="206"/>
      <c r="H423" s="202"/>
      <c r="I423" s="147" t="s">
        <v>492</v>
      </c>
      <c r="J423" s="150">
        <v>4</v>
      </c>
      <c r="K423" s="151">
        <v>129</v>
      </c>
      <c r="L423" s="206">
        <f t="shared" si="65"/>
        <v>516</v>
      </c>
      <c r="M423" s="202">
        <f t="shared" si="66"/>
        <v>128.03970223325061</v>
      </c>
      <c r="N423" s="219">
        <f t="shared" si="58"/>
        <v>128.03970223325061</v>
      </c>
      <c r="O423" s="157"/>
      <c r="P423" t="s">
        <v>1062</v>
      </c>
      <c r="Q423" t="s">
        <v>484</v>
      </c>
    </row>
    <row r="424" spans="1:17" ht="21.75" customHeight="1">
      <c r="B424" s="148" t="s">
        <v>1081</v>
      </c>
      <c r="C424" s="146" t="s">
        <v>1082</v>
      </c>
      <c r="D424" s="147" t="s">
        <v>492</v>
      </c>
      <c r="E424" s="147"/>
      <c r="F424" s="148"/>
      <c r="G424" s="206"/>
      <c r="H424" s="202"/>
      <c r="I424" s="147" t="s">
        <v>492</v>
      </c>
      <c r="J424" s="147">
        <v>1</v>
      </c>
      <c r="K424" s="148">
        <v>40</v>
      </c>
      <c r="L424" s="206">
        <f t="shared" si="65"/>
        <v>40</v>
      </c>
      <c r="M424" s="202">
        <f t="shared" si="66"/>
        <v>9.9255583126550864</v>
      </c>
      <c r="N424" s="219">
        <f t="shared" si="58"/>
        <v>9.9255583126550864</v>
      </c>
      <c r="O424" s="144"/>
      <c r="P424" t="s">
        <v>1062</v>
      </c>
      <c r="Q424" t="s">
        <v>484</v>
      </c>
    </row>
    <row r="425" spans="1:17" ht="21.75" customHeight="1">
      <c r="A425" s="11"/>
      <c r="B425" s="148" t="s">
        <v>1083</v>
      </c>
      <c r="C425" s="178" t="s">
        <v>1084</v>
      </c>
      <c r="D425" s="147" t="s">
        <v>492</v>
      </c>
      <c r="E425" s="150"/>
      <c r="F425" s="151"/>
      <c r="G425" s="206"/>
      <c r="H425" s="202"/>
      <c r="I425" s="147" t="s">
        <v>492</v>
      </c>
      <c r="J425" s="150">
        <v>1</v>
      </c>
      <c r="K425" s="151">
        <v>600</v>
      </c>
      <c r="L425" s="206">
        <f t="shared" si="65"/>
        <v>600</v>
      </c>
      <c r="M425" s="202">
        <f t="shared" si="66"/>
        <v>148.8833746898263</v>
      </c>
      <c r="N425" s="219">
        <f t="shared" si="58"/>
        <v>148.8833746898263</v>
      </c>
      <c r="O425" s="157"/>
      <c r="P425" t="s">
        <v>1062</v>
      </c>
      <c r="Q425" t="s">
        <v>484</v>
      </c>
    </row>
    <row r="426" spans="1:17" ht="21.75" customHeight="1">
      <c r="A426" s="11"/>
      <c r="B426" s="148" t="s">
        <v>1085</v>
      </c>
      <c r="C426" s="310" t="s">
        <v>1086</v>
      </c>
      <c r="D426" s="147" t="s">
        <v>492</v>
      </c>
      <c r="E426" s="281"/>
      <c r="F426" s="282"/>
      <c r="G426" s="206"/>
      <c r="H426" s="202"/>
      <c r="I426" s="147" t="s">
        <v>492</v>
      </c>
      <c r="J426" s="281">
        <v>2</v>
      </c>
      <c r="K426" s="282">
        <v>90</v>
      </c>
      <c r="L426" s="206">
        <f t="shared" si="65"/>
        <v>180</v>
      </c>
      <c r="M426" s="202">
        <f t="shared" si="66"/>
        <v>44.665012406947888</v>
      </c>
      <c r="N426" s="219">
        <f t="shared" si="58"/>
        <v>44.665012406947888</v>
      </c>
      <c r="O426" s="283"/>
      <c r="P426" t="s">
        <v>1062</v>
      </c>
      <c r="Q426" t="s">
        <v>484</v>
      </c>
    </row>
    <row r="427" spans="1:17" ht="21.75" customHeight="1">
      <c r="A427" s="11"/>
      <c r="B427" s="148" t="s">
        <v>1087</v>
      </c>
      <c r="C427" s="310" t="s">
        <v>1088</v>
      </c>
      <c r="D427" s="147" t="s">
        <v>492</v>
      </c>
      <c r="E427" s="281"/>
      <c r="F427" s="282"/>
      <c r="G427" s="206"/>
      <c r="H427" s="202"/>
      <c r="I427" s="147" t="s">
        <v>492</v>
      </c>
      <c r="J427" s="281">
        <v>2</v>
      </c>
      <c r="K427" s="282">
        <v>120</v>
      </c>
      <c r="L427" s="206">
        <f t="shared" si="65"/>
        <v>240</v>
      </c>
      <c r="M427" s="202">
        <f t="shared" si="66"/>
        <v>59.553349875930515</v>
      </c>
      <c r="N427" s="219">
        <f t="shared" si="58"/>
        <v>59.553349875930515</v>
      </c>
      <c r="O427" s="283"/>
      <c r="P427" t="s">
        <v>1062</v>
      </c>
      <c r="Q427" t="s">
        <v>484</v>
      </c>
    </row>
    <row r="428" spans="1:17" ht="21.75" customHeight="1">
      <c r="A428" s="11"/>
      <c r="B428" s="148" t="s">
        <v>1089</v>
      </c>
      <c r="C428" s="310" t="s">
        <v>1090</v>
      </c>
      <c r="D428" s="147" t="s">
        <v>492</v>
      </c>
      <c r="E428" s="281"/>
      <c r="F428" s="282"/>
      <c r="G428" s="206"/>
      <c r="H428" s="202"/>
      <c r="I428" s="147" t="s">
        <v>492</v>
      </c>
      <c r="J428" s="281">
        <v>1</v>
      </c>
      <c r="K428" s="282">
        <v>440</v>
      </c>
      <c r="L428" s="206">
        <f t="shared" si="65"/>
        <v>440</v>
      </c>
      <c r="M428" s="202">
        <f t="shared" si="66"/>
        <v>109.18114143920594</v>
      </c>
      <c r="N428" s="219">
        <f t="shared" si="58"/>
        <v>109.18114143920594</v>
      </c>
      <c r="O428" s="283"/>
      <c r="P428" t="s">
        <v>1062</v>
      </c>
      <c r="Q428" t="s">
        <v>484</v>
      </c>
    </row>
    <row r="429" spans="1:17" ht="21.75" customHeight="1">
      <c r="B429" s="148" t="s">
        <v>1091</v>
      </c>
      <c r="C429" s="310" t="s">
        <v>1092</v>
      </c>
      <c r="D429" s="147" t="s">
        <v>492</v>
      </c>
      <c r="E429" s="281"/>
      <c r="F429" s="282"/>
      <c r="G429" s="206"/>
      <c r="H429" s="202"/>
      <c r="I429" s="147" t="s">
        <v>492</v>
      </c>
      <c r="J429" s="281">
        <v>5</v>
      </c>
      <c r="K429" s="282">
        <v>17</v>
      </c>
      <c r="L429" s="206">
        <f t="shared" si="65"/>
        <v>85</v>
      </c>
      <c r="M429" s="202">
        <f t="shared" si="66"/>
        <v>21.091811414392058</v>
      </c>
      <c r="N429" s="219">
        <f t="shared" si="58"/>
        <v>21.091811414392058</v>
      </c>
      <c r="O429" s="283"/>
      <c r="P429" t="s">
        <v>1062</v>
      </c>
      <c r="Q429" t="s">
        <v>484</v>
      </c>
    </row>
    <row r="430" spans="1:17" ht="21.75" customHeight="1">
      <c r="B430" s="148" t="s">
        <v>1093</v>
      </c>
      <c r="C430" s="310" t="s">
        <v>1094</v>
      </c>
      <c r="D430" s="147" t="s">
        <v>492</v>
      </c>
      <c r="E430" s="281"/>
      <c r="F430" s="282"/>
      <c r="G430" s="206"/>
      <c r="H430" s="202"/>
      <c r="I430" s="147" t="s">
        <v>492</v>
      </c>
      <c r="J430" s="281">
        <v>6</v>
      </c>
      <c r="K430" s="282">
        <v>95</v>
      </c>
      <c r="L430" s="206">
        <f t="shared" si="65"/>
        <v>570</v>
      </c>
      <c r="M430" s="202">
        <f t="shared" si="66"/>
        <v>141.43920595533498</v>
      </c>
      <c r="N430" s="219">
        <f t="shared" si="58"/>
        <v>141.43920595533498</v>
      </c>
      <c r="O430" s="283"/>
      <c r="P430" t="s">
        <v>1062</v>
      </c>
      <c r="Q430" t="s">
        <v>484</v>
      </c>
    </row>
    <row r="431" spans="1:17" ht="21.75" customHeight="1">
      <c r="B431" s="148" t="s">
        <v>1095</v>
      </c>
      <c r="C431" s="310" t="s">
        <v>1096</v>
      </c>
      <c r="D431" s="147" t="s">
        <v>492</v>
      </c>
      <c r="E431" s="281"/>
      <c r="F431" s="282"/>
      <c r="G431" s="206"/>
      <c r="H431" s="202"/>
      <c r="I431" s="147" t="s">
        <v>492</v>
      </c>
      <c r="J431" s="281">
        <v>5</v>
      </c>
      <c r="K431" s="282">
        <v>35</v>
      </c>
      <c r="L431" s="206">
        <f t="shared" si="65"/>
        <v>175</v>
      </c>
      <c r="M431" s="202">
        <f t="shared" si="66"/>
        <v>43.424317617866002</v>
      </c>
      <c r="N431" s="219">
        <f t="shared" si="58"/>
        <v>43.424317617866002</v>
      </c>
      <c r="O431" s="283"/>
      <c r="P431" t="s">
        <v>1062</v>
      </c>
      <c r="Q431" t="s">
        <v>484</v>
      </c>
    </row>
    <row r="432" spans="1:17" ht="21.75" customHeight="1">
      <c r="B432" s="148" t="s">
        <v>1097</v>
      </c>
      <c r="C432" s="310" t="s">
        <v>1098</v>
      </c>
      <c r="D432" s="147" t="s">
        <v>492</v>
      </c>
      <c r="E432" s="281"/>
      <c r="F432" s="282"/>
      <c r="G432" s="206"/>
      <c r="H432" s="202"/>
      <c r="I432" s="147" t="s">
        <v>492</v>
      </c>
      <c r="J432" s="281">
        <v>4</v>
      </c>
      <c r="K432" s="282">
        <v>40</v>
      </c>
      <c r="L432" s="206">
        <f t="shared" si="65"/>
        <v>160</v>
      </c>
      <c r="M432" s="202">
        <f t="shared" si="66"/>
        <v>39.702233250620345</v>
      </c>
      <c r="N432" s="219">
        <f t="shared" si="58"/>
        <v>39.702233250620345</v>
      </c>
      <c r="O432" s="283"/>
      <c r="P432" t="s">
        <v>1062</v>
      </c>
      <c r="Q432" t="s">
        <v>484</v>
      </c>
    </row>
    <row r="433" spans="2:17" ht="21.75" customHeight="1">
      <c r="B433" s="148" t="s">
        <v>1099</v>
      </c>
      <c r="C433" s="310" t="s">
        <v>1100</v>
      </c>
      <c r="D433" s="147" t="s">
        <v>492</v>
      </c>
      <c r="E433" s="281"/>
      <c r="F433" s="282"/>
      <c r="G433" s="206"/>
      <c r="H433" s="202"/>
      <c r="I433" s="147" t="s">
        <v>492</v>
      </c>
      <c r="J433" s="281">
        <v>1</v>
      </c>
      <c r="K433" s="282">
        <v>230</v>
      </c>
      <c r="L433" s="206">
        <f t="shared" si="65"/>
        <v>230</v>
      </c>
      <c r="M433" s="202">
        <f t="shared" si="66"/>
        <v>57.071960297766744</v>
      </c>
      <c r="N433" s="219">
        <f t="shared" si="58"/>
        <v>57.071960297766744</v>
      </c>
      <c r="O433" s="283"/>
      <c r="P433" t="s">
        <v>1062</v>
      </c>
      <c r="Q433" t="s">
        <v>484</v>
      </c>
    </row>
    <row r="434" spans="2:17" ht="21.75" customHeight="1">
      <c r="B434" s="148" t="s">
        <v>1101</v>
      </c>
      <c r="C434" s="310" t="s">
        <v>1102</v>
      </c>
      <c r="D434" s="147" t="s">
        <v>492</v>
      </c>
      <c r="E434" s="281"/>
      <c r="F434" s="282"/>
      <c r="G434" s="206"/>
      <c r="H434" s="202"/>
      <c r="I434" s="147" t="s">
        <v>492</v>
      </c>
      <c r="J434" s="281">
        <v>1</v>
      </c>
      <c r="K434" s="282">
        <v>50</v>
      </c>
      <c r="L434" s="206">
        <f t="shared" si="65"/>
        <v>50</v>
      </c>
      <c r="M434" s="202">
        <f t="shared" si="66"/>
        <v>12.406947890818858</v>
      </c>
      <c r="N434" s="219">
        <f t="shared" si="58"/>
        <v>12.406947890818858</v>
      </c>
      <c r="O434" s="283"/>
      <c r="P434" t="s">
        <v>1062</v>
      </c>
      <c r="Q434" t="s">
        <v>484</v>
      </c>
    </row>
    <row r="435" spans="2:17" ht="21.75" customHeight="1">
      <c r="B435" s="277" t="s">
        <v>1103</v>
      </c>
      <c r="C435" s="278" t="s">
        <v>1104</v>
      </c>
      <c r="D435" s="311"/>
      <c r="E435" s="311"/>
      <c r="F435" s="311"/>
      <c r="G435" s="311"/>
      <c r="H435" s="72"/>
      <c r="I435" s="311"/>
      <c r="J435" s="311"/>
      <c r="K435" s="311"/>
      <c r="L435" s="311"/>
      <c r="M435" s="72"/>
      <c r="N435" s="72">
        <f t="shared" si="58"/>
        <v>0</v>
      </c>
      <c r="O435" s="234"/>
    </row>
    <row r="436" spans="2:17" ht="21.75" customHeight="1">
      <c r="B436" s="148" t="s">
        <v>1105</v>
      </c>
      <c r="C436" s="310" t="s">
        <v>1092</v>
      </c>
      <c r="D436" s="147" t="s">
        <v>492</v>
      </c>
      <c r="E436" s="281"/>
      <c r="F436" s="282"/>
      <c r="G436" s="206"/>
      <c r="H436" s="202"/>
      <c r="I436" s="147" t="s">
        <v>492</v>
      </c>
      <c r="J436" s="281">
        <v>5</v>
      </c>
      <c r="K436" s="282">
        <v>17</v>
      </c>
      <c r="L436" s="206">
        <f>J436*K436</f>
        <v>85</v>
      </c>
      <c r="M436" s="202">
        <f>L436/$A$5</f>
        <v>21.091811414392058</v>
      </c>
      <c r="N436" s="263">
        <f t="shared" si="58"/>
        <v>21.091811414392058</v>
      </c>
      <c r="O436" s="283"/>
      <c r="P436" t="s">
        <v>1062</v>
      </c>
      <c r="Q436" t="s">
        <v>484</v>
      </c>
    </row>
    <row r="437" spans="2:17" ht="21.75" customHeight="1">
      <c r="B437" s="148" t="s">
        <v>1106</v>
      </c>
      <c r="C437" s="310" t="s">
        <v>1096</v>
      </c>
      <c r="D437" s="147" t="s">
        <v>492</v>
      </c>
      <c r="E437" s="281"/>
      <c r="F437" s="282"/>
      <c r="G437" s="206"/>
      <c r="H437" s="202"/>
      <c r="I437" s="147" t="s">
        <v>492</v>
      </c>
      <c r="J437" s="281">
        <v>2</v>
      </c>
      <c r="K437" s="282">
        <v>35</v>
      </c>
      <c r="L437" s="206">
        <f>J437*K437</f>
        <v>70</v>
      </c>
      <c r="M437" s="202">
        <f>L437/$A$5</f>
        <v>17.369727047146402</v>
      </c>
      <c r="N437" s="219">
        <f t="shared" si="58"/>
        <v>17.369727047146402</v>
      </c>
      <c r="O437" s="283"/>
      <c r="P437" t="s">
        <v>1062</v>
      </c>
      <c r="Q437" t="s">
        <v>484</v>
      </c>
    </row>
    <row r="438" spans="2:17" ht="21.75" customHeight="1">
      <c r="B438" s="148" t="s">
        <v>1107</v>
      </c>
      <c r="C438" s="310" t="s">
        <v>1108</v>
      </c>
      <c r="D438" s="147" t="s">
        <v>492</v>
      </c>
      <c r="E438" s="281"/>
      <c r="F438" s="282"/>
      <c r="G438" s="206"/>
      <c r="H438" s="202"/>
      <c r="I438" s="147" t="s">
        <v>492</v>
      </c>
      <c r="J438" s="281">
        <v>1</v>
      </c>
      <c r="K438" s="282">
        <v>55</v>
      </c>
      <c r="L438" s="206">
        <f>J438*K438</f>
        <v>55</v>
      </c>
      <c r="M438" s="202">
        <f>L438/$A$5</f>
        <v>13.647642679900743</v>
      </c>
      <c r="N438" s="219">
        <f t="shared" si="58"/>
        <v>13.647642679900743</v>
      </c>
      <c r="O438" s="283"/>
      <c r="P438" t="s">
        <v>1062</v>
      </c>
      <c r="Q438" t="s">
        <v>484</v>
      </c>
    </row>
    <row r="439" spans="2:17" ht="21.75" customHeight="1">
      <c r="B439" s="148" t="s">
        <v>1109</v>
      </c>
      <c r="C439" s="310" t="s">
        <v>1110</v>
      </c>
      <c r="D439" s="147" t="s">
        <v>492</v>
      </c>
      <c r="E439" s="281"/>
      <c r="F439" s="282"/>
      <c r="G439" s="206"/>
      <c r="H439" s="202"/>
      <c r="I439" s="147" t="s">
        <v>492</v>
      </c>
      <c r="J439" s="281">
        <v>1</v>
      </c>
      <c r="K439" s="282">
        <v>490</v>
      </c>
      <c r="L439" s="206">
        <f>J439*K439</f>
        <v>490</v>
      </c>
      <c r="M439" s="202">
        <f>L439/$A$5</f>
        <v>121.5880893300248</v>
      </c>
      <c r="N439" s="219">
        <f t="shared" si="58"/>
        <v>121.5880893300248</v>
      </c>
      <c r="O439" s="283"/>
      <c r="P439" t="s">
        <v>1062</v>
      </c>
      <c r="Q439" t="s">
        <v>484</v>
      </c>
    </row>
    <row r="440" spans="2:17" ht="21.75" customHeight="1">
      <c r="B440" s="148" t="s">
        <v>1111</v>
      </c>
      <c r="C440" s="310" t="s">
        <v>1112</v>
      </c>
      <c r="D440" s="147" t="s">
        <v>492</v>
      </c>
      <c r="E440" s="281"/>
      <c r="F440" s="282"/>
      <c r="G440" s="206"/>
      <c r="H440" s="202"/>
      <c r="I440" s="147" t="s">
        <v>492</v>
      </c>
      <c r="J440" s="281">
        <v>7</v>
      </c>
      <c r="K440" s="282">
        <v>60</v>
      </c>
      <c r="L440" s="206">
        <f>J440*K440</f>
        <v>420</v>
      </c>
      <c r="M440" s="202">
        <f>L440/$A$5</f>
        <v>104.2183622828784</v>
      </c>
      <c r="N440" s="219">
        <f t="shared" si="58"/>
        <v>104.2183622828784</v>
      </c>
      <c r="O440" s="283"/>
      <c r="P440" t="s">
        <v>1062</v>
      </c>
      <c r="Q440" t="s">
        <v>484</v>
      </c>
    </row>
    <row r="441" spans="2:17" ht="21.75" customHeight="1">
      <c r="B441" s="75" t="s">
        <v>1113</v>
      </c>
      <c r="C441" s="28" t="s">
        <v>1114</v>
      </c>
      <c r="D441" s="76"/>
      <c r="E441" s="76"/>
      <c r="F441" s="76"/>
      <c r="G441" s="76"/>
      <c r="H441" s="76"/>
      <c r="I441" s="29"/>
      <c r="J441" s="29"/>
      <c r="K441" s="29"/>
      <c r="L441" s="29"/>
      <c r="M441" s="29"/>
      <c r="N441" s="29">
        <f t="shared" si="58"/>
        <v>0</v>
      </c>
      <c r="O441" s="142"/>
    </row>
    <row r="442" spans="2:17" ht="21.75" customHeight="1">
      <c r="B442" s="156" t="s">
        <v>1115</v>
      </c>
      <c r="C442" s="312" t="s">
        <v>1116</v>
      </c>
      <c r="D442" s="161"/>
      <c r="E442" s="313"/>
      <c r="F442" s="314"/>
      <c r="G442" s="208"/>
      <c r="H442" s="235"/>
      <c r="I442" s="152" t="s">
        <v>1117</v>
      </c>
      <c r="J442" s="313">
        <v>1</v>
      </c>
      <c r="K442" s="314">
        <v>350</v>
      </c>
      <c r="L442" s="315">
        <f>J442*K442</f>
        <v>350</v>
      </c>
      <c r="M442" s="316">
        <f>L442/$A$5</f>
        <v>86.848635235732004</v>
      </c>
      <c r="N442" s="181">
        <f t="shared" ref="N442:N444" si="67">H442+M442</f>
        <v>86.848635235732004</v>
      </c>
      <c r="O442" s="283"/>
    </row>
    <row r="443" spans="2:17" ht="21.75" customHeight="1">
      <c r="B443" s="156" t="s">
        <v>1118</v>
      </c>
      <c r="C443" s="312" t="s">
        <v>1119</v>
      </c>
      <c r="D443" s="161"/>
      <c r="E443" s="313"/>
      <c r="F443" s="314"/>
      <c r="G443" s="208"/>
      <c r="H443" s="235"/>
      <c r="I443" s="161" t="s">
        <v>1117</v>
      </c>
      <c r="J443" s="313">
        <v>1</v>
      </c>
      <c r="K443" s="314">
        <v>450</v>
      </c>
      <c r="L443" s="246">
        <f>J443*K443</f>
        <v>450</v>
      </c>
      <c r="M443" s="316">
        <f>L443/$A$5</f>
        <v>111.66253101736972</v>
      </c>
      <c r="N443" s="181">
        <f t="shared" si="67"/>
        <v>111.66253101736972</v>
      </c>
      <c r="O443" s="283"/>
    </row>
    <row r="444" spans="2:17" ht="21.75" customHeight="1">
      <c r="B444" s="156" t="s">
        <v>1120</v>
      </c>
      <c r="C444" s="312" t="s">
        <v>1121</v>
      </c>
      <c r="D444" s="161"/>
      <c r="E444" s="313"/>
      <c r="F444" s="314"/>
      <c r="G444" s="208"/>
      <c r="H444" s="235"/>
      <c r="I444" s="161" t="s">
        <v>1117</v>
      </c>
      <c r="J444" s="152">
        <v>1</v>
      </c>
      <c r="K444" s="156">
        <v>1000</v>
      </c>
      <c r="L444" s="208">
        <f>J444*K444</f>
        <v>1000</v>
      </c>
      <c r="M444" s="316">
        <f>L444/$A$5</f>
        <v>248.13895781637714</v>
      </c>
      <c r="N444" s="181">
        <f t="shared" si="67"/>
        <v>248.13895781637714</v>
      </c>
      <c r="O444" s="283"/>
    </row>
    <row r="445" spans="2:17" ht="21.75" customHeight="1">
      <c r="B445" s="184" t="s">
        <v>1122</v>
      </c>
      <c r="C445" s="185"/>
      <c r="D445" s="83" t="s">
        <v>475</v>
      </c>
      <c r="E445" s="186"/>
      <c r="F445" s="187"/>
      <c r="G445" s="82">
        <f>SUM(G56:G444)</f>
        <v>95272.26</v>
      </c>
      <c r="H445" s="99">
        <f>SUM(H58:H444)</f>
        <v>23966.249165739708</v>
      </c>
      <c r="I445" s="83" t="s">
        <v>476</v>
      </c>
      <c r="J445" s="189"/>
      <c r="K445" s="190"/>
      <c r="L445" s="83">
        <f>SUM(L58:L444)</f>
        <v>246217.99000000005</v>
      </c>
      <c r="M445" s="191">
        <f>SUM(M58:M444)</f>
        <v>61975.714126807565</v>
      </c>
      <c r="N445" s="191">
        <f>SUM(N58:N444)</f>
        <v>85941.96329254724</v>
      </c>
      <c r="O445" s="192">
        <f>N445/N637</f>
        <v>0.5619288337540056</v>
      </c>
    </row>
    <row r="446" spans="2:17" ht="21.75" customHeight="1">
      <c r="B446" s="111" t="s">
        <v>213</v>
      </c>
      <c r="C446" s="140" t="s">
        <v>1123</v>
      </c>
      <c r="D446" s="112"/>
      <c r="E446" s="112"/>
      <c r="F446" s="112"/>
      <c r="G446" s="112"/>
      <c r="H446" s="112"/>
      <c r="I446" s="112"/>
      <c r="J446" s="112"/>
      <c r="K446" s="112"/>
      <c r="L446" s="112"/>
      <c r="M446" s="112"/>
      <c r="N446" s="112"/>
      <c r="O446" s="141"/>
    </row>
    <row r="447" spans="2:17" ht="21.75" customHeight="1">
      <c r="B447" s="75" t="s">
        <v>1124</v>
      </c>
      <c r="C447" s="28" t="s">
        <v>1125</v>
      </c>
      <c r="D447" s="76"/>
      <c r="E447" s="76"/>
      <c r="F447" s="76"/>
      <c r="G447" s="76"/>
      <c r="H447" s="76"/>
      <c r="I447" s="29"/>
      <c r="J447" s="29"/>
      <c r="K447" s="29"/>
      <c r="L447" s="29"/>
      <c r="M447" s="29"/>
      <c r="N447" s="29"/>
      <c r="O447" s="142"/>
    </row>
    <row r="448" spans="2:17" ht="21.75" customHeight="1">
      <c r="B448" s="317" t="s">
        <v>1126</v>
      </c>
      <c r="C448" s="318" t="s">
        <v>1127</v>
      </c>
      <c r="D448" s="152" t="s">
        <v>413</v>
      </c>
      <c r="E448" s="152"/>
      <c r="F448" s="156"/>
      <c r="G448" s="319"/>
      <c r="H448" s="164"/>
      <c r="I448" s="247" t="s">
        <v>413</v>
      </c>
      <c r="J448" s="161">
        <v>3</v>
      </c>
      <c r="K448" s="162">
        <v>75</v>
      </c>
      <c r="L448" s="319"/>
      <c r="M448" s="320">
        <f>J448*K448</f>
        <v>225</v>
      </c>
      <c r="N448" s="174">
        <f>H448+M448</f>
        <v>225</v>
      </c>
      <c r="O448" s="144"/>
    </row>
    <row r="449" spans="1:15" ht="21.75" customHeight="1">
      <c r="B449" s="317" t="s">
        <v>1128</v>
      </c>
      <c r="C449" s="321" t="s">
        <v>410</v>
      </c>
      <c r="D449" s="152" t="s">
        <v>408</v>
      </c>
      <c r="E449" s="152"/>
      <c r="F449" s="156"/>
      <c r="G449" s="319"/>
      <c r="H449" s="164"/>
      <c r="I449" s="322" t="s">
        <v>408</v>
      </c>
      <c r="J449" s="152">
        <v>1</v>
      </c>
      <c r="K449" s="156">
        <v>110</v>
      </c>
      <c r="L449" s="319"/>
      <c r="M449" s="323">
        <f>J449*K449</f>
        <v>110</v>
      </c>
      <c r="N449" s="154">
        <f>H449+M449</f>
        <v>110</v>
      </c>
      <c r="O449" s="157"/>
    </row>
    <row r="450" spans="1:15" ht="21.75" customHeight="1">
      <c r="B450" s="116" t="s">
        <v>1129</v>
      </c>
      <c r="C450" s="113" t="s">
        <v>1130</v>
      </c>
      <c r="D450" s="51" t="s">
        <v>413</v>
      </c>
      <c r="E450" s="51"/>
      <c r="F450" s="52"/>
      <c r="G450" s="9"/>
      <c r="H450" s="249"/>
      <c r="I450" s="114" t="s">
        <v>413</v>
      </c>
      <c r="J450" s="51">
        <v>3</v>
      </c>
      <c r="K450" s="52">
        <v>80</v>
      </c>
      <c r="L450" s="9"/>
      <c r="M450" s="324">
        <f>J450*K450</f>
        <v>240</v>
      </c>
      <c r="N450" s="54">
        <f>H450+M450</f>
        <v>240</v>
      </c>
      <c r="O450" s="157"/>
    </row>
    <row r="451" spans="1:15" ht="21.75" customHeight="1">
      <c r="B451" s="116" t="s">
        <v>1131</v>
      </c>
      <c r="C451" s="113" t="s">
        <v>415</v>
      </c>
      <c r="D451" s="51" t="s">
        <v>1132</v>
      </c>
      <c r="E451" s="51"/>
      <c r="F451" s="52"/>
      <c r="G451" s="9"/>
      <c r="H451" s="249"/>
      <c r="I451" s="114" t="s">
        <v>1132</v>
      </c>
      <c r="J451" s="51">
        <v>3</v>
      </c>
      <c r="K451" s="52">
        <v>26</v>
      </c>
      <c r="L451" s="9"/>
      <c r="M451" s="324">
        <f>J451*K451</f>
        <v>78</v>
      </c>
      <c r="N451" s="54">
        <f>H451+M451</f>
        <v>78</v>
      </c>
      <c r="O451" s="157"/>
    </row>
    <row r="452" spans="1:15" ht="21.75" customHeight="1">
      <c r="B452" s="317" t="s">
        <v>1133</v>
      </c>
      <c r="C452" s="325" t="s">
        <v>418</v>
      </c>
      <c r="D452" s="152" t="s">
        <v>413</v>
      </c>
      <c r="E452" s="152"/>
      <c r="F452" s="156"/>
      <c r="G452" s="319"/>
      <c r="H452" s="164"/>
      <c r="I452" s="326" t="s">
        <v>413</v>
      </c>
      <c r="J452" s="313">
        <v>3</v>
      </c>
      <c r="K452" s="314">
        <v>55</v>
      </c>
      <c r="L452" s="319"/>
      <c r="M452" s="327">
        <f>J452*K452</f>
        <v>165</v>
      </c>
      <c r="N452" s="154">
        <f>H452+M452</f>
        <v>165</v>
      </c>
      <c r="O452" s="283"/>
    </row>
    <row r="453" spans="1:15" ht="21.75" customHeight="1">
      <c r="B453" s="75" t="s">
        <v>1134</v>
      </c>
      <c r="C453" s="95" t="s">
        <v>1135</v>
      </c>
      <c r="D453" s="115"/>
      <c r="E453" s="115"/>
      <c r="F453" s="115"/>
      <c r="G453" s="115"/>
      <c r="H453" s="115"/>
      <c r="I453" s="110"/>
      <c r="J453" s="110"/>
      <c r="K453" s="110"/>
      <c r="L453" s="110"/>
      <c r="M453" s="110"/>
      <c r="N453" s="260"/>
      <c r="O453" s="260"/>
    </row>
    <row r="454" spans="1:15" ht="21.75" customHeight="1">
      <c r="B454" s="317" t="s">
        <v>1136</v>
      </c>
      <c r="C454" s="318" t="s">
        <v>1127</v>
      </c>
      <c r="D454" s="152"/>
      <c r="E454" s="152"/>
      <c r="F454" s="156"/>
      <c r="G454" s="319"/>
      <c r="H454" s="164"/>
      <c r="I454" s="247" t="s">
        <v>413</v>
      </c>
      <c r="J454" s="161">
        <v>6</v>
      </c>
      <c r="K454" s="162">
        <v>75</v>
      </c>
      <c r="L454" s="319"/>
      <c r="M454" s="320">
        <f>J454*K454</f>
        <v>450</v>
      </c>
      <c r="N454" s="154">
        <f>H454+M454</f>
        <v>450</v>
      </c>
      <c r="O454" s="144"/>
    </row>
    <row r="455" spans="1:15" ht="21.75" customHeight="1">
      <c r="B455" s="317" t="s">
        <v>1137</v>
      </c>
      <c r="C455" s="321" t="s">
        <v>410</v>
      </c>
      <c r="D455" s="152"/>
      <c r="E455" s="152"/>
      <c r="F455" s="156"/>
      <c r="G455" s="319"/>
      <c r="H455" s="164"/>
      <c r="I455" s="322" t="s">
        <v>408</v>
      </c>
      <c r="J455" s="152">
        <v>2</v>
      </c>
      <c r="K455" s="156">
        <v>110</v>
      </c>
      <c r="L455" s="319"/>
      <c r="M455" s="323">
        <f>J455*K455</f>
        <v>220</v>
      </c>
      <c r="N455" s="154">
        <f>H455+M455</f>
        <v>220</v>
      </c>
      <c r="O455" s="157"/>
    </row>
    <row r="456" spans="1:15" ht="21.75" customHeight="1">
      <c r="B456" s="116" t="s">
        <v>1138</v>
      </c>
      <c r="C456" s="113" t="s">
        <v>1130</v>
      </c>
      <c r="D456" s="51"/>
      <c r="E456" s="51"/>
      <c r="F456" s="52"/>
      <c r="G456" s="9"/>
      <c r="H456" s="249"/>
      <c r="I456" s="114" t="s">
        <v>413</v>
      </c>
      <c r="J456" s="51">
        <v>6</v>
      </c>
      <c r="K456" s="52">
        <v>80</v>
      </c>
      <c r="L456" s="9"/>
      <c r="M456" s="324">
        <f>J456*K456</f>
        <v>480</v>
      </c>
      <c r="N456" s="54">
        <f>H456+M456</f>
        <v>480</v>
      </c>
      <c r="O456" s="157"/>
    </row>
    <row r="457" spans="1:15" ht="21.75" customHeight="1">
      <c r="A457" s="11"/>
      <c r="B457" s="116" t="s">
        <v>1139</v>
      </c>
      <c r="C457" s="113" t="s">
        <v>415</v>
      </c>
      <c r="D457" s="51"/>
      <c r="E457" s="51"/>
      <c r="F457" s="52"/>
      <c r="G457" s="9"/>
      <c r="H457" s="249"/>
      <c r="I457" s="114" t="s">
        <v>1132</v>
      </c>
      <c r="J457" s="51">
        <v>6</v>
      </c>
      <c r="K457" s="52">
        <v>26</v>
      </c>
      <c r="L457" s="9"/>
      <c r="M457" s="324">
        <f>J457*K457</f>
        <v>156</v>
      </c>
      <c r="N457" s="54">
        <f>H457+M457</f>
        <v>156</v>
      </c>
      <c r="O457" s="157"/>
    </row>
    <row r="458" spans="1:15" ht="21.75" customHeight="1">
      <c r="A458" s="11"/>
      <c r="B458" s="317" t="s">
        <v>1140</v>
      </c>
      <c r="C458" s="325" t="s">
        <v>418</v>
      </c>
      <c r="D458" s="152"/>
      <c r="E458" s="152"/>
      <c r="F458" s="156"/>
      <c r="G458" s="319"/>
      <c r="H458" s="164"/>
      <c r="I458" s="326" t="s">
        <v>413</v>
      </c>
      <c r="J458" s="313">
        <v>6</v>
      </c>
      <c r="K458" s="314">
        <v>55</v>
      </c>
      <c r="L458" s="319"/>
      <c r="M458" s="327">
        <f>J458*K458</f>
        <v>330</v>
      </c>
      <c r="N458" s="154">
        <f>H458+M458</f>
        <v>330</v>
      </c>
      <c r="O458" s="283"/>
    </row>
    <row r="459" spans="1:15" ht="21.75" customHeight="1">
      <c r="A459" s="11"/>
      <c r="B459" s="75" t="s">
        <v>1141</v>
      </c>
      <c r="C459" s="95" t="s">
        <v>1142</v>
      </c>
      <c r="D459" s="115"/>
      <c r="E459" s="115"/>
      <c r="F459" s="115"/>
      <c r="G459" s="115"/>
      <c r="H459" s="115"/>
      <c r="I459" s="110"/>
      <c r="J459" s="110"/>
      <c r="K459" s="110"/>
      <c r="L459" s="110"/>
      <c r="M459" s="110"/>
      <c r="N459" s="260"/>
      <c r="O459" s="260"/>
    </row>
    <row r="460" spans="1:15" ht="21.75" customHeight="1">
      <c r="B460" s="317" t="s">
        <v>1143</v>
      </c>
      <c r="C460" s="321" t="s">
        <v>1127</v>
      </c>
      <c r="D460" s="152"/>
      <c r="E460" s="152"/>
      <c r="F460" s="156"/>
      <c r="G460" s="319"/>
      <c r="H460" s="164"/>
      <c r="I460" s="322" t="s">
        <v>413</v>
      </c>
      <c r="J460" s="161">
        <v>6</v>
      </c>
      <c r="K460" s="156">
        <v>75</v>
      </c>
      <c r="L460" s="319"/>
      <c r="M460" s="323">
        <f>J460*K460</f>
        <v>450</v>
      </c>
      <c r="N460" s="154">
        <f>H460+M460</f>
        <v>450</v>
      </c>
      <c r="O460" s="157"/>
    </row>
    <row r="461" spans="1:15" ht="21.75" customHeight="1">
      <c r="B461" s="317" t="s">
        <v>1144</v>
      </c>
      <c r="C461" s="321" t="s">
        <v>410</v>
      </c>
      <c r="D461" s="152"/>
      <c r="E461" s="152"/>
      <c r="F461" s="156"/>
      <c r="G461" s="319"/>
      <c r="H461" s="164"/>
      <c r="I461" s="322" t="s">
        <v>408</v>
      </c>
      <c r="J461" s="152">
        <v>2</v>
      </c>
      <c r="K461" s="156">
        <v>110</v>
      </c>
      <c r="L461" s="319"/>
      <c r="M461" s="323">
        <f>J461*K461</f>
        <v>220</v>
      </c>
      <c r="N461" s="154">
        <f>H461+M461</f>
        <v>220</v>
      </c>
      <c r="O461" s="157"/>
    </row>
    <row r="462" spans="1:15" ht="21.75" customHeight="1">
      <c r="B462" s="116" t="s">
        <v>1145</v>
      </c>
      <c r="C462" s="113" t="s">
        <v>1130</v>
      </c>
      <c r="D462" s="51"/>
      <c r="E462" s="51"/>
      <c r="F462" s="52"/>
      <c r="G462" s="9"/>
      <c r="H462" s="249"/>
      <c r="I462" s="114" t="s">
        <v>413</v>
      </c>
      <c r="J462" s="51">
        <v>6</v>
      </c>
      <c r="K462" s="52">
        <v>80</v>
      </c>
      <c r="L462" s="9"/>
      <c r="M462" s="324">
        <f>J462*K462</f>
        <v>480</v>
      </c>
      <c r="N462" s="54">
        <f>H462+M462</f>
        <v>480</v>
      </c>
      <c r="O462" s="157"/>
    </row>
    <row r="463" spans="1:15" ht="21.75" customHeight="1">
      <c r="B463" s="116" t="s">
        <v>1146</v>
      </c>
      <c r="C463" s="113" t="s">
        <v>415</v>
      </c>
      <c r="D463" s="51"/>
      <c r="E463" s="51"/>
      <c r="F463" s="52"/>
      <c r="G463" s="9"/>
      <c r="H463" s="249"/>
      <c r="I463" s="114" t="s">
        <v>1132</v>
      </c>
      <c r="J463" s="51">
        <v>6</v>
      </c>
      <c r="K463" s="52">
        <v>26</v>
      </c>
      <c r="L463" s="9"/>
      <c r="M463" s="324">
        <f>J463*K463</f>
        <v>156</v>
      </c>
      <c r="N463" s="54">
        <f>H463+M463</f>
        <v>156</v>
      </c>
      <c r="O463" s="157"/>
    </row>
    <row r="464" spans="1:15" ht="21.75" customHeight="1">
      <c r="B464" s="317" t="s">
        <v>1147</v>
      </c>
      <c r="C464" s="321" t="s">
        <v>418</v>
      </c>
      <c r="D464" s="152"/>
      <c r="E464" s="152"/>
      <c r="F464" s="156"/>
      <c r="G464" s="319"/>
      <c r="H464" s="164"/>
      <c r="I464" s="322" t="s">
        <v>413</v>
      </c>
      <c r="J464" s="313">
        <v>6</v>
      </c>
      <c r="K464" s="156">
        <v>55</v>
      </c>
      <c r="L464" s="319"/>
      <c r="M464" s="323">
        <f>J464*K464</f>
        <v>330</v>
      </c>
      <c r="N464" s="154">
        <f>H464+M464</f>
        <v>330</v>
      </c>
      <c r="O464" s="157"/>
    </row>
    <row r="465" spans="1:15" ht="21.75" customHeight="1">
      <c r="B465" s="75" t="s">
        <v>1148</v>
      </c>
      <c r="C465" s="95" t="s">
        <v>1149</v>
      </c>
      <c r="D465" s="107"/>
      <c r="E465" s="107"/>
      <c r="F465" s="107"/>
      <c r="G465" s="107"/>
      <c r="H465" s="107"/>
      <c r="I465" s="110"/>
      <c r="J465" s="110"/>
      <c r="K465" s="110"/>
      <c r="L465" s="110"/>
      <c r="M465" s="110"/>
      <c r="N465" s="260"/>
      <c r="O465" s="260"/>
    </row>
    <row r="466" spans="1:15" ht="21.75" customHeight="1">
      <c r="B466" s="156" t="s">
        <v>1150</v>
      </c>
      <c r="C466" s="321" t="s">
        <v>1127</v>
      </c>
      <c r="D466" s="152"/>
      <c r="E466" s="152"/>
      <c r="F466" s="156"/>
      <c r="G466" s="319"/>
      <c r="H466" s="164"/>
      <c r="I466" s="322" t="s">
        <v>413</v>
      </c>
      <c r="J466" s="161">
        <v>6</v>
      </c>
      <c r="K466" s="156">
        <v>75</v>
      </c>
      <c r="L466" s="319"/>
      <c r="M466" s="323">
        <f>J466*K466</f>
        <v>450</v>
      </c>
      <c r="N466" s="154">
        <f>H466+M466</f>
        <v>450</v>
      </c>
      <c r="O466" s="144"/>
    </row>
    <row r="467" spans="1:15" ht="21.75" customHeight="1">
      <c r="B467" s="156" t="s">
        <v>1151</v>
      </c>
      <c r="C467" s="321" t="s">
        <v>410</v>
      </c>
      <c r="D467" s="152"/>
      <c r="E467" s="152"/>
      <c r="F467" s="156"/>
      <c r="G467" s="319"/>
      <c r="H467" s="164"/>
      <c r="I467" s="322" t="s">
        <v>408</v>
      </c>
      <c r="J467" s="152">
        <v>2</v>
      </c>
      <c r="K467" s="156">
        <v>110</v>
      </c>
      <c r="L467" s="319"/>
      <c r="M467" s="323">
        <f>J467*K467</f>
        <v>220</v>
      </c>
      <c r="N467" s="154">
        <f>H467+M467</f>
        <v>220</v>
      </c>
      <c r="O467" s="144"/>
    </row>
    <row r="468" spans="1:15" ht="21.75" customHeight="1">
      <c r="B468" s="52" t="s">
        <v>1152</v>
      </c>
      <c r="C468" s="113" t="s">
        <v>1130</v>
      </c>
      <c r="D468" s="51"/>
      <c r="E468" s="51"/>
      <c r="F468" s="52"/>
      <c r="G468" s="9"/>
      <c r="H468" s="249"/>
      <c r="I468" s="114" t="s">
        <v>413</v>
      </c>
      <c r="J468" s="51">
        <v>6</v>
      </c>
      <c r="K468" s="52">
        <v>80</v>
      </c>
      <c r="L468" s="9"/>
      <c r="M468" s="324">
        <f>J468*K468</f>
        <v>480</v>
      </c>
      <c r="N468" s="54">
        <f>H468+M468</f>
        <v>480</v>
      </c>
      <c r="O468" s="144"/>
    </row>
    <row r="469" spans="1:15" ht="21.75" customHeight="1">
      <c r="B469" s="52" t="s">
        <v>1153</v>
      </c>
      <c r="C469" s="113" t="s">
        <v>415</v>
      </c>
      <c r="D469" s="51"/>
      <c r="E469" s="51"/>
      <c r="F469" s="52"/>
      <c r="G469" s="9"/>
      <c r="H469" s="249"/>
      <c r="I469" s="114" t="s">
        <v>1132</v>
      </c>
      <c r="J469" s="51">
        <v>6</v>
      </c>
      <c r="K469" s="52">
        <v>26</v>
      </c>
      <c r="L469" s="9"/>
      <c r="M469" s="324">
        <f>J469*K469</f>
        <v>156</v>
      </c>
      <c r="N469" s="54">
        <f>H469+M469</f>
        <v>156</v>
      </c>
      <c r="O469" s="144"/>
    </row>
    <row r="470" spans="1:15" ht="21.75" customHeight="1">
      <c r="B470" s="156" t="s">
        <v>1154</v>
      </c>
      <c r="C470" s="321" t="s">
        <v>418</v>
      </c>
      <c r="D470" s="152"/>
      <c r="E470" s="152"/>
      <c r="F470" s="156"/>
      <c r="G470" s="319"/>
      <c r="H470" s="164"/>
      <c r="I470" s="322" t="s">
        <v>413</v>
      </c>
      <c r="J470" s="313">
        <v>6</v>
      </c>
      <c r="K470" s="156">
        <v>55</v>
      </c>
      <c r="L470" s="319"/>
      <c r="M470" s="323">
        <f>J470*K470</f>
        <v>330</v>
      </c>
      <c r="N470" s="154">
        <f>H470+M470</f>
        <v>330</v>
      </c>
      <c r="O470" s="283"/>
    </row>
    <row r="471" spans="1:15" ht="21.75" customHeight="1">
      <c r="B471" s="184" t="s">
        <v>1155</v>
      </c>
      <c r="C471" s="185"/>
      <c r="D471" s="83" t="s">
        <v>475</v>
      </c>
      <c r="E471" s="186"/>
      <c r="F471" s="187"/>
      <c r="G471" s="98">
        <f>SUM(G447:G470)</f>
        <v>0</v>
      </c>
      <c r="H471" s="118">
        <f>SUM(H448:H470)</f>
        <v>0</v>
      </c>
      <c r="I471" s="83" t="s">
        <v>476</v>
      </c>
      <c r="J471" s="189"/>
      <c r="K471" s="190"/>
      <c r="L471" s="82">
        <f>SUM(L447:L470)</f>
        <v>0</v>
      </c>
      <c r="M471" s="83">
        <f>SUM(M448:M470)</f>
        <v>5726</v>
      </c>
      <c r="N471" s="328">
        <f>SUM(N448:N470)</f>
        <v>5726</v>
      </c>
      <c r="O471" s="192">
        <f>N471/N637</f>
        <v>3.7439271559606808E-2</v>
      </c>
    </row>
    <row r="472" spans="1:15" ht="21.75" customHeight="1">
      <c r="B472" s="26" t="s">
        <v>1156</v>
      </c>
      <c r="C472" s="329" t="s">
        <v>1157</v>
      </c>
      <c r="D472" s="330"/>
      <c r="E472" s="330"/>
      <c r="F472" s="330"/>
      <c r="G472" s="330"/>
      <c r="H472" s="330"/>
      <c r="I472" s="330"/>
      <c r="J472" s="330"/>
      <c r="K472" s="330"/>
      <c r="L472" s="330"/>
      <c r="M472" s="330"/>
      <c r="N472" s="330"/>
      <c r="O472" s="331"/>
    </row>
    <row r="473" spans="1:15" ht="21.75" customHeight="1">
      <c r="B473" s="75" t="s">
        <v>1158</v>
      </c>
      <c r="C473" s="28" t="s">
        <v>1159</v>
      </c>
      <c r="D473" s="29"/>
      <c r="E473" s="29"/>
      <c r="F473" s="29"/>
      <c r="G473" s="29"/>
      <c r="H473" s="29"/>
      <c r="I473" s="29"/>
      <c r="J473" s="29"/>
      <c r="K473" s="29"/>
      <c r="L473" s="29"/>
      <c r="M473" s="29"/>
      <c r="N473" s="29"/>
      <c r="O473" s="142"/>
    </row>
    <row r="474" spans="1:15" ht="21.75" customHeight="1">
      <c r="B474" s="32" t="s">
        <v>1160</v>
      </c>
      <c r="C474" s="71" t="s">
        <v>1161</v>
      </c>
      <c r="D474" s="72"/>
      <c r="E474" s="72"/>
      <c r="F474" s="72"/>
      <c r="G474" s="72"/>
      <c r="H474" s="72"/>
      <c r="I474" s="72"/>
      <c r="J474" s="72"/>
      <c r="K474" s="72"/>
      <c r="L474" s="72"/>
      <c r="M474" s="72"/>
      <c r="N474" s="72"/>
      <c r="O474" s="234"/>
    </row>
    <row r="475" spans="1:15" ht="21.75" customHeight="1">
      <c r="B475" s="156" t="s">
        <v>1162</v>
      </c>
      <c r="C475" s="286" t="s">
        <v>667</v>
      </c>
      <c r="D475" s="161" t="s">
        <v>400</v>
      </c>
      <c r="E475" s="161">
        <v>1</v>
      </c>
      <c r="F475" s="162">
        <v>2500</v>
      </c>
      <c r="G475" s="208">
        <f t="shared" ref="G475:G509" si="68">E475*F475</f>
        <v>2500</v>
      </c>
      <c r="H475" s="235">
        <f>G475/$A$5</f>
        <v>620.3473945409429</v>
      </c>
      <c r="I475" s="161" t="s">
        <v>400</v>
      </c>
      <c r="J475" s="161">
        <v>0.5</v>
      </c>
      <c r="K475" s="162">
        <v>2500</v>
      </c>
      <c r="L475" s="208">
        <f>J475*K475</f>
        <v>1250</v>
      </c>
      <c r="M475" s="235">
        <f>L475/$A$5</f>
        <v>310.17369727047145</v>
      </c>
      <c r="N475" s="154">
        <f t="shared" ref="N475:N506" si="69">H475+M475</f>
        <v>930.52109181141441</v>
      </c>
      <c r="O475" s="144"/>
    </row>
    <row r="476" spans="1:15" ht="21.75" customHeight="1">
      <c r="A476" s="197"/>
      <c r="B476" s="37" t="s">
        <v>1163</v>
      </c>
      <c r="C476" s="38" t="s">
        <v>483</v>
      </c>
      <c r="D476" s="39" t="s">
        <v>400</v>
      </c>
      <c r="E476" s="39">
        <v>0.3</v>
      </c>
      <c r="F476" s="40">
        <v>4800</v>
      </c>
      <c r="G476" s="41">
        <f t="shared" si="68"/>
        <v>1440</v>
      </c>
      <c r="H476" s="202">
        <f>G476/$A$5</f>
        <v>357.3200992555831</v>
      </c>
      <c r="I476" s="39" t="s">
        <v>400</v>
      </c>
      <c r="J476" s="39">
        <v>2</v>
      </c>
      <c r="K476" s="40">
        <v>4800</v>
      </c>
      <c r="L476" s="41">
        <f>J476*K476</f>
        <v>9600</v>
      </c>
      <c r="M476" s="202">
        <f>L476/$A$5</f>
        <v>2382.1339950372208</v>
      </c>
      <c r="N476" s="42">
        <f t="shared" si="69"/>
        <v>2739.4540942928038</v>
      </c>
      <c r="O476" s="239"/>
    </row>
    <row r="477" spans="1:15" ht="21.75" customHeight="1">
      <c r="B477" s="52" t="s">
        <v>1163</v>
      </c>
      <c r="C477" s="55" t="s">
        <v>485</v>
      </c>
      <c r="D477" s="56" t="s">
        <v>400</v>
      </c>
      <c r="E477" s="56">
        <v>1</v>
      </c>
      <c r="F477" s="57">
        <f>1200*2</f>
        <v>2400</v>
      </c>
      <c r="G477" s="53">
        <f t="shared" si="68"/>
        <v>2400</v>
      </c>
      <c r="H477" s="202">
        <f>G477/$A$5</f>
        <v>595.53349875930519</v>
      </c>
      <c r="I477" s="56" t="s">
        <v>400</v>
      </c>
      <c r="J477" s="56">
        <v>2</v>
      </c>
      <c r="K477" s="57">
        <f>1200*3</f>
        <v>3600</v>
      </c>
      <c r="L477" s="53">
        <f>J477*K477</f>
        <v>7200</v>
      </c>
      <c r="M477" s="202">
        <f>L477/$A$5</f>
        <v>1786.6004962779155</v>
      </c>
      <c r="N477" s="54">
        <f t="shared" si="69"/>
        <v>2382.1339950372208</v>
      </c>
      <c r="O477" s="144"/>
    </row>
    <row r="478" spans="1:15" ht="21.75" customHeight="1">
      <c r="B478" s="210"/>
      <c r="C478" s="240" t="s">
        <v>489</v>
      </c>
      <c r="D478" s="215" t="s">
        <v>400</v>
      </c>
      <c r="E478" s="215">
        <v>1</v>
      </c>
      <c r="F478" s="210">
        <f>4*20*8</f>
        <v>640</v>
      </c>
      <c r="G478" s="216">
        <f t="shared" si="68"/>
        <v>640</v>
      </c>
      <c r="H478" s="202">
        <f>G478/$A$5</f>
        <v>158.80893300248138</v>
      </c>
      <c r="I478" s="215" t="s">
        <v>400</v>
      </c>
      <c r="J478" s="215">
        <v>2</v>
      </c>
      <c r="K478" s="210">
        <f>4*20*8</f>
        <v>640</v>
      </c>
      <c r="L478" s="216">
        <f>J478*K478</f>
        <v>1280</v>
      </c>
      <c r="M478" s="202">
        <f>L478/$A$5</f>
        <v>317.61786600496276</v>
      </c>
      <c r="N478" s="218">
        <f t="shared" si="69"/>
        <v>476.42679900744417</v>
      </c>
      <c r="O478" s="157"/>
    </row>
    <row r="479" spans="1:15" ht="21.75" customHeight="1">
      <c r="B479" s="265" t="s">
        <v>822</v>
      </c>
      <c r="C479" s="266" t="s">
        <v>1164</v>
      </c>
      <c r="D479" s="267" t="s">
        <v>824</v>
      </c>
      <c r="E479" s="267">
        <v>1</v>
      </c>
      <c r="F479" s="268">
        <v>2514.7199999999998</v>
      </c>
      <c r="G479" s="269">
        <f t="shared" si="68"/>
        <v>2514.7199999999998</v>
      </c>
      <c r="H479" s="270">
        <f>G479/4.03</f>
        <v>623.99999999999989</v>
      </c>
      <c r="I479" s="267" t="s">
        <v>825</v>
      </c>
      <c r="J479" s="267">
        <v>6</v>
      </c>
      <c r="K479" s="268">
        <f>320+200</f>
        <v>520</v>
      </c>
      <c r="L479" s="269">
        <f>J479*K479</f>
        <v>3120</v>
      </c>
      <c r="M479" s="270">
        <f>L479/4.03</f>
        <v>774.19354838709671</v>
      </c>
      <c r="N479" s="332">
        <f t="shared" si="69"/>
        <v>1398.1935483870966</v>
      </c>
      <c r="O479" s="144"/>
    </row>
    <row r="480" spans="1:15" ht="21.75" customHeight="1">
      <c r="A480" s="11"/>
      <c r="B480" s="156" t="s">
        <v>1165</v>
      </c>
      <c r="C480" s="333" t="s">
        <v>1166</v>
      </c>
      <c r="D480" s="152" t="s">
        <v>492</v>
      </c>
      <c r="E480" s="152">
        <v>10</v>
      </c>
      <c r="F480" s="156">
        <v>80</v>
      </c>
      <c r="G480" s="208">
        <f t="shared" si="68"/>
        <v>800</v>
      </c>
      <c r="H480" s="235">
        <f t="shared" ref="H480:H509" si="70">G480/$A$5</f>
        <v>198.51116625310172</v>
      </c>
      <c r="I480" s="51"/>
      <c r="J480" s="51"/>
      <c r="K480" s="52"/>
      <c r="L480" s="65"/>
      <c r="M480" s="143"/>
      <c r="N480" s="54">
        <f t="shared" si="69"/>
        <v>198.51116625310172</v>
      </c>
      <c r="O480" s="157"/>
    </row>
    <row r="481" spans="1:15" ht="21.75" customHeight="1">
      <c r="A481" s="11"/>
      <c r="B481" s="156" t="s">
        <v>1167</v>
      </c>
      <c r="C481" s="333" t="s">
        <v>1168</v>
      </c>
      <c r="D481" s="152" t="s">
        <v>492</v>
      </c>
      <c r="E481" s="152">
        <v>4</v>
      </c>
      <c r="F481" s="156">
        <v>80</v>
      </c>
      <c r="G481" s="208">
        <f t="shared" si="68"/>
        <v>320</v>
      </c>
      <c r="H481" s="235">
        <f t="shared" si="70"/>
        <v>79.404466501240691</v>
      </c>
      <c r="I481" s="51"/>
      <c r="J481" s="51"/>
      <c r="K481" s="52"/>
      <c r="L481" s="65"/>
      <c r="M481" s="143"/>
      <c r="N481" s="54">
        <f t="shared" si="69"/>
        <v>79.404466501240691</v>
      </c>
      <c r="O481" s="157"/>
    </row>
    <row r="482" spans="1:15" ht="21.75" customHeight="1">
      <c r="A482" s="11"/>
      <c r="B482" s="221" t="s">
        <v>1169</v>
      </c>
      <c r="C482" s="222" t="s">
        <v>529</v>
      </c>
      <c r="D482" s="223" t="s">
        <v>408</v>
      </c>
      <c r="E482" s="223">
        <v>0</v>
      </c>
      <c r="F482" s="224">
        <v>1200</v>
      </c>
      <c r="G482" s="225">
        <f t="shared" si="68"/>
        <v>0</v>
      </c>
      <c r="H482" s="289">
        <f t="shared" si="70"/>
        <v>0</v>
      </c>
      <c r="I482" s="223" t="s">
        <v>408</v>
      </c>
      <c r="J482" s="223">
        <v>3</v>
      </c>
      <c r="K482" s="224">
        <v>1200</v>
      </c>
      <c r="L482" s="225">
        <f>J482*K482</f>
        <v>3600</v>
      </c>
      <c r="M482" s="289">
        <f>L482/$A$5</f>
        <v>893.30024813895773</v>
      </c>
      <c r="N482" s="334">
        <f t="shared" si="69"/>
        <v>893.30024813895773</v>
      </c>
      <c r="O482" s="335"/>
    </row>
    <row r="483" spans="1:15" ht="21.75" customHeight="1">
      <c r="A483" s="11"/>
      <c r="B483" s="156" t="s">
        <v>1170</v>
      </c>
      <c r="C483" s="333" t="s">
        <v>610</v>
      </c>
      <c r="D483" s="152" t="s">
        <v>1171</v>
      </c>
      <c r="E483" s="152">
        <v>1</v>
      </c>
      <c r="F483" s="156">
        <v>140</v>
      </c>
      <c r="G483" s="208">
        <f t="shared" si="68"/>
        <v>140</v>
      </c>
      <c r="H483" s="235">
        <f t="shared" si="70"/>
        <v>34.739454094292803</v>
      </c>
      <c r="I483" s="51"/>
      <c r="J483" s="51"/>
      <c r="K483" s="52"/>
      <c r="L483" s="65"/>
      <c r="M483" s="143"/>
      <c r="N483" s="54">
        <f t="shared" si="69"/>
        <v>34.739454094292803</v>
      </c>
      <c r="O483" s="157"/>
    </row>
    <row r="484" spans="1:15" ht="21.75" customHeight="1">
      <c r="A484" s="220"/>
      <c r="B484" s="156" t="s">
        <v>1172</v>
      </c>
      <c r="C484" s="333" t="s">
        <v>1173</v>
      </c>
      <c r="D484" s="152" t="s">
        <v>492</v>
      </c>
      <c r="E484" s="152">
        <v>20</v>
      </c>
      <c r="F484" s="156">
        <v>28</v>
      </c>
      <c r="G484" s="208">
        <f t="shared" si="68"/>
        <v>560</v>
      </c>
      <c r="H484" s="235">
        <f t="shared" si="70"/>
        <v>138.95781637717121</v>
      </c>
      <c r="I484" s="51"/>
      <c r="J484" s="51"/>
      <c r="K484" s="52"/>
      <c r="L484" s="65"/>
      <c r="M484" s="143"/>
      <c r="N484" s="54">
        <f t="shared" si="69"/>
        <v>138.95781637717121</v>
      </c>
      <c r="O484" s="157"/>
    </row>
    <row r="485" spans="1:15" ht="21.75" customHeight="1">
      <c r="A485" s="220"/>
      <c r="B485" s="156" t="s">
        <v>1174</v>
      </c>
      <c r="C485" s="333" t="s">
        <v>1175</v>
      </c>
      <c r="D485" s="152" t="s">
        <v>492</v>
      </c>
      <c r="E485" s="152">
        <v>22</v>
      </c>
      <c r="F485" s="156">
        <v>28</v>
      </c>
      <c r="G485" s="208">
        <f t="shared" si="68"/>
        <v>616</v>
      </c>
      <c r="H485" s="235">
        <f t="shared" si="70"/>
        <v>152.85359801488832</v>
      </c>
      <c r="I485" s="51"/>
      <c r="J485" s="51"/>
      <c r="K485" s="52"/>
      <c r="L485" s="65"/>
      <c r="M485" s="143"/>
      <c r="N485" s="54">
        <f t="shared" si="69"/>
        <v>152.85359801488832</v>
      </c>
      <c r="O485" s="157"/>
    </row>
    <row r="486" spans="1:15" ht="21.75" customHeight="1">
      <c r="A486" s="220"/>
      <c r="B486" s="156" t="s">
        <v>1176</v>
      </c>
      <c r="C486" s="333" t="s">
        <v>1177</v>
      </c>
      <c r="D486" s="152" t="s">
        <v>492</v>
      </c>
      <c r="E486" s="152">
        <v>75</v>
      </c>
      <c r="F486" s="156">
        <v>9</v>
      </c>
      <c r="G486" s="208">
        <f t="shared" si="68"/>
        <v>675</v>
      </c>
      <c r="H486" s="235">
        <f t="shared" si="70"/>
        <v>167.49379652605458</v>
      </c>
      <c r="I486" s="51"/>
      <c r="J486" s="51"/>
      <c r="K486" s="52"/>
      <c r="L486" s="65"/>
      <c r="M486" s="143"/>
      <c r="N486" s="54">
        <f t="shared" si="69"/>
        <v>167.49379652605458</v>
      </c>
      <c r="O486" s="157"/>
    </row>
    <row r="487" spans="1:15" ht="21.75" customHeight="1">
      <c r="A487" s="220"/>
      <c r="B487" s="156" t="s">
        <v>1178</v>
      </c>
      <c r="C487" s="333" t="s">
        <v>982</v>
      </c>
      <c r="D487" s="152" t="s">
        <v>492</v>
      </c>
      <c r="E487" s="152">
        <v>2</v>
      </c>
      <c r="F487" s="156">
        <v>16</v>
      </c>
      <c r="G487" s="208">
        <f t="shared" si="68"/>
        <v>32</v>
      </c>
      <c r="H487" s="235">
        <f t="shared" si="70"/>
        <v>7.9404466501240689</v>
      </c>
      <c r="I487" s="51"/>
      <c r="J487" s="51"/>
      <c r="K487" s="52"/>
      <c r="L487" s="65"/>
      <c r="M487" s="143"/>
      <c r="N487" s="54">
        <f t="shared" si="69"/>
        <v>7.9404466501240689</v>
      </c>
      <c r="O487" s="157"/>
    </row>
    <row r="488" spans="1:15" ht="21.75" customHeight="1">
      <c r="A488" s="220"/>
      <c r="B488" s="156" t="s">
        <v>1179</v>
      </c>
      <c r="C488" s="333" t="s">
        <v>1180</v>
      </c>
      <c r="D488" s="152" t="s">
        <v>492</v>
      </c>
      <c r="E488" s="152">
        <v>1</v>
      </c>
      <c r="F488" s="156">
        <v>60</v>
      </c>
      <c r="G488" s="208">
        <f t="shared" si="68"/>
        <v>60</v>
      </c>
      <c r="H488" s="235">
        <f t="shared" si="70"/>
        <v>14.888337468982629</v>
      </c>
      <c r="I488" s="51"/>
      <c r="J488" s="51"/>
      <c r="K488" s="52"/>
      <c r="L488" s="65"/>
      <c r="M488" s="143"/>
      <c r="N488" s="54">
        <f t="shared" si="69"/>
        <v>14.888337468982629</v>
      </c>
      <c r="O488" s="157"/>
    </row>
    <row r="489" spans="1:15" ht="21.75" customHeight="1">
      <c r="B489" s="156" t="s">
        <v>1181</v>
      </c>
      <c r="C489" s="333" t="s">
        <v>1182</v>
      </c>
      <c r="D489" s="152" t="s">
        <v>492</v>
      </c>
      <c r="E489" s="152">
        <v>18</v>
      </c>
      <c r="F489" s="156">
        <v>40</v>
      </c>
      <c r="G489" s="208">
        <f t="shared" si="68"/>
        <v>720</v>
      </c>
      <c r="H489" s="235">
        <f t="shared" si="70"/>
        <v>178.66004962779155</v>
      </c>
      <c r="I489" s="51"/>
      <c r="J489" s="51"/>
      <c r="K489" s="52"/>
      <c r="L489" s="65"/>
      <c r="M489" s="143"/>
      <c r="N489" s="54">
        <f t="shared" si="69"/>
        <v>178.66004962779155</v>
      </c>
      <c r="O489" s="157"/>
    </row>
    <row r="490" spans="1:15" ht="21.75" customHeight="1">
      <c r="B490" s="156" t="s">
        <v>1183</v>
      </c>
      <c r="C490" s="333" t="s">
        <v>1184</v>
      </c>
      <c r="D490" s="152" t="s">
        <v>492</v>
      </c>
      <c r="E490" s="152">
        <v>1</v>
      </c>
      <c r="F490" s="156">
        <v>35</v>
      </c>
      <c r="G490" s="208">
        <f t="shared" si="68"/>
        <v>35</v>
      </c>
      <c r="H490" s="235">
        <f t="shared" si="70"/>
        <v>8.6848635235732008</v>
      </c>
      <c r="I490" s="51"/>
      <c r="J490" s="51"/>
      <c r="K490" s="52"/>
      <c r="L490" s="65"/>
      <c r="M490" s="143"/>
      <c r="N490" s="54">
        <f t="shared" si="69"/>
        <v>8.6848635235732008</v>
      </c>
      <c r="O490" s="157"/>
    </row>
    <row r="491" spans="1:15" ht="21.75" customHeight="1">
      <c r="B491" s="156" t="s">
        <v>1185</v>
      </c>
      <c r="C491" s="333" t="s">
        <v>534</v>
      </c>
      <c r="D491" s="152" t="s">
        <v>492</v>
      </c>
      <c r="E491" s="152">
        <v>16</v>
      </c>
      <c r="F491" s="156">
        <v>17</v>
      </c>
      <c r="G491" s="208">
        <f t="shared" si="68"/>
        <v>272</v>
      </c>
      <c r="H491" s="235">
        <f t="shared" si="70"/>
        <v>67.493796526054581</v>
      </c>
      <c r="I491" s="51"/>
      <c r="J491" s="51"/>
      <c r="K491" s="52"/>
      <c r="L491" s="65"/>
      <c r="M491" s="143"/>
      <c r="N491" s="54">
        <f t="shared" si="69"/>
        <v>67.493796526054581</v>
      </c>
      <c r="O491" s="157"/>
    </row>
    <row r="492" spans="1:15" ht="21.75" customHeight="1">
      <c r="B492" s="156" t="s">
        <v>1186</v>
      </c>
      <c r="C492" s="333" t="s">
        <v>536</v>
      </c>
      <c r="D492" s="152" t="s">
        <v>492</v>
      </c>
      <c r="E492" s="152">
        <v>16</v>
      </c>
      <c r="F492" s="156">
        <v>17</v>
      </c>
      <c r="G492" s="208">
        <f t="shared" si="68"/>
        <v>272</v>
      </c>
      <c r="H492" s="235">
        <f t="shared" si="70"/>
        <v>67.493796526054581</v>
      </c>
      <c r="I492" s="51"/>
      <c r="J492" s="51"/>
      <c r="K492" s="52"/>
      <c r="L492" s="65"/>
      <c r="M492" s="143"/>
      <c r="N492" s="54">
        <f t="shared" si="69"/>
        <v>67.493796526054581</v>
      </c>
      <c r="O492" s="157"/>
    </row>
    <row r="493" spans="1:15" ht="21.75" customHeight="1">
      <c r="B493" s="52" t="s">
        <v>1187</v>
      </c>
      <c r="C493" s="102" t="s">
        <v>538</v>
      </c>
      <c r="D493" s="51" t="s">
        <v>492</v>
      </c>
      <c r="E493" s="51">
        <v>42</v>
      </c>
      <c r="F493" s="52">
        <v>25</v>
      </c>
      <c r="G493" s="53">
        <f t="shared" si="68"/>
        <v>1050</v>
      </c>
      <c r="H493" s="202">
        <f t="shared" si="70"/>
        <v>260.54590570719603</v>
      </c>
      <c r="I493" s="51"/>
      <c r="J493" s="51"/>
      <c r="K493" s="52"/>
      <c r="L493" s="65"/>
      <c r="M493" s="143"/>
      <c r="N493" s="54">
        <f t="shared" si="69"/>
        <v>260.54590570719603</v>
      </c>
      <c r="O493" s="157"/>
    </row>
    <row r="494" spans="1:15" ht="21.75" customHeight="1">
      <c r="B494" s="156" t="s">
        <v>1188</v>
      </c>
      <c r="C494" s="333" t="s">
        <v>1189</v>
      </c>
      <c r="D494" s="152" t="s">
        <v>492</v>
      </c>
      <c r="E494" s="152">
        <v>16</v>
      </c>
      <c r="F494" s="156">
        <v>65</v>
      </c>
      <c r="G494" s="208">
        <f t="shared" si="68"/>
        <v>1040</v>
      </c>
      <c r="H494" s="235">
        <f t="shared" si="70"/>
        <v>258.06451612903226</v>
      </c>
      <c r="I494" s="51"/>
      <c r="J494" s="51"/>
      <c r="K494" s="52"/>
      <c r="L494" s="65"/>
      <c r="M494" s="143"/>
      <c r="N494" s="54">
        <f t="shared" si="69"/>
        <v>258.06451612903226</v>
      </c>
      <c r="O494" s="157"/>
    </row>
    <row r="495" spans="1:15" ht="21.75" customHeight="1">
      <c r="B495" s="156" t="s">
        <v>1190</v>
      </c>
      <c r="C495" s="333" t="s">
        <v>1191</v>
      </c>
      <c r="D495" s="152" t="s">
        <v>492</v>
      </c>
      <c r="E495" s="152">
        <v>17</v>
      </c>
      <c r="F495" s="156">
        <v>60</v>
      </c>
      <c r="G495" s="208">
        <f t="shared" si="68"/>
        <v>1020</v>
      </c>
      <c r="H495" s="235">
        <f t="shared" si="70"/>
        <v>253.10173697270469</v>
      </c>
      <c r="I495" s="51"/>
      <c r="J495" s="51"/>
      <c r="K495" s="52"/>
      <c r="L495" s="65"/>
      <c r="M495" s="143"/>
      <c r="N495" s="54">
        <f t="shared" si="69"/>
        <v>253.10173697270469</v>
      </c>
      <c r="O495" s="157"/>
    </row>
    <row r="496" spans="1:15" ht="21.75" customHeight="1">
      <c r="B496" s="52" t="s">
        <v>1192</v>
      </c>
      <c r="C496" s="102" t="s">
        <v>698</v>
      </c>
      <c r="D496" s="51" t="s">
        <v>492</v>
      </c>
      <c r="E496" s="51">
        <v>2</v>
      </c>
      <c r="F496" s="52">
        <v>82</v>
      </c>
      <c r="G496" s="53">
        <f t="shared" si="68"/>
        <v>164</v>
      </c>
      <c r="H496" s="202">
        <f t="shared" si="70"/>
        <v>40.694789081885851</v>
      </c>
      <c r="I496" s="51"/>
      <c r="J496" s="51"/>
      <c r="K496" s="52"/>
      <c r="L496" s="65"/>
      <c r="M496" s="143"/>
      <c r="N496" s="54">
        <f t="shared" si="69"/>
        <v>40.694789081885851</v>
      </c>
      <c r="O496" s="157"/>
    </row>
    <row r="497" spans="2:15" ht="21.75" customHeight="1">
      <c r="B497" s="52" t="s">
        <v>1193</v>
      </c>
      <c r="C497" s="102" t="s">
        <v>564</v>
      </c>
      <c r="D497" s="51" t="s">
        <v>492</v>
      </c>
      <c r="E497" s="51">
        <v>2</v>
      </c>
      <c r="F497" s="52">
        <v>70</v>
      </c>
      <c r="G497" s="53">
        <f t="shared" si="68"/>
        <v>140</v>
      </c>
      <c r="H497" s="202">
        <f t="shared" si="70"/>
        <v>34.739454094292803</v>
      </c>
      <c r="I497" s="51"/>
      <c r="J497" s="51"/>
      <c r="K497" s="52"/>
      <c r="L497" s="65"/>
      <c r="M497" s="143"/>
      <c r="N497" s="54">
        <f t="shared" si="69"/>
        <v>34.739454094292803</v>
      </c>
      <c r="O497" s="157"/>
    </row>
    <row r="498" spans="2:15" ht="21.75" customHeight="1">
      <c r="B498" s="156" t="s">
        <v>1194</v>
      </c>
      <c r="C498" s="333" t="s">
        <v>1195</v>
      </c>
      <c r="D498" s="152" t="s">
        <v>492</v>
      </c>
      <c r="E498" s="152">
        <v>3</v>
      </c>
      <c r="F498" s="156">
        <v>21.5</v>
      </c>
      <c r="G498" s="208">
        <f t="shared" si="68"/>
        <v>64.5</v>
      </c>
      <c r="H498" s="235">
        <f t="shared" si="70"/>
        <v>16.004962779156326</v>
      </c>
      <c r="I498" s="51"/>
      <c r="J498" s="51"/>
      <c r="K498" s="52"/>
      <c r="L498" s="65"/>
      <c r="M498" s="143"/>
      <c r="N498" s="54">
        <f t="shared" si="69"/>
        <v>16.004962779156326</v>
      </c>
      <c r="O498" s="157"/>
    </row>
    <row r="499" spans="2:15" ht="21.75" customHeight="1">
      <c r="B499" s="52" t="s">
        <v>1196</v>
      </c>
      <c r="C499" s="102" t="s">
        <v>1197</v>
      </c>
      <c r="D499" s="51" t="s">
        <v>492</v>
      </c>
      <c r="E499" s="51">
        <v>10</v>
      </c>
      <c r="F499" s="52">
        <v>2.5</v>
      </c>
      <c r="G499" s="53">
        <f t="shared" si="68"/>
        <v>25</v>
      </c>
      <c r="H499" s="202">
        <f t="shared" si="70"/>
        <v>6.2034739454094288</v>
      </c>
      <c r="I499" s="51"/>
      <c r="J499" s="51"/>
      <c r="K499" s="52"/>
      <c r="L499" s="65"/>
      <c r="M499" s="143"/>
      <c r="N499" s="54">
        <f t="shared" si="69"/>
        <v>6.2034739454094288</v>
      </c>
      <c r="O499" s="157"/>
    </row>
    <row r="500" spans="2:15" ht="21.75" customHeight="1">
      <c r="B500" s="52" t="s">
        <v>1198</v>
      </c>
      <c r="C500" s="102" t="s">
        <v>1199</v>
      </c>
      <c r="D500" s="51" t="s">
        <v>492</v>
      </c>
      <c r="E500" s="51">
        <v>48</v>
      </c>
      <c r="F500" s="336">
        <f>10897/E500</f>
        <v>227.02083333333334</v>
      </c>
      <c r="G500" s="53">
        <f t="shared" si="68"/>
        <v>10897</v>
      </c>
      <c r="H500" s="202">
        <f t="shared" si="70"/>
        <v>2703.9702233250619</v>
      </c>
      <c r="I500" s="51"/>
      <c r="J500" s="51"/>
      <c r="K500" s="52"/>
      <c r="L500" s="65"/>
      <c r="M500" s="143"/>
      <c r="N500" s="54">
        <f t="shared" si="69"/>
        <v>2703.9702233250619</v>
      </c>
      <c r="O500" s="157"/>
    </row>
    <row r="501" spans="2:15" ht="21.75" customHeight="1">
      <c r="B501" s="156" t="s">
        <v>1200</v>
      </c>
      <c r="C501" s="333" t="s">
        <v>1201</v>
      </c>
      <c r="D501" s="152" t="s">
        <v>492</v>
      </c>
      <c r="E501" s="152">
        <v>8</v>
      </c>
      <c r="F501" s="156">
        <v>25</v>
      </c>
      <c r="G501" s="208">
        <f t="shared" si="68"/>
        <v>200</v>
      </c>
      <c r="H501" s="235">
        <f t="shared" si="70"/>
        <v>49.62779156327543</v>
      </c>
      <c r="I501" s="51"/>
      <c r="J501" s="51"/>
      <c r="K501" s="52"/>
      <c r="L501" s="65"/>
      <c r="M501" s="143"/>
      <c r="N501" s="54">
        <f t="shared" si="69"/>
        <v>49.62779156327543</v>
      </c>
      <c r="O501" s="157"/>
    </row>
    <row r="502" spans="2:15" ht="21.75" customHeight="1">
      <c r="B502" s="156" t="s">
        <v>1202</v>
      </c>
      <c r="C502" s="333" t="s">
        <v>1203</v>
      </c>
      <c r="D502" s="152" t="s">
        <v>492</v>
      </c>
      <c r="E502" s="152">
        <v>6</v>
      </c>
      <c r="F502" s="156">
        <v>10</v>
      </c>
      <c r="G502" s="208">
        <f t="shared" si="68"/>
        <v>60</v>
      </c>
      <c r="H502" s="235">
        <f t="shared" si="70"/>
        <v>14.888337468982629</v>
      </c>
      <c r="I502" s="51"/>
      <c r="J502" s="51"/>
      <c r="K502" s="52"/>
      <c r="L502" s="65"/>
      <c r="M502" s="143"/>
      <c r="N502" s="54">
        <f t="shared" si="69"/>
        <v>14.888337468982629</v>
      </c>
      <c r="O502" s="157"/>
    </row>
    <row r="503" spans="2:15" ht="21.75" customHeight="1">
      <c r="B503" s="156" t="s">
        <v>1204</v>
      </c>
      <c r="C503" s="205" t="s">
        <v>600</v>
      </c>
      <c r="D503" s="150" t="s">
        <v>492</v>
      </c>
      <c r="E503" s="150">
        <v>1</v>
      </c>
      <c r="F503" s="151">
        <v>360</v>
      </c>
      <c r="G503" s="206">
        <f t="shared" si="68"/>
        <v>360</v>
      </c>
      <c r="H503" s="235">
        <f t="shared" si="70"/>
        <v>89.330024813895776</v>
      </c>
      <c r="I503" s="51"/>
      <c r="J503" s="51"/>
      <c r="K503" s="52"/>
      <c r="L503" s="65"/>
      <c r="M503" s="143"/>
      <c r="N503" s="54">
        <f t="shared" si="69"/>
        <v>89.330024813895776</v>
      </c>
      <c r="O503" s="157"/>
    </row>
    <row r="504" spans="2:15" ht="21.75" customHeight="1">
      <c r="B504" s="156" t="s">
        <v>1205</v>
      </c>
      <c r="C504" s="333" t="s">
        <v>1004</v>
      </c>
      <c r="D504" s="152" t="s">
        <v>1206</v>
      </c>
      <c r="E504" s="152">
        <v>2</v>
      </c>
      <c r="F504" s="156">
        <v>8</v>
      </c>
      <c r="G504" s="208">
        <f t="shared" si="68"/>
        <v>16</v>
      </c>
      <c r="H504" s="235">
        <f t="shared" si="70"/>
        <v>3.9702233250620345</v>
      </c>
      <c r="I504" s="51"/>
      <c r="J504" s="51"/>
      <c r="K504" s="52"/>
      <c r="L504" s="65"/>
      <c r="M504" s="143"/>
      <c r="N504" s="54">
        <f t="shared" si="69"/>
        <v>3.9702233250620345</v>
      </c>
      <c r="O504" s="157"/>
    </row>
    <row r="505" spans="2:15" ht="21.75" customHeight="1">
      <c r="B505" s="156" t="s">
        <v>1207</v>
      </c>
      <c r="C505" s="333" t="s">
        <v>1208</v>
      </c>
      <c r="D505" s="152" t="s">
        <v>1206</v>
      </c>
      <c r="E505" s="152">
        <v>4</v>
      </c>
      <c r="F505" s="156">
        <v>7</v>
      </c>
      <c r="G505" s="208">
        <f t="shared" si="68"/>
        <v>28</v>
      </c>
      <c r="H505" s="235">
        <f t="shared" si="70"/>
        <v>6.9478908188585606</v>
      </c>
      <c r="I505" s="51"/>
      <c r="J505" s="51"/>
      <c r="K505" s="52"/>
      <c r="L505" s="65"/>
      <c r="M505" s="143"/>
      <c r="N505" s="54">
        <f t="shared" si="69"/>
        <v>6.9478908188585606</v>
      </c>
      <c r="O505" s="157"/>
    </row>
    <row r="506" spans="2:15" ht="21.75" customHeight="1">
      <c r="B506" s="156" t="s">
        <v>1209</v>
      </c>
      <c r="C506" s="333" t="s">
        <v>1210</v>
      </c>
      <c r="D506" s="152" t="s">
        <v>1206</v>
      </c>
      <c r="E506" s="152">
        <v>2</v>
      </c>
      <c r="F506" s="156">
        <v>7</v>
      </c>
      <c r="G506" s="208">
        <f t="shared" si="68"/>
        <v>14</v>
      </c>
      <c r="H506" s="235">
        <f t="shared" si="70"/>
        <v>3.4739454094292803</v>
      </c>
      <c r="I506" s="51"/>
      <c r="J506" s="51"/>
      <c r="K506" s="52"/>
      <c r="L506" s="65"/>
      <c r="M506" s="143"/>
      <c r="N506" s="54">
        <f t="shared" si="69"/>
        <v>3.4739454094292803</v>
      </c>
      <c r="O506" s="157"/>
    </row>
    <row r="507" spans="2:15" ht="21.75" customHeight="1">
      <c r="B507" s="156" t="s">
        <v>1211</v>
      </c>
      <c r="C507" s="333" t="s">
        <v>1212</v>
      </c>
      <c r="D507" s="152" t="s">
        <v>1206</v>
      </c>
      <c r="E507" s="152">
        <v>5</v>
      </c>
      <c r="F507" s="156">
        <v>11</v>
      </c>
      <c r="G507" s="208">
        <f t="shared" si="68"/>
        <v>55</v>
      </c>
      <c r="H507" s="235">
        <f t="shared" si="70"/>
        <v>13.647642679900743</v>
      </c>
      <c r="I507" s="51"/>
      <c r="J507" s="51"/>
      <c r="K507" s="52"/>
      <c r="L507" s="65"/>
      <c r="M507" s="143"/>
      <c r="N507" s="54">
        <f t="shared" ref="N507:N538" si="71">H507+M507</f>
        <v>13.647642679900743</v>
      </c>
      <c r="O507" s="157"/>
    </row>
    <row r="508" spans="2:15" ht="21.75" customHeight="1">
      <c r="B508" s="156" t="s">
        <v>1213</v>
      </c>
      <c r="C508" s="333" t="s">
        <v>1214</v>
      </c>
      <c r="D508" s="152" t="s">
        <v>492</v>
      </c>
      <c r="E508" s="152">
        <v>2</v>
      </c>
      <c r="F508" s="156">
        <v>6.5</v>
      </c>
      <c r="G508" s="208">
        <f t="shared" si="68"/>
        <v>13</v>
      </c>
      <c r="H508" s="235">
        <f t="shared" si="70"/>
        <v>3.225806451612903</v>
      </c>
      <c r="I508" s="51"/>
      <c r="J508" s="51"/>
      <c r="K508" s="52"/>
      <c r="L508" s="65"/>
      <c r="M508" s="143"/>
      <c r="N508" s="54">
        <f t="shared" si="71"/>
        <v>3.225806451612903</v>
      </c>
      <c r="O508" s="157"/>
    </row>
    <row r="509" spans="2:15" ht="21.75" customHeight="1">
      <c r="B509" s="156" t="s">
        <v>1215</v>
      </c>
      <c r="C509" s="333" t="s">
        <v>1216</v>
      </c>
      <c r="D509" s="152" t="s">
        <v>1206</v>
      </c>
      <c r="E509" s="152">
        <v>3</v>
      </c>
      <c r="F509" s="156">
        <v>8.6</v>
      </c>
      <c r="G509" s="208">
        <f t="shared" si="68"/>
        <v>25.799999999999997</v>
      </c>
      <c r="H509" s="235">
        <f t="shared" si="70"/>
        <v>6.4019851116625297</v>
      </c>
      <c r="I509" s="51"/>
      <c r="J509" s="51"/>
      <c r="K509" s="52"/>
      <c r="L509" s="65"/>
      <c r="M509" s="143"/>
      <c r="N509" s="54">
        <f t="shared" si="71"/>
        <v>6.4019851116625297</v>
      </c>
      <c r="O509" s="157"/>
    </row>
    <row r="510" spans="2:15" ht="21.75" customHeight="1">
      <c r="B510" s="156" t="s">
        <v>1217</v>
      </c>
      <c r="C510" s="333" t="s">
        <v>576</v>
      </c>
      <c r="D510" s="152" t="s">
        <v>492</v>
      </c>
      <c r="E510" s="152"/>
      <c r="F510" s="156"/>
      <c r="G510" s="208"/>
      <c r="H510" s="235"/>
      <c r="I510" s="152" t="s">
        <v>492</v>
      </c>
      <c r="J510" s="152">
        <v>1</v>
      </c>
      <c r="K510" s="156">
        <v>800</v>
      </c>
      <c r="L510" s="208">
        <f t="shared" ref="L510:L515" si="72">J510*K510</f>
        <v>800</v>
      </c>
      <c r="M510" s="235">
        <f t="shared" ref="M510:M515" si="73">L510/$A$5</f>
        <v>198.51116625310172</v>
      </c>
      <c r="N510" s="54">
        <f t="shared" si="71"/>
        <v>198.51116625310172</v>
      </c>
      <c r="O510" s="157"/>
    </row>
    <row r="511" spans="2:15" ht="21.75" customHeight="1">
      <c r="B511" s="156" t="s">
        <v>1218</v>
      </c>
      <c r="C511" s="333" t="s">
        <v>582</v>
      </c>
      <c r="D511" s="152" t="s">
        <v>492</v>
      </c>
      <c r="E511" s="152"/>
      <c r="F511" s="156"/>
      <c r="G511" s="208"/>
      <c r="H511" s="235"/>
      <c r="I511" s="152" t="s">
        <v>492</v>
      </c>
      <c r="J511" s="152">
        <v>7</v>
      </c>
      <c r="K511" s="156">
        <v>600</v>
      </c>
      <c r="L511" s="208">
        <f t="shared" si="72"/>
        <v>4200</v>
      </c>
      <c r="M511" s="235">
        <f t="shared" si="73"/>
        <v>1042.1836228287841</v>
      </c>
      <c r="N511" s="54">
        <f t="shared" si="71"/>
        <v>1042.1836228287841</v>
      </c>
      <c r="O511" s="157"/>
    </row>
    <row r="512" spans="2:15" ht="21.75" customHeight="1">
      <c r="B512" s="156" t="s">
        <v>1219</v>
      </c>
      <c r="C512" s="205" t="s">
        <v>544</v>
      </c>
      <c r="D512" s="281" t="s">
        <v>408</v>
      </c>
      <c r="E512" s="281"/>
      <c r="F512" s="282"/>
      <c r="G512" s="208"/>
      <c r="H512" s="235"/>
      <c r="I512" s="281" t="s">
        <v>408</v>
      </c>
      <c r="J512" s="281">
        <v>1</v>
      </c>
      <c r="K512" s="282">
        <v>360</v>
      </c>
      <c r="L512" s="208">
        <f t="shared" si="72"/>
        <v>360</v>
      </c>
      <c r="M512" s="235">
        <f t="shared" si="73"/>
        <v>89.330024813895776</v>
      </c>
      <c r="N512" s="337">
        <f t="shared" si="71"/>
        <v>89.330024813895776</v>
      </c>
      <c r="O512" s="283"/>
    </row>
    <row r="513" spans="2:15" ht="21.75" customHeight="1">
      <c r="B513" s="37" t="s">
        <v>1220</v>
      </c>
      <c r="C513" s="338" t="s">
        <v>603</v>
      </c>
      <c r="D513" s="231" t="s">
        <v>604</v>
      </c>
      <c r="E513" s="231"/>
      <c r="F513" s="37"/>
      <c r="G513" s="41"/>
      <c r="H513" s="202"/>
      <c r="I513" s="231" t="s">
        <v>604</v>
      </c>
      <c r="J513" s="231">
        <v>30</v>
      </c>
      <c r="K513" s="37">
        <v>75</v>
      </c>
      <c r="L513" s="41">
        <f t="shared" si="72"/>
        <v>2250</v>
      </c>
      <c r="M513" s="289">
        <f t="shared" si="73"/>
        <v>558.31265508684862</v>
      </c>
      <c r="N513" s="200">
        <f t="shared" si="71"/>
        <v>558.31265508684862</v>
      </c>
      <c r="O513" s="339"/>
    </row>
    <row r="514" spans="2:15" ht="21.75" customHeight="1">
      <c r="B514" s="37" t="s">
        <v>1221</v>
      </c>
      <c r="C514" s="338" t="s">
        <v>887</v>
      </c>
      <c r="D514" s="231" t="s">
        <v>604</v>
      </c>
      <c r="E514" s="231"/>
      <c r="F514" s="37"/>
      <c r="G514" s="41"/>
      <c r="H514" s="202"/>
      <c r="I514" s="231" t="s">
        <v>604</v>
      </c>
      <c r="J514" s="231">
        <v>12</v>
      </c>
      <c r="K514" s="37">
        <v>70</v>
      </c>
      <c r="L514" s="41">
        <f t="shared" si="72"/>
        <v>840</v>
      </c>
      <c r="M514" s="289">
        <f t="shared" si="73"/>
        <v>208.4367245657568</v>
      </c>
      <c r="N514" s="200">
        <f t="shared" si="71"/>
        <v>208.4367245657568</v>
      </c>
      <c r="O514" s="339"/>
    </row>
    <row r="515" spans="2:15" ht="21.75" customHeight="1">
      <c r="B515" s="37" t="s">
        <v>1222</v>
      </c>
      <c r="C515" s="338" t="s">
        <v>610</v>
      </c>
      <c r="D515" s="231" t="s">
        <v>604</v>
      </c>
      <c r="E515" s="231"/>
      <c r="F515" s="37"/>
      <c r="G515" s="41"/>
      <c r="H515" s="202"/>
      <c r="I515" s="231" t="s">
        <v>604</v>
      </c>
      <c r="J515" s="231">
        <v>1</v>
      </c>
      <c r="K515" s="37">
        <v>70</v>
      </c>
      <c r="L515" s="41">
        <f t="shared" si="72"/>
        <v>70</v>
      </c>
      <c r="M515" s="289">
        <f t="shared" si="73"/>
        <v>17.369727047146402</v>
      </c>
      <c r="N515" s="200">
        <f t="shared" si="71"/>
        <v>17.369727047146402</v>
      </c>
      <c r="O515" s="339"/>
    </row>
    <row r="516" spans="2:15" ht="21.75" customHeight="1">
      <c r="B516" s="32" t="s">
        <v>1223</v>
      </c>
      <c r="C516" s="67" t="s">
        <v>1224</v>
      </c>
      <c r="D516" s="69"/>
      <c r="E516" s="69"/>
      <c r="F516" s="69"/>
      <c r="G516" s="69"/>
      <c r="H516" s="69"/>
      <c r="I516" s="69"/>
      <c r="J516" s="69"/>
      <c r="K516" s="69"/>
      <c r="L516" s="69"/>
      <c r="M516" s="69"/>
      <c r="N516" s="69">
        <f t="shared" si="71"/>
        <v>0</v>
      </c>
      <c r="O516" s="245"/>
    </row>
    <row r="517" spans="2:15" ht="21.75" customHeight="1">
      <c r="B517" s="52" t="s">
        <v>1225</v>
      </c>
      <c r="C517" s="102" t="s">
        <v>1029</v>
      </c>
      <c r="D517" s="51" t="s">
        <v>492</v>
      </c>
      <c r="E517" s="51"/>
      <c r="F517" s="64"/>
      <c r="G517" s="53"/>
      <c r="H517" s="202"/>
      <c r="I517" s="51" t="s">
        <v>492</v>
      </c>
      <c r="J517" s="51">
        <v>1</v>
      </c>
      <c r="K517" s="64">
        <v>1810</v>
      </c>
      <c r="L517" s="53">
        <f t="shared" ref="L517:L537" si="74">J517*K517</f>
        <v>1810</v>
      </c>
      <c r="M517" s="202">
        <f t="shared" ref="M517:M537" si="75">L517/$A$5</f>
        <v>449.13151364764263</v>
      </c>
      <c r="N517" s="54">
        <f t="shared" si="71"/>
        <v>449.13151364764263</v>
      </c>
      <c r="O517" s="157"/>
    </row>
    <row r="518" spans="2:15" ht="21.75" customHeight="1">
      <c r="B518" s="156" t="s">
        <v>1226</v>
      </c>
      <c r="C518" s="333" t="s">
        <v>1227</v>
      </c>
      <c r="D518" s="152" t="s">
        <v>492</v>
      </c>
      <c r="E518" s="152"/>
      <c r="F518" s="156"/>
      <c r="G518" s="208"/>
      <c r="H518" s="235"/>
      <c r="I518" s="152" t="s">
        <v>492</v>
      </c>
      <c r="J518" s="152">
        <v>3</v>
      </c>
      <c r="K518" s="156">
        <v>6.8</v>
      </c>
      <c r="L518" s="208">
        <f t="shared" si="74"/>
        <v>20.399999999999999</v>
      </c>
      <c r="M518" s="235">
        <f t="shared" si="75"/>
        <v>5.0620347394540932</v>
      </c>
      <c r="N518" s="54">
        <f t="shared" si="71"/>
        <v>5.0620347394540932</v>
      </c>
      <c r="O518" s="157"/>
    </row>
    <row r="519" spans="2:15" ht="21.75" customHeight="1">
      <c r="B519" s="156" t="s">
        <v>1228</v>
      </c>
      <c r="C519" s="333" t="s">
        <v>624</v>
      </c>
      <c r="D519" s="152" t="s">
        <v>492</v>
      </c>
      <c r="E519" s="152"/>
      <c r="F519" s="156"/>
      <c r="G519" s="208"/>
      <c r="H519" s="235"/>
      <c r="I519" s="152" t="s">
        <v>492</v>
      </c>
      <c r="J519" s="152">
        <v>15</v>
      </c>
      <c r="K519" s="156">
        <v>0.5</v>
      </c>
      <c r="L519" s="208">
        <f t="shared" si="74"/>
        <v>7.5</v>
      </c>
      <c r="M519" s="235">
        <f t="shared" si="75"/>
        <v>1.8610421836228286</v>
      </c>
      <c r="N519" s="54">
        <f t="shared" si="71"/>
        <v>1.8610421836228286</v>
      </c>
      <c r="O519" s="157"/>
    </row>
    <row r="520" spans="2:15" ht="21.75" customHeight="1">
      <c r="B520" s="156" t="s">
        <v>1229</v>
      </c>
      <c r="C520" s="333" t="s">
        <v>626</v>
      </c>
      <c r="D520" s="152" t="s">
        <v>492</v>
      </c>
      <c r="E520" s="152"/>
      <c r="F520" s="156"/>
      <c r="G520" s="208"/>
      <c r="H520" s="235"/>
      <c r="I520" s="152" t="s">
        <v>492</v>
      </c>
      <c r="J520" s="152">
        <v>5</v>
      </c>
      <c r="K520" s="156">
        <v>0.75</v>
      </c>
      <c r="L520" s="208">
        <f t="shared" si="74"/>
        <v>3.75</v>
      </c>
      <c r="M520" s="235">
        <f t="shared" si="75"/>
        <v>0.93052109181141429</v>
      </c>
      <c r="N520" s="54">
        <f t="shared" si="71"/>
        <v>0.93052109181141429</v>
      </c>
      <c r="O520" s="157"/>
    </row>
    <row r="521" spans="2:15" ht="21.75" customHeight="1">
      <c r="B521" s="156" t="s">
        <v>1230</v>
      </c>
      <c r="C521" s="333" t="s">
        <v>628</v>
      </c>
      <c r="D521" s="152" t="s">
        <v>492</v>
      </c>
      <c r="E521" s="152"/>
      <c r="F521" s="156"/>
      <c r="G521" s="208"/>
      <c r="H521" s="235"/>
      <c r="I521" s="152" t="s">
        <v>492</v>
      </c>
      <c r="J521" s="152">
        <v>3</v>
      </c>
      <c r="K521" s="156">
        <v>2.8</v>
      </c>
      <c r="L521" s="208">
        <f t="shared" si="74"/>
        <v>8.3999999999999986</v>
      </c>
      <c r="M521" s="235">
        <f t="shared" si="75"/>
        <v>2.0843672456575679</v>
      </c>
      <c r="N521" s="54">
        <f t="shared" si="71"/>
        <v>2.0843672456575679</v>
      </c>
      <c r="O521" s="157"/>
    </row>
    <row r="522" spans="2:15" ht="21.75" customHeight="1">
      <c r="B522" s="156" t="s">
        <v>1231</v>
      </c>
      <c r="C522" s="333" t="s">
        <v>630</v>
      </c>
      <c r="D522" s="152" t="s">
        <v>492</v>
      </c>
      <c r="E522" s="152"/>
      <c r="F522" s="156"/>
      <c r="G522" s="208"/>
      <c r="H522" s="235"/>
      <c r="I522" s="152" t="s">
        <v>492</v>
      </c>
      <c r="J522" s="152">
        <v>1</v>
      </c>
      <c r="K522" s="156">
        <v>2.8</v>
      </c>
      <c r="L522" s="208">
        <f t="shared" si="74"/>
        <v>2.8</v>
      </c>
      <c r="M522" s="235">
        <f t="shared" si="75"/>
        <v>0.69478908188585597</v>
      </c>
      <c r="N522" s="54">
        <f t="shared" si="71"/>
        <v>0.69478908188585597</v>
      </c>
      <c r="O522" s="157"/>
    </row>
    <row r="523" spans="2:15" ht="21.75" customHeight="1">
      <c r="B523" s="156" t="s">
        <v>1232</v>
      </c>
      <c r="C523" s="333" t="s">
        <v>632</v>
      </c>
      <c r="D523" s="152" t="s">
        <v>492</v>
      </c>
      <c r="E523" s="152"/>
      <c r="F523" s="156"/>
      <c r="G523" s="208"/>
      <c r="H523" s="235"/>
      <c r="I523" s="152" t="s">
        <v>492</v>
      </c>
      <c r="J523" s="152">
        <v>1</v>
      </c>
      <c r="K523" s="156">
        <v>10</v>
      </c>
      <c r="L523" s="208">
        <f t="shared" si="74"/>
        <v>10</v>
      </c>
      <c r="M523" s="235">
        <f t="shared" si="75"/>
        <v>2.4813895781637716</v>
      </c>
      <c r="N523" s="54">
        <f t="shared" si="71"/>
        <v>2.4813895781637716</v>
      </c>
      <c r="O523" s="157"/>
    </row>
    <row r="524" spans="2:15" ht="21.75" customHeight="1">
      <c r="B524" s="156" t="s">
        <v>1233</v>
      </c>
      <c r="C524" s="333" t="s">
        <v>634</v>
      </c>
      <c r="D524" s="152" t="s">
        <v>492</v>
      </c>
      <c r="E524" s="152"/>
      <c r="F524" s="156"/>
      <c r="G524" s="208"/>
      <c r="H524" s="235"/>
      <c r="I524" s="152" t="s">
        <v>492</v>
      </c>
      <c r="J524" s="152">
        <v>3</v>
      </c>
      <c r="K524" s="156">
        <v>20</v>
      </c>
      <c r="L524" s="208">
        <f t="shared" si="74"/>
        <v>60</v>
      </c>
      <c r="M524" s="235">
        <f t="shared" si="75"/>
        <v>14.888337468982629</v>
      </c>
      <c r="N524" s="54">
        <f t="shared" si="71"/>
        <v>14.888337468982629</v>
      </c>
      <c r="O524" s="157"/>
    </row>
    <row r="525" spans="2:15" ht="21.75" customHeight="1">
      <c r="B525" s="156" t="s">
        <v>1234</v>
      </c>
      <c r="C525" s="333" t="s">
        <v>636</v>
      </c>
      <c r="D525" s="152" t="s">
        <v>492</v>
      </c>
      <c r="E525" s="152"/>
      <c r="F525" s="156"/>
      <c r="G525" s="208"/>
      <c r="H525" s="235"/>
      <c r="I525" s="152" t="s">
        <v>492</v>
      </c>
      <c r="J525" s="152">
        <v>1</v>
      </c>
      <c r="K525" s="156">
        <v>80</v>
      </c>
      <c r="L525" s="208">
        <f t="shared" si="74"/>
        <v>80</v>
      </c>
      <c r="M525" s="235">
        <f t="shared" si="75"/>
        <v>19.851116625310173</v>
      </c>
      <c r="N525" s="54">
        <f t="shared" si="71"/>
        <v>19.851116625310173</v>
      </c>
      <c r="O525" s="157"/>
    </row>
    <row r="526" spans="2:15" ht="21.75" customHeight="1">
      <c r="B526" s="156" t="s">
        <v>1235</v>
      </c>
      <c r="C526" s="333" t="s">
        <v>638</v>
      </c>
      <c r="D526" s="152" t="s">
        <v>492</v>
      </c>
      <c r="E526" s="152"/>
      <c r="F526" s="156"/>
      <c r="G526" s="208"/>
      <c r="H526" s="235"/>
      <c r="I526" s="152" t="s">
        <v>492</v>
      </c>
      <c r="J526" s="152">
        <v>2</v>
      </c>
      <c r="K526" s="156">
        <v>10</v>
      </c>
      <c r="L526" s="208">
        <f t="shared" si="74"/>
        <v>20</v>
      </c>
      <c r="M526" s="235">
        <f t="shared" si="75"/>
        <v>4.9627791563275432</v>
      </c>
      <c r="N526" s="54">
        <f t="shared" si="71"/>
        <v>4.9627791563275432</v>
      </c>
      <c r="O526" s="157"/>
    </row>
    <row r="527" spans="2:15" ht="21.75" customHeight="1">
      <c r="B527" s="156" t="s">
        <v>1236</v>
      </c>
      <c r="C527" s="333" t="s">
        <v>640</v>
      </c>
      <c r="D527" s="152" t="s">
        <v>492</v>
      </c>
      <c r="E527" s="152"/>
      <c r="F527" s="156"/>
      <c r="G527" s="208"/>
      <c r="H527" s="235"/>
      <c r="I527" s="152" t="s">
        <v>492</v>
      </c>
      <c r="J527" s="152">
        <v>4</v>
      </c>
      <c r="K527" s="156">
        <v>6.8</v>
      </c>
      <c r="L527" s="208">
        <f t="shared" si="74"/>
        <v>27.2</v>
      </c>
      <c r="M527" s="235">
        <f t="shared" si="75"/>
        <v>6.7493796526054588</v>
      </c>
      <c r="N527" s="54">
        <f t="shared" si="71"/>
        <v>6.7493796526054588</v>
      </c>
      <c r="O527" s="157"/>
    </row>
    <row r="528" spans="2:15" ht="21.75" customHeight="1">
      <c r="B528" s="156" t="s">
        <v>1237</v>
      </c>
      <c r="C528" s="333" t="s">
        <v>626</v>
      </c>
      <c r="D528" s="152" t="s">
        <v>492</v>
      </c>
      <c r="E528" s="152"/>
      <c r="F528" s="156"/>
      <c r="G528" s="208"/>
      <c r="H528" s="235"/>
      <c r="I528" s="152" t="s">
        <v>492</v>
      </c>
      <c r="J528" s="152">
        <v>4</v>
      </c>
      <c r="K528" s="156">
        <v>0.75</v>
      </c>
      <c r="L528" s="208">
        <f t="shared" si="74"/>
        <v>3</v>
      </c>
      <c r="M528" s="235">
        <f t="shared" si="75"/>
        <v>0.74441687344913143</v>
      </c>
      <c r="N528" s="54">
        <f t="shared" si="71"/>
        <v>0.74441687344913143</v>
      </c>
      <c r="O528" s="157"/>
    </row>
    <row r="529" spans="1:15" ht="21.75" customHeight="1">
      <c r="B529" s="156" t="s">
        <v>1238</v>
      </c>
      <c r="C529" s="333" t="s">
        <v>1239</v>
      </c>
      <c r="D529" s="152" t="s">
        <v>492</v>
      </c>
      <c r="E529" s="152"/>
      <c r="F529" s="156"/>
      <c r="G529" s="208"/>
      <c r="H529" s="235"/>
      <c r="I529" s="152" t="s">
        <v>492</v>
      </c>
      <c r="J529" s="152">
        <v>1</v>
      </c>
      <c r="K529" s="156">
        <v>2.8</v>
      </c>
      <c r="L529" s="208">
        <f t="shared" si="74"/>
        <v>2.8</v>
      </c>
      <c r="M529" s="235">
        <f t="shared" si="75"/>
        <v>0.69478908188585597</v>
      </c>
      <c r="N529" s="54">
        <f t="shared" si="71"/>
        <v>0.69478908188585597</v>
      </c>
      <c r="O529" s="157"/>
    </row>
    <row r="530" spans="1:15" ht="21.75" customHeight="1">
      <c r="B530" s="156" t="s">
        <v>1240</v>
      </c>
      <c r="C530" s="333" t="s">
        <v>1241</v>
      </c>
      <c r="D530" s="152" t="s">
        <v>492</v>
      </c>
      <c r="E530" s="152"/>
      <c r="F530" s="156"/>
      <c r="G530" s="208"/>
      <c r="H530" s="235"/>
      <c r="I530" s="152" t="s">
        <v>492</v>
      </c>
      <c r="J530" s="152">
        <v>1</v>
      </c>
      <c r="K530" s="156">
        <v>10</v>
      </c>
      <c r="L530" s="208">
        <f t="shared" si="74"/>
        <v>10</v>
      </c>
      <c r="M530" s="235">
        <f t="shared" si="75"/>
        <v>2.4813895781637716</v>
      </c>
      <c r="N530" s="54">
        <f t="shared" si="71"/>
        <v>2.4813895781637716</v>
      </c>
      <c r="O530" s="157"/>
    </row>
    <row r="531" spans="1:15" ht="21.75" customHeight="1">
      <c r="B531" s="156" t="s">
        <v>1242</v>
      </c>
      <c r="C531" s="333" t="s">
        <v>647</v>
      </c>
      <c r="D531" s="152" t="s">
        <v>492</v>
      </c>
      <c r="E531" s="152"/>
      <c r="F531" s="156"/>
      <c r="G531" s="208"/>
      <c r="H531" s="235"/>
      <c r="I531" s="152" t="s">
        <v>492</v>
      </c>
      <c r="J531" s="152">
        <v>1</v>
      </c>
      <c r="K531" s="156">
        <v>120</v>
      </c>
      <c r="L531" s="208">
        <f t="shared" si="74"/>
        <v>120</v>
      </c>
      <c r="M531" s="235">
        <f t="shared" si="75"/>
        <v>29.776674937965257</v>
      </c>
      <c r="N531" s="54">
        <f t="shared" si="71"/>
        <v>29.776674937965257</v>
      </c>
      <c r="O531" s="157"/>
    </row>
    <row r="532" spans="1:15" ht="21.75" customHeight="1">
      <c r="B532" s="156" t="s">
        <v>1243</v>
      </c>
      <c r="C532" s="333" t="s">
        <v>649</v>
      </c>
      <c r="D532" s="152" t="s">
        <v>492</v>
      </c>
      <c r="E532" s="152"/>
      <c r="F532" s="156"/>
      <c r="G532" s="208"/>
      <c r="H532" s="235"/>
      <c r="I532" s="152" t="s">
        <v>492</v>
      </c>
      <c r="J532" s="152">
        <v>1</v>
      </c>
      <c r="K532" s="156">
        <v>17</v>
      </c>
      <c r="L532" s="208">
        <f t="shared" si="74"/>
        <v>17</v>
      </c>
      <c r="M532" s="235">
        <f t="shared" si="75"/>
        <v>4.2183622828784113</v>
      </c>
      <c r="N532" s="54">
        <f t="shared" si="71"/>
        <v>4.2183622828784113</v>
      </c>
      <c r="O532" s="157"/>
    </row>
    <row r="533" spans="1:15" ht="21.75" customHeight="1">
      <c r="B533" s="156" t="s">
        <v>1244</v>
      </c>
      <c r="C533" s="333" t="s">
        <v>651</v>
      </c>
      <c r="D533" s="152" t="s">
        <v>492</v>
      </c>
      <c r="E533" s="152"/>
      <c r="F533" s="156"/>
      <c r="G533" s="208"/>
      <c r="H533" s="235"/>
      <c r="I533" s="152" t="s">
        <v>492</v>
      </c>
      <c r="J533" s="152">
        <v>1</v>
      </c>
      <c r="K533" s="156">
        <v>50</v>
      </c>
      <c r="L533" s="208">
        <f t="shared" si="74"/>
        <v>50</v>
      </c>
      <c r="M533" s="235">
        <f t="shared" si="75"/>
        <v>12.406947890818858</v>
      </c>
      <c r="N533" s="54">
        <f t="shared" si="71"/>
        <v>12.406947890818858</v>
      </c>
      <c r="O533" s="157"/>
    </row>
    <row r="534" spans="1:15" ht="21.75" customHeight="1">
      <c r="B534" s="156" t="s">
        <v>1245</v>
      </c>
      <c r="C534" s="333" t="s">
        <v>653</v>
      </c>
      <c r="D534" s="152" t="s">
        <v>492</v>
      </c>
      <c r="E534" s="152"/>
      <c r="F534" s="156"/>
      <c r="G534" s="208"/>
      <c r="H534" s="235"/>
      <c r="I534" s="152" t="s">
        <v>492</v>
      </c>
      <c r="J534" s="152">
        <v>1</v>
      </c>
      <c r="K534" s="156">
        <v>50</v>
      </c>
      <c r="L534" s="208">
        <f t="shared" si="74"/>
        <v>50</v>
      </c>
      <c r="M534" s="235">
        <f t="shared" si="75"/>
        <v>12.406947890818858</v>
      </c>
      <c r="N534" s="54">
        <f t="shared" si="71"/>
        <v>12.406947890818858</v>
      </c>
      <c r="O534" s="157"/>
    </row>
    <row r="535" spans="1:15" ht="21.75" customHeight="1">
      <c r="B535" s="156" t="s">
        <v>1246</v>
      </c>
      <c r="C535" s="333" t="s">
        <v>621</v>
      </c>
      <c r="D535" s="152" t="s">
        <v>492</v>
      </c>
      <c r="E535" s="152"/>
      <c r="F535" s="156"/>
      <c r="G535" s="208"/>
      <c r="H535" s="235"/>
      <c r="I535" s="152" t="s">
        <v>492</v>
      </c>
      <c r="J535" s="152">
        <v>2</v>
      </c>
      <c r="K535" s="156">
        <v>6.8</v>
      </c>
      <c r="L535" s="208">
        <f t="shared" si="74"/>
        <v>13.6</v>
      </c>
      <c r="M535" s="235">
        <f t="shared" si="75"/>
        <v>3.3746898263027294</v>
      </c>
      <c r="N535" s="54">
        <f t="shared" si="71"/>
        <v>3.3746898263027294</v>
      </c>
      <c r="O535" s="157"/>
    </row>
    <row r="536" spans="1:15" ht="21.75" customHeight="1">
      <c r="B536" s="156" t="s">
        <v>1247</v>
      </c>
      <c r="C536" s="333" t="s">
        <v>626</v>
      </c>
      <c r="D536" s="152" t="s">
        <v>492</v>
      </c>
      <c r="E536" s="152"/>
      <c r="F536" s="156"/>
      <c r="G536" s="208"/>
      <c r="H536" s="235"/>
      <c r="I536" s="152" t="s">
        <v>492</v>
      </c>
      <c r="J536" s="152">
        <v>3</v>
      </c>
      <c r="K536" s="156">
        <v>0.75</v>
      </c>
      <c r="L536" s="208">
        <f t="shared" si="74"/>
        <v>2.25</v>
      </c>
      <c r="M536" s="235">
        <f t="shared" si="75"/>
        <v>0.55831265508684857</v>
      </c>
      <c r="N536" s="54">
        <f t="shared" si="71"/>
        <v>0.55831265508684857</v>
      </c>
      <c r="O536" s="157"/>
    </row>
    <row r="537" spans="1:15" ht="21.75" customHeight="1">
      <c r="B537" s="52" t="s">
        <v>1248</v>
      </c>
      <c r="C537" s="102" t="s">
        <v>657</v>
      </c>
      <c r="D537" s="80" t="s">
        <v>492</v>
      </c>
      <c r="E537" s="80"/>
      <c r="F537" s="79"/>
      <c r="G537" s="304"/>
      <c r="H537" s="202"/>
      <c r="I537" s="80" t="s">
        <v>492</v>
      </c>
      <c r="J537" s="80">
        <v>1</v>
      </c>
      <c r="K537" s="79">
        <v>12</v>
      </c>
      <c r="L537" s="304">
        <f t="shared" si="74"/>
        <v>12</v>
      </c>
      <c r="M537" s="202">
        <f t="shared" si="75"/>
        <v>2.9776674937965257</v>
      </c>
      <c r="N537" s="337">
        <f t="shared" si="71"/>
        <v>2.9776674937965257</v>
      </c>
      <c r="O537" s="283"/>
    </row>
    <row r="538" spans="1:15" ht="21.75" customHeight="1">
      <c r="B538" s="32" t="s">
        <v>1249</v>
      </c>
      <c r="C538" s="71" t="s">
        <v>665</v>
      </c>
      <c r="D538" s="72"/>
      <c r="E538" s="72"/>
      <c r="F538" s="72"/>
      <c r="G538" s="72"/>
      <c r="H538" s="72"/>
      <c r="I538" s="72"/>
      <c r="J538" s="72"/>
      <c r="K538" s="72"/>
      <c r="L538" s="72"/>
      <c r="M538" s="72"/>
      <c r="N538" s="72">
        <f t="shared" si="71"/>
        <v>0</v>
      </c>
      <c r="O538" s="234"/>
    </row>
    <row r="539" spans="1:15" ht="21.75" customHeight="1">
      <c r="B539" s="156" t="s">
        <v>1250</v>
      </c>
      <c r="C539" s="333" t="s">
        <v>667</v>
      </c>
      <c r="D539" s="152" t="s">
        <v>400</v>
      </c>
      <c r="E539" s="152"/>
      <c r="F539" s="159"/>
      <c r="G539" s="208"/>
      <c r="H539" s="235"/>
      <c r="I539" s="152" t="s">
        <v>400</v>
      </c>
      <c r="J539" s="152">
        <v>1</v>
      </c>
      <c r="K539" s="159">
        <v>2500</v>
      </c>
      <c r="L539" s="208">
        <f t="shared" ref="L539:L579" si="76">J539*K539</f>
        <v>2500</v>
      </c>
      <c r="M539" s="235">
        <f t="shared" ref="M539:M579" si="77">L539/$A$5</f>
        <v>620.3473945409429</v>
      </c>
      <c r="N539" s="54">
        <f t="shared" ref="N539:N570" si="78">H539+M539</f>
        <v>620.3473945409429</v>
      </c>
      <c r="O539" s="157"/>
    </row>
    <row r="540" spans="1:15" ht="21.75" customHeight="1">
      <c r="A540" s="238"/>
      <c r="B540" s="37" t="s">
        <v>1251</v>
      </c>
      <c r="C540" s="38" t="s">
        <v>483</v>
      </c>
      <c r="D540" s="231" t="s">
        <v>400</v>
      </c>
      <c r="E540" s="231"/>
      <c r="F540" s="340"/>
      <c r="G540" s="41"/>
      <c r="H540" s="202"/>
      <c r="I540" s="231" t="s">
        <v>400</v>
      </c>
      <c r="J540" s="231">
        <v>1</v>
      </c>
      <c r="K540" s="340">
        <v>4800</v>
      </c>
      <c r="L540" s="41">
        <f t="shared" si="76"/>
        <v>4800</v>
      </c>
      <c r="M540" s="202">
        <f t="shared" si="77"/>
        <v>1191.0669975186104</v>
      </c>
      <c r="N540" s="42">
        <f t="shared" si="78"/>
        <v>1191.0669975186104</v>
      </c>
      <c r="O540" s="229"/>
    </row>
    <row r="541" spans="1:15" ht="21.75" customHeight="1">
      <c r="B541" s="210"/>
      <c r="C541" s="240" t="s">
        <v>489</v>
      </c>
      <c r="D541" s="215" t="s">
        <v>400</v>
      </c>
      <c r="E541" s="215"/>
      <c r="F541" s="210"/>
      <c r="G541" s="216"/>
      <c r="H541" s="202"/>
      <c r="I541" s="215" t="s">
        <v>400</v>
      </c>
      <c r="J541" s="215">
        <v>1</v>
      </c>
      <c r="K541" s="210">
        <f>4*20*8</f>
        <v>640</v>
      </c>
      <c r="L541" s="216">
        <f t="shared" si="76"/>
        <v>640</v>
      </c>
      <c r="M541" s="202">
        <f t="shared" si="77"/>
        <v>158.80893300248138</v>
      </c>
      <c r="N541" s="218">
        <f t="shared" si="78"/>
        <v>158.80893300248138</v>
      </c>
      <c r="O541" s="157"/>
    </row>
    <row r="542" spans="1:15" ht="21.75" customHeight="1">
      <c r="A542" s="11">
        <f>SUM(N539:N579)</f>
        <v>5097.4689826302729</v>
      </c>
      <c r="B542" s="156" t="s">
        <v>1252</v>
      </c>
      <c r="C542" s="333" t="s">
        <v>505</v>
      </c>
      <c r="D542" s="152" t="s">
        <v>492</v>
      </c>
      <c r="E542" s="152"/>
      <c r="F542" s="156"/>
      <c r="G542" s="208"/>
      <c r="H542" s="235"/>
      <c r="I542" s="152" t="s">
        <v>492</v>
      </c>
      <c r="J542" s="152">
        <v>1</v>
      </c>
      <c r="K542" s="156">
        <v>80</v>
      </c>
      <c r="L542" s="208">
        <f t="shared" si="76"/>
        <v>80</v>
      </c>
      <c r="M542" s="235">
        <f t="shared" si="77"/>
        <v>19.851116625310173</v>
      </c>
      <c r="N542" s="54">
        <f t="shared" si="78"/>
        <v>19.851116625310173</v>
      </c>
      <c r="O542" s="157"/>
    </row>
    <row r="543" spans="1:15" ht="21.75" customHeight="1">
      <c r="A543" s="11">
        <f>H540</f>
        <v>0</v>
      </c>
      <c r="B543" s="156" t="s">
        <v>1253</v>
      </c>
      <c r="C543" s="333" t="s">
        <v>1254</v>
      </c>
      <c r="D543" s="152" t="s">
        <v>492</v>
      </c>
      <c r="E543" s="152"/>
      <c r="F543" s="156"/>
      <c r="G543" s="208"/>
      <c r="H543" s="235"/>
      <c r="I543" s="152" t="s">
        <v>492</v>
      </c>
      <c r="J543" s="152">
        <v>1</v>
      </c>
      <c r="K543" s="156">
        <v>80</v>
      </c>
      <c r="L543" s="208">
        <f t="shared" si="76"/>
        <v>80</v>
      </c>
      <c r="M543" s="235">
        <f t="shared" si="77"/>
        <v>19.851116625310173</v>
      </c>
      <c r="N543" s="54">
        <f t="shared" si="78"/>
        <v>19.851116625310173</v>
      </c>
      <c r="O543" s="157"/>
    </row>
    <row r="544" spans="1:15" ht="21.75" customHeight="1">
      <c r="A544" s="220">
        <f>SUM(H577:H579)</f>
        <v>0</v>
      </c>
      <c r="B544" s="156" t="s">
        <v>1255</v>
      </c>
      <c r="C544" s="333" t="s">
        <v>758</v>
      </c>
      <c r="D544" s="152" t="s">
        <v>492</v>
      </c>
      <c r="E544" s="152"/>
      <c r="F544" s="156"/>
      <c r="G544" s="208"/>
      <c r="H544" s="235"/>
      <c r="I544" s="152" t="s">
        <v>492</v>
      </c>
      <c r="J544" s="152">
        <v>1</v>
      </c>
      <c r="K544" s="156">
        <v>420</v>
      </c>
      <c r="L544" s="208">
        <f t="shared" si="76"/>
        <v>420</v>
      </c>
      <c r="M544" s="235">
        <f t="shared" si="77"/>
        <v>104.2183622828784</v>
      </c>
      <c r="N544" s="54">
        <f t="shared" si="78"/>
        <v>104.2183622828784</v>
      </c>
      <c r="O544" s="157"/>
    </row>
    <row r="545" spans="1:15" ht="21.75" customHeight="1">
      <c r="A545" s="220">
        <f>A542-A543-A544</f>
        <v>5097.4689826302729</v>
      </c>
      <c r="B545" s="156" t="s">
        <v>1256</v>
      </c>
      <c r="C545" s="333" t="s">
        <v>1257</v>
      </c>
      <c r="D545" s="152" t="s">
        <v>492</v>
      </c>
      <c r="E545" s="152"/>
      <c r="F545" s="156"/>
      <c r="G545" s="208"/>
      <c r="H545" s="235"/>
      <c r="I545" s="152" t="s">
        <v>492</v>
      </c>
      <c r="J545" s="152">
        <v>10</v>
      </c>
      <c r="K545" s="156">
        <v>28</v>
      </c>
      <c r="L545" s="208">
        <f t="shared" si="76"/>
        <v>280</v>
      </c>
      <c r="M545" s="235">
        <f t="shared" si="77"/>
        <v>69.478908188585606</v>
      </c>
      <c r="N545" s="54">
        <f t="shared" si="78"/>
        <v>69.478908188585606</v>
      </c>
      <c r="O545" s="157"/>
    </row>
    <row r="546" spans="1:15" ht="21.75" customHeight="1">
      <c r="A546" s="220"/>
      <c r="B546" s="156" t="s">
        <v>1258</v>
      </c>
      <c r="C546" s="333" t="s">
        <v>1173</v>
      </c>
      <c r="D546" s="152" t="s">
        <v>492</v>
      </c>
      <c r="E546" s="152"/>
      <c r="F546" s="156"/>
      <c r="G546" s="208"/>
      <c r="H546" s="235"/>
      <c r="I546" s="152" t="s">
        <v>492</v>
      </c>
      <c r="J546" s="152">
        <v>5</v>
      </c>
      <c r="K546" s="156">
        <v>28</v>
      </c>
      <c r="L546" s="208">
        <f t="shared" si="76"/>
        <v>140</v>
      </c>
      <c r="M546" s="235">
        <f t="shared" si="77"/>
        <v>34.739454094292803</v>
      </c>
      <c r="N546" s="54">
        <f t="shared" si="78"/>
        <v>34.739454094292803</v>
      </c>
      <c r="O546" s="157"/>
    </row>
    <row r="547" spans="1:15" ht="21.75" customHeight="1">
      <c r="B547" s="156" t="s">
        <v>1259</v>
      </c>
      <c r="C547" s="333" t="s">
        <v>1260</v>
      </c>
      <c r="D547" s="152" t="s">
        <v>492</v>
      </c>
      <c r="E547" s="152"/>
      <c r="F547" s="156"/>
      <c r="G547" s="208"/>
      <c r="H547" s="235"/>
      <c r="I547" s="152" t="s">
        <v>492</v>
      </c>
      <c r="J547" s="152">
        <v>8</v>
      </c>
      <c r="K547" s="156">
        <v>28</v>
      </c>
      <c r="L547" s="208">
        <f t="shared" si="76"/>
        <v>224</v>
      </c>
      <c r="M547" s="235">
        <f t="shared" si="77"/>
        <v>55.583126550868485</v>
      </c>
      <c r="N547" s="54">
        <f t="shared" si="78"/>
        <v>55.583126550868485</v>
      </c>
      <c r="O547" s="157"/>
    </row>
    <row r="548" spans="1:15" ht="21.75" customHeight="1">
      <c r="B548" s="156" t="s">
        <v>1261</v>
      </c>
      <c r="C548" s="333" t="s">
        <v>1262</v>
      </c>
      <c r="D548" s="152" t="s">
        <v>492</v>
      </c>
      <c r="E548" s="152"/>
      <c r="F548" s="156"/>
      <c r="G548" s="208"/>
      <c r="H548" s="235"/>
      <c r="I548" s="152" t="s">
        <v>492</v>
      </c>
      <c r="J548" s="152">
        <v>2</v>
      </c>
      <c r="K548" s="156">
        <v>28</v>
      </c>
      <c r="L548" s="208">
        <f t="shared" si="76"/>
        <v>56</v>
      </c>
      <c r="M548" s="235">
        <f t="shared" si="77"/>
        <v>13.895781637717121</v>
      </c>
      <c r="N548" s="54">
        <f t="shared" si="78"/>
        <v>13.895781637717121</v>
      </c>
      <c r="O548" s="157"/>
    </row>
    <row r="549" spans="1:15" ht="21.75" customHeight="1">
      <c r="B549" s="156" t="s">
        <v>1263</v>
      </c>
      <c r="C549" s="333" t="s">
        <v>1264</v>
      </c>
      <c r="D549" s="152" t="s">
        <v>492</v>
      </c>
      <c r="E549" s="152"/>
      <c r="F549" s="156"/>
      <c r="G549" s="208"/>
      <c r="H549" s="235"/>
      <c r="I549" s="152" t="s">
        <v>492</v>
      </c>
      <c r="J549" s="152">
        <v>2</v>
      </c>
      <c r="K549" s="156">
        <v>28</v>
      </c>
      <c r="L549" s="208">
        <f t="shared" si="76"/>
        <v>56</v>
      </c>
      <c r="M549" s="235">
        <f t="shared" si="77"/>
        <v>13.895781637717121</v>
      </c>
      <c r="N549" s="54">
        <f t="shared" si="78"/>
        <v>13.895781637717121</v>
      </c>
      <c r="O549" s="157"/>
    </row>
    <row r="550" spans="1:15" ht="21.75" customHeight="1">
      <c r="B550" s="52" t="s">
        <v>1265</v>
      </c>
      <c r="C550" s="102" t="s">
        <v>1266</v>
      </c>
      <c r="D550" s="51" t="s">
        <v>492</v>
      </c>
      <c r="E550" s="51"/>
      <c r="F550" s="52"/>
      <c r="G550" s="53"/>
      <c r="H550" s="202"/>
      <c r="I550" s="51" t="s">
        <v>492</v>
      </c>
      <c r="J550" s="51">
        <v>1200</v>
      </c>
      <c r="K550" s="52">
        <v>2</v>
      </c>
      <c r="L550" s="53">
        <f t="shared" si="76"/>
        <v>2400</v>
      </c>
      <c r="M550" s="202">
        <f t="shared" si="77"/>
        <v>595.53349875930519</v>
      </c>
      <c r="N550" s="54">
        <f t="shared" si="78"/>
        <v>595.53349875930519</v>
      </c>
      <c r="O550" s="157"/>
    </row>
    <row r="551" spans="1:15" ht="21.75" customHeight="1">
      <c r="B551" s="156" t="s">
        <v>1267</v>
      </c>
      <c r="C551" s="333" t="s">
        <v>679</v>
      </c>
      <c r="D551" s="152" t="s">
        <v>492</v>
      </c>
      <c r="E551" s="152"/>
      <c r="F551" s="156"/>
      <c r="G551" s="208"/>
      <c r="H551" s="235"/>
      <c r="I551" s="152" t="s">
        <v>492</v>
      </c>
      <c r="J551" s="152">
        <v>7</v>
      </c>
      <c r="K551" s="156">
        <v>40</v>
      </c>
      <c r="L551" s="208">
        <f t="shared" si="76"/>
        <v>280</v>
      </c>
      <c r="M551" s="235">
        <f t="shared" si="77"/>
        <v>69.478908188585606</v>
      </c>
      <c r="N551" s="54">
        <f t="shared" si="78"/>
        <v>69.478908188585606</v>
      </c>
      <c r="O551" s="157"/>
    </row>
    <row r="552" spans="1:15" ht="21.75" customHeight="1">
      <c r="B552" s="156" t="s">
        <v>1268</v>
      </c>
      <c r="C552" s="333" t="s">
        <v>534</v>
      </c>
      <c r="D552" s="152" t="s">
        <v>492</v>
      </c>
      <c r="E552" s="152"/>
      <c r="F552" s="156"/>
      <c r="G552" s="208"/>
      <c r="H552" s="235"/>
      <c r="I552" s="152" t="s">
        <v>492</v>
      </c>
      <c r="J552" s="152">
        <v>9</v>
      </c>
      <c r="K552" s="156">
        <v>17</v>
      </c>
      <c r="L552" s="208">
        <f t="shared" si="76"/>
        <v>153</v>
      </c>
      <c r="M552" s="235">
        <f t="shared" si="77"/>
        <v>37.965260545905707</v>
      </c>
      <c r="N552" s="54">
        <f t="shared" si="78"/>
        <v>37.965260545905707</v>
      </c>
      <c r="O552" s="157"/>
    </row>
    <row r="553" spans="1:15" ht="21.75" customHeight="1">
      <c r="B553" s="156" t="s">
        <v>1269</v>
      </c>
      <c r="C553" s="333" t="s">
        <v>536</v>
      </c>
      <c r="D553" s="152" t="s">
        <v>492</v>
      </c>
      <c r="E553" s="152"/>
      <c r="F553" s="156"/>
      <c r="G553" s="208"/>
      <c r="H553" s="235"/>
      <c r="I553" s="152" t="s">
        <v>492</v>
      </c>
      <c r="J553" s="152">
        <v>4</v>
      </c>
      <c r="K553" s="156">
        <v>17</v>
      </c>
      <c r="L553" s="208">
        <f t="shared" si="76"/>
        <v>68</v>
      </c>
      <c r="M553" s="235">
        <f t="shared" si="77"/>
        <v>16.873449131513645</v>
      </c>
      <c r="N553" s="54">
        <f t="shared" si="78"/>
        <v>16.873449131513645</v>
      </c>
      <c r="O553" s="157"/>
    </row>
    <row r="554" spans="1:15" ht="21.75" customHeight="1">
      <c r="B554" s="52" t="s">
        <v>1270</v>
      </c>
      <c r="C554" s="102" t="s">
        <v>683</v>
      </c>
      <c r="D554" s="51" t="s">
        <v>492</v>
      </c>
      <c r="E554" s="51"/>
      <c r="F554" s="52"/>
      <c r="G554" s="53"/>
      <c r="H554" s="202"/>
      <c r="I554" s="51" t="s">
        <v>492</v>
      </c>
      <c r="J554" s="51">
        <v>15</v>
      </c>
      <c r="K554" s="52">
        <v>25</v>
      </c>
      <c r="L554" s="53">
        <f t="shared" si="76"/>
        <v>375</v>
      </c>
      <c r="M554" s="202">
        <f t="shared" si="77"/>
        <v>93.052109181141432</v>
      </c>
      <c r="N554" s="54">
        <f t="shared" si="78"/>
        <v>93.052109181141432</v>
      </c>
      <c r="O554" s="157"/>
    </row>
    <row r="555" spans="1:15" ht="21.75" customHeight="1">
      <c r="B555" s="156" t="s">
        <v>1271</v>
      </c>
      <c r="C555" s="333" t="s">
        <v>1272</v>
      </c>
      <c r="D555" s="152" t="s">
        <v>492</v>
      </c>
      <c r="E555" s="152"/>
      <c r="F555" s="156"/>
      <c r="G555" s="208"/>
      <c r="H555" s="235"/>
      <c r="I555" s="152" t="s">
        <v>492</v>
      </c>
      <c r="J555" s="152">
        <v>4</v>
      </c>
      <c r="K555" s="156">
        <v>33.5</v>
      </c>
      <c r="L555" s="208">
        <f t="shared" si="76"/>
        <v>134</v>
      </c>
      <c r="M555" s="235">
        <f t="shared" si="77"/>
        <v>33.250620347394538</v>
      </c>
      <c r="N555" s="54">
        <f t="shared" si="78"/>
        <v>33.250620347394538</v>
      </c>
      <c r="O555" s="157"/>
    </row>
    <row r="556" spans="1:15" ht="21.75" customHeight="1">
      <c r="B556" s="156" t="s">
        <v>1273</v>
      </c>
      <c r="C556" s="333" t="s">
        <v>687</v>
      </c>
      <c r="D556" s="152" t="s">
        <v>492</v>
      </c>
      <c r="E556" s="152"/>
      <c r="F556" s="156"/>
      <c r="G556" s="208"/>
      <c r="H556" s="235"/>
      <c r="I556" s="152" t="s">
        <v>492</v>
      </c>
      <c r="J556" s="152">
        <v>4</v>
      </c>
      <c r="K556" s="156">
        <v>24</v>
      </c>
      <c r="L556" s="208">
        <f t="shared" si="76"/>
        <v>96</v>
      </c>
      <c r="M556" s="235">
        <f t="shared" si="77"/>
        <v>23.821339950372206</v>
      </c>
      <c r="N556" s="54">
        <f t="shared" si="78"/>
        <v>23.821339950372206</v>
      </c>
      <c r="O556" s="157"/>
    </row>
    <row r="557" spans="1:15" ht="21.75" customHeight="1">
      <c r="B557" s="156" t="s">
        <v>1274</v>
      </c>
      <c r="C557" s="333" t="s">
        <v>689</v>
      </c>
      <c r="D557" s="152" t="s">
        <v>492</v>
      </c>
      <c r="E557" s="152"/>
      <c r="F557" s="156"/>
      <c r="G557" s="208"/>
      <c r="H557" s="235"/>
      <c r="I557" s="152" t="s">
        <v>492</v>
      </c>
      <c r="J557" s="152">
        <v>3</v>
      </c>
      <c r="K557" s="156">
        <v>8.6</v>
      </c>
      <c r="L557" s="208">
        <f t="shared" si="76"/>
        <v>25.799999999999997</v>
      </c>
      <c r="M557" s="235">
        <f t="shared" si="77"/>
        <v>6.4019851116625297</v>
      </c>
      <c r="N557" s="54">
        <f t="shared" si="78"/>
        <v>6.4019851116625297</v>
      </c>
      <c r="O557" s="157"/>
    </row>
    <row r="558" spans="1:15" ht="21.75" customHeight="1">
      <c r="B558" s="156" t="s">
        <v>1275</v>
      </c>
      <c r="C558" s="333" t="s">
        <v>1276</v>
      </c>
      <c r="D558" s="152" t="s">
        <v>492</v>
      </c>
      <c r="E558" s="152"/>
      <c r="F558" s="156"/>
      <c r="G558" s="208"/>
      <c r="H558" s="235"/>
      <c r="I558" s="152" t="s">
        <v>492</v>
      </c>
      <c r="J558" s="152">
        <v>2</v>
      </c>
      <c r="K558" s="156">
        <v>7</v>
      </c>
      <c r="L558" s="208">
        <f t="shared" si="76"/>
        <v>14</v>
      </c>
      <c r="M558" s="235">
        <f t="shared" si="77"/>
        <v>3.4739454094292803</v>
      </c>
      <c r="N558" s="54">
        <f t="shared" si="78"/>
        <v>3.4739454094292803</v>
      </c>
      <c r="O558" s="157"/>
    </row>
    <row r="559" spans="1:15" ht="21.75" customHeight="1">
      <c r="B559" s="156" t="s">
        <v>1277</v>
      </c>
      <c r="C559" s="333" t="s">
        <v>1278</v>
      </c>
      <c r="D559" s="152" t="s">
        <v>492</v>
      </c>
      <c r="E559" s="152"/>
      <c r="F559" s="156"/>
      <c r="G559" s="208"/>
      <c r="H559" s="235"/>
      <c r="I559" s="152" t="s">
        <v>492</v>
      </c>
      <c r="J559" s="152">
        <v>1</v>
      </c>
      <c r="K559" s="156">
        <v>7</v>
      </c>
      <c r="L559" s="208">
        <f t="shared" si="76"/>
        <v>7</v>
      </c>
      <c r="M559" s="235">
        <f t="shared" si="77"/>
        <v>1.7369727047146402</v>
      </c>
      <c r="N559" s="54">
        <f t="shared" si="78"/>
        <v>1.7369727047146402</v>
      </c>
      <c r="O559" s="157"/>
    </row>
    <row r="560" spans="1:15" ht="21.75" customHeight="1">
      <c r="B560" s="156" t="s">
        <v>1279</v>
      </c>
      <c r="C560" s="333" t="s">
        <v>1280</v>
      </c>
      <c r="D560" s="152" t="s">
        <v>492</v>
      </c>
      <c r="E560" s="152"/>
      <c r="F560" s="156"/>
      <c r="G560" s="208"/>
      <c r="H560" s="235"/>
      <c r="I560" s="152" t="s">
        <v>492</v>
      </c>
      <c r="J560" s="152">
        <v>1</v>
      </c>
      <c r="K560" s="156">
        <v>11</v>
      </c>
      <c r="L560" s="208">
        <f t="shared" si="76"/>
        <v>11</v>
      </c>
      <c r="M560" s="235">
        <f t="shared" si="77"/>
        <v>2.7295285359801489</v>
      </c>
      <c r="N560" s="54">
        <f t="shared" si="78"/>
        <v>2.7295285359801489</v>
      </c>
      <c r="O560" s="157"/>
    </row>
    <row r="561" spans="1:15" ht="21.75" customHeight="1">
      <c r="B561" s="156" t="s">
        <v>1281</v>
      </c>
      <c r="C561" s="333" t="s">
        <v>560</v>
      </c>
      <c r="D561" s="152" t="s">
        <v>492</v>
      </c>
      <c r="E561" s="152"/>
      <c r="F561" s="156"/>
      <c r="G561" s="208"/>
      <c r="H561" s="235"/>
      <c r="I561" s="152" t="s">
        <v>492</v>
      </c>
      <c r="J561" s="152">
        <v>3</v>
      </c>
      <c r="K561" s="156">
        <v>60</v>
      </c>
      <c r="L561" s="208">
        <f t="shared" si="76"/>
        <v>180</v>
      </c>
      <c r="M561" s="235">
        <f t="shared" si="77"/>
        <v>44.665012406947888</v>
      </c>
      <c r="N561" s="54">
        <f t="shared" si="78"/>
        <v>44.665012406947888</v>
      </c>
      <c r="O561" s="157"/>
    </row>
    <row r="562" spans="1:15" ht="21.75" customHeight="1">
      <c r="B562" s="52" t="s">
        <v>1282</v>
      </c>
      <c r="C562" s="102" t="s">
        <v>1283</v>
      </c>
      <c r="D562" s="51" t="s">
        <v>492</v>
      </c>
      <c r="E562" s="51"/>
      <c r="F562" s="52"/>
      <c r="G562" s="53"/>
      <c r="H562" s="202"/>
      <c r="I562" s="51" t="s">
        <v>492</v>
      </c>
      <c r="J562" s="51">
        <v>1</v>
      </c>
      <c r="K562" s="52">
        <v>82</v>
      </c>
      <c r="L562" s="53">
        <f t="shared" si="76"/>
        <v>82</v>
      </c>
      <c r="M562" s="202">
        <f t="shared" si="77"/>
        <v>20.347394540942926</v>
      </c>
      <c r="N562" s="54">
        <f t="shared" si="78"/>
        <v>20.347394540942926</v>
      </c>
      <c r="O562" s="157"/>
    </row>
    <row r="563" spans="1:15" ht="21.75" customHeight="1">
      <c r="B563" s="52" t="s">
        <v>1284</v>
      </c>
      <c r="C563" s="102" t="s">
        <v>564</v>
      </c>
      <c r="D563" s="51" t="s">
        <v>492</v>
      </c>
      <c r="E563" s="51"/>
      <c r="F563" s="52"/>
      <c r="G563" s="53"/>
      <c r="H563" s="202"/>
      <c r="I563" s="51" t="s">
        <v>492</v>
      </c>
      <c r="J563" s="51">
        <v>1</v>
      </c>
      <c r="K563" s="52">
        <v>70</v>
      </c>
      <c r="L563" s="53">
        <f t="shared" si="76"/>
        <v>70</v>
      </c>
      <c r="M563" s="202">
        <f t="shared" si="77"/>
        <v>17.369727047146402</v>
      </c>
      <c r="N563" s="54">
        <f t="shared" si="78"/>
        <v>17.369727047146402</v>
      </c>
      <c r="O563" s="157"/>
    </row>
    <row r="564" spans="1:15" ht="21.75" customHeight="1">
      <c r="B564" s="156" t="s">
        <v>1285</v>
      </c>
      <c r="C564" s="333" t="s">
        <v>1286</v>
      </c>
      <c r="D564" s="152" t="s">
        <v>492</v>
      </c>
      <c r="E564" s="152"/>
      <c r="F564" s="156"/>
      <c r="G564" s="208"/>
      <c r="H564" s="235"/>
      <c r="I564" s="152" t="s">
        <v>492</v>
      </c>
      <c r="J564" s="152">
        <v>1</v>
      </c>
      <c r="K564" s="156">
        <v>21.5</v>
      </c>
      <c r="L564" s="208">
        <f t="shared" si="76"/>
        <v>21.5</v>
      </c>
      <c r="M564" s="235">
        <f t="shared" si="77"/>
        <v>5.3349875930521087</v>
      </c>
      <c r="N564" s="54">
        <f t="shared" si="78"/>
        <v>5.3349875930521087</v>
      </c>
      <c r="O564" s="157"/>
    </row>
    <row r="565" spans="1:15" ht="21.75" customHeight="1">
      <c r="B565" s="52" t="s">
        <v>1287</v>
      </c>
      <c r="C565" s="102" t="s">
        <v>568</v>
      </c>
      <c r="D565" s="51" t="s">
        <v>492</v>
      </c>
      <c r="E565" s="51"/>
      <c r="F565" s="52"/>
      <c r="G565" s="53"/>
      <c r="H565" s="202"/>
      <c r="I565" s="51" t="s">
        <v>492</v>
      </c>
      <c r="J565" s="51">
        <v>5</v>
      </c>
      <c r="K565" s="52">
        <v>2.5</v>
      </c>
      <c r="L565" s="53">
        <f t="shared" si="76"/>
        <v>12.5</v>
      </c>
      <c r="M565" s="202">
        <f t="shared" si="77"/>
        <v>3.1017369727047144</v>
      </c>
      <c r="N565" s="54">
        <f t="shared" si="78"/>
        <v>3.1017369727047144</v>
      </c>
      <c r="O565" s="157"/>
    </row>
    <row r="566" spans="1:15" ht="21.75" customHeight="1">
      <c r="B566" s="52" t="s">
        <v>1288</v>
      </c>
      <c r="C566" s="102" t="s">
        <v>1289</v>
      </c>
      <c r="D566" s="51" t="s">
        <v>492</v>
      </c>
      <c r="E566" s="51"/>
      <c r="F566" s="52"/>
      <c r="G566" s="53"/>
      <c r="H566" s="202"/>
      <c r="I566" s="51" t="s">
        <v>492</v>
      </c>
      <c r="J566" s="51">
        <v>8</v>
      </c>
      <c r="K566" s="52">
        <v>27</v>
      </c>
      <c r="L566" s="53">
        <f t="shared" si="76"/>
        <v>216</v>
      </c>
      <c r="M566" s="202">
        <f t="shared" si="77"/>
        <v>53.598014888337467</v>
      </c>
      <c r="N566" s="54">
        <f t="shared" si="78"/>
        <v>53.598014888337467</v>
      </c>
      <c r="O566" s="157"/>
    </row>
    <row r="567" spans="1:15" ht="21.75" customHeight="1">
      <c r="B567" s="52" t="s">
        <v>1290</v>
      </c>
      <c r="C567" s="102" t="s">
        <v>1291</v>
      </c>
      <c r="D567" s="51" t="s">
        <v>492</v>
      </c>
      <c r="E567" s="51"/>
      <c r="F567" s="52"/>
      <c r="G567" s="53"/>
      <c r="H567" s="202"/>
      <c r="I567" s="51" t="s">
        <v>492</v>
      </c>
      <c r="J567" s="51">
        <v>20</v>
      </c>
      <c r="K567" s="52">
        <v>27</v>
      </c>
      <c r="L567" s="53">
        <f t="shared" si="76"/>
        <v>540</v>
      </c>
      <c r="M567" s="202">
        <f t="shared" si="77"/>
        <v>133.99503722084367</v>
      </c>
      <c r="N567" s="54">
        <f t="shared" si="78"/>
        <v>133.99503722084367</v>
      </c>
      <c r="O567" s="157"/>
    </row>
    <row r="568" spans="1:15" ht="21.75" customHeight="1">
      <c r="B568" s="156" t="s">
        <v>1292</v>
      </c>
      <c r="C568" s="333" t="s">
        <v>572</v>
      </c>
      <c r="D568" s="152" t="s">
        <v>492</v>
      </c>
      <c r="E568" s="152"/>
      <c r="F568" s="156"/>
      <c r="G568" s="208"/>
      <c r="H568" s="235"/>
      <c r="I568" s="152" t="s">
        <v>492</v>
      </c>
      <c r="J568" s="152">
        <v>10</v>
      </c>
      <c r="K568" s="156">
        <v>25</v>
      </c>
      <c r="L568" s="208">
        <f t="shared" si="76"/>
        <v>250</v>
      </c>
      <c r="M568" s="235">
        <f t="shared" si="77"/>
        <v>62.034739454094286</v>
      </c>
      <c r="N568" s="54">
        <f t="shared" si="78"/>
        <v>62.034739454094286</v>
      </c>
      <c r="O568" s="157"/>
    </row>
    <row r="569" spans="1:15" ht="21.75" customHeight="1">
      <c r="B569" s="156" t="s">
        <v>1293</v>
      </c>
      <c r="C569" s="333" t="s">
        <v>1294</v>
      </c>
      <c r="D569" s="152" t="s">
        <v>492</v>
      </c>
      <c r="E569" s="152"/>
      <c r="F569" s="156"/>
      <c r="G569" s="208"/>
      <c r="H569" s="235"/>
      <c r="I569" s="152" t="s">
        <v>492</v>
      </c>
      <c r="J569" s="152">
        <v>8</v>
      </c>
      <c r="K569" s="156">
        <v>10</v>
      </c>
      <c r="L569" s="208">
        <f t="shared" si="76"/>
        <v>80</v>
      </c>
      <c r="M569" s="235">
        <f t="shared" si="77"/>
        <v>19.851116625310173</v>
      </c>
      <c r="N569" s="54">
        <f t="shared" si="78"/>
        <v>19.851116625310173</v>
      </c>
      <c r="O569" s="157"/>
    </row>
    <row r="570" spans="1:15" ht="21.75" customHeight="1">
      <c r="B570" s="156" t="s">
        <v>1295</v>
      </c>
      <c r="C570" s="333" t="s">
        <v>579</v>
      </c>
      <c r="D570" s="152" t="s">
        <v>492</v>
      </c>
      <c r="E570" s="152"/>
      <c r="F570" s="156"/>
      <c r="G570" s="208"/>
      <c r="H570" s="235"/>
      <c r="I570" s="152" t="s">
        <v>492</v>
      </c>
      <c r="J570" s="152">
        <v>3</v>
      </c>
      <c r="K570" s="156">
        <v>650</v>
      </c>
      <c r="L570" s="208">
        <f t="shared" si="76"/>
        <v>1950</v>
      </c>
      <c r="M570" s="235">
        <f t="shared" si="77"/>
        <v>483.87096774193543</v>
      </c>
      <c r="N570" s="54">
        <f t="shared" si="78"/>
        <v>483.87096774193543</v>
      </c>
      <c r="O570" s="157"/>
    </row>
    <row r="571" spans="1:15" ht="21.75" customHeight="1">
      <c r="B571" s="156" t="s">
        <v>1296</v>
      </c>
      <c r="C571" s="333" t="s">
        <v>582</v>
      </c>
      <c r="D571" s="152" t="s">
        <v>492</v>
      </c>
      <c r="E571" s="152"/>
      <c r="F571" s="156"/>
      <c r="G571" s="208"/>
      <c r="H571" s="235"/>
      <c r="I571" s="152" t="s">
        <v>492</v>
      </c>
      <c r="J571" s="152">
        <v>3</v>
      </c>
      <c r="K571" s="156">
        <v>600</v>
      </c>
      <c r="L571" s="208">
        <f t="shared" si="76"/>
        <v>1800</v>
      </c>
      <c r="M571" s="235">
        <f t="shared" si="77"/>
        <v>446.65012406947886</v>
      </c>
      <c r="N571" s="54">
        <f t="shared" ref="N571:N602" si="79">H571+M571</f>
        <v>446.65012406947886</v>
      </c>
      <c r="O571" s="157"/>
    </row>
    <row r="572" spans="1:15" ht="21.75" customHeight="1">
      <c r="B572" s="156" t="s">
        <v>1297</v>
      </c>
      <c r="C572" s="333" t="s">
        <v>713</v>
      </c>
      <c r="D572" s="152" t="s">
        <v>492</v>
      </c>
      <c r="E572" s="152"/>
      <c r="F572" s="156"/>
      <c r="G572" s="208"/>
      <c r="H572" s="235"/>
      <c r="I572" s="152" t="s">
        <v>492</v>
      </c>
      <c r="J572" s="152">
        <v>1</v>
      </c>
      <c r="K572" s="156">
        <v>445</v>
      </c>
      <c r="L572" s="208">
        <f t="shared" si="76"/>
        <v>445</v>
      </c>
      <c r="M572" s="235">
        <f t="shared" si="77"/>
        <v>110.42183622828783</v>
      </c>
      <c r="N572" s="54">
        <f t="shared" si="79"/>
        <v>110.42183622828783</v>
      </c>
      <c r="O572" s="157"/>
    </row>
    <row r="573" spans="1:15" ht="21.75" customHeight="1">
      <c r="B573" s="156" t="s">
        <v>1298</v>
      </c>
      <c r="C573" s="333" t="s">
        <v>1299</v>
      </c>
      <c r="D573" s="152" t="s">
        <v>492</v>
      </c>
      <c r="E573" s="152"/>
      <c r="F573" s="156"/>
      <c r="G573" s="208"/>
      <c r="H573" s="235"/>
      <c r="I573" s="152" t="s">
        <v>492</v>
      </c>
      <c r="J573" s="152">
        <v>2</v>
      </c>
      <c r="K573" s="156">
        <v>353</v>
      </c>
      <c r="L573" s="208">
        <f t="shared" si="76"/>
        <v>706</v>
      </c>
      <c r="M573" s="235">
        <f t="shared" si="77"/>
        <v>175.18610421836226</v>
      </c>
      <c r="N573" s="54">
        <f t="shared" si="79"/>
        <v>175.18610421836226</v>
      </c>
      <c r="O573" s="157"/>
    </row>
    <row r="574" spans="1:15" ht="21.75" customHeight="1">
      <c r="B574" s="156" t="s">
        <v>1300</v>
      </c>
      <c r="C574" s="333" t="s">
        <v>1301</v>
      </c>
      <c r="D574" s="152" t="s">
        <v>492</v>
      </c>
      <c r="E574" s="152"/>
      <c r="F574" s="156"/>
      <c r="G574" s="208"/>
      <c r="H574" s="235"/>
      <c r="I574" s="152" t="s">
        <v>492</v>
      </c>
      <c r="J574" s="152">
        <v>1</v>
      </c>
      <c r="K574" s="156">
        <v>245</v>
      </c>
      <c r="L574" s="208">
        <f t="shared" si="76"/>
        <v>245</v>
      </c>
      <c r="M574" s="235">
        <f t="shared" si="77"/>
        <v>60.7940446650124</v>
      </c>
      <c r="N574" s="54">
        <f t="shared" si="79"/>
        <v>60.7940446650124</v>
      </c>
      <c r="O574" s="157"/>
    </row>
    <row r="575" spans="1:15" ht="21.75" customHeight="1">
      <c r="B575" s="156" t="s">
        <v>1302</v>
      </c>
      <c r="C575" s="333" t="s">
        <v>591</v>
      </c>
      <c r="D575" s="152" t="s">
        <v>492</v>
      </c>
      <c r="E575" s="152"/>
      <c r="F575" s="156"/>
      <c r="G575" s="208"/>
      <c r="H575" s="235"/>
      <c r="I575" s="152" t="s">
        <v>492</v>
      </c>
      <c r="J575" s="152">
        <v>2</v>
      </c>
      <c r="K575" s="156">
        <v>50</v>
      </c>
      <c r="L575" s="208">
        <f t="shared" si="76"/>
        <v>100</v>
      </c>
      <c r="M575" s="235">
        <f t="shared" si="77"/>
        <v>24.813895781637715</v>
      </c>
      <c r="N575" s="54">
        <f t="shared" si="79"/>
        <v>24.813895781637715</v>
      </c>
      <c r="O575" s="157"/>
    </row>
    <row r="576" spans="1:15" ht="21.75" customHeight="1">
      <c r="A576" s="11"/>
      <c r="B576" s="156" t="s">
        <v>1303</v>
      </c>
      <c r="C576" s="333" t="s">
        <v>544</v>
      </c>
      <c r="D576" s="313" t="s">
        <v>408</v>
      </c>
      <c r="E576" s="313"/>
      <c r="F576" s="314"/>
      <c r="G576" s="299"/>
      <c r="H576" s="235"/>
      <c r="I576" s="313" t="s">
        <v>408</v>
      </c>
      <c r="J576" s="313">
        <v>1</v>
      </c>
      <c r="K576" s="314">
        <v>360</v>
      </c>
      <c r="L576" s="299">
        <f t="shared" si="76"/>
        <v>360</v>
      </c>
      <c r="M576" s="235">
        <f t="shared" si="77"/>
        <v>89.330024813895776</v>
      </c>
      <c r="N576" s="337">
        <f t="shared" si="79"/>
        <v>89.330024813895776</v>
      </c>
      <c r="O576" s="283"/>
    </row>
    <row r="577" spans="1:15" ht="21.75" customHeight="1">
      <c r="A577" s="11"/>
      <c r="B577" s="37" t="s">
        <v>1304</v>
      </c>
      <c r="C577" s="338" t="s">
        <v>603</v>
      </c>
      <c r="D577" s="231" t="s">
        <v>604</v>
      </c>
      <c r="E577" s="231"/>
      <c r="F577" s="37"/>
      <c r="G577" s="232"/>
      <c r="H577" s="202"/>
      <c r="I577" s="231" t="s">
        <v>604</v>
      </c>
      <c r="J577" s="231">
        <v>3</v>
      </c>
      <c r="K577" s="37">
        <v>75</v>
      </c>
      <c r="L577" s="232">
        <f t="shared" si="76"/>
        <v>225</v>
      </c>
      <c r="M577" s="202">
        <f t="shared" si="77"/>
        <v>55.831265508684858</v>
      </c>
      <c r="N577" s="200">
        <f t="shared" si="79"/>
        <v>55.831265508684858</v>
      </c>
      <c r="O577" s="229"/>
    </row>
    <row r="578" spans="1:15" ht="21.75" customHeight="1">
      <c r="B578" s="37" t="s">
        <v>1305</v>
      </c>
      <c r="C578" s="338" t="s">
        <v>887</v>
      </c>
      <c r="D578" s="231" t="s">
        <v>604</v>
      </c>
      <c r="E578" s="231"/>
      <c r="F578" s="37"/>
      <c r="G578" s="232"/>
      <c r="H578" s="202"/>
      <c r="I578" s="231" t="s">
        <v>604</v>
      </c>
      <c r="J578" s="231">
        <v>3</v>
      </c>
      <c r="K578" s="37">
        <v>70</v>
      </c>
      <c r="L578" s="232">
        <f t="shared" si="76"/>
        <v>210</v>
      </c>
      <c r="M578" s="202">
        <f t="shared" si="77"/>
        <v>52.109181141439201</v>
      </c>
      <c r="N578" s="200">
        <f t="shared" si="79"/>
        <v>52.109181141439201</v>
      </c>
      <c r="O578" s="229"/>
    </row>
    <row r="579" spans="1:15" ht="21.75" customHeight="1">
      <c r="B579" s="37" t="s">
        <v>1306</v>
      </c>
      <c r="C579" s="338" t="s">
        <v>610</v>
      </c>
      <c r="D579" s="231" t="s">
        <v>604</v>
      </c>
      <c r="E579" s="231"/>
      <c r="F579" s="37"/>
      <c r="G579" s="232"/>
      <c r="H579" s="202"/>
      <c r="I579" s="231" t="s">
        <v>604</v>
      </c>
      <c r="J579" s="231">
        <v>3</v>
      </c>
      <c r="K579" s="37">
        <v>70</v>
      </c>
      <c r="L579" s="232">
        <f t="shared" si="76"/>
        <v>210</v>
      </c>
      <c r="M579" s="202">
        <f t="shared" si="77"/>
        <v>52.109181141439201</v>
      </c>
      <c r="N579" s="200">
        <f t="shared" si="79"/>
        <v>52.109181141439201</v>
      </c>
      <c r="O579" s="229"/>
    </row>
    <row r="580" spans="1:15" ht="21.75" customHeight="1">
      <c r="B580" s="32" t="s">
        <v>1307</v>
      </c>
      <c r="C580" s="67" t="s">
        <v>751</v>
      </c>
      <c r="D580" s="68"/>
      <c r="E580" s="68"/>
      <c r="F580" s="68"/>
      <c r="G580" s="68"/>
      <c r="H580" s="68"/>
      <c r="I580" s="69"/>
      <c r="J580" s="69"/>
      <c r="K580" s="69"/>
      <c r="L580" s="70"/>
      <c r="M580" s="69"/>
      <c r="N580" s="69">
        <f t="shared" si="79"/>
        <v>0</v>
      </c>
      <c r="O580" s="245"/>
    </row>
    <row r="581" spans="1:15" ht="21.75" customHeight="1">
      <c r="B581" s="151" t="s">
        <v>1308</v>
      </c>
      <c r="C581" s="178" t="s">
        <v>1309</v>
      </c>
      <c r="D581" s="152" t="s">
        <v>400</v>
      </c>
      <c r="E581" s="152"/>
      <c r="F581" s="156"/>
      <c r="G581" s="246"/>
      <c r="H581" s="164"/>
      <c r="I581" s="117"/>
      <c r="J581" s="56"/>
      <c r="K581" s="63"/>
      <c r="L581" s="53"/>
      <c r="M581" s="202"/>
      <c r="N581" s="219">
        <f t="shared" si="79"/>
        <v>0</v>
      </c>
      <c r="O581" s="144"/>
    </row>
    <row r="582" spans="1:15" ht="21.75" customHeight="1">
      <c r="B582" s="151" t="s">
        <v>1310</v>
      </c>
      <c r="C582" s="178" t="s">
        <v>755</v>
      </c>
      <c r="D582" s="150"/>
      <c r="E582" s="152"/>
      <c r="F582" s="156"/>
      <c r="G582" s="246"/>
      <c r="H582" s="164"/>
      <c r="I582" s="117"/>
      <c r="J582" s="56"/>
      <c r="K582" s="63"/>
      <c r="L582" s="53"/>
      <c r="M582" s="202"/>
      <c r="N582" s="219">
        <f t="shared" si="79"/>
        <v>0</v>
      </c>
      <c r="O582" s="144"/>
    </row>
    <row r="583" spans="1:15" ht="21.75" customHeight="1">
      <c r="B583" s="151" t="s">
        <v>1311</v>
      </c>
      <c r="C583" s="178" t="s">
        <v>1312</v>
      </c>
      <c r="D583" s="150"/>
      <c r="E583" s="152"/>
      <c r="F583" s="156"/>
      <c r="G583" s="246"/>
      <c r="H583" s="164"/>
      <c r="I583" s="117"/>
      <c r="J583" s="56"/>
      <c r="K583" s="63"/>
      <c r="L583" s="53"/>
      <c r="M583" s="202"/>
      <c r="N583" s="219">
        <f t="shared" si="79"/>
        <v>0</v>
      </c>
      <c r="O583" s="144"/>
    </row>
    <row r="584" spans="1:15" ht="21.75" customHeight="1">
      <c r="B584" s="151" t="s">
        <v>1313</v>
      </c>
      <c r="C584" s="178" t="s">
        <v>1314</v>
      </c>
      <c r="D584" s="150"/>
      <c r="E584" s="152"/>
      <c r="F584" s="156"/>
      <c r="G584" s="246"/>
      <c r="H584" s="164"/>
      <c r="I584" s="117"/>
      <c r="J584" s="56"/>
      <c r="K584" s="63"/>
      <c r="L584" s="53"/>
      <c r="M584" s="202"/>
      <c r="N584" s="219">
        <f t="shared" si="79"/>
        <v>0</v>
      </c>
      <c r="O584" s="144"/>
    </row>
    <row r="585" spans="1:15" ht="21.75" customHeight="1">
      <c r="B585" s="151" t="s">
        <v>1315</v>
      </c>
      <c r="C585" s="178" t="s">
        <v>1316</v>
      </c>
      <c r="D585" s="150"/>
      <c r="E585" s="152"/>
      <c r="F585" s="156"/>
      <c r="G585" s="246"/>
      <c r="H585" s="164"/>
      <c r="I585" s="117"/>
      <c r="J585" s="56"/>
      <c r="K585" s="63"/>
      <c r="L585" s="53"/>
      <c r="M585" s="202"/>
      <c r="N585" s="219">
        <f t="shared" si="79"/>
        <v>0</v>
      </c>
      <c r="O585" s="144"/>
    </row>
    <row r="586" spans="1:15" ht="21.75" customHeight="1">
      <c r="B586" s="151" t="s">
        <v>1317</v>
      </c>
      <c r="C586" s="178" t="s">
        <v>1318</v>
      </c>
      <c r="D586" s="150"/>
      <c r="E586" s="152"/>
      <c r="F586" s="156"/>
      <c r="G586" s="246"/>
      <c r="H586" s="164"/>
      <c r="I586" s="117"/>
      <c r="J586" s="56"/>
      <c r="K586" s="63"/>
      <c r="L586" s="53"/>
      <c r="M586" s="202"/>
      <c r="N586" s="219">
        <f t="shared" si="79"/>
        <v>0</v>
      </c>
      <c r="O586" s="144"/>
    </row>
    <row r="587" spans="1:15" ht="21.75" customHeight="1">
      <c r="B587" s="151" t="s">
        <v>1319</v>
      </c>
      <c r="C587" s="178" t="s">
        <v>1320</v>
      </c>
      <c r="D587" s="150"/>
      <c r="E587" s="152"/>
      <c r="F587" s="156"/>
      <c r="G587" s="246"/>
      <c r="H587" s="164"/>
      <c r="I587" s="117"/>
      <c r="J587" s="56"/>
      <c r="K587" s="63"/>
      <c r="L587" s="53"/>
      <c r="M587" s="202"/>
      <c r="N587" s="219">
        <f t="shared" si="79"/>
        <v>0</v>
      </c>
      <c r="O587" s="144"/>
    </row>
    <row r="588" spans="1:15" ht="21.75" customHeight="1">
      <c r="B588" s="151" t="s">
        <v>1321</v>
      </c>
      <c r="C588" s="178" t="s">
        <v>1322</v>
      </c>
      <c r="D588" s="150"/>
      <c r="E588" s="152"/>
      <c r="F588" s="156"/>
      <c r="G588" s="246"/>
      <c r="H588" s="164"/>
      <c r="I588" s="117"/>
      <c r="J588" s="56"/>
      <c r="K588" s="63"/>
      <c r="L588" s="53"/>
      <c r="M588" s="202"/>
      <c r="N588" s="219">
        <f t="shared" si="79"/>
        <v>0</v>
      </c>
      <c r="O588" s="144"/>
    </row>
    <row r="589" spans="1:15" ht="21.75" customHeight="1">
      <c r="B589" s="151" t="s">
        <v>1323</v>
      </c>
      <c r="C589" s="178" t="s">
        <v>1324</v>
      </c>
      <c r="D589" s="150"/>
      <c r="E589" s="152"/>
      <c r="F589" s="156"/>
      <c r="G589" s="246"/>
      <c r="H589" s="164"/>
      <c r="I589" s="117"/>
      <c r="J589" s="56"/>
      <c r="K589" s="63"/>
      <c r="L589" s="53"/>
      <c r="M589" s="202"/>
      <c r="N589" s="219">
        <f t="shared" si="79"/>
        <v>0</v>
      </c>
      <c r="O589" s="144"/>
    </row>
    <row r="590" spans="1:15" ht="21.75" customHeight="1">
      <c r="B590" s="151" t="s">
        <v>1325</v>
      </c>
      <c r="C590" s="178" t="s">
        <v>1326</v>
      </c>
      <c r="D590" s="150"/>
      <c r="E590" s="152"/>
      <c r="F590" s="156"/>
      <c r="G590" s="246"/>
      <c r="H590" s="164"/>
      <c r="I590" s="117"/>
      <c r="J590" s="56"/>
      <c r="K590" s="63"/>
      <c r="L590" s="53"/>
      <c r="M590" s="202"/>
      <c r="N590" s="219">
        <f t="shared" si="79"/>
        <v>0</v>
      </c>
      <c r="O590" s="144"/>
    </row>
    <row r="591" spans="1:15" ht="21.75" customHeight="1">
      <c r="B591" s="151" t="s">
        <v>1327</v>
      </c>
      <c r="C591" s="178" t="s">
        <v>1328</v>
      </c>
      <c r="D591" s="150"/>
      <c r="E591" s="152"/>
      <c r="F591" s="156"/>
      <c r="G591" s="246"/>
      <c r="H591" s="164"/>
      <c r="I591" s="117"/>
      <c r="J591" s="56"/>
      <c r="K591" s="63"/>
      <c r="L591" s="53"/>
      <c r="M591" s="202"/>
      <c r="N591" s="219">
        <f t="shared" si="79"/>
        <v>0</v>
      </c>
      <c r="O591" s="144"/>
    </row>
    <row r="592" spans="1:15" ht="21.75" customHeight="1">
      <c r="B592" s="151" t="s">
        <v>1329</v>
      </c>
      <c r="C592" s="178" t="s">
        <v>1330</v>
      </c>
      <c r="D592" s="150"/>
      <c r="E592" s="152"/>
      <c r="F592" s="156"/>
      <c r="G592" s="246"/>
      <c r="H592" s="164"/>
      <c r="I592" s="117"/>
      <c r="J592" s="56"/>
      <c r="K592" s="63"/>
      <c r="L592" s="53"/>
      <c r="M592" s="202"/>
      <c r="N592" s="219">
        <f t="shared" si="79"/>
        <v>0</v>
      </c>
      <c r="O592" s="144"/>
    </row>
    <row r="593" spans="1:15" ht="21.75" customHeight="1">
      <c r="B593" s="151" t="s">
        <v>1331</v>
      </c>
      <c r="C593" s="178" t="s">
        <v>1332</v>
      </c>
      <c r="D593" s="150"/>
      <c r="E593" s="152"/>
      <c r="F593" s="156"/>
      <c r="G593" s="246"/>
      <c r="H593" s="164"/>
      <c r="I593" s="117"/>
      <c r="J593" s="56"/>
      <c r="K593" s="63"/>
      <c r="L593" s="53"/>
      <c r="M593" s="202"/>
      <c r="N593" s="219">
        <f t="shared" si="79"/>
        <v>0</v>
      </c>
      <c r="O593" s="144"/>
    </row>
    <row r="594" spans="1:15" ht="21.75" customHeight="1">
      <c r="B594" s="151" t="s">
        <v>1333</v>
      </c>
      <c r="C594" s="178" t="s">
        <v>1334</v>
      </c>
      <c r="D594" s="150"/>
      <c r="E594" s="152"/>
      <c r="F594" s="156"/>
      <c r="G594" s="246"/>
      <c r="H594" s="164"/>
      <c r="I594" s="117"/>
      <c r="J594" s="56"/>
      <c r="K594" s="63"/>
      <c r="L594" s="53"/>
      <c r="M594" s="202"/>
      <c r="N594" s="219">
        <f t="shared" si="79"/>
        <v>0</v>
      </c>
      <c r="O594" s="144"/>
    </row>
    <row r="595" spans="1:15" ht="21.75" customHeight="1">
      <c r="B595" s="151" t="s">
        <v>1335</v>
      </c>
      <c r="C595" s="178" t="s">
        <v>1336</v>
      </c>
      <c r="D595" s="150"/>
      <c r="E595" s="152"/>
      <c r="F595" s="156"/>
      <c r="G595" s="246"/>
      <c r="H595" s="164"/>
      <c r="I595" s="117"/>
      <c r="J595" s="56"/>
      <c r="K595" s="63"/>
      <c r="L595" s="53"/>
      <c r="M595" s="202"/>
      <c r="N595" s="219">
        <f t="shared" si="79"/>
        <v>0</v>
      </c>
      <c r="O595" s="144"/>
    </row>
    <row r="596" spans="1:15" ht="21.75" customHeight="1">
      <c r="B596" s="151" t="s">
        <v>1337</v>
      </c>
      <c r="C596" s="178" t="s">
        <v>1338</v>
      </c>
      <c r="D596" s="150"/>
      <c r="E596" s="152"/>
      <c r="F596" s="156"/>
      <c r="G596" s="246"/>
      <c r="H596" s="164"/>
      <c r="I596" s="117"/>
      <c r="J596" s="56"/>
      <c r="K596" s="63"/>
      <c r="L596" s="53"/>
      <c r="M596" s="202"/>
      <c r="N596" s="219">
        <f t="shared" si="79"/>
        <v>0</v>
      </c>
      <c r="O596" s="144"/>
    </row>
    <row r="597" spans="1:15" ht="21.75" customHeight="1">
      <c r="B597" s="151" t="s">
        <v>1339</v>
      </c>
      <c r="C597" s="178" t="s">
        <v>1340</v>
      </c>
      <c r="D597" s="150"/>
      <c r="E597" s="152"/>
      <c r="F597" s="156"/>
      <c r="G597" s="246"/>
      <c r="H597" s="164"/>
      <c r="I597" s="117"/>
      <c r="J597" s="56"/>
      <c r="K597" s="63"/>
      <c r="L597" s="53"/>
      <c r="M597" s="202"/>
      <c r="N597" s="219">
        <f t="shared" si="79"/>
        <v>0</v>
      </c>
      <c r="O597" s="144"/>
    </row>
    <row r="598" spans="1:15" ht="21.75" customHeight="1">
      <c r="B598" s="151" t="s">
        <v>1341</v>
      </c>
      <c r="C598" s="178" t="s">
        <v>1342</v>
      </c>
      <c r="D598" s="150"/>
      <c r="E598" s="152"/>
      <c r="F598" s="156"/>
      <c r="G598" s="246"/>
      <c r="H598" s="164"/>
      <c r="I598" s="117"/>
      <c r="J598" s="56"/>
      <c r="K598" s="63"/>
      <c r="L598" s="53"/>
      <c r="M598" s="202"/>
      <c r="N598" s="219">
        <f t="shared" si="79"/>
        <v>0</v>
      </c>
      <c r="O598" s="144"/>
    </row>
    <row r="599" spans="1:15" ht="21.75" customHeight="1">
      <c r="B599" s="151" t="s">
        <v>1343</v>
      </c>
      <c r="C599" s="178" t="s">
        <v>791</v>
      </c>
      <c r="D599" s="150"/>
      <c r="E599" s="152"/>
      <c r="F599" s="156"/>
      <c r="G599" s="246"/>
      <c r="H599" s="164"/>
      <c r="I599" s="117"/>
      <c r="J599" s="56"/>
      <c r="K599" s="63"/>
      <c r="L599" s="53"/>
      <c r="M599" s="202"/>
      <c r="N599" s="219">
        <f t="shared" si="79"/>
        <v>0</v>
      </c>
      <c r="O599" s="144"/>
    </row>
    <row r="600" spans="1:15" ht="21.75" customHeight="1">
      <c r="B600" s="151" t="s">
        <v>1344</v>
      </c>
      <c r="C600" s="178" t="s">
        <v>1345</v>
      </c>
      <c r="D600" s="150"/>
      <c r="E600" s="152"/>
      <c r="F600" s="156"/>
      <c r="G600" s="246"/>
      <c r="H600" s="164"/>
      <c r="I600" s="117"/>
      <c r="J600" s="56"/>
      <c r="K600" s="63"/>
      <c r="L600" s="53"/>
      <c r="M600" s="202"/>
      <c r="N600" s="219">
        <f t="shared" si="79"/>
        <v>0</v>
      </c>
      <c r="O600" s="144"/>
    </row>
    <row r="601" spans="1:15" ht="21.75" customHeight="1">
      <c r="B601" s="151" t="s">
        <v>1346</v>
      </c>
      <c r="C601" s="178" t="s">
        <v>1347</v>
      </c>
      <c r="D601" s="150"/>
      <c r="E601" s="152"/>
      <c r="F601" s="156"/>
      <c r="G601" s="246"/>
      <c r="H601" s="164"/>
      <c r="I601" s="117"/>
      <c r="J601" s="56"/>
      <c r="K601" s="63"/>
      <c r="L601" s="53"/>
      <c r="M601" s="202"/>
      <c r="N601" s="219">
        <f t="shared" si="79"/>
        <v>0</v>
      </c>
      <c r="O601" s="144"/>
    </row>
    <row r="602" spans="1:15" ht="21.75" customHeight="1">
      <c r="B602" s="151" t="s">
        <v>1348</v>
      </c>
      <c r="C602" s="178" t="s">
        <v>1349</v>
      </c>
      <c r="D602" s="150"/>
      <c r="E602" s="152"/>
      <c r="F602" s="156"/>
      <c r="G602" s="246"/>
      <c r="H602" s="164"/>
      <c r="I602" s="117"/>
      <c r="J602" s="56"/>
      <c r="K602" s="63"/>
      <c r="L602" s="53"/>
      <c r="M602" s="202"/>
      <c r="N602" s="219">
        <f t="shared" si="79"/>
        <v>0</v>
      </c>
      <c r="O602" s="144"/>
    </row>
    <row r="603" spans="1:15" ht="21.75" customHeight="1">
      <c r="B603" s="151" t="s">
        <v>1350</v>
      </c>
      <c r="C603" s="178" t="s">
        <v>1351</v>
      </c>
      <c r="D603" s="150"/>
      <c r="E603" s="152"/>
      <c r="F603" s="156"/>
      <c r="G603" s="246"/>
      <c r="H603" s="164"/>
      <c r="I603" s="117"/>
      <c r="J603" s="56"/>
      <c r="K603" s="63"/>
      <c r="L603" s="53"/>
      <c r="M603" s="202"/>
      <c r="N603" s="219">
        <f t="shared" ref="N603:N618" si="80">H603+M603</f>
        <v>0</v>
      </c>
      <c r="O603" s="144"/>
    </row>
    <row r="604" spans="1:15" ht="21.75" customHeight="1">
      <c r="B604" s="151" t="s">
        <v>1352</v>
      </c>
      <c r="C604" s="178" t="s">
        <v>1353</v>
      </c>
      <c r="D604" s="150"/>
      <c r="E604" s="152"/>
      <c r="F604" s="156"/>
      <c r="G604" s="246"/>
      <c r="H604" s="164"/>
      <c r="I604" s="117"/>
      <c r="J604" s="56"/>
      <c r="K604" s="63"/>
      <c r="L604" s="53"/>
      <c r="M604" s="202"/>
      <c r="N604" s="219">
        <f t="shared" si="80"/>
        <v>0</v>
      </c>
      <c r="O604" s="144"/>
    </row>
    <row r="605" spans="1:15" ht="21.75" customHeight="1">
      <c r="B605" s="151" t="s">
        <v>1354</v>
      </c>
      <c r="C605" s="178" t="s">
        <v>1355</v>
      </c>
      <c r="D605" s="150"/>
      <c r="E605" s="152"/>
      <c r="F605" s="156"/>
      <c r="G605" s="246"/>
      <c r="H605" s="164"/>
      <c r="I605" s="117"/>
      <c r="J605" s="56"/>
      <c r="K605" s="63"/>
      <c r="L605" s="53"/>
      <c r="M605" s="202"/>
      <c r="N605" s="219">
        <f t="shared" si="80"/>
        <v>0</v>
      </c>
      <c r="O605" s="144"/>
    </row>
    <row r="606" spans="1:15" ht="21.75" customHeight="1">
      <c r="A606" s="197"/>
      <c r="B606" s="45" t="s">
        <v>1356</v>
      </c>
      <c r="C606" s="341" t="s">
        <v>1357</v>
      </c>
      <c r="D606" s="51" t="s">
        <v>400</v>
      </c>
      <c r="E606" s="51"/>
      <c r="F606" s="52"/>
      <c r="G606" s="65"/>
      <c r="H606" s="249"/>
      <c r="I606" s="51"/>
      <c r="J606" s="51"/>
      <c r="K606" s="52"/>
      <c r="L606" s="65"/>
      <c r="M606" s="65"/>
      <c r="N606" s="204">
        <f t="shared" si="80"/>
        <v>0</v>
      </c>
      <c r="O606" s="157"/>
    </row>
    <row r="607" spans="1:15" ht="21.75" customHeight="1">
      <c r="B607" s="45"/>
      <c r="C607" s="240" t="s">
        <v>489</v>
      </c>
      <c r="D607" s="215" t="s">
        <v>400</v>
      </c>
      <c r="E607" s="215"/>
      <c r="F607" s="210"/>
      <c r="G607" s="216"/>
      <c r="H607" s="249"/>
      <c r="I607" s="215"/>
      <c r="J607" s="215"/>
      <c r="K607" s="210"/>
      <c r="L607" s="216"/>
      <c r="M607" s="264"/>
      <c r="N607" s="218">
        <f t="shared" si="80"/>
        <v>0</v>
      </c>
      <c r="O607" s="157"/>
    </row>
    <row r="608" spans="1:15" ht="21.75" customHeight="1">
      <c r="B608" s="45" t="s">
        <v>1358</v>
      </c>
      <c r="C608" s="341" t="s">
        <v>1359</v>
      </c>
      <c r="D608" s="51" t="s">
        <v>604</v>
      </c>
      <c r="E608" s="51"/>
      <c r="F608" s="52"/>
      <c r="G608" s="65"/>
      <c r="H608" s="249"/>
      <c r="I608" s="51"/>
      <c r="J608" s="51">
        <v>1.5</v>
      </c>
      <c r="K608" s="52">
        <v>75</v>
      </c>
      <c r="L608" s="65">
        <f>J608*K608</f>
        <v>112.5</v>
      </c>
      <c r="M608" s="235">
        <f>L608/$A$5</f>
        <v>27.915632754342429</v>
      </c>
      <c r="N608" s="204">
        <f t="shared" si="80"/>
        <v>27.915632754342429</v>
      </c>
      <c r="O608" s="157"/>
    </row>
    <row r="609" spans="1:15" ht="21.75" customHeight="1">
      <c r="B609" s="45" t="s">
        <v>1360</v>
      </c>
      <c r="C609" s="341" t="s">
        <v>1361</v>
      </c>
      <c r="D609" s="51" t="s">
        <v>604</v>
      </c>
      <c r="E609" s="51"/>
      <c r="F609" s="52"/>
      <c r="G609" s="65"/>
      <c r="H609" s="249"/>
      <c r="I609" s="51"/>
      <c r="J609" s="51">
        <v>3</v>
      </c>
      <c r="K609" s="52">
        <v>70</v>
      </c>
      <c r="L609" s="65">
        <f>J609*K609</f>
        <v>210</v>
      </c>
      <c r="M609" s="235">
        <f>L609/$A$5</f>
        <v>52.109181141439201</v>
      </c>
      <c r="N609" s="204">
        <f t="shared" si="80"/>
        <v>52.109181141439201</v>
      </c>
      <c r="O609" s="157"/>
    </row>
    <row r="610" spans="1:15" ht="21.75" customHeight="1">
      <c r="B610" s="104" t="s">
        <v>1362</v>
      </c>
      <c r="C610" s="105" t="s">
        <v>1363</v>
      </c>
      <c r="D610" s="106"/>
      <c r="E610" s="106"/>
      <c r="F610" s="106"/>
      <c r="G610" s="106"/>
      <c r="H610" s="107"/>
      <c r="I610" s="107"/>
      <c r="J610" s="107"/>
      <c r="K610" s="107"/>
      <c r="L610" s="107"/>
      <c r="M610" s="107"/>
      <c r="N610" s="107">
        <f t="shared" si="80"/>
        <v>0</v>
      </c>
      <c r="O610" s="342"/>
    </row>
    <row r="611" spans="1:15" ht="21.75" customHeight="1">
      <c r="B611" s="45" t="s">
        <v>1364</v>
      </c>
      <c r="C611" s="343" t="s">
        <v>1365</v>
      </c>
      <c r="D611" s="150" t="s">
        <v>492</v>
      </c>
      <c r="E611" s="150"/>
      <c r="F611" s="151"/>
      <c r="G611" s="206"/>
      <c r="H611" s="235"/>
      <c r="I611" s="150" t="s">
        <v>492</v>
      </c>
      <c r="J611" s="150">
        <v>1</v>
      </c>
      <c r="K611" s="151">
        <v>260</v>
      </c>
      <c r="L611" s="206">
        <f t="shared" ref="L611:L616" si="81">J611*K611</f>
        <v>260</v>
      </c>
      <c r="M611" s="235">
        <f t="shared" ref="M611:M616" si="82">L611/$A$5</f>
        <v>64.516129032258064</v>
      </c>
      <c r="N611" s="54">
        <f t="shared" si="80"/>
        <v>64.516129032258064</v>
      </c>
      <c r="O611" s="157"/>
    </row>
    <row r="612" spans="1:15" ht="21.75" customHeight="1">
      <c r="B612" s="45" t="s">
        <v>1366</v>
      </c>
      <c r="C612" s="343" t="s">
        <v>1367</v>
      </c>
      <c r="D612" s="150" t="s">
        <v>492</v>
      </c>
      <c r="E612" s="150"/>
      <c r="F612" s="151"/>
      <c r="G612" s="206"/>
      <c r="H612" s="235"/>
      <c r="I612" s="150" t="s">
        <v>492</v>
      </c>
      <c r="J612" s="150">
        <v>4</v>
      </c>
      <c r="K612" s="151">
        <v>90</v>
      </c>
      <c r="L612" s="206">
        <f t="shared" si="81"/>
        <v>360</v>
      </c>
      <c r="M612" s="235">
        <f t="shared" si="82"/>
        <v>89.330024813895776</v>
      </c>
      <c r="N612" s="54">
        <f t="shared" si="80"/>
        <v>89.330024813895776</v>
      </c>
      <c r="O612" s="157"/>
    </row>
    <row r="613" spans="1:15" ht="21.75" customHeight="1">
      <c r="B613" s="45" t="s">
        <v>1368</v>
      </c>
      <c r="C613" s="343" t="s">
        <v>1369</v>
      </c>
      <c r="D613" s="150" t="s">
        <v>492</v>
      </c>
      <c r="E613" s="150"/>
      <c r="F613" s="151"/>
      <c r="G613" s="206"/>
      <c r="H613" s="235"/>
      <c r="I613" s="150" t="s">
        <v>492</v>
      </c>
      <c r="J613" s="150">
        <v>16</v>
      </c>
      <c r="K613" s="151">
        <v>30</v>
      </c>
      <c r="L613" s="206">
        <f t="shared" si="81"/>
        <v>480</v>
      </c>
      <c r="M613" s="235">
        <f t="shared" si="82"/>
        <v>119.10669975186103</v>
      </c>
      <c r="N613" s="54">
        <f t="shared" si="80"/>
        <v>119.10669975186103</v>
      </c>
      <c r="O613" s="157"/>
    </row>
    <row r="614" spans="1:15" ht="21.75" customHeight="1">
      <c r="A614" s="11"/>
      <c r="B614" s="45" t="s">
        <v>1370</v>
      </c>
      <c r="C614" s="108" t="s">
        <v>1371</v>
      </c>
      <c r="D614" s="47" t="s">
        <v>492</v>
      </c>
      <c r="E614" s="47"/>
      <c r="F614" s="45"/>
      <c r="G614" s="49"/>
      <c r="H614" s="202"/>
      <c r="I614" s="47" t="s">
        <v>492</v>
      </c>
      <c r="J614" s="47">
        <v>1</v>
      </c>
      <c r="K614" s="45">
        <v>239</v>
      </c>
      <c r="L614" s="49">
        <f t="shared" si="81"/>
        <v>239</v>
      </c>
      <c r="M614" s="202">
        <f t="shared" si="82"/>
        <v>59.305210918114142</v>
      </c>
      <c r="N614" s="54">
        <f t="shared" si="80"/>
        <v>59.305210918114142</v>
      </c>
      <c r="O614" s="157"/>
    </row>
    <row r="615" spans="1:15" ht="21.75" customHeight="1">
      <c r="A615" s="11"/>
      <c r="B615" s="45" t="s">
        <v>1372</v>
      </c>
      <c r="C615" s="108" t="s">
        <v>1373</v>
      </c>
      <c r="D615" s="47" t="s">
        <v>492</v>
      </c>
      <c r="E615" s="47"/>
      <c r="F615" s="45"/>
      <c r="G615" s="49"/>
      <c r="H615" s="202"/>
      <c r="I615" s="47" t="s">
        <v>492</v>
      </c>
      <c r="J615" s="47">
        <v>2</v>
      </c>
      <c r="K615" s="45">
        <v>200</v>
      </c>
      <c r="L615" s="49">
        <f t="shared" si="81"/>
        <v>400</v>
      </c>
      <c r="M615" s="202">
        <f t="shared" si="82"/>
        <v>99.25558312655086</v>
      </c>
      <c r="N615" s="54">
        <f t="shared" si="80"/>
        <v>99.25558312655086</v>
      </c>
      <c r="O615" s="157"/>
    </row>
    <row r="616" spans="1:15" ht="21.75" customHeight="1">
      <c r="B616" s="45" t="s">
        <v>1374</v>
      </c>
      <c r="C616" s="108" t="s">
        <v>1375</v>
      </c>
      <c r="D616" s="47" t="s">
        <v>492</v>
      </c>
      <c r="E616" s="47"/>
      <c r="F616" s="45"/>
      <c r="G616" s="49"/>
      <c r="H616" s="202"/>
      <c r="I616" s="47" t="s">
        <v>492</v>
      </c>
      <c r="J616" s="47">
        <v>2</v>
      </c>
      <c r="K616" s="45">
        <v>200</v>
      </c>
      <c r="L616" s="49">
        <f t="shared" si="81"/>
        <v>400</v>
      </c>
      <c r="M616" s="202">
        <f t="shared" si="82"/>
        <v>99.25558312655086</v>
      </c>
      <c r="N616" s="54">
        <f t="shared" si="80"/>
        <v>99.25558312655086</v>
      </c>
      <c r="O616" s="157"/>
    </row>
    <row r="617" spans="1:15" ht="21.75" customHeight="1">
      <c r="B617" s="75" t="s">
        <v>1376</v>
      </c>
      <c r="C617" s="95" t="s">
        <v>1377</v>
      </c>
      <c r="D617" s="110"/>
      <c r="E617" s="110"/>
      <c r="F617" s="110"/>
      <c r="G617" s="110"/>
      <c r="H617" s="261"/>
      <c r="I617" s="110"/>
      <c r="J617" s="110"/>
      <c r="K617" s="110"/>
      <c r="L617" s="110"/>
      <c r="M617" s="110"/>
      <c r="N617" s="110">
        <f t="shared" si="80"/>
        <v>0</v>
      </c>
      <c r="O617" s="260"/>
    </row>
    <row r="618" spans="1:15" ht="21.75" customHeight="1">
      <c r="B618" s="52" t="s">
        <v>1378</v>
      </c>
      <c r="C618" s="94" t="s">
        <v>1379</v>
      </c>
      <c r="D618" s="56"/>
      <c r="E618" s="56"/>
      <c r="F618" s="63"/>
      <c r="G618" s="90"/>
      <c r="H618" s="344"/>
      <c r="I618" s="63" t="s">
        <v>400</v>
      </c>
      <c r="J618" s="63">
        <v>6</v>
      </c>
      <c r="K618" s="345">
        <v>350</v>
      </c>
      <c r="L618" s="65">
        <f>J618*K618</f>
        <v>2100</v>
      </c>
      <c r="M618" s="217">
        <f>L618/3.77</f>
        <v>557.0291777188329</v>
      </c>
      <c r="N618" s="204">
        <f t="shared" si="80"/>
        <v>557.0291777188329</v>
      </c>
      <c r="O618" s="144"/>
    </row>
    <row r="619" spans="1:15" ht="21.75" customHeight="1">
      <c r="B619" s="75" t="s">
        <v>1380</v>
      </c>
      <c r="C619" s="95" t="s">
        <v>1381</v>
      </c>
      <c r="D619" s="110"/>
      <c r="E619" s="110"/>
      <c r="F619" s="110"/>
      <c r="G619" s="110"/>
      <c r="H619" s="110"/>
      <c r="I619" s="110"/>
      <c r="J619" s="110"/>
      <c r="K619" s="110"/>
      <c r="L619" s="110"/>
      <c r="M619" s="110"/>
      <c r="N619" s="110"/>
      <c r="O619" s="260"/>
    </row>
    <row r="620" spans="1:15" ht="21.75" customHeight="1">
      <c r="B620" s="52" t="s">
        <v>395</v>
      </c>
      <c r="C620" s="61"/>
      <c r="D620" s="51"/>
      <c r="E620" s="51"/>
      <c r="F620" s="52"/>
      <c r="G620" s="65"/>
      <c r="H620" s="346"/>
      <c r="I620" s="52"/>
      <c r="J620" s="52"/>
      <c r="K620" s="52"/>
      <c r="L620" s="65"/>
      <c r="M620" s="347"/>
      <c r="N620" s="204"/>
      <c r="O620" s="283"/>
    </row>
    <row r="621" spans="1:15" ht="21.75" customHeight="1">
      <c r="B621" s="184" t="s">
        <v>1382</v>
      </c>
      <c r="C621" s="185"/>
      <c r="D621" s="83" t="s">
        <v>475</v>
      </c>
      <c r="E621" s="186"/>
      <c r="F621" s="187"/>
      <c r="G621" s="82">
        <f>SUM(G474:G620)</f>
        <v>29169.02</v>
      </c>
      <c r="H621" s="99">
        <f>SUM(H474:H620)</f>
        <v>7237.9702233250628</v>
      </c>
      <c r="I621" s="83" t="s">
        <v>476</v>
      </c>
      <c r="J621" s="189"/>
      <c r="K621" s="190"/>
      <c r="L621" s="82">
        <f>SUM(L475:L620)</f>
        <v>62005.000000000007</v>
      </c>
      <c r="M621" s="191">
        <f>SUM(M475:M620)</f>
        <v>15421.793445708907</v>
      </c>
      <c r="N621" s="99">
        <f>SUM(N475:N620)</f>
        <v>22659.763669033993</v>
      </c>
      <c r="O621" s="192">
        <f>N621/N637</f>
        <v>0.14816015464224169</v>
      </c>
    </row>
    <row r="622" spans="1:15" ht="21.75" customHeight="1">
      <c r="B622" s="348" t="s">
        <v>1383</v>
      </c>
      <c r="C622" s="349"/>
      <c r="D622" s="350" t="s">
        <v>475</v>
      </c>
      <c r="E622" s="351"/>
      <c r="F622" s="352"/>
      <c r="G622" s="119">
        <f>G621+G471+G445+G54</f>
        <v>124441.28</v>
      </c>
      <c r="H622" s="120">
        <f>H621+H471+H445+H54</f>
        <v>42547.219389064769</v>
      </c>
      <c r="I622" s="350" t="s">
        <v>476</v>
      </c>
      <c r="J622" s="351"/>
      <c r="K622" s="352"/>
      <c r="L622" s="119">
        <f>L621+L471+L445+L54</f>
        <v>311622.99000000005</v>
      </c>
      <c r="M622" s="120">
        <f>M621+M471+M445+M54</f>
        <v>92414.180029092167</v>
      </c>
      <c r="N622" s="353">
        <f>H622+M622</f>
        <v>134961.39941815694</v>
      </c>
      <c r="O622" s="354">
        <f>N622/N637</f>
        <v>0.88244088069873172</v>
      </c>
    </row>
    <row r="623" spans="1:15" ht="21.75" customHeight="1">
      <c r="B623" s="355" t="s">
        <v>1384</v>
      </c>
      <c r="C623" s="23"/>
      <c r="D623" s="23"/>
      <c r="E623" s="23"/>
      <c r="F623" s="23"/>
      <c r="G623" s="23"/>
      <c r="H623" s="23"/>
      <c r="I623" s="23"/>
      <c r="J623" s="23"/>
      <c r="K623" s="23"/>
      <c r="L623" s="23"/>
      <c r="M623" s="23"/>
      <c r="N623" s="23"/>
      <c r="O623" s="356"/>
    </row>
    <row r="624" spans="1:15" ht="21.75" customHeight="1">
      <c r="B624" s="26" t="s">
        <v>1385</v>
      </c>
      <c r="C624" s="357" t="s">
        <v>1386</v>
      </c>
      <c r="D624" s="358"/>
      <c r="E624" s="358"/>
      <c r="F624" s="358"/>
      <c r="G624" s="358"/>
      <c r="H624" s="358"/>
      <c r="I624" s="358"/>
      <c r="J624" s="358"/>
      <c r="K624" s="358"/>
      <c r="L624" s="358"/>
      <c r="M624" s="358"/>
      <c r="N624" s="358"/>
      <c r="O624" s="359"/>
    </row>
    <row r="625" spans="2:15" ht="21.75" customHeight="1">
      <c r="B625" s="122" t="s">
        <v>214</v>
      </c>
      <c r="C625" s="343" t="s">
        <v>1387</v>
      </c>
      <c r="D625" s="150" t="s">
        <v>400</v>
      </c>
      <c r="E625" s="212">
        <v>8</v>
      </c>
      <c r="F625" s="151">
        <v>255</v>
      </c>
      <c r="G625" s="280"/>
      <c r="H625" s="153">
        <f>E625*F625</f>
        <v>2040</v>
      </c>
      <c r="I625" s="151" t="s">
        <v>400</v>
      </c>
      <c r="J625" s="175">
        <v>12</v>
      </c>
      <c r="K625" s="151">
        <v>255</v>
      </c>
      <c r="L625" s="172"/>
      <c r="M625" s="209">
        <f>J625*K625</f>
        <v>3060</v>
      </c>
      <c r="N625" s="154">
        <f>M625+H625</f>
        <v>5100</v>
      </c>
      <c r="O625" s="360"/>
    </row>
    <row r="626" spans="2:15" ht="21.75" customHeight="1">
      <c r="B626" s="184" t="s">
        <v>1388</v>
      </c>
      <c r="C626" s="185"/>
      <c r="D626" s="83" t="s">
        <v>475</v>
      </c>
      <c r="E626" s="186"/>
      <c r="F626" s="187"/>
      <c r="G626" s="82">
        <f>SUM(G624:G625)</f>
        <v>0</v>
      </c>
      <c r="H626" s="118">
        <f>SUM(H625:H625)</f>
        <v>2040</v>
      </c>
      <c r="I626" s="83" t="s">
        <v>476</v>
      </c>
      <c r="J626" s="189"/>
      <c r="K626" s="190"/>
      <c r="L626" s="82">
        <f>SUM(L624:L625)</f>
        <v>0</v>
      </c>
      <c r="M626" s="191">
        <f>SUM(M625:M625)</f>
        <v>3060</v>
      </c>
      <c r="N626" s="99">
        <f>SUM(N625:N625)</f>
        <v>5100</v>
      </c>
      <c r="O626" s="192">
        <f>N626/N637</f>
        <v>3.3346190177086045E-2</v>
      </c>
    </row>
    <row r="627" spans="2:15" ht="21.75" customHeight="1">
      <c r="B627" s="26" t="s">
        <v>215</v>
      </c>
      <c r="C627" s="357" t="s">
        <v>1389</v>
      </c>
      <c r="D627" s="358"/>
      <c r="E627" s="358"/>
      <c r="F627" s="358"/>
      <c r="G627" s="358"/>
      <c r="H627" s="358"/>
      <c r="I627" s="358"/>
      <c r="J627" s="358"/>
      <c r="K627" s="358"/>
      <c r="L627" s="358"/>
      <c r="M627" s="358"/>
      <c r="N627" s="358"/>
      <c r="O627" s="359"/>
    </row>
    <row r="628" spans="2:15" ht="21.75" customHeight="1">
      <c r="B628" s="52" t="s">
        <v>1390</v>
      </c>
      <c r="C628" s="361" t="s">
        <v>1391</v>
      </c>
      <c r="D628" s="51" t="s">
        <v>400</v>
      </c>
      <c r="E628" s="215">
        <v>9</v>
      </c>
      <c r="F628" s="52">
        <v>52.78</v>
      </c>
      <c r="G628" s="53">
        <f>E628*F628</f>
        <v>475.02</v>
      </c>
      <c r="H628" s="202">
        <f>G628/$A$5</f>
        <v>117.87096774193547</v>
      </c>
      <c r="I628" s="51" t="s">
        <v>400</v>
      </c>
      <c r="J628" s="51">
        <v>12</v>
      </c>
      <c r="K628" s="52">
        <v>52.78</v>
      </c>
      <c r="L628" s="65">
        <f>J628*K628</f>
        <v>633.36</v>
      </c>
      <c r="M628" s="143">
        <f>L628/$A$5</f>
        <v>157.16129032258064</v>
      </c>
      <c r="N628" s="54">
        <f>H628+M628</f>
        <v>275.0322580645161</v>
      </c>
      <c r="O628" s="157"/>
    </row>
    <row r="629" spans="2:15" ht="21.75" customHeight="1">
      <c r="B629" s="156" t="s">
        <v>1392</v>
      </c>
      <c r="C629" s="362" t="s">
        <v>1393</v>
      </c>
      <c r="D629" s="152" t="s">
        <v>400</v>
      </c>
      <c r="E629" s="212">
        <v>8</v>
      </c>
      <c r="F629" s="156">
        <v>110</v>
      </c>
      <c r="G629" s="208">
        <f>E629*F629</f>
        <v>880</v>
      </c>
      <c r="H629" s="235">
        <f>G629/$A$5</f>
        <v>218.36228287841189</v>
      </c>
      <c r="I629" s="152" t="s">
        <v>400</v>
      </c>
      <c r="J629" s="212">
        <v>12</v>
      </c>
      <c r="K629" s="156">
        <v>110</v>
      </c>
      <c r="L629" s="250">
        <f>J629*K629</f>
        <v>1320</v>
      </c>
      <c r="M629" s="363">
        <f>L629/$A$5</f>
        <v>327.54342431761785</v>
      </c>
      <c r="N629" s="154">
        <f>H629+M629</f>
        <v>545.90570719602977</v>
      </c>
      <c r="O629" s="157"/>
    </row>
    <row r="630" spans="2:15" ht="21.75" customHeight="1">
      <c r="B630" s="156" t="s">
        <v>1394</v>
      </c>
      <c r="C630" s="362" t="s">
        <v>1395</v>
      </c>
      <c r="D630" s="152" t="s">
        <v>1396</v>
      </c>
      <c r="E630" s="152">
        <v>1</v>
      </c>
      <c r="F630" s="156">
        <v>591</v>
      </c>
      <c r="G630" s="208">
        <f>E630*F630</f>
        <v>591</v>
      </c>
      <c r="H630" s="235">
        <f>G630/$A$5</f>
        <v>146.65012406947889</v>
      </c>
      <c r="I630" s="152"/>
      <c r="J630" s="152"/>
      <c r="K630" s="156"/>
      <c r="L630" s="250"/>
      <c r="M630" s="363">
        <f>L630/$A$5</f>
        <v>0</v>
      </c>
      <c r="N630" s="154">
        <f>H630+M630</f>
        <v>146.65012406947889</v>
      </c>
      <c r="O630" s="157"/>
    </row>
    <row r="631" spans="2:15" ht="21.75" customHeight="1">
      <c r="B631" s="156" t="s">
        <v>1397</v>
      </c>
      <c r="C631" s="362" t="s">
        <v>1398</v>
      </c>
      <c r="D631" s="152" t="s">
        <v>1399</v>
      </c>
      <c r="E631" s="152">
        <v>1</v>
      </c>
      <c r="F631" s="156">
        <v>205</v>
      </c>
      <c r="G631" s="208">
        <f>E631*F631</f>
        <v>205</v>
      </c>
      <c r="H631" s="235">
        <f>G631/$A$5</f>
        <v>50.868486352357316</v>
      </c>
      <c r="I631" s="152" t="s">
        <v>1399</v>
      </c>
      <c r="J631" s="364">
        <v>2</v>
      </c>
      <c r="K631" s="156">
        <v>205</v>
      </c>
      <c r="L631" s="250">
        <f>J631*K631</f>
        <v>410</v>
      </c>
      <c r="M631" s="363">
        <f>L631/$A$5</f>
        <v>101.73697270471463</v>
      </c>
      <c r="N631" s="154">
        <f>H631+M631</f>
        <v>152.60545905707195</v>
      </c>
      <c r="O631" s="157"/>
    </row>
    <row r="632" spans="2:15" ht="21.75" customHeight="1">
      <c r="B632" s="156" t="s">
        <v>1400</v>
      </c>
      <c r="C632" s="362" t="s">
        <v>1401</v>
      </c>
      <c r="D632" s="152" t="s">
        <v>408</v>
      </c>
      <c r="E632" s="152">
        <v>1</v>
      </c>
      <c r="F632" s="365">
        <v>5340</v>
      </c>
      <c r="G632" s="208"/>
      <c r="H632" s="235">
        <v>5340</v>
      </c>
      <c r="I632" s="152"/>
      <c r="J632" s="152"/>
      <c r="K632" s="156"/>
      <c r="L632" s="250"/>
      <c r="M632" s="363"/>
      <c r="N632" s="154">
        <f>H632+M632</f>
        <v>5340</v>
      </c>
      <c r="O632" s="157"/>
    </row>
    <row r="633" spans="2:15" ht="21.75" customHeight="1">
      <c r="B633" s="52" t="s">
        <v>1402</v>
      </c>
      <c r="C633" s="362" t="s">
        <v>1403</v>
      </c>
      <c r="D633" s="152" t="s">
        <v>1396</v>
      </c>
      <c r="E633" s="152">
        <v>1</v>
      </c>
      <c r="F633" s="156">
        <v>3000</v>
      </c>
      <c r="G633" s="208">
        <f>E633*F633</f>
        <v>3000</v>
      </c>
      <c r="H633" s="235">
        <f>G633/$A$5</f>
        <v>744.41687344913146</v>
      </c>
      <c r="I633" s="152"/>
      <c r="J633" s="152"/>
      <c r="K633" s="156"/>
      <c r="L633" s="250"/>
      <c r="M633" s="363"/>
      <c r="N633" s="154">
        <f>H633</f>
        <v>744.41687344913146</v>
      </c>
      <c r="O633" s="157"/>
    </row>
    <row r="634" spans="2:15" ht="21.75" customHeight="1">
      <c r="B634" s="184" t="s">
        <v>1404</v>
      </c>
      <c r="C634" s="185"/>
      <c r="D634" s="83" t="s">
        <v>475</v>
      </c>
      <c r="E634" s="186"/>
      <c r="F634" s="187"/>
      <c r="G634" s="123">
        <f>SUM(G628:G633)</f>
        <v>5151.0200000000004</v>
      </c>
      <c r="H634" s="99">
        <f>SUM(H628:H633)</f>
        <v>6618.1687344913153</v>
      </c>
      <c r="I634" s="83" t="s">
        <v>476</v>
      </c>
      <c r="J634" s="186"/>
      <c r="K634" s="187"/>
      <c r="L634" s="123">
        <f>SUM(L628:L628)</f>
        <v>633.36</v>
      </c>
      <c r="M634" s="191">
        <f>SUM(M628:M633)</f>
        <v>586.44168734491313</v>
      </c>
      <c r="N634" s="99">
        <f>M634+H634</f>
        <v>7204.6104218362289</v>
      </c>
      <c r="O634" s="192"/>
    </row>
    <row r="635" spans="2:15" ht="21.75" customHeight="1">
      <c r="B635" s="366" t="s">
        <v>1405</v>
      </c>
      <c r="C635" s="367"/>
      <c r="D635" s="350" t="s">
        <v>475</v>
      </c>
      <c r="E635" s="351"/>
      <c r="F635" s="351"/>
      <c r="G635" s="124">
        <f>G626+G634</f>
        <v>5151.0200000000004</v>
      </c>
      <c r="H635" s="368">
        <f>H634+H626</f>
        <v>8658.1687344913153</v>
      </c>
      <c r="I635" s="350" t="s">
        <v>476</v>
      </c>
      <c r="J635" s="351"/>
      <c r="K635" s="351"/>
      <c r="L635" s="124">
        <f>L626+L634</f>
        <v>633.36</v>
      </c>
      <c r="M635" s="369">
        <f>M634+M626</f>
        <v>3646.4416873449131</v>
      </c>
      <c r="N635" s="370">
        <f>M635+H635</f>
        <v>12304.610421836229</v>
      </c>
      <c r="O635" s="371">
        <f>N635/N637</f>
        <v>8.0453309643432516E-2</v>
      </c>
    </row>
    <row r="636" spans="2:15" ht="21.75" customHeight="1">
      <c r="B636" s="372" t="s">
        <v>250</v>
      </c>
      <c r="C636" s="373"/>
      <c r="D636" s="374"/>
      <c r="E636" s="375"/>
      <c r="F636" s="375"/>
      <c r="G636" s="376"/>
      <c r="H636" s="377"/>
      <c r="I636" s="375"/>
      <c r="J636" s="375"/>
      <c r="K636" s="375"/>
      <c r="L636" s="376"/>
      <c r="M636" s="378">
        <f>127637-121962</f>
        <v>5675</v>
      </c>
      <c r="N636" s="379">
        <f>H636+M636</f>
        <v>5675</v>
      </c>
      <c r="O636" s="380">
        <f>N636/N637</f>
        <v>3.7105809657835942E-2</v>
      </c>
    </row>
    <row r="637" spans="2:15" ht="21.75" customHeight="1">
      <c r="B637" s="381" t="s">
        <v>1406</v>
      </c>
      <c r="C637" s="382"/>
      <c r="D637" s="383" t="s">
        <v>1407</v>
      </c>
      <c r="E637" s="384"/>
      <c r="F637" s="384"/>
      <c r="G637" s="385">
        <f>G635+G622</f>
        <v>129592.3</v>
      </c>
      <c r="H637" s="386">
        <f>H635+H622</f>
        <v>51205.388123556084</v>
      </c>
      <c r="I637" s="384" t="s">
        <v>1408</v>
      </c>
      <c r="J637" s="384"/>
      <c r="K637" s="384"/>
      <c r="L637" s="385">
        <f>L622+L635</f>
        <v>312256.35000000003</v>
      </c>
      <c r="M637" s="387">
        <f>M635+M622+M636</f>
        <v>101735.62171643708</v>
      </c>
      <c r="N637" s="388">
        <f>M637+H637</f>
        <v>152941.00983999314</v>
      </c>
      <c r="O637" s="388"/>
    </row>
    <row r="638" spans="2:15" ht="21.75" customHeight="1">
      <c r="M638" s="389"/>
    </row>
    <row r="639" spans="2:15" ht="21.75" customHeight="1">
      <c r="G639" s="390" t="s">
        <v>1409</v>
      </c>
      <c r="H639" s="391">
        <f>+H637-H640</f>
        <v>43553.434157611016</v>
      </c>
      <c r="I639" s="15">
        <v>127637.812903226</v>
      </c>
      <c r="L639" s="390" t="s">
        <v>1409</v>
      </c>
      <c r="M639" s="391">
        <f>+M637-M640</f>
        <v>81155.110379053658</v>
      </c>
      <c r="N639" s="391">
        <f>+N637-N640</f>
        <v>124708.54453666466</v>
      </c>
      <c r="O639" s="389">
        <f>+I639-N639</f>
        <v>2929.268366561344</v>
      </c>
    </row>
    <row r="640" spans="2:15" ht="21.75" customHeight="1">
      <c r="F640" s="11"/>
      <c r="G640" s="392" t="s">
        <v>1410</v>
      </c>
      <c r="H640" s="393">
        <f>SUM(H577:H579,H540,H513:H515,H482,H476,H334:H339,H341,H281:H285,H254,H241,H229,H230,H201,H196:H198,H146,H113:H118,H79,H58)</f>
        <v>7651.9539659450675</v>
      </c>
      <c r="I640" s="15">
        <v>28242.182424916598</v>
      </c>
      <c r="K640" s="11"/>
      <c r="L640" s="392" t="s">
        <v>1410</v>
      </c>
      <c r="M640" s="393">
        <f>SUM(M577:M579,M540,M513:M515,M482,M476,M334:M339,M341,M281:M285,M254,M241,M229,M230,M201,M196:M198,M146,M113:M118,M79,M58)</f>
        <v>20580.511337383421</v>
      </c>
      <c r="N640" s="393">
        <f>SUM(N577:N579,N540,N513:N515,N482,N476,N334:N339,N341,N281:N285,N254,N241,N229,N230,N201,N196:N198,N146,N113:N118,N79,N58)</f>
        <v>28232.465303328485</v>
      </c>
      <c r="O640" s="389">
        <f>+I640-N640</f>
        <v>9.717121588113514</v>
      </c>
    </row>
    <row r="642" spans="9:14" ht="21.75" customHeight="1">
      <c r="I642" s="395">
        <f>SUM(I639:I641)</f>
        <v>155879.9953281426</v>
      </c>
      <c r="M642" s="396" t="s">
        <v>1411</v>
      </c>
      <c r="N642" s="132">
        <f>+N637-N639-N640</f>
        <v>0</v>
      </c>
    </row>
    <row r="643" spans="9:14" ht="21.75" customHeight="1">
      <c r="M643" s="262"/>
      <c r="N643" s="132"/>
    </row>
    <row r="644" spans="9:14" ht="21.75" customHeight="1">
      <c r="M644" t="s">
        <v>1412</v>
      </c>
      <c r="N644">
        <v>4.03</v>
      </c>
    </row>
    <row r="657" spans="7:7" ht="21.75" customHeight="1">
      <c r="G657" t="s">
        <v>92</v>
      </c>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R648"/>
  <sheetViews>
    <sheetView workbookViewId="0"/>
  </sheetViews>
  <sheetFormatPr baseColWidth="10" defaultColWidth="11" defaultRowHeight="14.45" customHeight="1"/>
  <cols>
    <col min="1" max="1" width="8.28515625" customWidth="1"/>
    <col min="2" max="2" width="11" customWidth="1"/>
    <col min="3" max="3" width="48" customWidth="1"/>
    <col min="4" max="4" width="16.85546875" customWidth="1"/>
    <col min="5" max="5" width="11" customWidth="1"/>
    <col min="6" max="6" width="15.5703125" customWidth="1"/>
    <col min="7" max="7" width="15.28515625" customWidth="1"/>
    <col min="8" max="8" width="19.28515625" customWidth="1"/>
    <col min="9" max="9" width="17.7109375" customWidth="1"/>
    <col min="10" max="11" width="11" customWidth="1"/>
    <col min="12" max="12" width="12.5703125" customWidth="1"/>
    <col min="13" max="13" width="12.42578125" customWidth="1"/>
    <col min="14" max="14" width="19" customWidth="1"/>
    <col min="15" max="15" width="11.28515625" customWidth="1"/>
    <col min="16" max="16" width="8.7109375" customWidth="1"/>
    <col min="17" max="17" width="11" customWidth="1"/>
    <col min="18" max="18" width="18.85546875" customWidth="1"/>
    <col min="19" max="19" width="2.140625" customWidth="1"/>
    <col min="20" max="20" width="16.85546875" customWidth="1"/>
    <col min="21" max="21" width="20.140625" customWidth="1"/>
    <col min="22" max="22" width="2.28515625" customWidth="1"/>
    <col min="23" max="23" width="16.85546875" customWidth="1"/>
    <col min="24" max="24" width="21" customWidth="1"/>
    <col min="25" max="25" width="2.7109375" customWidth="1"/>
    <col min="26" max="26" width="16.85546875" customWidth="1"/>
    <col min="27" max="27" width="19.7109375" customWidth="1"/>
    <col min="28" max="28" width="2.42578125" customWidth="1"/>
    <col min="29" max="29" width="16.85546875" customWidth="1"/>
    <col min="30" max="30" width="20.140625" customWidth="1"/>
    <col min="31" max="31" width="2.28515625" customWidth="1"/>
    <col min="32" max="32" width="16.85546875" customWidth="1"/>
    <col min="33" max="33" width="17.42578125" customWidth="1"/>
    <col min="34" max="34" width="2" customWidth="1"/>
    <col min="35" max="35" width="16.85546875" customWidth="1"/>
    <col min="36" max="36" width="17" customWidth="1"/>
    <col min="37" max="37" width="2.7109375" customWidth="1"/>
    <col min="38" max="38" width="16.85546875" customWidth="1"/>
    <col min="39" max="39" width="17.5703125" customWidth="1"/>
    <col min="40" max="40" width="3.7109375" customWidth="1"/>
    <col min="41" max="41" width="22.85546875" customWidth="1"/>
    <col min="42" max="42" width="22.28515625" customWidth="1"/>
    <col min="43" max="43" width="16.28515625" customWidth="1"/>
    <col min="44" max="44" width="11" customWidth="1"/>
  </cols>
  <sheetData>
    <row r="1" spans="1:42" ht="15">
      <c r="R1" s="15"/>
      <c r="U1" s="15"/>
      <c r="X1" s="15"/>
      <c r="AA1" s="15"/>
      <c r="AD1" s="15"/>
      <c r="AG1" s="15"/>
      <c r="AJ1" s="15"/>
      <c r="AM1" s="15"/>
      <c r="AO1" s="15"/>
      <c r="AP1" s="15"/>
    </row>
    <row r="2" spans="1:42" ht="15.75">
      <c r="D2" s="1249" t="s">
        <v>376</v>
      </c>
      <c r="E2" s="1249"/>
      <c r="F2" s="1249"/>
      <c r="G2" s="1249"/>
      <c r="H2" s="16"/>
      <c r="I2" s="1249" t="s">
        <v>377</v>
      </c>
      <c r="J2" s="1249"/>
      <c r="K2" s="1249"/>
      <c r="L2" s="1249"/>
      <c r="M2" s="136"/>
      <c r="N2" s="1250" t="s">
        <v>378</v>
      </c>
      <c r="O2" s="1251" t="s">
        <v>379</v>
      </c>
      <c r="Q2" s="1248" t="s">
        <v>1413</v>
      </c>
      <c r="R2" s="1248"/>
      <c r="T2" s="1248" t="s">
        <v>1414</v>
      </c>
      <c r="U2" s="1248"/>
      <c r="W2" s="1248" t="s">
        <v>1415</v>
      </c>
      <c r="X2" s="1248"/>
      <c r="Z2" s="1248" t="s">
        <v>1416</v>
      </c>
      <c r="AA2" s="1248"/>
      <c r="AC2" s="1248" t="s">
        <v>1417</v>
      </c>
      <c r="AD2" s="1248"/>
      <c r="AF2" s="1248" t="s">
        <v>1418</v>
      </c>
      <c r="AG2" s="1248"/>
      <c r="AI2" s="1248" t="s">
        <v>1419</v>
      </c>
      <c r="AJ2" s="1248"/>
      <c r="AL2" s="1248" t="s">
        <v>1420</v>
      </c>
      <c r="AM2" s="1248"/>
      <c r="AO2" s="15"/>
      <c r="AP2" s="15"/>
    </row>
    <row r="3" spans="1:42" ht="47.25">
      <c r="A3" s="14" t="s">
        <v>380</v>
      </c>
      <c r="B3" s="18" t="s">
        <v>381</v>
      </c>
      <c r="C3" s="17" t="s">
        <v>382</v>
      </c>
      <c r="D3" s="19" t="s">
        <v>383</v>
      </c>
      <c r="E3" s="19" t="s">
        <v>384</v>
      </c>
      <c r="F3" s="20" t="s">
        <v>385</v>
      </c>
      <c r="G3" s="19" t="s">
        <v>386</v>
      </c>
      <c r="H3" s="21" t="s">
        <v>387</v>
      </c>
      <c r="I3" s="19" t="s">
        <v>388</v>
      </c>
      <c r="J3" s="19" t="s">
        <v>384</v>
      </c>
      <c r="K3" s="20" t="s">
        <v>385</v>
      </c>
      <c r="L3" s="22" t="s">
        <v>386</v>
      </c>
      <c r="M3" s="17" t="s">
        <v>387</v>
      </c>
      <c r="N3" s="1250"/>
      <c r="O3" s="1251"/>
      <c r="Q3" s="397" t="s">
        <v>1421</v>
      </c>
      <c r="R3" s="398" t="s">
        <v>1422</v>
      </c>
      <c r="T3" s="397" t="s">
        <v>1421</v>
      </c>
      <c r="U3" s="398" t="s">
        <v>1422</v>
      </c>
      <c r="W3" s="397" t="s">
        <v>1423</v>
      </c>
      <c r="X3" s="398" t="s">
        <v>1423</v>
      </c>
      <c r="Z3" s="397" t="s">
        <v>1424</v>
      </c>
      <c r="AA3" s="398" t="s">
        <v>1424</v>
      </c>
      <c r="AC3" s="397" t="s">
        <v>1425</v>
      </c>
      <c r="AD3" s="398" t="s">
        <v>1425</v>
      </c>
      <c r="AF3" s="397" t="s">
        <v>1426</v>
      </c>
      <c r="AG3" s="397" t="s">
        <v>1426</v>
      </c>
      <c r="AI3" s="397" t="s">
        <v>1427</v>
      </c>
      <c r="AJ3" s="397" t="s">
        <v>1427</v>
      </c>
      <c r="AL3" s="397" t="s">
        <v>1428</v>
      </c>
      <c r="AM3" s="397" t="s">
        <v>1428</v>
      </c>
      <c r="AO3" s="398" t="s">
        <v>204</v>
      </c>
      <c r="AP3" s="398" t="s">
        <v>237</v>
      </c>
    </row>
    <row r="4" spans="1:42" ht="15.75">
      <c r="A4" s="14" t="s">
        <v>389</v>
      </c>
      <c r="B4" s="23" t="s">
        <v>390</v>
      </c>
      <c r="C4" s="23"/>
      <c r="D4" s="23"/>
      <c r="E4" s="23"/>
      <c r="F4" s="23"/>
      <c r="G4" s="23"/>
      <c r="H4" s="23"/>
      <c r="I4" s="23"/>
      <c r="J4" s="23"/>
      <c r="K4" s="23"/>
      <c r="L4" s="23"/>
      <c r="M4" s="24"/>
      <c r="N4" s="24"/>
      <c r="O4" s="139"/>
      <c r="Q4" s="9" t="s">
        <v>1429</v>
      </c>
      <c r="R4" s="25" t="s">
        <v>1430</v>
      </c>
      <c r="T4" s="9" t="s">
        <v>1429</v>
      </c>
      <c r="U4" s="25" t="s">
        <v>1430</v>
      </c>
      <c r="W4" s="9" t="s">
        <v>1429</v>
      </c>
      <c r="X4" s="25" t="s">
        <v>1430</v>
      </c>
      <c r="Z4" s="9" t="s">
        <v>1429</v>
      </c>
      <c r="AA4" s="25" t="s">
        <v>1430</v>
      </c>
      <c r="AC4" s="9" t="s">
        <v>1429</v>
      </c>
      <c r="AD4" s="25" t="s">
        <v>1430</v>
      </c>
      <c r="AF4" s="9" t="s">
        <v>1429</v>
      </c>
      <c r="AG4" s="25" t="s">
        <v>1430</v>
      </c>
      <c r="AI4" s="9" t="s">
        <v>1429</v>
      </c>
      <c r="AJ4" s="25" t="s">
        <v>1430</v>
      </c>
      <c r="AL4" s="9" t="s">
        <v>1429</v>
      </c>
      <c r="AM4" s="25" t="s">
        <v>1430</v>
      </c>
      <c r="AO4" s="25" t="s">
        <v>1430</v>
      </c>
      <c r="AP4" s="25" t="s">
        <v>1430</v>
      </c>
    </row>
    <row r="5" spans="1:42" ht="39" customHeight="1">
      <c r="A5">
        <v>4.03</v>
      </c>
      <c r="B5" s="26" t="s">
        <v>211</v>
      </c>
      <c r="C5" s="1246" t="s">
        <v>391</v>
      </c>
      <c r="D5" s="1246"/>
      <c r="E5" s="1246"/>
      <c r="F5" s="1246"/>
      <c r="G5" s="1246"/>
      <c r="H5" s="1246"/>
      <c r="I5" s="1246"/>
      <c r="J5" s="1246"/>
      <c r="K5" s="1246"/>
      <c r="L5" s="1246"/>
      <c r="M5" s="1246"/>
      <c r="N5" s="1246"/>
      <c r="O5" s="1246"/>
      <c r="Q5" s="9"/>
      <c r="R5" s="25"/>
      <c r="T5" s="9"/>
      <c r="U5" s="25"/>
      <c r="W5" s="9"/>
      <c r="X5" s="25"/>
      <c r="Z5" s="9"/>
      <c r="AA5" s="25"/>
      <c r="AC5" s="9"/>
      <c r="AD5" s="25"/>
      <c r="AF5" s="9"/>
      <c r="AG5" s="25"/>
      <c r="AI5" s="9"/>
      <c r="AJ5" s="25"/>
      <c r="AL5" s="9"/>
      <c r="AM5" s="25"/>
      <c r="AO5" s="25"/>
      <c r="AP5" s="25"/>
    </row>
    <row r="6" spans="1:42" ht="15.75">
      <c r="B6" s="75" t="s">
        <v>392</v>
      </c>
      <c r="C6" s="1239" t="s">
        <v>393</v>
      </c>
      <c r="D6" s="1239"/>
      <c r="E6" s="1239"/>
      <c r="F6" s="1239"/>
      <c r="G6" s="1239"/>
      <c r="H6" s="1239"/>
      <c r="I6" s="1239"/>
      <c r="J6" s="1239"/>
      <c r="K6" s="1239"/>
      <c r="L6" s="1239"/>
      <c r="M6" s="1239"/>
      <c r="N6" s="1239"/>
      <c r="O6" s="1239"/>
      <c r="Q6" s="9"/>
      <c r="R6" s="85">
        <f>+R7</f>
        <v>0</v>
      </c>
      <c r="T6" s="9"/>
      <c r="U6" s="86">
        <f>+U7</f>
        <v>0</v>
      </c>
      <c r="W6" s="9"/>
      <c r="X6" s="86">
        <f>+X7</f>
        <v>0</v>
      </c>
      <c r="Z6" s="9"/>
      <c r="AA6" s="86">
        <f>+AA7</f>
        <v>0</v>
      </c>
      <c r="AC6" s="9"/>
      <c r="AD6" s="85">
        <f>+AD7</f>
        <v>0</v>
      </c>
      <c r="AF6" s="9"/>
      <c r="AG6" s="85">
        <f>+AG7</f>
        <v>0</v>
      </c>
      <c r="AI6" s="9"/>
      <c r="AJ6" s="85">
        <f>+AJ7</f>
        <v>0</v>
      </c>
      <c r="AL6" s="9"/>
      <c r="AM6" s="85">
        <f>+AM7</f>
        <v>0</v>
      </c>
      <c r="AO6" s="86">
        <f>+AO7</f>
        <v>0</v>
      </c>
      <c r="AP6" s="86">
        <f>+AP7</f>
        <v>0</v>
      </c>
    </row>
    <row r="7" spans="1:42" ht="15.75">
      <c r="B7" s="45" t="s">
        <v>394</v>
      </c>
      <c r="C7" s="87" t="s">
        <v>395</v>
      </c>
      <c r="D7" s="48"/>
      <c r="E7" s="48"/>
      <c r="F7" s="66"/>
      <c r="G7" s="88"/>
      <c r="H7" s="89"/>
      <c r="I7" s="56"/>
      <c r="J7" s="56"/>
      <c r="K7" s="63"/>
      <c r="L7" s="90"/>
      <c r="M7" s="143"/>
      <c r="N7" s="54">
        <f>G7+L7</f>
        <v>0</v>
      </c>
      <c r="O7" s="144"/>
      <c r="Q7" s="9"/>
      <c r="R7" s="25"/>
      <c r="T7" s="9"/>
      <c r="U7" s="25"/>
      <c r="W7" s="9"/>
      <c r="X7" s="25"/>
      <c r="Z7" s="9"/>
      <c r="AA7" s="25"/>
      <c r="AC7" s="9"/>
      <c r="AD7" s="25"/>
      <c r="AF7" s="9"/>
      <c r="AG7" s="25"/>
      <c r="AI7" s="9"/>
      <c r="AJ7" s="25"/>
      <c r="AL7" s="9"/>
      <c r="AM7" s="25"/>
      <c r="AO7" s="25"/>
      <c r="AP7" s="25"/>
    </row>
    <row r="8" spans="1:42" ht="15.75">
      <c r="B8" s="75" t="s">
        <v>396</v>
      </c>
      <c r="C8" s="1247" t="s">
        <v>397</v>
      </c>
      <c r="D8" s="1247"/>
      <c r="E8" s="1247"/>
      <c r="F8" s="1247"/>
      <c r="G8" s="1247"/>
      <c r="H8" s="1247"/>
      <c r="I8" s="1247"/>
      <c r="J8" s="1247"/>
      <c r="K8" s="1247"/>
      <c r="L8" s="1247"/>
      <c r="M8" s="1247"/>
      <c r="N8" s="1247"/>
      <c r="O8" s="1247"/>
      <c r="Q8" s="9"/>
      <c r="R8" s="85">
        <f>SUM(R9:R17)</f>
        <v>1579</v>
      </c>
      <c r="T8" s="9"/>
      <c r="U8" s="86">
        <f>SUM(U9:U17)</f>
        <v>3103.43</v>
      </c>
      <c r="W8" s="9"/>
      <c r="X8" s="86">
        <f>SUM(X9:X17)</f>
        <v>76</v>
      </c>
      <c r="Z8" s="9"/>
      <c r="AA8" s="86">
        <f>SUM(AA9:AA17)</f>
        <v>0</v>
      </c>
      <c r="AC8" s="9"/>
      <c r="AD8" s="85">
        <f>SUM(AD9:AD17)</f>
        <v>0</v>
      </c>
      <c r="AF8" s="9"/>
      <c r="AG8" s="85">
        <f>SUM(AG9:AG17)</f>
        <v>0</v>
      </c>
      <c r="AI8" s="9"/>
      <c r="AJ8" s="85">
        <f>SUM(AJ9:AJ17)</f>
        <v>0</v>
      </c>
      <c r="AL8" s="9"/>
      <c r="AM8" s="85">
        <f>SUM(AM9:AM17)</f>
        <v>0</v>
      </c>
      <c r="AO8" s="86">
        <f>SUM(AO9:AO17)</f>
        <v>4758.43</v>
      </c>
      <c r="AP8" s="86">
        <f>SUM(AP9:AP17)</f>
        <v>6795.57</v>
      </c>
    </row>
    <row r="9" spans="1:42" ht="15.75">
      <c r="B9" s="45" t="s">
        <v>398</v>
      </c>
      <c r="C9" s="146" t="s">
        <v>399</v>
      </c>
      <c r="D9" s="147" t="s">
        <v>400</v>
      </c>
      <c r="E9" s="147">
        <v>2</v>
      </c>
      <c r="F9" s="148">
        <v>496</v>
      </c>
      <c r="G9" s="47"/>
      <c r="H9" s="149">
        <f t="shared" ref="H9:H17" si="0">E9*F9</f>
        <v>992</v>
      </c>
      <c r="I9" s="150" t="s">
        <v>400</v>
      </c>
      <c r="J9" s="150">
        <v>2</v>
      </c>
      <c r="K9" s="151">
        <v>496</v>
      </c>
      <c r="L9" s="152"/>
      <c r="M9" s="153">
        <f t="shared" ref="M9:M17" si="1">J9*K9</f>
        <v>992</v>
      </c>
      <c r="N9" s="154">
        <f t="shared" ref="N9:N17" si="2">H9+M9</f>
        <v>1984</v>
      </c>
      <c r="O9" s="144"/>
      <c r="Q9" s="10"/>
      <c r="R9" s="25">
        <f>+F9</f>
        <v>496</v>
      </c>
      <c r="T9" s="10"/>
      <c r="U9" s="25">
        <f>F9</f>
        <v>496</v>
      </c>
      <c r="W9" s="10"/>
      <c r="X9" s="25"/>
      <c r="Z9" s="10"/>
      <c r="AA9" s="25"/>
      <c r="AC9" s="10"/>
      <c r="AD9" s="25"/>
      <c r="AF9" s="10"/>
      <c r="AG9" s="25"/>
      <c r="AI9" s="10"/>
      <c r="AJ9" s="25"/>
      <c r="AL9" s="10"/>
      <c r="AM9" s="25"/>
      <c r="AO9" s="25">
        <f t="shared" ref="AO9:AO17" si="3">+R9+U9+X9+AA9+AD9+AG9+AJ9+AM9</f>
        <v>992</v>
      </c>
      <c r="AP9" s="25">
        <f t="shared" ref="AP9:AP17" si="4">+N9-AO9</f>
        <v>992</v>
      </c>
    </row>
    <row r="10" spans="1:42" ht="15.75">
      <c r="B10" s="52" t="s">
        <v>401</v>
      </c>
      <c r="C10" s="155" t="s">
        <v>402</v>
      </c>
      <c r="D10" s="152" t="s">
        <v>400</v>
      </c>
      <c r="E10" s="150">
        <v>2</v>
      </c>
      <c r="F10" s="151">
        <v>620</v>
      </c>
      <c r="G10" s="47"/>
      <c r="H10" s="149">
        <f t="shared" si="0"/>
        <v>1240</v>
      </c>
      <c r="I10" s="150" t="s">
        <v>400</v>
      </c>
      <c r="J10" s="150">
        <v>2</v>
      </c>
      <c r="K10" s="156">
        <v>620</v>
      </c>
      <c r="L10" s="152"/>
      <c r="M10" s="149">
        <f t="shared" si="1"/>
        <v>1240</v>
      </c>
      <c r="N10" s="154">
        <f t="shared" si="2"/>
        <v>2480</v>
      </c>
      <c r="O10" s="157"/>
      <c r="Q10" s="10"/>
      <c r="R10" s="25"/>
      <c r="T10" s="10"/>
      <c r="U10" s="25">
        <f>F10</f>
        <v>620</v>
      </c>
      <c r="W10" s="10"/>
      <c r="X10" s="25"/>
      <c r="Z10" s="10"/>
      <c r="AA10" s="25"/>
      <c r="AC10" s="10"/>
      <c r="AD10" s="25"/>
      <c r="AF10" s="10"/>
      <c r="AG10" s="25"/>
      <c r="AI10" s="10"/>
      <c r="AJ10" s="25"/>
      <c r="AL10" s="10"/>
      <c r="AM10" s="25"/>
      <c r="AO10" s="25">
        <f t="shared" si="3"/>
        <v>620</v>
      </c>
      <c r="AP10" s="25">
        <f t="shared" si="4"/>
        <v>1860</v>
      </c>
    </row>
    <row r="11" spans="1:42" ht="15.75">
      <c r="A11" s="11"/>
      <c r="B11" s="52" t="s">
        <v>403</v>
      </c>
      <c r="C11" s="155" t="s">
        <v>404</v>
      </c>
      <c r="D11" s="152" t="s">
        <v>405</v>
      </c>
      <c r="E11" s="150">
        <v>30</v>
      </c>
      <c r="F11" s="151">
        <v>15</v>
      </c>
      <c r="G11" s="47"/>
      <c r="H11" s="149">
        <f t="shared" si="0"/>
        <v>450</v>
      </c>
      <c r="I11" s="150" t="s">
        <v>405</v>
      </c>
      <c r="J11" s="150">
        <v>30</v>
      </c>
      <c r="K11" s="156">
        <v>15</v>
      </c>
      <c r="L11" s="152"/>
      <c r="M11" s="149">
        <f t="shared" si="1"/>
        <v>450</v>
      </c>
      <c r="N11" s="154">
        <f t="shared" si="2"/>
        <v>900</v>
      </c>
      <c r="O11" s="157"/>
      <c r="Q11" s="10"/>
      <c r="R11" s="25"/>
      <c r="T11" s="10"/>
      <c r="U11" s="25">
        <f>H11</f>
        <v>450</v>
      </c>
      <c r="W11" s="10"/>
      <c r="X11" s="25"/>
      <c r="Z11" s="10"/>
      <c r="AA11" s="25"/>
      <c r="AC11" s="10"/>
      <c r="AD11" s="25"/>
      <c r="AF11" s="10"/>
      <c r="AG11" s="25"/>
      <c r="AI11" s="10"/>
      <c r="AJ11" s="25"/>
      <c r="AL11" s="10"/>
      <c r="AM11" s="25"/>
      <c r="AO11" s="25">
        <f t="shared" si="3"/>
        <v>450</v>
      </c>
      <c r="AP11" s="25">
        <f t="shared" si="4"/>
        <v>450</v>
      </c>
    </row>
    <row r="12" spans="1:42" ht="15.75">
      <c r="A12" s="11"/>
      <c r="B12" s="52" t="s">
        <v>406</v>
      </c>
      <c r="C12" s="155" t="s">
        <v>407</v>
      </c>
      <c r="D12" s="152" t="s">
        <v>408</v>
      </c>
      <c r="E12" s="150">
        <v>6</v>
      </c>
      <c r="F12" s="151">
        <v>30</v>
      </c>
      <c r="G12" s="47"/>
      <c r="H12" s="149">
        <f t="shared" si="0"/>
        <v>180</v>
      </c>
      <c r="I12" s="150" t="s">
        <v>408</v>
      </c>
      <c r="J12" s="150">
        <v>6</v>
      </c>
      <c r="K12" s="156">
        <v>30</v>
      </c>
      <c r="L12" s="152"/>
      <c r="M12" s="149">
        <f t="shared" si="1"/>
        <v>180</v>
      </c>
      <c r="N12" s="154">
        <f t="shared" si="2"/>
        <v>360</v>
      </c>
      <c r="O12" s="157"/>
      <c r="Q12" s="10"/>
      <c r="R12" s="25"/>
      <c r="T12" s="10"/>
      <c r="U12" s="25">
        <f>H12</f>
        <v>180</v>
      </c>
      <c r="W12" s="10"/>
      <c r="X12" s="25"/>
      <c r="Z12" s="10"/>
      <c r="AA12" s="25"/>
      <c r="AC12" s="10"/>
      <c r="AD12" s="25"/>
      <c r="AF12" s="10"/>
      <c r="AG12" s="25"/>
      <c r="AI12" s="10"/>
      <c r="AJ12" s="25"/>
      <c r="AL12" s="10"/>
      <c r="AM12" s="25"/>
      <c r="AO12" s="25">
        <f t="shared" si="3"/>
        <v>180</v>
      </c>
      <c r="AP12" s="25">
        <f t="shared" si="4"/>
        <v>180</v>
      </c>
    </row>
    <row r="13" spans="1:42" ht="15.75">
      <c r="B13" s="52" t="s">
        <v>409</v>
      </c>
      <c r="C13" s="155" t="s">
        <v>410</v>
      </c>
      <c r="D13" s="152" t="s">
        <v>408</v>
      </c>
      <c r="E13" s="150">
        <v>1</v>
      </c>
      <c r="F13" s="158">
        <v>1329</v>
      </c>
      <c r="G13" s="150"/>
      <c r="H13" s="149">
        <f t="shared" si="0"/>
        <v>1329</v>
      </c>
      <c r="I13" s="150" t="s">
        <v>408</v>
      </c>
      <c r="J13" s="150">
        <v>1</v>
      </c>
      <c r="K13" s="159">
        <v>1329</v>
      </c>
      <c r="L13" s="152"/>
      <c r="M13" s="149">
        <f t="shared" si="1"/>
        <v>1329</v>
      </c>
      <c r="N13" s="154">
        <f t="shared" si="2"/>
        <v>2658</v>
      </c>
      <c r="O13" s="157"/>
      <c r="Q13" s="10"/>
      <c r="R13" s="25">
        <f>1579-R9</f>
        <v>1083</v>
      </c>
      <c r="T13" s="10"/>
      <c r="U13" s="25">
        <v>315.43</v>
      </c>
      <c r="W13" s="10"/>
      <c r="X13" s="25"/>
      <c r="Z13" s="10"/>
      <c r="AA13" s="25"/>
      <c r="AC13" s="10"/>
      <c r="AD13" s="25"/>
      <c r="AF13" s="10"/>
      <c r="AG13" s="25"/>
      <c r="AI13" s="10"/>
      <c r="AJ13" s="25"/>
      <c r="AL13" s="10"/>
      <c r="AM13" s="25"/>
      <c r="AO13" s="25">
        <f t="shared" si="3"/>
        <v>1398.43</v>
      </c>
      <c r="AP13" s="25">
        <f t="shared" si="4"/>
        <v>1259.57</v>
      </c>
    </row>
    <row r="14" spans="1:42" ht="15.75">
      <c r="B14" s="52" t="s">
        <v>411</v>
      </c>
      <c r="C14" s="61" t="s">
        <v>412</v>
      </c>
      <c r="D14" s="51" t="s">
        <v>413</v>
      </c>
      <c r="E14" s="47">
        <v>6</v>
      </c>
      <c r="F14" s="45">
        <v>80</v>
      </c>
      <c r="G14" s="47"/>
      <c r="H14" s="50">
        <f t="shared" si="0"/>
        <v>480</v>
      </c>
      <c r="I14" s="47" t="s">
        <v>413</v>
      </c>
      <c r="J14" s="47">
        <v>6</v>
      </c>
      <c r="K14" s="52">
        <v>80</v>
      </c>
      <c r="L14" s="51"/>
      <c r="M14" s="50">
        <f t="shared" si="1"/>
        <v>480</v>
      </c>
      <c r="N14" s="54">
        <f t="shared" si="2"/>
        <v>960</v>
      </c>
      <c r="O14" s="157"/>
      <c r="Q14" s="10"/>
      <c r="R14" s="25"/>
      <c r="T14" s="10"/>
      <c r="U14" s="25">
        <f>80*3</f>
        <v>240</v>
      </c>
      <c r="W14" s="10"/>
      <c r="X14" s="25"/>
      <c r="Z14" s="10"/>
      <c r="AA14" s="25"/>
      <c r="AC14" s="10"/>
      <c r="AD14" s="25"/>
      <c r="AF14" s="10"/>
      <c r="AG14" s="25"/>
      <c r="AI14" s="10"/>
      <c r="AJ14" s="25"/>
      <c r="AL14" s="10"/>
      <c r="AM14" s="25"/>
      <c r="AO14" s="25">
        <f t="shared" si="3"/>
        <v>240</v>
      </c>
      <c r="AP14" s="25">
        <f t="shared" si="4"/>
        <v>720</v>
      </c>
    </row>
    <row r="15" spans="1:42" ht="15.75">
      <c r="B15" s="52" t="s">
        <v>414</v>
      </c>
      <c r="C15" s="61" t="s">
        <v>415</v>
      </c>
      <c r="D15" s="51" t="s">
        <v>416</v>
      </c>
      <c r="E15" s="47">
        <v>6</v>
      </c>
      <c r="F15" s="45">
        <v>26</v>
      </c>
      <c r="G15" s="47"/>
      <c r="H15" s="50">
        <f t="shared" si="0"/>
        <v>156</v>
      </c>
      <c r="I15" s="47" t="s">
        <v>416</v>
      </c>
      <c r="J15" s="47">
        <v>6</v>
      </c>
      <c r="K15" s="52">
        <v>26</v>
      </c>
      <c r="L15" s="51"/>
      <c r="M15" s="50">
        <f t="shared" si="1"/>
        <v>156</v>
      </c>
      <c r="N15" s="54">
        <f t="shared" si="2"/>
        <v>312</v>
      </c>
      <c r="O15" s="157"/>
      <c r="Q15" s="10"/>
      <c r="R15" s="25"/>
      <c r="T15" s="10"/>
      <c r="U15" s="25">
        <f>F15*2</f>
        <v>52</v>
      </c>
      <c r="W15" s="10"/>
      <c r="X15" s="25">
        <f>+F15</f>
        <v>26</v>
      </c>
      <c r="Z15" s="10"/>
      <c r="AA15" s="25"/>
      <c r="AC15" s="10"/>
      <c r="AD15" s="25"/>
      <c r="AF15" s="10"/>
      <c r="AG15" s="25"/>
      <c r="AI15" s="10"/>
      <c r="AJ15" s="25"/>
      <c r="AL15" s="10"/>
      <c r="AM15" s="25"/>
      <c r="AO15" s="25">
        <f t="shared" si="3"/>
        <v>78</v>
      </c>
      <c r="AP15" s="25">
        <f t="shared" si="4"/>
        <v>234</v>
      </c>
    </row>
    <row r="16" spans="1:42" ht="15.75">
      <c r="B16" s="52" t="s">
        <v>417</v>
      </c>
      <c r="C16" s="155" t="s">
        <v>418</v>
      </c>
      <c r="D16" s="152" t="s">
        <v>413</v>
      </c>
      <c r="E16" s="150">
        <v>6</v>
      </c>
      <c r="F16" s="151">
        <v>50</v>
      </c>
      <c r="G16" s="47"/>
      <c r="H16" s="149">
        <f t="shared" si="0"/>
        <v>300</v>
      </c>
      <c r="I16" s="150" t="s">
        <v>413</v>
      </c>
      <c r="J16" s="150">
        <v>6</v>
      </c>
      <c r="K16" s="156">
        <v>50</v>
      </c>
      <c r="L16" s="152"/>
      <c r="M16" s="149">
        <f t="shared" si="1"/>
        <v>300</v>
      </c>
      <c r="N16" s="154">
        <f t="shared" si="2"/>
        <v>600</v>
      </c>
      <c r="O16" s="157"/>
      <c r="Q16" s="10"/>
      <c r="R16" s="25"/>
      <c r="T16" s="10"/>
      <c r="U16" s="25">
        <f>F16*2</f>
        <v>100</v>
      </c>
      <c r="W16" s="10"/>
      <c r="X16" s="25">
        <f>+F16</f>
        <v>50</v>
      </c>
      <c r="Z16" s="10"/>
      <c r="AA16" s="25"/>
      <c r="AC16" s="10"/>
      <c r="AD16" s="25"/>
      <c r="AF16" s="10"/>
      <c r="AG16" s="25"/>
      <c r="AI16" s="10"/>
      <c r="AJ16" s="25"/>
      <c r="AL16" s="10"/>
      <c r="AM16" s="25"/>
      <c r="AO16" s="25">
        <f t="shared" si="3"/>
        <v>150</v>
      </c>
      <c r="AP16" s="25">
        <f t="shared" si="4"/>
        <v>450</v>
      </c>
    </row>
    <row r="17" spans="1:42" ht="15.75">
      <c r="B17" s="52" t="s">
        <v>419</v>
      </c>
      <c r="C17" s="160" t="s">
        <v>420</v>
      </c>
      <c r="D17" s="152" t="s">
        <v>408</v>
      </c>
      <c r="E17" s="152">
        <v>1</v>
      </c>
      <c r="F17" s="156">
        <v>650</v>
      </c>
      <c r="G17" s="152"/>
      <c r="H17" s="149">
        <f t="shared" si="0"/>
        <v>650</v>
      </c>
      <c r="I17" s="152" t="s">
        <v>408</v>
      </c>
      <c r="J17" s="152">
        <v>1</v>
      </c>
      <c r="K17" s="156">
        <v>650</v>
      </c>
      <c r="L17" s="152"/>
      <c r="M17" s="149">
        <f t="shared" si="1"/>
        <v>650</v>
      </c>
      <c r="N17" s="154">
        <f t="shared" si="2"/>
        <v>1300</v>
      </c>
      <c r="O17" s="157"/>
      <c r="Q17" s="10"/>
      <c r="R17" s="25"/>
      <c r="T17" s="10"/>
      <c r="U17" s="25">
        <f>H17</f>
        <v>650</v>
      </c>
      <c r="W17" s="10"/>
      <c r="X17" s="25"/>
      <c r="Z17" s="10"/>
      <c r="AA17" s="25"/>
      <c r="AC17" s="10"/>
      <c r="AD17" s="25"/>
      <c r="AF17" s="10"/>
      <c r="AG17" s="25"/>
      <c r="AI17" s="10"/>
      <c r="AJ17" s="25"/>
      <c r="AL17" s="10"/>
      <c r="AM17" s="25"/>
      <c r="AO17" s="25">
        <f t="shared" si="3"/>
        <v>650</v>
      </c>
      <c r="AP17" s="25">
        <f t="shared" si="4"/>
        <v>650</v>
      </c>
    </row>
    <row r="18" spans="1:42" ht="15.75">
      <c r="B18" s="75" t="s">
        <v>421</v>
      </c>
      <c r="C18" s="28" t="s">
        <v>422</v>
      </c>
      <c r="D18" s="29"/>
      <c r="E18" s="29"/>
      <c r="F18" s="29"/>
      <c r="G18" s="29"/>
      <c r="H18" s="30"/>
      <c r="I18" s="29"/>
      <c r="J18" s="29"/>
      <c r="K18" s="29"/>
      <c r="L18" s="29"/>
      <c r="M18" s="29"/>
      <c r="N18" s="29"/>
      <c r="O18" s="142"/>
      <c r="Q18" s="9"/>
      <c r="R18" s="85">
        <f>SUM(R19:R25)</f>
        <v>0</v>
      </c>
      <c r="T18" s="9"/>
      <c r="U18" s="86">
        <f>SUM(U19:U25)</f>
        <v>1335</v>
      </c>
      <c r="W18" s="9"/>
      <c r="X18" s="86">
        <f>SUM(X19:X25)</f>
        <v>0</v>
      </c>
      <c r="Z18" s="9"/>
      <c r="AA18" s="86">
        <f>SUM(AA19:AA25)</f>
        <v>0</v>
      </c>
      <c r="AC18" s="9"/>
      <c r="AD18" s="85">
        <f>SUM(AD19:AD25)</f>
        <v>0</v>
      </c>
      <c r="AF18" s="9"/>
      <c r="AG18" s="85">
        <f>SUM(AG19:AG25)</f>
        <v>0</v>
      </c>
      <c r="AI18" s="9"/>
      <c r="AJ18" s="85">
        <f>SUM(AJ19:AJ25)</f>
        <v>0</v>
      </c>
      <c r="AL18" s="9"/>
      <c r="AM18" s="85">
        <f>SUM(AM19:AM25)</f>
        <v>0</v>
      </c>
      <c r="AO18" s="86">
        <f>SUM(AO19:AO25)</f>
        <v>1335</v>
      </c>
      <c r="AP18" s="86">
        <f>SUM(AP19:AP25)</f>
        <v>1355</v>
      </c>
    </row>
    <row r="19" spans="1:42" ht="15.75">
      <c r="B19" s="52" t="s">
        <v>423</v>
      </c>
      <c r="C19" s="160" t="s">
        <v>424</v>
      </c>
      <c r="D19" s="161" t="s">
        <v>413</v>
      </c>
      <c r="E19" s="161">
        <v>3</v>
      </c>
      <c r="F19" s="162">
        <v>75</v>
      </c>
      <c r="G19" s="56"/>
      <c r="H19" s="163">
        <f t="shared" ref="H19:H25" si="5">E19*F19</f>
        <v>225</v>
      </c>
      <c r="I19" s="152" t="s">
        <v>413</v>
      </c>
      <c r="J19" s="152">
        <v>3</v>
      </c>
      <c r="K19" s="156">
        <v>75</v>
      </c>
      <c r="L19" s="152"/>
      <c r="M19" s="164">
        <f t="shared" ref="M19:M25" si="6">J19*K19</f>
        <v>225</v>
      </c>
      <c r="N19" s="154">
        <f t="shared" ref="N19:N25" si="7">H19+M19</f>
        <v>450</v>
      </c>
      <c r="O19" s="144"/>
      <c r="Q19" s="9"/>
      <c r="R19" s="25"/>
      <c r="T19" s="9"/>
      <c r="U19" s="25"/>
      <c r="W19" s="9"/>
      <c r="X19" s="25"/>
      <c r="Z19" s="9"/>
      <c r="AA19" s="25"/>
      <c r="AC19" s="9"/>
      <c r="AD19" s="25"/>
      <c r="AF19" s="9"/>
      <c r="AG19" s="25"/>
      <c r="AI19" s="9"/>
      <c r="AJ19" s="25"/>
      <c r="AL19" s="9"/>
      <c r="AM19" s="25"/>
      <c r="AO19" s="25">
        <f t="shared" ref="AO19:AO25" si="8">+R19+U19+X19+AA19+AD19+AG19+AJ19+AM19</f>
        <v>0</v>
      </c>
      <c r="AP19" s="25">
        <f t="shared" ref="AP19:AP25" si="9">+N19-AO19</f>
        <v>450</v>
      </c>
    </row>
    <row r="20" spans="1:42" ht="15.75">
      <c r="B20" s="52" t="s">
        <v>425</v>
      </c>
      <c r="C20" s="160" t="s">
        <v>426</v>
      </c>
      <c r="D20" s="161" t="s">
        <v>413</v>
      </c>
      <c r="E20" s="161">
        <v>2</v>
      </c>
      <c r="F20" s="162">
        <v>75</v>
      </c>
      <c r="G20" s="56"/>
      <c r="H20" s="163">
        <f t="shared" si="5"/>
        <v>150</v>
      </c>
      <c r="I20" s="161" t="s">
        <v>413</v>
      </c>
      <c r="J20" s="161">
        <v>2</v>
      </c>
      <c r="K20" s="162">
        <v>75</v>
      </c>
      <c r="L20" s="161"/>
      <c r="M20" s="163">
        <f t="shared" si="6"/>
        <v>150</v>
      </c>
      <c r="N20" s="154">
        <f t="shared" si="7"/>
        <v>300</v>
      </c>
      <c r="O20" s="144"/>
      <c r="Q20" s="9"/>
      <c r="R20" s="25"/>
      <c r="T20" s="9"/>
      <c r="U20" s="25"/>
      <c r="W20" s="9"/>
      <c r="X20" s="25"/>
      <c r="Z20" s="9"/>
      <c r="AA20" s="25"/>
      <c r="AC20" s="9"/>
      <c r="AD20" s="25"/>
      <c r="AF20" s="9"/>
      <c r="AG20" s="25"/>
      <c r="AI20" s="9"/>
      <c r="AJ20" s="25"/>
      <c r="AL20" s="9"/>
      <c r="AM20" s="25"/>
      <c r="AO20" s="25">
        <f t="shared" si="8"/>
        <v>0</v>
      </c>
      <c r="AP20" s="25">
        <f t="shared" si="9"/>
        <v>300</v>
      </c>
    </row>
    <row r="21" spans="1:42" ht="15.75">
      <c r="A21" s="11"/>
      <c r="B21" s="52" t="s">
        <v>427</v>
      </c>
      <c r="C21" s="93" t="s">
        <v>428</v>
      </c>
      <c r="D21" s="56" t="s">
        <v>408</v>
      </c>
      <c r="E21" s="56">
        <v>1</v>
      </c>
      <c r="F21" s="63">
        <v>120</v>
      </c>
      <c r="G21" s="56"/>
      <c r="H21" s="58">
        <f t="shared" si="5"/>
        <v>120</v>
      </c>
      <c r="I21" s="56" t="s">
        <v>408</v>
      </c>
      <c r="J21" s="56">
        <v>1</v>
      </c>
      <c r="K21" s="63">
        <v>100</v>
      </c>
      <c r="L21" s="56"/>
      <c r="M21" s="58">
        <f t="shared" si="6"/>
        <v>100</v>
      </c>
      <c r="N21" s="54">
        <f t="shared" si="7"/>
        <v>220</v>
      </c>
      <c r="O21" s="144"/>
      <c r="Q21" s="9"/>
      <c r="R21" s="25"/>
      <c r="T21" s="9"/>
      <c r="U21" s="25"/>
      <c r="W21" s="9"/>
      <c r="X21" s="25"/>
      <c r="Z21" s="9"/>
      <c r="AA21" s="25"/>
      <c r="AC21" s="9"/>
      <c r="AD21" s="25"/>
      <c r="AF21" s="9"/>
      <c r="AG21" s="25"/>
      <c r="AI21" s="9"/>
      <c r="AJ21" s="25"/>
      <c r="AL21" s="9"/>
      <c r="AM21" s="25"/>
      <c r="AO21" s="25">
        <f t="shared" si="8"/>
        <v>0</v>
      </c>
      <c r="AP21" s="25">
        <f t="shared" si="9"/>
        <v>220</v>
      </c>
    </row>
    <row r="22" spans="1:42" ht="15.75">
      <c r="A22" s="11"/>
      <c r="B22" s="52" t="s">
        <v>429</v>
      </c>
      <c r="C22" s="61" t="s">
        <v>412</v>
      </c>
      <c r="D22" s="56" t="s">
        <v>413</v>
      </c>
      <c r="E22" s="56">
        <v>5</v>
      </c>
      <c r="F22" s="63">
        <v>80</v>
      </c>
      <c r="G22" s="56"/>
      <c r="H22" s="58">
        <f t="shared" si="5"/>
        <v>400</v>
      </c>
      <c r="I22" s="56" t="s">
        <v>413</v>
      </c>
      <c r="J22" s="56">
        <v>5</v>
      </c>
      <c r="K22" s="63">
        <v>80</v>
      </c>
      <c r="L22" s="56"/>
      <c r="M22" s="58">
        <f t="shared" si="6"/>
        <v>400</v>
      </c>
      <c r="N22" s="54">
        <f t="shared" si="7"/>
        <v>800</v>
      </c>
      <c r="O22" s="144"/>
      <c r="Q22" s="9"/>
      <c r="R22" s="25"/>
      <c r="T22" s="9"/>
      <c r="U22" s="25"/>
      <c r="W22" s="9"/>
      <c r="X22" s="25"/>
      <c r="Z22" s="9"/>
      <c r="AA22" s="25"/>
      <c r="AC22" s="9"/>
      <c r="AD22" s="25"/>
      <c r="AF22" s="9"/>
      <c r="AG22" s="25"/>
      <c r="AI22" s="9"/>
      <c r="AJ22" s="25"/>
      <c r="AL22" s="9"/>
      <c r="AM22" s="25"/>
      <c r="AO22" s="25">
        <f t="shared" si="8"/>
        <v>0</v>
      </c>
      <c r="AP22" s="25">
        <f t="shared" si="9"/>
        <v>800</v>
      </c>
    </row>
    <row r="23" spans="1:42" ht="15.75">
      <c r="B23" s="52" t="s">
        <v>430</v>
      </c>
      <c r="C23" s="61" t="s">
        <v>415</v>
      </c>
      <c r="D23" s="56" t="s">
        <v>416</v>
      </c>
      <c r="E23" s="56">
        <v>5</v>
      </c>
      <c r="F23" s="63">
        <v>26</v>
      </c>
      <c r="G23" s="56"/>
      <c r="H23" s="58">
        <f t="shared" si="5"/>
        <v>130</v>
      </c>
      <c r="I23" s="56" t="s">
        <v>416</v>
      </c>
      <c r="J23" s="56">
        <v>5</v>
      </c>
      <c r="K23" s="63">
        <v>26</v>
      </c>
      <c r="L23" s="56"/>
      <c r="M23" s="58">
        <f t="shared" si="6"/>
        <v>130</v>
      </c>
      <c r="N23" s="54">
        <f t="shared" si="7"/>
        <v>260</v>
      </c>
      <c r="O23" s="144"/>
      <c r="Q23" s="9"/>
      <c r="R23" s="25"/>
      <c r="T23" s="9"/>
      <c r="U23" s="25"/>
      <c r="W23" s="9"/>
      <c r="X23" s="25"/>
      <c r="Z23" s="9"/>
      <c r="AA23" s="25"/>
      <c r="AC23" s="9"/>
      <c r="AD23" s="25"/>
      <c r="AF23" s="9"/>
      <c r="AG23" s="25"/>
      <c r="AI23" s="9"/>
      <c r="AJ23" s="25"/>
      <c r="AL23" s="9"/>
      <c r="AM23" s="25"/>
      <c r="AO23" s="25">
        <f t="shared" si="8"/>
        <v>0</v>
      </c>
      <c r="AP23" s="25">
        <f t="shared" si="9"/>
        <v>260</v>
      </c>
    </row>
    <row r="24" spans="1:42" ht="15.75">
      <c r="B24" s="52" t="s">
        <v>431</v>
      </c>
      <c r="C24" s="155" t="s">
        <v>418</v>
      </c>
      <c r="D24" s="161" t="s">
        <v>413</v>
      </c>
      <c r="E24" s="161">
        <v>5</v>
      </c>
      <c r="F24" s="162">
        <v>50</v>
      </c>
      <c r="G24" s="56"/>
      <c r="H24" s="163">
        <f t="shared" si="5"/>
        <v>250</v>
      </c>
      <c r="I24" s="161" t="s">
        <v>413</v>
      </c>
      <c r="J24" s="161">
        <v>5</v>
      </c>
      <c r="K24" s="162">
        <v>50</v>
      </c>
      <c r="L24" s="161"/>
      <c r="M24" s="163">
        <f t="shared" si="6"/>
        <v>250</v>
      </c>
      <c r="N24" s="154">
        <f t="shared" si="7"/>
        <v>500</v>
      </c>
      <c r="O24" s="144"/>
      <c r="Q24" s="9"/>
      <c r="R24" s="25"/>
      <c r="T24" s="9"/>
      <c r="U24" s="25"/>
      <c r="W24" s="9"/>
      <c r="X24" s="25"/>
      <c r="Z24" s="9"/>
      <c r="AA24" s="25"/>
      <c r="AC24" s="9"/>
      <c r="AD24" s="25"/>
      <c r="AF24" s="9"/>
      <c r="AG24" s="25"/>
      <c r="AI24" s="9"/>
      <c r="AJ24" s="25"/>
      <c r="AL24" s="9"/>
      <c r="AM24" s="25"/>
      <c r="AO24" s="25">
        <f t="shared" si="8"/>
        <v>0</v>
      </c>
      <c r="AP24" s="25">
        <f t="shared" si="9"/>
        <v>500</v>
      </c>
    </row>
    <row r="25" spans="1:42" ht="15.75">
      <c r="B25" s="52" t="s">
        <v>432</v>
      </c>
      <c r="C25" s="160" t="s">
        <v>433</v>
      </c>
      <c r="D25" s="152" t="s">
        <v>408</v>
      </c>
      <c r="E25" s="152">
        <v>1</v>
      </c>
      <c r="F25" s="156">
        <v>80</v>
      </c>
      <c r="G25" s="56"/>
      <c r="H25" s="163">
        <f t="shared" si="5"/>
        <v>80</v>
      </c>
      <c r="I25" s="152" t="s">
        <v>408</v>
      </c>
      <c r="J25" s="152">
        <v>1</v>
      </c>
      <c r="K25" s="156">
        <v>80</v>
      </c>
      <c r="L25" s="161"/>
      <c r="M25" s="163">
        <f t="shared" si="6"/>
        <v>80</v>
      </c>
      <c r="N25" s="154">
        <f t="shared" si="7"/>
        <v>160</v>
      </c>
      <c r="O25" s="157"/>
      <c r="Q25" s="10"/>
      <c r="R25" s="25"/>
      <c r="T25" s="10"/>
      <c r="U25" s="25">
        <f>SUM(M19:M25)</f>
        <v>1335</v>
      </c>
      <c r="W25" s="10"/>
      <c r="X25" s="25">
        <f>SUM(P19:P25)</f>
        <v>0</v>
      </c>
      <c r="Z25" s="10"/>
      <c r="AA25" s="25"/>
      <c r="AC25" s="10"/>
      <c r="AD25" s="25"/>
      <c r="AF25" s="10"/>
      <c r="AG25" s="25"/>
      <c r="AI25" s="10"/>
      <c r="AJ25" s="25"/>
      <c r="AL25" s="10"/>
      <c r="AM25" s="25"/>
      <c r="AO25" s="25">
        <f t="shared" si="8"/>
        <v>1335</v>
      </c>
      <c r="AP25" s="25">
        <f t="shared" si="9"/>
        <v>-1175</v>
      </c>
    </row>
    <row r="26" spans="1:42" ht="15.75">
      <c r="B26" s="75" t="s">
        <v>434</v>
      </c>
      <c r="C26" s="28" t="s">
        <v>435</v>
      </c>
      <c r="D26" s="29"/>
      <c r="E26" s="29"/>
      <c r="F26" s="29"/>
      <c r="G26" s="29"/>
      <c r="H26" s="30"/>
      <c r="I26" s="29"/>
      <c r="J26" s="29"/>
      <c r="K26" s="29"/>
      <c r="L26" s="29"/>
      <c r="M26" s="29"/>
      <c r="N26" s="29"/>
      <c r="O26" s="142"/>
      <c r="Q26" s="9"/>
      <c r="R26" s="85">
        <f>SUM(R27:R33)</f>
        <v>0</v>
      </c>
      <c r="T26" s="9"/>
      <c r="U26" s="86">
        <f>SUM(U27:U33)</f>
        <v>0</v>
      </c>
      <c r="W26" s="9"/>
      <c r="X26" s="86">
        <f>SUM(X27:X33)</f>
        <v>0</v>
      </c>
      <c r="Z26" s="9"/>
      <c r="AA26" s="86">
        <f>SUM(AA27:AA33)</f>
        <v>0</v>
      </c>
      <c r="AC26" s="9"/>
      <c r="AD26" s="85">
        <f>SUM(AD27:AD33)</f>
        <v>0</v>
      </c>
      <c r="AF26" s="9"/>
      <c r="AG26" s="85">
        <f>SUM(AG27:AG33)</f>
        <v>0</v>
      </c>
      <c r="AI26" s="9"/>
      <c r="AJ26" s="85">
        <f>SUM(AJ27:AJ33)</f>
        <v>0</v>
      </c>
      <c r="AL26" s="9"/>
      <c r="AM26" s="85">
        <f>SUM(AM27:AM33)</f>
        <v>0</v>
      </c>
      <c r="AO26" s="86">
        <f>SUM(AO27:AO33)</f>
        <v>0</v>
      </c>
      <c r="AP26" s="86">
        <f>SUM(AP27:AP33)</f>
        <v>4452</v>
      </c>
    </row>
    <row r="27" spans="1:42" ht="15.75">
      <c r="B27" s="52" t="s">
        <v>436</v>
      </c>
      <c r="C27" s="165" t="s">
        <v>437</v>
      </c>
      <c r="D27" s="161"/>
      <c r="E27" s="161"/>
      <c r="F27" s="162"/>
      <c r="G27" s="161"/>
      <c r="H27" s="163"/>
      <c r="I27" s="152" t="s">
        <v>413</v>
      </c>
      <c r="J27" s="152">
        <v>28</v>
      </c>
      <c r="K27" s="167">
        <v>36</v>
      </c>
      <c r="L27" s="152"/>
      <c r="M27" s="164">
        <f t="shared" ref="M27:M33" si="10">J27*K27</f>
        <v>1008</v>
      </c>
      <c r="N27" s="154">
        <f t="shared" ref="N27:N33" si="11">M27+H27</f>
        <v>1008</v>
      </c>
      <c r="O27" s="144"/>
      <c r="Q27" s="9"/>
      <c r="R27" s="25"/>
      <c r="T27" s="9"/>
      <c r="U27" s="25"/>
      <c r="W27" s="9"/>
      <c r="X27" s="25"/>
      <c r="Z27" s="9"/>
      <c r="AA27" s="25"/>
      <c r="AC27" s="9"/>
      <c r="AD27" s="25"/>
      <c r="AF27" s="9"/>
      <c r="AG27" s="25"/>
      <c r="AI27" s="9"/>
      <c r="AJ27" s="25"/>
      <c r="AL27" s="9"/>
      <c r="AM27" s="25"/>
      <c r="AO27" s="25">
        <f t="shared" ref="AO27:AO33" si="12">+R27+U27+X27+AA27+AD27+AG27+AJ27+AM27</f>
        <v>0</v>
      </c>
      <c r="AP27" s="25">
        <f t="shared" ref="AP27:AP33" si="13">+N27-AO27</f>
        <v>1008</v>
      </c>
    </row>
    <row r="28" spans="1:42" ht="15.75">
      <c r="B28" s="52" t="s">
        <v>438</v>
      </c>
      <c r="C28" s="168" t="s">
        <v>439</v>
      </c>
      <c r="D28" s="161"/>
      <c r="E28" s="161"/>
      <c r="F28" s="162"/>
      <c r="G28" s="161"/>
      <c r="H28" s="163"/>
      <c r="I28" s="161" t="s">
        <v>413</v>
      </c>
      <c r="J28" s="161">
        <v>20</v>
      </c>
      <c r="K28" s="169">
        <v>40</v>
      </c>
      <c r="L28" s="161"/>
      <c r="M28" s="163">
        <f t="shared" si="10"/>
        <v>800</v>
      </c>
      <c r="N28" s="154">
        <f t="shared" si="11"/>
        <v>800</v>
      </c>
      <c r="O28" s="144"/>
      <c r="Q28" s="9"/>
      <c r="R28" s="25"/>
      <c r="T28" s="9"/>
      <c r="U28" s="25"/>
      <c r="W28" s="9"/>
      <c r="X28" s="25"/>
      <c r="Z28" s="9"/>
      <c r="AA28" s="25"/>
      <c r="AC28" s="9"/>
      <c r="AD28" s="25"/>
      <c r="AF28" s="9"/>
      <c r="AG28" s="25"/>
      <c r="AI28" s="9"/>
      <c r="AJ28" s="25"/>
      <c r="AL28" s="9"/>
      <c r="AM28" s="25"/>
      <c r="AO28" s="25">
        <f t="shared" si="12"/>
        <v>0</v>
      </c>
      <c r="AP28" s="25">
        <f t="shared" si="13"/>
        <v>800</v>
      </c>
    </row>
    <row r="29" spans="1:42" ht="15.75">
      <c r="B29" s="52" t="s">
        <v>440</v>
      </c>
      <c r="C29" s="160" t="s">
        <v>428</v>
      </c>
      <c r="D29" s="161"/>
      <c r="E29" s="161"/>
      <c r="F29" s="162"/>
      <c r="G29" s="161"/>
      <c r="H29" s="163"/>
      <c r="I29" s="161" t="s">
        <v>408</v>
      </c>
      <c r="J29" s="161">
        <v>4</v>
      </c>
      <c r="K29" s="162">
        <v>280</v>
      </c>
      <c r="L29" s="161"/>
      <c r="M29" s="163">
        <f t="shared" si="10"/>
        <v>1120</v>
      </c>
      <c r="N29" s="154">
        <f t="shared" si="11"/>
        <v>1120</v>
      </c>
      <c r="O29" s="144"/>
      <c r="Q29" s="9"/>
      <c r="R29" s="25"/>
      <c r="T29" s="9"/>
      <c r="U29" s="25"/>
      <c r="W29" s="9"/>
      <c r="X29" s="25"/>
      <c r="Z29" s="9"/>
      <c r="AA29" s="25"/>
      <c r="AC29" s="9"/>
      <c r="AD29" s="25"/>
      <c r="AF29" s="9"/>
      <c r="AG29" s="25"/>
      <c r="AI29" s="9"/>
      <c r="AJ29" s="25"/>
      <c r="AL29" s="9"/>
      <c r="AM29" s="25"/>
      <c r="AO29" s="25">
        <f t="shared" si="12"/>
        <v>0</v>
      </c>
      <c r="AP29" s="25">
        <f t="shared" si="13"/>
        <v>1120</v>
      </c>
    </row>
    <row r="30" spans="1:42" ht="15.75">
      <c r="B30" s="52" t="s">
        <v>441</v>
      </c>
      <c r="C30" s="61" t="s">
        <v>412</v>
      </c>
      <c r="D30" s="56"/>
      <c r="E30" s="56"/>
      <c r="F30" s="63"/>
      <c r="G30" s="56"/>
      <c r="H30" s="58"/>
      <c r="I30" s="56" t="s">
        <v>413</v>
      </c>
      <c r="J30" s="56">
        <v>4</v>
      </c>
      <c r="K30" s="63">
        <v>80</v>
      </c>
      <c r="L30" s="56"/>
      <c r="M30" s="58">
        <f t="shared" si="10"/>
        <v>320</v>
      </c>
      <c r="N30" s="54">
        <f t="shared" si="11"/>
        <v>320</v>
      </c>
      <c r="O30" s="144"/>
      <c r="Q30" s="9"/>
      <c r="R30" s="25"/>
      <c r="T30" s="9"/>
      <c r="U30" s="25"/>
      <c r="W30" s="9"/>
      <c r="X30" s="25"/>
      <c r="Z30" s="9"/>
      <c r="AA30" s="25"/>
      <c r="AC30" s="9"/>
      <c r="AD30" s="25"/>
      <c r="AF30" s="9"/>
      <c r="AG30" s="25"/>
      <c r="AI30" s="9"/>
      <c r="AJ30" s="25"/>
      <c r="AL30" s="9"/>
      <c r="AM30" s="25"/>
      <c r="AO30" s="25">
        <f t="shared" si="12"/>
        <v>0</v>
      </c>
      <c r="AP30" s="25">
        <f t="shared" si="13"/>
        <v>320</v>
      </c>
    </row>
    <row r="31" spans="1:42" ht="15.75">
      <c r="B31" s="52" t="s">
        <v>442</v>
      </c>
      <c r="C31" s="61" t="s">
        <v>415</v>
      </c>
      <c r="D31" s="56"/>
      <c r="E31" s="56"/>
      <c r="F31" s="63"/>
      <c r="G31" s="56"/>
      <c r="H31" s="58"/>
      <c r="I31" s="56" t="s">
        <v>416</v>
      </c>
      <c r="J31" s="56">
        <v>4</v>
      </c>
      <c r="K31" s="63">
        <v>26</v>
      </c>
      <c r="L31" s="56"/>
      <c r="M31" s="58">
        <f t="shared" si="10"/>
        <v>104</v>
      </c>
      <c r="N31" s="54">
        <f t="shared" si="11"/>
        <v>104</v>
      </c>
      <c r="O31" s="144"/>
      <c r="Q31" s="9"/>
      <c r="R31" s="25"/>
      <c r="T31" s="9"/>
      <c r="U31" s="25"/>
      <c r="W31" s="9"/>
      <c r="X31" s="25"/>
      <c r="Z31" s="9"/>
      <c r="AA31" s="25"/>
      <c r="AC31" s="9"/>
      <c r="AD31" s="25"/>
      <c r="AF31" s="9"/>
      <c r="AG31" s="25"/>
      <c r="AI31" s="9"/>
      <c r="AJ31" s="25"/>
      <c r="AL31" s="9"/>
      <c r="AM31" s="25"/>
      <c r="AO31" s="25">
        <f t="shared" si="12"/>
        <v>0</v>
      </c>
      <c r="AP31" s="25">
        <f t="shared" si="13"/>
        <v>104</v>
      </c>
    </row>
    <row r="32" spans="1:42" ht="15.75">
      <c r="A32" s="11"/>
      <c r="B32" s="52" t="s">
        <v>443</v>
      </c>
      <c r="C32" s="155" t="s">
        <v>418</v>
      </c>
      <c r="D32" s="161"/>
      <c r="E32" s="161"/>
      <c r="F32" s="162"/>
      <c r="G32" s="161"/>
      <c r="H32" s="163"/>
      <c r="I32" s="161" t="s">
        <v>413</v>
      </c>
      <c r="J32" s="161">
        <v>4</v>
      </c>
      <c r="K32" s="162">
        <v>50</v>
      </c>
      <c r="L32" s="161"/>
      <c r="M32" s="163">
        <f t="shared" si="10"/>
        <v>200</v>
      </c>
      <c r="N32" s="154">
        <f t="shared" si="11"/>
        <v>200</v>
      </c>
      <c r="O32" s="144"/>
      <c r="Q32" s="9"/>
      <c r="R32" s="25"/>
      <c r="T32" s="9"/>
      <c r="U32" s="25"/>
      <c r="W32" s="9"/>
      <c r="X32" s="25"/>
      <c r="Z32" s="9"/>
      <c r="AA32" s="25"/>
      <c r="AC32" s="9"/>
      <c r="AD32" s="25"/>
      <c r="AF32" s="9"/>
      <c r="AG32" s="25"/>
      <c r="AI32" s="9"/>
      <c r="AJ32" s="25"/>
      <c r="AL32" s="9"/>
      <c r="AM32" s="25"/>
      <c r="AO32" s="25">
        <f t="shared" si="12"/>
        <v>0</v>
      </c>
      <c r="AP32" s="25">
        <f t="shared" si="13"/>
        <v>200</v>
      </c>
    </row>
    <row r="33" spans="1:42" ht="15.75">
      <c r="A33" s="11"/>
      <c r="B33" s="52" t="s">
        <v>444</v>
      </c>
      <c r="C33" s="160" t="s">
        <v>445</v>
      </c>
      <c r="D33" s="152"/>
      <c r="E33" s="152"/>
      <c r="F33" s="156"/>
      <c r="G33" s="161"/>
      <c r="H33" s="163"/>
      <c r="I33" s="152" t="s">
        <v>408</v>
      </c>
      <c r="J33" s="152">
        <v>2</v>
      </c>
      <c r="K33" s="156">
        <v>450</v>
      </c>
      <c r="L33" s="161"/>
      <c r="M33" s="163">
        <f t="shared" si="10"/>
        <v>900</v>
      </c>
      <c r="N33" s="154">
        <f t="shared" si="11"/>
        <v>900</v>
      </c>
      <c r="O33" s="157"/>
      <c r="Q33" s="9"/>
      <c r="R33" s="25"/>
      <c r="T33" s="9"/>
      <c r="U33" s="25"/>
      <c r="W33" s="9"/>
      <c r="X33" s="25"/>
      <c r="Z33" s="9"/>
      <c r="AA33" s="25"/>
      <c r="AC33" s="9"/>
      <c r="AD33" s="25"/>
      <c r="AF33" s="9"/>
      <c r="AG33" s="25"/>
      <c r="AI33" s="9"/>
      <c r="AJ33" s="25"/>
      <c r="AL33" s="9"/>
      <c r="AM33" s="25"/>
      <c r="AO33" s="25">
        <f t="shared" si="12"/>
        <v>0</v>
      </c>
      <c r="AP33" s="25">
        <f t="shared" si="13"/>
        <v>900</v>
      </c>
    </row>
    <row r="34" spans="1:42" ht="15.75">
      <c r="B34" s="75" t="s">
        <v>446</v>
      </c>
      <c r="C34" s="95" t="s">
        <v>447</v>
      </c>
      <c r="D34" s="29"/>
      <c r="E34" s="29"/>
      <c r="F34" s="29"/>
      <c r="G34" s="29"/>
      <c r="H34" s="29"/>
      <c r="I34" s="29"/>
      <c r="J34" s="29"/>
      <c r="K34" s="29"/>
      <c r="L34" s="29"/>
      <c r="M34" s="29"/>
      <c r="N34" s="29"/>
      <c r="O34" s="142"/>
      <c r="Q34" s="9"/>
      <c r="R34" s="85">
        <f>SUM(R35:R43)</f>
        <v>0</v>
      </c>
      <c r="T34" s="9"/>
      <c r="U34" s="86">
        <f>SUM(U35:U43)</f>
        <v>1949</v>
      </c>
      <c r="W34" s="9"/>
      <c r="X34" s="86">
        <f>SUM(X35:X43)</f>
        <v>3350</v>
      </c>
      <c r="Z34" s="9"/>
      <c r="AA34" s="86">
        <f>SUM(AA35:AA43)</f>
        <v>0</v>
      </c>
      <c r="AC34" s="9"/>
      <c r="AD34" s="85">
        <f>SUM(AD35:AD43)</f>
        <v>0</v>
      </c>
      <c r="AF34" s="9"/>
      <c r="AG34" s="85">
        <f>SUM(AG35:AG43)</f>
        <v>0</v>
      </c>
      <c r="AI34" s="9"/>
      <c r="AJ34" s="85">
        <f>SUM(AJ35:AJ43)</f>
        <v>0</v>
      </c>
      <c r="AL34" s="9"/>
      <c r="AM34" s="85">
        <f>SUM(AM35:AM43)</f>
        <v>0</v>
      </c>
      <c r="AO34" s="86">
        <f>SUM(AO35:AO43)</f>
        <v>5299</v>
      </c>
      <c r="AP34" s="86">
        <f>SUM(AP35:AP43)</f>
        <v>0</v>
      </c>
    </row>
    <row r="35" spans="1:42" ht="15.75">
      <c r="B35" s="45" t="s">
        <v>448</v>
      </c>
      <c r="C35" s="94" t="s">
        <v>399</v>
      </c>
      <c r="D35" s="48" t="s">
        <v>400</v>
      </c>
      <c r="E35" s="48">
        <v>0</v>
      </c>
      <c r="F35" s="66">
        <v>236</v>
      </c>
      <c r="G35" s="56"/>
      <c r="H35" s="50">
        <f t="shared" ref="H35:H43" si="14">E35*F35</f>
        <v>0</v>
      </c>
      <c r="I35" s="48"/>
      <c r="J35" s="48"/>
      <c r="K35" s="66"/>
      <c r="L35" s="88"/>
      <c r="M35" s="170"/>
      <c r="N35" s="54">
        <f t="shared" ref="N35:N43" si="15">H35+L35</f>
        <v>0</v>
      </c>
      <c r="O35" s="144"/>
      <c r="Q35" s="9"/>
      <c r="R35" s="25"/>
      <c r="T35" s="9"/>
      <c r="U35" s="25"/>
      <c r="W35" s="9"/>
      <c r="X35" s="25"/>
      <c r="Z35" s="9"/>
      <c r="AA35" s="25"/>
      <c r="AC35" s="9"/>
      <c r="AD35" s="25"/>
      <c r="AF35" s="9"/>
      <c r="AG35" s="25"/>
      <c r="AI35" s="9"/>
      <c r="AJ35" s="25"/>
      <c r="AL35" s="9"/>
      <c r="AM35" s="25"/>
      <c r="AO35" s="25">
        <f t="shared" ref="AO35:AO43" si="16">+R35+U35+X35+AA35+AD35+AG35+AJ35+AM35</f>
        <v>0</v>
      </c>
      <c r="AP35" s="25">
        <f t="shared" ref="AP35:AP43" si="17">+N35-AO35</f>
        <v>0</v>
      </c>
    </row>
    <row r="36" spans="1:42" ht="15.75">
      <c r="B36" s="45" t="s">
        <v>449</v>
      </c>
      <c r="C36" s="171" t="s">
        <v>450</v>
      </c>
      <c r="D36" s="152" t="s">
        <v>400</v>
      </c>
      <c r="E36" s="150">
        <v>3</v>
      </c>
      <c r="F36" s="156">
        <v>745</v>
      </c>
      <c r="G36" s="161"/>
      <c r="H36" s="149">
        <f t="shared" si="14"/>
        <v>2235</v>
      </c>
      <c r="I36" s="150"/>
      <c r="J36" s="150"/>
      <c r="K36" s="151"/>
      <c r="L36" s="172"/>
      <c r="M36" s="173"/>
      <c r="N36" s="174">
        <f t="shared" si="15"/>
        <v>2235</v>
      </c>
      <c r="O36" s="157"/>
      <c r="Q36" s="10"/>
      <c r="R36" s="25"/>
      <c r="T36" s="10"/>
      <c r="U36" s="25">
        <f>F36</f>
        <v>745</v>
      </c>
      <c r="W36" s="10"/>
      <c r="X36" s="25">
        <f>+F36*2</f>
        <v>1490</v>
      </c>
      <c r="Z36" s="10"/>
      <c r="AA36" s="25">
        <f>+I36*2</f>
        <v>0</v>
      </c>
      <c r="AC36" s="10"/>
      <c r="AD36" s="25">
        <f>+L36*2</f>
        <v>0</v>
      </c>
      <c r="AF36" s="10"/>
      <c r="AG36" s="25">
        <f>+O36*2</f>
        <v>0</v>
      </c>
      <c r="AI36" s="10"/>
      <c r="AJ36" s="25">
        <f>+T36*2</f>
        <v>0</v>
      </c>
      <c r="AL36" s="10"/>
      <c r="AM36" s="25">
        <f>+W36*2</f>
        <v>0</v>
      </c>
      <c r="AO36" s="25">
        <f t="shared" si="16"/>
        <v>2235</v>
      </c>
      <c r="AP36" s="25">
        <f t="shared" si="17"/>
        <v>0</v>
      </c>
    </row>
    <row r="37" spans="1:42" ht="15.75">
      <c r="B37" s="45" t="s">
        <v>451</v>
      </c>
      <c r="C37" s="155" t="s">
        <v>452</v>
      </c>
      <c r="D37" s="152" t="s">
        <v>413</v>
      </c>
      <c r="E37" s="150">
        <v>3</v>
      </c>
      <c r="F37" s="175">
        <v>100</v>
      </c>
      <c r="G37" s="161"/>
      <c r="H37" s="149">
        <f t="shared" si="14"/>
        <v>300</v>
      </c>
      <c r="I37" s="150"/>
      <c r="J37" s="150"/>
      <c r="K37" s="151"/>
      <c r="L37" s="172"/>
      <c r="M37" s="173"/>
      <c r="N37" s="154">
        <f t="shared" si="15"/>
        <v>300</v>
      </c>
      <c r="O37" s="157"/>
      <c r="Q37" s="10"/>
      <c r="R37" s="25"/>
      <c r="T37" s="10"/>
      <c r="U37" s="25"/>
      <c r="W37" s="10"/>
      <c r="X37" s="25">
        <f>+F37*3</f>
        <v>300</v>
      </c>
      <c r="Z37" s="10"/>
      <c r="AA37" s="25">
        <f>+I37*3</f>
        <v>0</v>
      </c>
      <c r="AC37" s="10"/>
      <c r="AD37" s="25">
        <f>+L37*3</f>
        <v>0</v>
      </c>
      <c r="AF37" s="10"/>
      <c r="AG37" s="25">
        <f>+O37*3</f>
        <v>0</v>
      </c>
      <c r="AI37" s="10"/>
      <c r="AJ37" s="25">
        <f>+T37*3</f>
        <v>0</v>
      </c>
      <c r="AL37" s="10"/>
      <c r="AM37" s="25">
        <f>+W37*3</f>
        <v>0</v>
      </c>
      <c r="AO37" s="25">
        <f t="shared" si="16"/>
        <v>300</v>
      </c>
      <c r="AP37" s="25">
        <f t="shared" si="17"/>
        <v>0</v>
      </c>
    </row>
    <row r="38" spans="1:42" ht="15.75">
      <c r="B38" s="45" t="s">
        <v>453</v>
      </c>
      <c r="C38" s="176" t="s">
        <v>454</v>
      </c>
      <c r="D38" s="152" t="s">
        <v>413</v>
      </c>
      <c r="E38" s="150">
        <v>1</v>
      </c>
      <c r="F38" s="177">
        <v>75</v>
      </c>
      <c r="G38" s="161"/>
      <c r="H38" s="149">
        <f t="shared" si="14"/>
        <v>75</v>
      </c>
      <c r="I38" s="150"/>
      <c r="J38" s="150"/>
      <c r="K38" s="151"/>
      <c r="L38" s="172"/>
      <c r="M38" s="173"/>
      <c r="N38" s="154">
        <f t="shared" si="15"/>
        <v>75</v>
      </c>
      <c r="O38" s="157"/>
      <c r="Q38" s="10"/>
      <c r="R38" s="25"/>
      <c r="T38" s="10"/>
      <c r="U38" s="25">
        <f>F38</f>
        <v>75</v>
      </c>
      <c r="W38" s="10"/>
      <c r="X38" s="25"/>
      <c r="Z38" s="10"/>
      <c r="AA38" s="25"/>
      <c r="AC38" s="10"/>
      <c r="AD38" s="25"/>
      <c r="AF38" s="10"/>
      <c r="AG38" s="25"/>
      <c r="AI38" s="10"/>
      <c r="AJ38" s="25"/>
      <c r="AL38" s="10"/>
      <c r="AM38" s="25"/>
      <c r="AO38" s="25">
        <f t="shared" si="16"/>
        <v>75</v>
      </c>
      <c r="AP38" s="25">
        <f t="shared" si="17"/>
        <v>0</v>
      </c>
    </row>
    <row r="39" spans="1:42" ht="15.75">
      <c r="A39" s="11"/>
      <c r="B39" s="45" t="s">
        <v>455</v>
      </c>
      <c r="C39" s="178" t="s">
        <v>407</v>
      </c>
      <c r="D39" s="152" t="s">
        <v>408</v>
      </c>
      <c r="E39" s="150">
        <v>1</v>
      </c>
      <c r="F39" s="156">
        <v>285</v>
      </c>
      <c r="G39" s="161"/>
      <c r="H39" s="149">
        <f t="shared" si="14"/>
        <v>285</v>
      </c>
      <c r="I39" s="150"/>
      <c r="J39" s="150"/>
      <c r="K39" s="151"/>
      <c r="L39" s="172"/>
      <c r="M39" s="173"/>
      <c r="N39" s="154">
        <f t="shared" si="15"/>
        <v>285</v>
      </c>
      <c r="O39" s="157"/>
      <c r="Q39" s="10"/>
      <c r="R39" s="25"/>
      <c r="T39" s="10"/>
      <c r="U39" s="25">
        <f>H39</f>
        <v>285</v>
      </c>
      <c r="W39" s="10"/>
      <c r="X39" s="25"/>
      <c r="Z39" s="10"/>
      <c r="AA39" s="25"/>
      <c r="AC39" s="10"/>
      <c r="AD39" s="25"/>
      <c r="AF39" s="10"/>
      <c r="AG39" s="25"/>
      <c r="AI39" s="10"/>
      <c r="AJ39" s="25"/>
      <c r="AL39" s="10"/>
      <c r="AM39" s="25"/>
      <c r="AO39" s="25">
        <f t="shared" si="16"/>
        <v>285</v>
      </c>
      <c r="AP39" s="25">
        <f t="shared" si="17"/>
        <v>0</v>
      </c>
    </row>
    <row r="40" spans="1:42" ht="15.75">
      <c r="A40" s="11"/>
      <c r="B40" s="45" t="s">
        <v>456</v>
      </c>
      <c r="C40" s="178" t="s">
        <v>410</v>
      </c>
      <c r="D40" s="152" t="s">
        <v>408</v>
      </c>
      <c r="E40" s="150">
        <v>1</v>
      </c>
      <c r="F40" s="159">
        <v>220</v>
      </c>
      <c r="G40" s="161"/>
      <c r="H40" s="149">
        <f t="shared" si="14"/>
        <v>220</v>
      </c>
      <c r="I40" s="150"/>
      <c r="J40" s="150"/>
      <c r="K40" s="151"/>
      <c r="L40" s="172"/>
      <c r="M40" s="173"/>
      <c r="N40" s="154">
        <f t="shared" si="15"/>
        <v>220</v>
      </c>
      <c r="O40" s="157"/>
      <c r="Q40" s="10"/>
      <c r="R40" s="25"/>
      <c r="T40" s="10"/>
      <c r="U40" s="25">
        <f>H40</f>
        <v>220</v>
      </c>
      <c r="W40" s="10"/>
      <c r="X40" s="25"/>
      <c r="Z40" s="10"/>
      <c r="AA40" s="25"/>
      <c r="AC40" s="10"/>
      <c r="AD40" s="25"/>
      <c r="AF40" s="10"/>
      <c r="AG40" s="25"/>
      <c r="AI40" s="10"/>
      <c r="AJ40" s="25"/>
      <c r="AL40" s="10"/>
      <c r="AM40" s="25"/>
      <c r="AO40" s="25">
        <f t="shared" si="16"/>
        <v>220</v>
      </c>
      <c r="AP40" s="25">
        <f t="shared" si="17"/>
        <v>0</v>
      </c>
    </row>
    <row r="41" spans="1:42" ht="15.75">
      <c r="B41" s="45" t="s">
        <v>457</v>
      </c>
      <c r="C41" s="178" t="s">
        <v>412</v>
      </c>
      <c r="D41" s="152" t="s">
        <v>413</v>
      </c>
      <c r="E41" s="150">
        <v>14</v>
      </c>
      <c r="F41" s="156">
        <v>80</v>
      </c>
      <c r="G41" s="161"/>
      <c r="H41" s="149">
        <f t="shared" si="14"/>
        <v>1120</v>
      </c>
      <c r="I41" s="150"/>
      <c r="J41" s="150"/>
      <c r="K41" s="151"/>
      <c r="L41" s="172"/>
      <c r="M41" s="173"/>
      <c r="N41" s="154">
        <f t="shared" si="15"/>
        <v>1120</v>
      </c>
      <c r="O41" s="157"/>
      <c r="Q41" s="10"/>
      <c r="R41" s="25"/>
      <c r="T41" s="10"/>
      <c r="U41" s="25">
        <f>F41*4</f>
        <v>320</v>
      </c>
      <c r="W41" s="10"/>
      <c r="X41" s="25">
        <f>+F41*10</f>
        <v>800</v>
      </c>
      <c r="Z41" s="10"/>
      <c r="AA41" s="25"/>
      <c r="AC41" s="10"/>
      <c r="AD41" s="25"/>
      <c r="AF41" s="10"/>
      <c r="AG41" s="25"/>
      <c r="AI41" s="10"/>
      <c r="AJ41" s="25"/>
      <c r="AL41" s="10"/>
      <c r="AM41" s="25"/>
      <c r="AO41" s="25">
        <f t="shared" si="16"/>
        <v>1120</v>
      </c>
      <c r="AP41" s="25">
        <f t="shared" si="17"/>
        <v>0</v>
      </c>
    </row>
    <row r="42" spans="1:42" ht="15.75">
      <c r="B42" s="45" t="s">
        <v>458</v>
      </c>
      <c r="C42" s="178" t="s">
        <v>415</v>
      </c>
      <c r="D42" s="152" t="s">
        <v>416</v>
      </c>
      <c r="E42" s="150">
        <v>14</v>
      </c>
      <c r="F42" s="156">
        <v>26</v>
      </c>
      <c r="G42" s="161"/>
      <c r="H42" s="149">
        <f t="shared" si="14"/>
        <v>364</v>
      </c>
      <c r="I42" s="150"/>
      <c r="J42" s="150"/>
      <c r="K42" s="151"/>
      <c r="L42" s="172"/>
      <c r="M42" s="173"/>
      <c r="N42" s="154">
        <f t="shared" si="15"/>
        <v>364</v>
      </c>
      <c r="O42" s="157"/>
      <c r="Q42" s="10"/>
      <c r="R42" s="25"/>
      <c r="T42" s="10"/>
      <c r="U42" s="25">
        <f>F42*4</f>
        <v>104</v>
      </c>
      <c r="W42" s="10"/>
      <c r="X42" s="25">
        <f>+F42*10</f>
        <v>260</v>
      </c>
      <c r="Z42" s="10"/>
      <c r="AA42" s="25"/>
      <c r="AC42" s="10"/>
      <c r="AD42" s="25"/>
      <c r="AF42" s="10"/>
      <c r="AG42" s="25"/>
      <c r="AI42" s="10"/>
      <c r="AJ42" s="25"/>
      <c r="AL42" s="10"/>
      <c r="AM42" s="25"/>
      <c r="AO42" s="25">
        <f t="shared" si="16"/>
        <v>364</v>
      </c>
      <c r="AP42" s="25">
        <f t="shared" si="17"/>
        <v>0</v>
      </c>
    </row>
    <row r="43" spans="1:42" ht="15.75">
      <c r="B43" s="45" t="s">
        <v>459</v>
      </c>
      <c r="C43" s="178" t="s">
        <v>418</v>
      </c>
      <c r="D43" s="152" t="s">
        <v>413</v>
      </c>
      <c r="E43" s="152">
        <v>14</v>
      </c>
      <c r="F43" s="156">
        <v>50</v>
      </c>
      <c r="G43" s="161"/>
      <c r="H43" s="149">
        <f t="shared" si="14"/>
        <v>700</v>
      </c>
      <c r="I43" s="150"/>
      <c r="J43" s="150"/>
      <c r="K43" s="151"/>
      <c r="L43" s="172"/>
      <c r="M43" s="173"/>
      <c r="N43" s="154">
        <f t="shared" si="15"/>
        <v>700</v>
      </c>
      <c r="O43" s="157"/>
      <c r="Q43" s="10"/>
      <c r="R43" s="25"/>
      <c r="T43" s="10"/>
      <c r="U43" s="25">
        <f>F43*4</f>
        <v>200</v>
      </c>
      <c r="W43" s="10"/>
      <c r="X43" s="25">
        <f>+F43*10</f>
        <v>500</v>
      </c>
      <c r="Z43" s="10"/>
      <c r="AA43" s="25"/>
      <c r="AC43" s="10"/>
      <c r="AD43" s="25"/>
      <c r="AF43" s="10"/>
      <c r="AG43" s="25"/>
      <c r="AI43" s="10"/>
      <c r="AJ43" s="25"/>
      <c r="AL43" s="10"/>
      <c r="AM43" s="25"/>
      <c r="AO43" s="25">
        <f t="shared" si="16"/>
        <v>700</v>
      </c>
      <c r="AP43" s="25">
        <f t="shared" si="17"/>
        <v>0</v>
      </c>
    </row>
    <row r="44" spans="1:42" ht="15.75">
      <c r="B44" s="75" t="s">
        <v>460</v>
      </c>
      <c r="C44" s="95" t="s">
        <v>461</v>
      </c>
      <c r="D44" s="29"/>
      <c r="E44" s="29"/>
      <c r="F44" s="29"/>
      <c r="G44" s="29"/>
      <c r="H44" s="29"/>
      <c r="I44" s="29"/>
      <c r="J44" s="29"/>
      <c r="K44" s="29"/>
      <c r="L44" s="29"/>
      <c r="M44" s="29"/>
      <c r="N44" s="29"/>
      <c r="O44" s="142"/>
      <c r="Q44" s="9"/>
      <c r="R44" s="85">
        <f>SUM(R45:R50)</f>
        <v>0</v>
      </c>
      <c r="T44" s="9"/>
      <c r="U44" s="86">
        <f>SUM(U45:U50)</f>
        <v>0</v>
      </c>
      <c r="W44" s="9"/>
      <c r="X44" s="86">
        <f>SUM(X45:X50)</f>
        <v>0</v>
      </c>
      <c r="Z44" s="9"/>
      <c r="AA44" s="86">
        <f>SUM(AA45:AA50)</f>
        <v>0</v>
      </c>
      <c r="AC44" s="9"/>
      <c r="AD44" s="85">
        <f>SUM(AD45:AD50)</f>
        <v>0</v>
      </c>
      <c r="AF44" s="9"/>
      <c r="AG44" s="85">
        <f>SUM(AG45:AG50)</f>
        <v>0</v>
      </c>
      <c r="AI44" s="9"/>
      <c r="AJ44" s="85">
        <f>SUM(AJ45:AJ50)</f>
        <v>0</v>
      </c>
      <c r="AL44" s="9"/>
      <c r="AM44" s="85">
        <f>SUM(AM45:AM50)</f>
        <v>0</v>
      </c>
      <c r="AO44" s="86">
        <f>SUM(AO45:AO50)</f>
        <v>0</v>
      </c>
      <c r="AP44" s="86">
        <f>SUM(AP45:AP50)</f>
        <v>2399</v>
      </c>
    </row>
    <row r="45" spans="1:42" ht="15.75">
      <c r="B45" s="52" t="s">
        <v>462</v>
      </c>
      <c r="C45" s="160" t="s">
        <v>424</v>
      </c>
      <c r="D45" s="161" t="s">
        <v>413</v>
      </c>
      <c r="E45" s="161">
        <v>6</v>
      </c>
      <c r="F45" s="162">
        <v>75</v>
      </c>
      <c r="G45" s="161"/>
      <c r="H45" s="163">
        <f t="shared" ref="H45:H50" si="18">E45*F45</f>
        <v>450</v>
      </c>
      <c r="I45" s="147"/>
      <c r="J45" s="147"/>
      <c r="K45" s="148"/>
      <c r="L45" s="399"/>
      <c r="M45" s="173"/>
      <c r="N45" s="154">
        <f t="shared" ref="N45:N50" si="19">H45+L45</f>
        <v>450</v>
      </c>
      <c r="O45" s="144"/>
      <c r="Q45" s="9"/>
      <c r="R45" s="25"/>
      <c r="T45" s="9"/>
      <c r="U45" s="25"/>
      <c r="W45" s="9"/>
      <c r="X45" s="25"/>
      <c r="Z45" s="9"/>
      <c r="AA45" s="25"/>
      <c r="AC45" s="9"/>
      <c r="AD45" s="25"/>
      <c r="AF45" s="9"/>
      <c r="AG45" s="25"/>
      <c r="AI45" s="9"/>
      <c r="AJ45" s="25"/>
      <c r="AL45" s="9"/>
      <c r="AM45" s="25"/>
      <c r="AO45" s="25">
        <f t="shared" ref="AO45:AO50" si="20">+R45+U45+X45+AA45+AD45+AG45+AJ45+AM45</f>
        <v>0</v>
      </c>
      <c r="AP45" s="25">
        <f t="shared" ref="AP45:AP50" si="21">+N45-AO45</f>
        <v>450</v>
      </c>
    </row>
    <row r="46" spans="1:42" ht="15.75">
      <c r="A46" s="11"/>
      <c r="B46" s="52" t="s">
        <v>463</v>
      </c>
      <c r="C46" s="160" t="s">
        <v>464</v>
      </c>
      <c r="D46" s="161" t="s">
        <v>413</v>
      </c>
      <c r="E46" s="161">
        <v>3</v>
      </c>
      <c r="F46" s="162">
        <v>75</v>
      </c>
      <c r="G46" s="161"/>
      <c r="H46" s="163">
        <f t="shared" si="18"/>
        <v>225</v>
      </c>
      <c r="I46" s="147"/>
      <c r="J46" s="147"/>
      <c r="K46" s="148"/>
      <c r="L46" s="399"/>
      <c r="M46" s="173"/>
      <c r="N46" s="154">
        <f t="shared" si="19"/>
        <v>225</v>
      </c>
      <c r="O46" s="144"/>
      <c r="Q46" s="9"/>
      <c r="R46" s="25"/>
      <c r="T46" s="9"/>
      <c r="U46" s="25"/>
      <c r="W46" s="9"/>
      <c r="X46" s="25"/>
      <c r="Z46" s="9"/>
      <c r="AA46" s="25"/>
      <c r="AC46" s="9"/>
      <c r="AD46" s="25"/>
      <c r="AF46" s="9"/>
      <c r="AG46" s="25"/>
      <c r="AI46" s="9"/>
      <c r="AJ46" s="25"/>
      <c r="AL46" s="9"/>
      <c r="AM46" s="25"/>
      <c r="AO46" s="25">
        <f t="shared" si="20"/>
        <v>0</v>
      </c>
      <c r="AP46" s="25">
        <f t="shared" si="21"/>
        <v>225</v>
      </c>
    </row>
    <row r="47" spans="1:42" ht="15.75">
      <c r="A47" s="11"/>
      <c r="B47" s="52" t="s">
        <v>465</v>
      </c>
      <c r="C47" s="160" t="s">
        <v>428</v>
      </c>
      <c r="D47" s="161" t="s">
        <v>408</v>
      </c>
      <c r="E47" s="161">
        <v>1</v>
      </c>
      <c r="F47" s="162">
        <v>320</v>
      </c>
      <c r="G47" s="161"/>
      <c r="H47" s="163">
        <f t="shared" si="18"/>
        <v>320</v>
      </c>
      <c r="I47" s="147"/>
      <c r="J47" s="147"/>
      <c r="K47" s="148"/>
      <c r="L47" s="399"/>
      <c r="M47" s="173"/>
      <c r="N47" s="154">
        <f t="shared" si="19"/>
        <v>320</v>
      </c>
      <c r="O47" s="144"/>
      <c r="Q47" s="9"/>
      <c r="R47" s="25"/>
      <c r="T47" s="9"/>
      <c r="U47" s="25"/>
      <c r="W47" s="9"/>
      <c r="X47" s="25"/>
      <c r="Z47" s="9"/>
      <c r="AA47" s="25"/>
      <c r="AC47" s="9"/>
      <c r="AD47" s="25"/>
      <c r="AF47" s="9"/>
      <c r="AG47" s="25"/>
      <c r="AI47" s="9"/>
      <c r="AJ47" s="25"/>
      <c r="AL47" s="9"/>
      <c r="AM47" s="25"/>
      <c r="AO47" s="25">
        <f t="shared" si="20"/>
        <v>0</v>
      </c>
      <c r="AP47" s="25">
        <f t="shared" si="21"/>
        <v>320</v>
      </c>
    </row>
    <row r="48" spans="1:42" ht="15.75">
      <c r="A48" s="11"/>
      <c r="B48" s="52" t="s">
        <v>466</v>
      </c>
      <c r="C48" s="60" t="s">
        <v>412</v>
      </c>
      <c r="D48" s="56" t="s">
        <v>413</v>
      </c>
      <c r="E48" s="56">
        <v>9</v>
      </c>
      <c r="F48" s="63">
        <v>80</v>
      </c>
      <c r="G48" s="56"/>
      <c r="H48" s="58">
        <f t="shared" si="18"/>
        <v>720</v>
      </c>
      <c r="I48" s="48"/>
      <c r="J48" s="48"/>
      <c r="K48" s="66"/>
      <c r="L48" s="88"/>
      <c r="M48" s="170"/>
      <c r="N48" s="54">
        <f t="shared" si="19"/>
        <v>720</v>
      </c>
      <c r="O48" s="144"/>
      <c r="Q48" s="9"/>
      <c r="R48" s="25"/>
      <c r="T48" s="9"/>
      <c r="U48" s="25"/>
      <c r="W48" s="9"/>
      <c r="X48" s="25"/>
      <c r="Z48" s="9"/>
      <c r="AA48" s="25"/>
      <c r="AC48" s="9"/>
      <c r="AD48" s="25"/>
      <c r="AF48" s="9"/>
      <c r="AG48" s="25"/>
      <c r="AI48" s="9"/>
      <c r="AJ48" s="25"/>
      <c r="AL48" s="9"/>
      <c r="AM48" s="25"/>
      <c r="AO48" s="25">
        <f t="shared" si="20"/>
        <v>0</v>
      </c>
      <c r="AP48" s="25">
        <f t="shared" si="21"/>
        <v>720</v>
      </c>
    </row>
    <row r="49" spans="1:43" ht="15.75">
      <c r="B49" s="52" t="s">
        <v>467</v>
      </c>
      <c r="C49" s="60" t="s">
        <v>415</v>
      </c>
      <c r="D49" s="56" t="s">
        <v>416</v>
      </c>
      <c r="E49" s="56">
        <v>9</v>
      </c>
      <c r="F49" s="63">
        <v>26</v>
      </c>
      <c r="G49" s="56"/>
      <c r="H49" s="58">
        <f t="shared" si="18"/>
        <v>234</v>
      </c>
      <c r="I49" s="48"/>
      <c r="J49" s="48"/>
      <c r="K49" s="66"/>
      <c r="L49" s="88"/>
      <c r="M49" s="170"/>
      <c r="N49" s="54">
        <f t="shared" si="19"/>
        <v>234</v>
      </c>
      <c r="O49" s="144"/>
      <c r="Q49" s="9"/>
      <c r="R49" s="25"/>
      <c r="T49" s="9"/>
      <c r="U49" s="25"/>
      <c r="W49" s="9"/>
      <c r="X49" s="25"/>
      <c r="Z49" s="9"/>
      <c r="AA49" s="25"/>
      <c r="AC49" s="9"/>
      <c r="AD49" s="25"/>
      <c r="AF49" s="9"/>
      <c r="AG49" s="25"/>
      <c r="AI49" s="9"/>
      <c r="AJ49" s="25"/>
      <c r="AL49" s="9"/>
      <c r="AM49" s="25"/>
      <c r="AO49" s="25">
        <f t="shared" si="20"/>
        <v>0</v>
      </c>
      <c r="AP49" s="25">
        <f t="shared" si="21"/>
        <v>234</v>
      </c>
    </row>
    <row r="50" spans="1:43" ht="15.75">
      <c r="B50" s="52" t="s">
        <v>468</v>
      </c>
      <c r="C50" s="178" t="s">
        <v>418</v>
      </c>
      <c r="D50" s="161" t="s">
        <v>413</v>
      </c>
      <c r="E50" s="161">
        <v>9</v>
      </c>
      <c r="F50" s="162">
        <v>50</v>
      </c>
      <c r="G50" s="161"/>
      <c r="H50" s="163">
        <f t="shared" si="18"/>
        <v>450</v>
      </c>
      <c r="I50" s="147"/>
      <c r="J50" s="147"/>
      <c r="K50" s="148"/>
      <c r="L50" s="399"/>
      <c r="M50" s="173"/>
      <c r="N50" s="154">
        <f t="shared" si="19"/>
        <v>450</v>
      </c>
      <c r="O50" s="144"/>
      <c r="Q50" s="9"/>
      <c r="R50" s="25"/>
      <c r="T50" s="9"/>
      <c r="U50" s="25"/>
      <c r="W50" s="9"/>
      <c r="X50" s="25"/>
      <c r="Z50" s="9"/>
      <c r="AA50" s="25"/>
      <c r="AC50" s="9"/>
      <c r="AD50" s="25"/>
      <c r="AF50" s="9"/>
      <c r="AG50" s="25"/>
      <c r="AI50" s="9"/>
      <c r="AJ50" s="25"/>
      <c r="AL50" s="9"/>
      <c r="AM50" s="25"/>
      <c r="AO50" s="25">
        <f t="shared" si="20"/>
        <v>0</v>
      </c>
      <c r="AP50" s="25">
        <f t="shared" si="21"/>
        <v>450</v>
      </c>
    </row>
    <row r="51" spans="1:43" ht="15.75">
      <c r="B51" s="75" t="s">
        <v>469</v>
      </c>
      <c r="C51" s="28" t="s">
        <v>470</v>
      </c>
      <c r="D51" s="29"/>
      <c r="E51" s="29"/>
      <c r="F51" s="29"/>
      <c r="G51" s="29"/>
      <c r="H51" s="29"/>
      <c r="I51" s="29"/>
      <c r="J51" s="29"/>
      <c r="K51" s="29"/>
      <c r="L51" s="29"/>
      <c r="M51" s="29"/>
      <c r="N51" s="29"/>
      <c r="O51" s="142"/>
      <c r="Q51" s="9"/>
      <c r="R51" s="85">
        <f>SUM(R52:R53)</f>
        <v>0</v>
      </c>
      <c r="T51" s="9"/>
      <c r="U51" s="86">
        <f>SUM(U52:U53)</f>
        <v>0</v>
      </c>
      <c r="W51" s="9"/>
      <c r="X51" s="86">
        <f>SUM(X52:X53)</f>
        <v>0</v>
      </c>
      <c r="Z51" s="9"/>
      <c r="AA51" s="86">
        <f>SUM(AA52:AA53)</f>
        <v>0</v>
      </c>
      <c r="AC51" s="9"/>
      <c r="AD51" s="85">
        <f>SUM(AD52:AD53)</f>
        <v>0</v>
      </c>
      <c r="AF51" s="9"/>
      <c r="AG51" s="85">
        <f>SUM(AG52:AG53)</f>
        <v>0</v>
      </c>
      <c r="AI51" s="9"/>
      <c r="AJ51" s="85">
        <f>SUM(AJ52:AJ53)</f>
        <v>0</v>
      </c>
      <c r="AL51" s="9"/>
      <c r="AM51" s="85">
        <f>SUM(AM52:AM53)</f>
        <v>0</v>
      </c>
      <c r="AO51" s="86">
        <f>SUM(AO52:AO53)</f>
        <v>0</v>
      </c>
      <c r="AP51" s="86">
        <f>SUM(AP52:AP53)</f>
        <v>843.6724565756823</v>
      </c>
    </row>
    <row r="52" spans="1:43" ht="15.75">
      <c r="B52" s="45" t="s">
        <v>471</v>
      </c>
      <c r="C52" s="179" t="s">
        <v>472</v>
      </c>
      <c r="D52" s="147"/>
      <c r="E52" s="147"/>
      <c r="F52" s="180"/>
      <c r="G52" s="147"/>
      <c r="H52" s="149">
        <f>G52/3.77</f>
        <v>0</v>
      </c>
      <c r="I52" s="147" t="s">
        <v>413</v>
      </c>
      <c r="J52" s="147">
        <v>2</v>
      </c>
      <c r="K52" s="180">
        <v>1300</v>
      </c>
      <c r="L52" s="147">
        <f>J52*K52</f>
        <v>2600</v>
      </c>
      <c r="M52" s="149">
        <f>L52/$A$5</f>
        <v>645.16129032258061</v>
      </c>
      <c r="N52" s="181">
        <f>H52+M52</f>
        <v>645.16129032258061</v>
      </c>
      <c r="O52" s="182"/>
      <c r="Q52" s="9"/>
      <c r="R52" s="25"/>
      <c r="T52" s="9"/>
      <c r="U52" s="25"/>
      <c r="W52" s="9"/>
      <c r="X52" s="25"/>
      <c r="Z52" s="9"/>
      <c r="AA52" s="25"/>
      <c r="AC52" s="9"/>
      <c r="AD52" s="25"/>
      <c r="AF52" s="9"/>
      <c r="AG52" s="25"/>
      <c r="AI52" s="9"/>
      <c r="AJ52" s="25"/>
      <c r="AL52" s="9"/>
      <c r="AM52" s="25"/>
      <c r="AO52" s="25">
        <f>+R52+U52+X52+AA52+AD52+AG52+AJ52+AM52</f>
        <v>0</v>
      </c>
      <c r="AP52" s="25">
        <f>+N52-AO52</f>
        <v>645.16129032258061</v>
      </c>
    </row>
    <row r="53" spans="1:43" ht="17.25" customHeight="1">
      <c r="B53" s="45" t="s">
        <v>473</v>
      </c>
      <c r="C53" s="178" t="s">
        <v>418</v>
      </c>
      <c r="D53" s="150"/>
      <c r="E53" s="150"/>
      <c r="F53" s="151"/>
      <c r="G53" s="147"/>
      <c r="H53" s="153">
        <f>G53/3.77</f>
        <v>0</v>
      </c>
      <c r="I53" s="150" t="s">
        <v>413</v>
      </c>
      <c r="J53" s="150">
        <v>2</v>
      </c>
      <c r="K53" s="151">
        <v>400</v>
      </c>
      <c r="L53" s="147">
        <f>K53*J53</f>
        <v>800</v>
      </c>
      <c r="M53" s="149">
        <f>L53/$A$5</f>
        <v>198.51116625310172</v>
      </c>
      <c r="N53" s="181">
        <f>H53+M53</f>
        <v>198.51116625310172</v>
      </c>
      <c r="O53" s="183"/>
      <c r="Q53" s="9"/>
      <c r="R53" s="25"/>
      <c r="T53" s="9"/>
      <c r="U53" s="25"/>
      <c r="W53" s="9"/>
      <c r="X53" s="25"/>
      <c r="Z53" s="9"/>
      <c r="AA53" s="25"/>
      <c r="AC53" s="9"/>
      <c r="AD53" s="25"/>
      <c r="AF53" s="9"/>
      <c r="AG53" s="25"/>
      <c r="AI53" s="9"/>
      <c r="AJ53" s="25"/>
      <c r="AL53" s="9"/>
      <c r="AM53" s="25"/>
      <c r="AO53" s="25">
        <f>+R53+U53+X53+AA53+AD53+AG53+AJ53+AM53</f>
        <v>0</v>
      </c>
      <c r="AP53" s="25">
        <f>+N53-AO53</f>
        <v>198.51116625310172</v>
      </c>
    </row>
    <row r="54" spans="1:43" ht="15.75">
      <c r="B54" s="1234" t="s">
        <v>474</v>
      </c>
      <c r="C54" s="1234"/>
      <c r="D54" s="1235" t="s">
        <v>475</v>
      </c>
      <c r="E54" s="1235"/>
      <c r="F54" s="1235"/>
      <c r="G54" s="98">
        <f>SUM(G6:G53)</f>
        <v>0</v>
      </c>
      <c r="H54" s="188">
        <f>SUM(H6:H53)</f>
        <v>14830</v>
      </c>
      <c r="I54" s="1235" t="s">
        <v>476</v>
      </c>
      <c r="J54" s="1235"/>
      <c r="K54" s="1235"/>
      <c r="L54" s="82">
        <f>SUM(L6:L53)</f>
        <v>3400</v>
      </c>
      <c r="M54" s="191">
        <f>SUM(M9:M53)</f>
        <v>12407.672456575683</v>
      </c>
      <c r="N54" s="99">
        <f>SUM(N9:N53)</f>
        <v>27237.672456575681</v>
      </c>
      <c r="O54" s="192">
        <f>N54/N628</f>
        <v>0.1746015459350064</v>
      </c>
      <c r="Q54" s="9"/>
      <c r="R54" s="99">
        <f>+R51+R44+R34+R26+R18+R8+R6</f>
        <v>1579</v>
      </c>
      <c r="T54" s="9"/>
      <c r="U54" s="84">
        <f>+U51+U44+U34+U26+U18+U8+U6</f>
        <v>6387.43</v>
      </c>
      <c r="W54" s="9"/>
      <c r="X54" s="84">
        <f>+X51+X44+X34+X26+X18+X8+X6</f>
        <v>3426</v>
      </c>
      <c r="Z54" s="9"/>
      <c r="AA54" s="84">
        <f>+AA51+AA44+AA34+AA26+AA18+AA8+AA6</f>
        <v>0</v>
      </c>
      <c r="AC54" s="9"/>
      <c r="AD54" s="99">
        <f>+AD51+AD44+AD34+AD26+AD18+AD8+AD6</f>
        <v>0</v>
      </c>
      <c r="AF54" s="9"/>
      <c r="AG54" s="99">
        <f>+AG51+AG44+AG34+AG26+AG18+AG8+AG6</f>
        <v>0</v>
      </c>
      <c r="AI54" s="9"/>
      <c r="AJ54" s="99">
        <f>+AJ51+AJ44+AJ34+AJ26+AJ18+AJ8+AJ6</f>
        <v>0</v>
      </c>
      <c r="AL54" s="9"/>
      <c r="AM54" s="99">
        <f>+AM51+AM44+AM34+AM26+AM18+AM8+AM6</f>
        <v>0</v>
      </c>
      <c r="AO54" s="84">
        <f>+AO51+AO44+AO34+AO26+AO18+AO8+AO6</f>
        <v>11392.43</v>
      </c>
      <c r="AP54" s="84">
        <f>+AP51+AP44+AP34+AP26+AP18+AP8+AP6</f>
        <v>15845.242456575681</v>
      </c>
      <c r="AQ54" s="395">
        <f>+AO54+AP54-N54</f>
        <v>0</v>
      </c>
    </row>
    <row r="55" spans="1:43" ht="39" customHeight="1">
      <c r="B55" s="26" t="s">
        <v>212</v>
      </c>
      <c r="C55" s="1244" t="s">
        <v>477</v>
      </c>
      <c r="D55" s="1244"/>
      <c r="E55" s="1244"/>
      <c r="F55" s="1244"/>
      <c r="G55" s="1244"/>
      <c r="H55" s="1244"/>
      <c r="I55" s="1244"/>
      <c r="J55" s="1244"/>
      <c r="K55" s="1244"/>
      <c r="L55" s="1244"/>
      <c r="M55" s="1244"/>
      <c r="N55" s="1244"/>
      <c r="O55" s="1244"/>
      <c r="Q55" s="9"/>
      <c r="R55" s="25"/>
      <c r="T55" s="9"/>
      <c r="U55" s="25"/>
      <c r="W55" s="9"/>
      <c r="X55" s="25"/>
      <c r="Z55" s="9"/>
      <c r="AA55" s="25"/>
      <c r="AC55" s="9"/>
      <c r="AD55" s="25"/>
      <c r="AF55" s="9"/>
      <c r="AG55" s="25"/>
      <c r="AI55" s="9"/>
      <c r="AJ55" s="25"/>
      <c r="AL55" s="9"/>
      <c r="AM55" s="25"/>
      <c r="AO55" s="25"/>
      <c r="AP55" s="25"/>
    </row>
    <row r="56" spans="1:43" ht="15.75">
      <c r="B56" s="27" t="s">
        <v>478</v>
      </c>
      <c r="C56" s="1239" t="s">
        <v>479</v>
      </c>
      <c r="D56" s="1239"/>
      <c r="E56" s="1239"/>
      <c r="F56" s="1239"/>
      <c r="G56" s="1239"/>
      <c r="H56" s="1239"/>
      <c r="I56" s="1239"/>
      <c r="J56" s="1239"/>
      <c r="K56" s="1239"/>
      <c r="L56" s="1239"/>
      <c r="M56" s="1239"/>
      <c r="N56" s="1239"/>
      <c r="O56" s="1239"/>
      <c r="Q56" s="9"/>
      <c r="R56" s="31">
        <f>+R57+R118+R143+R198</f>
        <v>2922.7689578163772</v>
      </c>
      <c r="T56" s="9"/>
      <c r="U56" s="31">
        <f>+U57+U118+U143+U198</f>
        <v>4922.4069478908186</v>
      </c>
      <c r="W56" s="9"/>
      <c r="X56" s="31">
        <f>+X57+X118+X143+X198</f>
        <v>2049.0818858560792</v>
      </c>
      <c r="Z56" s="9"/>
      <c r="AA56" s="31">
        <f>+AA57+AA118+AA143+AA198</f>
        <v>0</v>
      </c>
      <c r="AC56" s="9"/>
      <c r="AD56" s="31">
        <f>+AD57+AD118+AD143+AD198</f>
        <v>0</v>
      </c>
      <c r="AF56" s="9"/>
      <c r="AG56" s="31">
        <f>+AG57+AG118+AG143+AG198</f>
        <v>0</v>
      </c>
      <c r="AI56" s="9"/>
      <c r="AJ56" s="31">
        <f>+AJ57+AJ118+AJ143+AJ198</f>
        <v>0</v>
      </c>
      <c r="AL56" s="9"/>
      <c r="AM56" s="31">
        <f>+AM57+AM118+AM143+AM198</f>
        <v>0</v>
      </c>
      <c r="AO56" s="31">
        <f>+AO57+AO118+AO143+AO198</f>
        <v>13467.458784119106</v>
      </c>
      <c r="AP56" s="31">
        <f>+AP57+AP118+AP143+AP198</f>
        <v>19160.171488833752</v>
      </c>
    </row>
    <row r="57" spans="1:43" ht="15.75">
      <c r="B57" s="32" t="s">
        <v>480</v>
      </c>
      <c r="C57" s="1245" t="s">
        <v>481</v>
      </c>
      <c r="D57" s="1245"/>
      <c r="E57" s="1245"/>
      <c r="F57" s="1245"/>
      <c r="G57" s="1245"/>
      <c r="H57" s="1245"/>
      <c r="I57" s="1245"/>
      <c r="J57" s="1245"/>
      <c r="K57" s="1245"/>
      <c r="L57" s="1245"/>
      <c r="M57" s="1245"/>
      <c r="N57" s="1245"/>
      <c r="O57" s="1245"/>
      <c r="P57" s="389"/>
      <c r="Q57" s="9"/>
      <c r="R57" s="34">
        <f>SUM(R58:R117)</f>
        <v>2922.7689578163772</v>
      </c>
      <c r="S57" s="389"/>
      <c r="T57" s="9"/>
      <c r="U57" s="35">
        <f>SUM(U59:U117)</f>
        <v>1781.1414392059551</v>
      </c>
      <c r="W57" s="9"/>
      <c r="X57" s="35">
        <f>SUM(X59:X117)</f>
        <v>1453.5483870967739</v>
      </c>
      <c r="Z57" s="9"/>
      <c r="AA57" s="35">
        <f>SUM(AA59:AA117)</f>
        <v>0</v>
      </c>
      <c r="AC57" s="9"/>
      <c r="AD57" s="36">
        <f>SUM(AD59:AD117)</f>
        <v>0</v>
      </c>
      <c r="AF57" s="9"/>
      <c r="AG57" s="36">
        <f>SUM(AG59:AG117)</f>
        <v>0</v>
      </c>
      <c r="AI57" s="9"/>
      <c r="AJ57" s="36">
        <f>SUM(AJ59:AJ117)</f>
        <v>0</v>
      </c>
      <c r="AL57" s="9"/>
      <c r="AM57" s="36">
        <f>SUM(AM59:AM117)</f>
        <v>0</v>
      </c>
      <c r="AO57" s="35">
        <f>SUM(AO58:AO117)</f>
        <v>9730.6597766749383</v>
      </c>
      <c r="AP57" s="35">
        <f>SUM(AP58:AP117)</f>
        <v>6223.3352605459067</v>
      </c>
    </row>
    <row r="58" spans="1:43" ht="15.75">
      <c r="A58" s="197"/>
      <c r="B58" s="37" t="s">
        <v>482</v>
      </c>
      <c r="C58" s="38" t="s">
        <v>1431</v>
      </c>
      <c r="D58" s="39" t="s">
        <v>400</v>
      </c>
      <c r="E58" s="39">
        <v>2</v>
      </c>
      <c r="F58" s="40">
        <v>4800</v>
      </c>
      <c r="G58" s="41">
        <f t="shared" ref="G58:G89" si="22">E58*F58</f>
        <v>9600</v>
      </c>
      <c r="H58" s="198">
        <f t="shared" ref="H58:H89" si="23">G58/$A$5</f>
        <v>2382.1339950372208</v>
      </c>
      <c r="I58" s="39" t="s">
        <v>400</v>
      </c>
      <c r="J58" s="39">
        <v>2</v>
      </c>
      <c r="K58" s="40">
        <v>4800</v>
      </c>
      <c r="L58" s="41">
        <f t="shared" ref="L58:L89" si="24">J58*K58</f>
        <v>9600</v>
      </c>
      <c r="M58" s="199">
        <f t="shared" ref="M58:M89" si="25">L58/$A$5</f>
        <v>2382.1339950372208</v>
      </c>
      <c r="N58" s="200">
        <f t="shared" ref="N58:N89" si="26">H58+M58</f>
        <v>4764.2679900744415</v>
      </c>
      <c r="O58" s="201"/>
      <c r="Q58" s="9"/>
      <c r="R58" s="25">
        <v>1938</v>
      </c>
      <c r="T58" s="9"/>
      <c r="U58" s="25"/>
      <c r="W58" s="9"/>
      <c r="X58" s="25"/>
      <c r="Z58" s="9"/>
      <c r="AA58" s="25"/>
      <c r="AC58" s="9"/>
      <c r="AD58" s="25"/>
      <c r="AF58" s="9"/>
      <c r="AG58" s="25"/>
      <c r="AI58" s="9">
        <f>1200*3*3</f>
        <v>10800</v>
      </c>
      <c r="AJ58" s="43">
        <f>+AI58/$A$5</f>
        <v>2679.9007444168733</v>
      </c>
      <c r="AL58" s="9">
        <f>1200*3*1</f>
        <v>3600</v>
      </c>
      <c r="AM58" s="43">
        <f>+AL58/$A$5</f>
        <v>893.30024813895773</v>
      </c>
      <c r="AO58" s="25">
        <f t="shared" ref="AO58:AO89" si="27">+R58+U58+X58+AA58+AD58+AG58+AJ58+AM58</f>
        <v>5511.2009925558305</v>
      </c>
      <c r="AP58" s="44">
        <f>-AO58</f>
        <v>-5511.2009925558305</v>
      </c>
    </row>
    <row r="59" spans="1:43" ht="15.75">
      <c r="B59" s="151" t="s">
        <v>486</v>
      </c>
      <c r="C59" s="205" t="s">
        <v>487</v>
      </c>
      <c r="D59" s="150" t="s">
        <v>400</v>
      </c>
      <c r="E59" s="150">
        <v>2</v>
      </c>
      <c r="F59" s="151">
        <v>2500</v>
      </c>
      <c r="G59" s="206">
        <f t="shared" si="22"/>
        <v>5000</v>
      </c>
      <c r="H59" s="207">
        <f t="shared" si="23"/>
        <v>1240.6947890818858</v>
      </c>
      <c r="I59" s="152" t="s">
        <v>400</v>
      </c>
      <c r="J59" s="152">
        <v>2</v>
      </c>
      <c r="K59" s="156">
        <v>2500</v>
      </c>
      <c r="L59" s="208">
        <f t="shared" si="24"/>
        <v>5000</v>
      </c>
      <c r="M59" s="209">
        <f t="shared" si="25"/>
        <v>1240.6947890818858</v>
      </c>
      <c r="N59" s="181">
        <f t="shared" si="26"/>
        <v>2481.3895781637716</v>
      </c>
      <c r="O59" s="157"/>
      <c r="Q59" s="400"/>
      <c r="R59" s="43"/>
      <c r="T59" s="400">
        <f>+F59</f>
        <v>2500</v>
      </c>
      <c r="U59" s="43">
        <f>+T59/$A$5</f>
        <v>620.3473945409429</v>
      </c>
      <c r="W59" s="400"/>
      <c r="X59" s="43"/>
      <c r="Z59" s="400"/>
      <c r="AA59" s="43"/>
      <c r="AC59" s="400"/>
      <c r="AD59" s="43"/>
      <c r="AF59" s="400"/>
      <c r="AG59" s="43"/>
      <c r="AI59" s="400"/>
      <c r="AJ59" s="43"/>
      <c r="AL59" s="400"/>
      <c r="AM59" s="43"/>
      <c r="AO59" s="25">
        <f t="shared" si="27"/>
        <v>620.3473945409429</v>
      </c>
      <c r="AP59" s="25">
        <f t="shared" ref="AP59:AP77" si="28">+N59-AO59</f>
        <v>1861.0421836228288</v>
      </c>
    </row>
    <row r="60" spans="1:43" ht="15.75">
      <c r="B60" s="210" t="s">
        <v>488</v>
      </c>
      <c r="C60" s="211" t="s">
        <v>489</v>
      </c>
      <c r="D60" s="212" t="s">
        <v>400</v>
      </c>
      <c r="E60" s="212">
        <v>2</v>
      </c>
      <c r="F60" s="175">
        <f>4*20*8</f>
        <v>640</v>
      </c>
      <c r="G60" s="213">
        <f t="shared" si="22"/>
        <v>1280</v>
      </c>
      <c r="H60" s="214">
        <f t="shared" si="23"/>
        <v>317.61786600496276</v>
      </c>
      <c r="I60" s="215" t="s">
        <v>400</v>
      </c>
      <c r="J60" s="215">
        <v>2</v>
      </c>
      <c r="K60" s="210">
        <f>4*20*8</f>
        <v>640</v>
      </c>
      <c r="L60" s="216">
        <f t="shared" si="24"/>
        <v>1280</v>
      </c>
      <c r="M60" s="217">
        <f t="shared" si="25"/>
        <v>317.61786600496276</v>
      </c>
      <c r="N60" s="218">
        <f t="shared" si="26"/>
        <v>635.23573200992553</v>
      </c>
      <c r="O60" s="157"/>
      <c r="Q60" s="400"/>
      <c r="R60" s="43">
        <v>233.5</v>
      </c>
      <c r="T60" s="400">
        <f>+F60</f>
        <v>640</v>
      </c>
      <c r="U60" s="43">
        <f>+T60/$A$5</f>
        <v>158.80893300248138</v>
      </c>
      <c r="W60" s="400"/>
      <c r="X60" s="43"/>
      <c r="Z60" s="400"/>
      <c r="AA60" s="43"/>
      <c r="AC60" s="400"/>
      <c r="AD60" s="43"/>
      <c r="AF60" s="400"/>
      <c r="AG60" s="43"/>
      <c r="AI60" s="400"/>
      <c r="AJ60" s="43"/>
      <c r="AL60" s="400"/>
      <c r="AM60" s="43"/>
      <c r="AO60" s="25">
        <f t="shared" si="27"/>
        <v>392.30893300248135</v>
      </c>
      <c r="AP60" s="25">
        <f t="shared" si="28"/>
        <v>242.92679900744417</v>
      </c>
    </row>
    <row r="61" spans="1:43" ht="15.75">
      <c r="A61" s="11"/>
      <c r="B61" s="52" t="s">
        <v>490</v>
      </c>
      <c r="C61" s="46" t="s">
        <v>491</v>
      </c>
      <c r="D61" s="51" t="s">
        <v>492</v>
      </c>
      <c r="E61" s="51">
        <v>15</v>
      </c>
      <c r="F61" s="52">
        <v>10</v>
      </c>
      <c r="G61" s="53">
        <f t="shared" si="22"/>
        <v>150</v>
      </c>
      <c r="H61" s="214">
        <f t="shared" si="23"/>
        <v>37.220843672456574</v>
      </c>
      <c r="I61" s="152"/>
      <c r="J61" s="152">
        <v>15</v>
      </c>
      <c r="K61" s="156">
        <v>10</v>
      </c>
      <c r="L61" s="208">
        <f t="shared" si="24"/>
        <v>150</v>
      </c>
      <c r="M61" s="217">
        <f t="shared" si="25"/>
        <v>37.220843672456574</v>
      </c>
      <c r="N61" s="219">
        <f t="shared" si="26"/>
        <v>74.441687344913149</v>
      </c>
      <c r="O61" s="157"/>
      <c r="Q61" s="9"/>
      <c r="R61" s="25"/>
      <c r="T61" s="9"/>
      <c r="U61" s="25"/>
      <c r="W61" s="9"/>
      <c r="X61" s="25"/>
      <c r="Z61" s="9"/>
      <c r="AA61" s="25"/>
      <c r="AC61" s="9"/>
      <c r="AD61" s="25"/>
      <c r="AF61" s="9"/>
      <c r="AG61" s="25"/>
      <c r="AI61" s="9"/>
      <c r="AJ61" s="25"/>
      <c r="AL61" s="9"/>
      <c r="AM61" s="25"/>
      <c r="AO61" s="25">
        <f t="shared" si="27"/>
        <v>0</v>
      </c>
      <c r="AP61" s="25">
        <f t="shared" si="28"/>
        <v>74.441687344913149</v>
      </c>
    </row>
    <row r="62" spans="1:43" ht="15.75">
      <c r="A62" s="11"/>
      <c r="B62" s="156" t="s">
        <v>494</v>
      </c>
      <c r="C62" s="205" t="s">
        <v>495</v>
      </c>
      <c r="D62" s="152" t="s">
        <v>492</v>
      </c>
      <c r="E62" s="152">
        <v>10</v>
      </c>
      <c r="F62" s="156">
        <v>9.5</v>
      </c>
      <c r="G62" s="208">
        <f t="shared" si="22"/>
        <v>95</v>
      </c>
      <c r="H62" s="214">
        <f t="shared" si="23"/>
        <v>23.573200992555829</v>
      </c>
      <c r="I62" s="152" t="s">
        <v>492</v>
      </c>
      <c r="J62" s="152">
        <v>10</v>
      </c>
      <c r="K62" s="156">
        <v>9.5</v>
      </c>
      <c r="L62" s="208">
        <f t="shared" si="24"/>
        <v>95</v>
      </c>
      <c r="M62" s="217">
        <f t="shared" si="25"/>
        <v>23.573200992555829</v>
      </c>
      <c r="N62" s="219">
        <f t="shared" si="26"/>
        <v>47.146401985111659</v>
      </c>
      <c r="O62" s="157"/>
      <c r="Q62" s="9"/>
      <c r="R62" s="25"/>
      <c r="T62" s="9"/>
      <c r="U62" s="25"/>
      <c r="W62" s="9"/>
      <c r="X62" s="25"/>
      <c r="Z62" s="9"/>
      <c r="AA62" s="25"/>
      <c r="AC62" s="9"/>
      <c r="AD62" s="25"/>
      <c r="AF62" s="9"/>
      <c r="AG62" s="25"/>
      <c r="AI62" s="9"/>
      <c r="AJ62" s="25"/>
      <c r="AL62" s="9"/>
      <c r="AM62" s="25"/>
      <c r="AO62" s="25">
        <f t="shared" si="27"/>
        <v>0</v>
      </c>
      <c r="AP62" s="25">
        <f t="shared" si="28"/>
        <v>47.146401985111659</v>
      </c>
    </row>
    <row r="63" spans="1:43" ht="15.75">
      <c r="A63" s="220"/>
      <c r="B63" s="52" t="s">
        <v>496</v>
      </c>
      <c r="C63" s="46" t="s">
        <v>497</v>
      </c>
      <c r="D63" s="51" t="s">
        <v>492</v>
      </c>
      <c r="E63" s="51">
        <v>2</v>
      </c>
      <c r="F63" s="52">
        <v>100</v>
      </c>
      <c r="G63" s="53">
        <f t="shared" si="22"/>
        <v>200</v>
      </c>
      <c r="H63" s="214">
        <f t="shared" si="23"/>
        <v>49.62779156327543</v>
      </c>
      <c r="I63" s="152" t="s">
        <v>492</v>
      </c>
      <c r="J63" s="152">
        <v>2</v>
      </c>
      <c r="K63" s="156">
        <v>100</v>
      </c>
      <c r="L63" s="208">
        <f t="shared" si="24"/>
        <v>200</v>
      </c>
      <c r="M63" s="217">
        <f t="shared" si="25"/>
        <v>49.62779156327543</v>
      </c>
      <c r="N63" s="219">
        <f t="shared" si="26"/>
        <v>99.25558312655086</v>
      </c>
      <c r="O63" s="157"/>
      <c r="Q63" s="9"/>
      <c r="R63" s="25"/>
      <c r="T63" s="9"/>
      <c r="U63" s="25"/>
      <c r="W63" s="9"/>
      <c r="X63" s="25"/>
      <c r="Z63" s="9"/>
      <c r="AA63" s="25"/>
      <c r="AC63" s="9"/>
      <c r="AD63" s="25"/>
      <c r="AF63" s="9"/>
      <c r="AG63" s="25"/>
      <c r="AI63" s="9"/>
      <c r="AJ63" s="25"/>
      <c r="AL63" s="9"/>
      <c r="AM63" s="25"/>
      <c r="AO63" s="25">
        <f t="shared" si="27"/>
        <v>0</v>
      </c>
      <c r="AP63" s="25">
        <f t="shared" si="28"/>
        <v>99.25558312655086</v>
      </c>
    </row>
    <row r="64" spans="1:43" ht="15.75">
      <c r="A64" s="220"/>
      <c r="B64" s="52" t="s">
        <v>498</v>
      </c>
      <c r="C64" s="46" t="s">
        <v>499</v>
      </c>
      <c r="D64" s="51" t="s">
        <v>408</v>
      </c>
      <c r="E64" s="51">
        <v>1</v>
      </c>
      <c r="F64" s="52">
        <v>1000</v>
      </c>
      <c r="G64" s="53">
        <f t="shared" si="22"/>
        <v>1000</v>
      </c>
      <c r="H64" s="214">
        <f t="shared" si="23"/>
        <v>248.13895781637714</v>
      </c>
      <c r="I64" s="152" t="s">
        <v>492</v>
      </c>
      <c r="J64" s="152">
        <v>1</v>
      </c>
      <c r="K64" s="156">
        <v>1000</v>
      </c>
      <c r="L64" s="208">
        <f t="shared" si="24"/>
        <v>1000</v>
      </c>
      <c r="M64" s="217">
        <f t="shared" si="25"/>
        <v>248.13895781637714</v>
      </c>
      <c r="N64" s="219">
        <f t="shared" si="26"/>
        <v>496.27791563275429</v>
      </c>
      <c r="O64" s="157"/>
      <c r="Q64" s="401"/>
      <c r="R64" s="59">
        <f>+M64</f>
        <v>248.13895781637714</v>
      </c>
      <c r="T64" s="401"/>
      <c r="U64" s="43"/>
      <c r="W64" s="401"/>
      <c r="X64" s="43"/>
      <c r="Z64" s="401"/>
      <c r="AA64" s="43"/>
      <c r="AC64" s="401"/>
      <c r="AD64" s="43"/>
      <c r="AF64" s="401"/>
      <c r="AG64" s="43"/>
      <c r="AI64" s="401"/>
      <c r="AJ64" s="43"/>
      <c r="AL64" s="401"/>
      <c r="AM64" s="43"/>
      <c r="AO64" s="25">
        <f t="shared" si="27"/>
        <v>248.13895781637714</v>
      </c>
      <c r="AP64" s="25">
        <f t="shared" si="28"/>
        <v>248.13895781637714</v>
      </c>
    </row>
    <row r="65" spans="1:42" ht="33" customHeight="1">
      <c r="A65" s="220"/>
      <c r="B65" s="52" t="s">
        <v>500</v>
      </c>
      <c r="C65" s="46" t="s">
        <v>501</v>
      </c>
      <c r="D65" s="51" t="s">
        <v>492</v>
      </c>
      <c r="E65" s="51">
        <v>1</v>
      </c>
      <c r="F65" s="52">
        <v>300</v>
      </c>
      <c r="G65" s="53">
        <f t="shared" si="22"/>
        <v>300</v>
      </c>
      <c r="H65" s="214">
        <f t="shared" si="23"/>
        <v>74.441687344913149</v>
      </c>
      <c r="I65" s="152" t="s">
        <v>492</v>
      </c>
      <c r="J65" s="152">
        <v>1</v>
      </c>
      <c r="K65" s="156">
        <v>300</v>
      </c>
      <c r="L65" s="208">
        <f t="shared" si="24"/>
        <v>300</v>
      </c>
      <c r="M65" s="217">
        <f t="shared" si="25"/>
        <v>74.441687344913149</v>
      </c>
      <c r="N65" s="219">
        <f t="shared" si="26"/>
        <v>148.8833746898263</v>
      </c>
      <c r="O65" s="157"/>
      <c r="P65" s="389"/>
      <c r="Q65" s="400"/>
      <c r="R65" s="43"/>
      <c r="S65" s="389"/>
      <c r="T65" s="400">
        <f>+F65</f>
        <v>300</v>
      </c>
      <c r="U65" s="43">
        <f t="shared" ref="U65:U70" si="29">+T65/$A$5</f>
        <v>74.441687344913149</v>
      </c>
      <c r="W65" s="400"/>
      <c r="X65" s="43"/>
      <c r="Z65" s="400"/>
      <c r="AA65" s="43"/>
      <c r="AC65" s="400"/>
      <c r="AD65" s="43"/>
      <c r="AF65" s="400"/>
      <c r="AG65" s="43"/>
      <c r="AI65" s="400"/>
      <c r="AJ65" s="43"/>
      <c r="AL65" s="400"/>
      <c r="AM65" s="43"/>
      <c r="AO65" s="25">
        <f t="shared" si="27"/>
        <v>74.441687344913149</v>
      </c>
      <c r="AP65" s="25">
        <f t="shared" si="28"/>
        <v>74.441687344913149</v>
      </c>
    </row>
    <row r="66" spans="1:42" ht="31.5">
      <c r="A66" s="220"/>
      <c r="B66" s="52" t="s">
        <v>502</v>
      </c>
      <c r="C66" s="46" t="s">
        <v>503</v>
      </c>
      <c r="D66" s="51" t="s">
        <v>408</v>
      </c>
      <c r="E66" s="51">
        <v>1</v>
      </c>
      <c r="F66" s="52">
        <v>500</v>
      </c>
      <c r="G66" s="53">
        <f t="shared" si="22"/>
        <v>500</v>
      </c>
      <c r="H66" s="214">
        <f t="shared" si="23"/>
        <v>124.06947890818857</v>
      </c>
      <c r="I66" s="152" t="s">
        <v>492</v>
      </c>
      <c r="J66" s="152">
        <v>1</v>
      </c>
      <c r="K66" s="156">
        <v>500</v>
      </c>
      <c r="L66" s="208">
        <f t="shared" si="24"/>
        <v>500</v>
      </c>
      <c r="M66" s="217">
        <f t="shared" si="25"/>
        <v>124.06947890818857</v>
      </c>
      <c r="N66" s="219">
        <f t="shared" si="26"/>
        <v>248.13895781637714</v>
      </c>
      <c r="O66" s="157"/>
      <c r="P66" s="11"/>
      <c r="Q66" s="400"/>
      <c r="R66" s="43">
        <v>240</v>
      </c>
      <c r="S66" s="11"/>
      <c r="T66" s="400">
        <v>371.5</v>
      </c>
      <c r="U66" s="43">
        <f t="shared" si="29"/>
        <v>92.18362282878411</v>
      </c>
      <c r="W66" s="400"/>
      <c r="X66" s="43"/>
      <c r="Z66" s="400"/>
      <c r="AA66" s="43"/>
      <c r="AC66" s="400"/>
      <c r="AD66" s="43"/>
      <c r="AF66" s="400"/>
      <c r="AG66" s="43"/>
      <c r="AI66" s="400"/>
      <c r="AJ66" s="43"/>
      <c r="AL66" s="400"/>
      <c r="AM66" s="43"/>
      <c r="AO66" s="25">
        <f t="shared" si="27"/>
        <v>332.18362282878411</v>
      </c>
      <c r="AP66" s="25">
        <f t="shared" si="28"/>
        <v>-84.044665012406966</v>
      </c>
    </row>
    <row r="67" spans="1:42" ht="15.75">
      <c r="B67" s="156" t="s">
        <v>504</v>
      </c>
      <c r="C67" s="205" t="s">
        <v>505</v>
      </c>
      <c r="D67" s="152" t="s">
        <v>408</v>
      </c>
      <c r="E67" s="152">
        <v>10</v>
      </c>
      <c r="F67" s="156">
        <v>80</v>
      </c>
      <c r="G67" s="208">
        <f t="shared" si="22"/>
        <v>800</v>
      </c>
      <c r="H67" s="214">
        <f t="shared" si="23"/>
        <v>198.51116625310172</v>
      </c>
      <c r="I67" s="152" t="s">
        <v>492</v>
      </c>
      <c r="J67" s="152">
        <v>10</v>
      </c>
      <c r="K67" s="156">
        <v>80</v>
      </c>
      <c r="L67" s="208">
        <f t="shared" si="24"/>
        <v>800</v>
      </c>
      <c r="M67" s="217">
        <f t="shared" si="25"/>
        <v>198.51116625310172</v>
      </c>
      <c r="N67" s="219">
        <f t="shared" si="26"/>
        <v>397.02233250620344</v>
      </c>
      <c r="O67" s="157"/>
      <c r="Q67" s="402"/>
      <c r="R67" s="43">
        <v>29.5</v>
      </c>
      <c r="T67" s="402">
        <v>662</v>
      </c>
      <c r="U67" s="43">
        <f t="shared" si="29"/>
        <v>164.26799007444168</v>
      </c>
      <c r="W67" s="402"/>
      <c r="X67" s="43"/>
      <c r="Z67" s="402"/>
      <c r="AA67" s="43"/>
      <c r="AC67" s="402"/>
      <c r="AD67" s="43"/>
      <c r="AF67" s="402"/>
      <c r="AG67" s="43"/>
      <c r="AI67" s="402"/>
      <c r="AJ67" s="43"/>
      <c r="AL67" s="402"/>
      <c r="AM67" s="43"/>
      <c r="AO67" s="25">
        <f t="shared" si="27"/>
        <v>193.76799007444168</v>
      </c>
      <c r="AP67" s="25">
        <f t="shared" si="28"/>
        <v>203.25434243176176</v>
      </c>
    </row>
    <row r="68" spans="1:42" ht="31.5">
      <c r="B68" s="156" t="s">
        <v>507</v>
      </c>
      <c r="C68" s="205" t="s">
        <v>508</v>
      </c>
      <c r="D68" s="152" t="s">
        <v>408</v>
      </c>
      <c r="E68" s="152">
        <v>3</v>
      </c>
      <c r="F68" s="156">
        <v>80</v>
      </c>
      <c r="G68" s="208">
        <f t="shared" si="22"/>
        <v>240</v>
      </c>
      <c r="H68" s="214">
        <f t="shared" si="23"/>
        <v>59.553349875930515</v>
      </c>
      <c r="I68" s="152" t="s">
        <v>492</v>
      </c>
      <c r="J68" s="152">
        <v>3</v>
      </c>
      <c r="K68" s="156">
        <v>80</v>
      </c>
      <c r="L68" s="208">
        <f t="shared" si="24"/>
        <v>240</v>
      </c>
      <c r="M68" s="217">
        <f t="shared" si="25"/>
        <v>59.553349875930515</v>
      </c>
      <c r="N68" s="219">
        <f t="shared" si="26"/>
        <v>119.10669975186103</v>
      </c>
      <c r="O68" s="157"/>
      <c r="Q68" s="403"/>
      <c r="R68" s="43">
        <v>215</v>
      </c>
      <c r="T68" s="403">
        <f>G68-860</f>
        <v>-620</v>
      </c>
      <c r="U68" s="43">
        <f t="shared" si="29"/>
        <v>-153.84615384615384</v>
      </c>
      <c r="W68" s="403"/>
      <c r="X68" s="43"/>
      <c r="Z68" s="403"/>
      <c r="AA68" s="43"/>
      <c r="AC68" s="403"/>
      <c r="AD68" s="43"/>
      <c r="AF68" s="403"/>
      <c r="AG68" s="43"/>
      <c r="AI68" s="403"/>
      <c r="AJ68" s="43"/>
      <c r="AL68" s="403"/>
      <c r="AM68" s="43"/>
      <c r="AO68" s="25">
        <f t="shared" si="27"/>
        <v>61.15384615384616</v>
      </c>
      <c r="AP68" s="25">
        <f t="shared" si="28"/>
        <v>57.952853598014869</v>
      </c>
    </row>
    <row r="69" spans="1:42" ht="15.75">
      <c r="B69" s="156" t="s">
        <v>509</v>
      </c>
      <c r="C69" s="205" t="s">
        <v>510</v>
      </c>
      <c r="D69" s="152" t="s">
        <v>408</v>
      </c>
      <c r="E69" s="152">
        <v>3</v>
      </c>
      <c r="F69" s="156">
        <v>80</v>
      </c>
      <c r="G69" s="208">
        <f t="shared" si="22"/>
        <v>240</v>
      </c>
      <c r="H69" s="214">
        <f t="shared" si="23"/>
        <v>59.553349875930515</v>
      </c>
      <c r="I69" s="152" t="s">
        <v>492</v>
      </c>
      <c r="J69" s="152">
        <v>3</v>
      </c>
      <c r="K69" s="156">
        <v>80</v>
      </c>
      <c r="L69" s="208">
        <f t="shared" si="24"/>
        <v>240</v>
      </c>
      <c r="M69" s="217">
        <f t="shared" si="25"/>
        <v>59.553349875930515</v>
      </c>
      <c r="N69" s="219">
        <f t="shared" si="26"/>
        <v>119.10669975186103</v>
      </c>
      <c r="O69" s="157"/>
      <c r="Q69" s="402"/>
      <c r="R69" s="43">
        <v>18.63</v>
      </c>
      <c r="T69" s="402">
        <f>G69-221</f>
        <v>19</v>
      </c>
      <c r="U69" s="43">
        <f t="shared" si="29"/>
        <v>4.7146401985111659</v>
      </c>
      <c r="W69" s="402"/>
      <c r="X69" s="43"/>
      <c r="Z69" s="402"/>
      <c r="AA69" s="43"/>
      <c r="AC69" s="402"/>
      <c r="AD69" s="43"/>
      <c r="AF69" s="402"/>
      <c r="AG69" s="43"/>
      <c r="AI69" s="402"/>
      <c r="AJ69" s="43"/>
      <c r="AL69" s="402"/>
      <c r="AM69" s="43"/>
      <c r="AO69" s="25">
        <f t="shared" si="27"/>
        <v>23.344640198511165</v>
      </c>
      <c r="AP69" s="25">
        <f t="shared" si="28"/>
        <v>95.762059553349872</v>
      </c>
    </row>
    <row r="70" spans="1:42" ht="15.75">
      <c r="B70" s="52" t="s">
        <v>511</v>
      </c>
      <c r="C70" s="46" t="s">
        <v>512</v>
      </c>
      <c r="D70" s="51" t="s">
        <v>408</v>
      </c>
      <c r="E70" s="51">
        <v>1</v>
      </c>
      <c r="F70" s="52">
        <v>420</v>
      </c>
      <c r="G70" s="53">
        <f t="shared" si="22"/>
        <v>420</v>
      </c>
      <c r="H70" s="214">
        <f t="shared" si="23"/>
        <v>104.2183622828784</v>
      </c>
      <c r="I70" s="152" t="s">
        <v>492</v>
      </c>
      <c r="J70" s="152">
        <v>1</v>
      </c>
      <c r="K70" s="156">
        <v>420</v>
      </c>
      <c r="L70" s="208">
        <f t="shared" si="24"/>
        <v>420</v>
      </c>
      <c r="M70" s="217">
        <f t="shared" si="25"/>
        <v>104.2183622828784</v>
      </c>
      <c r="N70" s="219">
        <f t="shared" si="26"/>
        <v>208.4367245657568</v>
      </c>
      <c r="O70" s="157"/>
      <c r="Q70" s="402"/>
      <c r="R70" s="43"/>
      <c r="T70" s="402">
        <f>+F70</f>
        <v>420</v>
      </c>
      <c r="U70" s="43">
        <f t="shared" si="29"/>
        <v>104.2183622828784</v>
      </c>
      <c r="W70" s="402"/>
      <c r="X70" s="43"/>
      <c r="Z70" s="402"/>
      <c r="AA70" s="43"/>
      <c r="AC70" s="402"/>
      <c r="AD70" s="43"/>
      <c r="AF70" s="402"/>
      <c r="AG70" s="43"/>
      <c r="AI70" s="402"/>
      <c r="AJ70" s="43"/>
      <c r="AL70" s="402"/>
      <c r="AM70" s="43"/>
      <c r="AO70" s="25">
        <f t="shared" si="27"/>
        <v>104.2183622828784</v>
      </c>
      <c r="AP70" s="25">
        <f t="shared" si="28"/>
        <v>104.2183622828784</v>
      </c>
    </row>
    <row r="71" spans="1:42" ht="15.75">
      <c r="B71" s="156" t="s">
        <v>513</v>
      </c>
      <c r="C71" s="205" t="s">
        <v>514</v>
      </c>
      <c r="D71" s="152" t="s">
        <v>492</v>
      </c>
      <c r="E71" s="152">
        <v>30</v>
      </c>
      <c r="F71" s="156">
        <v>28</v>
      </c>
      <c r="G71" s="208">
        <f t="shared" si="22"/>
        <v>840</v>
      </c>
      <c r="H71" s="214">
        <f t="shared" si="23"/>
        <v>208.4367245657568</v>
      </c>
      <c r="I71" s="152" t="s">
        <v>492</v>
      </c>
      <c r="J71" s="152">
        <v>30</v>
      </c>
      <c r="K71" s="156">
        <v>28</v>
      </c>
      <c r="L71" s="208">
        <f t="shared" si="24"/>
        <v>840</v>
      </c>
      <c r="M71" s="217">
        <f t="shared" si="25"/>
        <v>208.4367245657568</v>
      </c>
      <c r="N71" s="219">
        <f t="shared" si="26"/>
        <v>416.87344913151361</v>
      </c>
      <c r="O71" s="157"/>
      <c r="Q71" s="9"/>
      <c r="R71" s="25"/>
      <c r="T71" s="9"/>
      <c r="U71" s="25"/>
      <c r="W71" s="9"/>
      <c r="X71" s="25"/>
      <c r="Z71" s="9"/>
      <c r="AA71" s="25"/>
      <c r="AC71" s="9"/>
      <c r="AD71" s="25"/>
      <c r="AF71" s="9"/>
      <c r="AG71" s="25"/>
      <c r="AI71" s="9"/>
      <c r="AJ71" s="25"/>
      <c r="AL71" s="9"/>
      <c r="AM71" s="25"/>
      <c r="AO71" s="25">
        <f t="shared" si="27"/>
        <v>0</v>
      </c>
      <c r="AP71" s="25">
        <f t="shared" si="28"/>
        <v>416.87344913151361</v>
      </c>
    </row>
    <row r="72" spans="1:42" ht="15.75">
      <c r="B72" s="156" t="s">
        <v>516</v>
      </c>
      <c r="C72" s="205" t="s">
        <v>517</v>
      </c>
      <c r="D72" s="152" t="s">
        <v>492</v>
      </c>
      <c r="E72" s="152">
        <v>25</v>
      </c>
      <c r="F72" s="156">
        <v>28</v>
      </c>
      <c r="G72" s="208">
        <f t="shared" si="22"/>
        <v>700</v>
      </c>
      <c r="H72" s="214">
        <f t="shared" si="23"/>
        <v>173.69727047146401</v>
      </c>
      <c r="I72" s="152" t="s">
        <v>492</v>
      </c>
      <c r="J72" s="152">
        <v>25</v>
      </c>
      <c r="K72" s="156">
        <v>28</v>
      </c>
      <c r="L72" s="208">
        <f t="shared" si="24"/>
        <v>700</v>
      </c>
      <c r="M72" s="217">
        <f t="shared" si="25"/>
        <v>173.69727047146401</v>
      </c>
      <c r="N72" s="219">
        <f t="shared" si="26"/>
        <v>347.39454094292802</v>
      </c>
      <c r="O72" s="157"/>
      <c r="Q72" s="9"/>
      <c r="R72" s="25"/>
      <c r="T72" s="9"/>
      <c r="U72" s="25"/>
      <c r="W72" s="9"/>
      <c r="X72" s="25"/>
      <c r="Z72" s="9"/>
      <c r="AA72" s="25"/>
      <c r="AC72" s="9"/>
      <c r="AD72" s="25"/>
      <c r="AF72" s="9"/>
      <c r="AG72" s="25"/>
      <c r="AI72" s="9"/>
      <c r="AJ72" s="25"/>
      <c r="AL72" s="9"/>
      <c r="AM72" s="25"/>
      <c r="AO72" s="25">
        <f t="shared" si="27"/>
        <v>0</v>
      </c>
      <c r="AP72" s="25">
        <f t="shared" si="28"/>
        <v>347.39454094292802</v>
      </c>
    </row>
    <row r="73" spans="1:42" ht="15.75">
      <c r="A73" s="11"/>
      <c r="B73" s="156" t="s">
        <v>518</v>
      </c>
      <c r="C73" s="205" t="s">
        <v>519</v>
      </c>
      <c r="D73" s="152" t="s">
        <v>492</v>
      </c>
      <c r="E73" s="152">
        <v>4</v>
      </c>
      <c r="F73" s="156">
        <v>28</v>
      </c>
      <c r="G73" s="208">
        <f t="shared" si="22"/>
        <v>112</v>
      </c>
      <c r="H73" s="214">
        <f t="shared" si="23"/>
        <v>27.791563275434243</v>
      </c>
      <c r="I73" s="152" t="s">
        <v>492</v>
      </c>
      <c r="J73" s="152">
        <v>4</v>
      </c>
      <c r="K73" s="156">
        <v>28</v>
      </c>
      <c r="L73" s="208">
        <f t="shared" si="24"/>
        <v>112</v>
      </c>
      <c r="M73" s="217">
        <f t="shared" si="25"/>
        <v>27.791563275434243</v>
      </c>
      <c r="N73" s="219">
        <f t="shared" si="26"/>
        <v>55.583126550868485</v>
      </c>
      <c r="O73" s="157"/>
      <c r="Q73" s="9"/>
      <c r="R73" s="25"/>
      <c r="T73" s="9"/>
      <c r="U73" s="25"/>
      <c r="W73" s="9"/>
      <c r="X73" s="25"/>
      <c r="Z73" s="9"/>
      <c r="AA73" s="25"/>
      <c r="AC73" s="9"/>
      <c r="AD73" s="25"/>
      <c r="AF73" s="9"/>
      <c r="AG73" s="25"/>
      <c r="AI73" s="9"/>
      <c r="AJ73" s="25"/>
      <c r="AL73" s="9"/>
      <c r="AM73" s="25"/>
      <c r="AO73" s="25">
        <f t="shared" si="27"/>
        <v>0</v>
      </c>
      <c r="AP73" s="25">
        <f t="shared" si="28"/>
        <v>55.583126550868485</v>
      </c>
    </row>
    <row r="74" spans="1:42" ht="15.75">
      <c r="A74" s="11"/>
      <c r="B74" s="156" t="s">
        <v>520</v>
      </c>
      <c r="C74" s="205" t="s">
        <v>521</v>
      </c>
      <c r="D74" s="152" t="s">
        <v>492</v>
      </c>
      <c r="E74" s="152">
        <v>5</v>
      </c>
      <c r="F74" s="156">
        <v>28</v>
      </c>
      <c r="G74" s="208">
        <f t="shared" si="22"/>
        <v>140</v>
      </c>
      <c r="H74" s="214">
        <f t="shared" si="23"/>
        <v>34.739454094292803</v>
      </c>
      <c r="I74" s="152" t="s">
        <v>492</v>
      </c>
      <c r="J74" s="152">
        <v>5</v>
      </c>
      <c r="K74" s="156">
        <v>28</v>
      </c>
      <c r="L74" s="208">
        <f t="shared" si="24"/>
        <v>140</v>
      </c>
      <c r="M74" s="217">
        <f t="shared" si="25"/>
        <v>34.739454094292803</v>
      </c>
      <c r="N74" s="219">
        <f t="shared" si="26"/>
        <v>69.478908188585606</v>
      </c>
      <c r="O74" s="157"/>
      <c r="Q74" s="9"/>
      <c r="R74" s="25"/>
      <c r="T74" s="9"/>
      <c r="U74" s="25"/>
      <c r="W74" s="9"/>
      <c r="X74" s="25"/>
      <c r="Z74" s="9"/>
      <c r="AA74" s="25"/>
      <c r="AC74" s="9"/>
      <c r="AD74" s="25"/>
      <c r="AF74" s="9"/>
      <c r="AG74" s="25"/>
      <c r="AI74" s="9"/>
      <c r="AJ74" s="25"/>
      <c r="AL74" s="9"/>
      <c r="AM74" s="25"/>
      <c r="AO74" s="25">
        <f t="shared" si="27"/>
        <v>0</v>
      </c>
      <c r="AP74" s="25">
        <f t="shared" si="28"/>
        <v>69.478908188585606</v>
      </c>
    </row>
    <row r="75" spans="1:42" ht="31.5">
      <c r="A75" s="13"/>
      <c r="B75" s="52" t="s">
        <v>522</v>
      </c>
      <c r="C75" s="46" t="s">
        <v>523</v>
      </c>
      <c r="D75" s="51" t="s">
        <v>408</v>
      </c>
      <c r="E75" s="51">
        <v>1</v>
      </c>
      <c r="F75" s="52">
        <v>420</v>
      </c>
      <c r="G75" s="53">
        <f t="shared" si="22"/>
        <v>420</v>
      </c>
      <c r="H75" s="214">
        <f t="shared" si="23"/>
        <v>104.2183622828784</v>
      </c>
      <c r="I75" s="152" t="s">
        <v>492</v>
      </c>
      <c r="J75" s="152">
        <v>1</v>
      </c>
      <c r="K75" s="156">
        <v>420</v>
      </c>
      <c r="L75" s="208">
        <f t="shared" si="24"/>
        <v>420</v>
      </c>
      <c r="M75" s="217">
        <f t="shared" si="25"/>
        <v>104.2183622828784</v>
      </c>
      <c r="N75" s="219">
        <f t="shared" si="26"/>
        <v>208.4367245657568</v>
      </c>
      <c r="O75" s="157"/>
      <c r="Q75" s="402"/>
      <c r="R75" s="43"/>
      <c r="T75" s="402">
        <f>G75-74.5</f>
        <v>345.5</v>
      </c>
      <c r="U75" s="43">
        <f>+T75/$A$5</f>
        <v>85.732009925558302</v>
      </c>
      <c r="W75" s="402"/>
      <c r="X75" s="43"/>
      <c r="Z75" s="402"/>
      <c r="AA75" s="43"/>
      <c r="AC75" s="402"/>
      <c r="AD75" s="43"/>
      <c r="AF75" s="402"/>
      <c r="AG75" s="43"/>
      <c r="AI75" s="402"/>
      <c r="AJ75" s="43"/>
      <c r="AL75" s="402"/>
      <c r="AM75" s="43"/>
      <c r="AO75" s="25">
        <f t="shared" si="27"/>
        <v>85.732009925558302</v>
      </c>
      <c r="AP75" s="25">
        <f t="shared" si="28"/>
        <v>122.7047146401985</v>
      </c>
    </row>
    <row r="76" spans="1:42" ht="15.75">
      <c r="A76" s="11"/>
      <c r="B76" s="156" t="s">
        <v>524</v>
      </c>
      <c r="C76" s="205" t="s">
        <v>525</v>
      </c>
      <c r="D76" s="152" t="s">
        <v>408</v>
      </c>
      <c r="E76" s="152">
        <v>2</v>
      </c>
      <c r="F76" s="156">
        <v>80</v>
      </c>
      <c r="G76" s="208">
        <f t="shared" si="22"/>
        <v>160</v>
      </c>
      <c r="H76" s="214">
        <f t="shared" si="23"/>
        <v>39.702233250620345</v>
      </c>
      <c r="I76" s="152" t="s">
        <v>492</v>
      </c>
      <c r="J76" s="152">
        <v>2</v>
      </c>
      <c r="K76" s="156">
        <v>80</v>
      </c>
      <c r="L76" s="208">
        <f t="shared" si="24"/>
        <v>160</v>
      </c>
      <c r="M76" s="217">
        <f t="shared" si="25"/>
        <v>39.702233250620345</v>
      </c>
      <c r="N76" s="219">
        <f t="shared" si="26"/>
        <v>79.404466501240691</v>
      </c>
      <c r="O76" s="157"/>
      <c r="Q76" s="9"/>
      <c r="R76" s="25"/>
      <c r="T76" s="9"/>
      <c r="U76" s="25"/>
      <c r="W76" s="9"/>
      <c r="X76" s="25"/>
      <c r="Z76" s="9"/>
      <c r="AA76" s="25"/>
      <c r="AC76" s="9"/>
      <c r="AD76" s="25"/>
      <c r="AF76" s="9"/>
      <c r="AG76" s="25"/>
      <c r="AI76" s="9"/>
      <c r="AJ76" s="25"/>
      <c r="AL76" s="9"/>
      <c r="AM76" s="25"/>
      <c r="AO76" s="25">
        <f t="shared" si="27"/>
        <v>0</v>
      </c>
      <c r="AP76" s="25">
        <f t="shared" si="28"/>
        <v>79.404466501240691</v>
      </c>
    </row>
    <row r="77" spans="1:42" ht="15.75">
      <c r="B77" s="156" t="s">
        <v>526</v>
      </c>
      <c r="C77" s="205" t="s">
        <v>527</v>
      </c>
      <c r="D77" s="152" t="s">
        <v>492</v>
      </c>
      <c r="E77" s="152">
        <v>10</v>
      </c>
      <c r="F77" s="156">
        <v>9</v>
      </c>
      <c r="G77" s="208">
        <f t="shared" si="22"/>
        <v>90</v>
      </c>
      <c r="H77" s="214">
        <f t="shared" si="23"/>
        <v>22.332506203473944</v>
      </c>
      <c r="I77" s="152" t="s">
        <v>492</v>
      </c>
      <c r="J77" s="152">
        <v>10</v>
      </c>
      <c r="K77" s="156">
        <v>9</v>
      </c>
      <c r="L77" s="208">
        <f t="shared" si="24"/>
        <v>90</v>
      </c>
      <c r="M77" s="217">
        <f t="shared" si="25"/>
        <v>22.332506203473944</v>
      </c>
      <c r="N77" s="219">
        <f t="shared" si="26"/>
        <v>44.665012406947888</v>
      </c>
      <c r="O77" s="157"/>
      <c r="Q77" s="9"/>
      <c r="R77" s="25"/>
      <c r="T77" s="9"/>
      <c r="U77" s="25"/>
      <c r="W77" s="9"/>
      <c r="X77" s="25"/>
      <c r="Z77" s="9"/>
      <c r="AA77" s="25"/>
      <c r="AC77" s="9"/>
      <c r="AD77" s="25"/>
      <c r="AF77" s="9"/>
      <c r="AG77" s="25"/>
      <c r="AI77" s="9"/>
      <c r="AJ77" s="25"/>
      <c r="AL77" s="9"/>
      <c r="AM77" s="25"/>
      <c r="AO77" s="25">
        <f t="shared" si="27"/>
        <v>0</v>
      </c>
      <c r="AP77" s="25">
        <f t="shared" si="28"/>
        <v>44.665012406947888</v>
      </c>
    </row>
    <row r="78" spans="1:42" ht="15.75">
      <c r="B78" s="221" t="s">
        <v>528</v>
      </c>
      <c r="C78" s="222" t="s">
        <v>529</v>
      </c>
      <c r="D78" s="223" t="s">
        <v>408</v>
      </c>
      <c r="E78" s="223">
        <v>3</v>
      </c>
      <c r="F78" s="224">
        <v>1200</v>
      </c>
      <c r="G78" s="225">
        <f t="shared" si="22"/>
        <v>3600</v>
      </c>
      <c r="H78" s="226">
        <f t="shared" si="23"/>
        <v>893.30024813895773</v>
      </c>
      <c r="I78" s="223" t="s">
        <v>529</v>
      </c>
      <c r="J78" s="223">
        <v>3</v>
      </c>
      <c r="K78" s="224">
        <v>1200</v>
      </c>
      <c r="L78" s="225">
        <f t="shared" si="24"/>
        <v>3600</v>
      </c>
      <c r="M78" s="227">
        <f t="shared" si="25"/>
        <v>893.30024813895773</v>
      </c>
      <c r="N78" s="228">
        <f t="shared" si="26"/>
        <v>1786.6004962779155</v>
      </c>
      <c r="O78" s="229"/>
      <c r="Q78" s="9"/>
      <c r="R78" s="25"/>
      <c r="T78" s="9"/>
      <c r="U78" s="25"/>
      <c r="W78" s="9"/>
      <c r="X78" s="25"/>
      <c r="Z78" s="9"/>
      <c r="AA78" s="25"/>
      <c r="AC78" s="9"/>
      <c r="AD78" s="25"/>
      <c r="AF78" s="9"/>
      <c r="AG78" s="25"/>
      <c r="AI78" s="9"/>
      <c r="AJ78" s="25"/>
      <c r="AL78" s="9"/>
      <c r="AM78" s="25"/>
      <c r="AO78" s="25">
        <f t="shared" si="27"/>
        <v>0</v>
      </c>
      <c r="AP78" s="44">
        <f>-AO78</f>
        <v>0</v>
      </c>
    </row>
    <row r="79" spans="1:42" ht="15.75">
      <c r="B79" s="52" t="s">
        <v>531</v>
      </c>
      <c r="C79" s="46" t="s">
        <v>532</v>
      </c>
      <c r="D79" s="51" t="s">
        <v>492</v>
      </c>
      <c r="E79" s="51">
        <v>22</v>
      </c>
      <c r="F79" s="52">
        <v>40</v>
      </c>
      <c r="G79" s="53">
        <f t="shared" si="22"/>
        <v>880</v>
      </c>
      <c r="H79" s="214">
        <f t="shared" si="23"/>
        <v>218.36228287841189</v>
      </c>
      <c r="I79" s="152" t="s">
        <v>492</v>
      </c>
      <c r="J79" s="152">
        <v>22</v>
      </c>
      <c r="K79" s="156">
        <v>40</v>
      </c>
      <c r="L79" s="208">
        <f t="shared" si="24"/>
        <v>880</v>
      </c>
      <c r="M79" s="217">
        <f t="shared" si="25"/>
        <v>218.36228287841189</v>
      </c>
      <c r="N79" s="219">
        <f t="shared" si="26"/>
        <v>436.72456575682378</v>
      </c>
      <c r="O79" s="157"/>
      <c r="Q79" s="402"/>
      <c r="R79" s="43"/>
      <c r="T79" s="402">
        <f>G79</f>
        <v>880</v>
      </c>
      <c r="U79" s="43">
        <f t="shared" ref="U79:U85" si="30">+T79/$A$5</f>
        <v>218.36228287841189</v>
      </c>
      <c r="W79" s="402"/>
      <c r="X79" s="43"/>
      <c r="Z79" s="402"/>
      <c r="AA79" s="43"/>
      <c r="AC79" s="402"/>
      <c r="AD79" s="43"/>
      <c r="AF79" s="402"/>
      <c r="AG79" s="43"/>
      <c r="AI79" s="402"/>
      <c r="AJ79" s="43"/>
      <c r="AL79" s="402"/>
      <c r="AM79" s="43"/>
      <c r="AO79" s="25">
        <f t="shared" si="27"/>
        <v>218.36228287841189</v>
      </c>
      <c r="AP79" s="25">
        <f t="shared" ref="AP79:AP111" si="31">+N79-AO79</f>
        <v>218.36228287841189</v>
      </c>
    </row>
    <row r="80" spans="1:42" ht="15.75">
      <c r="B80" s="156" t="s">
        <v>533</v>
      </c>
      <c r="C80" s="205" t="s">
        <v>534</v>
      </c>
      <c r="D80" s="152" t="s">
        <v>492</v>
      </c>
      <c r="E80" s="152">
        <v>20</v>
      </c>
      <c r="F80" s="156">
        <v>17</v>
      </c>
      <c r="G80" s="208">
        <f t="shared" si="22"/>
        <v>340</v>
      </c>
      <c r="H80" s="214">
        <f t="shared" si="23"/>
        <v>84.367245657568233</v>
      </c>
      <c r="I80" s="152" t="s">
        <v>492</v>
      </c>
      <c r="J80" s="152">
        <v>20</v>
      </c>
      <c r="K80" s="156">
        <v>17</v>
      </c>
      <c r="L80" s="208">
        <f t="shared" si="24"/>
        <v>340</v>
      </c>
      <c r="M80" s="217">
        <f t="shared" si="25"/>
        <v>84.367245657568233</v>
      </c>
      <c r="N80" s="219">
        <f t="shared" si="26"/>
        <v>168.73449131513647</v>
      </c>
      <c r="O80" s="157"/>
      <c r="Q80" s="9"/>
      <c r="R80" s="43"/>
      <c r="T80" s="9"/>
      <c r="U80" s="43">
        <f t="shared" si="30"/>
        <v>0</v>
      </c>
      <c r="W80" s="402">
        <f>+G80</f>
        <v>340</v>
      </c>
      <c r="X80" s="43">
        <f>+W80/$A$5</f>
        <v>84.367245657568233</v>
      </c>
      <c r="Z80" s="402"/>
      <c r="AA80" s="43">
        <f>+Z80/$A$5</f>
        <v>0</v>
      </c>
      <c r="AC80" s="402"/>
      <c r="AD80" s="43">
        <f>+AC80/$A$5</f>
        <v>0</v>
      </c>
      <c r="AF80" s="402"/>
      <c r="AG80" s="43">
        <f>+AF80/$A$5</f>
        <v>0</v>
      </c>
      <c r="AI80" s="402"/>
      <c r="AJ80" s="43">
        <f>+AI80/$A$5</f>
        <v>0</v>
      </c>
      <c r="AL80" s="402"/>
      <c r="AM80" s="43">
        <f>+AL80/$A$5</f>
        <v>0</v>
      </c>
      <c r="AO80" s="25">
        <f t="shared" si="27"/>
        <v>84.367245657568233</v>
      </c>
      <c r="AP80" s="25">
        <f t="shared" si="31"/>
        <v>84.367245657568233</v>
      </c>
    </row>
    <row r="81" spans="2:42" ht="15.75">
      <c r="B81" s="156" t="s">
        <v>535</v>
      </c>
      <c r="C81" s="205" t="s">
        <v>536</v>
      </c>
      <c r="D81" s="152" t="s">
        <v>492</v>
      </c>
      <c r="E81" s="152">
        <v>30</v>
      </c>
      <c r="F81" s="156">
        <v>17</v>
      </c>
      <c r="G81" s="208">
        <f t="shared" si="22"/>
        <v>510</v>
      </c>
      <c r="H81" s="214">
        <f t="shared" si="23"/>
        <v>126.55086848635234</v>
      </c>
      <c r="I81" s="152" t="s">
        <v>492</v>
      </c>
      <c r="J81" s="152">
        <v>30</v>
      </c>
      <c r="K81" s="156">
        <v>17</v>
      </c>
      <c r="L81" s="208">
        <f t="shared" si="24"/>
        <v>510</v>
      </c>
      <c r="M81" s="217">
        <f t="shared" si="25"/>
        <v>126.55086848635234</v>
      </c>
      <c r="N81" s="219">
        <f t="shared" si="26"/>
        <v>253.10173697270469</v>
      </c>
      <c r="O81" s="157"/>
      <c r="Q81" s="9"/>
      <c r="R81" s="43"/>
      <c r="T81" s="9"/>
      <c r="U81" s="43">
        <f t="shared" si="30"/>
        <v>0</v>
      </c>
      <c r="W81" s="402">
        <f>+G81</f>
        <v>510</v>
      </c>
      <c r="X81" s="43">
        <f>+W81/$A$5</f>
        <v>126.55086848635234</v>
      </c>
      <c r="Z81" s="402"/>
      <c r="AA81" s="43">
        <f>+Z81/$A$5</f>
        <v>0</v>
      </c>
      <c r="AC81" s="402"/>
      <c r="AD81" s="43">
        <f>+AC81/$A$5</f>
        <v>0</v>
      </c>
      <c r="AF81" s="402"/>
      <c r="AG81" s="43">
        <f>+AF81/$A$5</f>
        <v>0</v>
      </c>
      <c r="AI81" s="402"/>
      <c r="AJ81" s="43">
        <f>+AI81/$A$5</f>
        <v>0</v>
      </c>
      <c r="AL81" s="402"/>
      <c r="AM81" s="43">
        <f>+AL81/$A$5</f>
        <v>0</v>
      </c>
      <c r="AO81" s="25">
        <f t="shared" si="27"/>
        <v>126.55086848635234</v>
      </c>
      <c r="AP81" s="25">
        <f t="shared" si="31"/>
        <v>126.55086848635234</v>
      </c>
    </row>
    <row r="82" spans="2:42" ht="15.75">
      <c r="B82" s="52" t="s">
        <v>537</v>
      </c>
      <c r="C82" s="46" t="s">
        <v>538</v>
      </c>
      <c r="D82" s="51" t="s">
        <v>492</v>
      </c>
      <c r="E82" s="51">
        <v>130</v>
      </c>
      <c r="F82" s="52">
        <v>25</v>
      </c>
      <c r="G82" s="53">
        <f t="shared" si="22"/>
        <v>3250</v>
      </c>
      <c r="H82" s="214">
        <f t="shared" si="23"/>
        <v>806.45161290322574</v>
      </c>
      <c r="I82" s="152" t="s">
        <v>492</v>
      </c>
      <c r="J82" s="152">
        <v>130</v>
      </c>
      <c r="K82" s="156">
        <v>25</v>
      </c>
      <c r="L82" s="208">
        <f t="shared" si="24"/>
        <v>3250</v>
      </c>
      <c r="M82" s="217">
        <f t="shared" si="25"/>
        <v>806.45161290322574</v>
      </c>
      <c r="N82" s="219">
        <f t="shared" si="26"/>
        <v>1612.9032258064515</v>
      </c>
      <c r="O82" s="157"/>
      <c r="Q82" s="9"/>
      <c r="R82" s="43"/>
      <c r="T82" s="9"/>
      <c r="U82" s="43">
        <f t="shared" si="30"/>
        <v>0</v>
      </c>
      <c r="W82" s="402">
        <f>+G82</f>
        <v>3250</v>
      </c>
      <c r="X82" s="43">
        <f>+W82/$A$5</f>
        <v>806.45161290322574</v>
      </c>
      <c r="Z82" s="402"/>
      <c r="AA82" s="43">
        <f>+Z82/$A$5</f>
        <v>0</v>
      </c>
      <c r="AC82" s="402"/>
      <c r="AD82" s="43">
        <f>+AC82/$A$5</f>
        <v>0</v>
      </c>
      <c r="AF82" s="402"/>
      <c r="AG82" s="43">
        <f>+AF82/$A$5</f>
        <v>0</v>
      </c>
      <c r="AI82" s="402"/>
      <c r="AJ82" s="43">
        <f>+AI82/$A$5</f>
        <v>0</v>
      </c>
      <c r="AL82" s="402"/>
      <c r="AM82" s="43">
        <f>+AL82/$A$5</f>
        <v>0</v>
      </c>
      <c r="AO82" s="25">
        <f t="shared" si="27"/>
        <v>806.45161290322574</v>
      </c>
      <c r="AP82" s="25">
        <f t="shared" si="31"/>
        <v>806.45161290322574</v>
      </c>
    </row>
    <row r="83" spans="2:42" ht="15.75">
      <c r="B83" s="156" t="s">
        <v>539</v>
      </c>
      <c r="C83" s="205" t="s">
        <v>540</v>
      </c>
      <c r="D83" s="152" t="s">
        <v>492</v>
      </c>
      <c r="E83" s="152">
        <v>2</v>
      </c>
      <c r="F83" s="156">
        <v>65</v>
      </c>
      <c r="G83" s="208">
        <f t="shared" si="22"/>
        <v>130</v>
      </c>
      <c r="H83" s="214">
        <f t="shared" si="23"/>
        <v>32.258064516129032</v>
      </c>
      <c r="I83" s="152" t="s">
        <v>492</v>
      </c>
      <c r="J83" s="152">
        <v>2</v>
      </c>
      <c r="K83" s="156">
        <v>65</v>
      </c>
      <c r="L83" s="208">
        <f t="shared" si="24"/>
        <v>130</v>
      </c>
      <c r="M83" s="217">
        <f t="shared" si="25"/>
        <v>32.258064516129032</v>
      </c>
      <c r="N83" s="219">
        <f t="shared" si="26"/>
        <v>64.516129032258064</v>
      </c>
      <c r="O83" s="157"/>
      <c r="Q83" s="402"/>
      <c r="R83" s="43"/>
      <c r="T83" s="402">
        <f>G83</f>
        <v>130</v>
      </c>
      <c r="U83" s="43">
        <f t="shared" si="30"/>
        <v>32.258064516129032</v>
      </c>
      <c r="W83" s="402"/>
      <c r="X83" s="43"/>
      <c r="Z83" s="402"/>
      <c r="AA83" s="43"/>
      <c r="AC83" s="402"/>
      <c r="AD83" s="43"/>
      <c r="AF83" s="402"/>
      <c r="AG83" s="43"/>
      <c r="AI83" s="402"/>
      <c r="AJ83" s="43"/>
      <c r="AL83" s="402"/>
      <c r="AM83" s="43"/>
      <c r="AO83" s="25">
        <f t="shared" si="27"/>
        <v>32.258064516129032</v>
      </c>
      <c r="AP83" s="25">
        <f t="shared" si="31"/>
        <v>32.258064516129032</v>
      </c>
    </row>
    <row r="84" spans="2:42" ht="15.75">
      <c r="B84" s="156" t="s">
        <v>541</v>
      </c>
      <c r="C84" s="205" t="s">
        <v>542</v>
      </c>
      <c r="D84" s="152" t="s">
        <v>492</v>
      </c>
      <c r="E84" s="152">
        <v>18</v>
      </c>
      <c r="F84" s="156">
        <v>65</v>
      </c>
      <c r="G84" s="208">
        <f t="shared" si="22"/>
        <v>1170</v>
      </c>
      <c r="H84" s="214">
        <f t="shared" si="23"/>
        <v>290.32258064516128</v>
      </c>
      <c r="I84" s="152" t="s">
        <v>492</v>
      </c>
      <c r="J84" s="152">
        <v>18</v>
      </c>
      <c r="K84" s="156">
        <v>65</v>
      </c>
      <c r="L84" s="208">
        <f t="shared" si="24"/>
        <v>1170</v>
      </c>
      <c r="M84" s="217">
        <f t="shared" si="25"/>
        <v>290.32258064516128</v>
      </c>
      <c r="N84" s="219">
        <f t="shared" si="26"/>
        <v>580.64516129032256</v>
      </c>
      <c r="O84" s="157"/>
      <c r="Q84" s="402"/>
      <c r="R84" s="43"/>
      <c r="T84" s="402">
        <f>G84</f>
        <v>1170</v>
      </c>
      <c r="U84" s="43">
        <f t="shared" si="30"/>
        <v>290.32258064516128</v>
      </c>
      <c r="W84" s="402"/>
      <c r="X84" s="43"/>
      <c r="Z84" s="402"/>
      <c r="AA84" s="43"/>
      <c r="AC84" s="402"/>
      <c r="AD84" s="43"/>
      <c r="AF84" s="402"/>
      <c r="AG84" s="43"/>
      <c r="AI84" s="402"/>
      <c r="AJ84" s="43"/>
      <c r="AL84" s="402"/>
      <c r="AM84" s="43"/>
      <c r="AO84" s="25">
        <f t="shared" si="27"/>
        <v>290.32258064516128</v>
      </c>
      <c r="AP84" s="25">
        <f t="shared" si="31"/>
        <v>290.32258064516128</v>
      </c>
    </row>
    <row r="85" spans="2:42" ht="15.75">
      <c r="B85" s="156" t="s">
        <v>543</v>
      </c>
      <c r="C85" s="205" t="s">
        <v>544</v>
      </c>
      <c r="D85" s="152" t="s">
        <v>408</v>
      </c>
      <c r="E85" s="152">
        <v>1</v>
      </c>
      <c r="F85" s="156">
        <v>360</v>
      </c>
      <c r="G85" s="208">
        <f t="shared" si="22"/>
        <v>360</v>
      </c>
      <c r="H85" s="214">
        <f t="shared" si="23"/>
        <v>89.330024813895776</v>
      </c>
      <c r="I85" s="152" t="s">
        <v>408</v>
      </c>
      <c r="J85" s="152">
        <v>1</v>
      </c>
      <c r="K85" s="156">
        <v>360</v>
      </c>
      <c r="L85" s="208">
        <f t="shared" si="24"/>
        <v>360</v>
      </c>
      <c r="M85" s="217">
        <f t="shared" si="25"/>
        <v>89.330024813895776</v>
      </c>
      <c r="N85" s="219">
        <f t="shared" si="26"/>
        <v>178.66004962779155</v>
      </c>
      <c r="O85" s="157"/>
      <c r="P85" s="220"/>
      <c r="Q85" s="402"/>
      <c r="R85" s="43"/>
      <c r="S85" s="220"/>
      <c r="T85" s="402">
        <f>G85</f>
        <v>360</v>
      </c>
      <c r="U85" s="43">
        <f t="shared" si="30"/>
        <v>89.330024813895776</v>
      </c>
      <c r="W85" s="402"/>
      <c r="X85" s="43"/>
      <c r="Z85" s="402"/>
      <c r="AA85" s="43"/>
      <c r="AC85" s="402"/>
      <c r="AD85" s="43"/>
      <c r="AF85" s="402"/>
      <c r="AG85" s="43"/>
      <c r="AI85" s="402"/>
      <c r="AJ85" s="43"/>
      <c r="AL85" s="402"/>
      <c r="AM85" s="43"/>
      <c r="AO85" s="25">
        <f t="shared" si="27"/>
        <v>89.330024813895776</v>
      </c>
      <c r="AP85" s="25">
        <f t="shared" si="31"/>
        <v>89.330024813895776</v>
      </c>
    </row>
    <row r="86" spans="2:42" ht="15.75">
      <c r="B86" s="156" t="s">
        <v>545</v>
      </c>
      <c r="C86" s="205" t="s">
        <v>546</v>
      </c>
      <c r="D86" s="152" t="s">
        <v>492</v>
      </c>
      <c r="E86" s="152">
        <v>8</v>
      </c>
      <c r="F86" s="156">
        <v>7</v>
      </c>
      <c r="G86" s="208">
        <f t="shared" si="22"/>
        <v>56</v>
      </c>
      <c r="H86" s="214">
        <f t="shared" si="23"/>
        <v>13.895781637717121</v>
      </c>
      <c r="I86" s="152" t="s">
        <v>492</v>
      </c>
      <c r="J86" s="152">
        <v>8</v>
      </c>
      <c r="K86" s="156">
        <v>7</v>
      </c>
      <c r="L86" s="208">
        <f t="shared" si="24"/>
        <v>56</v>
      </c>
      <c r="M86" s="217">
        <f t="shared" si="25"/>
        <v>13.895781637717121</v>
      </c>
      <c r="N86" s="219">
        <f t="shared" si="26"/>
        <v>27.791563275434243</v>
      </c>
      <c r="O86" s="157"/>
      <c r="Q86" s="9"/>
      <c r="R86" s="25"/>
      <c r="T86" s="9"/>
      <c r="U86" s="25"/>
      <c r="W86" s="402">
        <f>+G86</f>
        <v>56</v>
      </c>
      <c r="X86" s="43">
        <f>+W86/$A$5</f>
        <v>13.895781637717121</v>
      </c>
      <c r="Z86" s="402"/>
      <c r="AA86" s="43">
        <f>+Z86/$A$5</f>
        <v>0</v>
      </c>
      <c r="AC86" s="402"/>
      <c r="AD86" s="43">
        <f>+AC86/$A$5</f>
        <v>0</v>
      </c>
      <c r="AF86" s="402"/>
      <c r="AG86" s="43">
        <f>+AF86/$A$5</f>
        <v>0</v>
      </c>
      <c r="AI86" s="402"/>
      <c r="AJ86" s="43">
        <f>+AI86/$A$5</f>
        <v>0</v>
      </c>
      <c r="AL86" s="402"/>
      <c r="AM86" s="43">
        <f>+AL86/$A$5</f>
        <v>0</v>
      </c>
      <c r="AO86" s="25">
        <f t="shared" si="27"/>
        <v>13.895781637717121</v>
      </c>
      <c r="AP86" s="25">
        <f t="shared" si="31"/>
        <v>13.895781637717121</v>
      </c>
    </row>
    <row r="87" spans="2:42" ht="15.75">
      <c r="B87" s="156" t="s">
        <v>547</v>
      </c>
      <c r="C87" s="205" t="s">
        <v>548</v>
      </c>
      <c r="D87" s="152" t="s">
        <v>492</v>
      </c>
      <c r="E87" s="152">
        <v>2</v>
      </c>
      <c r="F87" s="156">
        <v>7</v>
      </c>
      <c r="G87" s="208">
        <f t="shared" si="22"/>
        <v>14</v>
      </c>
      <c r="H87" s="214">
        <f t="shared" si="23"/>
        <v>3.4739454094292803</v>
      </c>
      <c r="I87" s="152" t="s">
        <v>492</v>
      </c>
      <c r="J87" s="152">
        <v>2</v>
      </c>
      <c r="K87" s="156">
        <v>7</v>
      </c>
      <c r="L87" s="208">
        <f t="shared" si="24"/>
        <v>14</v>
      </c>
      <c r="M87" s="217">
        <f t="shared" si="25"/>
        <v>3.4739454094292803</v>
      </c>
      <c r="N87" s="219">
        <f t="shared" si="26"/>
        <v>6.9478908188585606</v>
      </c>
      <c r="O87" s="157"/>
      <c r="Q87" s="9"/>
      <c r="R87" s="25"/>
      <c r="T87" s="9"/>
      <c r="U87" s="25"/>
      <c r="W87" s="402">
        <f>+G87</f>
        <v>14</v>
      </c>
      <c r="X87" s="43">
        <f>+W87/$A$5</f>
        <v>3.4739454094292803</v>
      </c>
      <c r="Z87" s="402"/>
      <c r="AA87" s="43">
        <f>+Z87/$A$5</f>
        <v>0</v>
      </c>
      <c r="AC87" s="402"/>
      <c r="AD87" s="43">
        <f>+AC87/$A$5</f>
        <v>0</v>
      </c>
      <c r="AF87" s="402"/>
      <c r="AG87" s="43">
        <f>+AF87/$A$5</f>
        <v>0</v>
      </c>
      <c r="AI87" s="402"/>
      <c r="AJ87" s="43">
        <f>+AI87/$A$5</f>
        <v>0</v>
      </c>
      <c r="AL87" s="402"/>
      <c r="AM87" s="43">
        <f>+AL87/$A$5</f>
        <v>0</v>
      </c>
      <c r="AO87" s="25">
        <f t="shared" si="27"/>
        <v>3.4739454094292803</v>
      </c>
      <c r="AP87" s="25">
        <f t="shared" si="31"/>
        <v>3.4739454094292803</v>
      </c>
    </row>
    <row r="88" spans="2:42" ht="15.75">
      <c r="B88" s="156" t="s">
        <v>549</v>
      </c>
      <c r="C88" s="205" t="s">
        <v>550</v>
      </c>
      <c r="D88" s="152" t="s">
        <v>492</v>
      </c>
      <c r="E88" s="152">
        <v>10</v>
      </c>
      <c r="F88" s="156">
        <v>11</v>
      </c>
      <c r="G88" s="208">
        <f t="shared" si="22"/>
        <v>110</v>
      </c>
      <c r="H88" s="214">
        <f t="shared" si="23"/>
        <v>27.295285359801486</v>
      </c>
      <c r="I88" s="152" t="s">
        <v>492</v>
      </c>
      <c r="J88" s="152">
        <v>10</v>
      </c>
      <c r="K88" s="156">
        <v>11</v>
      </c>
      <c r="L88" s="208">
        <f t="shared" si="24"/>
        <v>110</v>
      </c>
      <c r="M88" s="217">
        <f t="shared" si="25"/>
        <v>27.295285359801486</v>
      </c>
      <c r="N88" s="219">
        <f t="shared" si="26"/>
        <v>54.590570719602972</v>
      </c>
      <c r="O88" s="157"/>
      <c r="Q88" s="9"/>
      <c r="R88" s="25"/>
      <c r="T88" s="9"/>
      <c r="U88" s="25"/>
      <c r="W88" s="402">
        <f>+G88</f>
        <v>110</v>
      </c>
      <c r="X88" s="43">
        <f>+W88/$A$5</f>
        <v>27.295285359801486</v>
      </c>
      <c r="Z88" s="402"/>
      <c r="AA88" s="43">
        <f>+Z88/$A$5</f>
        <v>0</v>
      </c>
      <c r="AC88" s="402"/>
      <c r="AD88" s="43">
        <f>+AC88/$A$5</f>
        <v>0</v>
      </c>
      <c r="AF88" s="402"/>
      <c r="AG88" s="43">
        <f>+AF88/$A$5</f>
        <v>0</v>
      </c>
      <c r="AI88" s="402"/>
      <c r="AJ88" s="43">
        <f>+AI88/$A$5</f>
        <v>0</v>
      </c>
      <c r="AL88" s="402"/>
      <c r="AM88" s="43">
        <f>+AL88/$A$5</f>
        <v>0</v>
      </c>
      <c r="AO88" s="25">
        <f t="shared" si="27"/>
        <v>27.295285359801486</v>
      </c>
      <c r="AP88" s="25">
        <f t="shared" si="31"/>
        <v>27.295285359801486</v>
      </c>
    </row>
    <row r="89" spans="2:42" ht="15.75">
      <c r="B89" s="156" t="s">
        <v>551</v>
      </c>
      <c r="C89" s="205" t="s">
        <v>552</v>
      </c>
      <c r="D89" s="152" t="s">
        <v>492</v>
      </c>
      <c r="E89" s="152">
        <v>8</v>
      </c>
      <c r="F89" s="156">
        <v>6.5</v>
      </c>
      <c r="G89" s="208">
        <f t="shared" si="22"/>
        <v>52</v>
      </c>
      <c r="H89" s="214">
        <f t="shared" si="23"/>
        <v>12.903225806451612</v>
      </c>
      <c r="I89" s="152" t="s">
        <v>492</v>
      </c>
      <c r="J89" s="152">
        <v>8</v>
      </c>
      <c r="K89" s="156">
        <v>6.5</v>
      </c>
      <c r="L89" s="208">
        <f t="shared" si="24"/>
        <v>52</v>
      </c>
      <c r="M89" s="217">
        <f t="shared" si="25"/>
        <v>12.903225806451612</v>
      </c>
      <c r="N89" s="219">
        <f t="shared" si="26"/>
        <v>25.806451612903224</v>
      </c>
      <c r="O89" s="157"/>
      <c r="Q89" s="9"/>
      <c r="R89" s="25"/>
      <c r="T89" s="9"/>
      <c r="U89" s="25"/>
      <c r="W89" s="402">
        <f>+G89</f>
        <v>52</v>
      </c>
      <c r="X89" s="43">
        <f>+W89/$A$5</f>
        <v>12.903225806451612</v>
      </c>
      <c r="Z89" s="402"/>
      <c r="AA89" s="43">
        <f>+Z89/$A$5</f>
        <v>0</v>
      </c>
      <c r="AC89" s="402"/>
      <c r="AD89" s="43">
        <f>+AC89/$A$5</f>
        <v>0</v>
      </c>
      <c r="AF89" s="402"/>
      <c r="AG89" s="43">
        <f>+AF89/$A$5</f>
        <v>0</v>
      </c>
      <c r="AI89" s="402"/>
      <c r="AJ89" s="43">
        <f>+AI89/$A$5</f>
        <v>0</v>
      </c>
      <c r="AL89" s="402"/>
      <c r="AM89" s="43">
        <f>+AL89/$A$5</f>
        <v>0</v>
      </c>
      <c r="AO89" s="25">
        <f t="shared" si="27"/>
        <v>12.903225806451612</v>
      </c>
      <c r="AP89" s="25">
        <f t="shared" si="31"/>
        <v>12.903225806451612</v>
      </c>
    </row>
    <row r="90" spans="2:42" ht="31.5">
      <c r="B90" s="52" t="s">
        <v>553</v>
      </c>
      <c r="C90" s="46" t="s">
        <v>554</v>
      </c>
      <c r="D90" s="51" t="s">
        <v>492</v>
      </c>
      <c r="E90" s="51">
        <v>150</v>
      </c>
      <c r="F90" s="52">
        <v>2</v>
      </c>
      <c r="G90" s="53">
        <f t="shared" ref="G90:G117" si="32">E90*F90</f>
        <v>300</v>
      </c>
      <c r="H90" s="214">
        <f t="shared" ref="H90:H117" si="33">G90/$A$5</f>
        <v>74.441687344913149</v>
      </c>
      <c r="I90" s="152" t="s">
        <v>492</v>
      </c>
      <c r="J90" s="152">
        <v>150</v>
      </c>
      <c r="K90" s="156">
        <v>2</v>
      </c>
      <c r="L90" s="208">
        <f t="shared" ref="L90:L117" si="34">J90*K90</f>
        <v>300</v>
      </c>
      <c r="M90" s="217">
        <f t="shared" ref="M90:M117" si="35">L90/$A$5</f>
        <v>74.441687344913149</v>
      </c>
      <c r="N90" s="219">
        <f t="shared" ref="N90:N117" si="36">H90+M90</f>
        <v>148.8833746898263</v>
      </c>
      <c r="O90" s="157"/>
      <c r="Q90" s="9"/>
      <c r="R90" s="25"/>
      <c r="T90" s="9"/>
      <c r="U90" s="25"/>
      <c r="W90" s="9"/>
      <c r="X90" s="25"/>
      <c r="Z90" s="9"/>
      <c r="AA90" s="25"/>
      <c r="AC90" s="9"/>
      <c r="AD90" s="25"/>
      <c r="AF90" s="9"/>
      <c r="AG90" s="25"/>
      <c r="AI90" s="9"/>
      <c r="AJ90" s="25"/>
      <c r="AL90" s="9"/>
      <c r="AM90" s="25"/>
      <c r="AO90" s="25">
        <f t="shared" ref="AO90:AO117" si="37">+R90+U90+X90+AA90+AD90+AG90+AJ90+AM90</f>
        <v>0</v>
      </c>
      <c r="AP90" s="25">
        <f t="shared" si="31"/>
        <v>148.8833746898263</v>
      </c>
    </row>
    <row r="91" spans="2:42" ht="15.75">
      <c r="B91" s="156" t="s">
        <v>555</v>
      </c>
      <c r="C91" s="205" t="s">
        <v>556</v>
      </c>
      <c r="D91" s="152" t="s">
        <v>492</v>
      </c>
      <c r="E91" s="152">
        <v>5</v>
      </c>
      <c r="F91" s="156">
        <v>33.5</v>
      </c>
      <c r="G91" s="208">
        <f t="shared" si="32"/>
        <v>167.5</v>
      </c>
      <c r="H91" s="214">
        <f t="shared" si="33"/>
        <v>41.563275434243174</v>
      </c>
      <c r="I91" s="152" t="s">
        <v>492</v>
      </c>
      <c r="J91" s="152">
        <v>5</v>
      </c>
      <c r="K91" s="156">
        <v>33.5</v>
      </c>
      <c r="L91" s="208">
        <f t="shared" si="34"/>
        <v>167.5</v>
      </c>
      <c r="M91" s="217">
        <f t="shared" si="35"/>
        <v>41.563275434243174</v>
      </c>
      <c r="N91" s="219">
        <f t="shared" si="36"/>
        <v>83.126550868486348</v>
      </c>
      <c r="O91" s="157"/>
      <c r="Q91" s="9"/>
      <c r="R91" s="25"/>
      <c r="T91" s="9"/>
      <c r="U91" s="25"/>
      <c r="W91" s="9"/>
      <c r="X91" s="25"/>
      <c r="Z91" s="9"/>
      <c r="AA91" s="25"/>
      <c r="AC91" s="9"/>
      <c r="AD91" s="25"/>
      <c r="AF91" s="9"/>
      <c r="AG91" s="25"/>
      <c r="AI91" s="9"/>
      <c r="AJ91" s="25"/>
      <c r="AL91" s="9"/>
      <c r="AM91" s="25"/>
      <c r="AO91" s="25">
        <f t="shared" si="37"/>
        <v>0</v>
      </c>
      <c r="AP91" s="25">
        <f t="shared" si="31"/>
        <v>83.126550868486348</v>
      </c>
    </row>
    <row r="92" spans="2:42" ht="15.75">
      <c r="B92" s="156" t="s">
        <v>557</v>
      </c>
      <c r="C92" s="205" t="s">
        <v>558</v>
      </c>
      <c r="D92" s="152" t="s">
        <v>492</v>
      </c>
      <c r="E92" s="152">
        <v>3</v>
      </c>
      <c r="F92" s="156">
        <v>8.6</v>
      </c>
      <c r="G92" s="208">
        <f t="shared" si="32"/>
        <v>25.799999999999997</v>
      </c>
      <c r="H92" s="214">
        <f t="shared" si="33"/>
        <v>6.4019851116625297</v>
      </c>
      <c r="I92" s="152" t="s">
        <v>492</v>
      </c>
      <c r="J92" s="152">
        <v>3</v>
      </c>
      <c r="K92" s="156">
        <v>8.6</v>
      </c>
      <c r="L92" s="208">
        <f t="shared" si="34"/>
        <v>25.799999999999997</v>
      </c>
      <c r="M92" s="217">
        <f t="shared" si="35"/>
        <v>6.4019851116625297</v>
      </c>
      <c r="N92" s="219">
        <f t="shared" si="36"/>
        <v>12.803970223325059</v>
      </c>
      <c r="O92" s="157"/>
      <c r="Q92" s="9"/>
      <c r="R92" s="25"/>
      <c r="T92" s="9"/>
      <c r="U92" s="25"/>
      <c r="W92" s="402">
        <f>+G92</f>
        <v>25.799999999999997</v>
      </c>
      <c r="X92" s="43">
        <f>+W92/$A$5</f>
        <v>6.4019851116625297</v>
      </c>
      <c r="Z92" s="402"/>
      <c r="AA92" s="43">
        <f>+Z92/$A$5</f>
        <v>0</v>
      </c>
      <c r="AC92" s="402"/>
      <c r="AD92" s="43">
        <f>+AC92/$A$5</f>
        <v>0</v>
      </c>
      <c r="AF92" s="402"/>
      <c r="AG92" s="43">
        <f>+AF92/$A$5</f>
        <v>0</v>
      </c>
      <c r="AI92" s="402"/>
      <c r="AJ92" s="43">
        <f>+AI92/$A$5</f>
        <v>0</v>
      </c>
      <c r="AL92" s="402"/>
      <c r="AM92" s="43">
        <f>+AL92/$A$5</f>
        <v>0</v>
      </c>
      <c r="AO92" s="25">
        <f t="shared" si="37"/>
        <v>6.4019851116625297</v>
      </c>
      <c r="AP92" s="25">
        <f t="shared" si="31"/>
        <v>6.4019851116625297</v>
      </c>
    </row>
    <row r="93" spans="2:42" ht="15.75">
      <c r="B93" s="156" t="s">
        <v>559</v>
      </c>
      <c r="C93" s="205" t="s">
        <v>560</v>
      </c>
      <c r="D93" s="152" t="s">
        <v>492</v>
      </c>
      <c r="E93" s="152">
        <v>25</v>
      </c>
      <c r="F93" s="156">
        <v>60</v>
      </c>
      <c r="G93" s="208">
        <f t="shared" si="32"/>
        <v>1500</v>
      </c>
      <c r="H93" s="214">
        <f t="shared" si="33"/>
        <v>372.20843672456573</v>
      </c>
      <c r="I93" s="152" t="s">
        <v>492</v>
      </c>
      <c r="J93" s="152">
        <v>25</v>
      </c>
      <c r="K93" s="156">
        <v>60</v>
      </c>
      <c r="L93" s="208">
        <f t="shared" si="34"/>
        <v>1500</v>
      </c>
      <c r="M93" s="217">
        <f t="shared" si="35"/>
        <v>372.20843672456573</v>
      </c>
      <c r="N93" s="219">
        <f t="shared" si="36"/>
        <v>744.41687344913146</v>
      </c>
      <c r="O93" s="157"/>
      <c r="Q93" s="9"/>
      <c r="R93" s="25"/>
      <c r="T93" s="9"/>
      <c r="U93" s="25"/>
      <c r="W93" s="402">
        <f>+G93</f>
        <v>1500</v>
      </c>
      <c r="X93" s="43">
        <f>+W93/$A$5</f>
        <v>372.20843672456573</v>
      </c>
      <c r="Z93" s="402"/>
      <c r="AA93" s="43">
        <f>+Z93/$A$5</f>
        <v>0</v>
      </c>
      <c r="AC93" s="402"/>
      <c r="AD93" s="43">
        <f>+AC93/$A$5</f>
        <v>0</v>
      </c>
      <c r="AF93" s="402"/>
      <c r="AG93" s="43">
        <f>+AF93/$A$5</f>
        <v>0</v>
      </c>
      <c r="AI93" s="402"/>
      <c r="AJ93" s="43">
        <f>+AI93/$A$5</f>
        <v>0</v>
      </c>
      <c r="AL93" s="402"/>
      <c r="AM93" s="43">
        <f>+AL93/$A$5</f>
        <v>0</v>
      </c>
      <c r="AO93" s="25">
        <f t="shared" si="37"/>
        <v>372.20843672456573</v>
      </c>
      <c r="AP93" s="25">
        <f t="shared" si="31"/>
        <v>372.20843672456573</v>
      </c>
    </row>
    <row r="94" spans="2:42" ht="15.75">
      <c r="B94" s="52" t="s">
        <v>561</v>
      </c>
      <c r="C94" s="46" t="s">
        <v>562</v>
      </c>
      <c r="D94" s="51" t="s">
        <v>492</v>
      </c>
      <c r="E94" s="51">
        <v>3</v>
      </c>
      <c r="F94" s="52">
        <v>82</v>
      </c>
      <c r="G94" s="53">
        <f t="shared" si="32"/>
        <v>246</v>
      </c>
      <c r="H94" s="214">
        <f t="shared" si="33"/>
        <v>61.04218362282878</v>
      </c>
      <c r="I94" s="152" t="s">
        <v>492</v>
      </c>
      <c r="J94" s="152">
        <v>3</v>
      </c>
      <c r="K94" s="156">
        <v>82</v>
      </c>
      <c r="L94" s="208">
        <f t="shared" si="34"/>
        <v>246</v>
      </c>
      <c r="M94" s="217">
        <f t="shared" si="35"/>
        <v>61.04218362282878</v>
      </c>
      <c r="N94" s="219">
        <f t="shared" si="36"/>
        <v>122.08436724565756</v>
      </c>
      <c r="O94" s="157"/>
      <c r="Q94" s="9"/>
      <c r="R94" s="25"/>
      <c r="T94" s="9"/>
      <c r="U94" s="25"/>
      <c r="W94" s="9"/>
      <c r="X94" s="25"/>
      <c r="Z94" s="9"/>
      <c r="AA94" s="25"/>
      <c r="AC94" s="9"/>
      <c r="AD94" s="25"/>
      <c r="AF94" s="9"/>
      <c r="AG94" s="25"/>
      <c r="AI94" s="9"/>
      <c r="AJ94" s="25"/>
      <c r="AL94" s="9"/>
      <c r="AM94" s="25"/>
      <c r="AO94" s="25">
        <f t="shared" si="37"/>
        <v>0</v>
      </c>
      <c r="AP94" s="25">
        <f t="shared" si="31"/>
        <v>122.08436724565756</v>
      </c>
    </row>
    <row r="95" spans="2:42" ht="15.75">
      <c r="B95" s="52" t="s">
        <v>563</v>
      </c>
      <c r="C95" s="46" t="s">
        <v>564</v>
      </c>
      <c r="D95" s="51" t="s">
        <v>492</v>
      </c>
      <c r="E95" s="51">
        <v>3</v>
      </c>
      <c r="F95" s="52">
        <v>70</v>
      </c>
      <c r="G95" s="53">
        <f t="shared" si="32"/>
        <v>210</v>
      </c>
      <c r="H95" s="214">
        <f t="shared" si="33"/>
        <v>52.109181141439201</v>
      </c>
      <c r="I95" s="152" t="s">
        <v>492</v>
      </c>
      <c r="J95" s="152">
        <v>3</v>
      </c>
      <c r="K95" s="156">
        <v>70</v>
      </c>
      <c r="L95" s="208">
        <f t="shared" si="34"/>
        <v>210</v>
      </c>
      <c r="M95" s="217">
        <f t="shared" si="35"/>
        <v>52.109181141439201</v>
      </c>
      <c r="N95" s="219">
        <f t="shared" si="36"/>
        <v>104.2183622828784</v>
      </c>
      <c r="O95" s="157"/>
      <c r="Q95" s="9"/>
      <c r="R95" s="25"/>
      <c r="T95" s="9"/>
      <c r="U95" s="25"/>
      <c r="W95" s="9"/>
      <c r="X95" s="25"/>
      <c r="Z95" s="9"/>
      <c r="AA95" s="25"/>
      <c r="AC95" s="9"/>
      <c r="AD95" s="25"/>
      <c r="AF95" s="9"/>
      <c r="AG95" s="25"/>
      <c r="AI95" s="9"/>
      <c r="AJ95" s="25"/>
      <c r="AL95" s="9"/>
      <c r="AM95" s="25"/>
      <c r="AO95" s="25">
        <f t="shared" si="37"/>
        <v>0</v>
      </c>
      <c r="AP95" s="25">
        <f t="shared" si="31"/>
        <v>104.2183622828784</v>
      </c>
    </row>
    <row r="96" spans="2:42" ht="15.75">
      <c r="B96" s="156" t="s">
        <v>565</v>
      </c>
      <c r="C96" s="205" t="s">
        <v>566</v>
      </c>
      <c r="D96" s="152" t="s">
        <v>492</v>
      </c>
      <c r="E96" s="152">
        <v>4</v>
      </c>
      <c r="F96" s="156">
        <v>21.5</v>
      </c>
      <c r="G96" s="208">
        <f t="shared" si="32"/>
        <v>86</v>
      </c>
      <c r="H96" s="214">
        <f t="shared" si="33"/>
        <v>21.339950372208435</v>
      </c>
      <c r="I96" s="152" t="s">
        <v>492</v>
      </c>
      <c r="J96" s="152">
        <v>4</v>
      </c>
      <c r="K96" s="156">
        <v>21.5</v>
      </c>
      <c r="L96" s="208">
        <f t="shared" si="34"/>
        <v>86</v>
      </c>
      <c r="M96" s="217">
        <f t="shared" si="35"/>
        <v>21.339950372208435</v>
      </c>
      <c r="N96" s="219">
        <f t="shared" si="36"/>
        <v>42.679900744416869</v>
      </c>
      <c r="O96" s="157"/>
      <c r="Q96" s="9"/>
      <c r="R96" s="25"/>
      <c r="T96" s="9"/>
      <c r="U96" s="25"/>
      <c r="W96" s="9"/>
      <c r="X96" s="25"/>
      <c r="Z96" s="9"/>
      <c r="AA96" s="25"/>
      <c r="AC96" s="9"/>
      <c r="AD96" s="25"/>
      <c r="AF96" s="9"/>
      <c r="AG96" s="25"/>
      <c r="AI96" s="9"/>
      <c r="AJ96" s="25"/>
      <c r="AL96" s="9"/>
      <c r="AM96" s="25"/>
      <c r="AO96" s="25">
        <f t="shared" si="37"/>
        <v>0</v>
      </c>
      <c r="AP96" s="25">
        <f t="shared" si="31"/>
        <v>42.679900744416869</v>
      </c>
    </row>
    <row r="97" spans="2:42" ht="15.75">
      <c r="B97" s="52" t="s">
        <v>567</v>
      </c>
      <c r="C97" s="46" t="s">
        <v>568</v>
      </c>
      <c r="D97" s="51" t="s">
        <v>492</v>
      </c>
      <c r="E97" s="51">
        <v>10</v>
      </c>
      <c r="F97" s="52">
        <v>2.5</v>
      </c>
      <c r="G97" s="53">
        <f t="shared" si="32"/>
        <v>25</v>
      </c>
      <c r="H97" s="214">
        <f t="shared" si="33"/>
        <v>6.2034739454094288</v>
      </c>
      <c r="I97" s="152" t="s">
        <v>492</v>
      </c>
      <c r="J97" s="152">
        <v>10</v>
      </c>
      <c r="K97" s="156">
        <v>2.5</v>
      </c>
      <c r="L97" s="208">
        <f t="shared" si="34"/>
        <v>25</v>
      </c>
      <c r="M97" s="217">
        <f t="shared" si="35"/>
        <v>6.2034739454094288</v>
      </c>
      <c r="N97" s="219">
        <f t="shared" si="36"/>
        <v>12.406947890818858</v>
      </c>
      <c r="O97" s="157"/>
      <c r="Q97" s="9"/>
      <c r="R97" s="25"/>
      <c r="T97" s="9"/>
      <c r="U97" s="25"/>
      <c r="W97" s="9"/>
      <c r="X97" s="25"/>
      <c r="Z97" s="9"/>
      <c r="AA97" s="25"/>
      <c r="AC97" s="9"/>
      <c r="AD97" s="25"/>
      <c r="AF97" s="9"/>
      <c r="AG97" s="25"/>
      <c r="AI97" s="9"/>
      <c r="AJ97" s="25"/>
      <c r="AL97" s="9"/>
      <c r="AM97" s="25"/>
      <c r="AO97" s="25">
        <f t="shared" si="37"/>
        <v>0</v>
      </c>
      <c r="AP97" s="25">
        <f t="shared" si="31"/>
        <v>12.406947890818858</v>
      </c>
    </row>
    <row r="98" spans="2:42" ht="15.75">
      <c r="B98" s="52" t="s">
        <v>569</v>
      </c>
      <c r="C98" s="46" t="s">
        <v>570</v>
      </c>
      <c r="D98" s="51" t="s">
        <v>492</v>
      </c>
      <c r="E98" s="51">
        <v>70</v>
      </c>
      <c r="F98" s="52">
        <v>27</v>
      </c>
      <c r="G98" s="53">
        <f t="shared" si="32"/>
        <v>1890</v>
      </c>
      <c r="H98" s="214">
        <f t="shared" si="33"/>
        <v>468.9826302729528</v>
      </c>
      <c r="I98" s="152" t="s">
        <v>492</v>
      </c>
      <c r="J98" s="152">
        <v>70</v>
      </c>
      <c r="K98" s="156">
        <v>27</v>
      </c>
      <c r="L98" s="208">
        <f t="shared" si="34"/>
        <v>1890</v>
      </c>
      <c r="M98" s="217">
        <f t="shared" si="35"/>
        <v>468.9826302729528</v>
      </c>
      <c r="N98" s="219">
        <f t="shared" si="36"/>
        <v>937.96526054590561</v>
      </c>
      <c r="O98" s="157"/>
      <c r="Q98" s="9"/>
      <c r="R98" s="25"/>
      <c r="T98" s="9"/>
      <c r="U98" s="25"/>
      <c r="W98" s="9"/>
      <c r="X98" s="25"/>
      <c r="Z98" s="9"/>
      <c r="AA98" s="25"/>
      <c r="AC98" s="9"/>
      <c r="AD98" s="25"/>
      <c r="AF98" s="9"/>
      <c r="AG98" s="25"/>
      <c r="AI98" s="9"/>
      <c r="AJ98" s="25"/>
      <c r="AL98" s="9"/>
      <c r="AM98" s="25"/>
      <c r="AO98" s="25">
        <f t="shared" si="37"/>
        <v>0</v>
      </c>
      <c r="AP98" s="25">
        <f t="shared" si="31"/>
        <v>937.96526054590561</v>
      </c>
    </row>
    <row r="99" spans="2:42" ht="15.75">
      <c r="B99" s="52" t="s">
        <v>571</v>
      </c>
      <c r="C99" s="46" t="s">
        <v>572</v>
      </c>
      <c r="D99" s="51" t="s">
        <v>492</v>
      </c>
      <c r="E99" s="51">
        <v>15</v>
      </c>
      <c r="F99" s="52">
        <v>25</v>
      </c>
      <c r="G99" s="53">
        <f t="shared" si="32"/>
        <v>375</v>
      </c>
      <c r="H99" s="214">
        <f t="shared" si="33"/>
        <v>93.052109181141432</v>
      </c>
      <c r="I99" s="152" t="s">
        <v>492</v>
      </c>
      <c r="J99" s="152">
        <v>15</v>
      </c>
      <c r="K99" s="156">
        <v>25</v>
      </c>
      <c r="L99" s="208">
        <f t="shared" si="34"/>
        <v>375</v>
      </c>
      <c r="M99" s="217">
        <f t="shared" si="35"/>
        <v>93.052109181141432</v>
      </c>
      <c r="N99" s="219">
        <f t="shared" si="36"/>
        <v>186.10421836228286</v>
      </c>
      <c r="O99" s="157"/>
      <c r="Q99" s="9"/>
      <c r="R99" s="25"/>
      <c r="T99" s="9"/>
      <c r="U99" s="25"/>
      <c r="W99" s="9"/>
      <c r="X99" s="25"/>
      <c r="Z99" s="9"/>
      <c r="AA99" s="25"/>
      <c r="AC99" s="9"/>
      <c r="AD99" s="25"/>
      <c r="AF99" s="9"/>
      <c r="AG99" s="25"/>
      <c r="AI99" s="9"/>
      <c r="AJ99" s="25"/>
      <c r="AL99" s="9"/>
      <c r="AM99" s="25"/>
      <c r="AO99" s="25">
        <f t="shared" si="37"/>
        <v>0</v>
      </c>
      <c r="AP99" s="25">
        <f t="shared" si="31"/>
        <v>186.10421836228286</v>
      </c>
    </row>
    <row r="100" spans="2:42" ht="15.75">
      <c r="B100" s="52" t="s">
        <v>573</v>
      </c>
      <c r="C100" s="46" t="s">
        <v>574</v>
      </c>
      <c r="D100" s="51" t="s">
        <v>492</v>
      </c>
      <c r="E100" s="51">
        <v>7</v>
      </c>
      <c r="F100" s="52">
        <v>10</v>
      </c>
      <c r="G100" s="53">
        <f t="shared" si="32"/>
        <v>70</v>
      </c>
      <c r="H100" s="214">
        <f t="shared" si="33"/>
        <v>17.369727047146402</v>
      </c>
      <c r="I100" s="152" t="s">
        <v>492</v>
      </c>
      <c r="J100" s="152">
        <v>7</v>
      </c>
      <c r="K100" s="156">
        <v>10</v>
      </c>
      <c r="L100" s="208">
        <f t="shared" si="34"/>
        <v>70</v>
      </c>
      <c r="M100" s="217">
        <f t="shared" si="35"/>
        <v>17.369727047146402</v>
      </c>
      <c r="N100" s="219">
        <f t="shared" si="36"/>
        <v>34.739454094292803</v>
      </c>
      <c r="O100" s="157"/>
      <c r="Q100" s="9"/>
      <c r="R100" s="25"/>
      <c r="T100" s="9"/>
      <c r="U100" s="25"/>
      <c r="W100" s="9"/>
      <c r="X100" s="25"/>
      <c r="Z100" s="9"/>
      <c r="AA100" s="25"/>
      <c r="AC100" s="9"/>
      <c r="AD100" s="25"/>
      <c r="AF100" s="9"/>
      <c r="AG100" s="25"/>
      <c r="AI100" s="9"/>
      <c r="AJ100" s="25"/>
      <c r="AL100" s="9"/>
      <c r="AM100" s="25"/>
      <c r="AO100" s="25">
        <f t="shared" si="37"/>
        <v>0</v>
      </c>
      <c r="AP100" s="25">
        <f t="shared" si="31"/>
        <v>34.739454094292803</v>
      </c>
    </row>
    <row r="101" spans="2:42" ht="15.75">
      <c r="B101" s="156" t="s">
        <v>575</v>
      </c>
      <c r="C101" s="205" t="s">
        <v>576</v>
      </c>
      <c r="D101" s="152" t="s">
        <v>492</v>
      </c>
      <c r="E101" s="152">
        <v>1</v>
      </c>
      <c r="F101" s="156">
        <v>800</v>
      </c>
      <c r="G101" s="208">
        <f t="shared" si="32"/>
        <v>800</v>
      </c>
      <c r="H101" s="214">
        <f t="shared" si="33"/>
        <v>198.51116625310172</v>
      </c>
      <c r="I101" s="152" t="s">
        <v>492</v>
      </c>
      <c r="J101" s="152">
        <v>1</v>
      </c>
      <c r="K101" s="156">
        <v>800</v>
      </c>
      <c r="L101" s="208">
        <f t="shared" si="34"/>
        <v>800</v>
      </c>
      <c r="M101" s="217">
        <f t="shared" si="35"/>
        <v>198.51116625310172</v>
      </c>
      <c r="N101" s="219">
        <f t="shared" si="36"/>
        <v>397.02233250620344</v>
      </c>
      <c r="O101" s="157"/>
      <c r="Q101" s="9"/>
      <c r="R101" s="25"/>
      <c r="T101" s="9"/>
      <c r="U101" s="25"/>
      <c r="W101" s="9"/>
      <c r="X101" s="25"/>
      <c r="Z101" s="9"/>
      <c r="AA101" s="25"/>
      <c r="AC101" s="9"/>
      <c r="AD101" s="25"/>
      <c r="AF101" s="9"/>
      <c r="AG101" s="25"/>
      <c r="AI101" s="9"/>
      <c r="AJ101" s="25"/>
      <c r="AL101" s="9"/>
      <c r="AM101" s="25"/>
      <c r="AO101" s="25">
        <f t="shared" si="37"/>
        <v>0</v>
      </c>
      <c r="AP101" s="25">
        <f t="shared" si="31"/>
        <v>397.02233250620344</v>
      </c>
    </row>
    <row r="102" spans="2:42" ht="15.75">
      <c r="B102" s="156" t="s">
        <v>578</v>
      </c>
      <c r="C102" s="205" t="s">
        <v>579</v>
      </c>
      <c r="D102" s="152" t="s">
        <v>492</v>
      </c>
      <c r="E102" s="152">
        <v>2</v>
      </c>
      <c r="F102" s="156">
        <v>650</v>
      </c>
      <c r="G102" s="208">
        <f t="shared" si="32"/>
        <v>1300</v>
      </c>
      <c r="H102" s="214">
        <f t="shared" si="33"/>
        <v>322.58064516129031</v>
      </c>
      <c r="I102" s="152" t="s">
        <v>492</v>
      </c>
      <c r="J102" s="152">
        <v>2</v>
      </c>
      <c r="K102" s="156">
        <v>650</v>
      </c>
      <c r="L102" s="208">
        <f t="shared" si="34"/>
        <v>1300</v>
      </c>
      <c r="M102" s="217">
        <f t="shared" si="35"/>
        <v>322.58064516129031</v>
      </c>
      <c r="N102" s="219">
        <f t="shared" si="36"/>
        <v>645.16129032258061</v>
      </c>
      <c r="O102" s="157"/>
      <c r="Q102" s="9"/>
      <c r="R102" s="25"/>
      <c r="T102" s="9"/>
      <c r="U102" s="25"/>
      <c r="W102" s="9"/>
      <c r="X102" s="25"/>
      <c r="Z102" s="9"/>
      <c r="AA102" s="25"/>
      <c r="AC102" s="9"/>
      <c r="AD102" s="25"/>
      <c r="AF102" s="9"/>
      <c r="AG102" s="25"/>
      <c r="AI102" s="9"/>
      <c r="AJ102" s="25"/>
      <c r="AL102" s="9"/>
      <c r="AM102" s="25"/>
      <c r="AO102" s="25">
        <f t="shared" si="37"/>
        <v>0</v>
      </c>
      <c r="AP102" s="25">
        <f t="shared" si="31"/>
        <v>645.16129032258061</v>
      </c>
    </row>
    <row r="103" spans="2:42" ht="15.75">
      <c r="B103" s="156" t="s">
        <v>580</v>
      </c>
      <c r="C103" s="205" t="s">
        <v>581</v>
      </c>
      <c r="D103" s="152" t="s">
        <v>492</v>
      </c>
      <c r="E103" s="152">
        <v>7</v>
      </c>
      <c r="F103" s="156">
        <v>600</v>
      </c>
      <c r="G103" s="208">
        <f t="shared" si="32"/>
        <v>4200</v>
      </c>
      <c r="H103" s="214">
        <f t="shared" si="33"/>
        <v>1042.1836228287841</v>
      </c>
      <c r="I103" s="152" t="s">
        <v>492</v>
      </c>
      <c r="J103" s="152">
        <v>7</v>
      </c>
      <c r="K103" s="156">
        <v>600</v>
      </c>
      <c r="L103" s="208">
        <f t="shared" si="34"/>
        <v>4200</v>
      </c>
      <c r="M103" s="217">
        <f t="shared" si="35"/>
        <v>1042.1836228287841</v>
      </c>
      <c r="N103" s="219">
        <f t="shared" si="36"/>
        <v>2084.3672456575682</v>
      </c>
      <c r="O103" s="157"/>
      <c r="Q103" s="9"/>
      <c r="R103" s="25"/>
      <c r="T103" s="9"/>
      <c r="U103" s="25"/>
      <c r="W103" s="9"/>
      <c r="X103" s="25"/>
      <c r="Z103" s="9"/>
      <c r="AA103" s="25"/>
      <c r="AC103" s="9"/>
      <c r="AD103" s="25"/>
      <c r="AF103" s="9"/>
      <c r="AG103" s="25"/>
      <c r="AI103" s="9"/>
      <c r="AJ103" s="25"/>
      <c r="AL103" s="9"/>
      <c r="AM103" s="25"/>
      <c r="AO103" s="25">
        <f t="shared" si="37"/>
        <v>0</v>
      </c>
      <c r="AP103" s="25">
        <f t="shared" si="31"/>
        <v>2084.3672456575682</v>
      </c>
    </row>
    <row r="104" spans="2:42" ht="15.75">
      <c r="B104" s="52" t="s">
        <v>583</v>
      </c>
      <c r="C104" s="46" t="s">
        <v>584</v>
      </c>
      <c r="D104" s="51" t="s">
        <v>492</v>
      </c>
      <c r="E104" s="51">
        <v>3</v>
      </c>
      <c r="F104" s="52">
        <v>35</v>
      </c>
      <c r="G104" s="53">
        <f t="shared" si="32"/>
        <v>105</v>
      </c>
      <c r="H104" s="214">
        <f t="shared" si="33"/>
        <v>26.054590570719601</v>
      </c>
      <c r="I104" s="152" t="s">
        <v>492</v>
      </c>
      <c r="J104" s="152">
        <v>3</v>
      </c>
      <c r="K104" s="156">
        <v>35</v>
      </c>
      <c r="L104" s="208">
        <f t="shared" si="34"/>
        <v>105</v>
      </c>
      <c r="M104" s="217">
        <f t="shared" si="35"/>
        <v>26.054590570719601</v>
      </c>
      <c r="N104" s="219">
        <f t="shared" si="36"/>
        <v>52.109181141439201</v>
      </c>
      <c r="O104" s="157"/>
      <c r="Q104" s="9"/>
      <c r="R104" s="25"/>
      <c r="T104" s="9"/>
      <c r="U104" s="25"/>
      <c r="W104" s="9"/>
      <c r="X104" s="25"/>
      <c r="Z104" s="9"/>
      <c r="AA104" s="25"/>
      <c r="AC104" s="9"/>
      <c r="AD104" s="25"/>
      <c r="AF104" s="9"/>
      <c r="AG104" s="25"/>
      <c r="AI104" s="9"/>
      <c r="AJ104" s="25"/>
      <c r="AL104" s="9"/>
      <c r="AM104" s="25"/>
      <c r="AO104" s="25">
        <f t="shared" si="37"/>
        <v>0</v>
      </c>
      <c r="AP104" s="25">
        <f t="shared" si="31"/>
        <v>52.109181141439201</v>
      </c>
    </row>
    <row r="105" spans="2:42" ht="15.75">
      <c r="B105" s="52" t="s">
        <v>586</v>
      </c>
      <c r="C105" s="46" t="s">
        <v>587</v>
      </c>
      <c r="D105" s="51" t="s">
        <v>492</v>
      </c>
      <c r="E105" s="51">
        <v>15</v>
      </c>
      <c r="F105" s="52">
        <v>30</v>
      </c>
      <c r="G105" s="53">
        <f t="shared" si="32"/>
        <v>450</v>
      </c>
      <c r="H105" s="214">
        <f t="shared" si="33"/>
        <v>111.66253101736972</v>
      </c>
      <c r="I105" s="152" t="s">
        <v>492</v>
      </c>
      <c r="J105" s="152">
        <v>15</v>
      </c>
      <c r="K105" s="156">
        <v>30</v>
      </c>
      <c r="L105" s="208">
        <f t="shared" si="34"/>
        <v>450</v>
      </c>
      <c r="M105" s="217">
        <f t="shared" si="35"/>
        <v>111.66253101736972</v>
      </c>
      <c r="N105" s="219">
        <f t="shared" si="36"/>
        <v>223.32506203473943</v>
      </c>
      <c r="O105" s="157"/>
      <c r="Q105" s="9"/>
      <c r="R105" s="25"/>
      <c r="T105" s="9"/>
      <c r="U105" s="25"/>
      <c r="W105" s="9"/>
      <c r="X105" s="25"/>
      <c r="Z105" s="9"/>
      <c r="AA105" s="25"/>
      <c r="AC105" s="9"/>
      <c r="AD105" s="25"/>
      <c r="AF105" s="9"/>
      <c r="AG105" s="25"/>
      <c r="AI105" s="9"/>
      <c r="AJ105" s="25"/>
      <c r="AL105" s="9"/>
      <c r="AM105" s="25"/>
      <c r="AO105" s="25">
        <f t="shared" si="37"/>
        <v>0</v>
      </c>
      <c r="AP105" s="25">
        <f t="shared" si="31"/>
        <v>223.32506203473943</v>
      </c>
    </row>
    <row r="106" spans="2:42" ht="15.75">
      <c r="B106" s="52" t="s">
        <v>588</v>
      </c>
      <c r="C106" s="46" t="s">
        <v>589</v>
      </c>
      <c r="D106" s="51" t="s">
        <v>492</v>
      </c>
      <c r="E106" s="51">
        <v>1</v>
      </c>
      <c r="F106" s="52">
        <v>250</v>
      </c>
      <c r="G106" s="53">
        <f t="shared" si="32"/>
        <v>250</v>
      </c>
      <c r="H106" s="214">
        <f t="shared" si="33"/>
        <v>62.034739454094286</v>
      </c>
      <c r="I106" s="152" t="s">
        <v>492</v>
      </c>
      <c r="J106" s="152">
        <v>1</v>
      </c>
      <c r="K106" s="156">
        <v>250</v>
      </c>
      <c r="L106" s="208">
        <f t="shared" si="34"/>
        <v>250</v>
      </c>
      <c r="M106" s="217">
        <f t="shared" si="35"/>
        <v>62.034739454094286</v>
      </c>
      <c r="N106" s="219">
        <f t="shared" si="36"/>
        <v>124.06947890818857</v>
      </c>
      <c r="O106" s="157"/>
      <c r="Q106" s="9"/>
      <c r="R106" s="25"/>
      <c r="T106" s="9"/>
      <c r="U106" s="25"/>
      <c r="W106" s="9"/>
      <c r="X106" s="25"/>
      <c r="Z106" s="9"/>
      <c r="AA106" s="25"/>
      <c r="AC106" s="9"/>
      <c r="AD106" s="25"/>
      <c r="AF106" s="9"/>
      <c r="AG106" s="25"/>
      <c r="AI106" s="9"/>
      <c r="AJ106" s="25"/>
      <c r="AL106" s="9"/>
      <c r="AM106" s="25"/>
      <c r="AO106" s="25">
        <f t="shared" si="37"/>
        <v>0</v>
      </c>
      <c r="AP106" s="25">
        <f t="shared" si="31"/>
        <v>124.06947890818857</v>
      </c>
    </row>
    <row r="107" spans="2:42" ht="15.75">
      <c r="B107" s="52" t="s">
        <v>590</v>
      </c>
      <c r="C107" s="46" t="s">
        <v>591</v>
      </c>
      <c r="D107" s="51" t="s">
        <v>492</v>
      </c>
      <c r="E107" s="51">
        <v>1</v>
      </c>
      <c r="F107" s="52">
        <v>95</v>
      </c>
      <c r="G107" s="53">
        <f t="shared" si="32"/>
        <v>95</v>
      </c>
      <c r="H107" s="214">
        <f t="shared" si="33"/>
        <v>23.573200992555829</v>
      </c>
      <c r="I107" s="152" t="s">
        <v>492</v>
      </c>
      <c r="J107" s="152">
        <v>1</v>
      </c>
      <c r="K107" s="156">
        <v>95</v>
      </c>
      <c r="L107" s="208">
        <f t="shared" si="34"/>
        <v>95</v>
      </c>
      <c r="M107" s="217">
        <f t="shared" si="35"/>
        <v>23.573200992555829</v>
      </c>
      <c r="N107" s="219">
        <f t="shared" si="36"/>
        <v>47.146401985111659</v>
      </c>
      <c r="O107" s="157"/>
      <c r="Q107" s="9"/>
      <c r="R107" s="25"/>
      <c r="T107" s="9"/>
      <c r="U107" s="25"/>
      <c r="W107" s="9"/>
      <c r="X107" s="25"/>
      <c r="Z107" s="9"/>
      <c r="AA107" s="25"/>
      <c r="AC107" s="9"/>
      <c r="AD107" s="25"/>
      <c r="AF107" s="9"/>
      <c r="AG107" s="25"/>
      <c r="AI107" s="9"/>
      <c r="AJ107" s="25"/>
      <c r="AL107" s="9"/>
      <c r="AM107" s="25"/>
      <c r="AO107" s="25">
        <f t="shared" si="37"/>
        <v>0</v>
      </c>
      <c r="AP107" s="25">
        <f t="shared" si="31"/>
        <v>47.146401985111659</v>
      </c>
    </row>
    <row r="108" spans="2:42" ht="15.75">
      <c r="B108" s="156" t="s">
        <v>592</v>
      </c>
      <c r="C108" s="205" t="s">
        <v>593</v>
      </c>
      <c r="D108" s="152" t="s">
        <v>492</v>
      </c>
      <c r="E108" s="152">
        <v>2</v>
      </c>
      <c r="F108" s="156">
        <v>22.5</v>
      </c>
      <c r="G108" s="208">
        <f t="shared" si="32"/>
        <v>45</v>
      </c>
      <c r="H108" s="214">
        <f t="shared" si="33"/>
        <v>11.166253101736972</v>
      </c>
      <c r="I108" s="152" t="s">
        <v>492</v>
      </c>
      <c r="J108" s="152">
        <v>2</v>
      </c>
      <c r="K108" s="156">
        <v>22.5</v>
      </c>
      <c r="L108" s="208">
        <f t="shared" si="34"/>
        <v>45</v>
      </c>
      <c r="M108" s="217">
        <f t="shared" si="35"/>
        <v>11.166253101736972</v>
      </c>
      <c r="N108" s="219">
        <f t="shared" si="36"/>
        <v>22.332506203473944</v>
      </c>
      <c r="O108" s="157"/>
      <c r="Q108" s="9"/>
      <c r="R108" s="25"/>
      <c r="T108" s="9"/>
      <c r="U108" s="25"/>
      <c r="W108" s="9"/>
      <c r="X108" s="25"/>
      <c r="Z108" s="9"/>
      <c r="AA108" s="25"/>
      <c r="AC108" s="9"/>
      <c r="AD108" s="25"/>
      <c r="AF108" s="9"/>
      <c r="AG108" s="25"/>
      <c r="AI108" s="9"/>
      <c r="AJ108" s="25"/>
      <c r="AL108" s="9"/>
      <c r="AM108" s="25"/>
      <c r="AO108" s="25">
        <f t="shared" si="37"/>
        <v>0</v>
      </c>
      <c r="AP108" s="25">
        <f t="shared" si="31"/>
        <v>22.332506203473944</v>
      </c>
    </row>
    <row r="109" spans="2:42" ht="15.75">
      <c r="B109" s="156" t="s">
        <v>595</v>
      </c>
      <c r="C109" s="205" t="s">
        <v>596</v>
      </c>
      <c r="D109" s="152" t="s">
        <v>492</v>
      </c>
      <c r="E109" s="152">
        <v>2</v>
      </c>
      <c r="F109" s="156">
        <v>19</v>
      </c>
      <c r="G109" s="208">
        <f t="shared" si="32"/>
        <v>38</v>
      </c>
      <c r="H109" s="214">
        <f t="shared" si="33"/>
        <v>9.4292803970223318</v>
      </c>
      <c r="I109" s="152" t="s">
        <v>492</v>
      </c>
      <c r="J109" s="152">
        <v>2</v>
      </c>
      <c r="K109" s="156">
        <v>19</v>
      </c>
      <c r="L109" s="208">
        <f t="shared" si="34"/>
        <v>38</v>
      </c>
      <c r="M109" s="217">
        <f t="shared" si="35"/>
        <v>9.4292803970223318</v>
      </c>
      <c r="N109" s="219">
        <f t="shared" si="36"/>
        <v>18.858560794044664</v>
      </c>
      <c r="O109" s="157"/>
      <c r="Q109" s="9"/>
      <c r="R109" s="25"/>
      <c r="T109" s="9"/>
      <c r="U109" s="25"/>
      <c r="W109" s="9"/>
      <c r="X109" s="25"/>
      <c r="Z109" s="9"/>
      <c r="AA109" s="25"/>
      <c r="AC109" s="9"/>
      <c r="AD109" s="25"/>
      <c r="AF109" s="9"/>
      <c r="AG109" s="25"/>
      <c r="AI109" s="9"/>
      <c r="AJ109" s="25"/>
      <c r="AL109" s="9"/>
      <c r="AM109" s="25"/>
      <c r="AO109" s="25">
        <f t="shared" si="37"/>
        <v>0</v>
      </c>
      <c r="AP109" s="25">
        <f t="shared" si="31"/>
        <v>18.858560794044664</v>
      </c>
    </row>
    <row r="110" spans="2:42" ht="15.75">
      <c r="B110" s="156" t="s">
        <v>597</v>
      </c>
      <c r="C110" s="205" t="s">
        <v>598</v>
      </c>
      <c r="D110" s="152" t="s">
        <v>492</v>
      </c>
      <c r="E110" s="152">
        <v>1</v>
      </c>
      <c r="F110" s="156">
        <v>50</v>
      </c>
      <c r="G110" s="208">
        <f t="shared" si="32"/>
        <v>50</v>
      </c>
      <c r="H110" s="214">
        <f t="shared" si="33"/>
        <v>12.406947890818858</v>
      </c>
      <c r="I110" s="152" t="s">
        <v>492</v>
      </c>
      <c r="J110" s="152">
        <v>1</v>
      </c>
      <c r="K110" s="156">
        <v>50</v>
      </c>
      <c r="L110" s="208">
        <f t="shared" si="34"/>
        <v>50</v>
      </c>
      <c r="M110" s="217">
        <f t="shared" si="35"/>
        <v>12.406947890818858</v>
      </c>
      <c r="N110" s="219">
        <f t="shared" si="36"/>
        <v>24.813895781637715</v>
      </c>
      <c r="O110" s="157"/>
      <c r="Q110" s="9"/>
      <c r="R110" s="25"/>
      <c r="T110" s="9"/>
      <c r="U110" s="25"/>
      <c r="W110" s="9"/>
      <c r="X110" s="25"/>
      <c r="Z110" s="9"/>
      <c r="AA110" s="25"/>
      <c r="AC110" s="9"/>
      <c r="AD110" s="25"/>
      <c r="AF110" s="9"/>
      <c r="AG110" s="25"/>
      <c r="AI110" s="9"/>
      <c r="AJ110" s="25"/>
      <c r="AL110" s="9"/>
      <c r="AM110" s="25"/>
      <c r="AO110" s="25">
        <f t="shared" si="37"/>
        <v>0</v>
      </c>
      <c r="AP110" s="25">
        <f t="shared" si="31"/>
        <v>24.813895781637715</v>
      </c>
    </row>
    <row r="111" spans="2:42" ht="15.75">
      <c r="B111" s="156" t="s">
        <v>599</v>
      </c>
      <c r="C111" s="205" t="s">
        <v>600</v>
      </c>
      <c r="D111" s="152" t="s">
        <v>408</v>
      </c>
      <c r="E111" s="152">
        <v>1</v>
      </c>
      <c r="F111" s="156">
        <v>360</v>
      </c>
      <c r="G111" s="208">
        <f t="shared" si="32"/>
        <v>360</v>
      </c>
      <c r="H111" s="214">
        <f t="shared" si="33"/>
        <v>89.330024813895776</v>
      </c>
      <c r="I111" s="152" t="s">
        <v>600</v>
      </c>
      <c r="J111" s="152">
        <v>1</v>
      </c>
      <c r="K111" s="156">
        <v>360</v>
      </c>
      <c r="L111" s="208">
        <f t="shared" si="34"/>
        <v>360</v>
      </c>
      <c r="M111" s="217">
        <f t="shared" si="35"/>
        <v>89.330024813895776</v>
      </c>
      <c r="N111" s="219">
        <f t="shared" si="36"/>
        <v>178.66004962779155</v>
      </c>
      <c r="O111" s="157"/>
      <c r="Q111" s="9"/>
      <c r="R111" s="25"/>
      <c r="T111" s="9"/>
      <c r="U111" s="25"/>
      <c r="W111" s="9"/>
      <c r="X111" s="25"/>
      <c r="Z111" s="9"/>
      <c r="AA111" s="25"/>
      <c r="AC111" s="9"/>
      <c r="AD111" s="25"/>
      <c r="AF111" s="9"/>
      <c r="AG111" s="25"/>
      <c r="AI111" s="9"/>
      <c r="AJ111" s="25"/>
      <c r="AL111" s="9"/>
      <c r="AM111" s="25"/>
      <c r="AO111" s="25">
        <f t="shared" si="37"/>
        <v>0</v>
      </c>
      <c r="AP111" s="25">
        <f t="shared" si="31"/>
        <v>178.66004962779155</v>
      </c>
    </row>
    <row r="112" spans="2:42" ht="15.75">
      <c r="B112" s="37" t="s">
        <v>602</v>
      </c>
      <c r="C112" s="230" t="s">
        <v>603</v>
      </c>
      <c r="D112" s="231" t="s">
        <v>604</v>
      </c>
      <c r="E112" s="231">
        <v>30</v>
      </c>
      <c r="F112" s="37">
        <v>75</v>
      </c>
      <c r="G112" s="232">
        <f t="shared" si="32"/>
        <v>2250</v>
      </c>
      <c r="H112" s="198">
        <f t="shared" si="33"/>
        <v>558.31265508684862</v>
      </c>
      <c r="I112" s="231" t="s">
        <v>604</v>
      </c>
      <c r="J112" s="231">
        <v>30</v>
      </c>
      <c r="K112" s="37">
        <v>75</v>
      </c>
      <c r="L112" s="232">
        <f t="shared" si="34"/>
        <v>2250</v>
      </c>
      <c r="M112" s="199">
        <f t="shared" si="35"/>
        <v>558.31265508684862</v>
      </c>
      <c r="N112" s="200">
        <f t="shared" si="36"/>
        <v>1116.6253101736972</v>
      </c>
      <c r="O112" s="229"/>
      <c r="Q112" s="9"/>
      <c r="R112" s="25"/>
      <c r="T112" s="9"/>
      <c r="U112" s="25"/>
      <c r="W112" s="9"/>
      <c r="X112" s="25"/>
      <c r="Z112" s="9"/>
      <c r="AA112" s="25"/>
      <c r="AC112" s="9"/>
      <c r="AD112" s="25"/>
      <c r="AF112" s="9"/>
      <c r="AG112" s="25"/>
      <c r="AI112" s="9"/>
      <c r="AJ112" s="25"/>
      <c r="AL112" s="9"/>
      <c r="AM112" s="25"/>
      <c r="AO112" s="25">
        <f t="shared" si="37"/>
        <v>0</v>
      </c>
      <c r="AP112" s="44">
        <f t="shared" ref="AP112:AP117" si="38">-AO112</f>
        <v>0</v>
      </c>
    </row>
    <row r="113" spans="2:42" ht="15.75">
      <c r="B113" s="37" t="s">
        <v>605</v>
      </c>
      <c r="C113" s="230" t="s">
        <v>606</v>
      </c>
      <c r="D113" s="231" t="s">
        <v>604</v>
      </c>
      <c r="E113" s="231">
        <v>9</v>
      </c>
      <c r="F113" s="37">
        <v>70</v>
      </c>
      <c r="G113" s="232">
        <f t="shared" si="32"/>
        <v>630</v>
      </c>
      <c r="H113" s="198">
        <f t="shared" si="33"/>
        <v>156.32754342431761</v>
      </c>
      <c r="I113" s="231" t="s">
        <v>604</v>
      </c>
      <c r="J113" s="231">
        <v>9</v>
      </c>
      <c r="K113" s="37">
        <v>70</v>
      </c>
      <c r="L113" s="232">
        <f t="shared" si="34"/>
        <v>630</v>
      </c>
      <c r="M113" s="199">
        <f t="shared" si="35"/>
        <v>156.32754342431761</v>
      </c>
      <c r="N113" s="200">
        <f t="shared" si="36"/>
        <v>312.65508684863522</v>
      </c>
      <c r="O113" s="229"/>
      <c r="Q113" s="9"/>
      <c r="R113" s="25"/>
      <c r="T113" s="9"/>
      <c r="U113" s="25"/>
      <c r="W113" s="9"/>
      <c r="X113" s="25"/>
      <c r="Z113" s="9"/>
      <c r="AA113" s="25"/>
      <c r="AC113" s="9"/>
      <c r="AD113" s="25"/>
      <c r="AF113" s="9"/>
      <c r="AG113" s="25"/>
      <c r="AI113" s="9"/>
      <c r="AJ113" s="25"/>
      <c r="AL113" s="9"/>
      <c r="AM113" s="25"/>
      <c r="AO113" s="25">
        <f t="shared" si="37"/>
        <v>0</v>
      </c>
      <c r="AP113" s="44">
        <f t="shared" si="38"/>
        <v>0</v>
      </c>
    </row>
    <row r="114" spans="2:42" ht="15.75">
      <c r="B114" s="37" t="s">
        <v>607</v>
      </c>
      <c r="C114" s="230" t="s">
        <v>608</v>
      </c>
      <c r="D114" s="231" t="s">
        <v>604</v>
      </c>
      <c r="E114" s="231">
        <v>9</v>
      </c>
      <c r="F114" s="37">
        <v>70</v>
      </c>
      <c r="G114" s="232">
        <f t="shared" si="32"/>
        <v>630</v>
      </c>
      <c r="H114" s="198">
        <f t="shared" si="33"/>
        <v>156.32754342431761</v>
      </c>
      <c r="I114" s="231" t="s">
        <v>604</v>
      </c>
      <c r="J114" s="231">
        <v>9</v>
      </c>
      <c r="K114" s="37">
        <v>70</v>
      </c>
      <c r="L114" s="232">
        <f t="shared" si="34"/>
        <v>630</v>
      </c>
      <c r="M114" s="199">
        <f t="shared" si="35"/>
        <v>156.32754342431761</v>
      </c>
      <c r="N114" s="200">
        <f t="shared" si="36"/>
        <v>312.65508684863522</v>
      </c>
      <c r="O114" s="229"/>
      <c r="Q114" s="9"/>
      <c r="R114" s="25"/>
      <c r="T114" s="9"/>
      <c r="U114" s="25"/>
      <c r="W114" s="9"/>
      <c r="X114" s="25"/>
      <c r="Z114" s="9"/>
      <c r="AA114" s="25"/>
      <c r="AC114" s="9"/>
      <c r="AD114" s="25"/>
      <c r="AF114" s="9"/>
      <c r="AG114" s="25"/>
      <c r="AI114" s="9"/>
      <c r="AJ114" s="25"/>
      <c r="AL114" s="9"/>
      <c r="AM114" s="25"/>
      <c r="AO114" s="25">
        <f t="shared" si="37"/>
        <v>0</v>
      </c>
      <c r="AP114" s="44">
        <f t="shared" si="38"/>
        <v>0</v>
      </c>
    </row>
    <row r="115" spans="2:42" ht="15.75">
      <c r="B115" s="37" t="s">
        <v>609</v>
      </c>
      <c r="C115" s="230" t="s">
        <v>610</v>
      </c>
      <c r="D115" s="231" t="s">
        <v>604</v>
      </c>
      <c r="E115" s="231">
        <v>3</v>
      </c>
      <c r="F115" s="37">
        <v>70</v>
      </c>
      <c r="G115" s="232">
        <f t="shared" si="32"/>
        <v>210</v>
      </c>
      <c r="H115" s="198">
        <f t="shared" si="33"/>
        <v>52.109181141439201</v>
      </c>
      <c r="I115" s="231" t="s">
        <v>604</v>
      </c>
      <c r="J115" s="231">
        <v>3</v>
      </c>
      <c r="K115" s="37">
        <v>70</v>
      </c>
      <c r="L115" s="232">
        <f t="shared" si="34"/>
        <v>210</v>
      </c>
      <c r="M115" s="199">
        <f t="shared" si="35"/>
        <v>52.109181141439201</v>
      </c>
      <c r="N115" s="200">
        <f t="shared" si="36"/>
        <v>104.2183622828784</v>
      </c>
      <c r="O115" s="229"/>
      <c r="Q115" s="9"/>
      <c r="R115" s="25"/>
      <c r="T115" s="9"/>
      <c r="U115" s="25"/>
      <c r="W115" s="9"/>
      <c r="X115" s="25"/>
      <c r="Z115" s="9"/>
      <c r="AA115" s="25"/>
      <c r="AC115" s="9"/>
      <c r="AD115" s="25"/>
      <c r="AF115" s="9"/>
      <c r="AG115" s="25"/>
      <c r="AI115" s="9"/>
      <c r="AJ115" s="25"/>
      <c r="AL115" s="9"/>
      <c r="AM115" s="25"/>
      <c r="AO115" s="25">
        <f t="shared" si="37"/>
        <v>0</v>
      </c>
      <c r="AP115" s="44">
        <f t="shared" si="38"/>
        <v>0</v>
      </c>
    </row>
    <row r="116" spans="2:42" ht="15.75">
      <c r="B116" s="37" t="s">
        <v>611</v>
      </c>
      <c r="C116" s="230" t="s">
        <v>612</v>
      </c>
      <c r="D116" s="231" t="s">
        <v>604</v>
      </c>
      <c r="E116" s="231">
        <v>3</v>
      </c>
      <c r="F116" s="37">
        <v>70</v>
      </c>
      <c r="G116" s="232">
        <f t="shared" si="32"/>
        <v>210</v>
      </c>
      <c r="H116" s="198">
        <f t="shared" si="33"/>
        <v>52.109181141439201</v>
      </c>
      <c r="I116" s="231" t="s">
        <v>604</v>
      </c>
      <c r="J116" s="231">
        <v>3</v>
      </c>
      <c r="K116" s="37">
        <v>70</v>
      </c>
      <c r="L116" s="232">
        <f t="shared" si="34"/>
        <v>210</v>
      </c>
      <c r="M116" s="199">
        <f t="shared" si="35"/>
        <v>52.109181141439201</v>
      </c>
      <c r="N116" s="200">
        <f t="shared" si="36"/>
        <v>104.2183622828784</v>
      </c>
      <c r="O116" s="229"/>
      <c r="Q116" s="9"/>
      <c r="R116" s="25"/>
      <c r="T116" s="9"/>
      <c r="U116" s="25"/>
      <c r="W116" s="9"/>
      <c r="X116" s="25"/>
      <c r="Z116" s="9"/>
      <c r="AA116" s="25"/>
      <c r="AC116" s="9"/>
      <c r="AD116" s="25"/>
      <c r="AF116" s="9"/>
      <c r="AG116" s="25"/>
      <c r="AI116" s="9"/>
      <c r="AJ116" s="25"/>
      <c r="AL116" s="9"/>
      <c r="AM116" s="25"/>
      <c r="AO116" s="25">
        <f t="shared" si="37"/>
        <v>0</v>
      </c>
      <c r="AP116" s="44">
        <f t="shared" si="38"/>
        <v>0</v>
      </c>
    </row>
    <row r="117" spans="2:42" ht="15.75">
      <c r="B117" s="37" t="s">
        <v>613</v>
      </c>
      <c r="C117" s="230" t="s">
        <v>614</v>
      </c>
      <c r="D117" s="231" t="s">
        <v>604</v>
      </c>
      <c r="E117" s="231">
        <v>6</v>
      </c>
      <c r="F117" s="37">
        <v>75</v>
      </c>
      <c r="G117" s="232">
        <f t="shared" si="32"/>
        <v>450</v>
      </c>
      <c r="H117" s="198">
        <f t="shared" si="33"/>
        <v>111.66253101736972</v>
      </c>
      <c r="I117" s="231" t="s">
        <v>604</v>
      </c>
      <c r="J117" s="231">
        <v>6</v>
      </c>
      <c r="K117" s="37">
        <v>75</v>
      </c>
      <c r="L117" s="232">
        <f t="shared" si="34"/>
        <v>450</v>
      </c>
      <c r="M117" s="199">
        <f t="shared" si="35"/>
        <v>111.66253101736972</v>
      </c>
      <c r="N117" s="200">
        <f t="shared" si="36"/>
        <v>223.32506203473943</v>
      </c>
      <c r="O117" s="229"/>
      <c r="Q117" s="9"/>
      <c r="R117" s="25"/>
      <c r="T117" s="9"/>
      <c r="U117" s="25"/>
      <c r="W117" s="9"/>
      <c r="X117" s="25"/>
      <c r="Z117" s="9"/>
      <c r="AA117" s="25"/>
      <c r="AC117" s="9"/>
      <c r="AD117" s="25"/>
      <c r="AF117" s="9"/>
      <c r="AG117" s="25"/>
      <c r="AI117" s="9"/>
      <c r="AJ117" s="25"/>
      <c r="AL117" s="9"/>
      <c r="AM117" s="25"/>
      <c r="AO117" s="25">
        <f t="shared" si="37"/>
        <v>0</v>
      </c>
      <c r="AP117" s="44">
        <f t="shared" si="38"/>
        <v>0</v>
      </c>
    </row>
    <row r="118" spans="2:42" ht="15.75">
      <c r="B118" s="233" t="s">
        <v>615</v>
      </c>
      <c r="C118" s="71" t="s">
        <v>616</v>
      </c>
      <c r="D118" s="72"/>
      <c r="E118" s="72"/>
      <c r="F118" s="72"/>
      <c r="G118" s="72"/>
      <c r="H118" s="73"/>
      <c r="I118" s="73"/>
      <c r="J118" s="73"/>
      <c r="K118" s="72"/>
      <c r="L118" s="72"/>
      <c r="M118" s="72"/>
      <c r="N118" s="72"/>
      <c r="O118" s="234"/>
      <c r="Q118" s="400"/>
      <c r="R118" s="36">
        <f>SUM(R119:R142)</f>
        <v>0</v>
      </c>
      <c r="T118" s="400"/>
      <c r="U118" s="35">
        <f>SUM(U119:U142)</f>
        <v>0</v>
      </c>
      <c r="W118" s="400"/>
      <c r="X118" s="35">
        <f>SUM(X119:X142)</f>
        <v>0</v>
      </c>
      <c r="Z118" s="400"/>
      <c r="AA118" s="35">
        <f>SUM(AA119:AA142)</f>
        <v>0</v>
      </c>
      <c r="AC118" s="400"/>
      <c r="AD118" s="36">
        <f>SUM(AD119:AD142)</f>
        <v>0</v>
      </c>
      <c r="AF118" s="400"/>
      <c r="AG118" s="36">
        <f>SUM(AG119:AG142)</f>
        <v>0</v>
      </c>
      <c r="AI118" s="400"/>
      <c r="AJ118" s="36">
        <f>SUM(AJ119:AJ142)</f>
        <v>0</v>
      </c>
      <c r="AL118" s="400"/>
      <c r="AM118" s="36">
        <f>SUM(AM119:AM142)</f>
        <v>0</v>
      </c>
      <c r="AO118" s="35">
        <f>SUM(AO119:AO142)</f>
        <v>0</v>
      </c>
      <c r="AP118" s="35">
        <f>SUM(AP119:AP142)</f>
        <v>1069.0322580645161</v>
      </c>
    </row>
    <row r="119" spans="2:42" ht="15.75">
      <c r="B119" s="63" t="s">
        <v>617</v>
      </c>
      <c r="C119" s="61" t="s">
        <v>618</v>
      </c>
      <c r="D119" s="51" t="s">
        <v>492</v>
      </c>
      <c r="E119" s="51">
        <v>1</v>
      </c>
      <c r="F119" s="64">
        <v>1810</v>
      </c>
      <c r="G119" s="53">
        <f t="shared" ref="G119:G139" si="39">E119*F119</f>
        <v>1810</v>
      </c>
      <c r="H119" s="202">
        <f t="shared" ref="H119:H139" si="40">G119/$A$5</f>
        <v>449.13151364764263</v>
      </c>
      <c r="I119" s="51"/>
      <c r="J119" s="51"/>
      <c r="K119" s="52"/>
      <c r="L119" s="65"/>
      <c r="M119" s="143"/>
      <c r="N119" s="219">
        <f t="shared" ref="N119:N142" si="41">H119+M119</f>
        <v>449.13151364764263</v>
      </c>
      <c r="O119" s="157"/>
      <c r="Q119" s="9"/>
      <c r="R119" s="25"/>
      <c r="T119" s="9"/>
      <c r="U119" s="25"/>
      <c r="W119" s="9"/>
      <c r="X119" s="25"/>
      <c r="Z119" s="9"/>
      <c r="AA119" s="25"/>
      <c r="AC119" s="9"/>
      <c r="AD119" s="25"/>
      <c r="AF119" s="9"/>
      <c r="AG119" s="25"/>
      <c r="AI119" s="9"/>
      <c r="AJ119" s="25"/>
      <c r="AL119" s="9"/>
      <c r="AM119" s="25"/>
      <c r="AO119" s="25">
        <f t="shared" ref="AO119:AO142" si="42">+R119+U119+X119+AA119+AD119+AG119+AJ119+AM119</f>
        <v>0</v>
      </c>
      <c r="AP119" s="25">
        <f t="shared" ref="AP119:AP142" si="43">+N119-AO119</f>
        <v>449.13151364764263</v>
      </c>
    </row>
    <row r="120" spans="2:42" ht="15.75">
      <c r="B120" s="156" t="s">
        <v>620</v>
      </c>
      <c r="C120" s="155" t="s">
        <v>621</v>
      </c>
      <c r="D120" s="152" t="s">
        <v>492</v>
      </c>
      <c r="E120" s="152">
        <v>7</v>
      </c>
      <c r="F120" s="156">
        <v>6.8</v>
      </c>
      <c r="G120" s="208">
        <f t="shared" si="39"/>
        <v>47.6</v>
      </c>
      <c r="H120" s="202">
        <f t="shared" si="40"/>
        <v>11.811414392059554</v>
      </c>
      <c r="I120" s="152" t="s">
        <v>492</v>
      </c>
      <c r="J120" s="152">
        <v>7</v>
      </c>
      <c r="K120" s="156">
        <v>6.8</v>
      </c>
      <c r="L120" s="208">
        <f t="shared" ref="L120:L142" si="44">J120*K120</f>
        <v>47.6</v>
      </c>
      <c r="M120" s="235">
        <f t="shared" ref="M120:M142" si="45">L120/$A$5</f>
        <v>11.811414392059554</v>
      </c>
      <c r="N120" s="219">
        <f t="shared" si="41"/>
        <v>23.622828784119108</v>
      </c>
      <c r="O120" s="157"/>
      <c r="Q120" s="9"/>
      <c r="R120" s="25"/>
      <c r="T120" s="9"/>
      <c r="U120" s="25"/>
      <c r="W120" s="9"/>
      <c r="X120" s="25"/>
      <c r="Z120" s="9"/>
      <c r="AA120" s="25"/>
      <c r="AC120" s="9"/>
      <c r="AD120" s="25"/>
      <c r="AF120" s="9"/>
      <c r="AG120" s="25"/>
      <c r="AI120" s="9"/>
      <c r="AJ120" s="25"/>
      <c r="AL120" s="9"/>
      <c r="AM120" s="25"/>
      <c r="AO120" s="25">
        <f t="shared" si="42"/>
        <v>0</v>
      </c>
      <c r="AP120" s="25">
        <f t="shared" si="43"/>
        <v>23.622828784119108</v>
      </c>
    </row>
    <row r="121" spans="2:42" ht="15.75">
      <c r="B121" s="156" t="s">
        <v>623</v>
      </c>
      <c r="C121" s="155" t="s">
        <v>624</v>
      </c>
      <c r="D121" s="152" t="s">
        <v>492</v>
      </c>
      <c r="E121" s="152">
        <v>15</v>
      </c>
      <c r="F121" s="156">
        <v>0.5</v>
      </c>
      <c r="G121" s="208">
        <f t="shared" si="39"/>
        <v>7.5</v>
      </c>
      <c r="H121" s="202">
        <f t="shared" si="40"/>
        <v>1.8610421836228286</v>
      </c>
      <c r="I121" s="152" t="s">
        <v>492</v>
      </c>
      <c r="J121" s="152">
        <v>15</v>
      </c>
      <c r="K121" s="156">
        <v>0.5</v>
      </c>
      <c r="L121" s="208">
        <f t="shared" si="44"/>
        <v>7.5</v>
      </c>
      <c r="M121" s="235">
        <f t="shared" si="45"/>
        <v>1.8610421836228286</v>
      </c>
      <c r="N121" s="219">
        <f t="shared" si="41"/>
        <v>3.7220843672456572</v>
      </c>
      <c r="O121" s="157"/>
      <c r="Q121" s="9"/>
      <c r="R121" s="25"/>
      <c r="T121" s="9"/>
      <c r="U121" s="25"/>
      <c r="W121" s="9"/>
      <c r="X121" s="25"/>
      <c r="Z121" s="9"/>
      <c r="AA121" s="25"/>
      <c r="AC121" s="9"/>
      <c r="AD121" s="25"/>
      <c r="AF121" s="9"/>
      <c r="AG121" s="25"/>
      <c r="AI121" s="9"/>
      <c r="AJ121" s="25"/>
      <c r="AL121" s="9"/>
      <c r="AM121" s="25"/>
      <c r="AO121" s="25">
        <f t="shared" si="42"/>
        <v>0</v>
      </c>
      <c r="AP121" s="25">
        <f t="shared" si="43"/>
        <v>3.7220843672456572</v>
      </c>
    </row>
    <row r="122" spans="2:42" ht="15.75">
      <c r="B122" s="156" t="s">
        <v>625</v>
      </c>
      <c r="C122" s="155" t="s">
        <v>626</v>
      </c>
      <c r="D122" s="152" t="s">
        <v>492</v>
      </c>
      <c r="E122" s="152">
        <v>6</v>
      </c>
      <c r="F122" s="156">
        <v>0.75</v>
      </c>
      <c r="G122" s="208">
        <f t="shared" si="39"/>
        <v>4.5</v>
      </c>
      <c r="H122" s="202">
        <f t="shared" si="40"/>
        <v>1.1166253101736971</v>
      </c>
      <c r="I122" s="152" t="s">
        <v>492</v>
      </c>
      <c r="J122" s="152">
        <v>6</v>
      </c>
      <c r="K122" s="156">
        <v>0.75</v>
      </c>
      <c r="L122" s="208">
        <f t="shared" si="44"/>
        <v>4.5</v>
      </c>
      <c r="M122" s="235">
        <f t="shared" si="45"/>
        <v>1.1166253101736971</v>
      </c>
      <c r="N122" s="219">
        <f t="shared" si="41"/>
        <v>2.2332506203473943</v>
      </c>
      <c r="O122" s="157"/>
      <c r="Q122" s="9"/>
      <c r="R122" s="25"/>
      <c r="T122" s="9"/>
      <c r="U122" s="25"/>
      <c r="W122" s="9"/>
      <c r="X122" s="25"/>
      <c r="Z122" s="9"/>
      <c r="AA122" s="25"/>
      <c r="AC122" s="9"/>
      <c r="AD122" s="25"/>
      <c r="AF122" s="9"/>
      <c r="AG122" s="25"/>
      <c r="AI122" s="9"/>
      <c r="AJ122" s="25"/>
      <c r="AL122" s="9"/>
      <c r="AM122" s="25"/>
      <c r="AO122" s="25">
        <f t="shared" si="42"/>
        <v>0</v>
      </c>
      <c r="AP122" s="25">
        <f t="shared" si="43"/>
        <v>2.2332506203473943</v>
      </c>
    </row>
    <row r="123" spans="2:42" ht="15.75">
      <c r="B123" s="156" t="s">
        <v>627</v>
      </c>
      <c r="C123" s="155" t="s">
        <v>628</v>
      </c>
      <c r="D123" s="152" t="s">
        <v>492</v>
      </c>
      <c r="E123" s="152">
        <v>4</v>
      </c>
      <c r="F123" s="156">
        <v>2.8</v>
      </c>
      <c r="G123" s="208">
        <f t="shared" si="39"/>
        <v>11.2</v>
      </c>
      <c r="H123" s="202">
        <f t="shared" si="40"/>
        <v>2.7791563275434239</v>
      </c>
      <c r="I123" s="152" t="s">
        <v>492</v>
      </c>
      <c r="J123" s="152">
        <v>4</v>
      </c>
      <c r="K123" s="156">
        <v>2.8</v>
      </c>
      <c r="L123" s="208">
        <f t="shared" si="44"/>
        <v>11.2</v>
      </c>
      <c r="M123" s="235">
        <f t="shared" si="45"/>
        <v>2.7791563275434239</v>
      </c>
      <c r="N123" s="219">
        <f t="shared" si="41"/>
        <v>5.5583126550868478</v>
      </c>
      <c r="O123" s="157"/>
      <c r="Q123" s="9"/>
      <c r="R123" s="25"/>
      <c r="T123" s="9"/>
      <c r="U123" s="25"/>
      <c r="W123" s="9"/>
      <c r="X123" s="25"/>
      <c r="Z123" s="9"/>
      <c r="AA123" s="25"/>
      <c r="AC123" s="9"/>
      <c r="AD123" s="25"/>
      <c r="AF123" s="9"/>
      <c r="AG123" s="25"/>
      <c r="AI123" s="9"/>
      <c r="AJ123" s="25"/>
      <c r="AL123" s="9"/>
      <c r="AM123" s="25"/>
      <c r="AO123" s="25">
        <f t="shared" si="42"/>
        <v>0</v>
      </c>
      <c r="AP123" s="25">
        <f t="shared" si="43"/>
        <v>5.5583126550868478</v>
      </c>
    </row>
    <row r="124" spans="2:42" ht="15.75">
      <c r="B124" s="156" t="s">
        <v>629</v>
      </c>
      <c r="C124" s="155" t="s">
        <v>630</v>
      </c>
      <c r="D124" s="152" t="s">
        <v>492</v>
      </c>
      <c r="E124" s="152">
        <v>4</v>
      </c>
      <c r="F124" s="156">
        <v>2.8</v>
      </c>
      <c r="G124" s="208">
        <f t="shared" si="39"/>
        <v>11.2</v>
      </c>
      <c r="H124" s="202">
        <f t="shared" si="40"/>
        <v>2.7791563275434239</v>
      </c>
      <c r="I124" s="152" t="s">
        <v>492</v>
      </c>
      <c r="J124" s="152">
        <v>4</v>
      </c>
      <c r="K124" s="156">
        <v>2.8</v>
      </c>
      <c r="L124" s="208">
        <f t="shared" si="44"/>
        <v>11.2</v>
      </c>
      <c r="M124" s="235">
        <f t="shared" si="45"/>
        <v>2.7791563275434239</v>
      </c>
      <c r="N124" s="219">
        <f t="shared" si="41"/>
        <v>5.5583126550868478</v>
      </c>
      <c r="O124" s="157"/>
      <c r="Q124" s="9"/>
      <c r="R124" s="25"/>
      <c r="T124" s="9"/>
      <c r="U124" s="25"/>
      <c r="W124" s="9"/>
      <c r="X124" s="25"/>
      <c r="Z124" s="9"/>
      <c r="AA124" s="25"/>
      <c r="AC124" s="9"/>
      <c r="AD124" s="25"/>
      <c r="AF124" s="9"/>
      <c r="AG124" s="25"/>
      <c r="AI124" s="9"/>
      <c r="AJ124" s="25"/>
      <c r="AL124" s="9"/>
      <c r="AM124" s="25"/>
      <c r="AO124" s="25">
        <f t="shared" si="42"/>
        <v>0</v>
      </c>
      <c r="AP124" s="25">
        <f t="shared" si="43"/>
        <v>5.5583126550868478</v>
      </c>
    </row>
    <row r="125" spans="2:42" ht="15.75">
      <c r="B125" s="156" t="s">
        <v>631</v>
      </c>
      <c r="C125" s="155" t="s">
        <v>632</v>
      </c>
      <c r="D125" s="152" t="s">
        <v>492</v>
      </c>
      <c r="E125" s="152">
        <v>4</v>
      </c>
      <c r="F125" s="156">
        <v>10</v>
      </c>
      <c r="G125" s="208">
        <f t="shared" si="39"/>
        <v>40</v>
      </c>
      <c r="H125" s="202">
        <f t="shared" si="40"/>
        <v>9.9255583126550864</v>
      </c>
      <c r="I125" s="152" t="s">
        <v>492</v>
      </c>
      <c r="J125" s="152">
        <v>4</v>
      </c>
      <c r="K125" s="156">
        <v>10</v>
      </c>
      <c r="L125" s="208">
        <f t="shared" si="44"/>
        <v>40</v>
      </c>
      <c r="M125" s="235">
        <f t="shared" si="45"/>
        <v>9.9255583126550864</v>
      </c>
      <c r="N125" s="219">
        <f t="shared" si="41"/>
        <v>19.851116625310173</v>
      </c>
      <c r="O125" s="157"/>
      <c r="Q125" s="9"/>
      <c r="R125" s="25"/>
      <c r="T125" s="9"/>
      <c r="U125" s="25"/>
      <c r="W125" s="9"/>
      <c r="X125" s="25"/>
      <c r="Z125" s="9"/>
      <c r="AA125" s="25"/>
      <c r="AC125" s="9"/>
      <c r="AD125" s="25"/>
      <c r="AF125" s="9"/>
      <c r="AG125" s="25"/>
      <c r="AI125" s="9"/>
      <c r="AJ125" s="25"/>
      <c r="AL125" s="9"/>
      <c r="AM125" s="25"/>
      <c r="AO125" s="25">
        <f t="shared" si="42"/>
        <v>0</v>
      </c>
      <c r="AP125" s="25">
        <f t="shared" si="43"/>
        <v>19.851116625310173</v>
      </c>
    </row>
    <row r="126" spans="2:42" ht="15.75">
      <c r="B126" s="156" t="s">
        <v>633</v>
      </c>
      <c r="C126" s="155" t="s">
        <v>634</v>
      </c>
      <c r="D126" s="152" t="s">
        <v>492</v>
      </c>
      <c r="E126" s="152">
        <v>4</v>
      </c>
      <c r="F126" s="156">
        <v>20</v>
      </c>
      <c r="G126" s="208">
        <f t="shared" si="39"/>
        <v>80</v>
      </c>
      <c r="H126" s="202">
        <f t="shared" si="40"/>
        <v>19.851116625310173</v>
      </c>
      <c r="I126" s="152" t="s">
        <v>492</v>
      </c>
      <c r="J126" s="152">
        <v>4</v>
      </c>
      <c r="K126" s="156">
        <v>20</v>
      </c>
      <c r="L126" s="208">
        <f t="shared" si="44"/>
        <v>80</v>
      </c>
      <c r="M126" s="235">
        <f t="shared" si="45"/>
        <v>19.851116625310173</v>
      </c>
      <c r="N126" s="219">
        <f t="shared" si="41"/>
        <v>39.702233250620345</v>
      </c>
      <c r="O126" s="157"/>
      <c r="P126" s="389"/>
      <c r="Q126" s="9"/>
      <c r="R126" s="25"/>
      <c r="S126" s="389"/>
      <c r="T126" s="9"/>
      <c r="U126" s="25"/>
      <c r="W126" s="9"/>
      <c r="X126" s="25"/>
      <c r="Z126" s="9"/>
      <c r="AA126" s="25"/>
      <c r="AC126" s="9"/>
      <c r="AD126" s="25"/>
      <c r="AF126" s="9"/>
      <c r="AG126" s="25"/>
      <c r="AI126" s="9"/>
      <c r="AJ126" s="25"/>
      <c r="AL126" s="9"/>
      <c r="AM126" s="25"/>
      <c r="AO126" s="25">
        <f t="shared" si="42"/>
        <v>0</v>
      </c>
      <c r="AP126" s="25">
        <f t="shared" si="43"/>
        <v>39.702233250620345</v>
      </c>
    </row>
    <row r="127" spans="2:42" ht="15.75">
      <c r="B127" s="156" t="s">
        <v>635</v>
      </c>
      <c r="C127" s="155" t="s">
        <v>636</v>
      </c>
      <c r="D127" s="152" t="s">
        <v>492</v>
      </c>
      <c r="E127" s="152">
        <v>1</v>
      </c>
      <c r="F127" s="156">
        <v>80</v>
      </c>
      <c r="G127" s="208">
        <f t="shared" si="39"/>
        <v>80</v>
      </c>
      <c r="H127" s="202">
        <f t="shared" si="40"/>
        <v>19.851116625310173</v>
      </c>
      <c r="I127" s="152" t="s">
        <v>492</v>
      </c>
      <c r="J127" s="152">
        <v>1</v>
      </c>
      <c r="K127" s="156">
        <v>80</v>
      </c>
      <c r="L127" s="208">
        <f t="shared" si="44"/>
        <v>80</v>
      </c>
      <c r="M127" s="235">
        <f t="shared" si="45"/>
        <v>19.851116625310173</v>
      </c>
      <c r="N127" s="219">
        <f t="shared" si="41"/>
        <v>39.702233250620345</v>
      </c>
      <c r="O127" s="157"/>
      <c r="Q127" s="9"/>
      <c r="R127" s="25"/>
      <c r="T127" s="9"/>
      <c r="U127" s="25"/>
      <c r="W127" s="9"/>
      <c r="X127" s="25"/>
      <c r="Z127" s="9"/>
      <c r="AA127" s="25"/>
      <c r="AC127" s="9"/>
      <c r="AD127" s="25"/>
      <c r="AF127" s="9"/>
      <c r="AG127" s="25"/>
      <c r="AI127" s="9"/>
      <c r="AJ127" s="25"/>
      <c r="AL127" s="9"/>
      <c r="AM127" s="25"/>
      <c r="AO127" s="25">
        <f t="shared" si="42"/>
        <v>0</v>
      </c>
      <c r="AP127" s="25">
        <f t="shared" si="43"/>
        <v>39.702233250620345</v>
      </c>
    </row>
    <row r="128" spans="2:42" ht="15.75">
      <c r="B128" s="156" t="s">
        <v>637</v>
      </c>
      <c r="C128" s="155" t="s">
        <v>638</v>
      </c>
      <c r="D128" s="152" t="s">
        <v>492</v>
      </c>
      <c r="E128" s="152">
        <v>2</v>
      </c>
      <c r="F128" s="156">
        <v>10</v>
      </c>
      <c r="G128" s="208">
        <f t="shared" si="39"/>
        <v>20</v>
      </c>
      <c r="H128" s="202">
        <f t="shared" si="40"/>
        <v>4.9627791563275432</v>
      </c>
      <c r="I128" s="152" t="s">
        <v>492</v>
      </c>
      <c r="J128" s="152">
        <v>2</v>
      </c>
      <c r="K128" s="156">
        <v>10</v>
      </c>
      <c r="L128" s="208">
        <f t="shared" si="44"/>
        <v>20</v>
      </c>
      <c r="M128" s="235">
        <f t="shared" si="45"/>
        <v>4.9627791563275432</v>
      </c>
      <c r="N128" s="219">
        <f t="shared" si="41"/>
        <v>9.9255583126550864</v>
      </c>
      <c r="O128" s="157"/>
      <c r="Q128" s="9"/>
      <c r="R128" s="25"/>
      <c r="T128" s="9"/>
      <c r="U128" s="25"/>
      <c r="W128" s="9"/>
      <c r="X128" s="25"/>
      <c r="Z128" s="9"/>
      <c r="AA128" s="25"/>
      <c r="AC128" s="9"/>
      <c r="AD128" s="25"/>
      <c r="AF128" s="9"/>
      <c r="AG128" s="25"/>
      <c r="AI128" s="9"/>
      <c r="AJ128" s="25"/>
      <c r="AL128" s="9"/>
      <c r="AM128" s="25"/>
      <c r="AO128" s="25">
        <f t="shared" si="42"/>
        <v>0</v>
      </c>
      <c r="AP128" s="25">
        <f t="shared" si="43"/>
        <v>9.9255583126550864</v>
      </c>
    </row>
    <row r="129" spans="1:42" ht="15.75">
      <c r="B129" s="156" t="s">
        <v>639</v>
      </c>
      <c r="C129" s="155" t="s">
        <v>640</v>
      </c>
      <c r="D129" s="152" t="s">
        <v>492</v>
      </c>
      <c r="E129" s="152">
        <v>5</v>
      </c>
      <c r="F129" s="156">
        <v>6.8</v>
      </c>
      <c r="G129" s="208">
        <f t="shared" si="39"/>
        <v>34</v>
      </c>
      <c r="H129" s="202">
        <f t="shared" si="40"/>
        <v>8.4367245657568226</v>
      </c>
      <c r="I129" s="152" t="s">
        <v>492</v>
      </c>
      <c r="J129" s="152">
        <v>5</v>
      </c>
      <c r="K129" s="156">
        <v>6.8</v>
      </c>
      <c r="L129" s="208">
        <f t="shared" si="44"/>
        <v>34</v>
      </c>
      <c r="M129" s="235">
        <f t="shared" si="45"/>
        <v>8.4367245657568226</v>
      </c>
      <c r="N129" s="219">
        <f t="shared" si="41"/>
        <v>16.873449131513645</v>
      </c>
      <c r="O129" s="157"/>
      <c r="Q129" s="9"/>
      <c r="R129" s="25"/>
      <c r="T129" s="9"/>
      <c r="U129" s="25"/>
      <c r="W129" s="9"/>
      <c r="X129" s="25"/>
      <c r="Z129" s="9"/>
      <c r="AA129" s="25"/>
      <c r="AC129" s="9"/>
      <c r="AD129" s="25"/>
      <c r="AF129" s="9"/>
      <c r="AG129" s="25"/>
      <c r="AI129" s="9"/>
      <c r="AJ129" s="25"/>
      <c r="AL129" s="9"/>
      <c r="AM129" s="25"/>
      <c r="AO129" s="25">
        <f t="shared" si="42"/>
        <v>0</v>
      </c>
      <c r="AP129" s="25">
        <f t="shared" si="43"/>
        <v>16.873449131513645</v>
      </c>
    </row>
    <row r="130" spans="1:42" ht="15.75">
      <c r="B130" s="156" t="s">
        <v>641</v>
      </c>
      <c r="C130" s="155" t="s">
        <v>626</v>
      </c>
      <c r="D130" s="152" t="s">
        <v>492</v>
      </c>
      <c r="E130" s="152">
        <v>12</v>
      </c>
      <c r="F130" s="156">
        <v>0.75</v>
      </c>
      <c r="G130" s="208">
        <f t="shared" si="39"/>
        <v>9</v>
      </c>
      <c r="H130" s="202">
        <f t="shared" si="40"/>
        <v>2.2332506203473943</v>
      </c>
      <c r="I130" s="152" t="s">
        <v>492</v>
      </c>
      <c r="J130" s="152">
        <v>12</v>
      </c>
      <c r="K130" s="156">
        <v>0.75</v>
      </c>
      <c r="L130" s="208">
        <f t="shared" si="44"/>
        <v>9</v>
      </c>
      <c r="M130" s="235">
        <f t="shared" si="45"/>
        <v>2.2332506203473943</v>
      </c>
      <c r="N130" s="219">
        <f t="shared" si="41"/>
        <v>4.4665012406947886</v>
      </c>
      <c r="O130" s="157"/>
      <c r="Q130" s="9"/>
      <c r="R130" s="25"/>
      <c r="T130" s="9"/>
      <c r="U130" s="25"/>
      <c r="W130" s="9"/>
      <c r="X130" s="25"/>
      <c r="Z130" s="9"/>
      <c r="AA130" s="25"/>
      <c r="AC130" s="9"/>
      <c r="AD130" s="25"/>
      <c r="AF130" s="9"/>
      <c r="AG130" s="25"/>
      <c r="AI130" s="9"/>
      <c r="AJ130" s="25"/>
      <c r="AL130" s="9"/>
      <c r="AM130" s="25"/>
      <c r="AO130" s="25">
        <f t="shared" si="42"/>
        <v>0</v>
      </c>
      <c r="AP130" s="25">
        <f t="shared" si="43"/>
        <v>4.4665012406947886</v>
      </c>
    </row>
    <row r="131" spans="1:42" ht="15.75">
      <c r="B131" s="156" t="s">
        <v>642</v>
      </c>
      <c r="C131" s="155" t="s">
        <v>643</v>
      </c>
      <c r="D131" s="152" t="s">
        <v>492</v>
      </c>
      <c r="E131" s="152">
        <v>6</v>
      </c>
      <c r="F131" s="156">
        <v>2.8</v>
      </c>
      <c r="G131" s="208">
        <f t="shared" si="39"/>
        <v>16.799999999999997</v>
      </c>
      <c r="H131" s="202">
        <f t="shared" si="40"/>
        <v>4.1687344913151358</v>
      </c>
      <c r="I131" s="152" t="s">
        <v>492</v>
      </c>
      <c r="J131" s="152">
        <v>6</v>
      </c>
      <c r="K131" s="156">
        <v>2.8</v>
      </c>
      <c r="L131" s="208">
        <f t="shared" si="44"/>
        <v>16.799999999999997</v>
      </c>
      <c r="M131" s="235">
        <f t="shared" si="45"/>
        <v>4.1687344913151358</v>
      </c>
      <c r="N131" s="219">
        <f t="shared" si="41"/>
        <v>8.3374689826302717</v>
      </c>
      <c r="O131" s="157"/>
      <c r="Q131" s="9"/>
      <c r="R131" s="25"/>
      <c r="T131" s="9"/>
      <c r="U131" s="25"/>
      <c r="W131" s="9"/>
      <c r="X131" s="25"/>
      <c r="Z131" s="9"/>
      <c r="AA131" s="25"/>
      <c r="AC131" s="9"/>
      <c r="AD131" s="25"/>
      <c r="AF131" s="9"/>
      <c r="AG131" s="25"/>
      <c r="AI131" s="9"/>
      <c r="AJ131" s="25"/>
      <c r="AL131" s="9"/>
      <c r="AM131" s="25"/>
      <c r="AO131" s="25">
        <f t="shared" si="42"/>
        <v>0</v>
      </c>
      <c r="AP131" s="25">
        <f t="shared" si="43"/>
        <v>8.3374689826302717</v>
      </c>
    </row>
    <row r="132" spans="1:42" ht="15.75">
      <c r="B132" s="156" t="s">
        <v>644</v>
      </c>
      <c r="C132" s="155" t="s">
        <v>645</v>
      </c>
      <c r="D132" s="152" t="s">
        <v>492</v>
      </c>
      <c r="E132" s="152">
        <v>6</v>
      </c>
      <c r="F132" s="156">
        <v>10</v>
      </c>
      <c r="G132" s="208">
        <f t="shared" si="39"/>
        <v>60</v>
      </c>
      <c r="H132" s="202">
        <f t="shared" si="40"/>
        <v>14.888337468982629</v>
      </c>
      <c r="I132" s="152" t="s">
        <v>492</v>
      </c>
      <c r="J132" s="152">
        <v>6</v>
      </c>
      <c r="K132" s="156">
        <v>10</v>
      </c>
      <c r="L132" s="208">
        <f t="shared" si="44"/>
        <v>60</v>
      </c>
      <c r="M132" s="235">
        <f t="shared" si="45"/>
        <v>14.888337468982629</v>
      </c>
      <c r="N132" s="219">
        <f t="shared" si="41"/>
        <v>29.776674937965257</v>
      </c>
      <c r="O132" s="157"/>
      <c r="Q132" s="9"/>
      <c r="R132" s="25"/>
      <c r="T132" s="9"/>
      <c r="U132" s="25"/>
      <c r="W132" s="9"/>
      <c r="X132" s="25"/>
      <c r="Z132" s="9"/>
      <c r="AA132" s="25"/>
      <c r="AC132" s="9"/>
      <c r="AD132" s="25"/>
      <c r="AF132" s="9"/>
      <c r="AG132" s="25"/>
      <c r="AI132" s="9"/>
      <c r="AJ132" s="25"/>
      <c r="AL132" s="9"/>
      <c r="AM132" s="25"/>
      <c r="AO132" s="25">
        <f t="shared" si="42"/>
        <v>0</v>
      </c>
      <c r="AP132" s="25">
        <f t="shared" si="43"/>
        <v>29.776674937965257</v>
      </c>
    </row>
    <row r="133" spans="1:42" ht="15.75">
      <c r="B133" s="156" t="s">
        <v>646</v>
      </c>
      <c r="C133" s="155" t="s">
        <v>647</v>
      </c>
      <c r="D133" s="152" t="s">
        <v>492</v>
      </c>
      <c r="E133" s="152">
        <v>1</v>
      </c>
      <c r="F133" s="156">
        <v>120</v>
      </c>
      <c r="G133" s="208">
        <f t="shared" si="39"/>
        <v>120</v>
      </c>
      <c r="H133" s="202">
        <f t="shared" si="40"/>
        <v>29.776674937965257</v>
      </c>
      <c r="I133" s="152" t="s">
        <v>492</v>
      </c>
      <c r="J133" s="152">
        <v>1</v>
      </c>
      <c r="K133" s="156">
        <v>120</v>
      </c>
      <c r="L133" s="208">
        <f t="shared" si="44"/>
        <v>120</v>
      </c>
      <c r="M133" s="235">
        <f t="shared" si="45"/>
        <v>29.776674937965257</v>
      </c>
      <c r="N133" s="219">
        <f t="shared" si="41"/>
        <v>59.553349875930515</v>
      </c>
      <c r="O133" s="157"/>
      <c r="Q133" s="9"/>
      <c r="R133" s="25"/>
      <c r="T133" s="9"/>
      <c r="U133" s="25"/>
      <c r="W133" s="9"/>
      <c r="X133" s="25"/>
      <c r="Z133" s="9"/>
      <c r="AA133" s="25"/>
      <c r="AC133" s="9"/>
      <c r="AD133" s="25"/>
      <c r="AF133" s="9"/>
      <c r="AG133" s="25"/>
      <c r="AI133" s="9"/>
      <c r="AJ133" s="25"/>
      <c r="AL133" s="9"/>
      <c r="AM133" s="25"/>
      <c r="AO133" s="25">
        <f t="shared" si="42"/>
        <v>0</v>
      </c>
      <c r="AP133" s="25">
        <f t="shared" si="43"/>
        <v>59.553349875930515</v>
      </c>
    </row>
    <row r="134" spans="1:42" ht="15.75">
      <c r="B134" s="156" t="s">
        <v>648</v>
      </c>
      <c r="C134" s="155" t="s">
        <v>649</v>
      </c>
      <c r="D134" s="152" t="s">
        <v>492</v>
      </c>
      <c r="E134" s="152">
        <v>1</v>
      </c>
      <c r="F134" s="156">
        <v>17</v>
      </c>
      <c r="G134" s="208">
        <f t="shared" si="39"/>
        <v>17</v>
      </c>
      <c r="H134" s="202">
        <f t="shared" si="40"/>
        <v>4.2183622828784113</v>
      </c>
      <c r="I134" s="152" t="s">
        <v>492</v>
      </c>
      <c r="J134" s="152">
        <v>1</v>
      </c>
      <c r="K134" s="156">
        <v>17</v>
      </c>
      <c r="L134" s="208">
        <f t="shared" si="44"/>
        <v>17</v>
      </c>
      <c r="M134" s="235">
        <f t="shared" si="45"/>
        <v>4.2183622828784113</v>
      </c>
      <c r="N134" s="219">
        <f t="shared" si="41"/>
        <v>8.4367245657568226</v>
      </c>
      <c r="O134" s="157"/>
      <c r="Q134" s="9"/>
      <c r="R134" s="25"/>
      <c r="T134" s="9"/>
      <c r="U134" s="25"/>
      <c r="W134" s="9"/>
      <c r="X134" s="25"/>
      <c r="Z134" s="9"/>
      <c r="AA134" s="25"/>
      <c r="AC134" s="9"/>
      <c r="AD134" s="25"/>
      <c r="AF134" s="9"/>
      <c r="AG134" s="25"/>
      <c r="AI134" s="9"/>
      <c r="AJ134" s="25"/>
      <c r="AL134" s="9"/>
      <c r="AM134" s="25"/>
      <c r="AO134" s="25">
        <f t="shared" si="42"/>
        <v>0</v>
      </c>
      <c r="AP134" s="25">
        <f t="shared" si="43"/>
        <v>8.4367245657568226</v>
      </c>
    </row>
    <row r="135" spans="1:42" ht="18" customHeight="1">
      <c r="B135" s="156" t="s">
        <v>650</v>
      </c>
      <c r="C135" s="155" t="s">
        <v>651</v>
      </c>
      <c r="D135" s="152" t="s">
        <v>492</v>
      </c>
      <c r="E135" s="152">
        <v>1</v>
      </c>
      <c r="F135" s="156">
        <v>50</v>
      </c>
      <c r="G135" s="208">
        <f t="shared" si="39"/>
        <v>50</v>
      </c>
      <c r="H135" s="202">
        <f t="shared" si="40"/>
        <v>12.406947890818858</v>
      </c>
      <c r="I135" s="152" t="s">
        <v>492</v>
      </c>
      <c r="J135" s="152">
        <v>1</v>
      </c>
      <c r="K135" s="156">
        <v>50</v>
      </c>
      <c r="L135" s="208">
        <f t="shared" si="44"/>
        <v>50</v>
      </c>
      <c r="M135" s="235">
        <f t="shared" si="45"/>
        <v>12.406947890818858</v>
      </c>
      <c r="N135" s="219">
        <f t="shared" si="41"/>
        <v>24.813895781637715</v>
      </c>
      <c r="O135" s="157"/>
      <c r="Q135" s="9"/>
      <c r="R135" s="25"/>
      <c r="T135" s="9"/>
      <c r="U135" s="25"/>
      <c r="W135" s="9"/>
      <c r="X135" s="25"/>
      <c r="Z135" s="9"/>
      <c r="AA135" s="25"/>
      <c r="AC135" s="9"/>
      <c r="AD135" s="25"/>
      <c r="AF135" s="9"/>
      <c r="AG135" s="25"/>
      <c r="AI135" s="9"/>
      <c r="AJ135" s="25"/>
      <c r="AL135" s="9"/>
      <c r="AM135" s="25"/>
      <c r="AO135" s="25">
        <f t="shared" si="42"/>
        <v>0</v>
      </c>
      <c r="AP135" s="25">
        <f t="shared" si="43"/>
        <v>24.813895781637715</v>
      </c>
    </row>
    <row r="136" spans="1:42" ht="18" customHeight="1">
      <c r="B136" s="156" t="s">
        <v>652</v>
      </c>
      <c r="C136" s="155" t="s">
        <v>653</v>
      </c>
      <c r="D136" s="152" t="s">
        <v>492</v>
      </c>
      <c r="E136" s="152">
        <v>1</v>
      </c>
      <c r="F136" s="156">
        <v>50</v>
      </c>
      <c r="G136" s="208">
        <f t="shared" si="39"/>
        <v>50</v>
      </c>
      <c r="H136" s="202">
        <f t="shared" si="40"/>
        <v>12.406947890818858</v>
      </c>
      <c r="I136" s="152" t="s">
        <v>492</v>
      </c>
      <c r="J136" s="152">
        <v>1</v>
      </c>
      <c r="K136" s="156">
        <v>50</v>
      </c>
      <c r="L136" s="208">
        <f t="shared" si="44"/>
        <v>50</v>
      </c>
      <c r="M136" s="235">
        <f t="shared" si="45"/>
        <v>12.406947890818858</v>
      </c>
      <c r="N136" s="219">
        <f t="shared" si="41"/>
        <v>24.813895781637715</v>
      </c>
      <c r="O136" s="157"/>
      <c r="Q136" s="9"/>
      <c r="R136" s="25"/>
      <c r="T136" s="9"/>
      <c r="U136" s="25"/>
      <c r="W136" s="9"/>
      <c r="X136" s="25"/>
      <c r="Z136" s="9"/>
      <c r="AA136" s="25"/>
      <c r="AC136" s="9"/>
      <c r="AD136" s="25"/>
      <c r="AF136" s="9"/>
      <c r="AG136" s="25"/>
      <c r="AI136" s="9"/>
      <c r="AJ136" s="25"/>
      <c r="AL136" s="9"/>
      <c r="AM136" s="25"/>
      <c r="AO136" s="25">
        <f t="shared" si="42"/>
        <v>0</v>
      </c>
      <c r="AP136" s="25">
        <f t="shared" si="43"/>
        <v>24.813895781637715</v>
      </c>
    </row>
    <row r="137" spans="1:42" ht="15.75">
      <c r="B137" s="156" t="s">
        <v>654</v>
      </c>
      <c r="C137" s="155" t="s">
        <v>621</v>
      </c>
      <c r="D137" s="152" t="s">
        <v>492</v>
      </c>
      <c r="E137" s="152">
        <v>1</v>
      </c>
      <c r="F137" s="156">
        <v>6.8</v>
      </c>
      <c r="G137" s="208">
        <f t="shared" si="39"/>
        <v>6.8</v>
      </c>
      <c r="H137" s="202">
        <f t="shared" si="40"/>
        <v>1.6873449131513647</v>
      </c>
      <c r="I137" s="152" t="s">
        <v>492</v>
      </c>
      <c r="J137" s="152">
        <v>1</v>
      </c>
      <c r="K137" s="156">
        <v>6.8</v>
      </c>
      <c r="L137" s="208">
        <f t="shared" si="44"/>
        <v>6.8</v>
      </c>
      <c r="M137" s="235">
        <f t="shared" si="45"/>
        <v>1.6873449131513647</v>
      </c>
      <c r="N137" s="219">
        <f t="shared" si="41"/>
        <v>3.3746898263027294</v>
      </c>
      <c r="O137" s="157"/>
      <c r="Q137" s="9"/>
      <c r="R137" s="25"/>
      <c r="T137" s="9"/>
      <c r="U137" s="25"/>
      <c r="W137" s="9"/>
      <c r="X137" s="25"/>
      <c r="Z137" s="9"/>
      <c r="AA137" s="25"/>
      <c r="AC137" s="9"/>
      <c r="AD137" s="25"/>
      <c r="AF137" s="9"/>
      <c r="AG137" s="25"/>
      <c r="AI137" s="9"/>
      <c r="AJ137" s="25"/>
      <c r="AL137" s="9"/>
      <c r="AM137" s="25"/>
      <c r="AO137" s="25">
        <f t="shared" si="42"/>
        <v>0</v>
      </c>
      <c r="AP137" s="25">
        <f t="shared" si="43"/>
        <v>3.3746898263027294</v>
      </c>
    </row>
    <row r="138" spans="1:42" ht="15.75">
      <c r="B138" s="156" t="s">
        <v>655</v>
      </c>
      <c r="C138" s="155" t="s">
        <v>626</v>
      </c>
      <c r="D138" s="152" t="s">
        <v>492</v>
      </c>
      <c r="E138" s="152">
        <v>2</v>
      </c>
      <c r="F138" s="156">
        <v>0.75</v>
      </c>
      <c r="G138" s="208">
        <f t="shared" si="39"/>
        <v>1.5</v>
      </c>
      <c r="H138" s="202">
        <f t="shared" si="40"/>
        <v>0.37220843672456572</v>
      </c>
      <c r="I138" s="152" t="s">
        <v>492</v>
      </c>
      <c r="J138" s="152">
        <v>2</v>
      </c>
      <c r="K138" s="156">
        <v>0.75</v>
      </c>
      <c r="L138" s="208">
        <f t="shared" si="44"/>
        <v>1.5</v>
      </c>
      <c r="M138" s="235">
        <f t="shared" si="45"/>
        <v>0.37220843672456572</v>
      </c>
      <c r="N138" s="219">
        <f t="shared" si="41"/>
        <v>0.74441687344913143</v>
      </c>
      <c r="O138" s="157"/>
      <c r="Q138" s="9"/>
      <c r="R138" s="25"/>
      <c r="T138" s="9"/>
      <c r="U138" s="25"/>
      <c r="W138" s="9"/>
      <c r="X138" s="25"/>
      <c r="Z138" s="9"/>
      <c r="AA138" s="25"/>
      <c r="AC138" s="9"/>
      <c r="AD138" s="25"/>
      <c r="AF138" s="9"/>
      <c r="AG138" s="25"/>
      <c r="AI138" s="9"/>
      <c r="AJ138" s="25"/>
      <c r="AL138" s="9"/>
      <c r="AM138" s="25"/>
      <c r="AO138" s="25">
        <f t="shared" si="42"/>
        <v>0</v>
      </c>
      <c r="AP138" s="25">
        <f t="shared" si="43"/>
        <v>0.74441687344913143</v>
      </c>
    </row>
    <row r="139" spans="1:42" ht="15.75">
      <c r="B139" s="52" t="s">
        <v>656</v>
      </c>
      <c r="C139" s="61" t="s">
        <v>657</v>
      </c>
      <c r="D139" s="51" t="s">
        <v>492</v>
      </c>
      <c r="E139" s="51">
        <v>1</v>
      </c>
      <c r="F139" s="52">
        <v>12</v>
      </c>
      <c r="G139" s="53">
        <f t="shared" si="39"/>
        <v>12</v>
      </c>
      <c r="H139" s="202">
        <f t="shared" si="40"/>
        <v>2.9776674937965257</v>
      </c>
      <c r="I139" s="152" t="s">
        <v>492</v>
      </c>
      <c r="J139" s="152">
        <v>1</v>
      </c>
      <c r="K139" s="156">
        <v>12</v>
      </c>
      <c r="L139" s="208">
        <f t="shared" si="44"/>
        <v>12</v>
      </c>
      <c r="M139" s="235">
        <f t="shared" si="45"/>
        <v>2.9776674937965257</v>
      </c>
      <c r="N139" s="219">
        <f t="shared" si="41"/>
        <v>5.9553349875930515</v>
      </c>
      <c r="O139" s="157"/>
      <c r="Q139" s="9"/>
      <c r="R139" s="25"/>
      <c r="T139" s="9"/>
      <c r="U139" s="25"/>
      <c r="W139" s="9"/>
      <c r="X139" s="25"/>
      <c r="Z139" s="9"/>
      <c r="AA139" s="25"/>
      <c r="AC139" s="9"/>
      <c r="AD139" s="25"/>
      <c r="AF139" s="9"/>
      <c r="AG139" s="25"/>
      <c r="AI139" s="9"/>
      <c r="AJ139" s="25"/>
      <c r="AL139" s="9"/>
      <c r="AM139" s="25"/>
      <c r="AO139" s="25">
        <f t="shared" si="42"/>
        <v>0</v>
      </c>
      <c r="AP139" s="25">
        <f t="shared" si="43"/>
        <v>5.9553349875930515</v>
      </c>
    </row>
    <row r="140" spans="1:42" ht="15.75">
      <c r="B140" s="52" t="s">
        <v>658</v>
      </c>
      <c r="C140" s="155" t="s">
        <v>659</v>
      </c>
      <c r="D140" s="51"/>
      <c r="E140" s="51"/>
      <c r="F140" s="52"/>
      <c r="G140" s="53"/>
      <c r="H140" s="202"/>
      <c r="I140" s="152" t="s">
        <v>492</v>
      </c>
      <c r="J140" s="152">
        <v>1</v>
      </c>
      <c r="K140" s="156">
        <v>60</v>
      </c>
      <c r="L140" s="208">
        <f t="shared" si="44"/>
        <v>60</v>
      </c>
      <c r="M140" s="235">
        <f t="shared" si="45"/>
        <v>14.888337468982629</v>
      </c>
      <c r="N140" s="219">
        <f t="shared" si="41"/>
        <v>14.888337468982629</v>
      </c>
      <c r="O140" s="157"/>
      <c r="Q140" s="9"/>
      <c r="R140" s="25"/>
      <c r="T140" s="9"/>
      <c r="U140" s="25"/>
      <c r="W140" s="9"/>
      <c r="X140" s="25"/>
      <c r="Z140" s="9"/>
      <c r="AA140" s="25"/>
      <c r="AC140" s="9"/>
      <c r="AD140" s="25"/>
      <c r="AF140" s="9"/>
      <c r="AG140" s="25"/>
      <c r="AI140" s="9"/>
      <c r="AJ140" s="25"/>
      <c r="AL140" s="9"/>
      <c r="AM140" s="25"/>
      <c r="AO140" s="25">
        <f t="shared" si="42"/>
        <v>0</v>
      </c>
      <c r="AP140" s="25">
        <f t="shared" si="43"/>
        <v>14.888337468982629</v>
      </c>
    </row>
    <row r="141" spans="1:42" ht="15.75">
      <c r="B141" s="52" t="s">
        <v>660</v>
      </c>
      <c r="C141" s="155" t="s">
        <v>661</v>
      </c>
      <c r="D141" s="51"/>
      <c r="E141" s="51"/>
      <c r="F141" s="81"/>
      <c r="G141" s="53"/>
      <c r="H141" s="202"/>
      <c r="I141" s="152" t="s">
        <v>492</v>
      </c>
      <c r="J141" s="152">
        <v>2</v>
      </c>
      <c r="K141" s="156">
        <v>500</v>
      </c>
      <c r="L141" s="208">
        <f t="shared" si="44"/>
        <v>1000</v>
      </c>
      <c r="M141" s="235">
        <f t="shared" si="45"/>
        <v>248.13895781637714</v>
      </c>
      <c r="N141" s="219">
        <f t="shared" si="41"/>
        <v>248.13895781637714</v>
      </c>
      <c r="O141" s="157"/>
      <c r="Q141" s="9"/>
      <c r="R141" s="25"/>
      <c r="T141" s="9"/>
      <c r="U141" s="25"/>
      <c r="W141" s="9"/>
      <c r="X141" s="25"/>
      <c r="Z141" s="9"/>
      <c r="AA141" s="25"/>
      <c r="AC141" s="9"/>
      <c r="AD141" s="25"/>
      <c r="AF141" s="9"/>
      <c r="AG141" s="25"/>
      <c r="AI141" s="9"/>
      <c r="AJ141" s="25"/>
      <c r="AL141" s="9"/>
      <c r="AM141" s="25"/>
      <c r="AO141" s="25">
        <f t="shared" si="42"/>
        <v>0</v>
      </c>
      <c r="AP141" s="25">
        <f t="shared" si="43"/>
        <v>248.13895781637714</v>
      </c>
    </row>
    <row r="142" spans="1:42" ht="15.75">
      <c r="B142" s="52" t="s">
        <v>662</v>
      </c>
      <c r="C142" s="155" t="s">
        <v>663</v>
      </c>
      <c r="D142" s="51"/>
      <c r="E142" s="51"/>
      <c r="F142" s="81"/>
      <c r="G142" s="53"/>
      <c r="H142" s="202"/>
      <c r="I142" s="152" t="s">
        <v>492</v>
      </c>
      <c r="J142" s="152">
        <v>10</v>
      </c>
      <c r="K142" s="156">
        <v>8</v>
      </c>
      <c r="L142" s="208">
        <f t="shared" si="44"/>
        <v>80</v>
      </c>
      <c r="M142" s="235">
        <f t="shared" si="45"/>
        <v>19.851116625310173</v>
      </c>
      <c r="N142" s="219">
        <f t="shared" si="41"/>
        <v>19.851116625310173</v>
      </c>
      <c r="O142" s="157"/>
      <c r="Q142" s="9"/>
      <c r="R142" s="25"/>
      <c r="T142" s="9"/>
      <c r="U142" s="25"/>
      <c r="W142" s="9"/>
      <c r="X142" s="25"/>
      <c r="Z142" s="9"/>
      <c r="AA142" s="25"/>
      <c r="AC142" s="9"/>
      <c r="AD142" s="25"/>
      <c r="AF142" s="9"/>
      <c r="AG142" s="25"/>
      <c r="AI142" s="9"/>
      <c r="AJ142" s="25"/>
      <c r="AL142" s="9"/>
      <c r="AM142" s="25"/>
      <c r="AO142" s="25">
        <f t="shared" si="42"/>
        <v>0</v>
      </c>
      <c r="AP142" s="25">
        <f t="shared" si="43"/>
        <v>19.851116625310173</v>
      </c>
    </row>
    <row r="143" spans="1:42" ht="15.75">
      <c r="B143" s="32" t="s">
        <v>664</v>
      </c>
      <c r="C143" s="71" t="s">
        <v>665</v>
      </c>
      <c r="D143" s="72"/>
      <c r="E143" s="72"/>
      <c r="F143" s="72"/>
      <c r="G143" s="236"/>
      <c r="H143" s="73"/>
      <c r="I143" s="72"/>
      <c r="J143" s="72"/>
      <c r="K143" s="72"/>
      <c r="L143" s="72"/>
      <c r="M143" s="72"/>
      <c r="N143" s="72"/>
      <c r="O143" s="234"/>
      <c r="Q143" s="9"/>
      <c r="R143" s="36">
        <f>SUM(R144:R197)</f>
        <v>0</v>
      </c>
      <c r="T143" s="9"/>
      <c r="U143" s="35">
        <f>SUM(U144:U197)</f>
        <v>0</v>
      </c>
      <c r="W143" s="9"/>
      <c r="X143" s="35">
        <f>SUM(X144:X197)</f>
        <v>0</v>
      </c>
      <c r="Z143" s="9"/>
      <c r="AA143" s="35">
        <f>SUM(AA144:AA197)</f>
        <v>0</v>
      </c>
      <c r="AC143" s="9"/>
      <c r="AD143" s="36">
        <f>SUM(AD144:AD197)</f>
        <v>0</v>
      </c>
      <c r="AF143" s="9"/>
      <c r="AG143" s="36">
        <f>SUM(AG144:AG197)</f>
        <v>0</v>
      </c>
      <c r="AI143" s="9"/>
      <c r="AJ143" s="36">
        <f>SUM(AJ144:AJ197)</f>
        <v>0</v>
      </c>
      <c r="AL143" s="9"/>
      <c r="AM143" s="36">
        <f>SUM(AM144:AM197)</f>
        <v>0</v>
      </c>
      <c r="AO143" s="35">
        <f>SUM(AO144:AO197)</f>
        <v>0</v>
      </c>
      <c r="AP143" s="35">
        <f>SUM(AP144:AP197)</f>
        <v>9322.0719602977697</v>
      </c>
    </row>
    <row r="144" spans="1:42" ht="15.75">
      <c r="A144" s="11"/>
      <c r="B144" s="156" t="s">
        <v>666</v>
      </c>
      <c r="C144" s="155" t="s">
        <v>667</v>
      </c>
      <c r="D144" s="161" t="s">
        <v>400</v>
      </c>
      <c r="E144" s="161">
        <v>1</v>
      </c>
      <c r="F144" s="237">
        <v>2500</v>
      </c>
      <c r="G144" s="208">
        <f>F144*E144</f>
        <v>2500</v>
      </c>
      <c r="H144" s="235">
        <f t="shared" ref="H144:H175" si="46">G144/$A$5</f>
        <v>620.3473945409429</v>
      </c>
      <c r="I144" s="161" t="s">
        <v>400</v>
      </c>
      <c r="J144" s="161">
        <v>1</v>
      </c>
      <c r="K144" s="237">
        <v>2500</v>
      </c>
      <c r="L144" s="208">
        <f>K144*J144</f>
        <v>2500</v>
      </c>
      <c r="M144" s="235">
        <f t="shared" ref="M144:M175" si="47">L144/$A$5</f>
        <v>620.3473945409429</v>
      </c>
      <c r="N144" s="181">
        <f t="shared" ref="N144:N175" si="48">H144+M144</f>
        <v>1240.6947890818858</v>
      </c>
      <c r="O144" s="144"/>
      <c r="Q144" s="9"/>
      <c r="R144" s="25"/>
      <c r="T144" s="9"/>
      <c r="U144" s="25"/>
      <c r="W144" s="9"/>
      <c r="X144" s="25"/>
      <c r="Z144" s="9"/>
      <c r="AA144" s="25"/>
      <c r="AC144" s="9"/>
      <c r="AD144" s="25"/>
      <c r="AF144" s="9"/>
      <c r="AG144" s="25"/>
      <c r="AI144" s="9"/>
      <c r="AJ144" s="25"/>
      <c r="AL144" s="9"/>
      <c r="AM144" s="25"/>
      <c r="AO144" s="25">
        <f t="shared" ref="AO144:AO175" si="49">+R144+U144+X144+AA144+AD144+AG144+AJ144+AM144</f>
        <v>0</v>
      </c>
      <c r="AP144" s="25">
        <f>+N144-AO144</f>
        <v>1240.6947890818858</v>
      </c>
    </row>
    <row r="145" spans="1:42" ht="15.75">
      <c r="A145" s="238"/>
      <c r="B145" s="37" t="s">
        <v>668</v>
      </c>
      <c r="C145" s="275" t="s">
        <v>1431</v>
      </c>
      <c r="D145" s="39" t="s">
        <v>400</v>
      </c>
      <c r="E145" s="39">
        <v>1</v>
      </c>
      <c r="F145" s="40">
        <v>4800</v>
      </c>
      <c r="G145" s="41">
        <f>F145*E145</f>
        <v>4800</v>
      </c>
      <c r="H145" s="202">
        <f t="shared" si="46"/>
        <v>1191.0669975186104</v>
      </c>
      <c r="I145" s="39" t="s">
        <v>400</v>
      </c>
      <c r="J145" s="39">
        <v>1</v>
      </c>
      <c r="K145" s="40">
        <v>4800</v>
      </c>
      <c r="L145" s="41">
        <f>K145*J145</f>
        <v>4800</v>
      </c>
      <c r="M145" s="202">
        <f t="shared" si="47"/>
        <v>1191.0669975186104</v>
      </c>
      <c r="N145" s="200">
        <f t="shared" si="48"/>
        <v>2382.1339950372208</v>
      </c>
      <c r="O145" s="239"/>
      <c r="Q145" s="9"/>
      <c r="R145" s="25"/>
      <c r="T145" s="9"/>
      <c r="U145" s="25"/>
      <c r="W145" s="9"/>
      <c r="X145" s="25"/>
      <c r="Z145" s="9"/>
      <c r="AA145" s="25"/>
      <c r="AC145" s="9"/>
      <c r="AD145" s="25"/>
      <c r="AF145" s="9"/>
      <c r="AG145" s="25"/>
      <c r="AI145" s="9"/>
      <c r="AJ145" s="25"/>
      <c r="AL145" s="9"/>
      <c r="AM145" s="25"/>
      <c r="AO145" s="25">
        <f t="shared" si="49"/>
        <v>0</v>
      </c>
      <c r="AP145" s="44">
        <f>-AO145</f>
        <v>0</v>
      </c>
    </row>
    <row r="146" spans="1:42" ht="15.75">
      <c r="B146" s="210"/>
      <c r="C146" s="240" t="s">
        <v>489</v>
      </c>
      <c r="D146" s="215" t="s">
        <v>400</v>
      </c>
      <c r="E146" s="215">
        <v>1</v>
      </c>
      <c r="F146" s="210">
        <f>4*20*8</f>
        <v>640</v>
      </c>
      <c r="G146" s="216">
        <f>E146*F146</f>
        <v>640</v>
      </c>
      <c r="H146" s="202">
        <f t="shared" si="46"/>
        <v>158.80893300248138</v>
      </c>
      <c r="I146" s="215" t="s">
        <v>400</v>
      </c>
      <c r="J146" s="215">
        <v>1</v>
      </c>
      <c r="K146" s="210">
        <f>4*20*8</f>
        <v>640</v>
      </c>
      <c r="L146" s="216">
        <f>J146*K146</f>
        <v>640</v>
      </c>
      <c r="M146" s="202">
        <f t="shared" si="47"/>
        <v>158.80893300248138</v>
      </c>
      <c r="N146" s="218">
        <f t="shared" si="48"/>
        <v>317.61786600496276</v>
      </c>
      <c r="O146" s="157"/>
      <c r="Q146" s="9"/>
      <c r="R146" s="25"/>
      <c r="T146" s="9"/>
      <c r="U146" s="25"/>
      <c r="W146" s="9"/>
      <c r="X146" s="25"/>
      <c r="Z146" s="9"/>
      <c r="AA146" s="25"/>
      <c r="AC146" s="9"/>
      <c r="AD146" s="25"/>
      <c r="AF146" s="9"/>
      <c r="AG146" s="25"/>
      <c r="AI146" s="9"/>
      <c r="AJ146" s="25"/>
      <c r="AL146" s="9"/>
      <c r="AM146" s="25"/>
      <c r="AO146" s="25">
        <f t="shared" si="49"/>
        <v>0</v>
      </c>
      <c r="AP146" s="25">
        <f t="shared" ref="AP146:AP177" si="50">+N146-AO146</f>
        <v>317.61786600496276</v>
      </c>
    </row>
    <row r="147" spans="1:42" ht="15.75">
      <c r="A147" s="11"/>
      <c r="B147" s="156" t="s">
        <v>669</v>
      </c>
      <c r="C147" s="155" t="s">
        <v>505</v>
      </c>
      <c r="D147" s="161" t="s">
        <v>492</v>
      </c>
      <c r="E147" s="161">
        <v>1</v>
      </c>
      <c r="F147" s="162">
        <v>80</v>
      </c>
      <c r="G147" s="208">
        <f t="shared" ref="G147:G178" si="51">F147*E147</f>
        <v>80</v>
      </c>
      <c r="H147" s="202">
        <f t="shared" si="46"/>
        <v>19.851116625310173</v>
      </c>
      <c r="I147" s="161" t="s">
        <v>492</v>
      </c>
      <c r="J147" s="161">
        <v>1</v>
      </c>
      <c r="K147" s="162">
        <v>80</v>
      </c>
      <c r="L147" s="208">
        <f t="shared" ref="L147:L179" si="52">K147*J147</f>
        <v>80</v>
      </c>
      <c r="M147" s="202">
        <f t="shared" si="47"/>
        <v>19.851116625310173</v>
      </c>
      <c r="N147" s="219">
        <f t="shared" si="48"/>
        <v>39.702233250620345</v>
      </c>
      <c r="O147" s="144"/>
      <c r="Q147" s="9"/>
      <c r="R147" s="25"/>
      <c r="T147" s="9"/>
      <c r="U147" s="25"/>
      <c r="W147" s="9"/>
      <c r="X147" s="25"/>
      <c r="Z147" s="9"/>
      <c r="AA147" s="25"/>
      <c r="AC147" s="9"/>
      <c r="AD147" s="25"/>
      <c r="AF147" s="9"/>
      <c r="AG147" s="25"/>
      <c r="AI147" s="9"/>
      <c r="AJ147" s="25"/>
      <c r="AL147" s="9"/>
      <c r="AM147" s="25"/>
      <c r="AO147" s="25">
        <f t="shared" si="49"/>
        <v>0</v>
      </c>
      <c r="AP147" s="25">
        <f t="shared" si="50"/>
        <v>39.702233250620345</v>
      </c>
    </row>
    <row r="148" spans="1:42" ht="15.75">
      <c r="A148" s="220"/>
      <c r="B148" s="156" t="s">
        <v>670</v>
      </c>
      <c r="C148" s="155" t="s">
        <v>671</v>
      </c>
      <c r="D148" s="161" t="s">
        <v>492</v>
      </c>
      <c r="E148" s="161">
        <v>1</v>
      </c>
      <c r="F148" s="162">
        <v>80</v>
      </c>
      <c r="G148" s="208">
        <f t="shared" si="51"/>
        <v>80</v>
      </c>
      <c r="H148" s="202">
        <f t="shared" si="46"/>
        <v>19.851116625310173</v>
      </c>
      <c r="I148" s="161" t="s">
        <v>492</v>
      </c>
      <c r="J148" s="161">
        <v>1</v>
      </c>
      <c r="K148" s="162">
        <v>80</v>
      </c>
      <c r="L148" s="208">
        <f t="shared" si="52"/>
        <v>80</v>
      </c>
      <c r="M148" s="202">
        <f t="shared" si="47"/>
        <v>19.851116625310173</v>
      </c>
      <c r="N148" s="219">
        <f t="shared" si="48"/>
        <v>39.702233250620345</v>
      </c>
      <c r="O148" s="144"/>
      <c r="Q148" s="9"/>
      <c r="R148" s="25"/>
      <c r="T148" s="9"/>
      <c r="U148" s="25"/>
      <c r="W148" s="9"/>
      <c r="X148" s="25"/>
      <c r="Z148" s="9"/>
      <c r="AA148" s="25"/>
      <c r="AC148" s="9"/>
      <c r="AD148" s="25"/>
      <c r="AF148" s="9"/>
      <c r="AG148" s="25"/>
      <c r="AI148" s="9"/>
      <c r="AJ148" s="25"/>
      <c r="AL148" s="9"/>
      <c r="AM148" s="25"/>
      <c r="AO148" s="25">
        <f t="shared" si="49"/>
        <v>0</v>
      </c>
      <c r="AP148" s="25">
        <f t="shared" si="50"/>
        <v>39.702233250620345</v>
      </c>
    </row>
    <row r="149" spans="1:42" ht="15.75">
      <c r="A149" s="220"/>
      <c r="B149" s="52" t="s">
        <v>672</v>
      </c>
      <c r="C149" s="61" t="s">
        <v>673</v>
      </c>
      <c r="D149" s="56" t="s">
        <v>492</v>
      </c>
      <c r="E149" s="56">
        <v>1</v>
      </c>
      <c r="F149" s="63">
        <v>420</v>
      </c>
      <c r="G149" s="53">
        <f t="shared" si="51"/>
        <v>420</v>
      </c>
      <c r="H149" s="202">
        <f t="shared" si="46"/>
        <v>104.2183622828784</v>
      </c>
      <c r="I149" s="161" t="s">
        <v>492</v>
      </c>
      <c r="J149" s="161">
        <v>1</v>
      </c>
      <c r="K149" s="162">
        <v>420</v>
      </c>
      <c r="L149" s="208">
        <f t="shared" si="52"/>
        <v>420</v>
      </c>
      <c r="M149" s="202">
        <f t="shared" si="47"/>
        <v>104.2183622828784</v>
      </c>
      <c r="N149" s="219">
        <f t="shared" si="48"/>
        <v>208.4367245657568</v>
      </c>
      <c r="O149" s="144"/>
      <c r="Q149" s="9"/>
      <c r="R149" s="25"/>
      <c r="T149" s="9"/>
      <c r="U149" s="25"/>
      <c r="W149" s="9"/>
      <c r="X149" s="25"/>
      <c r="Z149" s="9"/>
      <c r="AA149" s="25"/>
      <c r="AC149" s="9"/>
      <c r="AD149" s="25"/>
      <c r="AF149" s="9"/>
      <c r="AG149" s="25"/>
      <c r="AI149" s="9"/>
      <c r="AJ149" s="25"/>
      <c r="AL149" s="9"/>
      <c r="AM149" s="25"/>
      <c r="AO149" s="25">
        <f t="shared" si="49"/>
        <v>0</v>
      </c>
      <c r="AP149" s="25">
        <f t="shared" si="50"/>
        <v>208.4367245657568</v>
      </c>
    </row>
    <row r="150" spans="1:42" ht="15.75">
      <c r="A150" s="220"/>
      <c r="B150" s="156" t="s">
        <v>674</v>
      </c>
      <c r="C150" s="155" t="s">
        <v>675</v>
      </c>
      <c r="D150" s="161" t="s">
        <v>492</v>
      </c>
      <c r="E150" s="161">
        <v>26</v>
      </c>
      <c r="F150" s="162">
        <v>28</v>
      </c>
      <c r="G150" s="208">
        <f t="shared" si="51"/>
        <v>728</v>
      </c>
      <c r="H150" s="202">
        <f t="shared" si="46"/>
        <v>180.64516129032256</v>
      </c>
      <c r="I150" s="161" t="s">
        <v>492</v>
      </c>
      <c r="J150" s="161">
        <v>26</v>
      </c>
      <c r="K150" s="162">
        <v>28</v>
      </c>
      <c r="L150" s="208">
        <f t="shared" si="52"/>
        <v>728</v>
      </c>
      <c r="M150" s="202">
        <f t="shared" si="47"/>
        <v>180.64516129032256</v>
      </c>
      <c r="N150" s="219">
        <f t="shared" si="48"/>
        <v>361.29032258064512</v>
      </c>
      <c r="O150" s="144"/>
      <c r="Q150" s="9"/>
      <c r="R150" s="25"/>
      <c r="T150" s="9"/>
      <c r="U150" s="25"/>
      <c r="W150" s="9"/>
      <c r="X150" s="25"/>
      <c r="Z150" s="9"/>
      <c r="AA150" s="25"/>
      <c r="AC150" s="9"/>
      <c r="AD150" s="25"/>
      <c r="AF150" s="9"/>
      <c r="AG150" s="25"/>
      <c r="AI150" s="9"/>
      <c r="AJ150" s="25"/>
      <c r="AL150" s="9"/>
      <c r="AM150" s="25"/>
      <c r="AO150" s="25">
        <f t="shared" si="49"/>
        <v>0</v>
      </c>
      <c r="AP150" s="25">
        <f t="shared" si="50"/>
        <v>361.29032258064512</v>
      </c>
    </row>
    <row r="151" spans="1:42" ht="15.75">
      <c r="B151" s="52" t="s">
        <v>676</v>
      </c>
      <c r="C151" s="61" t="s">
        <v>677</v>
      </c>
      <c r="D151" s="56" t="s">
        <v>492</v>
      </c>
      <c r="E151" s="51">
        <v>1200</v>
      </c>
      <c r="F151" s="52">
        <v>2</v>
      </c>
      <c r="G151" s="53">
        <f t="shared" si="51"/>
        <v>2400</v>
      </c>
      <c r="H151" s="202">
        <f t="shared" si="46"/>
        <v>595.53349875930519</v>
      </c>
      <c r="I151" s="161" t="s">
        <v>492</v>
      </c>
      <c r="J151" s="152">
        <v>1200</v>
      </c>
      <c r="K151" s="156">
        <v>2</v>
      </c>
      <c r="L151" s="208">
        <f t="shared" si="52"/>
        <v>2400</v>
      </c>
      <c r="M151" s="202">
        <f t="shared" si="47"/>
        <v>595.53349875930519</v>
      </c>
      <c r="N151" s="219">
        <f t="shared" si="48"/>
        <v>1191.0669975186104</v>
      </c>
      <c r="O151" s="157"/>
      <c r="Q151" s="9"/>
      <c r="R151" s="25"/>
      <c r="T151" s="9"/>
      <c r="U151" s="25"/>
      <c r="W151" s="9"/>
      <c r="X151" s="25"/>
      <c r="Z151" s="9"/>
      <c r="AA151" s="25"/>
      <c r="AC151" s="9"/>
      <c r="AD151" s="25"/>
      <c r="AF151" s="9"/>
      <c r="AG151" s="25"/>
      <c r="AI151" s="9"/>
      <c r="AJ151" s="25"/>
      <c r="AL151" s="9"/>
      <c r="AM151" s="25"/>
      <c r="AO151" s="25">
        <f t="shared" si="49"/>
        <v>0</v>
      </c>
      <c r="AP151" s="25">
        <f t="shared" si="50"/>
        <v>1191.0669975186104</v>
      </c>
    </row>
    <row r="152" spans="1:42" ht="15.75">
      <c r="B152" s="52" t="s">
        <v>678</v>
      </c>
      <c r="C152" s="61" t="s">
        <v>679</v>
      </c>
      <c r="D152" s="56" t="s">
        <v>492</v>
      </c>
      <c r="E152" s="56">
        <v>15</v>
      </c>
      <c r="F152" s="63">
        <v>35</v>
      </c>
      <c r="G152" s="53">
        <f t="shared" si="51"/>
        <v>525</v>
      </c>
      <c r="H152" s="202">
        <f t="shared" si="46"/>
        <v>130.27295285359801</v>
      </c>
      <c r="I152" s="161" t="s">
        <v>492</v>
      </c>
      <c r="J152" s="161">
        <v>15</v>
      </c>
      <c r="K152" s="162">
        <v>35</v>
      </c>
      <c r="L152" s="208">
        <f t="shared" si="52"/>
        <v>525</v>
      </c>
      <c r="M152" s="202">
        <f t="shared" si="47"/>
        <v>130.27295285359801</v>
      </c>
      <c r="N152" s="219">
        <f t="shared" si="48"/>
        <v>260.54590570719603</v>
      </c>
      <c r="O152" s="144"/>
      <c r="Q152" s="9"/>
      <c r="R152" s="25"/>
      <c r="T152" s="9"/>
      <c r="U152" s="25"/>
      <c r="W152" s="9"/>
      <c r="X152" s="25"/>
      <c r="Z152" s="9"/>
      <c r="AA152" s="25"/>
      <c r="AC152" s="9"/>
      <c r="AD152" s="25"/>
      <c r="AF152" s="9"/>
      <c r="AG152" s="25"/>
      <c r="AI152" s="9"/>
      <c r="AJ152" s="25"/>
      <c r="AL152" s="9"/>
      <c r="AM152" s="25"/>
      <c r="AO152" s="25">
        <f t="shared" si="49"/>
        <v>0</v>
      </c>
      <c r="AP152" s="25">
        <f t="shared" si="50"/>
        <v>260.54590570719603</v>
      </c>
    </row>
    <row r="153" spans="1:42" ht="15.75">
      <c r="B153" s="156" t="s">
        <v>680</v>
      </c>
      <c r="C153" s="155" t="s">
        <v>534</v>
      </c>
      <c r="D153" s="161" t="s">
        <v>492</v>
      </c>
      <c r="E153" s="161">
        <v>11</v>
      </c>
      <c r="F153" s="162">
        <v>17</v>
      </c>
      <c r="G153" s="208">
        <f t="shared" si="51"/>
        <v>187</v>
      </c>
      <c r="H153" s="202">
        <f t="shared" si="46"/>
        <v>46.401985111662526</v>
      </c>
      <c r="I153" s="161" t="s">
        <v>492</v>
      </c>
      <c r="J153" s="161">
        <v>11</v>
      </c>
      <c r="K153" s="162">
        <v>17</v>
      </c>
      <c r="L153" s="208">
        <f t="shared" si="52"/>
        <v>187</v>
      </c>
      <c r="M153" s="202">
        <f t="shared" si="47"/>
        <v>46.401985111662526</v>
      </c>
      <c r="N153" s="219">
        <f t="shared" si="48"/>
        <v>92.803970223325052</v>
      </c>
      <c r="O153" s="144"/>
      <c r="Q153" s="9"/>
      <c r="R153" s="25"/>
      <c r="T153" s="9"/>
      <c r="U153" s="25"/>
      <c r="W153" s="9"/>
      <c r="X153" s="25"/>
      <c r="Z153" s="9"/>
      <c r="AA153" s="25"/>
      <c r="AC153" s="9"/>
      <c r="AD153" s="25"/>
      <c r="AF153" s="9"/>
      <c r="AG153" s="25"/>
      <c r="AI153" s="9"/>
      <c r="AJ153" s="25"/>
      <c r="AL153" s="9"/>
      <c r="AM153" s="25"/>
      <c r="AO153" s="25">
        <f t="shared" si="49"/>
        <v>0</v>
      </c>
      <c r="AP153" s="25">
        <f t="shared" si="50"/>
        <v>92.803970223325052</v>
      </c>
    </row>
    <row r="154" spans="1:42" ht="15.75">
      <c r="A154" s="11">
        <f>M144</f>
        <v>620.3473945409429</v>
      </c>
      <c r="B154" s="156" t="s">
        <v>681</v>
      </c>
      <c r="C154" s="155" t="s">
        <v>536</v>
      </c>
      <c r="D154" s="161" t="s">
        <v>492</v>
      </c>
      <c r="E154" s="161">
        <v>6</v>
      </c>
      <c r="F154" s="162">
        <v>17</v>
      </c>
      <c r="G154" s="208">
        <f t="shared" si="51"/>
        <v>102</v>
      </c>
      <c r="H154" s="202">
        <f t="shared" si="46"/>
        <v>25.310173697270471</v>
      </c>
      <c r="I154" s="161" t="s">
        <v>492</v>
      </c>
      <c r="J154" s="161">
        <v>6</v>
      </c>
      <c r="K154" s="162">
        <v>17</v>
      </c>
      <c r="L154" s="208">
        <f t="shared" si="52"/>
        <v>102</v>
      </c>
      <c r="M154" s="202">
        <f t="shared" si="47"/>
        <v>25.310173697270471</v>
      </c>
      <c r="N154" s="219">
        <f t="shared" si="48"/>
        <v>50.620347394540943</v>
      </c>
      <c r="O154" s="144"/>
      <c r="Q154" s="9"/>
      <c r="R154" s="25"/>
      <c r="T154" s="9"/>
      <c r="U154" s="25"/>
      <c r="W154" s="9"/>
      <c r="X154" s="25"/>
      <c r="Z154" s="9"/>
      <c r="AA154" s="25"/>
      <c r="AC154" s="9"/>
      <c r="AD154" s="25"/>
      <c r="AF154" s="9"/>
      <c r="AG154" s="25"/>
      <c r="AI154" s="9"/>
      <c r="AJ154" s="25"/>
      <c r="AL154" s="9"/>
      <c r="AM154" s="25"/>
      <c r="AO154" s="25">
        <f t="shared" si="49"/>
        <v>0</v>
      </c>
      <c r="AP154" s="25">
        <f t="shared" si="50"/>
        <v>50.620347394540943</v>
      </c>
    </row>
    <row r="155" spans="1:42" ht="15.75">
      <c r="A155" s="11">
        <f>SUM(M147:M194)</f>
        <v>3757.9032258064512</v>
      </c>
      <c r="B155" s="52" t="s">
        <v>682</v>
      </c>
      <c r="C155" s="61" t="s">
        <v>683</v>
      </c>
      <c r="D155" s="56" t="s">
        <v>492</v>
      </c>
      <c r="E155" s="56">
        <v>20</v>
      </c>
      <c r="F155" s="63">
        <v>25</v>
      </c>
      <c r="G155" s="53">
        <f t="shared" si="51"/>
        <v>500</v>
      </c>
      <c r="H155" s="202">
        <f t="shared" si="46"/>
        <v>124.06947890818857</v>
      </c>
      <c r="I155" s="161" t="s">
        <v>492</v>
      </c>
      <c r="J155" s="161">
        <v>20</v>
      </c>
      <c r="K155" s="162">
        <v>25</v>
      </c>
      <c r="L155" s="208">
        <f t="shared" si="52"/>
        <v>500</v>
      </c>
      <c r="M155" s="202">
        <f t="shared" si="47"/>
        <v>124.06947890818857</v>
      </c>
      <c r="N155" s="219">
        <f t="shared" si="48"/>
        <v>248.13895781637714</v>
      </c>
      <c r="O155" s="144"/>
      <c r="P155" s="389"/>
      <c r="Q155" s="9"/>
      <c r="R155" s="25"/>
      <c r="S155" s="389"/>
      <c r="T155" s="9"/>
      <c r="U155" s="25"/>
      <c r="W155" s="9"/>
      <c r="X155" s="25"/>
      <c r="Z155" s="9"/>
      <c r="AA155" s="25"/>
      <c r="AC155" s="9"/>
      <c r="AD155" s="25"/>
      <c r="AF155" s="9"/>
      <c r="AG155" s="25"/>
      <c r="AI155" s="9"/>
      <c r="AJ155" s="25"/>
      <c r="AL155" s="9"/>
      <c r="AM155" s="25"/>
      <c r="AO155" s="25">
        <f t="shared" si="49"/>
        <v>0</v>
      </c>
      <c r="AP155" s="25">
        <f t="shared" si="50"/>
        <v>248.13895781637714</v>
      </c>
    </row>
    <row r="156" spans="1:42" ht="15.75">
      <c r="A156" s="11">
        <f>SUM(A154:A155)</f>
        <v>4378.250620347394</v>
      </c>
      <c r="B156" s="156" t="s">
        <v>684</v>
      </c>
      <c r="C156" s="155" t="s">
        <v>685</v>
      </c>
      <c r="D156" s="161" t="s">
        <v>492</v>
      </c>
      <c r="E156" s="161">
        <v>4</v>
      </c>
      <c r="F156" s="162">
        <v>33.5</v>
      </c>
      <c r="G156" s="208">
        <f t="shared" si="51"/>
        <v>134</v>
      </c>
      <c r="H156" s="202">
        <f t="shared" si="46"/>
        <v>33.250620347394538</v>
      </c>
      <c r="I156" s="161" t="s">
        <v>492</v>
      </c>
      <c r="J156" s="161">
        <v>4</v>
      </c>
      <c r="K156" s="162">
        <v>33.5</v>
      </c>
      <c r="L156" s="208">
        <f t="shared" si="52"/>
        <v>134</v>
      </c>
      <c r="M156" s="202">
        <f t="shared" si="47"/>
        <v>33.250620347394538</v>
      </c>
      <c r="N156" s="219">
        <f t="shared" si="48"/>
        <v>66.501240694789075</v>
      </c>
      <c r="O156" s="144"/>
      <c r="Q156" s="9"/>
      <c r="R156" s="25"/>
      <c r="T156" s="9"/>
      <c r="U156" s="25"/>
      <c r="W156" s="9"/>
      <c r="X156" s="25"/>
      <c r="Z156" s="9"/>
      <c r="AA156" s="25"/>
      <c r="AC156" s="9"/>
      <c r="AD156" s="25"/>
      <c r="AF156" s="9"/>
      <c r="AG156" s="25"/>
      <c r="AI156" s="9"/>
      <c r="AJ156" s="25"/>
      <c r="AL156" s="9"/>
      <c r="AM156" s="25"/>
      <c r="AO156" s="25">
        <f t="shared" si="49"/>
        <v>0</v>
      </c>
      <c r="AP156" s="25">
        <f t="shared" si="50"/>
        <v>66.501240694789075</v>
      </c>
    </row>
    <row r="157" spans="1:42" ht="15.75">
      <c r="A157" s="11"/>
      <c r="B157" s="156" t="s">
        <v>686</v>
      </c>
      <c r="C157" s="155" t="s">
        <v>687</v>
      </c>
      <c r="D157" s="161" t="s">
        <v>492</v>
      </c>
      <c r="E157" s="152">
        <v>4</v>
      </c>
      <c r="F157" s="156">
        <v>24</v>
      </c>
      <c r="G157" s="208">
        <f t="shared" si="51"/>
        <v>96</v>
      </c>
      <c r="H157" s="202">
        <f t="shared" si="46"/>
        <v>23.821339950372206</v>
      </c>
      <c r="I157" s="161" t="s">
        <v>492</v>
      </c>
      <c r="J157" s="152">
        <v>4</v>
      </c>
      <c r="K157" s="156">
        <v>24</v>
      </c>
      <c r="L157" s="208">
        <f t="shared" si="52"/>
        <v>96</v>
      </c>
      <c r="M157" s="202">
        <f t="shared" si="47"/>
        <v>23.821339950372206</v>
      </c>
      <c r="N157" s="219">
        <f t="shared" si="48"/>
        <v>47.642679900744412</v>
      </c>
      <c r="O157" s="157"/>
      <c r="Q157" s="9"/>
      <c r="R157" s="25"/>
      <c r="T157" s="9"/>
      <c r="U157" s="25"/>
      <c r="W157" s="9"/>
      <c r="X157" s="25"/>
      <c r="Z157" s="9"/>
      <c r="AA157" s="25"/>
      <c r="AC157" s="9"/>
      <c r="AD157" s="25"/>
      <c r="AF157" s="9"/>
      <c r="AG157" s="25"/>
      <c r="AI157" s="9"/>
      <c r="AJ157" s="25"/>
      <c r="AL157" s="9"/>
      <c r="AM157" s="25"/>
      <c r="AO157" s="25">
        <f t="shared" si="49"/>
        <v>0</v>
      </c>
      <c r="AP157" s="25">
        <f t="shared" si="50"/>
        <v>47.642679900744412</v>
      </c>
    </row>
    <row r="158" spans="1:42" ht="15.75">
      <c r="A158" s="11"/>
      <c r="B158" s="156" t="s">
        <v>688</v>
      </c>
      <c r="C158" s="155" t="s">
        <v>689</v>
      </c>
      <c r="D158" s="161" t="s">
        <v>492</v>
      </c>
      <c r="E158" s="161">
        <v>1</v>
      </c>
      <c r="F158" s="162">
        <v>8.6</v>
      </c>
      <c r="G158" s="208">
        <f t="shared" si="51"/>
        <v>8.6</v>
      </c>
      <c r="H158" s="202">
        <f t="shared" si="46"/>
        <v>2.1339950372208434</v>
      </c>
      <c r="I158" s="161" t="s">
        <v>492</v>
      </c>
      <c r="J158" s="161">
        <v>1</v>
      </c>
      <c r="K158" s="162">
        <v>8.6</v>
      </c>
      <c r="L158" s="208">
        <f t="shared" si="52"/>
        <v>8.6</v>
      </c>
      <c r="M158" s="202">
        <f t="shared" si="47"/>
        <v>2.1339950372208434</v>
      </c>
      <c r="N158" s="219">
        <f t="shared" si="48"/>
        <v>4.2679900744416868</v>
      </c>
      <c r="O158" s="144"/>
      <c r="Q158" s="9"/>
      <c r="R158" s="25"/>
      <c r="T158" s="9"/>
      <c r="U158" s="25"/>
      <c r="W158" s="9"/>
      <c r="X158" s="25"/>
      <c r="Z158" s="9"/>
      <c r="AA158" s="25"/>
      <c r="AC158" s="9"/>
      <c r="AD158" s="25"/>
      <c r="AF158" s="9"/>
      <c r="AG158" s="25"/>
      <c r="AI158" s="9"/>
      <c r="AJ158" s="25"/>
      <c r="AL158" s="9"/>
      <c r="AM158" s="25"/>
      <c r="AO158" s="25">
        <f t="shared" si="49"/>
        <v>0</v>
      </c>
      <c r="AP158" s="25">
        <f t="shared" si="50"/>
        <v>4.2679900744416868</v>
      </c>
    </row>
    <row r="159" spans="1:42" ht="15.75">
      <c r="B159" s="156" t="s">
        <v>690</v>
      </c>
      <c r="C159" s="155" t="s">
        <v>691</v>
      </c>
      <c r="D159" s="161" t="s">
        <v>492</v>
      </c>
      <c r="E159" s="161">
        <v>1</v>
      </c>
      <c r="F159" s="162">
        <v>7</v>
      </c>
      <c r="G159" s="208">
        <f t="shared" si="51"/>
        <v>7</v>
      </c>
      <c r="H159" s="202">
        <f t="shared" si="46"/>
        <v>1.7369727047146402</v>
      </c>
      <c r="I159" s="161" t="s">
        <v>492</v>
      </c>
      <c r="J159" s="161">
        <v>1</v>
      </c>
      <c r="K159" s="162">
        <v>7</v>
      </c>
      <c r="L159" s="208">
        <f t="shared" si="52"/>
        <v>7</v>
      </c>
      <c r="M159" s="202">
        <f t="shared" si="47"/>
        <v>1.7369727047146402</v>
      </c>
      <c r="N159" s="219">
        <f t="shared" si="48"/>
        <v>3.4739454094292803</v>
      </c>
      <c r="O159" s="144"/>
      <c r="Q159" s="9"/>
      <c r="R159" s="25"/>
      <c r="T159" s="9"/>
      <c r="U159" s="25"/>
      <c r="W159" s="9"/>
      <c r="X159" s="25"/>
      <c r="Z159" s="9"/>
      <c r="AA159" s="25"/>
      <c r="AC159" s="9"/>
      <c r="AD159" s="25"/>
      <c r="AF159" s="9"/>
      <c r="AG159" s="25"/>
      <c r="AI159" s="9"/>
      <c r="AJ159" s="25"/>
      <c r="AL159" s="9"/>
      <c r="AM159" s="25"/>
      <c r="AO159" s="25">
        <f t="shared" si="49"/>
        <v>0</v>
      </c>
      <c r="AP159" s="25">
        <f t="shared" si="50"/>
        <v>3.4739454094292803</v>
      </c>
    </row>
    <row r="160" spans="1:42" ht="15.75">
      <c r="B160" s="156" t="s">
        <v>692</v>
      </c>
      <c r="C160" s="155" t="s">
        <v>693</v>
      </c>
      <c r="D160" s="161" t="s">
        <v>492</v>
      </c>
      <c r="E160" s="161">
        <v>1</v>
      </c>
      <c r="F160" s="162">
        <v>7</v>
      </c>
      <c r="G160" s="208">
        <f t="shared" si="51"/>
        <v>7</v>
      </c>
      <c r="H160" s="202">
        <f t="shared" si="46"/>
        <v>1.7369727047146402</v>
      </c>
      <c r="I160" s="161" t="s">
        <v>492</v>
      </c>
      <c r="J160" s="161">
        <v>1</v>
      </c>
      <c r="K160" s="162">
        <v>7</v>
      </c>
      <c r="L160" s="208">
        <f t="shared" si="52"/>
        <v>7</v>
      </c>
      <c r="M160" s="202">
        <f t="shared" si="47"/>
        <v>1.7369727047146402</v>
      </c>
      <c r="N160" s="219">
        <f t="shared" si="48"/>
        <v>3.4739454094292803</v>
      </c>
      <c r="O160" s="144"/>
      <c r="Q160" s="9"/>
      <c r="R160" s="25"/>
      <c r="T160" s="9"/>
      <c r="U160" s="25"/>
      <c r="W160" s="9"/>
      <c r="X160" s="25"/>
      <c r="Z160" s="9"/>
      <c r="AA160" s="25"/>
      <c r="AC160" s="9"/>
      <c r="AD160" s="25"/>
      <c r="AF160" s="9"/>
      <c r="AG160" s="25"/>
      <c r="AI160" s="9"/>
      <c r="AJ160" s="25"/>
      <c r="AL160" s="9"/>
      <c r="AM160" s="25"/>
      <c r="AO160" s="25">
        <f t="shared" si="49"/>
        <v>0</v>
      </c>
      <c r="AP160" s="25">
        <f t="shared" si="50"/>
        <v>3.4739454094292803</v>
      </c>
    </row>
    <row r="161" spans="2:42" ht="15.75">
      <c r="B161" s="156" t="s">
        <v>694</v>
      </c>
      <c r="C161" s="155" t="s">
        <v>695</v>
      </c>
      <c r="D161" s="161" t="s">
        <v>492</v>
      </c>
      <c r="E161" s="161">
        <v>1</v>
      </c>
      <c r="F161" s="162">
        <v>6.5</v>
      </c>
      <c r="G161" s="208">
        <f t="shared" si="51"/>
        <v>6.5</v>
      </c>
      <c r="H161" s="202">
        <f t="shared" si="46"/>
        <v>1.6129032258064515</v>
      </c>
      <c r="I161" s="161" t="s">
        <v>492</v>
      </c>
      <c r="J161" s="161">
        <v>1</v>
      </c>
      <c r="K161" s="162">
        <v>6.5</v>
      </c>
      <c r="L161" s="208">
        <f t="shared" si="52"/>
        <v>6.5</v>
      </c>
      <c r="M161" s="202">
        <f t="shared" si="47"/>
        <v>1.6129032258064515</v>
      </c>
      <c r="N161" s="219">
        <f t="shared" si="48"/>
        <v>3.225806451612903</v>
      </c>
      <c r="O161" s="144"/>
      <c r="Q161" s="9"/>
      <c r="R161" s="25"/>
      <c r="T161" s="9"/>
      <c r="U161" s="25"/>
      <c r="W161" s="9"/>
      <c r="X161" s="25"/>
      <c r="Z161" s="9"/>
      <c r="AA161" s="25"/>
      <c r="AC161" s="9"/>
      <c r="AD161" s="25"/>
      <c r="AF161" s="9"/>
      <c r="AG161" s="25"/>
      <c r="AI161" s="9"/>
      <c r="AJ161" s="25"/>
      <c r="AL161" s="9"/>
      <c r="AM161" s="25"/>
      <c r="AO161" s="25">
        <f t="shared" si="49"/>
        <v>0</v>
      </c>
      <c r="AP161" s="25">
        <f t="shared" si="50"/>
        <v>3.225806451612903</v>
      </c>
    </row>
    <row r="162" spans="2:42" ht="15.75">
      <c r="B162" s="156" t="s">
        <v>696</v>
      </c>
      <c r="C162" s="155" t="s">
        <v>560</v>
      </c>
      <c r="D162" s="161" t="s">
        <v>492</v>
      </c>
      <c r="E162" s="161">
        <v>6</v>
      </c>
      <c r="F162" s="162">
        <v>60</v>
      </c>
      <c r="G162" s="208">
        <f t="shared" si="51"/>
        <v>360</v>
      </c>
      <c r="H162" s="202">
        <f t="shared" si="46"/>
        <v>89.330024813895776</v>
      </c>
      <c r="I162" s="161" t="s">
        <v>492</v>
      </c>
      <c r="J162" s="161">
        <v>6</v>
      </c>
      <c r="K162" s="162">
        <v>60</v>
      </c>
      <c r="L162" s="208">
        <f t="shared" si="52"/>
        <v>360</v>
      </c>
      <c r="M162" s="202">
        <f t="shared" si="47"/>
        <v>89.330024813895776</v>
      </c>
      <c r="N162" s="219">
        <f t="shared" si="48"/>
        <v>178.66004962779155</v>
      </c>
      <c r="O162" s="144"/>
      <c r="Q162" s="9"/>
      <c r="R162" s="25"/>
      <c r="T162" s="9"/>
      <c r="U162" s="25"/>
      <c r="W162" s="9"/>
      <c r="X162" s="25"/>
      <c r="Z162" s="9"/>
      <c r="AA162" s="25"/>
      <c r="AC162" s="9"/>
      <c r="AD162" s="25"/>
      <c r="AF162" s="9"/>
      <c r="AG162" s="25"/>
      <c r="AI162" s="9"/>
      <c r="AJ162" s="25"/>
      <c r="AL162" s="9"/>
      <c r="AM162" s="25"/>
      <c r="AO162" s="25">
        <f t="shared" si="49"/>
        <v>0</v>
      </c>
      <c r="AP162" s="25">
        <f t="shared" si="50"/>
        <v>178.66004962779155</v>
      </c>
    </row>
    <row r="163" spans="2:42" ht="15.75">
      <c r="B163" s="52" t="s">
        <v>697</v>
      </c>
      <c r="C163" s="61" t="s">
        <v>698</v>
      </c>
      <c r="D163" s="56" t="s">
        <v>492</v>
      </c>
      <c r="E163" s="56">
        <v>1</v>
      </c>
      <c r="F163" s="63">
        <v>82</v>
      </c>
      <c r="G163" s="53">
        <f t="shared" si="51"/>
        <v>82</v>
      </c>
      <c r="H163" s="202">
        <f t="shared" si="46"/>
        <v>20.347394540942926</v>
      </c>
      <c r="I163" s="161" t="s">
        <v>492</v>
      </c>
      <c r="J163" s="161">
        <v>1</v>
      </c>
      <c r="K163" s="162">
        <v>82</v>
      </c>
      <c r="L163" s="208">
        <f t="shared" si="52"/>
        <v>82</v>
      </c>
      <c r="M163" s="202">
        <f t="shared" si="47"/>
        <v>20.347394540942926</v>
      </c>
      <c r="N163" s="219">
        <f t="shared" si="48"/>
        <v>40.694789081885851</v>
      </c>
      <c r="O163" s="144"/>
      <c r="Q163" s="9"/>
      <c r="R163" s="25"/>
      <c r="T163" s="9"/>
      <c r="U163" s="25"/>
      <c r="W163" s="9"/>
      <c r="X163" s="25"/>
      <c r="Z163" s="9"/>
      <c r="AA163" s="25"/>
      <c r="AC163" s="9"/>
      <c r="AD163" s="25"/>
      <c r="AF163" s="9"/>
      <c r="AG163" s="25"/>
      <c r="AI163" s="9"/>
      <c r="AJ163" s="25"/>
      <c r="AL163" s="9"/>
      <c r="AM163" s="25"/>
      <c r="AO163" s="25">
        <f t="shared" si="49"/>
        <v>0</v>
      </c>
      <c r="AP163" s="25">
        <f t="shared" si="50"/>
        <v>40.694789081885851</v>
      </c>
    </row>
    <row r="164" spans="2:42" ht="15.75">
      <c r="B164" s="52" t="s">
        <v>699</v>
      </c>
      <c r="C164" s="61" t="s">
        <v>564</v>
      </c>
      <c r="D164" s="56" t="s">
        <v>492</v>
      </c>
      <c r="E164" s="56">
        <v>1</v>
      </c>
      <c r="F164" s="63">
        <v>70</v>
      </c>
      <c r="G164" s="53">
        <f t="shared" si="51"/>
        <v>70</v>
      </c>
      <c r="H164" s="202">
        <f t="shared" si="46"/>
        <v>17.369727047146402</v>
      </c>
      <c r="I164" s="161" t="s">
        <v>492</v>
      </c>
      <c r="J164" s="161">
        <v>1</v>
      </c>
      <c r="K164" s="162">
        <v>70</v>
      </c>
      <c r="L164" s="208">
        <f t="shared" si="52"/>
        <v>70</v>
      </c>
      <c r="M164" s="202">
        <f t="shared" si="47"/>
        <v>17.369727047146402</v>
      </c>
      <c r="N164" s="219">
        <f t="shared" si="48"/>
        <v>34.739454094292803</v>
      </c>
      <c r="O164" s="144"/>
      <c r="Q164" s="9"/>
      <c r="R164" s="25"/>
      <c r="T164" s="9"/>
      <c r="U164" s="25"/>
      <c r="W164" s="9"/>
      <c r="X164" s="25"/>
      <c r="Z164" s="9"/>
      <c r="AA164" s="25"/>
      <c r="AC164" s="9"/>
      <c r="AD164" s="25"/>
      <c r="AF164" s="9"/>
      <c r="AG164" s="25"/>
      <c r="AI164" s="9"/>
      <c r="AJ164" s="25"/>
      <c r="AL164" s="9"/>
      <c r="AM164" s="25"/>
      <c r="AO164" s="25">
        <f t="shared" si="49"/>
        <v>0</v>
      </c>
      <c r="AP164" s="25">
        <f t="shared" si="50"/>
        <v>34.739454094292803</v>
      </c>
    </row>
    <row r="165" spans="2:42" ht="15.75">
      <c r="B165" s="156" t="s">
        <v>700</v>
      </c>
      <c r="C165" s="155" t="s">
        <v>566</v>
      </c>
      <c r="D165" s="161" t="s">
        <v>492</v>
      </c>
      <c r="E165" s="161">
        <v>1</v>
      </c>
      <c r="F165" s="162">
        <v>21.5</v>
      </c>
      <c r="G165" s="208">
        <f t="shared" si="51"/>
        <v>21.5</v>
      </c>
      <c r="H165" s="202">
        <f t="shared" si="46"/>
        <v>5.3349875930521087</v>
      </c>
      <c r="I165" s="161" t="s">
        <v>492</v>
      </c>
      <c r="J165" s="161">
        <v>1</v>
      </c>
      <c r="K165" s="162">
        <v>21.5</v>
      </c>
      <c r="L165" s="208">
        <f t="shared" si="52"/>
        <v>21.5</v>
      </c>
      <c r="M165" s="202">
        <f t="shared" si="47"/>
        <v>5.3349875930521087</v>
      </c>
      <c r="N165" s="219">
        <f t="shared" si="48"/>
        <v>10.669975186104217</v>
      </c>
      <c r="O165" s="144"/>
      <c r="Q165" s="9"/>
      <c r="R165" s="25"/>
      <c r="T165" s="9"/>
      <c r="U165" s="25"/>
      <c r="W165" s="9"/>
      <c r="X165" s="25"/>
      <c r="Z165" s="9"/>
      <c r="AA165" s="25"/>
      <c r="AC165" s="9"/>
      <c r="AD165" s="25"/>
      <c r="AF165" s="9"/>
      <c r="AG165" s="25"/>
      <c r="AI165" s="9"/>
      <c r="AJ165" s="25"/>
      <c r="AL165" s="9"/>
      <c r="AM165" s="25"/>
      <c r="AO165" s="25">
        <f t="shared" si="49"/>
        <v>0</v>
      </c>
      <c r="AP165" s="25">
        <f t="shared" si="50"/>
        <v>10.669975186104217</v>
      </c>
    </row>
    <row r="166" spans="2:42" ht="15.75">
      <c r="B166" s="52" t="s">
        <v>701</v>
      </c>
      <c r="C166" s="61" t="s">
        <v>568</v>
      </c>
      <c r="D166" s="56" t="s">
        <v>492</v>
      </c>
      <c r="E166" s="51">
        <v>5</v>
      </c>
      <c r="F166" s="52">
        <v>2.5</v>
      </c>
      <c r="G166" s="53">
        <f t="shared" si="51"/>
        <v>12.5</v>
      </c>
      <c r="H166" s="202">
        <f t="shared" si="46"/>
        <v>3.1017369727047144</v>
      </c>
      <c r="I166" s="161" t="s">
        <v>492</v>
      </c>
      <c r="J166" s="152">
        <v>5</v>
      </c>
      <c r="K166" s="156">
        <v>2.5</v>
      </c>
      <c r="L166" s="208">
        <f t="shared" si="52"/>
        <v>12.5</v>
      </c>
      <c r="M166" s="202">
        <f t="shared" si="47"/>
        <v>3.1017369727047144</v>
      </c>
      <c r="N166" s="219">
        <f t="shared" si="48"/>
        <v>6.2034739454094288</v>
      </c>
      <c r="O166" s="157"/>
      <c r="Q166" s="9"/>
      <c r="R166" s="25"/>
      <c r="T166" s="9"/>
      <c r="U166" s="25"/>
      <c r="W166" s="9"/>
      <c r="X166" s="25"/>
      <c r="Z166" s="9"/>
      <c r="AA166" s="25"/>
      <c r="AC166" s="9"/>
      <c r="AD166" s="25"/>
      <c r="AF166" s="9"/>
      <c r="AG166" s="25"/>
      <c r="AI166" s="9"/>
      <c r="AJ166" s="25"/>
      <c r="AL166" s="9"/>
      <c r="AM166" s="25"/>
      <c r="AO166" s="25">
        <f t="shared" si="49"/>
        <v>0</v>
      </c>
      <c r="AP166" s="25">
        <f t="shared" si="50"/>
        <v>6.2034739454094288</v>
      </c>
    </row>
    <row r="167" spans="2:42" ht="15.75">
      <c r="B167" s="52" t="s">
        <v>702</v>
      </c>
      <c r="C167" s="61" t="s">
        <v>703</v>
      </c>
      <c r="D167" s="56" t="s">
        <v>492</v>
      </c>
      <c r="E167" s="56">
        <v>8</v>
      </c>
      <c r="F167" s="63">
        <v>27</v>
      </c>
      <c r="G167" s="53">
        <f t="shared" si="51"/>
        <v>216</v>
      </c>
      <c r="H167" s="202">
        <f t="shared" si="46"/>
        <v>53.598014888337467</v>
      </c>
      <c r="I167" s="161" t="s">
        <v>492</v>
      </c>
      <c r="J167" s="161">
        <v>8</v>
      </c>
      <c r="K167" s="162">
        <v>27</v>
      </c>
      <c r="L167" s="208">
        <f t="shared" si="52"/>
        <v>216</v>
      </c>
      <c r="M167" s="202">
        <f t="shared" si="47"/>
        <v>53.598014888337467</v>
      </c>
      <c r="N167" s="219">
        <f t="shared" si="48"/>
        <v>107.19602977667493</v>
      </c>
      <c r="O167" s="144"/>
      <c r="Q167" s="9"/>
      <c r="R167" s="25"/>
      <c r="T167" s="9"/>
      <c r="U167" s="25"/>
      <c r="W167" s="9"/>
      <c r="X167" s="25"/>
      <c r="Z167" s="9"/>
      <c r="AA167" s="25"/>
      <c r="AC167" s="9"/>
      <c r="AD167" s="25"/>
      <c r="AF167" s="9"/>
      <c r="AG167" s="25"/>
      <c r="AI167" s="9"/>
      <c r="AJ167" s="25"/>
      <c r="AL167" s="9"/>
      <c r="AM167" s="25"/>
      <c r="AO167" s="25">
        <f t="shared" si="49"/>
        <v>0</v>
      </c>
      <c r="AP167" s="25">
        <f t="shared" si="50"/>
        <v>107.19602977667493</v>
      </c>
    </row>
    <row r="168" spans="2:42" ht="15.75">
      <c r="B168" s="52" t="s">
        <v>704</v>
      </c>
      <c r="C168" s="61" t="s">
        <v>705</v>
      </c>
      <c r="D168" s="56" t="s">
        <v>492</v>
      </c>
      <c r="E168" s="56">
        <v>35</v>
      </c>
      <c r="F168" s="63">
        <v>27</v>
      </c>
      <c r="G168" s="53">
        <f t="shared" si="51"/>
        <v>945</v>
      </c>
      <c r="H168" s="202">
        <f t="shared" si="46"/>
        <v>234.4913151364764</v>
      </c>
      <c r="I168" s="161" t="s">
        <v>492</v>
      </c>
      <c r="J168" s="161">
        <v>35</v>
      </c>
      <c r="K168" s="162">
        <v>27</v>
      </c>
      <c r="L168" s="208">
        <f t="shared" si="52"/>
        <v>945</v>
      </c>
      <c r="M168" s="202">
        <f t="shared" si="47"/>
        <v>234.4913151364764</v>
      </c>
      <c r="N168" s="219">
        <f t="shared" si="48"/>
        <v>468.9826302729528</v>
      </c>
      <c r="O168" s="144"/>
      <c r="Q168" s="9"/>
      <c r="R168" s="25"/>
      <c r="T168" s="9"/>
      <c r="U168" s="25"/>
      <c r="W168" s="9"/>
      <c r="X168" s="25"/>
      <c r="Z168" s="9"/>
      <c r="AA168" s="25"/>
      <c r="AC168" s="9"/>
      <c r="AD168" s="25"/>
      <c r="AF168" s="9"/>
      <c r="AG168" s="25"/>
      <c r="AI168" s="9"/>
      <c r="AJ168" s="25"/>
      <c r="AL168" s="9"/>
      <c r="AM168" s="25"/>
      <c r="AO168" s="25">
        <f t="shared" si="49"/>
        <v>0</v>
      </c>
      <c r="AP168" s="25">
        <f t="shared" si="50"/>
        <v>468.9826302729528</v>
      </c>
    </row>
    <row r="169" spans="2:42" ht="15.75">
      <c r="B169" s="156" t="s">
        <v>706</v>
      </c>
      <c r="C169" s="155" t="s">
        <v>572</v>
      </c>
      <c r="D169" s="161" t="s">
        <v>492</v>
      </c>
      <c r="E169" s="161">
        <v>10</v>
      </c>
      <c r="F169" s="162">
        <v>25</v>
      </c>
      <c r="G169" s="208">
        <f t="shared" si="51"/>
        <v>250</v>
      </c>
      <c r="H169" s="202">
        <f t="shared" si="46"/>
        <v>62.034739454094286</v>
      </c>
      <c r="I169" s="161" t="s">
        <v>492</v>
      </c>
      <c r="J169" s="161">
        <v>10</v>
      </c>
      <c r="K169" s="162">
        <v>25</v>
      </c>
      <c r="L169" s="208">
        <f t="shared" si="52"/>
        <v>250</v>
      </c>
      <c r="M169" s="202">
        <f t="shared" si="47"/>
        <v>62.034739454094286</v>
      </c>
      <c r="N169" s="219">
        <f t="shared" si="48"/>
        <v>124.06947890818857</v>
      </c>
      <c r="O169" s="144"/>
      <c r="Q169" s="9"/>
      <c r="R169" s="25"/>
      <c r="T169" s="9"/>
      <c r="U169" s="25"/>
      <c r="W169" s="9"/>
      <c r="X169" s="25"/>
      <c r="Z169" s="9"/>
      <c r="AA169" s="25"/>
      <c r="AC169" s="9"/>
      <c r="AD169" s="25"/>
      <c r="AF169" s="9"/>
      <c r="AG169" s="25"/>
      <c r="AI169" s="9"/>
      <c r="AJ169" s="25"/>
      <c r="AL169" s="9"/>
      <c r="AM169" s="25"/>
      <c r="AO169" s="25">
        <f t="shared" si="49"/>
        <v>0</v>
      </c>
      <c r="AP169" s="25">
        <f t="shared" si="50"/>
        <v>124.06947890818857</v>
      </c>
    </row>
    <row r="170" spans="2:42" ht="15.75">
      <c r="B170" s="156" t="s">
        <v>707</v>
      </c>
      <c r="C170" s="155" t="s">
        <v>708</v>
      </c>
      <c r="D170" s="161" t="s">
        <v>492</v>
      </c>
      <c r="E170" s="161">
        <v>8</v>
      </c>
      <c r="F170" s="162">
        <v>10</v>
      </c>
      <c r="G170" s="208">
        <f t="shared" si="51"/>
        <v>80</v>
      </c>
      <c r="H170" s="202">
        <f t="shared" si="46"/>
        <v>19.851116625310173</v>
      </c>
      <c r="I170" s="161" t="s">
        <v>492</v>
      </c>
      <c r="J170" s="161">
        <v>8</v>
      </c>
      <c r="K170" s="162">
        <v>10</v>
      </c>
      <c r="L170" s="208">
        <f t="shared" si="52"/>
        <v>80</v>
      </c>
      <c r="M170" s="202">
        <f t="shared" si="47"/>
        <v>19.851116625310173</v>
      </c>
      <c r="N170" s="219">
        <f t="shared" si="48"/>
        <v>39.702233250620345</v>
      </c>
      <c r="O170" s="144"/>
      <c r="Q170" s="9"/>
      <c r="R170" s="25"/>
      <c r="T170" s="9"/>
      <c r="U170" s="25"/>
      <c r="W170" s="9"/>
      <c r="X170" s="25"/>
      <c r="Z170" s="9"/>
      <c r="AA170" s="25"/>
      <c r="AC170" s="9"/>
      <c r="AD170" s="25"/>
      <c r="AF170" s="9"/>
      <c r="AG170" s="25"/>
      <c r="AI170" s="9"/>
      <c r="AJ170" s="25"/>
      <c r="AL170" s="9"/>
      <c r="AM170" s="25"/>
      <c r="AO170" s="25">
        <f t="shared" si="49"/>
        <v>0</v>
      </c>
      <c r="AP170" s="25">
        <f t="shared" si="50"/>
        <v>39.702233250620345</v>
      </c>
    </row>
    <row r="171" spans="2:42" ht="15.75">
      <c r="B171" s="156" t="s">
        <v>709</v>
      </c>
      <c r="C171" s="155" t="s">
        <v>579</v>
      </c>
      <c r="D171" s="161" t="s">
        <v>492</v>
      </c>
      <c r="E171" s="161">
        <v>4</v>
      </c>
      <c r="F171" s="162">
        <v>650</v>
      </c>
      <c r="G171" s="208">
        <f t="shared" si="51"/>
        <v>2600</v>
      </c>
      <c r="H171" s="202">
        <f t="shared" si="46"/>
        <v>645.16129032258061</v>
      </c>
      <c r="I171" s="161" t="s">
        <v>492</v>
      </c>
      <c r="J171" s="161">
        <v>4</v>
      </c>
      <c r="K171" s="162">
        <v>650</v>
      </c>
      <c r="L171" s="208">
        <f t="shared" si="52"/>
        <v>2600</v>
      </c>
      <c r="M171" s="202">
        <f t="shared" si="47"/>
        <v>645.16129032258061</v>
      </c>
      <c r="N171" s="219">
        <f t="shared" si="48"/>
        <v>1290.3225806451612</v>
      </c>
      <c r="O171" s="144"/>
      <c r="Q171" s="9"/>
      <c r="R171" s="25"/>
      <c r="T171" s="9"/>
      <c r="U171" s="25"/>
      <c r="W171" s="9"/>
      <c r="X171" s="25"/>
      <c r="Z171" s="9"/>
      <c r="AA171" s="25"/>
      <c r="AC171" s="9"/>
      <c r="AD171" s="25"/>
      <c r="AF171" s="9"/>
      <c r="AG171" s="25"/>
      <c r="AI171" s="9"/>
      <c r="AJ171" s="25"/>
      <c r="AL171" s="9"/>
      <c r="AM171" s="25"/>
      <c r="AO171" s="25">
        <f t="shared" si="49"/>
        <v>0</v>
      </c>
      <c r="AP171" s="25">
        <f t="shared" si="50"/>
        <v>1290.3225806451612</v>
      </c>
    </row>
    <row r="172" spans="2:42" ht="15.75">
      <c r="B172" s="156" t="s">
        <v>711</v>
      </c>
      <c r="C172" s="155" t="s">
        <v>582</v>
      </c>
      <c r="D172" s="161" t="s">
        <v>492</v>
      </c>
      <c r="E172" s="152">
        <v>4</v>
      </c>
      <c r="F172" s="162">
        <v>300</v>
      </c>
      <c r="G172" s="208">
        <f t="shared" si="51"/>
        <v>1200</v>
      </c>
      <c r="H172" s="202">
        <f t="shared" si="46"/>
        <v>297.76674937965259</v>
      </c>
      <c r="I172" s="161" t="s">
        <v>492</v>
      </c>
      <c r="J172" s="152">
        <v>4</v>
      </c>
      <c r="K172" s="156">
        <v>300</v>
      </c>
      <c r="L172" s="208">
        <f t="shared" si="52"/>
        <v>1200</v>
      </c>
      <c r="M172" s="202">
        <f t="shared" si="47"/>
        <v>297.76674937965259</v>
      </c>
      <c r="N172" s="219">
        <f t="shared" si="48"/>
        <v>595.53349875930519</v>
      </c>
      <c r="O172" s="157"/>
      <c r="Q172" s="9"/>
      <c r="R172" s="25"/>
      <c r="T172" s="9"/>
      <c r="U172" s="25"/>
      <c r="W172" s="9"/>
      <c r="X172" s="25"/>
      <c r="Z172" s="9"/>
      <c r="AA172" s="25"/>
      <c r="AC172" s="9"/>
      <c r="AD172" s="25"/>
      <c r="AF172" s="9"/>
      <c r="AG172" s="25"/>
      <c r="AI172" s="9"/>
      <c r="AJ172" s="25"/>
      <c r="AL172" s="9"/>
      <c r="AM172" s="25"/>
      <c r="AO172" s="25">
        <f t="shared" si="49"/>
        <v>0</v>
      </c>
      <c r="AP172" s="25">
        <f t="shared" si="50"/>
        <v>595.53349875930519</v>
      </c>
    </row>
    <row r="173" spans="2:42" ht="15.75">
      <c r="B173" s="156" t="s">
        <v>712</v>
      </c>
      <c r="C173" s="160" t="s">
        <v>713</v>
      </c>
      <c r="D173" s="161" t="s">
        <v>492</v>
      </c>
      <c r="E173" s="161">
        <v>1</v>
      </c>
      <c r="F173" s="162">
        <v>500</v>
      </c>
      <c r="G173" s="208">
        <f t="shared" si="51"/>
        <v>500</v>
      </c>
      <c r="H173" s="202">
        <f t="shared" si="46"/>
        <v>124.06947890818857</v>
      </c>
      <c r="I173" s="161" t="s">
        <v>492</v>
      </c>
      <c r="J173" s="161">
        <v>1</v>
      </c>
      <c r="K173" s="162">
        <v>500</v>
      </c>
      <c r="L173" s="208">
        <f t="shared" si="52"/>
        <v>500</v>
      </c>
      <c r="M173" s="202">
        <f t="shared" si="47"/>
        <v>124.06947890818857</v>
      </c>
      <c r="N173" s="219">
        <f t="shared" si="48"/>
        <v>248.13895781637714</v>
      </c>
      <c r="O173" s="144"/>
      <c r="Q173" s="9"/>
      <c r="R173" s="25"/>
      <c r="T173" s="9"/>
      <c r="U173" s="25"/>
      <c r="W173" s="9"/>
      <c r="X173" s="25"/>
      <c r="Z173" s="9"/>
      <c r="AA173" s="25"/>
      <c r="AC173" s="9"/>
      <c r="AD173" s="25"/>
      <c r="AF173" s="9"/>
      <c r="AG173" s="25"/>
      <c r="AI173" s="9"/>
      <c r="AJ173" s="25"/>
      <c r="AL173" s="9"/>
      <c r="AM173" s="25"/>
      <c r="AO173" s="25">
        <f t="shared" si="49"/>
        <v>0</v>
      </c>
      <c r="AP173" s="25">
        <f t="shared" si="50"/>
        <v>248.13895781637714</v>
      </c>
    </row>
    <row r="174" spans="2:42" ht="15.75">
      <c r="B174" s="156" t="s">
        <v>715</v>
      </c>
      <c r="C174" s="160" t="s">
        <v>716</v>
      </c>
      <c r="D174" s="161" t="s">
        <v>492</v>
      </c>
      <c r="E174" s="161">
        <v>2</v>
      </c>
      <c r="F174" s="162">
        <v>245</v>
      </c>
      <c r="G174" s="208">
        <f t="shared" si="51"/>
        <v>490</v>
      </c>
      <c r="H174" s="202">
        <f t="shared" si="46"/>
        <v>121.5880893300248</v>
      </c>
      <c r="I174" s="161" t="s">
        <v>492</v>
      </c>
      <c r="J174" s="161">
        <v>2</v>
      </c>
      <c r="K174" s="162">
        <v>245</v>
      </c>
      <c r="L174" s="208">
        <f t="shared" si="52"/>
        <v>490</v>
      </c>
      <c r="M174" s="202">
        <f t="shared" si="47"/>
        <v>121.5880893300248</v>
      </c>
      <c r="N174" s="219">
        <f t="shared" si="48"/>
        <v>243.1761786600496</v>
      </c>
      <c r="O174" s="144"/>
      <c r="Q174" s="9"/>
      <c r="R174" s="25"/>
      <c r="T174" s="9"/>
      <c r="U174" s="25"/>
      <c r="W174" s="9"/>
      <c r="X174" s="25"/>
      <c r="Z174" s="9"/>
      <c r="AA174" s="25"/>
      <c r="AC174" s="9"/>
      <c r="AD174" s="25"/>
      <c r="AF174" s="9"/>
      <c r="AG174" s="25"/>
      <c r="AI174" s="9"/>
      <c r="AJ174" s="25"/>
      <c r="AL174" s="9"/>
      <c r="AM174" s="25"/>
      <c r="AO174" s="25">
        <f t="shared" si="49"/>
        <v>0</v>
      </c>
      <c r="AP174" s="25">
        <f t="shared" si="50"/>
        <v>243.1761786600496</v>
      </c>
    </row>
    <row r="175" spans="2:42" ht="15.75">
      <c r="B175" s="156" t="s">
        <v>717</v>
      </c>
      <c r="C175" s="155" t="s">
        <v>591</v>
      </c>
      <c r="D175" s="161" t="s">
        <v>492</v>
      </c>
      <c r="E175" s="161">
        <v>2</v>
      </c>
      <c r="F175" s="162">
        <v>60</v>
      </c>
      <c r="G175" s="208">
        <f t="shared" si="51"/>
        <v>120</v>
      </c>
      <c r="H175" s="202">
        <f t="shared" si="46"/>
        <v>29.776674937965257</v>
      </c>
      <c r="I175" s="161" t="s">
        <v>492</v>
      </c>
      <c r="J175" s="161">
        <v>2</v>
      </c>
      <c r="K175" s="162">
        <v>60</v>
      </c>
      <c r="L175" s="208">
        <f t="shared" si="52"/>
        <v>120</v>
      </c>
      <c r="M175" s="202">
        <f t="shared" si="47"/>
        <v>29.776674937965257</v>
      </c>
      <c r="N175" s="219">
        <f t="shared" si="48"/>
        <v>59.553349875930515</v>
      </c>
      <c r="O175" s="144"/>
      <c r="Q175" s="9"/>
      <c r="R175" s="25"/>
      <c r="T175" s="9"/>
      <c r="U175" s="25"/>
      <c r="W175" s="9"/>
      <c r="X175" s="25"/>
      <c r="Z175" s="9"/>
      <c r="AA175" s="25"/>
      <c r="AC175" s="9"/>
      <c r="AD175" s="25"/>
      <c r="AF175" s="9"/>
      <c r="AG175" s="25"/>
      <c r="AI175" s="9"/>
      <c r="AJ175" s="25"/>
      <c r="AL175" s="9"/>
      <c r="AM175" s="25"/>
      <c r="AO175" s="25">
        <f t="shared" si="49"/>
        <v>0</v>
      </c>
      <c r="AP175" s="25">
        <f t="shared" si="50"/>
        <v>59.553349875930515</v>
      </c>
    </row>
    <row r="176" spans="2:42" ht="15.75">
      <c r="B176" s="156" t="s">
        <v>718</v>
      </c>
      <c r="C176" s="155" t="s">
        <v>719</v>
      </c>
      <c r="D176" s="161" t="s">
        <v>492</v>
      </c>
      <c r="E176" s="161">
        <v>2</v>
      </c>
      <c r="F176" s="162">
        <v>135</v>
      </c>
      <c r="G176" s="208">
        <f t="shared" si="51"/>
        <v>270</v>
      </c>
      <c r="H176" s="202">
        <f t="shared" ref="H176:H197" si="53">G176/$A$5</f>
        <v>66.997518610421835</v>
      </c>
      <c r="I176" s="161" t="s">
        <v>492</v>
      </c>
      <c r="J176" s="161">
        <v>2</v>
      </c>
      <c r="K176" s="162">
        <v>135</v>
      </c>
      <c r="L176" s="208">
        <f t="shared" si="52"/>
        <v>270</v>
      </c>
      <c r="M176" s="202">
        <f t="shared" ref="M176:M197" si="54">L176/$A$5</f>
        <v>66.997518610421835</v>
      </c>
      <c r="N176" s="219">
        <f t="shared" ref="N176:N197" si="55">H176+M176</f>
        <v>133.99503722084367</v>
      </c>
      <c r="O176" s="144"/>
      <c r="Q176" s="9"/>
      <c r="R176" s="25"/>
      <c r="T176" s="9"/>
      <c r="U176" s="25"/>
      <c r="W176" s="9"/>
      <c r="X176" s="25"/>
      <c r="Z176" s="9"/>
      <c r="AA176" s="25"/>
      <c r="AC176" s="9"/>
      <c r="AD176" s="25"/>
      <c r="AF176" s="9"/>
      <c r="AG176" s="25"/>
      <c r="AI176" s="9"/>
      <c r="AJ176" s="25"/>
      <c r="AL176" s="9"/>
      <c r="AM176" s="25"/>
      <c r="AO176" s="25">
        <f t="shared" ref="AO176:AO197" si="56">+R176+U176+X176+AA176+AD176+AG176+AJ176+AM176</f>
        <v>0</v>
      </c>
      <c r="AP176" s="25">
        <f t="shared" si="50"/>
        <v>133.99503722084367</v>
      </c>
    </row>
    <row r="177" spans="2:42" ht="15.75">
      <c r="B177" s="156" t="s">
        <v>720</v>
      </c>
      <c r="C177" s="160" t="s">
        <v>721</v>
      </c>
      <c r="D177" s="161" t="s">
        <v>492</v>
      </c>
      <c r="E177" s="152">
        <v>2</v>
      </c>
      <c r="F177" s="156">
        <v>60</v>
      </c>
      <c r="G177" s="208">
        <f t="shared" si="51"/>
        <v>120</v>
      </c>
      <c r="H177" s="202">
        <f t="shared" si="53"/>
        <v>29.776674937965257</v>
      </c>
      <c r="I177" s="161" t="s">
        <v>492</v>
      </c>
      <c r="J177" s="152">
        <v>2</v>
      </c>
      <c r="K177" s="156">
        <v>60</v>
      </c>
      <c r="L177" s="208">
        <f t="shared" si="52"/>
        <v>120</v>
      </c>
      <c r="M177" s="202">
        <f t="shared" si="54"/>
        <v>29.776674937965257</v>
      </c>
      <c r="N177" s="219">
        <f t="shared" si="55"/>
        <v>59.553349875930515</v>
      </c>
      <c r="O177" s="157"/>
      <c r="Q177" s="9"/>
      <c r="R177" s="25"/>
      <c r="T177" s="9"/>
      <c r="U177" s="25"/>
      <c r="W177" s="9"/>
      <c r="X177" s="25"/>
      <c r="Z177" s="9"/>
      <c r="AA177" s="25"/>
      <c r="AC177" s="9"/>
      <c r="AD177" s="25"/>
      <c r="AF177" s="9"/>
      <c r="AG177" s="25"/>
      <c r="AI177" s="9"/>
      <c r="AJ177" s="25"/>
      <c r="AL177" s="9"/>
      <c r="AM177" s="25"/>
      <c r="AO177" s="25">
        <f t="shared" si="56"/>
        <v>0</v>
      </c>
      <c r="AP177" s="25">
        <f t="shared" si="50"/>
        <v>59.553349875930515</v>
      </c>
    </row>
    <row r="178" spans="2:42" ht="15.75">
      <c r="B178" s="52" t="s">
        <v>722</v>
      </c>
      <c r="C178" s="61" t="s">
        <v>723</v>
      </c>
      <c r="D178" s="56" t="s">
        <v>492</v>
      </c>
      <c r="E178" s="56">
        <v>1</v>
      </c>
      <c r="F178" s="57">
        <v>1780</v>
      </c>
      <c r="G178" s="53">
        <f t="shared" si="51"/>
        <v>1780</v>
      </c>
      <c r="H178" s="202">
        <f t="shared" si="53"/>
        <v>441.68734491315132</v>
      </c>
      <c r="I178" s="56" t="s">
        <v>492</v>
      </c>
      <c r="J178" s="56">
        <v>1</v>
      </c>
      <c r="K178" s="57">
        <v>1780</v>
      </c>
      <c r="L178" s="53">
        <f t="shared" si="52"/>
        <v>1780</v>
      </c>
      <c r="M178" s="202">
        <f t="shared" si="54"/>
        <v>441.68734491315132</v>
      </c>
      <c r="N178" s="219">
        <f t="shared" si="55"/>
        <v>883.37468982630264</v>
      </c>
      <c r="O178" s="144"/>
      <c r="Q178" s="9"/>
      <c r="R178" s="25"/>
      <c r="T178" s="9"/>
      <c r="U178" s="25"/>
      <c r="W178" s="9"/>
      <c r="X178" s="25"/>
      <c r="Z178" s="9"/>
      <c r="AA178" s="25"/>
      <c r="AC178" s="9"/>
      <c r="AD178" s="25"/>
      <c r="AF178" s="9"/>
      <c r="AG178" s="25"/>
      <c r="AI178" s="9"/>
      <c r="AJ178" s="25"/>
      <c r="AL178" s="9"/>
      <c r="AM178" s="25"/>
      <c r="AO178" s="25">
        <f t="shared" si="56"/>
        <v>0</v>
      </c>
      <c r="AP178" s="25">
        <f t="shared" ref="AP178:AP194" si="57">+N178-AO178</f>
        <v>883.37468982630264</v>
      </c>
    </row>
    <row r="179" spans="2:42" ht="15.75">
      <c r="B179" s="156" t="s">
        <v>725</v>
      </c>
      <c r="C179" s="155" t="s">
        <v>544</v>
      </c>
      <c r="D179" s="161" t="s">
        <v>408</v>
      </c>
      <c r="E179" s="161">
        <v>1</v>
      </c>
      <c r="F179" s="162">
        <v>360</v>
      </c>
      <c r="G179" s="208">
        <f t="shared" ref="G179:G197" si="58">F179*E179</f>
        <v>360</v>
      </c>
      <c r="H179" s="202">
        <f t="shared" si="53"/>
        <v>89.330024813895776</v>
      </c>
      <c r="I179" s="161" t="s">
        <v>408</v>
      </c>
      <c r="J179" s="161">
        <v>1</v>
      </c>
      <c r="K179" s="162">
        <v>360</v>
      </c>
      <c r="L179" s="208">
        <f t="shared" si="52"/>
        <v>360</v>
      </c>
      <c r="M179" s="202">
        <f t="shared" si="54"/>
        <v>89.330024813895776</v>
      </c>
      <c r="N179" s="219">
        <f t="shared" si="55"/>
        <v>178.66004962779155</v>
      </c>
      <c r="O179" s="144"/>
      <c r="Q179" s="9"/>
      <c r="R179" s="25"/>
      <c r="T179" s="9"/>
      <c r="U179" s="25"/>
      <c r="W179" s="9"/>
      <c r="X179" s="25"/>
      <c r="Z179" s="9"/>
      <c r="AA179" s="25"/>
      <c r="AC179" s="9"/>
      <c r="AD179" s="25"/>
      <c r="AF179" s="9"/>
      <c r="AG179" s="25"/>
      <c r="AI179" s="9"/>
      <c r="AJ179" s="25"/>
      <c r="AL179" s="9"/>
      <c r="AM179" s="25"/>
      <c r="AO179" s="25">
        <f t="shared" si="56"/>
        <v>0</v>
      </c>
      <c r="AP179" s="25">
        <f t="shared" si="57"/>
        <v>178.66004962779155</v>
      </c>
    </row>
    <row r="180" spans="2:42" ht="15.75">
      <c r="B180" s="52" t="s">
        <v>726</v>
      </c>
      <c r="C180" s="61" t="s">
        <v>727</v>
      </c>
      <c r="D180" s="56" t="s">
        <v>492</v>
      </c>
      <c r="E180" s="56">
        <v>1</v>
      </c>
      <c r="F180" s="57">
        <v>1000</v>
      </c>
      <c r="G180" s="53">
        <f t="shared" si="58"/>
        <v>1000</v>
      </c>
      <c r="H180" s="202">
        <f t="shared" si="53"/>
        <v>248.13895781637714</v>
      </c>
      <c r="I180" s="74"/>
      <c r="J180" s="74"/>
      <c r="K180" s="241"/>
      <c r="L180" s="242"/>
      <c r="M180" s="202">
        <f t="shared" si="54"/>
        <v>0</v>
      </c>
      <c r="N180" s="219">
        <f t="shared" si="55"/>
        <v>248.13895781637714</v>
      </c>
      <c r="O180" s="144"/>
      <c r="Q180" s="9"/>
      <c r="R180" s="25"/>
      <c r="T180" s="9"/>
      <c r="U180" s="25"/>
      <c r="W180" s="9"/>
      <c r="X180" s="25"/>
      <c r="Z180" s="9"/>
      <c r="AA180" s="25"/>
      <c r="AC180" s="9"/>
      <c r="AD180" s="25"/>
      <c r="AF180" s="9"/>
      <c r="AG180" s="25"/>
      <c r="AI180" s="9"/>
      <c r="AJ180" s="25"/>
      <c r="AL180" s="9"/>
      <c r="AM180" s="25"/>
      <c r="AO180" s="25">
        <f t="shared" si="56"/>
        <v>0</v>
      </c>
      <c r="AP180" s="25">
        <f t="shared" si="57"/>
        <v>248.13895781637714</v>
      </c>
    </row>
    <row r="181" spans="2:42" ht="15.75">
      <c r="B181" s="156" t="s">
        <v>729</v>
      </c>
      <c r="C181" s="155" t="s">
        <v>621</v>
      </c>
      <c r="D181" s="161" t="s">
        <v>492</v>
      </c>
      <c r="E181" s="152">
        <v>6</v>
      </c>
      <c r="F181" s="156">
        <v>6.8</v>
      </c>
      <c r="G181" s="208">
        <f t="shared" si="58"/>
        <v>40.799999999999997</v>
      </c>
      <c r="H181" s="202">
        <f t="shared" si="53"/>
        <v>10.124069478908186</v>
      </c>
      <c r="I181" s="161" t="s">
        <v>492</v>
      </c>
      <c r="J181" s="152">
        <v>6</v>
      </c>
      <c r="K181" s="156">
        <v>6.8</v>
      </c>
      <c r="L181" s="208">
        <f t="shared" ref="L181:L197" si="59">K181*J181</f>
        <v>40.799999999999997</v>
      </c>
      <c r="M181" s="202">
        <f t="shared" si="54"/>
        <v>10.124069478908186</v>
      </c>
      <c r="N181" s="219">
        <f t="shared" si="55"/>
        <v>20.248138957816373</v>
      </c>
      <c r="O181" s="157"/>
      <c r="Q181" s="9"/>
      <c r="R181" s="25"/>
      <c r="T181" s="9"/>
      <c r="U181" s="25"/>
      <c r="W181" s="9"/>
      <c r="X181" s="25"/>
      <c r="Z181" s="9"/>
      <c r="AA181" s="25"/>
      <c r="AC181" s="9"/>
      <c r="AD181" s="25"/>
      <c r="AF181" s="9"/>
      <c r="AG181" s="25"/>
      <c r="AI181" s="9"/>
      <c r="AJ181" s="25"/>
      <c r="AL181" s="9"/>
      <c r="AM181" s="25"/>
      <c r="AO181" s="25">
        <f t="shared" si="56"/>
        <v>0</v>
      </c>
      <c r="AP181" s="25">
        <f t="shared" si="57"/>
        <v>20.248138957816373</v>
      </c>
    </row>
    <row r="182" spans="2:42" ht="15.75">
      <c r="B182" s="156" t="s">
        <v>730</v>
      </c>
      <c r="C182" s="155" t="s">
        <v>624</v>
      </c>
      <c r="D182" s="161" t="s">
        <v>492</v>
      </c>
      <c r="E182" s="161">
        <v>15</v>
      </c>
      <c r="F182" s="162">
        <v>0.5</v>
      </c>
      <c r="G182" s="208">
        <f t="shared" si="58"/>
        <v>7.5</v>
      </c>
      <c r="H182" s="202">
        <f t="shared" si="53"/>
        <v>1.8610421836228286</v>
      </c>
      <c r="I182" s="161" t="s">
        <v>492</v>
      </c>
      <c r="J182" s="161">
        <v>15</v>
      </c>
      <c r="K182" s="162">
        <v>0.5</v>
      </c>
      <c r="L182" s="208">
        <f t="shared" si="59"/>
        <v>7.5</v>
      </c>
      <c r="M182" s="202">
        <f t="shared" si="54"/>
        <v>1.8610421836228286</v>
      </c>
      <c r="N182" s="219">
        <f t="shared" si="55"/>
        <v>3.7220843672456572</v>
      </c>
      <c r="O182" s="144"/>
      <c r="Q182" s="9"/>
      <c r="R182" s="25"/>
      <c r="T182" s="9"/>
      <c r="U182" s="25"/>
      <c r="W182" s="9"/>
      <c r="X182" s="25"/>
      <c r="Z182" s="9"/>
      <c r="AA182" s="25"/>
      <c r="AC182" s="9"/>
      <c r="AD182" s="25"/>
      <c r="AF182" s="9"/>
      <c r="AG182" s="25"/>
      <c r="AI182" s="9"/>
      <c r="AJ182" s="25"/>
      <c r="AL182" s="9"/>
      <c r="AM182" s="25"/>
      <c r="AO182" s="25">
        <f t="shared" si="56"/>
        <v>0</v>
      </c>
      <c r="AP182" s="25">
        <f t="shared" si="57"/>
        <v>3.7220843672456572</v>
      </c>
    </row>
    <row r="183" spans="2:42" ht="15.75">
      <c r="B183" s="156" t="s">
        <v>731</v>
      </c>
      <c r="C183" s="155" t="s">
        <v>626</v>
      </c>
      <c r="D183" s="161" t="s">
        <v>492</v>
      </c>
      <c r="E183" s="161">
        <v>11</v>
      </c>
      <c r="F183" s="162">
        <v>0.75</v>
      </c>
      <c r="G183" s="208">
        <f t="shared" si="58"/>
        <v>8.25</v>
      </c>
      <c r="H183" s="202">
        <f t="shared" si="53"/>
        <v>2.0471464019851116</v>
      </c>
      <c r="I183" s="161" t="s">
        <v>492</v>
      </c>
      <c r="J183" s="161">
        <v>11</v>
      </c>
      <c r="K183" s="162">
        <v>0.75</v>
      </c>
      <c r="L183" s="208">
        <f t="shared" si="59"/>
        <v>8.25</v>
      </c>
      <c r="M183" s="202">
        <f t="shared" si="54"/>
        <v>2.0471464019851116</v>
      </c>
      <c r="N183" s="219">
        <f t="shared" si="55"/>
        <v>4.0942928039702231</v>
      </c>
      <c r="O183" s="144"/>
      <c r="Q183" s="9"/>
      <c r="R183" s="25"/>
      <c r="T183" s="9"/>
      <c r="U183" s="25"/>
      <c r="W183" s="9"/>
      <c r="X183" s="25"/>
      <c r="Z183" s="9"/>
      <c r="AA183" s="25"/>
      <c r="AC183" s="9"/>
      <c r="AD183" s="25"/>
      <c r="AF183" s="9"/>
      <c r="AG183" s="25"/>
      <c r="AI183" s="9"/>
      <c r="AJ183" s="25"/>
      <c r="AL183" s="9"/>
      <c r="AM183" s="25"/>
      <c r="AO183" s="25">
        <f t="shared" si="56"/>
        <v>0</v>
      </c>
      <c r="AP183" s="25">
        <f t="shared" si="57"/>
        <v>4.0942928039702231</v>
      </c>
    </row>
    <row r="184" spans="2:42" ht="15.75">
      <c r="B184" s="156" t="s">
        <v>732</v>
      </c>
      <c r="C184" s="155" t="s">
        <v>733</v>
      </c>
      <c r="D184" s="161" t="s">
        <v>492</v>
      </c>
      <c r="E184" s="161">
        <v>4</v>
      </c>
      <c r="F184" s="162">
        <v>2.8</v>
      </c>
      <c r="G184" s="208">
        <f t="shared" si="58"/>
        <v>11.2</v>
      </c>
      <c r="H184" s="202">
        <f t="shared" si="53"/>
        <v>2.7791563275434239</v>
      </c>
      <c r="I184" s="161" t="s">
        <v>492</v>
      </c>
      <c r="J184" s="161">
        <v>4</v>
      </c>
      <c r="K184" s="162">
        <v>2.8</v>
      </c>
      <c r="L184" s="208">
        <f t="shared" si="59"/>
        <v>11.2</v>
      </c>
      <c r="M184" s="202">
        <f t="shared" si="54"/>
        <v>2.7791563275434239</v>
      </c>
      <c r="N184" s="219">
        <f t="shared" si="55"/>
        <v>5.5583126550868478</v>
      </c>
      <c r="O184" s="144"/>
      <c r="Q184" s="9"/>
      <c r="R184" s="25"/>
      <c r="T184" s="9"/>
      <c r="U184" s="25"/>
      <c r="W184" s="9"/>
      <c r="X184" s="25"/>
      <c r="Z184" s="9"/>
      <c r="AA184" s="25"/>
      <c r="AC184" s="9"/>
      <c r="AD184" s="25"/>
      <c r="AF184" s="9"/>
      <c r="AG184" s="25"/>
      <c r="AI184" s="9"/>
      <c r="AJ184" s="25"/>
      <c r="AL184" s="9"/>
      <c r="AM184" s="25"/>
      <c r="AO184" s="25">
        <f t="shared" si="56"/>
        <v>0</v>
      </c>
      <c r="AP184" s="25">
        <f t="shared" si="57"/>
        <v>5.5583126550868478</v>
      </c>
    </row>
    <row r="185" spans="2:42" ht="15.75">
      <c r="B185" s="156" t="s">
        <v>734</v>
      </c>
      <c r="C185" s="155" t="s">
        <v>735</v>
      </c>
      <c r="D185" s="161" t="s">
        <v>492</v>
      </c>
      <c r="E185" s="161">
        <v>4</v>
      </c>
      <c r="F185" s="162">
        <v>2.8</v>
      </c>
      <c r="G185" s="208">
        <f t="shared" si="58"/>
        <v>11.2</v>
      </c>
      <c r="H185" s="202">
        <f t="shared" si="53"/>
        <v>2.7791563275434239</v>
      </c>
      <c r="I185" s="161" t="s">
        <v>492</v>
      </c>
      <c r="J185" s="161">
        <v>4</v>
      </c>
      <c r="K185" s="162">
        <v>2.8</v>
      </c>
      <c r="L185" s="208">
        <f t="shared" si="59"/>
        <v>11.2</v>
      </c>
      <c r="M185" s="202">
        <f t="shared" si="54"/>
        <v>2.7791563275434239</v>
      </c>
      <c r="N185" s="219">
        <f t="shared" si="55"/>
        <v>5.5583126550868478</v>
      </c>
      <c r="O185" s="144"/>
      <c r="Q185" s="9"/>
      <c r="R185" s="25"/>
      <c r="T185" s="9"/>
      <c r="U185" s="25"/>
      <c r="W185" s="9"/>
      <c r="X185" s="25"/>
      <c r="Z185" s="9"/>
      <c r="AA185" s="25"/>
      <c r="AC185" s="9"/>
      <c r="AD185" s="25"/>
      <c r="AF185" s="9"/>
      <c r="AG185" s="25"/>
      <c r="AI185" s="9"/>
      <c r="AJ185" s="25"/>
      <c r="AL185" s="9"/>
      <c r="AM185" s="25"/>
      <c r="AO185" s="25">
        <f t="shared" si="56"/>
        <v>0</v>
      </c>
      <c r="AP185" s="25">
        <f t="shared" si="57"/>
        <v>5.5583126550868478</v>
      </c>
    </row>
    <row r="186" spans="2:42" ht="15.75">
      <c r="B186" s="156" t="s">
        <v>736</v>
      </c>
      <c r="C186" s="155" t="s">
        <v>632</v>
      </c>
      <c r="D186" s="161" t="s">
        <v>492</v>
      </c>
      <c r="E186" s="152">
        <v>4</v>
      </c>
      <c r="F186" s="156">
        <v>10</v>
      </c>
      <c r="G186" s="208">
        <f t="shared" si="58"/>
        <v>40</v>
      </c>
      <c r="H186" s="202">
        <f t="shared" si="53"/>
        <v>9.9255583126550864</v>
      </c>
      <c r="I186" s="161" t="s">
        <v>492</v>
      </c>
      <c r="J186" s="152">
        <v>4</v>
      </c>
      <c r="K186" s="156">
        <v>10</v>
      </c>
      <c r="L186" s="208">
        <f t="shared" si="59"/>
        <v>40</v>
      </c>
      <c r="M186" s="202">
        <f t="shared" si="54"/>
        <v>9.9255583126550864</v>
      </c>
      <c r="N186" s="219">
        <f t="shared" si="55"/>
        <v>19.851116625310173</v>
      </c>
      <c r="O186" s="157"/>
      <c r="Q186" s="9"/>
      <c r="R186" s="25"/>
      <c r="T186" s="9"/>
      <c r="U186" s="25"/>
      <c r="W186" s="9"/>
      <c r="X186" s="25"/>
      <c r="Z186" s="9"/>
      <c r="AA186" s="25"/>
      <c r="AC186" s="9"/>
      <c r="AD186" s="25"/>
      <c r="AF186" s="9"/>
      <c r="AG186" s="25"/>
      <c r="AI186" s="9"/>
      <c r="AJ186" s="25"/>
      <c r="AL186" s="9"/>
      <c r="AM186" s="25"/>
      <c r="AO186" s="25">
        <f t="shared" si="56"/>
        <v>0</v>
      </c>
      <c r="AP186" s="25">
        <f t="shared" si="57"/>
        <v>19.851116625310173</v>
      </c>
    </row>
    <row r="187" spans="2:42" ht="15.75">
      <c r="B187" s="156" t="s">
        <v>737</v>
      </c>
      <c r="C187" s="155" t="s">
        <v>634</v>
      </c>
      <c r="D187" s="161" t="s">
        <v>492</v>
      </c>
      <c r="E187" s="161">
        <v>4</v>
      </c>
      <c r="F187" s="162">
        <v>20</v>
      </c>
      <c r="G187" s="208">
        <f t="shared" si="58"/>
        <v>80</v>
      </c>
      <c r="H187" s="202">
        <f t="shared" si="53"/>
        <v>19.851116625310173</v>
      </c>
      <c r="I187" s="161" t="s">
        <v>492</v>
      </c>
      <c r="J187" s="161">
        <v>4</v>
      </c>
      <c r="K187" s="162">
        <v>20</v>
      </c>
      <c r="L187" s="208">
        <f t="shared" si="59"/>
        <v>80</v>
      </c>
      <c r="M187" s="202">
        <f t="shared" si="54"/>
        <v>19.851116625310173</v>
      </c>
      <c r="N187" s="219">
        <f t="shared" si="55"/>
        <v>39.702233250620345</v>
      </c>
      <c r="O187" s="144"/>
      <c r="Q187" s="9"/>
      <c r="R187" s="25"/>
      <c r="T187" s="9"/>
      <c r="U187" s="25"/>
      <c r="W187" s="9"/>
      <c r="X187" s="25"/>
      <c r="Z187" s="9"/>
      <c r="AA187" s="25"/>
      <c r="AC187" s="9"/>
      <c r="AD187" s="25"/>
      <c r="AF187" s="9"/>
      <c r="AG187" s="25"/>
      <c r="AI187" s="9"/>
      <c r="AJ187" s="25"/>
      <c r="AL187" s="9"/>
      <c r="AM187" s="25"/>
      <c r="AO187" s="25">
        <f t="shared" si="56"/>
        <v>0</v>
      </c>
      <c r="AP187" s="25">
        <f t="shared" si="57"/>
        <v>39.702233250620345</v>
      </c>
    </row>
    <row r="188" spans="2:42" ht="15.75">
      <c r="B188" s="156" t="s">
        <v>738</v>
      </c>
      <c r="C188" s="155" t="s">
        <v>636</v>
      </c>
      <c r="D188" s="161" t="s">
        <v>492</v>
      </c>
      <c r="E188" s="161">
        <v>1</v>
      </c>
      <c r="F188" s="162">
        <v>80</v>
      </c>
      <c r="G188" s="208">
        <f t="shared" si="58"/>
        <v>80</v>
      </c>
      <c r="H188" s="202">
        <f t="shared" si="53"/>
        <v>19.851116625310173</v>
      </c>
      <c r="I188" s="161" t="s">
        <v>492</v>
      </c>
      <c r="J188" s="161">
        <v>1</v>
      </c>
      <c r="K188" s="162">
        <v>80</v>
      </c>
      <c r="L188" s="208">
        <f t="shared" si="59"/>
        <v>80</v>
      </c>
      <c r="M188" s="202">
        <f t="shared" si="54"/>
        <v>19.851116625310173</v>
      </c>
      <c r="N188" s="219">
        <f t="shared" si="55"/>
        <v>39.702233250620345</v>
      </c>
      <c r="O188" s="144"/>
      <c r="Q188" s="9"/>
      <c r="R188" s="25"/>
      <c r="T188" s="9"/>
      <c r="U188" s="25"/>
      <c r="W188" s="9"/>
      <c r="X188" s="25"/>
      <c r="Z188" s="9"/>
      <c r="AA188" s="25"/>
      <c r="AC188" s="9"/>
      <c r="AD188" s="25"/>
      <c r="AF188" s="9"/>
      <c r="AG188" s="25"/>
      <c r="AI188" s="9"/>
      <c r="AJ188" s="25"/>
      <c r="AL188" s="9"/>
      <c r="AM188" s="25"/>
      <c r="AO188" s="25">
        <f t="shared" si="56"/>
        <v>0</v>
      </c>
      <c r="AP188" s="25">
        <f t="shared" si="57"/>
        <v>39.702233250620345</v>
      </c>
    </row>
    <row r="189" spans="2:42" ht="15.75">
      <c r="B189" s="156" t="s">
        <v>739</v>
      </c>
      <c r="C189" s="155" t="s">
        <v>740</v>
      </c>
      <c r="D189" s="161" t="s">
        <v>492</v>
      </c>
      <c r="E189" s="161">
        <v>2</v>
      </c>
      <c r="F189" s="162">
        <v>10</v>
      </c>
      <c r="G189" s="208">
        <f t="shared" si="58"/>
        <v>20</v>
      </c>
      <c r="H189" s="202">
        <f t="shared" si="53"/>
        <v>4.9627791563275432</v>
      </c>
      <c r="I189" s="161" t="s">
        <v>492</v>
      </c>
      <c r="J189" s="161">
        <v>2</v>
      </c>
      <c r="K189" s="162">
        <v>10</v>
      </c>
      <c r="L189" s="208">
        <f t="shared" si="59"/>
        <v>20</v>
      </c>
      <c r="M189" s="202">
        <f t="shared" si="54"/>
        <v>4.9627791563275432</v>
      </c>
      <c r="N189" s="219">
        <f t="shared" si="55"/>
        <v>9.9255583126550864</v>
      </c>
      <c r="O189" s="144"/>
      <c r="Q189" s="9"/>
      <c r="R189" s="25"/>
      <c r="T189" s="9"/>
      <c r="U189" s="25"/>
      <c r="W189" s="9"/>
      <c r="X189" s="25"/>
      <c r="Z189" s="9"/>
      <c r="AA189" s="25"/>
      <c r="AC189" s="9"/>
      <c r="AD189" s="25"/>
      <c r="AF189" s="9"/>
      <c r="AG189" s="25"/>
      <c r="AI189" s="9"/>
      <c r="AJ189" s="25"/>
      <c r="AL189" s="9"/>
      <c r="AM189" s="25"/>
      <c r="AO189" s="25">
        <f t="shared" si="56"/>
        <v>0</v>
      </c>
      <c r="AP189" s="25">
        <f t="shared" si="57"/>
        <v>9.9255583126550864</v>
      </c>
    </row>
    <row r="190" spans="2:42" ht="15.75">
      <c r="B190" s="156" t="s">
        <v>741</v>
      </c>
      <c r="C190" s="155" t="s">
        <v>649</v>
      </c>
      <c r="D190" s="161" t="s">
        <v>492</v>
      </c>
      <c r="E190" s="152">
        <v>1</v>
      </c>
      <c r="F190" s="156">
        <v>17</v>
      </c>
      <c r="G190" s="208">
        <f t="shared" si="58"/>
        <v>17</v>
      </c>
      <c r="H190" s="202">
        <f t="shared" si="53"/>
        <v>4.2183622828784113</v>
      </c>
      <c r="I190" s="161" t="s">
        <v>492</v>
      </c>
      <c r="J190" s="152">
        <v>1</v>
      </c>
      <c r="K190" s="156">
        <v>17</v>
      </c>
      <c r="L190" s="208">
        <f t="shared" si="59"/>
        <v>17</v>
      </c>
      <c r="M190" s="202">
        <f t="shared" si="54"/>
        <v>4.2183622828784113</v>
      </c>
      <c r="N190" s="219">
        <f t="shared" si="55"/>
        <v>8.4367245657568226</v>
      </c>
      <c r="O190" s="157"/>
      <c r="Q190" s="9"/>
      <c r="R190" s="25"/>
      <c r="T190" s="9"/>
      <c r="U190" s="25"/>
      <c r="W190" s="9"/>
      <c r="X190" s="25"/>
      <c r="Z190" s="9"/>
      <c r="AA190" s="25"/>
      <c r="AC190" s="9"/>
      <c r="AD190" s="25"/>
      <c r="AF190" s="9"/>
      <c r="AG190" s="25"/>
      <c r="AI190" s="9"/>
      <c r="AJ190" s="25"/>
      <c r="AL190" s="9"/>
      <c r="AM190" s="25"/>
      <c r="AO190" s="25">
        <f t="shared" si="56"/>
        <v>0</v>
      </c>
      <c r="AP190" s="25">
        <f t="shared" si="57"/>
        <v>8.4367245657568226</v>
      </c>
    </row>
    <row r="191" spans="2:42" ht="15.75">
      <c r="B191" s="156" t="s">
        <v>742</v>
      </c>
      <c r="C191" s="155" t="s">
        <v>653</v>
      </c>
      <c r="D191" s="161" t="s">
        <v>492</v>
      </c>
      <c r="E191" s="161">
        <v>1</v>
      </c>
      <c r="F191" s="162">
        <v>50</v>
      </c>
      <c r="G191" s="208">
        <f t="shared" si="58"/>
        <v>50</v>
      </c>
      <c r="H191" s="202">
        <f t="shared" si="53"/>
        <v>12.406947890818858</v>
      </c>
      <c r="I191" s="161" t="s">
        <v>492</v>
      </c>
      <c r="J191" s="161">
        <v>1</v>
      </c>
      <c r="K191" s="162">
        <v>50</v>
      </c>
      <c r="L191" s="208">
        <f t="shared" si="59"/>
        <v>50</v>
      </c>
      <c r="M191" s="202">
        <f t="shared" si="54"/>
        <v>12.406947890818858</v>
      </c>
      <c r="N191" s="219">
        <f t="shared" si="55"/>
        <v>24.813895781637715</v>
      </c>
      <c r="O191" s="144"/>
      <c r="Q191" s="9"/>
      <c r="R191" s="25"/>
      <c r="T191" s="9"/>
      <c r="U191" s="25"/>
      <c r="W191" s="9"/>
      <c r="X191" s="25"/>
      <c r="Z191" s="9"/>
      <c r="AA191" s="25"/>
      <c r="AC191" s="9"/>
      <c r="AD191" s="25"/>
      <c r="AF191" s="9"/>
      <c r="AG191" s="25"/>
      <c r="AI191" s="9"/>
      <c r="AJ191" s="25"/>
      <c r="AL191" s="9"/>
      <c r="AM191" s="25"/>
      <c r="AO191" s="25">
        <f t="shared" si="56"/>
        <v>0</v>
      </c>
      <c r="AP191" s="25">
        <f t="shared" si="57"/>
        <v>24.813895781637715</v>
      </c>
    </row>
    <row r="192" spans="2:42" ht="15.75">
      <c r="B192" s="156" t="s">
        <v>743</v>
      </c>
      <c r="C192" s="155" t="s">
        <v>621</v>
      </c>
      <c r="D192" s="161" t="s">
        <v>492</v>
      </c>
      <c r="E192" s="161">
        <v>1</v>
      </c>
      <c r="F192" s="162">
        <v>6.8</v>
      </c>
      <c r="G192" s="208">
        <f t="shared" si="58"/>
        <v>6.8</v>
      </c>
      <c r="H192" s="202">
        <f t="shared" si="53"/>
        <v>1.6873449131513647</v>
      </c>
      <c r="I192" s="161" t="s">
        <v>492</v>
      </c>
      <c r="J192" s="161">
        <v>1</v>
      </c>
      <c r="K192" s="162">
        <v>6.8</v>
      </c>
      <c r="L192" s="208">
        <f t="shared" si="59"/>
        <v>6.8</v>
      </c>
      <c r="M192" s="202">
        <f t="shared" si="54"/>
        <v>1.6873449131513647</v>
      </c>
      <c r="N192" s="219">
        <f t="shared" si="55"/>
        <v>3.3746898263027294</v>
      </c>
      <c r="O192" s="144"/>
      <c r="Q192" s="9"/>
      <c r="R192" s="25"/>
      <c r="T192" s="9"/>
      <c r="U192" s="25"/>
      <c r="W192" s="9"/>
      <c r="X192" s="25"/>
      <c r="Z192" s="9"/>
      <c r="AA192" s="25"/>
      <c r="AC192" s="9"/>
      <c r="AD192" s="25"/>
      <c r="AF192" s="9"/>
      <c r="AG192" s="25"/>
      <c r="AI192" s="9"/>
      <c r="AJ192" s="25"/>
      <c r="AL192" s="9"/>
      <c r="AM192" s="25"/>
      <c r="AO192" s="25">
        <f t="shared" si="56"/>
        <v>0</v>
      </c>
      <c r="AP192" s="25">
        <f t="shared" si="57"/>
        <v>3.3746898263027294</v>
      </c>
    </row>
    <row r="193" spans="1:42" ht="15.75">
      <c r="B193" s="156" t="s">
        <v>744</v>
      </c>
      <c r="C193" s="155" t="s">
        <v>626</v>
      </c>
      <c r="D193" s="161" t="s">
        <v>492</v>
      </c>
      <c r="E193" s="161">
        <v>1</v>
      </c>
      <c r="F193" s="162">
        <v>0.75</v>
      </c>
      <c r="G193" s="208">
        <f t="shared" si="58"/>
        <v>0.75</v>
      </c>
      <c r="H193" s="202">
        <f t="shared" si="53"/>
        <v>0.18610421836228286</v>
      </c>
      <c r="I193" s="161" t="s">
        <v>492</v>
      </c>
      <c r="J193" s="161">
        <v>2</v>
      </c>
      <c r="K193" s="162">
        <v>0.75</v>
      </c>
      <c r="L193" s="208">
        <f t="shared" si="59"/>
        <v>1.5</v>
      </c>
      <c r="M193" s="202">
        <f t="shared" si="54"/>
        <v>0.37220843672456572</v>
      </c>
      <c r="N193" s="243">
        <f t="shared" si="55"/>
        <v>0.55831265508684857</v>
      </c>
      <c r="O193" s="144"/>
      <c r="Q193" s="9"/>
      <c r="R193" s="25"/>
      <c r="T193" s="9"/>
      <c r="U193" s="25"/>
      <c r="W193" s="9"/>
      <c r="X193" s="25"/>
      <c r="Z193" s="9"/>
      <c r="AA193" s="25"/>
      <c r="AC193" s="9"/>
      <c r="AD193" s="25"/>
      <c r="AF193" s="9"/>
      <c r="AG193" s="25"/>
      <c r="AI193" s="9"/>
      <c r="AJ193" s="25"/>
      <c r="AL193" s="9"/>
      <c r="AM193" s="25"/>
      <c r="AO193" s="25">
        <f t="shared" si="56"/>
        <v>0</v>
      </c>
      <c r="AP193" s="25">
        <f t="shared" si="57"/>
        <v>0.55831265508684857</v>
      </c>
    </row>
    <row r="194" spans="1:42" ht="15.75">
      <c r="B194" s="52" t="s">
        <v>745</v>
      </c>
      <c r="C194" s="61" t="s">
        <v>657</v>
      </c>
      <c r="D194" s="56" t="s">
        <v>492</v>
      </c>
      <c r="E194" s="56">
        <v>1</v>
      </c>
      <c r="F194" s="63">
        <v>12</v>
      </c>
      <c r="G194" s="53">
        <f t="shared" si="58"/>
        <v>12</v>
      </c>
      <c r="H194" s="202">
        <f t="shared" si="53"/>
        <v>2.9776674937965257</v>
      </c>
      <c r="I194" s="161" t="s">
        <v>492</v>
      </c>
      <c r="J194" s="161">
        <v>1</v>
      </c>
      <c r="K194" s="162">
        <v>12</v>
      </c>
      <c r="L194" s="208">
        <f t="shared" si="59"/>
        <v>12</v>
      </c>
      <c r="M194" s="202">
        <f t="shared" si="54"/>
        <v>2.9776674937965257</v>
      </c>
      <c r="N194" s="219">
        <f t="shared" si="55"/>
        <v>5.9553349875930515</v>
      </c>
      <c r="O194" s="144"/>
      <c r="Q194" s="9"/>
      <c r="R194" s="25"/>
      <c r="T194" s="9"/>
      <c r="U194" s="25"/>
      <c r="W194" s="9"/>
      <c r="X194" s="25"/>
      <c r="Z194" s="9"/>
      <c r="AA194" s="25"/>
      <c r="AC194" s="9"/>
      <c r="AD194" s="25"/>
      <c r="AF194" s="9"/>
      <c r="AG194" s="25"/>
      <c r="AI194" s="9"/>
      <c r="AJ194" s="25"/>
      <c r="AL194" s="9"/>
      <c r="AM194" s="25"/>
      <c r="AO194" s="25">
        <f t="shared" si="56"/>
        <v>0</v>
      </c>
      <c r="AP194" s="25">
        <f t="shared" si="57"/>
        <v>5.9553349875930515</v>
      </c>
    </row>
    <row r="195" spans="1:42" ht="15.75">
      <c r="B195" s="37" t="s">
        <v>746</v>
      </c>
      <c r="C195" s="244" t="s">
        <v>603</v>
      </c>
      <c r="D195" s="231" t="s">
        <v>604</v>
      </c>
      <c r="E195" s="231">
        <v>3</v>
      </c>
      <c r="F195" s="37">
        <v>75</v>
      </c>
      <c r="G195" s="232">
        <f t="shared" si="58"/>
        <v>225</v>
      </c>
      <c r="H195" s="202">
        <f t="shared" si="53"/>
        <v>55.831265508684858</v>
      </c>
      <c r="I195" s="231" t="s">
        <v>604</v>
      </c>
      <c r="J195" s="231">
        <v>3</v>
      </c>
      <c r="K195" s="37">
        <v>75</v>
      </c>
      <c r="L195" s="232">
        <f t="shared" si="59"/>
        <v>225</v>
      </c>
      <c r="M195" s="202">
        <f t="shared" si="54"/>
        <v>55.831265508684858</v>
      </c>
      <c r="N195" s="200">
        <f t="shared" si="55"/>
        <v>111.66253101736972</v>
      </c>
      <c r="O195" s="229"/>
      <c r="Q195" s="9"/>
      <c r="R195" s="25"/>
      <c r="T195" s="9"/>
      <c r="U195" s="25"/>
      <c r="W195" s="9"/>
      <c r="X195" s="25"/>
      <c r="Z195" s="9"/>
      <c r="AA195" s="25"/>
      <c r="AC195" s="9"/>
      <c r="AD195" s="25"/>
      <c r="AF195" s="9"/>
      <c r="AG195" s="25"/>
      <c r="AI195" s="9"/>
      <c r="AJ195" s="25"/>
      <c r="AL195" s="9"/>
      <c r="AM195" s="25"/>
      <c r="AO195" s="25">
        <f t="shared" si="56"/>
        <v>0</v>
      </c>
      <c r="AP195" s="44">
        <f>-AO195</f>
        <v>0</v>
      </c>
    </row>
    <row r="196" spans="1:42" ht="15.75">
      <c r="B196" s="37" t="s">
        <v>747</v>
      </c>
      <c r="C196" s="244" t="s">
        <v>748</v>
      </c>
      <c r="D196" s="231" t="s">
        <v>604</v>
      </c>
      <c r="E196" s="231">
        <v>3</v>
      </c>
      <c r="F196" s="37">
        <v>70</v>
      </c>
      <c r="G196" s="232">
        <f t="shared" si="58"/>
        <v>210</v>
      </c>
      <c r="H196" s="202">
        <f t="shared" si="53"/>
        <v>52.109181141439201</v>
      </c>
      <c r="I196" s="231" t="s">
        <v>604</v>
      </c>
      <c r="J196" s="231">
        <v>3</v>
      </c>
      <c r="K196" s="37">
        <v>70</v>
      </c>
      <c r="L196" s="232">
        <f t="shared" si="59"/>
        <v>210</v>
      </c>
      <c r="M196" s="202">
        <f t="shared" si="54"/>
        <v>52.109181141439201</v>
      </c>
      <c r="N196" s="200">
        <f t="shared" si="55"/>
        <v>104.2183622828784</v>
      </c>
      <c r="O196" s="229"/>
      <c r="Q196" s="9"/>
      <c r="R196" s="25"/>
      <c r="T196" s="9"/>
      <c r="U196" s="25"/>
      <c r="W196" s="9"/>
      <c r="X196" s="25"/>
      <c r="Z196" s="9"/>
      <c r="AA196" s="25"/>
      <c r="AC196" s="9"/>
      <c r="AD196" s="25"/>
      <c r="AF196" s="9"/>
      <c r="AG196" s="25"/>
      <c r="AI196" s="9"/>
      <c r="AJ196" s="25"/>
      <c r="AL196" s="9"/>
      <c r="AM196" s="25"/>
      <c r="AO196" s="25">
        <f t="shared" si="56"/>
        <v>0</v>
      </c>
      <c r="AP196" s="44">
        <f>-AO196</f>
        <v>0</v>
      </c>
    </row>
    <row r="197" spans="1:42" ht="15.75">
      <c r="B197" s="37" t="s">
        <v>749</v>
      </c>
      <c r="C197" s="244" t="s">
        <v>610</v>
      </c>
      <c r="D197" s="231" t="s">
        <v>604</v>
      </c>
      <c r="E197" s="231">
        <v>2</v>
      </c>
      <c r="F197" s="37">
        <v>70</v>
      </c>
      <c r="G197" s="232">
        <f t="shared" si="58"/>
        <v>140</v>
      </c>
      <c r="H197" s="202">
        <f t="shared" si="53"/>
        <v>34.739454094292803</v>
      </c>
      <c r="I197" s="231" t="s">
        <v>604</v>
      </c>
      <c r="J197" s="231">
        <v>2</v>
      </c>
      <c r="K197" s="37">
        <v>70</v>
      </c>
      <c r="L197" s="232">
        <f t="shared" si="59"/>
        <v>140</v>
      </c>
      <c r="M197" s="202">
        <f t="shared" si="54"/>
        <v>34.739454094292803</v>
      </c>
      <c r="N197" s="200">
        <f t="shared" si="55"/>
        <v>69.478908188585606</v>
      </c>
      <c r="O197" s="229"/>
      <c r="Q197" s="9"/>
      <c r="R197" s="25"/>
      <c r="T197" s="9"/>
      <c r="U197" s="25"/>
      <c r="W197" s="9"/>
      <c r="X197" s="25"/>
      <c r="Z197" s="9"/>
      <c r="AA197" s="25"/>
      <c r="AC197" s="9"/>
      <c r="AD197" s="25"/>
      <c r="AF197" s="9"/>
      <c r="AG197" s="25"/>
      <c r="AI197" s="9"/>
      <c r="AJ197" s="25"/>
      <c r="AL197" s="9"/>
      <c r="AM197" s="25"/>
      <c r="AO197" s="25">
        <f t="shared" si="56"/>
        <v>0</v>
      </c>
      <c r="AP197" s="44">
        <f>-AO197</f>
        <v>0</v>
      </c>
    </row>
    <row r="198" spans="1:42" ht="15.75">
      <c r="B198" s="32" t="s">
        <v>750</v>
      </c>
      <c r="C198" s="67" t="s">
        <v>751</v>
      </c>
      <c r="D198" s="68"/>
      <c r="E198" s="68"/>
      <c r="F198" s="68"/>
      <c r="G198" s="68"/>
      <c r="H198" s="68"/>
      <c r="I198" s="69"/>
      <c r="J198" s="69"/>
      <c r="K198" s="69"/>
      <c r="L198" s="70"/>
      <c r="M198" s="69"/>
      <c r="N198" s="69"/>
      <c r="O198" s="245"/>
      <c r="Q198" s="9"/>
      <c r="R198" s="36">
        <f>SUM(R199:R228)</f>
        <v>0</v>
      </c>
      <c r="T198" s="9"/>
      <c r="U198" s="35">
        <f>SUM(U199:U228)</f>
        <v>3141.2655086848631</v>
      </c>
      <c r="W198" s="9"/>
      <c r="X198" s="35">
        <f>SUM(X199:X228)</f>
        <v>595.53349875930519</v>
      </c>
      <c r="Z198" s="9"/>
      <c r="AA198" s="35">
        <f>SUM(AA199:AA228)</f>
        <v>0</v>
      </c>
      <c r="AC198" s="9"/>
      <c r="AD198" s="36">
        <f>SUM(AD199:AD228)</f>
        <v>0</v>
      </c>
      <c r="AF198" s="9"/>
      <c r="AG198" s="36">
        <f>SUM(AG199:AG228)</f>
        <v>0</v>
      </c>
      <c r="AI198" s="9"/>
      <c r="AJ198" s="36">
        <f>SUM(AJ199:AJ228)</f>
        <v>0</v>
      </c>
      <c r="AL198" s="9"/>
      <c r="AM198" s="36">
        <f>SUM(AM199:AM228)</f>
        <v>0</v>
      </c>
      <c r="AO198" s="35">
        <f>SUM(AO199:AO228)</f>
        <v>3736.7990074441682</v>
      </c>
      <c r="AP198" s="35">
        <f>SUM(AP199:AP228)</f>
        <v>2545.732009925558</v>
      </c>
    </row>
    <row r="199" spans="1:42" ht="15.75">
      <c r="B199" s="156" t="s">
        <v>752</v>
      </c>
      <c r="C199" s="178" t="s">
        <v>667</v>
      </c>
      <c r="D199" s="152" t="s">
        <v>400</v>
      </c>
      <c r="E199" s="152">
        <v>0.5</v>
      </c>
      <c r="F199" s="156">
        <v>2500</v>
      </c>
      <c r="G199" s="246">
        <f t="shared" ref="G199:G228" si="60">E199*F199</f>
        <v>1250</v>
      </c>
      <c r="H199" s="164">
        <f t="shared" ref="H199:H228" si="61">G199/$A$5</f>
        <v>310.17369727047145</v>
      </c>
      <c r="I199" s="247" t="s">
        <v>400</v>
      </c>
      <c r="J199" s="161">
        <v>0.5</v>
      </c>
      <c r="K199" s="162">
        <v>2500</v>
      </c>
      <c r="L199" s="208">
        <f t="shared" ref="L199:L228" si="62">J199*K199</f>
        <v>1250</v>
      </c>
      <c r="M199" s="235">
        <f t="shared" ref="M199:M228" si="63">L199/$A$5</f>
        <v>310.17369727047145</v>
      </c>
      <c r="N199" s="181">
        <f t="shared" ref="N199:N228" si="64">H199+M199</f>
        <v>620.3473945409429</v>
      </c>
      <c r="O199" s="144"/>
      <c r="Q199" s="9"/>
      <c r="R199" s="43"/>
      <c r="T199" s="9">
        <f>+G199</f>
        <v>1250</v>
      </c>
      <c r="U199" s="43">
        <f>+T199/$A$5</f>
        <v>310.17369727047145</v>
      </c>
      <c r="W199" s="9"/>
      <c r="X199" s="43"/>
      <c r="Z199" s="9"/>
      <c r="AA199" s="43"/>
      <c r="AC199" s="9"/>
      <c r="AD199" s="43"/>
      <c r="AF199" s="9"/>
      <c r="AG199" s="43"/>
      <c r="AI199" s="9"/>
      <c r="AJ199" s="43"/>
      <c r="AL199" s="9"/>
      <c r="AM199" s="43"/>
      <c r="AO199" s="25">
        <f t="shared" ref="AO199:AO228" si="65">+R199+U199+X199+AA199+AD199+AG199+AJ199+AM199</f>
        <v>310.17369727047145</v>
      </c>
      <c r="AP199" s="25">
        <f>+N199-AO199</f>
        <v>310.17369727047145</v>
      </c>
    </row>
    <row r="200" spans="1:42" ht="15.75">
      <c r="A200" s="238"/>
      <c r="B200" s="37" t="s">
        <v>753</v>
      </c>
      <c r="C200" s="244" t="s">
        <v>1431</v>
      </c>
      <c r="D200" s="248" t="s">
        <v>400</v>
      </c>
      <c r="E200" s="39">
        <v>0.5</v>
      </c>
      <c r="F200" s="40">
        <v>4800</v>
      </c>
      <c r="G200" s="232">
        <f t="shared" si="60"/>
        <v>2400</v>
      </c>
      <c r="H200" s="249">
        <f t="shared" si="61"/>
        <v>595.53349875930519</v>
      </c>
      <c r="I200" s="248" t="s">
        <v>400</v>
      </c>
      <c r="J200" s="39">
        <v>0.5</v>
      </c>
      <c r="K200" s="40">
        <v>4800</v>
      </c>
      <c r="L200" s="41">
        <f t="shared" si="62"/>
        <v>2400</v>
      </c>
      <c r="M200" s="202">
        <f t="shared" si="63"/>
        <v>595.53349875930519</v>
      </c>
      <c r="N200" s="200">
        <f t="shared" si="64"/>
        <v>1191.0669975186104</v>
      </c>
      <c r="O200" s="239"/>
      <c r="Q200" s="9"/>
      <c r="R200" s="25"/>
      <c r="T200" s="9"/>
      <c r="U200" s="25"/>
      <c r="W200" s="402">
        <f>+G200</f>
        <v>2400</v>
      </c>
      <c r="X200" s="43">
        <f>+W200/$A$5</f>
        <v>595.53349875930519</v>
      </c>
      <c r="Z200" s="402"/>
      <c r="AA200" s="43">
        <f>+Z200/$A$5</f>
        <v>0</v>
      </c>
      <c r="AC200" s="402"/>
      <c r="AD200" s="43">
        <f>+AC200/$A$5</f>
        <v>0</v>
      </c>
      <c r="AF200" s="402"/>
      <c r="AG200" s="43">
        <f>+AF200/$A$5</f>
        <v>0</v>
      </c>
      <c r="AI200" s="402"/>
      <c r="AJ200" s="43">
        <f>+AI200/$A$5</f>
        <v>0</v>
      </c>
      <c r="AL200" s="402"/>
      <c r="AM200" s="43">
        <f>+AL200/$A$5</f>
        <v>0</v>
      </c>
      <c r="AO200" s="25">
        <f t="shared" si="65"/>
        <v>595.53349875930519</v>
      </c>
      <c r="AP200" s="44">
        <f>-AO200</f>
        <v>-595.53349875930519</v>
      </c>
    </row>
    <row r="201" spans="1:42" ht="15.75">
      <c r="B201" s="210"/>
      <c r="C201" s="240" t="s">
        <v>489</v>
      </c>
      <c r="D201" s="215" t="s">
        <v>400</v>
      </c>
      <c r="E201" s="215">
        <v>0.5</v>
      </c>
      <c r="F201" s="210">
        <f>4*20*8</f>
        <v>640</v>
      </c>
      <c r="G201" s="216">
        <f t="shared" si="60"/>
        <v>320</v>
      </c>
      <c r="H201" s="249">
        <f t="shared" si="61"/>
        <v>79.404466501240691</v>
      </c>
      <c r="I201" s="215" t="s">
        <v>400</v>
      </c>
      <c r="J201" s="215">
        <v>0.5</v>
      </c>
      <c r="K201" s="210">
        <f>4*20*8</f>
        <v>640</v>
      </c>
      <c r="L201" s="216">
        <f t="shared" si="62"/>
        <v>320</v>
      </c>
      <c r="M201" s="202">
        <f t="shared" si="63"/>
        <v>79.404466501240691</v>
      </c>
      <c r="N201" s="218">
        <f t="shared" si="64"/>
        <v>158.80893300248138</v>
      </c>
      <c r="O201" s="157"/>
      <c r="Q201" s="9"/>
      <c r="R201" s="43"/>
      <c r="T201" s="9">
        <f t="shared" ref="T201:T226" si="66">+G201</f>
        <v>320</v>
      </c>
      <c r="U201" s="43">
        <f t="shared" ref="U201:U226" si="67">+T201/$A$5</f>
        <v>79.404466501240691</v>
      </c>
      <c r="W201" s="9"/>
      <c r="X201" s="43"/>
      <c r="Z201" s="9"/>
      <c r="AA201" s="43"/>
      <c r="AC201" s="9"/>
      <c r="AD201" s="43"/>
      <c r="AF201" s="9"/>
      <c r="AG201" s="43"/>
      <c r="AI201" s="9"/>
      <c r="AJ201" s="43"/>
      <c r="AL201" s="9"/>
      <c r="AM201" s="43"/>
      <c r="AO201" s="25">
        <f t="shared" si="65"/>
        <v>79.404466501240691</v>
      </c>
      <c r="AP201" s="25">
        <f t="shared" ref="AP201:AP226" si="68">+N201-AO201</f>
        <v>79.404466501240691</v>
      </c>
    </row>
    <row r="202" spans="1:42" ht="15.75">
      <c r="A202" s="220"/>
      <c r="B202" s="156" t="s">
        <v>754</v>
      </c>
      <c r="C202" s="178" t="s">
        <v>755</v>
      </c>
      <c r="D202" s="161" t="s">
        <v>492</v>
      </c>
      <c r="E202" s="161">
        <v>0.5</v>
      </c>
      <c r="F202" s="162">
        <v>80</v>
      </c>
      <c r="G202" s="208">
        <f t="shared" si="60"/>
        <v>40</v>
      </c>
      <c r="H202" s="249">
        <f t="shared" si="61"/>
        <v>9.9255583126550864</v>
      </c>
      <c r="I202" s="161" t="s">
        <v>492</v>
      </c>
      <c r="J202" s="161">
        <v>0.5</v>
      </c>
      <c r="K202" s="162">
        <v>80</v>
      </c>
      <c r="L202" s="208">
        <f t="shared" si="62"/>
        <v>40</v>
      </c>
      <c r="M202" s="202">
        <f t="shared" si="63"/>
        <v>9.9255583126550864</v>
      </c>
      <c r="N202" s="219">
        <f t="shared" si="64"/>
        <v>19.851116625310173</v>
      </c>
      <c r="O202" s="144"/>
      <c r="Q202" s="9"/>
      <c r="R202" s="43"/>
      <c r="T202" s="402">
        <f t="shared" si="66"/>
        <v>40</v>
      </c>
      <c r="U202" s="43">
        <f t="shared" si="67"/>
        <v>9.9255583126550864</v>
      </c>
      <c r="W202" s="9"/>
      <c r="X202" s="43"/>
      <c r="Z202" s="9"/>
      <c r="AA202" s="43"/>
      <c r="AC202" s="9"/>
      <c r="AD202" s="43"/>
      <c r="AF202" s="9"/>
      <c r="AG202" s="43"/>
      <c r="AI202" s="9"/>
      <c r="AJ202" s="43"/>
      <c r="AL202" s="9"/>
      <c r="AM202" s="43"/>
      <c r="AO202" s="25">
        <f t="shared" si="65"/>
        <v>9.9255583126550864</v>
      </c>
      <c r="AP202" s="25">
        <f t="shared" si="68"/>
        <v>9.9255583126550864</v>
      </c>
    </row>
    <row r="203" spans="1:42" ht="15.75">
      <c r="A203" s="220"/>
      <c r="B203" s="156" t="s">
        <v>757</v>
      </c>
      <c r="C203" s="178" t="s">
        <v>758</v>
      </c>
      <c r="D203" s="161" t="s">
        <v>492</v>
      </c>
      <c r="E203" s="152">
        <v>1</v>
      </c>
      <c r="F203" s="156">
        <v>140</v>
      </c>
      <c r="G203" s="208">
        <f t="shared" si="60"/>
        <v>140</v>
      </c>
      <c r="H203" s="249">
        <f t="shared" si="61"/>
        <v>34.739454094292803</v>
      </c>
      <c r="I203" s="161" t="s">
        <v>492</v>
      </c>
      <c r="J203" s="152">
        <v>1</v>
      </c>
      <c r="K203" s="156">
        <v>140</v>
      </c>
      <c r="L203" s="208">
        <f t="shared" si="62"/>
        <v>140</v>
      </c>
      <c r="M203" s="202">
        <f t="shared" si="63"/>
        <v>34.739454094292803</v>
      </c>
      <c r="N203" s="219">
        <f t="shared" si="64"/>
        <v>69.478908188585606</v>
      </c>
      <c r="O203" s="157"/>
      <c r="Q203" s="9"/>
      <c r="R203" s="43"/>
      <c r="T203" s="402">
        <f t="shared" si="66"/>
        <v>140</v>
      </c>
      <c r="U203" s="43">
        <f t="shared" si="67"/>
        <v>34.739454094292803</v>
      </c>
      <c r="W203" s="9"/>
      <c r="X203" s="43"/>
      <c r="Z203" s="9"/>
      <c r="AA203" s="43"/>
      <c r="AC203" s="9"/>
      <c r="AD203" s="43"/>
      <c r="AF203" s="9"/>
      <c r="AG203" s="43"/>
      <c r="AI203" s="9"/>
      <c r="AJ203" s="43"/>
      <c r="AL203" s="9"/>
      <c r="AM203" s="43"/>
      <c r="AO203" s="25">
        <f t="shared" si="65"/>
        <v>34.739454094292803</v>
      </c>
      <c r="AP203" s="25">
        <f t="shared" si="68"/>
        <v>34.739454094292803</v>
      </c>
    </row>
    <row r="204" spans="1:42" ht="15.75">
      <c r="A204" s="220"/>
      <c r="B204" s="156" t="s">
        <v>759</v>
      </c>
      <c r="C204" s="178" t="s">
        <v>760</v>
      </c>
      <c r="D204" s="161" t="s">
        <v>492</v>
      </c>
      <c r="E204" s="161">
        <v>10</v>
      </c>
      <c r="F204" s="162">
        <v>28</v>
      </c>
      <c r="G204" s="208">
        <f t="shared" si="60"/>
        <v>280</v>
      </c>
      <c r="H204" s="249">
        <f t="shared" si="61"/>
        <v>69.478908188585606</v>
      </c>
      <c r="I204" s="161" t="s">
        <v>492</v>
      </c>
      <c r="J204" s="161">
        <v>10</v>
      </c>
      <c r="K204" s="162">
        <v>28</v>
      </c>
      <c r="L204" s="208">
        <f t="shared" si="62"/>
        <v>280</v>
      </c>
      <c r="M204" s="202">
        <f t="shared" si="63"/>
        <v>69.478908188585606</v>
      </c>
      <c r="N204" s="219">
        <f t="shared" si="64"/>
        <v>138.95781637717121</v>
      </c>
      <c r="O204" s="144"/>
      <c r="Q204" s="9"/>
      <c r="R204" s="43"/>
      <c r="T204" s="402">
        <f t="shared" si="66"/>
        <v>280</v>
      </c>
      <c r="U204" s="43">
        <f t="shared" si="67"/>
        <v>69.478908188585606</v>
      </c>
      <c r="W204" s="9"/>
      <c r="X204" s="43"/>
      <c r="Z204" s="9"/>
      <c r="AA204" s="43"/>
      <c r="AC204" s="9"/>
      <c r="AD204" s="43"/>
      <c r="AF204" s="9"/>
      <c r="AG204" s="43"/>
      <c r="AI204" s="9"/>
      <c r="AJ204" s="43"/>
      <c r="AL204" s="9"/>
      <c r="AM204" s="43"/>
      <c r="AO204" s="25">
        <f t="shared" si="65"/>
        <v>69.478908188585606</v>
      </c>
      <c r="AP204" s="25">
        <f t="shared" si="68"/>
        <v>69.478908188585606</v>
      </c>
    </row>
    <row r="205" spans="1:42" ht="15.75">
      <c r="B205" s="156" t="s">
        <v>761</v>
      </c>
      <c r="C205" s="178" t="s">
        <v>762</v>
      </c>
      <c r="D205" s="161" t="s">
        <v>492</v>
      </c>
      <c r="E205" s="161">
        <v>1</v>
      </c>
      <c r="F205" s="162">
        <v>28</v>
      </c>
      <c r="G205" s="208">
        <f t="shared" si="60"/>
        <v>28</v>
      </c>
      <c r="H205" s="249">
        <f t="shared" si="61"/>
        <v>6.9478908188585606</v>
      </c>
      <c r="I205" s="161" t="s">
        <v>492</v>
      </c>
      <c r="J205" s="161">
        <v>1</v>
      </c>
      <c r="K205" s="162">
        <v>28</v>
      </c>
      <c r="L205" s="208">
        <f t="shared" si="62"/>
        <v>28</v>
      </c>
      <c r="M205" s="202">
        <f t="shared" si="63"/>
        <v>6.9478908188585606</v>
      </c>
      <c r="N205" s="219">
        <f t="shared" si="64"/>
        <v>13.895781637717121</v>
      </c>
      <c r="O205" s="144"/>
      <c r="Q205" s="9"/>
      <c r="R205" s="43"/>
      <c r="T205" s="402">
        <f t="shared" si="66"/>
        <v>28</v>
      </c>
      <c r="U205" s="43">
        <f t="shared" si="67"/>
        <v>6.9478908188585606</v>
      </c>
      <c r="W205" s="9"/>
      <c r="X205" s="43"/>
      <c r="Z205" s="9"/>
      <c r="AA205" s="43"/>
      <c r="AC205" s="9"/>
      <c r="AD205" s="43"/>
      <c r="AF205" s="9"/>
      <c r="AG205" s="43"/>
      <c r="AI205" s="9"/>
      <c r="AJ205" s="43"/>
      <c r="AL205" s="9"/>
      <c r="AM205" s="43"/>
      <c r="AO205" s="25">
        <f t="shared" si="65"/>
        <v>6.9478908188585606</v>
      </c>
      <c r="AP205" s="25">
        <f t="shared" si="68"/>
        <v>6.9478908188585606</v>
      </c>
    </row>
    <row r="206" spans="1:42" ht="15.75">
      <c r="B206" s="156" t="s">
        <v>763</v>
      </c>
      <c r="C206" s="178" t="s">
        <v>764</v>
      </c>
      <c r="D206" s="161" t="s">
        <v>492</v>
      </c>
      <c r="E206" s="161">
        <v>1</v>
      </c>
      <c r="F206" s="162">
        <v>28</v>
      </c>
      <c r="G206" s="208">
        <f t="shared" si="60"/>
        <v>28</v>
      </c>
      <c r="H206" s="249">
        <f t="shared" si="61"/>
        <v>6.9478908188585606</v>
      </c>
      <c r="I206" s="161" t="s">
        <v>492</v>
      </c>
      <c r="J206" s="161">
        <v>1</v>
      </c>
      <c r="K206" s="162">
        <v>28</v>
      </c>
      <c r="L206" s="208">
        <f t="shared" si="62"/>
        <v>28</v>
      </c>
      <c r="M206" s="202">
        <f t="shared" si="63"/>
        <v>6.9478908188585606</v>
      </c>
      <c r="N206" s="219">
        <f t="shared" si="64"/>
        <v>13.895781637717121</v>
      </c>
      <c r="O206" s="144"/>
      <c r="Q206" s="9"/>
      <c r="R206" s="43"/>
      <c r="T206" s="402">
        <f t="shared" si="66"/>
        <v>28</v>
      </c>
      <c r="U206" s="43">
        <f t="shared" si="67"/>
        <v>6.9478908188585606</v>
      </c>
      <c r="W206" s="9"/>
      <c r="X206" s="43"/>
      <c r="Z206" s="9"/>
      <c r="AA206" s="43"/>
      <c r="AC206" s="9"/>
      <c r="AD206" s="43"/>
      <c r="AF206" s="9"/>
      <c r="AG206" s="43"/>
      <c r="AI206" s="9"/>
      <c r="AJ206" s="43"/>
      <c r="AL206" s="9"/>
      <c r="AM206" s="43"/>
      <c r="AO206" s="25">
        <f t="shared" si="65"/>
        <v>6.9478908188585606</v>
      </c>
      <c r="AP206" s="25">
        <f t="shared" si="68"/>
        <v>6.9478908188585606</v>
      </c>
    </row>
    <row r="207" spans="1:42" ht="15.75">
      <c r="B207" s="156" t="s">
        <v>765</v>
      </c>
      <c r="C207" s="178" t="s">
        <v>766</v>
      </c>
      <c r="D207" s="161" t="s">
        <v>492</v>
      </c>
      <c r="E207" s="161">
        <v>5</v>
      </c>
      <c r="F207" s="162">
        <v>28</v>
      </c>
      <c r="G207" s="208">
        <f t="shared" si="60"/>
        <v>140</v>
      </c>
      <c r="H207" s="249">
        <f t="shared" si="61"/>
        <v>34.739454094292803</v>
      </c>
      <c r="I207" s="161" t="s">
        <v>492</v>
      </c>
      <c r="J207" s="161">
        <v>5</v>
      </c>
      <c r="K207" s="162">
        <v>28</v>
      </c>
      <c r="L207" s="208">
        <f t="shared" si="62"/>
        <v>140</v>
      </c>
      <c r="M207" s="202">
        <f t="shared" si="63"/>
        <v>34.739454094292803</v>
      </c>
      <c r="N207" s="219">
        <f t="shared" si="64"/>
        <v>69.478908188585606</v>
      </c>
      <c r="O207" s="144"/>
      <c r="Q207" s="9"/>
      <c r="R207" s="43"/>
      <c r="T207" s="402">
        <f t="shared" si="66"/>
        <v>140</v>
      </c>
      <c r="U207" s="43">
        <f t="shared" si="67"/>
        <v>34.739454094292803</v>
      </c>
      <c r="W207" s="9"/>
      <c r="X207" s="43"/>
      <c r="Z207" s="9"/>
      <c r="AA207" s="43"/>
      <c r="AC207" s="9"/>
      <c r="AD207" s="43"/>
      <c r="AF207" s="9"/>
      <c r="AG207" s="43"/>
      <c r="AI207" s="9"/>
      <c r="AJ207" s="43"/>
      <c r="AL207" s="9"/>
      <c r="AM207" s="43"/>
      <c r="AO207" s="25">
        <f t="shared" si="65"/>
        <v>34.739454094292803</v>
      </c>
      <c r="AP207" s="25">
        <f t="shared" si="68"/>
        <v>34.739454094292803</v>
      </c>
    </row>
    <row r="208" spans="1:42" ht="15.75">
      <c r="B208" s="156" t="s">
        <v>767</v>
      </c>
      <c r="C208" s="178" t="s">
        <v>548</v>
      </c>
      <c r="D208" s="161" t="s">
        <v>492</v>
      </c>
      <c r="E208" s="152">
        <v>3</v>
      </c>
      <c r="F208" s="156">
        <v>7</v>
      </c>
      <c r="G208" s="208">
        <f t="shared" si="60"/>
        <v>21</v>
      </c>
      <c r="H208" s="249">
        <f t="shared" si="61"/>
        <v>5.2109181141439205</v>
      </c>
      <c r="I208" s="161" t="s">
        <v>492</v>
      </c>
      <c r="J208" s="152">
        <v>3</v>
      </c>
      <c r="K208" s="156">
        <v>7</v>
      </c>
      <c r="L208" s="208">
        <f t="shared" si="62"/>
        <v>21</v>
      </c>
      <c r="M208" s="202">
        <f t="shared" si="63"/>
        <v>5.2109181141439205</v>
      </c>
      <c r="N208" s="219">
        <f t="shared" si="64"/>
        <v>10.421836228287841</v>
      </c>
      <c r="O208" s="157"/>
      <c r="Q208" s="9"/>
      <c r="R208" s="43"/>
      <c r="T208" s="402">
        <f t="shared" si="66"/>
        <v>21</v>
      </c>
      <c r="U208" s="43">
        <f t="shared" si="67"/>
        <v>5.2109181141439205</v>
      </c>
      <c r="W208" s="9"/>
      <c r="X208" s="43"/>
      <c r="Z208" s="9"/>
      <c r="AA208" s="43"/>
      <c r="AC208" s="9"/>
      <c r="AD208" s="43"/>
      <c r="AF208" s="9"/>
      <c r="AG208" s="43"/>
      <c r="AI208" s="9"/>
      <c r="AJ208" s="43"/>
      <c r="AL208" s="9"/>
      <c r="AM208" s="43"/>
      <c r="AO208" s="25">
        <f t="shared" si="65"/>
        <v>5.2109181141439205</v>
      </c>
      <c r="AP208" s="25">
        <f t="shared" si="68"/>
        <v>5.2109181141439205</v>
      </c>
    </row>
    <row r="209" spans="1:42" ht="15.75">
      <c r="B209" s="156" t="s">
        <v>768</v>
      </c>
      <c r="C209" s="178" t="s">
        <v>769</v>
      </c>
      <c r="D209" s="161" t="s">
        <v>492</v>
      </c>
      <c r="E209" s="161">
        <v>1</v>
      </c>
      <c r="F209" s="162">
        <v>6.5</v>
      </c>
      <c r="G209" s="208">
        <f t="shared" si="60"/>
        <v>6.5</v>
      </c>
      <c r="H209" s="249">
        <f t="shared" si="61"/>
        <v>1.6129032258064515</v>
      </c>
      <c r="I209" s="161" t="s">
        <v>492</v>
      </c>
      <c r="J209" s="161">
        <v>1</v>
      </c>
      <c r="K209" s="162">
        <v>6.5</v>
      </c>
      <c r="L209" s="208">
        <f t="shared" si="62"/>
        <v>6.5</v>
      </c>
      <c r="M209" s="202">
        <f t="shared" si="63"/>
        <v>1.6129032258064515</v>
      </c>
      <c r="N209" s="219">
        <f t="shared" si="64"/>
        <v>3.225806451612903</v>
      </c>
      <c r="O209" s="144"/>
      <c r="Q209" s="9"/>
      <c r="R209" s="43"/>
      <c r="T209" s="402">
        <f t="shared" si="66"/>
        <v>6.5</v>
      </c>
      <c r="U209" s="43">
        <f t="shared" si="67"/>
        <v>1.6129032258064515</v>
      </c>
      <c r="W209" s="9"/>
      <c r="X209" s="43"/>
      <c r="Z209" s="9"/>
      <c r="AA209" s="43"/>
      <c r="AC209" s="9"/>
      <c r="AD209" s="43"/>
      <c r="AF209" s="9"/>
      <c r="AG209" s="43"/>
      <c r="AI209" s="9"/>
      <c r="AJ209" s="43"/>
      <c r="AL209" s="9"/>
      <c r="AM209" s="43"/>
      <c r="AO209" s="25">
        <f t="shared" si="65"/>
        <v>1.6129032258064515</v>
      </c>
      <c r="AP209" s="25">
        <f t="shared" si="68"/>
        <v>1.6129032258064515</v>
      </c>
    </row>
    <row r="210" spans="1:42" ht="15.75">
      <c r="B210" s="156" t="s">
        <v>770</v>
      </c>
      <c r="C210" s="178" t="s">
        <v>771</v>
      </c>
      <c r="D210" s="161" t="s">
        <v>492</v>
      </c>
      <c r="E210" s="161">
        <v>10</v>
      </c>
      <c r="F210" s="162">
        <v>5.5</v>
      </c>
      <c r="G210" s="208">
        <f t="shared" si="60"/>
        <v>55</v>
      </c>
      <c r="H210" s="249">
        <f t="shared" si="61"/>
        <v>13.647642679900743</v>
      </c>
      <c r="I210" s="161" t="s">
        <v>492</v>
      </c>
      <c r="J210" s="161">
        <v>10</v>
      </c>
      <c r="K210" s="162">
        <v>5.5</v>
      </c>
      <c r="L210" s="208">
        <f t="shared" si="62"/>
        <v>55</v>
      </c>
      <c r="M210" s="202">
        <f t="shared" si="63"/>
        <v>13.647642679900743</v>
      </c>
      <c r="N210" s="219">
        <f t="shared" si="64"/>
        <v>27.295285359801486</v>
      </c>
      <c r="O210" s="144"/>
      <c r="Q210" s="9"/>
      <c r="R210" s="43"/>
      <c r="T210" s="402">
        <f t="shared" si="66"/>
        <v>55</v>
      </c>
      <c r="U210" s="43">
        <f t="shared" si="67"/>
        <v>13.647642679900743</v>
      </c>
      <c r="W210" s="9"/>
      <c r="X210" s="43"/>
      <c r="Z210" s="9"/>
      <c r="AA210" s="43"/>
      <c r="AC210" s="9"/>
      <c r="AD210" s="43"/>
      <c r="AF210" s="9"/>
      <c r="AG210" s="43"/>
      <c r="AI210" s="9"/>
      <c r="AJ210" s="43"/>
      <c r="AL210" s="9"/>
      <c r="AM210" s="43"/>
      <c r="AO210" s="25">
        <f t="shared" si="65"/>
        <v>13.647642679900743</v>
      </c>
      <c r="AP210" s="25">
        <f t="shared" si="68"/>
        <v>13.647642679900743</v>
      </c>
    </row>
    <row r="211" spans="1:42" ht="15.75">
      <c r="B211" s="156" t="s">
        <v>772</v>
      </c>
      <c r="C211" s="178" t="s">
        <v>556</v>
      </c>
      <c r="D211" s="161" t="s">
        <v>492</v>
      </c>
      <c r="E211" s="161">
        <v>10</v>
      </c>
      <c r="F211" s="162">
        <v>33.5</v>
      </c>
      <c r="G211" s="208">
        <f t="shared" si="60"/>
        <v>335</v>
      </c>
      <c r="H211" s="249">
        <f t="shared" si="61"/>
        <v>83.126550868486348</v>
      </c>
      <c r="I211" s="161" t="s">
        <v>492</v>
      </c>
      <c r="J211" s="161">
        <v>10</v>
      </c>
      <c r="K211" s="162">
        <v>33.5</v>
      </c>
      <c r="L211" s="208">
        <f t="shared" si="62"/>
        <v>335</v>
      </c>
      <c r="M211" s="202">
        <f t="shared" si="63"/>
        <v>83.126550868486348</v>
      </c>
      <c r="N211" s="219">
        <f t="shared" si="64"/>
        <v>166.2531017369727</v>
      </c>
      <c r="O211" s="144"/>
      <c r="Q211" s="9"/>
      <c r="R211" s="43"/>
      <c r="T211" s="402">
        <f t="shared" si="66"/>
        <v>335</v>
      </c>
      <c r="U211" s="43">
        <f t="shared" si="67"/>
        <v>83.126550868486348</v>
      </c>
      <c r="W211" s="9"/>
      <c r="X211" s="43"/>
      <c r="Z211" s="9"/>
      <c r="AA211" s="43"/>
      <c r="AC211" s="9"/>
      <c r="AD211" s="43"/>
      <c r="AF211" s="9"/>
      <c r="AG211" s="43"/>
      <c r="AI211" s="9"/>
      <c r="AJ211" s="43"/>
      <c r="AL211" s="9"/>
      <c r="AM211" s="43"/>
      <c r="AO211" s="25">
        <f t="shared" si="65"/>
        <v>83.126550868486348</v>
      </c>
      <c r="AP211" s="25">
        <f t="shared" si="68"/>
        <v>83.126550868486348</v>
      </c>
    </row>
    <row r="212" spans="1:42" ht="15.75">
      <c r="B212" s="156" t="s">
        <v>773</v>
      </c>
      <c r="C212" s="178" t="s">
        <v>774</v>
      </c>
      <c r="D212" s="161" t="s">
        <v>492</v>
      </c>
      <c r="E212" s="152">
        <v>2</v>
      </c>
      <c r="F212" s="156">
        <v>30</v>
      </c>
      <c r="G212" s="208">
        <f t="shared" si="60"/>
        <v>60</v>
      </c>
      <c r="H212" s="249">
        <f t="shared" si="61"/>
        <v>14.888337468982629</v>
      </c>
      <c r="I212" s="161" t="s">
        <v>492</v>
      </c>
      <c r="J212" s="152">
        <v>2</v>
      </c>
      <c r="K212" s="156">
        <v>30</v>
      </c>
      <c r="L212" s="208">
        <f t="shared" si="62"/>
        <v>60</v>
      </c>
      <c r="M212" s="202">
        <f t="shared" si="63"/>
        <v>14.888337468982629</v>
      </c>
      <c r="N212" s="219">
        <f t="shared" si="64"/>
        <v>29.776674937965257</v>
      </c>
      <c r="O212" s="157"/>
      <c r="Q212" s="9"/>
      <c r="R212" s="43"/>
      <c r="T212" s="402">
        <f t="shared" si="66"/>
        <v>60</v>
      </c>
      <c r="U212" s="43">
        <f t="shared" si="67"/>
        <v>14.888337468982629</v>
      </c>
      <c r="W212" s="9"/>
      <c r="X212" s="43"/>
      <c r="Z212" s="9"/>
      <c r="AA212" s="43"/>
      <c r="AC212" s="9"/>
      <c r="AD212" s="43"/>
      <c r="AF212" s="9"/>
      <c r="AG212" s="43"/>
      <c r="AI212" s="9"/>
      <c r="AJ212" s="43"/>
      <c r="AL212" s="9"/>
      <c r="AM212" s="43"/>
      <c r="AO212" s="25">
        <f t="shared" si="65"/>
        <v>14.888337468982629</v>
      </c>
      <c r="AP212" s="25">
        <f t="shared" si="68"/>
        <v>14.888337468982629</v>
      </c>
    </row>
    <row r="213" spans="1:42" ht="15.75">
      <c r="B213" s="156" t="s">
        <v>775</v>
      </c>
      <c r="C213" s="178" t="s">
        <v>776</v>
      </c>
      <c r="D213" s="161" t="s">
        <v>492</v>
      </c>
      <c r="E213" s="161">
        <v>4</v>
      </c>
      <c r="F213" s="162">
        <v>91.95</v>
      </c>
      <c r="G213" s="208">
        <f t="shared" si="60"/>
        <v>367.8</v>
      </c>
      <c r="H213" s="249">
        <f t="shared" si="61"/>
        <v>91.265508684863519</v>
      </c>
      <c r="I213" s="161" t="s">
        <v>492</v>
      </c>
      <c r="J213" s="161">
        <v>4</v>
      </c>
      <c r="K213" s="162">
        <v>91.95</v>
      </c>
      <c r="L213" s="208">
        <f t="shared" si="62"/>
        <v>367.8</v>
      </c>
      <c r="M213" s="202">
        <f t="shared" si="63"/>
        <v>91.265508684863519</v>
      </c>
      <c r="N213" s="219">
        <f t="shared" si="64"/>
        <v>182.53101736972704</v>
      </c>
      <c r="O213" s="144"/>
      <c r="Q213" s="9"/>
      <c r="R213" s="43"/>
      <c r="T213" s="402">
        <f t="shared" si="66"/>
        <v>367.8</v>
      </c>
      <c r="U213" s="43">
        <f t="shared" si="67"/>
        <v>91.265508684863519</v>
      </c>
      <c r="W213" s="9"/>
      <c r="X213" s="43"/>
      <c r="Z213" s="9"/>
      <c r="AA213" s="43"/>
      <c r="AC213" s="9"/>
      <c r="AD213" s="43"/>
      <c r="AF213" s="9"/>
      <c r="AG213" s="43"/>
      <c r="AI213" s="9"/>
      <c r="AJ213" s="43"/>
      <c r="AL213" s="9"/>
      <c r="AM213" s="43"/>
      <c r="AO213" s="25">
        <f t="shared" si="65"/>
        <v>91.265508684863519</v>
      </c>
      <c r="AP213" s="25">
        <f t="shared" si="68"/>
        <v>91.265508684863519</v>
      </c>
    </row>
    <row r="214" spans="1:42" ht="15.75">
      <c r="B214" s="156" t="s">
        <v>777</v>
      </c>
      <c r="C214" s="178" t="s">
        <v>778</v>
      </c>
      <c r="D214" s="161" t="s">
        <v>492</v>
      </c>
      <c r="E214" s="161">
        <v>1</v>
      </c>
      <c r="F214" s="162">
        <v>170</v>
      </c>
      <c r="G214" s="208">
        <f t="shared" si="60"/>
        <v>170</v>
      </c>
      <c r="H214" s="249">
        <f t="shared" si="61"/>
        <v>42.183622828784117</v>
      </c>
      <c r="I214" s="161" t="s">
        <v>492</v>
      </c>
      <c r="J214" s="161">
        <v>1</v>
      </c>
      <c r="K214" s="162">
        <v>170</v>
      </c>
      <c r="L214" s="208">
        <f t="shared" si="62"/>
        <v>170</v>
      </c>
      <c r="M214" s="202">
        <f t="shared" si="63"/>
        <v>42.183622828784117</v>
      </c>
      <c r="N214" s="219">
        <f t="shared" si="64"/>
        <v>84.367245657568233</v>
      </c>
      <c r="O214" s="144"/>
      <c r="Q214" s="9"/>
      <c r="R214" s="43"/>
      <c r="T214" s="402">
        <f t="shared" si="66"/>
        <v>170</v>
      </c>
      <c r="U214" s="43">
        <f t="shared" si="67"/>
        <v>42.183622828784117</v>
      </c>
      <c r="W214" s="9"/>
      <c r="X214" s="43"/>
      <c r="Z214" s="9"/>
      <c r="AA214" s="43"/>
      <c r="AC214" s="9"/>
      <c r="AD214" s="43"/>
      <c r="AF214" s="9"/>
      <c r="AG214" s="43"/>
      <c r="AI214" s="9"/>
      <c r="AJ214" s="43"/>
      <c r="AL214" s="9"/>
      <c r="AM214" s="43"/>
      <c r="AO214" s="25">
        <f t="shared" si="65"/>
        <v>42.183622828784117</v>
      </c>
      <c r="AP214" s="25">
        <f t="shared" si="68"/>
        <v>42.183622828784117</v>
      </c>
    </row>
    <row r="215" spans="1:42" ht="15.75">
      <c r="B215" s="156" t="s">
        <v>779</v>
      </c>
      <c r="C215" s="178" t="s">
        <v>780</v>
      </c>
      <c r="D215" s="161" t="s">
        <v>492</v>
      </c>
      <c r="E215" s="161">
        <v>20</v>
      </c>
      <c r="F215" s="162">
        <v>22</v>
      </c>
      <c r="G215" s="208">
        <f t="shared" si="60"/>
        <v>440</v>
      </c>
      <c r="H215" s="249">
        <f t="shared" si="61"/>
        <v>109.18114143920594</v>
      </c>
      <c r="I215" s="161" t="s">
        <v>492</v>
      </c>
      <c r="J215" s="161">
        <v>20</v>
      </c>
      <c r="K215" s="162">
        <v>22</v>
      </c>
      <c r="L215" s="208">
        <f t="shared" si="62"/>
        <v>440</v>
      </c>
      <c r="M215" s="202">
        <f t="shared" si="63"/>
        <v>109.18114143920594</v>
      </c>
      <c r="N215" s="219">
        <f t="shared" si="64"/>
        <v>218.36228287841189</v>
      </c>
      <c r="O215" s="144"/>
      <c r="P215" s="389"/>
      <c r="Q215" s="9"/>
      <c r="R215" s="43"/>
      <c r="S215" s="389"/>
      <c r="T215" s="402">
        <f t="shared" si="66"/>
        <v>440</v>
      </c>
      <c r="U215" s="43">
        <f t="shared" si="67"/>
        <v>109.18114143920594</v>
      </c>
      <c r="W215" s="9"/>
      <c r="X215" s="43"/>
      <c r="Z215" s="9"/>
      <c r="AA215" s="43"/>
      <c r="AC215" s="9"/>
      <c r="AD215" s="43"/>
      <c r="AF215" s="9"/>
      <c r="AG215" s="43"/>
      <c r="AI215" s="9"/>
      <c r="AJ215" s="43"/>
      <c r="AL215" s="9"/>
      <c r="AM215" s="43"/>
      <c r="AO215" s="25">
        <f t="shared" si="65"/>
        <v>109.18114143920594</v>
      </c>
      <c r="AP215" s="25">
        <f t="shared" si="68"/>
        <v>109.18114143920594</v>
      </c>
    </row>
    <row r="216" spans="1:42" ht="15.75">
      <c r="B216" s="156" t="s">
        <v>781</v>
      </c>
      <c r="C216" s="178" t="s">
        <v>782</v>
      </c>
      <c r="D216" s="161" t="s">
        <v>492</v>
      </c>
      <c r="E216" s="161">
        <v>10</v>
      </c>
      <c r="F216" s="162">
        <v>19</v>
      </c>
      <c r="G216" s="208">
        <f t="shared" si="60"/>
        <v>190</v>
      </c>
      <c r="H216" s="249">
        <f t="shared" si="61"/>
        <v>47.146401985111659</v>
      </c>
      <c r="I216" s="161" t="s">
        <v>492</v>
      </c>
      <c r="J216" s="161">
        <v>10</v>
      </c>
      <c r="K216" s="162">
        <v>19</v>
      </c>
      <c r="L216" s="208">
        <f t="shared" si="62"/>
        <v>190</v>
      </c>
      <c r="M216" s="202">
        <f t="shared" si="63"/>
        <v>47.146401985111659</v>
      </c>
      <c r="N216" s="219">
        <f t="shared" si="64"/>
        <v>94.292803970223318</v>
      </c>
      <c r="O216" s="144"/>
      <c r="Q216" s="9"/>
      <c r="R216" s="43"/>
      <c r="T216" s="402">
        <f t="shared" si="66"/>
        <v>190</v>
      </c>
      <c r="U216" s="43">
        <f t="shared" si="67"/>
        <v>47.146401985111659</v>
      </c>
      <c r="W216" s="9"/>
      <c r="X216" s="43"/>
      <c r="Z216" s="9"/>
      <c r="AA216" s="43"/>
      <c r="AC216" s="9"/>
      <c r="AD216" s="43"/>
      <c r="AF216" s="9"/>
      <c r="AG216" s="43"/>
      <c r="AI216" s="9"/>
      <c r="AJ216" s="43"/>
      <c r="AL216" s="9"/>
      <c r="AM216" s="43"/>
      <c r="AO216" s="25">
        <f t="shared" si="65"/>
        <v>47.146401985111659</v>
      </c>
      <c r="AP216" s="25">
        <f t="shared" si="68"/>
        <v>47.146401985111659</v>
      </c>
    </row>
    <row r="217" spans="1:42" ht="15.75">
      <c r="B217" s="156" t="s">
        <v>783</v>
      </c>
      <c r="C217" s="178" t="s">
        <v>784</v>
      </c>
      <c r="D217" s="161" t="s">
        <v>492</v>
      </c>
      <c r="E217" s="152">
        <v>1</v>
      </c>
      <c r="F217" s="156">
        <v>300</v>
      </c>
      <c r="G217" s="246">
        <f t="shared" si="60"/>
        <v>300</v>
      </c>
      <c r="H217" s="249">
        <f t="shared" si="61"/>
        <v>74.441687344913149</v>
      </c>
      <c r="I217" s="161" t="s">
        <v>492</v>
      </c>
      <c r="J217" s="152">
        <v>1</v>
      </c>
      <c r="K217" s="156">
        <v>300</v>
      </c>
      <c r="L217" s="246">
        <f t="shared" si="62"/>
        <v>300</v>
      </c>
      <c r="M217" s="202">
        <f t="shared" si="63"/>
        <v>74.441687344913149</v>
      </c>
      <c r="N217" s="219">
        <f t="shared" si="64"/>
        <v>148.8833746898263</v>
      </c>
      <c r="O217" s="144"/>
      <c r="Q217" s="9"/>
      <c r="R217" s="43"/>
      <c r="T217" s="402">
        <f t="shared" si="66"/>
        <v>300</v>
      </c>
      <c r="U217" s="43">
        <f t="shared" si="67"/>
        <v>74.441687344913149</v>
      </c>
      <c r="W217" s="9"/>
      <c r="X217" s="43"/>
      <c r="Z217" s="9"/>
      <c r="AA217" s="43"/>
      <c r="AC217" s="9"/>
      <c r="AD217" s="43"/>
      <c r="AF217" s="9"/>
      <c r="AG217" s="43"/>
      <c r="AI217" s="9"/>
      <c r="AJ217" s="43"/>
      <c r="AL217" s="9"/>
      <c r="AM217" s="43"/>
      <c r="AO217" s="25">
        <f t="shared" si="65"/>
        <v>74.441687344913149</v>
      </c>
      <c r="AP217" s="25">
        <f t="shared" si="68"/>
        <v>74.441687344913149</v>
      </c>
    </row>
    <row r="218" spans="1:42" ht="15.75">
      <c r="A218" s="11"/>
      <c r="B218" s="156" t="s">
        <v>785</v>
      </c>
      <c r="C218" s="178" t="s">
        <v>786</v>
      </c>
      <c r="D218" s="161" t="s">
        <v>492</v>
      </c>
      <c r="E218" s="152">
        <v>1</v>
      </c>
      <c r="F218" s="156">
        <v>200</v>
      </c>
      <c r="G218" s="250">
        <f t="shared" si="60"/>
        <v>200</v>
      </c>
      <c r="H218" s="249">
        <f t="shared" si="61"/>
        <v>49.62779156327543</v>
      </c>
      <c r="I218" s="161" t="s">
        <v>492</v>
      </c>
      <c r="J218" s="152">
        <v>1</v>
      </c>
      <c r="K218" s="156">
        <v>200</v>
      </c>
      <c r="L218" s="250">
        <f t="shared" si="62"/>
        <v>200</v>
      </c>
      <c r="M218" s="202">
        <f t="shared" si="63"/>
        <v>49.62779156327543</v>
      </c>
      <c r="N218" s="219">
        <f t="shared" si="64"/>
        <v>99.25558312655086</v>
      </c>
      <c r="O218" s="157"/>
      <c r="Q218" s="9"/>
      <c r="R218" s="43"/>
      <c r="T218" s="404">
        <f t="shared" si="66"/>
        <v>200</v>
      </c>
      <c r="U218" s="43">
        <f t="shared" si="67"/>
        <v>49.62779156327543</v>
      </c>
      <c r="W218" s="9"/>
      <c r="X218" s="43"/>
      <c r="Z218" s="9"/>
      <c r="AA218" s="43"/>
      <c r="AC218" s="9"/>
      <c r="AD218" s="43"/>
      <c r="AF218" s="9"/>
      <c r="AG218" s="43"/>
      <c r="AI218" s="9"/>
      <c r="AJ218" s="43"/>
      <c r="AL218" s="9"/>
      <c r="AM218" s="43"/>
      <c r="AO218" s="25">
        <f t="shared" si="65"/>
        <v>49.62779156327543</v>
      </c>
      <c r="AP218" s="25">
        <f t="shared" si="68"/>
        <v>49.62779156327543</v>
      </c>
    </row>
    <row r="219" spans="1:42" ht="15.75">
      <c r="A219" s="11"/>
      <c r="B219" s="156" t="s">
        <v>787</v>
      </c>
      <c r="C219" s="178" t="s">
        <v>788</v>
      </c>
      <c r="D219" s="161" t="s">
        <v>492</v>
      </c>
      <c r="E219" s="152">
        <v>3</v>
      </c>
      <c r="F219" s="156">
        <v>540</v>
      </c>
      <c r="G219" s="208">
        <f t="shared" si="60"/>
        <v>1620</v>
      </c>
      <c r="H219" s="249">
        <f t="shared" si="61"/>
        <v>401.98511166253098</v>
      </c>
      <c r="I219" s="161" t="s">
        <v>492</v>
      </c>
      <c r="J219" s="152">
        <v>3</v>
      </c>
      <c r="K219" s="156">
        <v>540</v>
      </c>
      <c r="L219" s="208">
        <f t="shared" si="62"/>
        <v>1620</v>
      </c>
      <c r="M219" s="202">
        <f t="shared" si="63"/>
        <v>401.98511166253098</v>
      </c>
      <c r="N219" s="219">
        <f t="shared" si="64"/>
        <v>803.97022332506197</v>
      </c>
      <c r="O219" s="144"/>
      <c r="Q219" s="9"/>
      <c r="R219" s="43"/>
      <c r="T219" s="402">
        <f t="shared" si="66"/>
        <v>1620</v>
      </c>
      <c r="U219" s="43">
        <f t="shared" si="67"/>
        <v>401.98511166253098</v>
      </c>
      <c r="W219" s="9"/>
      <c r="X219" s="43"/>
      <c r="Z219" s="9"/>
      <c r="AA219" s="43"/>
      <c r="AC219" s="9"/>
      <c r="AD219" s="43"/>
      <c r="AF219" s="9"/>
      <c r="AG219" s="43"/>
      <c r="AI219" s="9"/>
      <c r="AJ219" s="43"/>
      <c r="AL219" s="9"/>
      <c r="AM219" s="43"/>
      <c r="AO219" s="25">
        <f t="shared" si="65"/>
        <v>401.98511166253098</v>
      </c>
      <c r="AP219" s="25">
        <f t="shared" si="68"/>
        <v>401.98511166253098</v>
      </c>
    </row>
    <row r="220" spans="1:42" ht="15.75">
      <c r="A220" s="11"/>
      <c r="B220" s="156" t="s">
        <v>790</v>
      </c>
      <c r="C220" s="178" t="s">
        <v>791</v>
      </c>
      <c r="D220" s="161" t="s">
        <v>492</v>
      </c>
      <c r="E220" s="161">
        <v>2</v>
      </c>
      <c r="F220" s="162">
        <v>230</v>
      </c>
      <c r="G220" s="208">
        <f t="shared" si="60"/>
        <v>460</v>
      </c>
      <c r="H220" s="249">
        <f t="shared" si="61"/>
        <v>114.14392059553349</v>
      </c>
      <c r="I220" s="161" t="s">
        <v>492</v>
      </c>
      <c r="J220" s="161">
        <v>2</v>
      </c>
      <c r="K220" s="162">
        <v>230</v>
      </c>
      <c r="L220" s="208">
        <f t="shared" si="62"/>
        <v>460</v>
      </c>
      <c r="M220" s="202">
        <f t="shared" si="63"/>
        <v>114.14392059553349</v>
      </c>
      <c r="N220" s="219">
        <f t="shared" si="64"/>
        <v>228.28784119106697</v>
      </c>
      <c r="O220" s="144"/>
      <c r="Q220" s="9"/>
      <c r="R220" s="43"/>
      <c r="T220" s="402">
        <f t="shared" si="66"/>
        <v>460</v>
      </c>
      <c r="U220" s="43">
        <f t="shared" si="67"/>
        <v>114.14392059553349</v>
      </c>
      <c r="W220" s="9"/>
      <c r="X220" s="43"/>
      <c r="Z220" s="9"/>
      <c r="AA220" s="43"/>
      <c r="AC220" s="9"/>
      <c r="AD220" s="43"/>
      <c r="AF220" s="9"/>
      <c r="AG220" s="43"/>
      <c r="AI220" s="9"/>
      <c r="AJ220" s="43"/>
      <c r="AL220" s="9"/>
      <c r="AM220" s="43"/>
      <c r="AO220" s="25">
        <f t="shared" si="65"/>
        <v>114.14392059553349</v>
      </c>
      <c r="AP220" s="25">
        <f t="shared" si="68"/>
        <v>114.14392059553349</v>
      </c>
    </row>
    <row r="221" spans="1:42" ht="15.75">
      <c r="B221" s="156" t="s">
        <v>792</v>
      </c>
      <c r="C221" s="178" t="s">
        <v>793</v>
      </c>
      <c r="D221" s="161" t="s">
        <v>408</v>
      </c>
      <c r="E221" s="161">
        <v>1</v>
      </c>
      <c r="F221" s="162">
        <v>360</v>
      </c>
      <c r="G221" s="208">
        <f t="shared" si="60"/>
        <v>360</v>
      </c>
      <c r="H221" s="249">
        <f t="shared" si="61"/>
        <v>89.330024813895776</v>
      </c>
      <c r="I221" s="161" t="s">
        <v>492</v>
      </c>
      <c r="J221" s="161">
        <v>1</v>
      </c>
      <c r="K221" s="162">
        <v>360</v>
      </c>
      <c r="L221" s="208">
        <f t="shared" si="62"/>
        <v>360</v>
      </c>
      <c r="M221" s="202">
        <f t="shared" si="63"/>
        <v>89.330024813895776</v>
      </c>
      <c r="N221" s="219">
        <f t="shared" si="64"/>
        <v>178.66004962779155</v>
      </c>
      <c r="O221" s="144"/>
      <c r="Q221" s="9"/>
      <c r="R221" s="43"/>
      <c r="T221" s="402">
        <f t="shared" si="66"/>
        <v>360</v>
      </c>
      <c r="U221" s="43">
        <f t="shared" si="67"/>
        <v>89.330024813895776</v>
      </c>
      <c r="W221" s="9"/>
      <c r="X221" s="43"/>
      <c r="Z221" s="9"/>
      <c r="AA221" s="43"/>
      <c r="AC221" s="9"/>
      <c r="AD221" s="43"/>
      <c r="AF221" s="9"/>
      <c r="AG221" s="43"/>
      <c r="AI221" s="9"/>
      <c r="AJ221" s="43"/>
      <c r="AL221" s="9"/>
      <c r="AM221" s="43"/>
      <c r="AO221" s="25">
        <f t="shared" si="65"/>
        <v>89.330024813895776</v>
      </c>
      <c r="AP221" s="25">
        <f t="shared" si="68"/>
        <v>89.330024813895776</v>
      </c>
    </row>
    <row r="222" spans="1:42" ht="15.75">
      <c r="B222" s="156" t="s">
        <v>795</v>
      </c>
      <c r="C222" s="178" t="s">
        <v>796</v>
      </c>
      <c r="D222" s="161" t="s">
        <v>492</v>
      </c>
      <c r="E222" s="161">
        <v>3</v>
      </c>
      <c r="F222" s="162">
        <v>1400</v>
      </c>
      <c r="G222" s="208">
        <f t="shared" si="60"/>
        <v>4200</v>
      </c>
      <c r="H222" s="249">
        <f t="shared" si="61"/>
        <v>1042.1836228287841</v>
      </c>
      <c r="I222" s="161" t="s">
        <v>492</v>
      </c>
      <c r="J222" s="161">
        <v>3</v>
      </c>
      <c r="K222" s="162">
        <v>1400</v>
      </c>
      <c r="L222" s="208">
        <f t="shared" si="62"/>
        <v>4200</v>
      </c>
      <c r="M222" s="202">
        <f t="shared" si="63"/>
        <v>1042.1836228287841</v>
      </c>
      <c r="N222" s="219">
        <f t="shared" si="64"/>
        <v>2084.3672456575682</v>
      </c>
      <c r="O222" s="144"/>
      <c r="Q222" s="9"/>
      <c r="R222" s="43"/>
      <c r="T222" s="402">
        <f t="shared" si="66"/>
        <v>4200</v>
      </c>
      <c r="U222" s="43">
        <f t="shared" si="67"/>
        <v>1042.1836228287841</v>
      </c>
      <c r="W222" s="9"/>
      <c r="X222" s="43"/>
      <c r="Z222" s="9"/>
      <c r="AA222" s="43"/>
      <c r="AC222" s="9"/>
      <c r="AD222" s="43"/>
      <c r="AF222" s="9"/>
      <c r="AG222" s="43"/>
      <c r="AI222" s="9"/>
      <c r="AJ222" s="43"/>
      <c r="AL222" s="9"/>
      <c r="AM222" s="43"/>
      <c r="AO222" s="25">
        <f t="shared" si="65"/>
        <v>1042.1836228287841</v>
      </c>
      <c r="AP222" s="25">
        <f t="shared" si="68"/>
        <v>1042.1836228287841</v>
      </c>
    </row>
    <row r="223" spans="1:42" ht="15.75">
      <c r="B223" s="156" t="s">
        <v>798</v>
      </c>
      <c r="C223" s="178" t="s">
        <v>799</v>
      </c>
      <c r="D223" s="161" t="s">
        <v>492</v>
      </c>
      <c r="E223" s="161">
        <v>16</v>
      </c>
      <c r="F223" s="162">
        <v>38</v>
      </c>
      <c r="G223" s="208">
        <f t="shared" si="60"/>
        <v>608</v>
      </c>
      <c r="H223" s="249">
        <f t="shared" si="61"/>
        <v>150.86848635235731</v>
      </c>
      <c r="I223" s="161" t="s">
        <v>492</v>
      </c>
      <c r="J223" s="161">
        <v>16</v>
      </c>
      <c r="K223" s="162">
        <v>38</v>
      </c>
      <c r="L223" s="208">
        <f t="shared" si="62"/>
        <v>608</v>
      </c>
      <c r="M223" s="202">
        <f t="shared" si="63"/>
        <v>150.86848635235731</v>
      </c>
      <c r="N223" s="219">
        <f t="shared" si="64"/>
        <v>301.73697270471462</v>
      </c>
      <c r="O223" s="157"/>
      <c r="Q223" s="9"/>
      <c r="R223" s="43"/>
      <c r="T223" s="402">
        <f t="shared" si="66"/>
        <v>608</v>
      </c>
      <c r="U223" s="43">
        <f t="shared" si="67"/>
        <v>150.86848635235731</v>
      </c>
      <c r="W223" s="9"/>
      <c r="X223" s="43"/>
      <c r="Z223" s="9"/>
      <c r="AA223" s="43"/>
      <c r="AC223" s="9"/>
      <c r="AD223" s="43"/>
      <c r="AF223" s="9"/>
      <c r="AG223" s="43"/>
      <c r="AI223" s="9"/>
      <c r="AJ223" s="43"/>
      <c r="AL223" s="9"/>
      <c r="AM223" s="43"/>
      <c r="AO223" s="25">
        <f t="shared" si="65"/>
        <v>150.86848635235731</v>
      </c>
      <c r="AP223" s="25">
        <f t="shared" si="68"/>
        <v>150.86848635235731</v>
      </c>
    </row>
    <row r="224" spans="1:42" ht="15.75">
      <c r="B224" s="156" t="s">
        <v>800</v>
      </c>
      <c r="C224" s="178" t="s">
        <v>596</v>
      </c>
      <c r="D224" s="161" t="s">
        <v>492</v>
      </c>
      <c r="E224" s="152">
        <v>20</v>
      </c>
      <c r="F224" s="156">
        <v>18</v>
      </c>
      <c r="G224" s="208">
        <f t="shared" si="60"/>
        <v>360</v>
      </c>
      <c r="H224" s="249">
        <f t="shared" si="61"/>
        <v>89.330024813895776</v>
      </c>
      <c r="I224" s="161" t="s">
        <v>492</v>
      </c>
      <c r="J224" s="152">
        <v>20</v>
      </c>
      <c r="K224" s="156">
        <v>18</v>
      </c>
      <c r="L224" s="208">
        <f t="shared" si="62"/>
        <v>360</v>
      </c>
      <c r="M224" s="202">
        <f t="shared" si="63"/>
        <v>89.330024813895776</v>
      </c>
      <c r="N224" s="219">
        <f t="shared" si="64"/>
        <v>178.66004962779155</v>
      </c>
      <c r="O224" s="144"/>
      <c r="Q224" s="9"/>
      <c r="R224" s="43"/>
      <c r="T224" s="402">
        <f t="shared" si="66"/>
        <v>360</v>
      </c>
      <c r="U224" s="43">
        <f t="shared" si="67"/>
        <v>89.330024813895776</v>
      </c>
      <c r="W224" s="9"/>
      <c r="X224" s="43"/>
      <c r="Z224" s="9"/>
      <c r="AA224" s="43"/>
      <c r="AC224" s="9"/>
      <c r="AD224" s="43"/>
      <c r="AF224" s="9"/>
      <c r="AG224" s="43"/>
      <c r="AI224" s="9"/>
      <c r="AJ224" s="43"/>
      <c r="AL224" s="9"/>
      <c r="AM224" s="43"/>
      <c r="AO224" s="25">
        <f t="shared" si="65"/>
        <v>89.330024813895776</v>
      </c>
      <c r="AP224" s="25">
        <f t="shared" si="68"/>
        <v>89.330024813895776</v>
      </c>
    </row>
    <row r="225" spans="1:42" ht="15.75">
      <c r="B225" s="156" t="s">
        <v>801</v>
      </c>
      <c r="C225" s="178" t="s">
        <v>784</v>
      </c>
      <c r="D225" s="161" t="s">
        <v>492</v>
      </c>
      <c r="E225" s="161">
        <v>1</v>
      </c>
      <c r="F225" s="162">
        <v>320</v>
      </c>
      <c r="G225" s="208">
        <f t="shared" si="60"/>
        <v>320</v>
      </c>
      <c r="H225" s="249">
        <f t="shared" si="61"/>
        <v>79.404466501240691</v>
      </c>
      <c r="I225" s="161" t="s">
        <v>492</v>
      </c>
      <c r="J225" s="161">
        <v>1</v>
      </c>
      <c r="K225" s="162">
        <v>320</v>
      </c>
      <c r="L225" s="208">
        <f t="shared" si="62"/>
        <v>320</v>
      </c>
      <c r="M225" s="202">
        <f t="shared" si="63"/>
        <v>79.404466501240691</v>
      </c>
      <c r="N225" s="219">
        <f t="shared" si="64"/>
        <v>158.80893300248138</v>
      </c>
      <c r="O225" s="144"/>
      <c r="Q225" s="9"/>
      <c r="R225" s="43"/>
      <c r="T225" s="402">
        <f t="shared" si="66"/>
        <v>320</v>
      </c>
      <c r="U225" s="43">
        <f t="shared" si="67"/>
        <v>79.404466501240691</v>
      </c>
      <c r="W225" s="9"/>
      <c r="X225" s="43"/>
      <c r="Z225" s="9"/>
      <c r="AA225" s="43"/>
      <c r="AC225" s="9"/>
      <c r="AD225" s="43"/>
      <c r="AF225" s="9"/>
      <c r="AG225" s="43"/>
      <c r="AI225" s="9"/>
      <c r="AJ225" s="43"/>
      <c r="AL225" s="9"/>
      <c r="AM225" s="43"/>
      <c r="AO225" s="25">
        <f t="shared" si="65"/>
        <v>79.404466501240691</v>
      </c>
      <c r="AP225" s="25">
        <f t="shared" si="68"/>
        <v>79.404466501240691</v>
      </c>
    </row>
    <row r="226" spans="1:42" ht="15.75">
      <c r="B226" s="156" t="s">
        <v>802</v>
      </c>
      <c r="C226" s="178" t="s">
        <v>544</v>
      </c>
      <c r="D226" s="161" t="s">
        <v>408</v>
      </c>
      <c r="E226" s="161">
        <v>1</v>
      </c>
      <c r="F226" s="162">
        <v>360</v>
      </c>
      <c r="G226" s="208">
        <f t="shared" si="60"/>
        <v>360</v>
      </c>
      <c r="H226" s="249">
        <f t="shared" si="61"/>
        <v>89.330024813895776</v>
      </c>
      <c r="I226" s="161" t="s">
        <v>492</v>
      </c>
      <c r="J226" s="161">
        <v>1</v>
      </c>
      <c r="K226" s="162">
        <v>360</v>
      </c>
      <c r="L226" s="208">
        <f t="shared" si="62"/>
        <v>360</v>
      </c>
      <c r="M226" s="202">
        <f t="shared" si="63"/>
        <v>89.330024813895776</v>
      </c>
      <c r="N226" s="219">
        <f t="shared" si="64"/>
        <v>178.66004962779155</v>
      </c>
      <c r="O226" s="144"/>
      <c r="Q226" s="9"/>
      <c r="R226" s="43"/>
      <c r="T226" s="402">
        <f t="shared" si="66"/>
        <v>360</v>
      </c>
      <c r="U226" s="43">
        <f t="shared" si="67"/>
        <v>89.330024813895776</v>
      </c>
      <c r="W226" s="9"/>
      <c r="X226" s="43"/>
      <c r="Z226" s="9"/>
      <c r="AA226" s="43"/>
      <c r="AC226" s="9"/>
      <c r="AD226" s="43"/>
      <c r="AF226" s="9"/>
      <c r="AG226" s="43"/>
      <c r="AI226" s="9"/>
      <c r="AJ226" s="43"/>
      <c r="AL226" s="9"/>
      <c r="AM226" s="43"/>
      <c r="AO226" s="25">
        <f t="shared" si="65"/>
        <v>89.330024813895776</v>
      </c>
      <c r="AP226" s="25">
        <f t="shared" si="68"/>
        <v>89.330024813895776</v>
      </c>
    </row>
    <row r="227" spans="1:42" ht="15.75">
      <c r="B227" s="37" t="s">
        <v>804</v>
      </c>
      <c r="C227" s="244" t="s">
        <v>748</v>
      </c>
      <c r="D227" s="231" t="s">
        <v>604</v>
      </c>
      <c r="E227" s="231">
        <v>1.5</v>
      </c>
      <c r="F227" s="37">
        <v>75</v>
      </c>
      <c r="G227" s="232">
        <f t="shared" si="60"/>
        <v>112.5</v>
      </c>
      <c r="H227" s="249">
        <f t="shared" si="61"/>
        <v>27.915632754342429</v>
      </c>
      <c r="I227" s="231" t="s">
        <v>604</v>
      </c>
      <c r="J227" s="231">
        <v>1.5</v>
      </c>
      <c r="K227" s="37">
        <v>75</v>
      </c>
      <c r="L227" s="232">
        <f t="shared" si="62"/>
        <v>112.5</v>
      </c>
      <c r="M227" s="202">
        <f t="shared" si="63"/>
        <v>27.915632754342429</v>
      </c>
      <c r="N227" s="200">
        <f t="shared" si="64"/>
        <v>55.831265508684858</v>
      </c>
      <c r="O227" s="229"/>
      <c r="Q227" s="9"/>
      <c r="R227" s="25"/>
      <c r="T227" s="9"/>
      <c r="U227" s="25"/>
      <c r="W227" s="9"/>
      <c r="X227" s="25"/>
      <c r="Z227" s="9"/>
      <c r="AA227" s="25"/>
      <c r="AC227" s="9"/>
      <c r="AD227" s="25"/>
      <c r="AF227" s="9"/>
      <c r="AG227" s="25"/>
      <c r="AI227" s="9"/>
      <c r="AJ227" s="25"/>
      <c r="AL227" s="9"/>
      <c r="AM227" s="25"/>
      <c r="AO227" s="25">
        <f t="shared" si="65"/>
        <v>0</v>
      </c>
      <c r="AP227" s="44">
        <f>-AO227</f>
        <v>0</v>
      </c>
    </row>
    <row r="228" spans="1:42" ht="15.75">
      <c r="B228" s="37" t="s">
        <v>805</v>
      </c>
      <c r="C228" s="253" t="s">
        <v>610</v>
      </c>
      <c r="D228" s="254" t="s">
        <v>604</v>
      </c>
      <c r="E228" s="254">
        <v>3</v>
      </c>
      <c r="F228" s="255">
        <v>70</v>
      </c>
      <c r="G228" s="256">
        <f t="shared" si="60"/>
        <v>210</v>
      </c>
      <c r="H228" s="249">
        <f t="shared" si="61"/>
        <v>52.109181141439201</v>
      </c>
      <c r="I228" s="254" t="s">
        <v>604</v>
      </c>
      <c r="J228" s="254">
        <v>3</v>
      </c>
      <c r="K228" s="255">
        <v>70</v>
      </c>
      <c r="L228" s="256">
        <f t="shared" si="62"/>
        <v>210</v>
      </c>
      <c r="M228" s="202">
        <f t="shared" si="63"/>
        <v>52.109181141439201</v>
      </c>
      <c r="N228" s="257">
        <f t="shared" si="64"/>
        <v>104.2183622828784</v>
      </c>
      <c r="O228" s="258"/>
      <c r="Q228" s="9"/>
      <c r="R228" s="25"/>
      <c r="T228" s="9"/>
      <c r="U228" s="25"/>
      <c r="W228" s="9"/>
      <c r="X228" s="25"/>
      <c r="Z228" s="9"/>
      <c r="AA228" s="25"/>
      <c r="AC228" s="9"/>
      <c r="AD228" s="25"/>
      <c r="AF228" s="9"/>
      <c r="AG228" s="25"/>
      <c r="AI228" s="9"/>
      <c r="AJ228" s="25"/>
      <c r="AL228" s="9"/>
      <c r="AM228" s="25"/>
      <c r="AO228" s="25">
        <f t="shared" si="65"/>
        <v>0</v>
      </c>
      <c r="AP228" s="44">
        <f>-AO228</f>
        <v>0</v>
      </c>
    </row>
    <row r="229" spans="1:42" ht="15.75">
      <c r="B229" s="259" t="s">
        <v>806</v>
      </c>
      <c r="C229" s="95" t="s">
        <v>807</v>
      </c>
      <c r="D229" s="110"/>
      <c r="E229" s="110"/>
      <c r="F229" s="110"/>
      <c r="G229" s="110"/>
      <c r="H229" s="110"/>
      <c r="I229" s="110"/>
      <c r="J229" s="110"/>
      <c r="K229" s="110"/>
      <c r="L229" s="110"/>
      <c r="M229" s="110"/>
      <c r="N229" s="110"/>
      <c r="O229" s="260"/>
      <c r="Q229" s="9"/>
      <c r="R229" s="77">
        <f>SUM(R230:R233)</f>
        <v>0</v>
      </c>
      <c r="T229" s="9"/>
      <c r="U229" s="78">
        <f>SUM(U230:U233)</f>
        <v>0</v>
      </c>
      <c r="W229" s="9"/>
      <c r="X229" s="78">
        <f>SUM(X230:X233)</f>
        <v>0</v>
      </c>
      <c r="Z229" s="9"/>
      <c r="AA229" s="78">
        <f>SUM(AA230:AA233)</f>
        <v>0</v>
      </c>
      <c r="AC229" s="9"/>
      <c r="AD229" s="77">
        <f>SUM(AD230:AD233)</f>
        <v>0</v>
      </c>
      <c r="AF229" s="9"/>
      <c r="AG229" s="77">
        <f>SUM(AG230:AG233)</f>
        <v>0</v>
      </c>
      <c r="AI229" s="9"/>
      <c r="AJ229" s="77">
        <f>SUM(AJ230:AJ233)</f>
        <v>0</v>
      </c>
      <c r="AL229" s="9"/>
      <c r="AM229" s="77">
        <f>SUM(AM230:AM233)</f>
        <v>0</v>
      </c>
      <c r="AO229" s="78">
        <f>SUM(AO230:AO233)</f>
        <v>0</v>
      </c>
      <c r="AP229" s="78">
        <f>SUM(AP230:AP233)</f>
        <v>2019.8511166253102</v>
      </c>
    </row>
    <row r="230" spans="1:42" ht="15.75">
      <c r="B230" s="151" t="s">
        <v>808</v>
      </c>
      <c r="C230" s="178" t="s">
        <v>809</v>
      </c>
      <c r="D230" s="147" t="s">
        <v>492</v>
      </c>
      <c r="E230" s="147">
        <v>4</v>
      </c>
      <c r="F230" s="148">
        <v>360</v>
      </c>
      <c r="G230" s="206">
        <f>E230*F230</f>
        <v>1440</v>
      </c>
      <c r="H230" s="207">
        <f>G230/$A$5</f>
        <v>357.3200992555831</v>
      </c>
      <c r="I230" s="147" t="s">
        <v>492</v>
      </c>
      <c r="J230" s="147">
        <v>4</v>
      </c>
      <c r="K230" s="148">
        <v>360</v>
      </c>
      <c r="L230" s="206">
        <f>K230*J230</f>
        <v>1440</v>
      </c>
      <c r="M230" s="207">
        <f>L230/$A$5</f>
        <v>357.3200992555831</v>
      </c>
      <c r="N230" s="219">
        <f>H230+M230</f>
        <v>714.6401985111662</v>
      </c>
      <c r="O230" s="182"/>
      <c r="P230" s="389"/>
      <c r="Q230" s="9"/>
      <c r="R230" s="25"/>
      <c r="S230" s="389"/>
      <c r="T230" s="9"/>
      <c r="U230" s="25"/>
      <c r="W230" s="9"/>
      <c r="X230" s="25"/>
      <c r="Z230" s="9"/>
      <c r="AA230" s="25"/>
      <c r="AC230" s="9"/>
      <c r="AD230" s="25"/>
      <c r="AF230" s="9"/>
      <c r="AG230" s="25"/>
      <c r="AI230" s="9"/>
      <c r="AJ230" s="25"/>
      <c r="AL230" s="9"/>
      <c r="AM230" s="25"/>
      <c r="AO230" s="25">
        <f>+R230+U230+X230+AA230+AD230+AG230+AJ230+AM230</f>
        <v>0</v>
      </c>
      <c r="AP230" s="25">
        <f>+N230-AO230</f>
        <v>714.6401985111662</v>
      </c>
    </row>
    <row r="231" spans="1:42" ht="15.75">
      <c r="A231" s="11"/>
      <c r="B231" s="151" t="s">
        <v>810</v>
      </c>
      <c r="C231" s="178" t="s">
        <v>811</v>
      </c>
      <c r="D231" s="147" t="s">
        <v>492</v>
      </c>
      <c r="E231" s="147">
        <v>24</v>
      </c>
      <c r="F231" s="148">
        <v>90</v>
      </c>
      <c r="G231" s="206">
        <f>E231*F231</f>
        <v>2160</v>
      </c>
      <c r="H231" s="207">
        <f>G231/$A$5</f>
        <v>535.98014888337468</v>
      </c>
      <c r="I231" s="147" t="s">
        <v>492</v>
      </c>
      <c r="J231" s="147">
        <v>24</v>
      </c>
      <c r="K231" s="148">
        <v>90</v>
      </c>
      <c r="L231" s="206">
        <f>K231*J231</f>
        <v>2160</v>
      </c>
      <c r="M231" s="207">
        <f>L231/$A$5</f>
        <v>535.98014888337468</v>
      </c>
      <c r="N231" s="219">
        <f>H231+M231</f>
        <v>1071.9602977667494</v>
      </c>
      <c r="O231" s="182"/>
      <c r="Q231" s="9"/>
      <c r="R231" s="25"/>
      <c r="T231" s="9"/>
      <c r="U231" s="25"/>
      <c r="W231" s="9"/>
      <c r="X231" s="25"/>
      <c r="Z231" s="9"/>
      <c r="AA231" s="25"/>
      <c r="AC231" s="9"/>
      <c r="AD231" s="25"/>
      <c r="AF231" s="9"/>
      <c r="AG231" s="25"/>
      <c r="AI231" s="9"/>
      <c r="AJ231" s="25"/>
      <c r="AL231" s="9"/>
      <c r="AM231" s="25"/>
      <c r="AO231" s="25">
        <f>+R231+U231+X231+AA231+AD231+AG231+AJ231+AM231</f>
        <v>0</v>
      </c>
      <c r="AP231" s="25">
        <f>+N231-AO231</f>
        <v>1071.9602977667494</v>
      </c>
    </row>
    <row r="232" spans="1:42" ht="15.75">
      <c r="B232" s="151" t="s">
        <v>812</v>
      </c>
      <c r="C232" s="178" t="s">
        <v>813</v>
      </c>
      <c r="D232" s="147" t="s">
        <v>492</v>
      </c>
      <c r="E232" s="147">
        <v>2</v>
      </c>
      <c r="F232" s="148">
        <v>190</v>
      </c>
      <c r="G232" s="206">
        <f>E232*F232</f>
        <v>380</v>
      </c>
      <c r="H232" s="207">
        <f>G232/$A$5</f>
        <v>94.292803970223318</v>
      </c>
      <c r="I232" s="147" t="s">
        <v>492</v>
      </c>
      <c r="J232" s="147">
        <v>2</v>
      </c>
      <c r="K232" s="148">
        <v>190</v>
      </c>
      <c r="L232" s="206">
        <f>K232*J232</f>
        <v>380</v>
      </c>
      <c r="M232" s="207">
        <f>L232/$A$5</f>
        <v>94.292803970223318</v>
      </c>
      <c r="N232" s="219">
        <f>H232+M232</f>
        <v>188.58560794044664</v>
      </c>
      <c r="O232" s="182"/>
      <c r="Q232" s="9"/>
      <c r="R232" s="25"/>
      <c r="T232" s="9"/>
      <c r="U232" s="25"/>
      <c r="W232" s="9"/>
      <c r="X232" s="25"/>
      <c r="Z232" s="9"/>
      <c r="AA232" s="25"/>
      <c r="AC232" s="9"/>
      <c r="AD232" s="25"/>
      <c r="AF232" s="9"/>
      <c r="AG232" s="25"/>
      <c r="AI232" s="9"/>
      <c r="AJ232" s="25"/>
      <c r="AL232" s="9"/>
      <c r="AM232" s="25"/>
      <c r="AO232" s="25">
        <f>+R232+U232+X232+AA232+AD232+AG232+AJ232+AM232</f>
        <v>0</v>
      </c>
      <c r="AP232" s="25">
        <f>+N232-AO232</f>
        <v>188.58560794044664</v>
      </c>
    </row>
    <row r="233" spans="1:42" ht="15.75">
      <c r="B233" s="151" t="s">
        <v>814</v>
      </c>
      <c r="C233" s="178" t="s">
        <v>815</v>
      </c>
      <c r="D233" s="147" t="s">
        <v>492</v>
      </c>
      <c r="E233" s="147">
        <v>1</v>
      </c>
      <c r="F233" s="148">
        <v>90</v>
      </c>
      <c r="G233" s="206">
        <f>E233*F233</f>
        <v>90</v>
      </c>
      <c r="H233" s="207">
        <f>G233/$A$5</f>
        <v>22.332506203473944</v>
      </c>
      <c r="I233" s="147" t="s">
        <v>492</v>
      </c>
      <c r="J233" s="147">
        <v>1</v>
      </c>
      <c r="K233" s="148">
        <v>90</v>
      </c>
      <c r="L233" s="206">
        <f>J233*K233</f>
        <v>90</v>
      </c>
      <c r="M233" s="207">
        <f>L233/$A$5</f>
        <v>22.332506203473944</v>
      </c>
      <c r="N233" s="219">
        <f>H233+M233</f>
        <v>44.665012406947888</v>
      </c>
      <c r="O233" s="182"/>
      <c r="Q233" s="9"/>
      <c r="R233" s="25"/>
      <c r="T233" s="9"/>
      <c r="U233" s="25"/>
      <c r="W233" s="9"/>
      <c r="X233" s="25"/>
      <c r="Z233" s="9"/>
      <c r="AA233" s="25"/>
      <c r="AC233" s="9"/>
      <c r="AD233" s="25"/>
      <c r="AF233" s="9"/>
      <c r="AG233" s="25"/>
      <c r="AI233" s="9"/>
      <c r="AJ233" s="25"/>
      <c r="AL233" s="9"/>
      <c r="AM233" s="25"/>
      <c r="AO233" s="25">
        <f>+R233+U233+X233+AA233+AD233+AG233+AJ233+AM233</f>
        <v>0</v>
      </c>
      <c r="AP233" s="25">
        <f>+N233-AO233</f>
        <v>44.665012406947888</v>
      </c>
    </row>
    <row r="234" spans="1:42" ht="15.75">
      <c r="B234" s="75" t="s">
        <v>816</v>
      </c>
      <c r="C234" s="95" t="s">
        <v>817</v>
      </c>
      <c r="D234" s="110"/>
      <c r="E234" s="110"/>
      <c r="F234" s="110"/>
      <c r="G234" s="110"/>
      <c r="H234" s="261"/>
      <c r="I234" s="110"/>
      <c r="J234" s="110"/>
      <c r="K234" s="110"/>
      <c r="L234" s="110"/>
      <c r="M234" s="110"/>
      <c r="N234" s="110"/>
      <c r="O234" s="260"/>
      <c r="Q234" s="9"/>
      <c r="R234" s="77">
        <f>+R235+R283+R296</f>
        <v>0</v>
      </c>
      <c r="T234" s="9"/>
      <c r="U234" s="78">
        <f>+U235+U283+U296</f>
        <v>1673.697270471464</v>
      </c>
      <c r="W234" s="9"/>
      <c r="X234" s="78">
        <f>+X235+X283+X296</f>
        <v>8939.096774193551</v>
      </c>
      <c r="Z234" s="9"/>
      <c r="AA234" s="78">
        <f>+AA235+AA283+AA296</f>
        <v>4254.1339950372203</v>
      </c>
      <c r="AC234" s="9"/>
      <c r="AD234" s="77">
        <f>+AD235+AD283+AD296</f>
        <v>4551.9007444168728</v>
      </c>
      <c r="AF234" s="9"/>
      <c r="AG234" s="77">
        <f>+AG235+AG283+AG296</f>
        <v>0</v>
      </c>
      <c r="AI234" s="9"/>
      <c r="AJ234" s="77">
        <f>+AJ235+AJ283+AJ296</f>
        <v>0</v>
      </c>
      <c r="AL234" s="9"/>
      <c r="AM234" s="77">
        <f>+AM235+AM283+AM296</f>
        <v>0</v>
      </c>
      <c r="AO234" s="78">
        <f>+AO235+AO283+AO296</f>
        <v>19418.828784119101</v>
      </c>
      <c r="AP234" s="78">
        <f>+AP235+AP283+AP296</f>
        <v>1049.7798408488052</v>
      </c>
    </row>
    <row r="235" spans="1:42" ht="15.75">
      <c r="B235" s="32" t="s">
        <v>818</v>
      </c>
      <c r="C235" s="71" t="s">
        <v>481</v>
      </c>
      <c r="D235" s="72"/>
      <c r="E235" s="72"/>
      <c r="F235" s="72"/>
      <c r="G235" s="72"/>
      <c r="H235" s="72"/>
      <c r="I235" s="72"/>
      <c r="J235" s="72"/>
      <c r="K235" s="72"/>
      <c r="L235" s="72"/>
      <c r="M235" s="72"/>
      <c r="N235" s="72"/>
      <c r="O235" s="234"/>
      <c r="Q235" s="9"/>
      <c r="R235" s="34">
        <f>SUM(R236:R282)</f>
        <v>0</v>
      </c>
      <c r="T235" s="9"/>
      <c r="U235" s="35">
        <f>SUM(U236:U282)</f>
        <v>1673.697270471464</v>
      </c>
      <c r="W235" s="9"/>
      <c r="X235" s="35">
        <f>SUM(X236:X282)</f>
        <v>8939.096774193551</v>
      </c>
      <c r="Z235" s="9"/>
      <c r="AA235" s="35">
        <f>SUM(AA236:AA282)</f>
        <v>4254.1339950372203</v>
      </c>
      <c r="AC235" s="9"/>
      <c r="AD235" s="34">
        <f>SUM(AD236:AD282)</f>
        <v>4551.9007444168728</v>
      </c>
      <c r="AF235" s="9"/>
      <c r="AG235" s="34">
        <f>SUM(AG236:AG282)</f>
        <v>0</v>
      </c>
      <c r="AI235" s="9"/>
      <c r="AJ235" s="34">
        <f>SUM(AJ236:AJ282)</f>
        <v>0</v>
      </c>
      <c r="AL235" s="9"/>
      <c r="AM235" s="34">
        <f>SUM(AM236:AM282)</f>
        <v>0</v>
      </c>
      <c r="AO235" s="35">
        <f>SUM(AO236:AO282)</f>
        <v>19418.828784119101</v>
      </c>
      <c r="AP235" s="35">
        <f>SUM(AP236:AP282)</f>
        <v>-3602.1928638658346</v>
      </c>
    </row>
    <row r="236" spans="1:42" ht="15.75">
      <c r="B236" s="151" t="s">
        <v>819</v>
      </c>
      <c r="C236" s="178" t="s">
        <v>667</v>
      </c>
      <c r="D236" s="276"/>
      <c r="E236" s="276"/>
      <c r="F236" s="276"/>
      <c r="G236" s="276"/>
      <c r="H236" s="276"/>
      <c r="I236" s="147" t="s">
        <v>400</v>
      </c>
      <c r="J236" s="147">
        <v>4.5</v>
      </c>
      <c r="K236" s="148">
        <v>2500</v>
      </c>
      <c r="L236" s="206">
        <f t="shared" ref="L236:L249" si="69">J236*K236</f>
        <v>11250</v>
      </c>
      <c r="M236" s="207">
        <f>L236/3.77</f>
        <v>2984.0848806366048</v>
      </c>
      <c r="N236" s="181">
        <f>H236+M236</f>
        <v>2984.0848806366048</v>
      </c>
      <c r="O236" s="144"/>
      <c r="Q236" s="9"/>
      <c r="R236" s="43"/>
      <c r="T236" s="9">
        <f>+K236</f>
        <v>2500</v>
      </c>
      <c r="U236" s="43">
        <f>+T236/$A$5</f>
        <v>620.3473945409429</v>
      </c>
      <c r="W236" s="9">
        <v>5000</v>
      </c>
      <c r="X236" s="43">
        <f>+W236/$A$5</f>
        <v>1240.6947890818858</v>
      </c>
      <c r="Z236" s="9"/>
      <c r="AA236" s="43">
        <f>+Z236/$A$5</f>
        <v>0</v>
      </c>
      <c r="AC236" s="9"/>
      <c r="AD236" s="43">
        <f>+AC236/$A$5</f>
        <v>0</v>
      </c>
      <c r="AF236" s="9"/>
      <c r="AG236" s="43">
        <f>+AF236/$A$5</f>
        <v>0</v>
      </c>
      <c r="AI236" s="9"/>
      <c r="AJ236" s="43">
        <f>+AI236/$A$5</f>
        <v>0</v>
      </c>
      <c r="AL236" s="9"/>
      <c r="AM236" s="43">
        <f>+AL236/$A$5</f>
        <v>0</v>
      </c>
      <c r="AO236" s="25">
        <f t="shared" ref="AO236:AO282" si="70">+R236+U236+X236+AA236+AD236+AG236+AJ236+AM236</f>
        <v>1861.0421836228288</v>
      </c>
      <c r="AP236" s="25">
        <f>+N236-AO236</f>
        <v>1123.042697013776</v>
      </c>
    </row>
    <row r="237" spans="1:42" ht="15.75">
      <c r="A237" s="197"/>
      <c r="B237" s="37" t="s">
        <v>821</v>
      </c>
      <c r="C237" s="275" t="s">
        <v>1431</v>
      </c>
      <c r="I237" s="39" t="s">
        <v>400</v>
      </c>
      <c r="J237" s="39">
        <f>1.5*3</f>
        <v>4.5</v>
      </c>
      <c r="K237" s="40">
        <v>4800</v>
      </c>
      <c r="L237" s="41">
        <f t="shared" si="69"/>
        <v>21600</v>
      </c>
      <c r="M237" s="198">
        <f>L237/3.77</f>
        <v>5729.4429708222815</v>
      </c>
      <c r="N237" s="200">
        <f>H237+M237</f>
        <v>5729.4429708222815</v>
      </c>
      <c r="O237" s="239"/>
      <c r="Q237" s="9"/>
      <c r="R237" s="25"/>
      <c r="T237" s="9"/>
      <c r="U237" s="25"/>
      <c r="W237" s="262">
        <f>4800+4800+2400</f>
        <v>12000</v>
      </c>
      <c r="X237" s="43">
        <f>+W237/$A$5</f>
        <v>2977.6674937965258</v>
      </c>
      <c r="Z237" s="262">
        <f>3600+2400+3600</f>
        <v>9600</v>
      </c>
      <c r="AA237" s="43">
        <f>+Z237/$A$5</f>
        <v>2382.1339950372208</v>
      </c>
      <c r="AC237" s="262">
        <f>3*1200*3</f>
        <v>10800</v>
      </c>
      <c r="AD237" s="43">
        <f>+AC237/$A$5</f>
        <v>2679.9007444168733</v>
      </c>
      <c r="AF237" s="262"/>
      <c r="AG237" s="43">
        <f>+AF237/$A$5</f>
        <v>0</v>
      </c>
      <c r="AI237" s="262"/>
      <c r="AJ237" s="43">
        <f>+AI237/$A$5</f>
        <v>0</v>
      </c>
      <c r="AL237" s="262"/>
      <c r="AM237" s="43">
        <f>+AL237/$A$5</f>
        <v>0</v>
      </c>
      <c r="AO237" s="25">
        <f t="shared" si="70"/>
        <v>8039.7022332506203</v>
      </c>
      <c r="AP237" s="44">
        <f>-AO237</f>
        <v>-8039.7022332506203</v>
      </c>
    </row>
    <row r="238" spans="1:42" ht="15.75">
      <c r="B238" s="210" t="s">
        <v>822</v>
      </c>
      <c r="C238" s="240" t="s">
        <v>489</v>
      </c>
      <c r="I238" s="215" t="s">
        <v>400</v>
      </c>
      <c r="J238" s="215">
        <v>4.5</v>
      </c>
      <c r="K238" s="210">
        <f>4*20*8</f>
        <v>640</v>
      </c>
      <c r="L238" s="216">
        <f t="shared" si="69"/>
        <v>2880</v>
      </c>
      <c r="M238" s="264">
        <f>L238/3.77</f>
        <v>763.92572944297081</v>
      </c>
      <c r="N238" s="218">
        <f>H238+M238</f>
        <v>763.92572944297081</v>
      </c>
      <c r="O238" s="157"/>
      <c r="Q238" s="9"/>
      <c r="R238" s="25"/>
      <c r="T238" s="9"/>
      <c r="U238" s="25"/>
      <c r="W238" s="9"/>
      <c r="X238" s="25"/>
      <c r="Z238" s="9"/>
      <c r="AA238" s="25"/>
      <c r="AC238" s="9"/>
      <c r="AD238" s="25"/>
      <c r="AF238" s="9"/>
      <c r="AG238" s="25"/>
      <c r="AI238" s="9"/>
      <c r="AJ238" s="25"/>
      <c r="AL238" s="9"/>
      <c r="AM238" s="25"/>
      <c r="AO238" s="25">
        <f t="shared" si="70"/>
        <v>0</v>
      </c>
      <c r="AP238" s="25">
        <f t="shared" ref="AP238:AP249" si="71">+N238-AO238</f>
        <v>763.92572944297081</v>
      </c>
    </row>
    <row r="239" spans="1:42" ht="31.5">
      <c r="B239" s="265" t="s">
        <v>822</v>
      </c>
      <c r="C239" s="266" t="s">
        <v>823</v>
      </c>
      <c r="I239" s="267" t="s">
        <v>400</v>
      </c>
      <c r="J239" s="267">
        <v>3</v>
      </c>
      <c r="K239" s="268">
        <v>2514.7199999999998</v>
      </c>
      <c r="L239" s="269">
        <f t="shared" si="69"/>
        <v>7544.16</v>
      </c>
      <c r="M239" s="270">
        <f>L239/4.03</f>
        <v>1871.9999999999998</v>
      </c>
      <c r="N239" s="332">
        <f>M239</f>
        <v>1871.9999999999998</v>
      </c>
      <c r="O239" s="144"/>
      <c r="Q239" s="9"/>
      <c r="R239" s="25"/>
      <c r="T239" s="9"/>
      <c r="U239" s="25"/>
      <c r="W239" s="9"/>
      <c r="X239" s="25">
        <f>+N239</f>
        <v>1871.9999999999998</v>
      </c>
      <c r="Z239" s="9"/>
      <c r="AA239" s="109">
        <f>+N239</f>
        <v>1871.9999999999998</v>
      </c>
      <c r="AC239" s="9"/>
      <c r="AD239" s="109">
        <f>+N239</f>
        <v>1871.9999999999998</v>
      </c>
      <c r="AF239" s="9"/>
      <c r="AG239" s="109">
        <f>+Y239</f>
        <v>0</v>
      </c>
      <c r="AI239" s="9"/>
      <c r="AJ239" s="109">
        <f>+AB239</f>
        <v>0</v>
      </c>
      <c r="AL239" s="9"/>
      <c r="AM239" s="109">
        <f>+AE239</f>
        <v>0</v>
      </c>
      <c r="AO239" s="25">
        <f t="shared" si="70"/>
        <v>5615.9999999999991</v>
      </c>
      <c r="AP239" s="25">
        <f t="shared" si="71"/>
        <v>-3743.9999999999991</v>
      </c>
    </row>
    <row r="240" spans="1:42" ht="15.75">
      <c r="B240" s="156" t="s">
        <v>826</v>
      </c>
      <c r="C240" s="178" t="s">
        <v>505</v>
      </c>
      <c r="D240" s="276"/>
      <c r="E240" s="276"/>
      <c r="F240" s="276"/>
      <c r="G240" s="276"/>
      <c r="H240" s="276"/>
      <c r="I240" s="161" t="s">
        <v>492</v>
      </c>
      <c r="J240" s="161">
        <f>8*3</f>
        <v>24</v>
      </c>
      <c r="K240" s="162">
        <v>80</v>
      </c>
      <c r="L240" s="208">
        <f t="shared" si="69"/>
        <v>1920</v>
      </c>
      <c r="M240" s="202">
        <f t="shared" ref="M240:M282" si="72">L240/$A$5</f>
        <v>476.42679900744412</v>
      </c>
      <c r="N240" s="219">
        <f t="shared" ref="N240:N282" si="73">H240+M240</f>
        <v>476.42679900744412</v>
      </c>
      <c r="O240" s="144"/>
      <c r="Q240" s="10"/>
      <c r="R240" s="25"/>
      <c r="T240" s="10"/>
      <c r="U240" s="25"/>
      <c r="W240" s="10">
        <f>+L240</f>
        <v>1920</v>
      </c>
      <c r="X240" s="43">
        <f>+W240/$A$5</f>
        <v>476.42679900744412</v>
      </c>
      <c r="Z240" s="10"/>
      <c r="AA240" s="43">
        <f>+Z240/$A$5</f>
        <v>0</v>
      </c>
      <c r="AC240" s="10"/>
      <c r="AD240" s="43">
        <f>+AC240/$A$5</f>
        <v>0</v>
      </c>
      <c r="AF240" s="10"/>
      <c r="AG240" s="43">
        <f>+AF240/$A$5</f>
        <v>0</v>
      </c>
      <c r="AI240" s="10"/>
      <c r="AJ240" s="43">
        <f>+AI240/$A$5</f>
        <v>0</v>
      </c>
      <c r="AL240" s="10"/>
      <c r="AM240" s="43">
        <f>+AL240/$A$5</f>
        <v>0</v>
      </c>
      <c r="AO240" s="25">
        <f t="shared" si="70"/>
        <v>476.42679900744412</v>
      </c>
      <c r="AP240" s="25">
        <f t="shared" si="71"/>
        <v>0</v>
      </c>
    </row>
    <row r="241" spans="1:42" ht="15.75">
      <c r="A241" s="220"/>
      <c r="B241" s="156" t="s">
        <v>828</v>
      </c>
      <c r="C241" s="178" t="s">
        <v>829</v>
      </c>
      <c r="D241" s="276"/>
      <c r="E241" s="276"/>
      <c r="F241" s="276"/>
      <c r="G241" s="276"/>
      <c r="H241" s="276"/>
      <c r="I241" s="161" t="s">
        <v>492</v>
      </c>
      <c r="J241" s="161">
        <f>4*3</f>
        <v>12</v>
      </c>
      <c r="K241" s="162">
        <v>80</v>
      </c>
      <c r="L241" s="208">
        <f t="shared" si="69"/>
        <v>960</v>
      </c>
      <c r="M241" s="202">
        <f t="shared" si="72"/>
        <v>238.21339950372206</v>
      </c>
      <c r="N241" s="219">
        <f t="shared" si="73"/>
        <v>238.21339950372206</v>
      </c>
      <c r="O241" s="144"/>
      <c r="Q241" s="9"/>
      <c r="R241" s="25"/>
      <c r="T241" s="9"/>
      <c r="U241" s="25"/>
      <c r="W241" s="10">
        <f>+L241</f>
        <v>960</v>
      </c>
      <c r="X241" s="43">
        <f>+W241/$A$5</f>
        <v>238.21339950372206</v>
      </c>
      <c r="Z241" s="10"/>
      <c r="AA241" s="43">
        <f>+Z241/$A$5</f>
        <v>0</v>
      </c>
      <c r="AC241" s="10"/>
      <c r="AD241" s="43">
        <f>+AC241/$A$5</f>
        <v>0</v>
      </c>
      <c r="AF241" s="10"/>
      <c r="AG241" s="43">
        <f>+AF241/$A$5</f>
        <v>0</v>
      </c>
      <c r="AI241" s="10"/>
      <c r="AJ241" s="43">
        <f>+AI241/$A$5</f>
        <v>0</v>
      </c>
      <c r="AL241" s="10"/>
      <c r="AM241" s="43">
        <f>+AL241/$A$5</f>
        <v>0</v>
      </c>
      <c r="AO241" s="25">
        <f t="shared" si="70"/>
        <v>238.21339950372206</v>
      </c>
      <c r="AP241" s="25">
        <f t="shared" si="71"/>
        <v>0</v>
      </c>
    </row>
    <row r="242" spans="1:42" ht="15.75">
      <c r="A242" s="220"/>
      <c r="B242" s="156" t="s">
        <v>831</v>
      </c>
      <c r="C242" s="178" t="s">
        <v>758</v>
      </c>
      <c r="D242" s="276"/>
      <c r="E242" s="276"/>
      <c r="F242" s="276"/>
      <c r="G242" s="276"/>
      <c r="H242" s="276"/>
      <c r="I242" s="161" t="s">
        <v>492</v>
      </c>
      <c r="J242" s="161">
        <f>1*3</f>
        <v>3</v>
      </c>
      <c r="K242" s="162">
        <v>140</v>
      </c>
      <c r="L242" s="208">
        <f t="shared" si="69"/>
        <v>420</v>
      </c>
      <c r="M242" s="202">
        <f t="shared" si="72"/>
        <v>104.2183622828784</v>
      </c>
      <c r="N242" s="219">
        <f t="shared" si="73"/>
        <v>104.2183622828784</v>
      </c>
      <c r="O242" s="144"/>
      <c r="Q242" s="10"/>
      <c r="R242" s="25"/>
      <c r="T242" s="10"/>
      <c r="U242" s="25"/>
      <c r="W242" s="10">
        <f>+L242</f>
        <v>420</v>
      </c>
      <c r="X242" s="43">
        <f>+W242/$A$5</f>
        <v>104.2183622828784</v>
      </c>
      <c r="Z242" s="10"/>
      <c r="AA242" s="43">
        <f>+Z242/$A$5</f>
        <v>0</v>
      </c>
      <c r="AC242" s="10"/>
      <c r="AD242" s="43">
        <f>+AC242/$A$5</f>
        <v>0</v>
      </c>
      <c r="AF242" s="10"/>
      <c r="AG242" s="43">
        <f>+AF242/$A$5</f>
        <v>0</v>
      </c>
      <c r="AI242" s="10"/>
      <c r="AJ242" s="43">
        <f>+AI242/$A$5</f>
        <v>0</v>
      </c>
      <c r="AL242" s="10"/>
      <c r="AM242" s="43">
        <f>+AL242/$A$5</f>
        <v>0</v>
      </c>
      <c r="AO242" s="25">
        <f t="shared" si="70"/>
        <v>104.2183622828784</v>
      </c>
      <c r="AP242" s="25">
        <f t="shared" si="71"/>
        <v>0</v>
      </c>
    </row>
    <row r="243" spans="1:42" ht="15.75">
      <c r="A243" s="220"/>
      <c r="B243" s="156" t="s">
        <v>832</v>
      </c>
      <c r="C243" s="178" t="s">
        <v>514</v>
      </c>
      <c r="D243" s="276"/>
      <c r="E243" s="276"/>
      <c r="F243" s="276"/>
      <c r="G243" s="276"/>
      <c r="H243" s="276"/>
      <c r="I243" s="161" t="s">
        <v>492</v>
      </c>
      <c r="J243" s="161">
        <f>20*3</f>
        <v>60</v>
      </c>
      <c r="K243" s="162">
        <v>28</v>
      </c>
      <c r="L243" s="208">
        <f t="shared" si="69"/>
        <v>1680</v>
      </c>
      <c r="M243" s="202">
        <f t="shared" si="72"/>
        <v>416.87344913151361</v>
      </c>
      <c r="N243" s="219">
        <f t="shared" si="73"/>
        <v>416.87344913151361</v>
      </c>
      <c r="O243" s="144"/>
      <c r="Q243" s="9"/>
      <c r="R243" s="25"/>
      <c r="T243" s="9"/>
      <c r="U243" s="25"/>
      <c r="W243" s="9"/>
      <c r="X243" s="25"/>
      <c r="Z243" s="9"/>
      <c r="AA243" s="25"/>
      <c r="AC243" s="9"/>
      <c r="AD243" s="25"/>
      <c r="AF243" s="9"/>
      <c r="AG243" s="25"/>
      <c r="AI243" s="9"/>
      <c r="AJ243" s="25"/>
      <c r="AL243" s="9"/>
      <c r="AM243" s="25"/>
      <c r="AO243" s="25">
        <f t="shared" si="70"/>
        <v>0</v>
      </c>
      <c r="AP243" s="25">
        <f t="shared" si="71"/>
        <v>416.87344913151361</v>
      </c>
    </row>
    <row r="244" spans="1:42" ht="15.75">
      <c r="A244" s="220"/>
      <c r="B244" s="156" t="s">
        <v>833</v>
      </c>
      <c r="C244" s="178" t="s">
        <v>834</v>
      </c>
      <c r="D244" s="276"/>
      <c r="E244" s="276"/>
      <c r="F244" s="276"/>
      <c r="G244" s="276"/>
      <c r="H244" s="276"/>
      <c r="I244" s="161" t="s">
        <v>492</v>
      </c>
      <c r="J244" s="161">
        <f>19*3</f>
        <v>57</v>
      </c>
      <c r="K244" s="162">
        <v>28</v>
      </c>
      <c r="L244" s="208">
        <f t="shared" si="69"/>
        <v>1596</v>
      </c>
      <c r="M244" s="202">
        <f t="shared" si="72"/>
        <v>396.02977667493792</v>
      </c>
      <c r="N244" s="219">
        <f t="shared" si="73"/>
        <v>396.02977667493792</v>
      </c>
      <c r="O244" s="144"/>
      <c r="Q244" s="9"/>
      <c r="R244" s="25"/>
      <c r="T244" s="9"/>
      <c r="U244" s="25"/>
      <c r="W244" s="9"/>
      <c r="X244" s="25"/>
      <c r="Z244" s="9"/>
      <c r="AA244" s="25"/>
      <c r="AC244" s="9"/>
      <c r="AD244" s="25"/>
      <c r="AF244" s="9"/>
      <c r="AG244" s="25"/>
      <c r="AI244" s="9"/>
      <c r="AJ244" s="25"/>
      <c r="AL244" s="9"/>
      <c r="AM244" s="25"/>
      <c r="AO244" s="25">
        <f t="shared" si="70"/>
        <v>0</v>
      </c>
      <c r="AP244" s="25">
        <f t="shared" si="71"/>
        <v>396.02977667493792</v>
      </c>
    </row>
    <row r="245" spans="1:42" ht="15.75">
      <c r="A245" s="220"/>
      <c r="B245" s="156" t="s">
        <v>835</v>
      </c>
      <c r="C245" s="178" t="s">
        <v>836</v>
      </c>
      <c r="D245" s="276"/>
      <c r="E245" s="276"/>
      <c r="F245" s="276"/>
      <c r="G245" s="276"/>
      <c r="H245" s="276"/>
      <c r="I245" s="161" t="s">
        <v>492</v>
      </c>
      <c r="J245" s="161">
        <f>5*3</f>
        <v>15</v>
      </c>
      <c r="K245" s="162">
        <v>28</v>
      </c>
      <c r="L245" s="208">
        <f t="shared" si="69"/>
        <v>420</v>
      </c>
      <c r="M245" s="202">
        <f t="shared" si="72"/>
        <v>104.2183622828784</v>
      </c>
      <c r="N245" s="219">
        <f t="shared" si="73"/>
        <v>104.2183622828784</v>
      </c>
      <c r="O245" s="144"/>
      <c r="Q245" s="9"/>
      <c r="R245" s="25"/>
      <c r="T245" s="9"/>
      <c r="U245" s="25"/>
      <c r="W245" s="9"/>
      <c r="X245" s="25"/>
      <c r="Z245" s="9"/>
      <c r="AA245" s="25"/>
      <c r="AC245" s="9"/>
      <c r="AD245" s="25"/>
      <c r="AF245" s="9"/>
      <c r="AG245" s="25"/>
      <c r="AI245" s="9"/>
      <c r="AJ245" s="25"/>
      <c r="AL245" s="9"/>
      <c r="AM245" s="25"/>
      <c r="AO245" s="25">
        <f t="shared" si="70"/>
        <v>0</v>
      </c>
      <c r="AP245" s="25">
        <f t="shared" si="71"/>
        <v>104.2183622828784</v>
      </c>
    </row>
    <row r="246" spans="1:42" ht="15.75">
      <c r="B246" s="156" t="s">
        <v>837</v>
      </c>
      <c r="C246" s="178" t="s">
        <v>838</v>
      </c>
      <c r="D246" s="276"/>
      <c r="E246" s="276"/>
      <c r="F246" s="276"/>
      <c r="G246" s="276"/>
      <c r="H246" s="276"/>
      <c r="I246" s="161" t="s">
        <v>492</v>
      </c>
      <c r="J246" s="161">
        <f>1*3</f>
        <v>3</v>
      </c>
      <c r="K246" s="162">
        <v>170</v>
      </c>
      <c r="L246" s="53">
        <f t="shared" si="69"/>
        <v>510</v>
      </c>
      <c r="M246" s="202">
        <f t="shared" si="72"/>
        <v>126.55086848635234</v>
      </c>
      <c r="N246" s="219">
        <f t="shared" si="73"/>
        <v>126.55086848635234</v>
      </c>
      <c r="O246" s="144"/>
      <c r="Q246" s="10"/>
      <c r="R246" s="25"/>
      <c r="T246" s="10"/>
      <c r="U246" s="25"/>
      <c r="W246" s="10">
        <f>+L246</f>
        <v>510</v>
      </c>
      <c r="X246" s="43">
        <f>+W246/$A$5</f>
        <v>126.55086848635234</v>
      </c>
      <c r="Z246" s="10"/>
      <c r="AA246" s="43">
        <f>+Z246/$A$5</f>
        <v>0</v>
      </c>
      <c r="AC246" s="10"/>
      <c r="AD246" s="43">
        <f>+AC246/$A$5</f>
        <v>0</v>
      </c>
      <c r="AF246" s="10"/>
      <c r="AG246" s="43">
        <f>+AF246/$A$5</f>
        <v>0</v>
      </c>
      <c r="AI246" s="10"/>
      <c r="AJ246" s="43">
        <f>+AI246/$A$5</f>
        <v>0</v>
      </c>
      <c r="AL246" s="10"/>
      <c r="AM246" s="43">
        <f>+AL246/$A$5</f>
        <v>0</v>
      </c>
      <c r="AO246" s="25">
        <f t="shared" si="70"/>
        <v>126.55086848635234</v>
      </c>
      <c r="AP246" s="25">
        <f t="shared" si="71"/>
        <v>0</v>
      </c>
    </row>
    <row r="247" spans="1:42" ht="15.75">
      <c r="B247" s="156" t="s">
        <v>839</v>
      </c>
      <c r="C247" s="178" t="s">
        <v>840</v>
      </c>
      <c r="D247" s="276"/>
      <c r="E247" s="276"/>
      <c r="F247" s="276"/>
      <c r="G247" s="276"/>
      <c r="H247" s="276"/>
      <c r="I247" s="161" t="s">
        <v>492</v>
      </c>
      <c r="J247" s="161">
        <f>2*3</f>
        <v>6</v>
      </c>
      <c r="K247" s="162">
        <v>80</v>
      </c>
      <c r="L247" s="53">
        <f t="shared" si="69"/>
        <v>480</v>
      </c>
      <c r="M247" s="202">
        <f t="shared" si="72"/>
        <v>119.10669975186103</v>
      </c>
      <c r="N247" s="219">
        <f t="shared" si="73"/>
        <v>119.10669975186103</v>
      </c>
      <c r="O247" s="144"/>
      <c r="Q247" s="9"/>
      <c r="R247" s="25"/>
      <c r="T247" s="9"/>
      <c r="U247" s="25"/>
      <c r="W247" s="10">
        <f>+L247</f>
        <v>480</v>
      </c>
      <c r="X247" s="43">
        <f>+W247/$A$5</f>
        <v>119.10669975186103</v>
      </c>
      <c r="Z247" s="10"/>
      <c r="AA247" s="43">
        <f>+Z247/$A$5</f>
        <v>0</v>
      </c>
      <c r="AC247" s="10"/>
      <c r="AD247" s="43">
        <f>+AC247/$A$5</f>
        <v>0</v>
      </c>
      <c r="AF247" s="10"/>
      <c r="AG247" s="43">
        <f>+AF247/$A$5</f>
        <v>0</v>
      </c>
      <c r="AI247" s="10"/>
      <c r="AJ247" s="43">
        <f>+AI247/$A$5</f>
        <v>0</v>
      </c>
      <c r="AL247" s="10"/>
      <c r="AM247" s="43">
        <f>+AL247/$A$5</f>
        <v>0</v>
      </c>
      <c r="AO247" s="25">
        <f t="shared" si="70"/>
        <v>119.10669975186103</v>
      </c>
      <c r="AP247" s="25">
        <f t="shared" si="71"/>
        <v>0</v>
      </c>
    </row>
    <row r="248" spans="1:42" ht="15.75">
      <c r="B248" s="156" t="s">
        <v>841</v>
      </c>
      <c r="C248" s="178" t="s">
        <v>842</v>
      </c>
      <c r="D248" s="276"/>
      <c r="E248" s="276"/>
      <c r="F248" s="276"/>
      <c r="G248" s="276"/>
      <c r="H248" s="276"/>
      <c r="I248" s="161" t="s">
        <v>492</v>
      </c>
      <c r="J248" s="161">
        <f>5*3</f>
        <v>15</v>
      </c>
      <c r="K248" s="162">
        <v>9</v>
      </c>
      <c r="L248" s="208">
        <f t="shared" si="69"/>
        <v>135</v>
      </c>
      <c r="M248" s="202">
        <f t="shared" si="72"/>
        <v>33.498759305210918</v>
      </c>
      <c r="N248" s="219">
        <f t="shared" si="73"/>
        <v>33.498759305210918</v>
      </c>
      <c r="O248" s="144"/>
      <c r="Q248" s="9"/>
      <c r="R248" s="25"/>
      <c r="T248" s="9"/>
      <c r="U248" s="25"/>
      <c r="W248" s="9"/>
      <c r="X248" s="25"/>
      <c r="Z248" s="9"/>
      <c r="AA248" s="25"/>
      <c r="AC248" s="9"/>
      <c r="AD248" s="25"/>
      <c r="AF248" s="9"/>
      <c r="AG248" s="25"/>
      <c r="AI248" s="9"/>
      <c r="AJ248" s="25"/>
      <c r="AL248" s="9"/>
      <c r="AM248" s="25"/>
      <c r="AO248" s="25">
        <f t="shared" si="70"/>
        <v>0</v>
      </c>
      <c r="AP248" s="25">
        <f t="shared" si="71"/>
        <v>33.498759305210918</v>
      </c>
    </row>
    <row r="249" spans="1:42" ht="15.75">
      <c r="B249" s="156" t="s">
        <v>843</v>
      </c>
      <c r="C249" s="178" t="s">
        <v>844</v>
      </c>
      <c r="D249" s="276"/>
      <c r="E249" s="276"/>
      <c r="F249" s="276"/>
      <c r="G249" s="276"/>
      <c r="H249" s="276"/>
      <c r="I249" s="161" t="s">
        <v>492</v>
      </c>
      <c r="J249" s="161">
        <f>2*3</f>
        <v>6</v>
      </c>
      <c r="K249" s="162">
        <v>16</v>
      </c>
      <c r="L249" s="208">
        <f t="shared" si="69"/>
        <v>96</v>
      </c>
      <c r="M249" s="202">
        <f t="shared" si="72"/>
        <v>23.821339950372206</v>
      </c>
      <c r="N249" s="219">
        <f t="shared" si="73"/>
        <v>23.821339950372206</v>
      </c>
      <c r="O249" s="144"/>
      <c r="Q249" s="9"/>
      <c r="R249" s="25"/>
      <c r="T249" s="9"/>
      <c r="U249" s="25"/>
      <c r="W249" s="9"/>
      <c r="X249" s="25"/>
      <c r="Z249" s="9"/>
      <c r="AA249" s="25"/>
      <c r="AC249" s="9"/>
      <c r="AD249" s="25"/>
      <c r="AF249" s="9"/>
      <c r="AG249" s="25"/>
      <c r="AI249" s="9"/>
      <c r="AJ249" s="25"/>
      <c r="AL249" s="9"/>
      <c r="AM249" s="25"/>
      <c r="AO249" s="25">
        <f t="shared" si="70"/>
        <v>0</v>
      </c>
      <c r="AP249" s="25">
        <f t="shared" si="71"/>
        <v>23.821339950372206</v>
      </c>
    </row>
    <row r="250" spans="1:42" ht="15.75">
      <c r="B250" s="221" t="s">
        <v>845</v>
      </c>
      <c r="C250" s="271" t="s">
        <v>529</v>
      </c>
      <c r="D250" s="405"/>
      <c r="E250" s="405"/>
      <c r="F250" s="405"/>
      <c r="G250" s="405"/>
      <c r="H250" s="405"/>
      <c r="I250" s="272" t="s">
        <v>408</v>
      </c>
      <c r="J250" s="273">
        <v>3</v>
      </c>
      <c r="K250" s="274">
        <v>1085.28</v>
      </c>
      <c r="L250" s="225">
        <v>3255.84</v>
      </c>
      <c r="M250" s="289">
        <f t="shared" si="72"/>
        <v>807.90074441687341</v>
      </c>
      <c r="N250" s="228">
        <f t="shared" si="73"/>
        <v>807.90074441687341</v>
      </c>
      <c r="O250" s="239"/>
      <c r="Q250" s="9"/>
      <c r="R250" s="25"/>
      <c r="T250" s="9"/>
      <c r="U250" s="25"/>
      <c r="W250" s="9"/>
      <c r="X250" s="25"/>
      <c r="Z250" s="9"/>
      <c r="AA250" s="25"/>
      <c r="AC250" s="9"/>
      <c r="AD250" s="25"/>
      <c r="AF250" s="9"/>
      <c r="AG250" s="25"/>
      <c r="AI250" s="9"/>
      <c r="AJ250" s="25"/>
      <c r="AL250" s="9"/>
      <c r="AM250" s="25"/>
      <c r="AO250" s="25">
        <f t="shared" si="70"/>
        <v>0</v>
      </c>
      <c r="AP250" s="44">
        <f>-AO250</f>
        <v>0</v>
      </c>
    </row>
    <row r="251" spans="1:42" ht="15.75">
      <c r="B251" s="52" t="s">
        <v>846</v>
      </c>
      <c r="C251" s="60" t="s">
        <v>847</v>
      </c>
      <c r="I251" s="56" t="s">
        <v>492</v>
      </c>
      <c r="J251" s="56">
        <f>1*3</f>
        <v>3</v>
      </c>
      <c r="K251" s="63">
        <v>60</v>
      </c>
      <c r="L251" s="53">
        <f t="shared" ref="L251:L282" si="74">J251*K251</f>
        <v>180</v>
      </c>
      <c r="M251" s="202">
        <f t="shared" si="72"/>
        <v>44.665012406947888</v>
      </c>
      <c r="N251" s="219">
        <f t="shared" si="73"/>
        <v>44.665012406947888</v>
      </c>
      <c r="O251" s="144"/>
      <c r="Q251" s="9"/>
      <c r="R251" s="43"/>
      <c r="T251" s="9">
        <f>+L251</f>
        <v>180</v>
      </c>
      <c r="U251" s="43">
        <f>+T251/$A$5</f>
        <v>44.665012406947888</v>
      </c>
      <c r="W251" s="9"/>
      <c r="X251" s="43"/>
      <c r="Z251" s="9"/>
      <c r="AA251" s="43"/>
      <c r="AC251" s="9"/>
      <c r="AD251" s="43"/>
      <c r="AF251" s="9"/>
      <c r="AG251" s="43"/>
      <c r="AI251" s="9"/>
      <c r="AJ251" s="43"/>
      <c r="AL251" s="9"/>
      <c r="AM251" s="43"/>
      <c r="AO251" s="25">
        <f t="shared" si="70"/>
        <v>44.665012406947888</v>
      </c>
      <c r="AP251" s="25">
        <f t="shared" ref="AP251:AP276" si="75">+N251-AO251</f>
        <v>0</v>
      </c>
    </row>
    <row r="252" spans="1:42" ht="15.75">
      <c r="B252" s="52" t="s">
        <v>848</v>
      </c>
      <c r="C252" s="60" t="s">
        <v>849</v>
      </c>
      <c r="I252" s="56" t="s">
        <v>492</v>
      </c>
      <c r="J252" s="56">
        <f>15*3</f>
        <v>45</v>
      </c>
      <c r="K252" s="63">
        <v>40</v>
      </c>
      <c r="L252" s="53">
        <f t="shared" si="74"/>
        <v>1800</v>
      </c>
      <c r="M252" s="202">
        <f t="shared" si="72"/>
        <v>446.65012406947886</v>
      </c>
      <c r="N252" s="219">
        <f t="shared" si="73"/>
        <v>446.65012406947886</v>
      </c>
      <c r="O252" s="144"/>
      <c r="Q252" s="9"/>
      <c r="R252" s="43"/>
      <c r="T252" s="402">
        <f>+L252</f>
        <v>1800</v>
      </c>
      <c r="U252" s="43">
        <f>+T252/$A$5</f>
        <v>446.65012406947886</v>
      </c>
      <c r="W252" s="9"/>
      <c r="X252" s="43"/>
      <c r="Z252" s="9"/>
      <c r="AA252" s="43"/>
      <c r="AC252" s="9"/>
      <c r="AD252" s="43"/>
      <c r="AF252" s="9"/>
      <c r="AG252" s="43"/>
      <c r="AI252" s="9"/>
      <c r="AJ252" s="43"/>
      <c r="AL252" s="9"/>
      <c r="AM252" s="43"/>
      <c r="AO252" s="25">
        <f t="shared" si="70"/>
        <v>446.65012406947886</v>
      </c>
      <c r="AP252" s="25">
        <f t="shared" si="75"/>
        <v>0</v>
      </c>
    </row>
    <row r="253" spans="1:42" ht="15.75">
      <c r="B253" s="156" t="s">
        <v>850</v>
      </c>
      <c r="C253" s="178" t="s">
        <v>851</v>
      </c>
      <c r="D253" s="276"/>
      <c r="E253" s="276"/>
      <c r="F253" s="276"/>
      <c r="G253" s="276"/>
      <c r="H253" s="276"/>
      <c r="I253" s="161" t="s">
        <v>492</v>
      </c>
      <c r="J253" s="161">
        <f>3*3</f>
        <v>9</v>
      </c>
      <c r="K253" s="162">
        <v>35</v>
      </c>
      <c r="L253" s="208">
        <f t="shared" si="74"/>
        <v>315</v>
      </c>
      <c r="M253" s="202">
        <f t="shared" si="72"/>
        <v>78.163771712158805</v>
      </c>
      <c r="N253" s="219">
        <f t="shared" si="73"/>
        <v>78.163771712158805</v>
      </c>
      <c r="O253" s="144"/>
      <c r="Q253" s="9"/>
      <c r="R253" s="43"/>
      <c r="T253" s="402">
        <f>+L253</f>
        <v>315</v>
      </c>
      <c r="U253" s="43">
        <f>+T253/$A$5</f>
        <v>78.163771712158805</v>
      </c>
      <c r="W253" s="9"/>
      <c r="X253" s="43"/>
      <c r="Z253" s="9"/>
      <c r="AA253" s="43"/>
      <c r="AC253" s="9"/>
      <c r="AD253" s="43"/>
      <c r="AF253" s="9"/>
      <c r="AG253" s="43"/>
      <c r="AI253" s="9"/>
      <c r="AJ253" s="43"/>
      <c r="AL253" s="9"/>
      <c r="AM253" s="43"/>
      <c r="AO253" s="25">
        <f t="shared" si="70"/>
        <v>78.163771712158805</v>
      </c>
      <c r="AP253" s="25">
        <f t="shared" si="75"/>
        <v>0</v>
      </c>
    </row>
    <row r="254" spans="1:42" ht="15.75">
      <c r="B254" s="156" t="s">
        <v>852</v>
      </c>
      <c r="C254" s="178" t="s">
        <v>853</v>
      </c>
      <c r="D254" s="276"/>
      <c r="E254" s="276"/>
      <c r="F254" s="276"/>
      <c r="G254" s="276"/>
      <c r="H254" s="276"/>
      <c r="I254" s="161" t="s">
        <v>492</v>
      </c>
      <c r="J254" s="161">
        <f>18*3</f>
        <v>54</v>
      </c>
      <c r="K254" s="162">
        <v>17</v>
      </c>
      <c r="L254" s="208">
        <f t="shared" si="74"/>
        <v>918</v>
      </c>
      <c r="M254" s="202">
        <f t="shared" si="72"/>
        <v>227.79156327543424</v>
      </c>
      <c r="N254" s="219">
        <f t="shared" si="73"/>
        <v>227.79156327543424</v>
      </c>
      <c r="O254" s="144"/>
      <c r="Q254" s="9"/>
      <c r="R254" s="25"/>
      <c r="T254" s="9"/>
      <c r="U254" s="25"/>
      <c r="W254" s="10">
        <f>+L254</f>
        <v>918</v>
      </c>
      <c r="X254" s="43">
        <f>+W254/$A$5</f>
        <v>227.79156327543424</v>
      </c>
      <c r="Z254" s="10"/>
      <c r="AA254" s="43">
        <f>+Z254/$A$5</f>
        <v>0</v>
      </c>
      <c r="AC254" s="10"/>
      <c r="AD254" s="43">
        <f>+AC254/$A$5</f>
        <v>0</v>
      </c>
      <c r="AF254" s="10"/>
      <c r="AG254" s="43">
        <f>+AF254/$A$5</f>
        <v>0</v>
      </c>
      <c r="AI254" s="10"/>
      <c r="AJ254" s="43">
        <f>+AI254/$A$5</f>
        <v>0</v>
      </c>
      <c r="AL254" s="10"/>
      <c r="AM254" s="43">
        <f>+AL254/$A$5</f>
        <v>0</v>
      </c>
      <c r="AO254" s="25">
        <f t="shared" si="70"/>
        <v>227.79156327543424</v>
      </c>
      <c r="AP254" s="25">
        <f t="shared" si="75"/>
        <v>0</v>
      </c>
    </row>
    <row r="255" spans="1:42" ht="15.75">
      <c r="B255" s="156" t="s">
        <v>854</v>
      </c>
      <c r="C255" s="178" t="s">
        <v>536</v>
      </c>
      <c r="D255" s="276"/>
      <c r="E255" s="276"/>
      <c r="F255" s="276"/>
      <c r="G255" s="276"/>
      <c r="H255" s="276"/>
      <c r="I255" s="161" t="s">
        <v>492</v>
      </c>
      <c r="J255" s="161">
        <f>24*3</f>
        <v>72</v>
      </c>
      <c r="K255" s="162">
        <v>17</v>
      </c>
      <c r="L255" s="208">
        <f t="shared" si="74"/>
        <v>1224</v>
      </c>
      <c r="M255" s="202">
        <f t="shared" si="72"/>
        <v>303.72208436724566</v>
      </c>
      <c r="N255" s="219">
        <f t="shared" si="73"/>
        <v>303.72208436724566</v>
      </c>
      <c r="O255" s="144"/>
      <c r="Q255" s="9"/>
      <c r="R255" s="25"/>
      <c r="T255" s="9"/>
      <c r="U255" s="25"/>
      <c r="W255" s="10">
        <f>+L255</f>
        <v>1224</v>
      </c>
      <c r="X255" s="43">
        <f>+W255/$A$5</f>
        <v>303.72208436724566</v>
      </c>
      <c r="Z255" s="10"/>
      <c r="AA255" s="43">
        <f>+Z255/$A$5</f>
        <v>0</v>
      </c>
      <c r="AC255" s="10"/>
      <c r="AD255" s="43">
        <f>+AC255/$A$5</f>
        <v>0</v>
      </c>
      <c r="AF255" s="10"/>
      <c r="AG255" s="43">
        <f>+AF255/$A$5</f>
        <v>0</v>
      </c>
      <c r="AI255" s="10"/>
      <c r="AJ255" s="43">
        <f>+AI255/$A$5</f>
        <v>0</v>
      </c>
      <c r="AL255" s="10"/>
      <c r="AM255" s="43">
        <f>+AL255/$A$5</f>
        <v>0</v>
      </c>
      <c r="AO255" s="25">
        <f t="shared" si="70"/>
        <v>303.72208436724566</v>
      </c>
      <c r="AP255" s="25">
        <f t="shared" si="75"/>
        <v>0</v>
      </c>
    </row>
    <row r="256" spans="1:42" ht="15.75">
      <c r="B256" s="52" t="s">
        <v>855</v>
      </c>
      <c r="C256" s="60" t="s">
        <v>856</v>
      </c>
      <c r="I256" s="56" t="s">
        <v>492</v>
      </c>
      <c r="J256" s="56">
        <f>56*3</f>
        <v>168</v>
      </c>
      <c r="K256" s="63">
        <v>25</v>
      </c>
      <c r="L256" s="53">
        <f t="shared" si="74"/>
        <v>4200</v>
      </c>
      <c r="M256" s="202">
        <f t="shared" si="72"/>
        <v>1042.1836228287841</v>
      </c>
      <c r="N256" s="219">
        <f t="shared" si="73"/>
        <v>1042.1836228287841</v>
      </c>
      <c r="O256" s="144"/>
      <c r="Q256" s="9"/>
      <c r="R256" s="25"/>
      <c r="T256" s="9"/>
      <c r="U256" s="25"/>
      <c r="W256" s="10">
        <f>+L256</f>
        <v>4200</v>
      </c>
      <c r="X256" s="43">
        <f>+W256/$A$5</f>
        <v>1042.1836228287841</v>
      </c>
      <c r="Z256" s="10"/>
      <c r="AA256" s="43">
        <f>+Z256/$A$5</f>
        <v>0</v>
      </c>
      <c r="AC256" s="10"/>
      <c r="AD256" s="43">
        <f>+AC256/$A$5</f>
        <v>0</v>
      </c>
      <c r="AF256" s="10"/>
      <c r="AG256" s="43">
        <f>+AF256/$A$5</f>
        <v>0</v>
      </c>
      <c r="AI256" s="10"/>
      <c r="AJ256" s="43">
        <f>+AI256/$A$5</f>
        <v>0</v>
      </c>
      <c r="AL256" s="10"/>
      <c r="AM256" s="43">
        <f>+AL256/$A$5</f>
        <v>0</v>
      </c>
      <c r="AO256" s="25">
        <f t="shared" si="70"/>
        <v>1042.1836228287841</v>
      </c>
      <c r="AP256" s="25">
        <f t="shared" si="75"/>
        <v>0</v>
      </c>
    </row>
    <row r="257" spans="2:42" ht="15.75">
      <c r="B257" s="156" t="s">
        <v>857</v>
      </c>
      <c r="C257" s="178" t="s">
        <v>858</v>
      </c>
      <c r="D257" s="276"/>
      <c r="E257" s="276"/>
      <c r="F257" s="276"/>
      <c r="G257" s="276"/>
      <c r="H257" s="276"/>
      <c r="I257" s="161" t="s">
        <v>492</v>
      </c>
      <c r="J257" s="161">
        <f>10*3</f>
        <v>30</v>
      </c>
      <c r="K257" s="162">
        <v>65</v>
      </c>
      <c r="L257" s="208">
        <f t="shared" si="74"/>
        <v>1950</v>
      </c>
      <c r="M257" s="202">
        <f t="shared" si="72"/>
        <v>483.87096774193543</v>
      </c>
      <c r="N257" s="219">
        <f t="shared" si="73"/>
        <v>483.87096774193543</v>
      </c>
      <c r="O257" s="144"/>
      <c r="Q257" s="9"/>
      <c r="R257" s="43"/>
      <c r="T257" s="9">
        <f>+L257</f>
        <v>1950</v>
      </c>
      <c r="U257" s="43">
        <f>+T257/$A$5</f>
        <v>483.87096774193543</v>
      </c>
      <c r="W257" s="9"/>
      <c r="X257" s="43"/>
      <c r="Z257" s="9"/>
      <c r="AA257" s="43"/>
      <c r="AC257" s="9"/>
      <c r="AD257" s="43"/>
      <c r="AF257" s="9"/>
      <c r="AG257" s="43"/>
      <c r="AI257" s="9"/>
      <c r="AJ257" s="43"/>
      <c r="AL257" s="9"/>
      <c r="AM257" s="43"/>
      <c r="AO257" s="25">
        <f t="shared" si="70"/>
        <v>483.87096774193543</v>
      </c>
      <c r="AP257" s="25">
        <f t="shared" si="75"/>
        <v>0</v>
      </c>
    </row>
    <row r="258" spans="2:42" ht="15.75">
      <c r="B258" s="156" t="s">
        <v>859</v>
      </c>
      <c r="C258" s="178" t="s">
        <v>560</v>
      </c>
      <c r="D258" s="276"/>
      <c r="E258" s="276"/>
      <c r="F258" s="276"/>
      <c r="G258" s="276"/>
      <c r="H258" s="276"/>
      <c r="I258" s="161" t="s">
        <v>492</v>
      </c>
      <c r="J258" s="161">
        <f>17*3</f>
        <v>51</v>
      </c>
      <c r="K258" s="162">
        <v>60</v>
      </c>
      <c r="L258" s="208">
        <f t="shared" si="74"/>
        <v>3060</v>
      </c>
      <c r="M258" s="202">
        <f t="shared" si="72"/>
        <v>759.30521091811408</v>
      </c>
      <c r="N258" s="219">
        <f t="shared" si="73"/>
        <v>759.30521091811408</v>
      </c>
      <c r="O258" s="144"/>
      <c r="Q258" s="9"/>
      <c r="R258" s="25"/>
      <c r="T258" s="9"/>
      <c r="U258" s="25"/>
      <c r="W258" s="9"/>
      <c r="X258" s="25"/>
      <c r="Z258" s="9"/>
      <c r="AA258" s="25"/>
      <c r="AC258" s="9"/>
      <c r="AD258" s="25"/>
      <c r="AF258" s="9"/>
      <c r="AG258" s="25"/>
      <c r="AI258" s="9"/>
      <c r="AJ258" s="25"/>
      <c r="AL258" s="9"/>
      <c r="AM258" s="25"/>
      <c r="AO258" s="25">
        <f t="shared" si="70"/>
        <v>0</v>
      </c>
      <c r="AP258" s="25">
        <f t="shared" si="75"/>
        <v>759.30521091811408</v>
      </c>
    </row>
    <row r="259" spans="2:42" ht="15.75">
      <c r="B259" s="52" t="s">
        <v>860</v>
      </c>
      <c r="C259" s="60" t="s">
        <v>861</v>
      </c>
      <c r="I259" s="56" t="s">
        <v>492</v>
      </c>
      <c r="J259" s="56">
        <f>2*3</f>
        <v>6</v>
      </c>
      <c r="K259" s="63">
        <v>82</v>
      </c>
      <c r="L259" s="53">
        <f t="shared" si="74"/>
        <v>492</v>
      </c>
      <c r="M259" s="202">
        <f t="shared" si="72"/>
        <v>122.08436724565756</v>
      </c>
      <c r="N259" s="219">
        <f t="shared" si="73"/>
        <v>122.08436724565756</v>
      </c>
      <c r="O259" s="144"/>
      <c r="Q259" s="9"/>
      <c r="R259" s="25"/>
      <c r="T259" s="9"/>
      <c r="U259" s="25"/>
      <c r="W259" s="9"/>
      <c r="X259" s="25"/>
      <c r="Z259" s="9"/>
      <c r="AA259" s="25"/>
      <c r="AC259" s="9"/>
      <c r="AD259" s="25"/>
      <c r="AF259" s="9"/>
      <c r="AG259" s="25"/>
      <c r="AI259" s="9"/>
      <c r="AJ259" s="25"/>
      <c r="AL259" s="9"/>
      <c r="AM259" s="25"/>
      <c r="AO259" s="25">
        <f t="shared" si="70"/>
        <v>0</v>
      </c>
      <c r="AP259" s="25">
        <f t="shared" si="75"/>
        <v>122.08436724565756</v>
      </c>
    </row>
    <row r="260" spans="2:42" ht="15.75">
      <c r="B260" s="52" t="s">
        <v>862</v>
      </c>
      <c r="C260" s="60" t="s">
        <v>564</v>
      </c>
      <c r="I260" s="56" t="s">
        <v>492</v>
      </c>
      <c r="J260" s="56">
        <f>2*3</f>
        <v>6</v>
      </c>
      <c r="K260" s="63">
        <v>70</v>
      </c>
      <c r="L260" s="53">
        <f t="shared" si="74"/>
        <v>420</v>
      </c>
      <c r="M260" s="202">
        <f t="shared" si="72"/>
        <v>104.2183622828784</v>
      </c>
      <c r="N260" s="219">
        <f t="shared" si="73"/>
        <v>104.2183622828784</v>
      </c>
      <c r="O260" s="144"/>
      <c r="Q260" s="9"/>
      <c r="R260" s="25"/>
      <c r="T260" s="9"/>
      <c r="U260" s="25"/>
      <c r="W260" s="9"/>
      <c r="X260" s="25"/>
      <c r="Z260" s="9"/>
      <c r="AA260" s="25"/>
      <c r="AC260" s="9"/>
      <c r="AD260" s="25"/>
      <c r="AF260" s="9"/>
      <c r="AG260" s="25"/>
      <c r="AI260" s="9"/>
      <c r="AJ260" s="25"/>
      <c r="AL260" s="9"/>
      <c r="AM260" s="25"/>
      <c r="AO260" s="25">
        <f t="shared" si="70"/>
        <v>0</v>
      </c>
      <c r="AP260" s="25">
        <f t="shared" si="75"/>
        <v>104.2183622828784</v>
      </c>
    </row>
    <row r="261" spans="2:42" ht="15.75">
      <c r="B261" s="156" t="s">
        <v>863</v>
      </c>
      <c r="C261" s="178" t="s">
        <v>864</v>
      </c>
      <c r="D261" s="276"/>
      <c r="E261" s="276"/>
      <c r="F261" s="276"/>
      <c r="G261" s="276"/>
      <c r="H261" s="276"/>
      <c r="I261" s="161" t="s">
        <v>492</v>
      </c>
      <c r="J261" s="161">
        <f>3*3</f>
        <v>9</v>
      </c>
      <c r="K261" s="162">
        <v>21.5</v>
      </c>
      <c r="L261" s="208">
        <f t="shared" si="74"/>
        <v>193.5</v>
      </c>
      <c r="M261" s="202">
        <f t="shared" si="72"/>
        <v>48.014888337468982</v>
      </c>
      <c r="N261" s="219">
        <f t="shared" si="73"/>
        <v>48.014888337468982</v>
      </c>
      <c r="O261" s="144"/>
      <c r="Q261" s="9"/>
      <c r="R261" s="25"/>
      <c r="T261" s="9"/>
      <c r="U261" s="25"/>
      <c r="W261" s="9"/>
      <c r="X261" s="25"/>
      <c r="Z261" s="9"/>
      <c r="AA261" s="25"/>
      <c r="AC261" s="9"/>
      <c r="AD261" s="25"/>
      <c r="AF261" s="9"/>
      <c r="AG261" s="25"/>
      <c r="AI261" s="9"/>
      <c r="AJ261" s="25"/>
      <c r="AL261" s="9"/>
      <c r="AM261" s="25"/>
      <c r="AO261" s="25">
        <f t="shared" si="70"/>
        <v>0</v>
      </c>
      <c r="AP261" s="25">
        <f t="shared" si="75"/>
        <v>48.014888337468982</v>
      </c>
    </row>
    <row r="262" spans="2:42" ht="15.75">
      <c r="B262" s="52" t="s">
        <v>865</v>
      </c>
      <c r="C262" s="60" t="s">
        <v>568</v>
      </c>
      <c r="I262" s="56" t="s">
        <v>492</v>
      </c>
      <c r="J262" s="56">
        <f>10*3</f>
        <v>30</v>
      </c>
      <c r="K262" s="63">
        <v>2.5</v>
      </c>
      <c r="L262" s="53">
        <f t="shared" si="74"/>
        <v>75</v>
      </c>
      <c r="M262" s="202">
        <f t="shared" si="72"/>
        <v>18.610421836228287</v>
      </c>
      <c r="N262" s="219">
        <f t="shared" si="73"/>
        <v>18.610421836228287</v>
      </c>
      <c r="O262" s="144"/>
      <c r="Q262" s="9"/>
      <c r="R262" s="25"/>
      <c r="T262" s="9"/>
      <c r="U262" s="25"/>
      <c r="W262" s="9"/>
      <c r="X262" s="25"/>
      <c r="Z262" s="9"/>
      <c r="AA262" s="25"/>
      <c r="AC262" s="9"/>
      <c r="AD262" s="25"/>
      <c r="AF262" s="9"/>
      <c r="AG262" s="25"/>
      <c r="AI262" s="9"/>
      <c r="AJ262" s="25"/>
      <c r="AL262" s="9"/>
      <c r="AM262" s="25"/>
      <c r="AO262" s="25">
        <f t="shared" si="70"/>
        <v>0</v>
      </c>
      <c r="AP262" s="25">
        <f t="shared" si="75"/>
        <v>18.610421836228287</v>
      </c>
    </row>
    <row r="263" spans="2:42" ht="15.75">
      <c r="B263" s="52" t="s">
        <v>866</v>
      </c>
      <c r="C263" s="60" t="s">
        <v>867</v>
      </c>
      <c r="I263" s="56" t="s">
        <v>492</v>
      </c>
      <c r="J263" s="56">
        <f>35*3</f>
        <v>105</v>
      </c>
      <c r="K263" s="63">
        <v>27</v>
      </c>
      <c r="L263" s="53">
        <f t="shared" si="74"/>
        <v>2835</v>
      </c>
      <c r="M263" s="202">
        <f t="shared" si="72"/>
        <v>703.47394540942923</v>
      </c>
      <c r="N263" s="219">
        <f t="shared" si="73"/>
        <v>703.47394540942923</v>
      </c>
      <c r="O263" s="144"/>
      <c r="Q263" s="9"/>
      <c r="R263" s="25"/>
      <c r="T263" s="9"/>
      <c r="U263" s="25"/>
      <c r="W263" s="9"/>
      <c r="X263" s="25"/>
      <c r="Z263" s="9"/>
      <c r="AA263" s="25"/>
      <c r="AC263" s="9"/>
      <c r="AD263" s="25"/>
      <c r="AF263" s="9"/>
      <c r="AG263" s="25"/>
      <c r="AI263" s="9"/>
      <c r="AJ263" s="25"/>
      <c r="AL263" s="9"/>
      <c r="AM263" s="25"/>
      <c r="AO263" s="25">
        <f t="shared" si="70"/>
        <v>0</v>
      </c>
      <c r="AP263" s="25">
        <f t="shared" si="75"/>
        <v>703.47394540942923</v>
      </c>
    </row>
    <row r="264" spans="2:42" ht="15.75">
      <c r="B264" s="156" t="s">
        <v>868</v>
      </c>
      <c r="C264" s="178" t="s">
        <v>572</v>
      </c>
      <c r="D264" s="276"/>
      <c r="E264" s="276"/>
      <c r="F264" s="276"/>
      <c r="G264" s="276"/>
      <c r="H264" s="276"/>
      <c r="I264" s="161" t="s">
        <v>492</v>
      </c>
      <c r="J264" s="161">
        <f>6*3</f>
        <v>18</v>
      </c>
      <c r="K264" s="162">
        <v>25</v>
      </c>
      <c r="L264" s="208">
        <f t="shared" si="74"/>
        <v>450</v>
      </c>
      <c r="M264" s="202">
        <f t="shared" si="72"/>
        <v>111.66253101736972</v>
      </c>
      <c r="N264" s="219">
        <f t="shared" si="73"/>
        <v>111.66253101736972</v>
      </c>
      <c r="O264" s="144"/>
      <c r="Q264" s="9"/>
      <c r="R264" s="25"/>
      <c r="T264" s="9"/>
      <c r="U264" s="25"/>
      <c r="W264" s="9"/>
      <c r="X264" s="25"/>
      <c r="Z264" s="9"/>
      <c r="AA264" s="25"/>
      <c r="AC264" s="9"/>
      <c r="AD264" s="25"/>
      <c r="AF264" s="9"/>
      <c r="AG264" s="25"/>
      <c r="AI264" s="9"/>
      <c r="AJ264" s="25"/>
      <c r="AL264" s="9"/>
      <c r="AM264" s="25"/>
      <c r="AO264" s="25">
        <f t="shared" si="70"/>
        <v>0</v>
      </c>
      <c r="AP264" s="25">
        <f t="shared" si="75"/>
        <v>111.66253101736972</v>
      </c>
    </row>
    <row r="265" spans="2:42" ht="15.75">
      <c r="B265" s="156" t="s">
        <v>869</v>
      </c>
      <c r="C265" s="178" t="s">
        <v>708</v>
      </c>
      <c r="D265" s="276"/>
      <c r="E265" s="276"/>
      <c r="F265" s="276"/>
      <c r="G265" s="276"/>
      <c r="H265" s="276"/>
      <c r="I265" s="161" t="s">
        <v>492</v>
      </c>
      <c r="J265" s="161">
        <f>5*3</f>
        <v>15</v>
      </c>
      <c r="K265" s="162">
        <v>10</v>
      </c>
      <c r="L265" s="208">
        <f t="shared" si="74"/>
        <v>150</v>
      </c>
      <c r="M265" s="202">
        <f t="shared" si="72"/>
        <v>37.220843672456574</v>
      </c>
      <c r="N265" s="219">
        <f t="shared" si="73"/>
        <v>37.220843672456574</v>
      </c>
      <c r="O265" s="144"/>
      <c r="Q265" s="9"/>
      <c r="R265" s="25"/>
      <c r="T265" s="9"/>
      <c r="U265" s="25"/>
      <c r="W265" s="9"/>
      <c r="X265" s="25"/>
      <c r="Z265" s="9"/>
      <c r="AA265" s="25"/>
      <c r="AC265" s="9"/>
      <c r="AD265" s="25"/>
      <c r="AF265" s="9"/>
      <c r="AG265" s="25"/>
      <c r="AI265" s="9"/>
      <c r="AJ265" s="25"/>
      <c r="AL265" s="9"/>
      <c r="AM265" s="25"/>
      <c r="AO265" s="25">
        <f t="shared" si="70"/>
        <v>0</v>
      </c>
      <c r="AP265" s="25">
        <f t="shared" si="75"/>
        <v>37.220843672456574</v>
      </c>
    </row>
    <row r="266" spans="2:42" ht="15.75">
      <c r="B266" s="156" t="s">
        <v>870</v>
      </c>
      <c r="C266" s="178" t="s">
        <v>600</v>
      </c>
      <c r="D266" s="276"/>
      <c r="E266" s="276"/>
      <c r="F266" s="276"/>
      <c r="G266" s="276"/>
      <c r="H266" s="276"/>
      <c r="I266" s="161" t="s">
        <v>408</v>
      </c>
      <c r="J266" s="161">
        <f>1*3</f>
        <v>3</v>
      </c>
      <c r="K266" s="162">
        <v>360</v>
      </c>
      <c r="L266" s="208">
        <f t="shared" si="74"/>
        <v>1080</v>
      </c>
      <c r="M266" s="202">
        <f t="shared" si="72"/>
        <v>267.99007444168734</v>
      </c>
      <c r="N266" s="219">
        <f t="shared" si="73"/>
        <v>267.99007444168734</v>
      </c>
      <c r="O266" s="144"/>
      <c r="Q266" s="9"/>
      <c r="R266" s="25"/>
      <c r="T266" s="9"/>
      <c r="U266" s="25"/>
      <c r="W266" s="10">
        <f>+K266</f>
        <v>360</v>
      </c>
      <c r="X266" s="43">
        <f t="shared" ref="X266:X272" si="76">+W266/$A$5</f>
        <v>89.330024813895776</v>
      </c>
      <c r="Z266" s="10"/>
      <c r="AA266" s="43">
        <f t="shared" ref="AA266:AA272" si="77">+Z266/$A$5</f>
        <v>0</v>
      </c>
      <c r="AC266" s="10"/>
      <c r="AD266" s="43">
        <f t="shared" ref="AD266:AD272" si="78">+AC266/$A$5</f>
        <v>0</v>
      </c>
      <c r="AF266" s="10"/>
      <c r="AG266" s="43">
        <f t="shared" ref="AG266:AG272" si="79">+AF266/$A$5</f>
        <v>0</v>
      </c>
      <c r="AI266" s="10"/>
      <c r="AJ266" s="43">
        <f t="shared" ref="AJ266:AJ272" si="80">+AI266/$A$5</f>
        <v>0</v>
      </c>
      <c r="AL266" s="10"/>
      <c r="AM266" s="43">
        <f t="shared" ref="AM266:AM272" si="81">+AL266/$A$5</f>
        <v>0</v>
      </c>
      <c r="AO266" s="25">
        <f t="shared" si="70"/>
        <v>89.330024813895776</v>
      </c>
      <c r="AP266" s="25">
        <f t="shared" si="75"/>
        <v>178.66004962779158</v>
      </c>
    </row>
    <row r="267" spans="2:42" ht="15.75">
      <c r="B267" s="52" t="s">
        <v>871</v>
      </c>
      <c r="C267" s="178" t="s">
        <v>872</v>
      </c>
      <c r="D267" s="276"/>
      <c r="E267" s="276"/>
      <c r="F267" s="276"/>
      <c r="G267" s="276"/>
      <c r="H267" s="276"/>
      <c r="I267" s="161" t="s">
        <v>492</v>
      </c>
      <c r="J267" s="161">
        <f>2*3</f>
        <v>6</v>
      </c>
      <c r="K267" s="162">
        <v>8</v>
      </c>
      <c r="L267" s="208">
        <f t="shared" si="74"/>
        <v>48</v>
      </c>
      <c r="M267" s="202">
        <f t="shared" si="72"/>
        <v>11.910669975186103</v>
      </c>
      <c r="N267" s="219">
        <f t="shared" si="73"/>
        <v>11.910669975186103</v>
      </c>
      <c r="O267" s="144"/>
      <c r="Q267" s="9"/>
      <c r="R267" s="25"/>
      <c r="T267" s="9"/>
      <c r="U267" s="25"/>
      <c r="W267" s="10">
        <f t="shared" ref="W267:W272" si="82">+L267</f>
        <v>48</v>
      </c>
      <c r="X267" s="43">
        <f t="shared" si="76"/>
        <v>11.910669975186103</v>
      </c>
      <c r="Z267" s="10"/>
      <c r="AA267" s="43">
        <f t="shared" si="77"/>
        <v>0</v>
      </c>
      <c r="AC267" s="10"/>
      <c r="AD267" s="43">
        <f t="shared" si="78"/>
        <v>0</v>
      </c>
      <c r="AF267" s="10"/>
      <c r="AG267" s="43">
        <f t="shared" si="79"/>
        <v>0</v>
      </c>
      <c r="AI267" s="10"/>
      <c r="AJ267" s="43">
        <f t="shared" si="80"/>
        <v>0</v>
      </c>
      <c r="AL267" s="10"/>
      <c r="AM267" s="43">
        <f t="shared" si="81"/>
        <v>0</v>
      </c>
      <c r="AO267" s="25">
        <f t="shared" si="70"/>
        <v>11.910669975186103</v>
      </c>
      <c r="AP267" s="25">
        <f t="shared" si="75"/>
        <v>0</v>
      </c>
    </row>
    <row r="268" spans="2:42" ht="15.75">
      <c r="B268" s="156" t="s">
        <v>873</v>
      </c>
      <c r="C268" s="178" t="s">
        <v>546</v>
      </c>
      <c r="D268" s="276"/>
      <c r="E268" s="276"/>
      <c r="F268" s="276"/>
      <c r="G268" s="276"/>
      <c r="H268" s="276"/>
      <c r="I268" s="161" t="s">
        <v>492</v>
      </c>
      <c r="J268" s="161">
        <f>4*3</f>
        <v>12</v>
      </c>
      <c r="K268" s="162">
        <v>7</v>
      </c>
      <c r="L268" s="208">
        <f t="shared" si="74"/>
        <v>84</v>
      </c>
      <c r="M268" s="202">
        <f t="shared" si="72"/>
        <v>20.843672456575682</v>
      </c>
      <c r="N268" s="219">
        <f t="shared" si="73"/>
        <v>20.843672456575682</v>
      </c>
      <c r="O268" s="144"/>
      <c r="Q268" s="9"/>
      <c r="R268" s="25"/>
      <c r="T268" s="9"/>
      <c r="U268" s="25"/>
      <c r="W268" s="10">
        <f t="shared" si="82"/>
        <v>84</v>
      </c>
      <c r="X268" s="43">
        <f t="shared" si="76"/>
        <v>20.843672456575682</v>
      </c>
      <c r="Z268" s="10"/>
      <c r="AA268" s="43">
        <f t="shared" si="77"/>
        <v>0</v>
      </c>
      <c r="AC268" s="10"/>
      <c r="AD268" s="43">
        <f t="shared" si="78"/>
        <v>0</v>
      </c>
      <c r="AF268" s="10"/>
      <c r="AG268" s="43">
        <f t="shared" si="79"/>
        <v>0</v>
      </c>
      <c r="AI268" s="10"/>
      <c r="AJ268" s="43">
        <f t="shared" si="80"/>
        <v>0</v>
      </c>
      <c r="AL268" s="10"/>
      <c r="AM268" s="43">
        <f t="shared" si="81"/>
        <v>0</v>
      </c>
      <c r="AO268" s="25">
        <f t="shared" si="70"/>
        <v>20.843672456575682</v>
      </c>
      <c r="AP268" s="25">
        <f t="shared" si="75"/>
        <v>0</v>
      </c>
    </row>
    <row r="269" spans="2:42" ht="15.75">
      <c r="B269" s="156" t="s">
        <v>874</v>
      </c>
      <c r="C269" s="178" t="s">
        <v>548</v>
      </c>
      <c r="D269" s="276"/>
      <c r="E269" s="276"/>
      <c r="F269" s="276"/>
      <c r="G269" s="276"/>
      <c r="H269" s="276"/>
      <c r="I269" s="161" t="s">
        <v>492</v>
      </c>
      <c r="J269" s="161">
        <f>2*3</f>
        <v>6</v>
      </c>
      <c r="K269" s="162">
        <v>7</v>
      </c>
      <c r="L269" s="208">
        <f t="shared" si="74"/>
        <v>42</v>
      </c>
      <c r="M269" s="202">
        <f t="shared" si="72"/>
        <v>10.421836228287841</v>
      </c>
      <c r="N269" s="219">
        <f t="shared" si="73"/>
        <v>10.421836228287841</v>
      </c>
      <c r="O269" s="144"/>
      <c r="Q269" s="9"/>
      <c r="R269" s="25"/>
      <c r="T269" s="9"/>
      <c r="U269" s="25"/>
      <c r="W269" s="10">
        <f t="shared" si="82"/>
        <v>42</v>
      </c>
      <c r="X269" s="43">
        <f t="shared" si="76"/>
        <v>10.421836228287841</v>
      </c>
      <c r="Z269" s="10"/>
      <c r="AA269" s="43">
        <f t="shared" si="77"/>
        <v>0</v>
      </c>
      <c r="AC269" s="10"/>
      <c r="AD269" s="43">
        <f t="shared" si="78"/>
        <v>0</v>
      </c>
      <c r="AF269" s="10"/>
      <c r="AG269" s="43">
        <f t="shared" si="79"/>
        <v>0</v>
      </c>
      <c r="AI269" s="10"/>
      <c r="AJ269" s="43">
        <f t="shared" si="80"/>
        <v>0</v>
      </c>
      <c r="AL269" s="10"/>
      <c r="AM269" s="43">
        <f t="shared" si="81"/>
        <v>0</v>
      </c>
      <c r="AO269" s="25">
        <f t="shared" si="70"/>
        <v>10.421836228287841</v>
      </c>
      <c r="AP269" s="25">
        <f t="shared" si="75"/>
        <v>0</v>
      </c>
    </row>
    <row r="270" spans="2:42" ht="15.75">
      <c r="B270" s="156" t="s">
        <v>875</v>
      </c>
      <c r="C270" s="178" t="s">
        <v>876</v>
      </c>
      <c r="D270" s="276"/>
      <c r="E270" s="276"/>
      <c r="F270" s="276"/>
      <c r="G270" s="276"/>
      <c r="H270" s="276"/>
      <c r="I270" s="161" t="s">
        <v>492</v>
      </c>
      <c r="J270" s="152">
        <f>6*3</f>
        <v>18</v>
      </c>
      <c r="K270" s="156">
        <v>11</v>
      </c>
      <c r="L270" s="208">
        <f t="shared" si="74"/>
        <v>198</v>
      </c>
      <c r="M270" s="202">
        <f t="shared" si="72"/>
        <v>49.131513647642677</v>
      </c>
      <c r="N270" s="219">
        <f t="shared" si="73"/>
        <v>49.131513647642677</v>
      </c>
      <c r="O270" s="157"/>
      <c r="Q270" s="9"/>
      <c r="R270" s="25"/>
      <c r="T270" s="9"/>
      <c r="U270" s="25"/>
      <c r="W270" s="10">
        <f t="shared" si="82"/>
        <v>198</v>
      </c>
      <c r="X270" s="43">
        <f t="shared" si="76"/>
        <v>49.131513647642677</v>
      </c>
      <c r="Z270" s="10"/>
      <c r="AA270" s="43">
        <f t="shared" si="77"/>
        <v>0</v>
      </c>
      <c r="AC270" s="10"/>
      <c r="AD270" s="43">
        <f t="shared" si="78"/>
        <v>0</v>
      </c>
      <c r="AF270" s="10"/>
      <c r="AG270" s="43">
        <f t="shared" si="79"/>
        <v>0</v>
      </c>
      <c r="AI270" s="10"/>
      <c r="AJ270" s="43">
        <f t="shared" si="80"/>
        <v>0</v>
      </c>
      <c r="AL270" s="10"/>
      <c r="AM270" s="43">
        <f t="shared" si="81"/>
        <v>0</v>
      </c>
      <c r="AO270" s="25">
        <f t="shared" si="70"/>
        <v>49.131513647642677</v>
      </c>
      <c r="AP270" s="25">
        <f t="shared" si="75"/>
        <v>0</v>
      </c>
    </row>
    <row r="271" spans="2:42" ht="15.75">
      <c r="B271" s="156" t="s">
        <v>877</v>
      </c>
      <c r="C271" s="178" t="s">
        <v>878</v>
      </c>
      <c r="D271" s="276"/>
      <c r="E271" s="276"/>
      <c r="F271" s="276"/>
      <c r="G271" s="276"/>
      <c r="H271" s="276"/>
      <c r="I271" s="161" t="s">
        <v>492</v>
      </c>
      <c r="J271" s="161">
        <f>2*3</f>
        <v>6</v>
      </c>
      <c r="K271" s="162">
        <v>6.5</v>
      </c>
      <c r="L271" s="208">
        <f t="shared" si="74"/>
        <v>39</v>
      </c>
      <c r="M271" s="202">
        <f t="shared" si="72"/>
        <v>9.67741935483871</v>
      </c>
      <c r="N271" s="219">
        <f t="shared" si="73"/>
        <v>9.67741935483871</v>
      </c>
      <c r="O271" s="144"/>
      <c r="Q271" s="9"/>
      <c r="R271" s="25"/>
      <c r="T271" s="9"/>
      <c r="U271" s="25"/>
      <c r="W271" s="10">
        <f t="shared" si="82"/>
        <v>39</v>
      </c>
      <c r="X271" s="43">
        <f t="shared" si="76"/>
        <v>9.67741935483871</v>
      </c>
      <c r="Z271" s="10"/>
      <c r="AA271" s="43">
        <f t="shared" si="77"/>
        <v>0</v>
      </c>
      <c r="AC271" s="10"/>
      <c r="AD271" s="43">
        <f t="shared" si="78"/>
        <v>0</v>
      </c>
      <c r="AF271" s="10"/>
      <c r="AG271" s="43">
        <f t="shared" si="79"/>
        <v>0</v>
      </c>
      <c r="AI271" s="10"/>
      <c r="AJ271" s="43">
        <f t="shared" si="80"/>
        <v>0</v>
      </c>
      <c r="AL271" s="10"/>
      <c r="AM271" s="43">
        <f t="shared" si="81"/>
        <v>0</v>
      </c>
      <c r="AO271" s="25">
        <f t="shared" si="70"/>
        <v>9.67741935483871</v>
      </c>
      <c r="AP271" s="25">
        <f t="shared" si="75"/>
        <v>0</v>
      </c>
    </row>
    <row r="272" spans="2:42" ht="15.75">
      <c r="B272" s="156" t="s">
        <v>879</v>
      </c>
      <c r="C272" s="178" t="s">
        <v>558</v>
      </c>
      <c r="D272" s="276"/>
      <c r="E272" s="276"/>
      <c r="F272" s="276"/>
      <c r="G272" s="276"/>
      <c r="H272" s="276"/>
      <c r="I272" s="161" t="s">
        <v>492</v>
      </c>
      <c r="J272" s="152">
        <f>3*3</f>
        <v>9</v>
      </c>
      <c r="K272" s="156">
        <v>8.6</v>
      </c>
      <c r="L272" s="208">
        <f t="shared" si="74"/>
        <v>77.399999999999991</v>
      </c>
      <c r="M272" s="202">
        <f t="shared" si="72"/>
        <v>19.205955334987589</v>
      </c>
      <c r="N272" s="219">
        <f t="shared" si="73"/>
        <v>19.205955334987589</v>
      </c>
      <c r="O272" s="157"/>
      <c r="Q272" s="9"/>
      <c r="R272" s="25"/>
      <c r="T272" s="9"/>
      <c r="U272" s="25"/>
      <c r="W272" s="10">
        <f t="shared" si="82"/>
        <v>77.399999999999991</v>
      </c>
      <c r="X272" s="43">
        <f t="shared" si="76"/>
        <v>19.205955334987589</v>
      </c>
      <c r="Z272" s="10"/>
      <c r="AA272" s="43">
        <f t="shared" si="77"/>
        <v>0</v>
      </c>
      <c r="AC272" s="10"/>
      <c r="AD272" s="43">
        <f t="shared" si="78"/>
        <v>0</v>
      </c>
      <c r="AF272" s="10"/>
      <c r="AG272" s="43">
        <f t="shared" si="79"/>
        <v>0</v>
      </c>
      <c r="AI272" s="10"/>
      <c r="AJ272" s="43">
        <f t="shared" si="80"/>
        <v>0</v>
      </c>
      <c r="AL272" s="10"/>
      <c r="AM272" s="43">
        <f t="shared" si="81"/>
        <v>0</v>
      </c>
      <c r="AO272" s="25">
        <f t="shared" si="70"/>
        <v>19.205955334987589</v>
      </c>
      <c r="AP272" s="25">
        <f t="shared" si="75"/>
        <v>0</v>
      </c>
    </row>
    <row r="273" spans="2:42" ht="15.75">
      <c r="B273" s="52" t="s">
        <v>880</v>
      </c>
      <c r="C273" s="60" t="s">
        <v>881</v>
      </c>
      <c r="I273" s="56" t="s">
        <v>492</v>
      </c>
      <c r="J273" s="56">
        <f>70*3</f>
        <v>210</v>
      </c>
      <c r="K273" s="63">
        <v>2</v>
      </c>
      <c r="L273" s="53">
        <f t="shared" si="74"/>
        <v>420</v>
      </c>
      <c r="M273" s="202">
        <f t="shared" si="72"/>
        <v>104.2183622828784</v>
      </c>
      <c r="N273" s="219">
        <f t="shared" si="73"/>
        <v>104.2183622828784</v>
      </c>
      <c r="O273" s="144"/>
      <c r="Q273" s="9"/>
      <c r="R273" s="25"/>
      <c r="T273" s="9"/>
      <c r="U273" s="25"/>
      <c r="W273" s="9"/>
      <c r="X273" s="25"/>
      <c r="Z273" s="9"/>
      <c r="AA273" s="25"/>
      <c r="AC273" s="9"/>
      <c r="AD273" s="25"/>
      <c r="AF273" s="9"/>
      <c r="AG273" s="25"/>
      <c r="AI273" s="9"/>
      <c r="AJ273" s="25"/>
      <c r="AL273" s="9"/>
      <c r="AM273" s="25"/>
      <c r="AO273" s="25">
        <f t="shared" si="70"/>
        <v>0</v>
      </c>
      <c r="AP273" s="25">
        <f t="shared" si="75"/>
        <v>104.2183622828784</v>
      </c>
    </row>
    <row r="274" spans="2:42" ht="15.75">
      <c r="B274" s="156" t="s">
        <v>882</v>
      </c>
      <c r="C274" s="178" t="s">
        <v>576</v>
      </c>
      <c r="D274" s="276"/>
      <c r="E274" s="276"/>
      <c r="F274" s="276"/>
      <c r="G274" s="276"/>
      <c r="H274" s="276"/>
      <c r="I274" s="161" t="s">
        <v>492</v>
      </c>
      <c r="J274" s="152">
        <f>1*3</f>
        <v>3</v>
      </c>
      <c r="K274" s="156">
        <v>800</v>
      </c>
      <c r="L274" s="208">
        <f t="shared" si="74"/>
        <v>2400</v>
      </c>
      <c r="M274" s="202">
        <f t="shared" si="72"/>
        <v>595.53349875930519</v>
      </c>
      <c r="N274" s="219">
        <f t="shared" si="73"/>
        <v>595.53349875930519</v>
      </c>
      <c r="O274" s="157"/>
      <c r="Q274" s="9"/>
      <c r="R274" s="25"/>
      <c r="T274" s="9"/>
      <c r="U274" s="25"/>
      <c r="W274" s="9"/>
      <c r="X274" s="25"/>
      <c r="Z274" s="9"/>
      <c r="AA274" s="25"/>
      <c r="AC274" s="9"/>
      <c r="AD274" s="25"/>
      <c r="AF274" s="9"/>
      <c r="AG274" s="25"/>
      <c r="AI274" s="9"/>
      <c r="AJ274" s="25"/>
      <c r="AL274" s="9"/>
      <c r="AM274" s="25"/>
      <c r="AO274" s="25">
        <f t="shared" si="70"/>
        <v>0</v>
      </c>
      <c r="AP274" s="25">
        <f t="shared" si="75"/>
        <v>595.53349875930519</v>
      </c>
    </row>
    <row r="275" spans="2:42" ht="15.75">
      <c r="B275" s="156" t="s">
        <v>883</v>
      </c>
      <c r="C275" s="178" t="s">
        <v>579</v>
      </c>
      <c r="D275" s="276"/>
      <c r="E275" s="276"/>
      <c r="F275" s="276"/>
      <c r="G275" s="276"/>
      <c r="H275" s="276"/>
      <c r="I275" s="161" t="s">
        <v>492</v>
      </c>
      <c r="J275" s="161">
        <f>1*3</f>
        <v>3</v>
      </c>
      <c r="K275" s="162">
        <v>650</v>
      </c>
      <c r="L275" s="208">
        <f t="shared" si="74"/>
        <v>1950</v>
      </c>
      <c r="M275" s="202">
        <f t="shared" si="72"/>
        <v>483.87096774193543</v>
      </c>
      <c r="N275" s="219">
        <f t="shared" si="73"/>
        <v>483.87096774193543</v>
      </c>
      <c r="O275" s="144"/>
      <c r="Q275" s="9"/>
      <c r="R275" s="25"/>
      <c r="T275" s="9"/>
      <c r="U275" s="25"/>
      <c r="W275" s="9"/>
      <c r="X275" s="25"/>
      <c r="Z275" s="9"/>
      <c r="AA275" s="25"/>
      <c r="AC275" s="9"/>
      <c r="AD275" s="25"/>
      <c r="AF275" s="9"/>
      <c r="AG275" s="25"/>
      <c r="AI275" s="9"/>
      <c r="AJ275" s="25"/>
      <c r="AL275" s="9"/>
      <c r="AM275" s="25"/>
      <c r="AO275" s="25">
        <f t="shared" si="70"/>
        <v>0</v>
      </c>
      <c r="AP275" s="25">
        <f t="shared" si="75"/>
        <v>483.87096774193543</v>
      </c>
    </row>
    <row r="276" spans="2:42" ht="15.75">
      <c r="B276" s="156" t="s">
        <v>884</v>
      </c>
      <c r="C276" s="178" t="s">
        <v>582</v>
      </c>
      <c r="D276" s="276"/>
      <c r="E276" s="276"/>
      <c r="F276" s="276"/>
      <c r="G276" s="276"/>
      <c r="H276" s="276"/>
      <c r="I276" s="161" t="s">
        <v>492</v>
      </c>
      <c r="J276" s="152">
        <f>4*3</f>
        <v>12</v>
      </c>
      <c r="K276" s="156">
        <v>600</v>
      </c>
      <c r="L276" s="208">
        <f t="shared" si="74"/>
        <v>7200</v>
      </c>
      <c r="M276" s="202">
        <f t="shared" si="72"/>
        <v>1786.6004962779155</v>
      </c>
      <c r="N276" s="219">
        <f t="shared" si="73"/>
        <v>1786.6004962779155</v>
      </c>
      <c r="O276" s="157"/>
      <c r="Q276" s="9"/>
      <c r="R276" s="25"/>
      <c r="T276" s="9"/>
      <c r="U276" s="25"/>
      <c r="W276" s="9"/>
      <c r="X276" s="25"/>
      <c r="Z276" s="9"/>
      <c r="AA276" s="25"/>
      <c r="AC276" s="9"/>
      <c r="AD276" s="25"/>
      <c r="AF276" s="9"/>
      <c r="AG276" s="25"/>
      <c r="AI276" s="9"/>
      <c r="AJ276" s="25"/>
      <c r="AL276" s="9"/>
      <c r="AM276" s="25"/>
      <c r="AO276" s="25">
        <f t="shared" si="70"/>
        <v>0</v>
      </c>
      <c r="AP276" s="25">
        <f t="shared" si="75"/>
        <v>1786.6004962779155</v>
      </c>
    </row>
    <row r="277" spans="2:42" ht="15.75">
      <c r="B277" s="37" t="s">
        <v>885</v>
      </c>
      <c r="C277" s="275" t="s">
        <v>603</v>
      </c>
      <c r="I277" s="231" t="s">
        <v>604</v>
      </c>
      <c r="J277" s="231">
        <f>24*3</f>
        <v>72</v>
      </c>
      <c r="K277" s="37">
        <v>75</v>
      </c>
      <c r="L277" s="41">
        <f t="shared" si="74"/>
        <v>5400</v>
      </c>
      <c r="M277" s="202">
        <f t="shared" si="72"/>
        <v>1339.9503722084366</v>
      </c>
      <c r="N277" s="200">
        <f t="shared" si="73"/>
        <v>1339.9503722084366</v>
      </c>
      <c r="O277" s="229"/>
      <c r="Q277" s="9"/>
      <c r="R277" s="25"/>
      <c r="T277" s="9"/>
      <c r="U277" s="25"/>
      <c r="W277" s="9"/>
      <c r="X277" s="25"/>
      <c r="Z277" s="9"/>
      <c r="AA277" s="25"/>
      <c r="AC277" s="9"/>
      <c r="AD277" s="25"/>
      <c r="AF277" s="9"/>
      <c r="AG277" s="25"/>
      <c r="AI277" s="9"/>
      <c r="AJ277" s="25"/>
      <c r="AL277" s="9"/>
      <c r="AM277" s="25"/>
      <c r="AO277" s="25">
        <f t="shared" si="70"/>
        <v>0</v>
      </c>
      <c r="AP277" s="44">
        <f>-AO277</f>
        <v>0</v>
      </c>
    </row>
    <row r="278" spans="2:42" ht="15.75">
      <c r="B278" s="37" t="s">
        <v>886</v>
      </c>
      <c r="C278" s="275" t="s">
        <v>887</v>
      </c>
      <c r="I278" s="231" t="s">
        <v>604</v>
      </c>
      <c r="J278" s="231">
        <f>12*3</f>
        <v>36</v>
      </c>
      <c r="K278" s="37">
        <v>70</v>
      </c>
      <c r="L278" s="41">
        <f t="shared" si="74"/>
        <v>2520</v>
      </c>
      <c r="M278" s="202">
        <f t="shared" si="72"/>
        <v>625.31017369727044</v>
      </c>
      <c r="N278" s="200">
        <f t="shared" si="73"/>
        <v>625.31017369727044</v>
      </c>
      <c r="O278" s="229"/>
      <c r="Q278" s="9"/>
      <c r="R278" s="25"/>
      <c r="T278" s="9"/>
      <c r="U278" s="25"/>
      <c r="W278" s="9"/>
      <c r="X278" s="25"/>
      <c r="Z278" s="9"/>
      <c r="AA278" s="25"/>
      <c r="AC278" s="9"/>
      <c r="AD278" s="25"/>
      <c r="AF278" s="9"/>
      <c r="AG278" s="25"/>
      <c r="AI278" s="9"/>
      <c r="AJ278" s="25"/>
      <c r="AL278" s="9"/>
      <c r="AM278" s="25"/>
      <c r="AO278" s="25">
        <f t="shared" si="70"/>
        <v>0</v>
      </c>
      <c r="AP278" s="44">
        <f>-AO278</f>
        <v>0</v>
      </c>
    </row>
    <row r="279" spans="2:42" ht="15.75">
      <c r="B279" s="37" t="s">
        <v>888</v>
      </c>
      <c r="C279" s="275" t="s">
        <v>610</v>
      </c>
      <c r="I279" s="231" t="s">
        <v>604</v>
      </c>
      <c r="J279" s="231">
        <f>1*3</f>
        <v>3</v>
      </c>
      <c r="K279" s="37">
        <v>70</v>
      </c>
      <c r="L279" s="41">
        <f t="shared" si="74"/>
        <v>210</v>
      </c>
      <c r="M279" s="202">
        <f t="shared" si="72"/>
        <v>52.109181141439201</v>
      </c>
      <c r="N279" s="200">
        <f t="shared" si="73"/>
        <v>52.109181141439201</v>
      </c>
      <c r="O279" s="229"/>
      <c r="Q279" s="9"/>
      <c r="R279" s="25"/>
      <c r="T279" s="9"/>
      <c r="U279" s="25"/>
      <c r="W279" s="9"/>
      <c r="X279" s="25"/>
      <c r="Z279" s="9"/>
      <c r="AA279" s="25"/>
      <c r="AC279" s="9"/>
      <c r="AD279" s="25"/>
      <c r="AF279" s="9"/>
      <c r="AG279" s="25"/>
      <c r="AI279" s="9"/>
      <c r="AJ279" s="25"/>
      <c r="AL279" s="9"/>
      <c r="AM279" s="25"/>
      <c r="AO279" s="25">
        <f t="shared" si="70"/>
        <v>0</v>
      </c>
      <c r="AP279" s="44">
        <f>-AO279</f>
        <v>0</v>
      </c>
    </row>
    <row r="280" spans="2:42" ht="15.75">
      <c r="B280" s="37" t="s">
        <v>889</v>
      </c>
      <c r="C280" s="275" t="s">
        <v>612</v>
      </c>
      <c r="I280" s="231" t="s">
        <v>604</v>
      </c>
      <c r="J280" s="231">
        <f>2*3</f>
        <v>6</v>
      </c>
      <c r="K280" s="37">
        <v>70</v>
      </c>
      <c r="L280" s="41">
        <f t="shared" si="74"/>
        <v>420</v>
      </c>
      <c r="M280" s="202">
        <f t="shared" si="72"/>
        <v>104.2183622828784</v>
      </c>
      <c r="N280" s="200">
        <f t="shared" si="73"/>
        <v>104.2183622828784</v>
      </c>
      <c r="O280" s="229"/>
      <c r="Q280" s="9"/>
      <c r="R280" s="25"/>
      <c r="T280" s="9"/>
      <c r="U280" s="25"/>
      <c r="W280" s="9"/>
      <c r="X280" s="25"/>
      <c r="Z280" s="9"/>
      <c r="AA280" s="25"/>
      <c r="AC280" s="9"/>
      <c r="AD280" s="25"/>
      <c r="AF280" s="9"/>
      <c r="AG280" s="25"/>
      <c r="AI280" s="9"/>
      <c r="AJ280" s="25"/>
      <c r="AL280" s="9"/>
      <c r="AM280" s="25"/>
      <c r="AO280" s="25">
        <f t="shared" si="70"/>
        <v>0</v>
      </c>
      <c r="AP280" s="44">
        <f>-AO280</f>
        <v>0</v>
      </c>
    </row>
    <row r="281" spans="2:42" ht="15.75">
      <c r="B281" s="37" t="s">
        <v>890</v>
      </c>
      <c r="C281" s="275" t="s">
        <v>891</v>
      </c>
      <c r="I281" s="231" t="s">
        <v>604</v>
      </c>
      <c r="J281" s="231">
        <v>2.65</v>
      </c>
      <c r="K281" s="37">
        <v>70</v>
      </c>
      <c r="L281" s="41">
        <f t="shared" si="74"/>
        <v>185.5</v>
      </c>
      <c r="M281" s="202">
        <f t="shared" si="72"/>
        <v>46.029776674937963</v>
      </c>
      <c r="N281" s="200">
        <f t="shared" si="73"/>
        <v>46.029776674937963</v>
      </c>
      <c r="O281" s="229"/>
      <c r="Q281" s="9"/>
      <c r="R281" s="25"/>
      <c r="T281" s="9"/>
      <c r="U281" s="25"/>
      <c r="W281" s="9"/>
      <c r="X281" s="25"/>
      <c r="Z281" s="9"/>
      <c r="AA281" s="25"/>
      <c r="AC281" s="9"/>
      <c r="AD281" s="25"/>
      <c r="AF281" s="9"/>
      <c r="AG281" s="25"/>
      <c r="AI281" s="9"/>
      <c r="AJ281" s="25"/>
      <c r="AL281" s="9"/>
      <c r="AM281" s="25"/>
      <c r="AO281" s="25">
        <f t="shared" si="70"/>
        <v>0</v>
      </c>
      <c r="AP281" s="44">
        <f>-AO281</f>
        <v>0</v>
      </c>
    </row>
    <row r="282" spans="2:42" ht="15.75">
      <c r="B282" s="52" t="s">
        <v>890</v>
      </c>
      <c r="C282" s="62" t="s">
        <v>892</v>
      </c>
      <c r="I282" s="51" t="s">
        <v>604</v>
      </c>
      <c r="J282" s="47">
        <f>18-J281</f>
        <v>15.35</v>
      </c>
      <c r="K282" s="45">
        <v>70</v>
      </c>
      <c r="L282" s="49">
        <f t="shared" si="74"/>
        <v>1074.5</v>
      </c>
      <c r="M282" s="214">
        <f t="shared" si="72"/>
        <v>266.62531017369724</v>
      </c>
      <c r="N282" s="263">
        <f t="shared" si="73"/>
        <v>266.62531017369724</v>
      </c>
      <c r="O282" s="157"/>
      <c r="Q282" s="9"/>
      <c r="R282" s="25"/>
      <c r="T282" s="9"/>
      <c r="U282" s="25"/>
      <c r="W282" s="9"/>
      <c r="X282" s="25"/>
      <c r="Z282" s="9"/>
      <c r="AA282" s="25"/>
      <c r="AC282" s="9"/>
      <c r="AD282" s="25"/>
      <c r="AF282" s="9"/>
      <c r="AG282" s="25"/>
      <c r="AI282" s="9"/>
      <c r="AJ282" s="25"/>
      <c r="AL282" s="9"/>
      <c r="AM282" s="25"/>
      <c r="AO282" s="25">
        <f t="shared" si="70"/>
        <v>0</v>
      </c>
      <c r="AP282" s="25">
        <f>+N282-AO282</f>
        <v>266.62531017369724</v>
      </c>
    </row>
    <row r="283" spans="2:42" ht="15.75">
      <c r="B283" s="32" t="s">
        <v>893</v>
      </c>
      <c r="C283" s="67" t="s">
        <v>665</v>
      </c>
      <c r="D283" s="69"/>
      <c r="E283" s="69"/>
      <c r="F283" s="69"/>
      <c r="G283" s="69"/>
      <c r="H283" s="69"/>
      <c r="I283" s="69"/>
      <c r="J283" s="69"/>
      <c r="K283" s="69"/>
      <c r="L283" s="69"/>
      <c r="M283" s="69"/>
      <c r="N283" s="69"/>
      <c r="O283" s="245"/>
      <c r="Q283" s="9"/>
      <c r="R283" s="34">
        <f>SUM(R284:R295)</f>
        <v>0</v>
      </c>
      <c r="T283" s="9"/>
      <c r="U283" s="35">
        <f>SUM(U284:U295)</f>
        <v>0</v>
      </c>
      <c r="W283" s="9"/>
      <c r="X283" s="35">
        <f>SUM(X284:X295)</f>
        <v>0</v>
      </c>
      <c r="Z283" s="9"/>
      <c r="AA283" s="35">
        <f>SUM(AA284:AA295)</f>
        <v>0</v>
      </c>
      <c r="AC283" s="9"/>
      <c r="AD283" s="34">
        <f>SUM(AD284:AD295)</f>
        <v>0</v>
      </c>
      <c r="AF283" s="9"/>
      <c r="AG283" s="34">
        <f>SUM(AG284:AG295)</f>
        <v>0</v>
      </c>
      <c r="AI283" s="9"/>
      <c r="AJ283" s="34">
        <f>SUM(AJ284:AJ295)</f>
        <v>0</v>
      </c>
      <c r="AL283" s="9"/>
      <c r="AM283" s="34">
        <f>SUM(AM284:AM295)</f>
        <v>0</v>
      </c>
      <c r="AO283" s="35">
        <f>SUM(AO284:AO295)</f>
        <v>0</v>
      </c>
      <c r="AP283" s="35">
        <f>SUM(AP284:AP295)</f>
        <v>2845.1612903225805</v>
      </c>
    </row>
    <row r="284" spans="2:42" ht="15.75">
      <c r="B284" s="52" t="s">
        <v>894</v>
      </c>
      <c r="C284" s="60" t="s">
        <v>895</v>
      </c>
      <c r="I284" s="56" t="s">
        <v>492</v>
      </c>
      <c r="J284" s="51">
        <f>13*3</f>
        <v>39</v>
      </c>
      <c r="K284" s="52">
        <v>27</v>
      </c>
      <c r="L284" s="53">
        <f t="shared" ref="L284:L295" si="83">J284*K284</f>
        <v>1053</v>
      </c>
      <c r="M284" s="202">
        <f t="shared" ref="M284:M295" si="84">L284/$A$5</f>
        <v>261.29032258064512</v>
      </c>
      <c r="N284" s="219">
        <f t="shared" ref="N284:N295" si="85">H284+M284</f>
        <v>261.29032258064512</v>
      </c>
      <c r="O284" s="157"/>
      <c r="Q284" s="9"/>
      <c r="R284" s="25"/>
      <c r="T284" s="9"/>
      <c r="U284" s="25"/>
      <c r="W284" s="9"/>
      <c r="X284" s="25"/>
      <c r="Z284" s="9"/>
      <c r="AA284" s="25"/>
      <c r="AC284" s="9"/>
      <c r="AD284" s="25"/>
      <c r="AF284" s="9"/>
      <c r="AG284" s="25"/>
      <c r="AI284" s="9"/>
      <c r="AJ284" s="25"/>
      <c r="AL284" s="9"/>
      <c r="AM284" s="25"/>
      <c r="AO284" s="25">
        <f t="shared" ref="AO284:AO295" si="86">+R284+U284+X284+AA284+AD284+AG284+AJ284+AM284</f>
        <v>0</v>
      </c>
      <c r="AP284" s="25">
        <f t="shared" ref="AP284:AP295" si="87">+N284-AO284</f>
        <v>261.29032258064512</v>
      </c>
    </row>
    <row r="285" spans="2:42" ht="15.75">
      <c r="B285" s="52" t="s">
        <v>896</v>
      </c>
      <c r="C285" s="60" t="s">
        <v>897</v>
      </c>
      <c r="I285" s="56" t="s">
        <v>492</v>
      </c>
      <c r="J285" s="56">
        <f>3*3</f>
        <v>9</v>
      </c>
      <c r="K285" s="63">
        <v>27</v>
      </c>
      <c r="L285" s="53">
        <f t="shared" si="83"/>
        <v>243</v>
      </c>
      <c r="M285" s="202">
        <f t="shared" si="84"/>
        <v>60.297766749379647</v>
      </c>
      <c r="N285" s="219">
        <f t="shared" si="85"/>
        <v>60.297766749379647</v>
      </c>
      <c r="O285" s="144"/>
      <c r="Q285" s="9"/>
      <c r="R285" s="25"/>
      <c r="T285" s="9"/>
      <c r="U285" s="25"/>
      <c r="W285" s="9"/>
      <c r="X285" s="25"/>
      <c r="Z285" s="9"/>
      <c r="AA285" s="25"/>
      <c r="AC285" s="9"/>
      <c r="AD285" s="25"/>
      <c r="AF285" s="9"/>
      <c r="AG285" s="25"/>
      <c r="AI285" s="9"/>
      <c r="AJ285" s="25"/>
      <c r="AL285" s="9"/>
      <c r="AM285" s="25"/>
      <c r="AO285" s="25">
        <f t="shared" si="86"/>
        <v>0</v>
      </c>
      <c r="AP285" s="25">
        <f t="shared" si="87"/>
        <v>60.297766749379647</v>
      </c>
    </row>
    <row r="286" spans="2:42" ht="15.75">
      <c r="B286" s="52" t="s">
        <v>898</v>
      </c>
      <c r="C286" s="178" t="s">
        <v>572</v>
      </c>
      <c r="D286" s="276"/>
      <c r="E286" s="276"/>
      <c r="F286" s="276"/>
      <c r="G286" s="276"/>
      <c r="H286" s="276"/>
      <c r="I286" s="161" t="s">
        <v>492</v>
      </c>
      <c r="J286" s="152">
        <f>4*3</f>
        <v>12</v>
      </c>
      <c r="K286" s="156">
        <v>25</v>
      </c>
      <c r="L286" s="208">
        <f t="shared" si="83"/>
        <v>300</v>
      </c>
      <c r="M286" s="202">
        <f t="shared" si="84"/>
        <v>74.441687344913149</v>
      </c>
      <c r="N286" s="219">
        <f t="shared" si="85"/>
        <v>74.441687344913149</v>
      </c>
      <c r="O286" s="157"/>
      <c r="Q286" s="9"/>
      <c r="R286" s="25"/>
      <c r="T286" s="9"/>
      <c r="U286" s="25"/>
      <c r="W286" s="9"/>
      <c r="X286" s="25"/>
      <c r="Z286" s="9"/>
      <c r="AA286" s="25"/>
      <c r="AC286" s="9"/>
      <c r="AD286" s="25"/>
      <c r="AF286" s="9"/>
      <c r="AG286" s="25"/>
      <c r="AI286" s="9"/>
      <c r="AJ286" s="25"/>
      <c r="AL286" s="9"/>
      <c r="AM286" s="25"/>
      <c r="AO286" s="25">
        <f t="shared" si="86"/>
        <v>0</v>
      </c>
      <c r="AP286" s="25">
        <f t="shared" si="87"/>
        <v>74.441687344913149</v>
      </c>
    </row>
    <row r="287" spans="2:42" ht="15.75">
      <c r="B287" s="52" t="s">
        <v>899</v>
      </c>
      <c r="C287" s="178" t="s">
        <v>708</v>
      </c>
      <c r="D287" s="276"/>
      <c r="E287" s="276"/>
      <c r="F287" s="276"/>
      <c r="G287" s="276"/>
      <c r="H287" s="276"/>
      <c r="I287" s="161" t="s">
        <v>492</v>
      </c>
      <c r="J287" s="161">
        <f>4*3</f>
        <v>12</v>
      </c>
      <c r="K287" s="162">
        <v>10</v>
      </c>
      <c r="L287" s="208">
        <f t="shared" si="83"/>
        <v>120</v>
      </c>
      <c r="M287" s="202">
        <f t="shared" si="84"/>
        <v>29.776674937965257</v>
      </c>
      <c r="N287" s="219">
        <f t="shared" si="85"/>
        <v>29.776674937965257</v>
      </c>
      <c r="O287" s="144"/>
      <c r="Q287" s="9"/>
      <c r="R287" s="25"/>
      <c r="T287" s="9"/>
      <c r="U287" s="25"/>
      <c r="W287" s="9"/>
      <c r="X287" s="25"/>
      <c r="Z287" s="9"/>
      <c r="AA287" s="25"/>
      <c r="AC287" s="9"/>
      <c r="AD287" s="25"/>
      <c r="AF287" s="9"/>
      <c r="AG287" s="25"/>
      <c r="AI287" s="9"/>
      <c r="AJ287" s="25"/>
      <c r="AL287" s="9"/>
      <c r="AM287" s="25"/>
      <c r="AO287" s="25">
        <f t="shared" si="86"/>
        <v>0</v>
      </c>
      <c r="AP287" s="25">
        <f t="shared" si="87"/>
        <v>29.776674937965257</v>
      </c>
    </row>
    <row r="288" spans="2:42" ht="15.75">
      <c r="B288" s="52" t="s">
        <v>900</v>
      </c>
      <c r="C288" s="178" t="s">
        <v>713</v>
      </c>
      <c r="D288" s="276"/>
      <c r="E288" s="276"/>
      <c r="F288" s="276"/>
      <c r="G288" s="276"/>
      <c r="H288" s="276"/>
      <c r="I288" s="161" t="s">
        <v>492</v>
      </c>
      <c r="J288" s="152">
        <f t="shared" ref="J288:J295" si="88">1*3</f>
        <v>3</v>
      </c>
      <c r="K288" s="156">
        <v>500</v>
      </c>
      <c r="L288" s="208">
        <f t="shared" si="83"/>
        <v>1500</v>
      </c>
      <c r="M288" s="202">
        <f t="shared" si="84"/>
        <v>372.20843672456573</v>
      </c>
      <c r="N288" s="219">
        <f t="shared" si="85"/>
        <v>372.20843672456573</v>
      </c>
      <c r="O288" s="157"/>
      <c r="Q288" s="9"/>
      <c r="R288" s="25"/>
      <c r="T288" s="9"/>
      <c r="U288" s="25"/>
      <c r="W288" s="9"/>
      <c r="X288" s="25"/>
      <c r="Z288" s="9"/>
      <c r="AA288" s="25"/>
      <c r="AC288" s="9"/>
      <c r="AD288" s="25"/>
      <c r="AF288" s="9"/>
      <c r="AG288" s="25"/>
      <c r="AI288" s="9"/>
      <c r="AJ288" s="25"/>
      <c r="AL288" s="9"/>
      <c r="AM288" s="25"/>
      <c r="AO288" s="25">
        <f t="shared" si="86"/>
        <v>0</v>
      </c>
      <c r="AP288" s="25">
        <f t="shared" si="87"/>
        <v>372.20843672456573</v>
      </c>
    </row>
    <row r="289" spans="2:42" ht="15.75">
      <c r="B289" s="156" t="s">
        <v>901</v>
      </c>
      <c r="C289" s="178" t="s">
        <v>902</v>
      </c>
      <c r="D289" s="276"/>
      <c r="E289" s="276"/>
      <c r="F289" s="276"/>
      <c r="G289" s="276"/>
      <c r="H289" s="276"/>
      <c r="I289" s="161" t="s">
        <v>492</v>
      </c>
      <c r="J289" s="161">
        <f t="shared" si="88"/>
        <v>3</v>
      </c>
      <c r="K289" s="162">
        <v>245</v>
      </c>
      <c r="L289" s="208">
        <f t="shared" si="83"/>
        <v>735</v>
      </c>
      <c r="M289" s="235">
        <f t="shared" si="84"/>
        <v>182.38213399503721</v>
      </c>
      <c r="N289" s="219">
        <f t="shared" si="85"/>
        <v>182.38213399503721</v>
      </c>
      <c r="O289" s="144"/>
      <c r="Q289" s="9"/>
      <c r="R289" s="25"/>
      <c r="T289" s="9"/>
      <c r="U289" s="25"/>
      <c r="W289" s="9"/>
      <c r="X289" s="25"/>
      <c r="Z289" s="9"/>
      <c r="AA289" s="25"/>
      <c r="AC289" s="9"/>
      <c r="AD289" s="25"/>
      <c r="AF289" s="9"/>
      <c r="AG289" s="25"/>
      <c r="AI289" s="9"/>
      <c r="AJ289" s="25"/>
      <c r="AL289" s="9"/>
      <c r="AM289" s="25"/>
      <c r="AO289" s="25">
        <f t="shared" si="86"/>
        <v>0</v>
      </c>
      <c r="AP289" s="25">
        <f t="shared" si="87"/>
        <v>182.38213399503721</v>
      </c>
    </row>
    <row r="290" spans="2:42" ht="15.75">
      <c r="B290" s="156" t="s">
        <v>903</v>
      </c>
      <c r="C290" s="178" t="s">
        <v>591</v>
      </c>
      <c r="D290" s="276"/>
      <c r="E290" s="276"/>
      <c r="F290" s="276"/>
      <c r="G290" s="276"/>
      <c r="H290" s="276"/>
      <c r="I290" s="161" t="s">
        <v>492</v>
      </c>
      <c r="J290" s="161">
        <f t="shared" si="88"/>
        <v>3</v>
      </c>
      <c r="K290" s="162">
        <v>60</v>
      </c>
      <c r="L290" s="208">
        <f t="shared" si="83"/>
        <v>180</v>
      </c>
      <c r="M290" s="235">
        <f t="shared" si="84"/>
        <v>44.665012406947888</v>
      </c>
      <c r="N290" s="219">
        <f t="shared" si="85"/>
        <v>44.665012406947888</v>
      </c>
      <c r="O290" s="144"/>
      <c r="Q290" s="9"/>
      <c r="R290" s="25"/>
      <c r="T290" s="9"/>
      <c r="U290" s="25"/>
      <c r="W290" s="9"/>
      <c r="X290" s="25"/>
      <c r="Z290" s="9"/>
      <c r="AA290" s="25"/>
      <c r="AC290" s="9"/>
      <c r="AD290" s="25"/>
      <c r="AF290" s="9"/>
      <c r="AG290" s="25"/>
      <c r="AI290" s="9"/>
      <c r="AJ290" s="25"/>
      <c r="AL290" s="9"/>
      <c r="AM290" s="25"/>
      <c r="AO290" s="25">
        <f t="shared" si="86"/>
        <v>0</v>
      </c>
      <c r="AP290" s="25">
        <f t="shared" si="87"/>
        <v>44.665012406947888</v>
      </c>
    </row>
    <row r="291" spans="2:42" ht="15.75">
      <c r="B291" s="156" t="s">
        <v>904</v>
      </c>
      <c r="C291" s="178" t="s">
        <v>905</v>
      </c>
      <c r="D291" s="276"/>
      <c r="E291" s="276"/>
      <c r="F291" s="276"/>
      <c r="G291" s="276"/>
      <c r="H291" s="276"/>
      <c r="I291" s="161" t="s">
        <v>492</v>
      </c>
      <c r="J291" s="152">
        <f t="shared" si="88"/>
        <v>3</v>
      </c>
      <c r="K291" s="156">
        <v>100</v>
      </c>
      <c r="L291" s="208">
        <f t="shared" si="83"/>
        <v>300</v>
      </c>
      <c r="M291" s="235">
        <f t="shared" si="84"/>
        <v>74.441687344913149</v>
      </c>
      <c r="N291" s="219">
        <f t="shared" si="85"/>
        <v>74.441687344913149</v>
      </c>
      <c r="O291" s="157"/>
      <c r="Q291" s="9"/>
      <c r="R291" s="25"/>
      <c r="T291" s="9"/>
      <c r="U291" s="25"/>
      <c r="W291" s="9"/>
      <c r="X291" s="25"/>
      <c r="Z291" s="9"/>
      <c r="AA291" s="25"/>
      <c r="AC291" s="9"/>
      <c r="AD291" s="25"/>
      <c r="AF291" s="9"/>
      <c r="AG291" s="25"/>
      <c r="AI291" s="9"/>
      <c r="AJ291" s="25"/>
      <c r="AL291" s="9"/>
      <c r="AM291" s="25"/>
      <c r="AO291" s="25">
        <f t="shared" si="86"/>
        <v>0</v>
      </c>
      <c r="AP291" s="25">
        <f t="shared" si="87"/>
        <v>74.441687344913149</v>
      </c>
    </row>
    <row r="292" spans="2:42" ht="15.75">
      <c r="B292" s="156" t="s">
        <v>906</v>
      </c>
      <c r="C292" s="178" t="s">
        <v>719</v>
      </c>
      <c r="D292" s="276"/>
      <c r="E292" s="276"/>
      <c r="F292" s="276"/>
      <c r="G292" s="276"/>
      <c r="H292" s="276"/>
      <c r="I292" s="161" t="s">
        <v>492</v>
      </c>
      <c r="J292" s="161">
        <f t="shared" si="88"/>
        <v>3</v>
      </c>
      <c r="K292" s="162">
        <v>135</v>
      </c>
      <c r="L292" s="208">
        <f t="shared" si="83"/>
        <v>405</v>
      </c>
      <c r="M292" s="235">
        <f t="shared" si="84"/>
        <v>100.49627791563275</v>
      </c>
      <c r="N292" s="219">
        <f t="shared" si="85"/>
        <v>100.49627791563275</v>
      </c>
      <c r="O292" s="144"/>
      <c r="Q292" s="9"/>
      <c r="R292" s="25"/>
      <c r="T292" s="9"/>
      <c r="U292" s="25"/>
      <c r="W292" s="9"/>
      <c r="X292" s="25"/>
      <c r="Z292" s="9"/>
      <c r="AA292" s="25"/>
      <c r="AC292" s="9"/>
      <c r="AD292" s="25"/>
      <c r="AF292" s="9"/>
      <c r="AG292" s="25"/>
      <c r="AI292" s="9"/>
      <c r="AJ292" s="25"/>
      <c r="AL292" s="9"/>
      <c r="AM292" s="25"/>
      <c r="AO292" s="25">
        <f t="shared" si="86"/>
        <v>0</v>
      </c>
      <c r="AP292" s="25">
        <f t="shared" si="87"/>
        <v>100.49627791563275</v>
      </c>
    </row>
    <row r="293" spans="2:42" ht="15.75">
      <c r="B293" s="156" t="s">
        <v>907</v>
      </c>
      <c r="C293" s="178" t="s">
        <v>721</v>
      </c>
      <c r="D293" s="276"/>
      <c r="E293" s="276"/>
      <c r="F293" s="276"/>
      <c r="G293" s="276"/>
      <c r="H293" s="276"/>
      <c r="I293" s="161" t="s">
        <v>492</v>
      </c>
      <c r="J293" s="152">
        <f t="shared" si="88"/>
        <v>3</v>
      </c>
      <c r="K293" s="156">
        <v>70</v>
      </c>
      <c r="L293" s="208">
        <f t="shared" si="83"/>
        <v>210</v>
      </c>
      <c r="M293" s="235">
        <f t="shared" si="84"/>
        <v>52.109181141439201</v>
      </c>
      <c r="N293" s="219">
        <f t="shared" si="85"/>
        <v>52.109181141439201</v>
      </c>
      <c r="O293" s="157"/>
      <c r="Q293" s="9"/>
      <c r="R293" s="25"/>
      <c r="T293" s="9"/>
      <c r="U293" s="25"/>
      <c r="W293" s="9"/>
      <c r="X293" s="25"/>
      <c r="Z293" s="9"/>
      <c r="AA293" s="25"/>
      <c r="AC293" s="9"/>
      <c r="AD293" s="25"/>
      <c r="AF293" s="9"/>
      <c r="AG293" s="25"/>
      <c r="AI293" s="9"/>
      <c r="AJ293" s="25"/>
      <c r="AL293" s="9"/>
      <c r="AM293" s="25"/>
      <c r="AO293" s="25">
        <f t="shared" si="86"/>
        <v>0</v>
      </c>
      <c r="AP293" s="25">
        <f t="shared" si="87"/>
        <v>52.109181141439201</v>
      </c>
    </row>
    <row r="294" spans="2:42" ht="15.75">
      <c r="B294" s="52" t="s">
        <v>908</v>
      </c>
      <c r="C294" s="60" t="s">
        <v>723</v>
      </c>
      <c r="I294" s="56" t="s">
        <v>492</v>
      </c>
      <c r="J294" s="56">
        <f t="shared" si="88"/>
        <v>3</v>
      </c>
      <c r="K294" s="57">
        <v>1780</v>
      </c>
      <c r="L294" s="53">
        <f t="shared" si="83"/>
        <v>5340</v>
      </c>
      <c r="M294" s="202">
        <f t="shared" si="84"/>
        <v>1325.062034739454</v>
      </c>
      <c r="N294" s="219">
        <f t="shared" si="85"/>
        <v>1325.062034739454</v>
      </c>
      <c r="O294" s="144"/>
      <c r="Q294" s="9"/>
      <c r="R294" s="25"/>
      <c r="T294" s="9"/>
      <c r="U294" s="25"/>
      <c r="W294" s="9"/>
      <c r="X294" s="25"/>
      <c r="Z294" s="9"/>
      <c r="AA294" s="25"/>
      <c r="AC294" s="9"/>
      <c r="AD294" s="25"/>
      <c r="AF294" s="9"/>
      <c r="AG294" s="25"/>
      <c r="AI294" s="9"/>
      <c r="AJ294" s="25"/>
      <c r="AL294" s="9"/>
      <c r="AM294" s="25"/>
      <c r="AO294" s="25">
        <f t="shared" si="86"/>
        <v>0</v>
      </c>
      <c r="AP294" s="25">
        <f t="shared" si="87"/>
        <v>1325.062034739454</v>
      </c>
    </row>
    <row r="295" spans="2:42" ht="15.75">
      <c r="B295" s="52" t="s">
        <v>910</v>
      </c>
      <c r="C295" s="60" t="s">
        <v>544</v>
      </c>
      <c r="I295" s="56" t="s">
        <v>408</v>
      </c>
      <c r="J295" s="56">
        <f t="shared" si="88"/>
        <v>3</v>
      </c>
      <c r="K295" s="63">
        <v>360</v>
      </c>
      <c r="L295" s="53">
        <f t="shared" si="83"/>
        <v>1080</v>
      </c>
      <c r="M295" s="202">
        <f t="shared" si="84"/>
        <v>267.99007444168734</v>
      </c>
      <c r="N295" s="219">
        <f t="shared" si="85"/>
        <v>267.99007444168734</v>
      </c>
      <c r="O295" s="144"/>
      <c r="Q295" s="9"/>
      <c r="R295" s="25"/>
      <c r="T295" s="9"/>
      <c r="U295" s="25"/>
      <c r="W295" s="9"/>
      <c r="X295" s="25"/>
      <c r="Z295" s="9"/>
      <c r="AA295" s="25"/>
      <c r="AC295" s="9"/>
      <c r="AD295" s="25"/>
      <c r="AF295" s="9"/>
      <c r="AG295" s="25"/>
      <c r="AI295" s="9"/>
      <c r="AJ295" s="25"/>
      <c r="AL295" s="9"/>
      <c r="AM295" s="25"/>
      <c r="AO295" s="25">
        <f t="shared" si="86"/>
        <v>0</v>
      </c>
      <c r="AP295" s="25">
        <f t="shared" si="87"/>
        <v>267.99007444168734</v>
      </c>
    </row>
    <row r="296" spans="2:42" ht="15.75">
      <c r="B296" s="32" t="s">
        <v>912</v>
      </c>
      <c r="C296" s="71" t="s">
        <v>616</v>
      </c>
      <c r="D296" s="72"/>
      <c r="E296" s="72"/>
      <c r="F296" s="72"/>
      <c r="G296" s="72"/>
      <c r="H296" s="72"/>
      <c r="I296" s="72"/>
      <c r="J296" s="72"/>
      <c r="K296" s="72"/>
      <c r="L296" s="72"/>
      <c r="M296" s="72"/>
      <c r="N296" s="72"/>
      <c r="O296" s="234"/>
      <c r="Q296" s="9"/>
      <c r="R296" s="34">
        <f>SUM(R297:R317)</f>
        <v>0</v>
      </c>
      <c r="T296" s="9"/>
      <c r="U296" s="35">
        <f>SUM(U297:U317)</f>
        <v>0</v>
      </c>
      <c r="W296" s="9"/>
      <c r="X296" s="35">
        <f>SUM(X297:X317)</f>
        <v>0</v>
      </c>
      <c r="Z296" s="9"/>
      <c r="AA296" s="35">
        <f>SUM(AA297:AA317)</f>
        <v>0</v>
      </c>
      <c r="AC296" s="9"/>
      <c r="AD296" s="34">
        <f>SUM(AD297:AD317)</f>
        <v>0</v>
      </c>
      <c r="AF296" s="9"/>
      <c r="AG296" s="34">
        <f>SUM(AG297:AG317)</f>
        <v>0</v>
      </c>
      <c r="AI296" s="9"/>
      <c r="AJ296" s="34">
        <f>SUM(AJ297:AJ317)</f>
        <v>0</v>
      </c>
      <c r="AL296" s="9"/>
      <c r="AM296" s="34">
        <f>SUM(AM297:AM317)</f>
        <v>0</v>
      </c>
      <c r="AO296" s="35">
        <f>SUM(AO297:AO317)</f>
        <v>0</v>
      </c>
      <c r="AP296" s="35">
        <f>SUM(AP297:AP317)</f>
        <v>1806.8114143920593</v>
      </c>
    </row>
    <row r="297" spans="2:42" ht="15.75">
      <c r="B297" s="52" t="s">
        <v>913</v>
      </c>
      <c r="C297" s="60" t="s">
        <v>618</v>
      </c>
      <c r="I297" s="56" t="s">
        <v>492</v>
      </c>
      <c r="J297" s="51">
        <f>1*3</f>
        <v>3</v>
      </c>
      <c r="K297" s="64">
        <v>1810</v>
      </c>
      <c r="L297" s="53">
        <f t="shared" ref="L297:L317" si="89">J297*K297</f>
        <v>5430</v>
      </c>
      <c r="M297" s="202">
        <f t="shared" ref="M297:M317" si="90">L297/$A$5</f>
        <v>1347.394540942928</v>
      </c>
      <c r="N297" s="219">
        <f t="shared" ref="N297:N317" si="91">H297+M297</f>
        <v>1347.394540942928</v>
      </c>
      <c r="O297" s="157"/>
      <c r="Q297" s="9"/>
      <c r="R297" s="25"/>
      <c r="T297" s="9"/>
      <c r="U297" s="25"/>
      <c r="W297" s="9"/>
      <c r="X297" s="25"/>
      <c r="Z297" s="9"/>
      <c r="AA297" s="25"/>
      <c r="AC297" s="9"/>
      <c r="AD297" s="25"/>
      <c r="AF297" s="9"/>
      <c r="AG297" s="25"/>
      <c r="AI297" s="9"/>
      <c r="AJ297" s="25"/>
      <c r="AL297" s="9"/>
      <c r="AM297" s="25"/>
      <c r="AO297" s="25">
        <f t="shared" ref="AO297:AO317" si="92">+R297+U297+X297+AA297+AD297+AG297+AJ297+AM297</f>
        <v>0</v>
      </c>
      <c r="AP297" s="25">
        <f t="shared" ref="AP297:AP317" si="93">+N297-AO297</f>
        <v>1347.394540942928</v>
      </c>
    </row>
    <row r="298" spans="2:42" ht="15.75">
      <c r="B298" s="156" t="s">
        <v>914</v>
      </c>
      <c r="C298" s="178" t="s">
        <v>621</v>
      </c>
      <c r="D298" s="276"/>
      <c r="E298" s="276"/>
      <c r="F298" s="276"/>
      <c r="G298" s="276"/>
      <c r="H298" s="276"/>
      <c r="I298" s="161" t="s">
        <v>492</v>
      </c>
      <c r="J298" s="161">
        <f>7*3</f>
        <v>21</v>
      </c>
      <c r="K298" s="162">
        <v>6.8</v>
      </c>
      <c r="L298" s="208">
        <f t="shared" si="89"/>
        <v>142.79999999999998</v>
      </c>
      <c r="M298" s="202">
        <f t="shared" si="90"/>
        <v>35.434243176178654</v>
      </c>
      <c r="N298" s="219">
        <f t="shared" si="91"/>
        <v>35.434243176178654</v>
      </c>
      <c r="O298" s="144"/>
      <c r="Q298" s="9"/>
      <c r="R298" s="25"/>
      <c r="T298" s="9"/>
      <c r="U298" s="25"/>
      <c r="W298" s="9"/>
      <c r="X298" s="25"/>
      <c r="Z298" s="9"/>
      <c r="AA298" s="25"/>
      <c r="AC298" s="9"/>
      <c r="AD298" s="25"/>
      <c r="AF298" s="9"/>
      <c r="AG298" s="25"/>
      <c r="AI298" s="9"/>
      <c r="AJ298" s="25"/>
      <c r="AL298" s="9"/>
      <c r="AM298" s="25"/>
      <c r="AO298" s="25">
        <f t="shared" si="92"/>
        <v>0</v>
      </c>
      <c r="AP298" s="25">
        <f t="shared" si="93"/>
        <v>35.434243176178654</v>
      </c>
    </row>
    <row r="299" spans="2:42" ht="15.75">
      <c r="B299" s="156" t="s">
        <v>915</v>
      </c>
      <c r="C299" s="178" t="s">
        <v>624</v>
      </c>
      <c r="D299" s="276"/>
      <c r="E299" s="276"/>
      <c r="F299" s="276"/>
      <c r="G299" s="276"/>
      <c r="H299" s="276"/>
      <c r="I299" s="161" t="s">
        <v>492</v>
      </c>
      <c r="J299" s="152">
        <f>15*3</f>
        <v>45</v>
      </c>
      <c r="K299" s="156">
        <v>0.5</v>
      </c>
      <c r="L299" s="208">
        <f t="shared" si="89"/>
        <v>22.5</v>
      </c>
      <c r="M299" s="202">
        <f t="shared" si="90"/>
        <v>5.583126550868486</v>
      </c>
      <c r="N299" s="219">
        <f t="shared" si="91"/>
        <v>5.583126550868486</v>
      </c>
      <c r="O299" s="157"/>
      <c r="Q299" s="9"/>
      <c r="R299" s="25"/>
      <c r="T299" s="9"/>
      <c r="U299" s="25"/>
      <c r="W299" s="9"/>
      <c r="X299" s="25"/>
      <c r="Z299" s="9"/>
      <c r="AA299" s="25"/>
      <c r="AC299" s="9"/>
      <c r="AD299" s="25"/>
      <c r="AF299" s="9"/>
      <c r="AG299" s="25"/>
      <c r="AI299" s="9"/>
      <c r="AJ299" s="25"/>
      <c r="AL299" s="9"/>
      <c r="AM299" s="25"/>
      <c r="AO299" s="25">
        <f t="shared" si="92"/>
        <v>0</v>
      </c>
      <c r="AP299" s="25">
        <f t="shared" si="93"/>
        <v>5.583126550868486</v>
      </c>
    </row>
    <row r="300" spans="2:42" ht="15.75">
      <c r="B300" s="156" t="s">
        <v>916</v>
      </c>
      <c r="C300" s="178" t="s">
        <v>626</v>
      </c>
      <c r="D300" s="276"/>
      <c r="E300" s="276"/>
      <c r="F300" s="276"/>
      <c r="G300" s="276"/>
      <c r="H300" s="276"/>
      <c r="I300" s="161" t="s">
        <v>492</v>
      </c>
      <c r="J300" s="161">
        <f>6*3</f>
        <v>18</v>
      </c>
      <c r="K300" s="162">
        <v>0.75</v>
      </c>
      <c r="L300" s="208">
        <f t="shared" si="89"/>
        <v>13.5</v>
      </c>
      <c r="M300" s="202">
        <f t="shared" si="90"/>
        <v>3.3498759305210917</v>
      </c>
      <c r="N300" s="219">
        <f t="shared" si="91"/>
        <v>3.3498759305210917</v>
      </c>
      <c r="O300" s="144"/>
      <c r="Q300" s="9"/>
      <c r="R300" s="25"/>
      <c r="T300" s="9"/>
      <c r="U300" s="25"/>
      <c r="W300" s="9"/>
      <c r="X300" s="25"/>
      <c r="Z300" s="9"/>
      <c r="AA300" s="25"/>
      <c r="AC300" s="9"/>
      <c r="AD300" s="25"/>
      <c r="AF300" s="9"/>
      <c r="AG300" s="25"/>
      <c r="AI300" s="9"/>
      <c r="AJ300" s="25"/>
      <c r="AL300" s="9"/>
      <c r="AM300" s="25"/>
      <c r="AO300" s="25">
        <f t="shared" si="92"/>
        <v>0</v>
      </c>
      <c r="AP300" s="25">
        <f t="shared" si="93"/>
        <v>3.3498759305210917</v>
      </c>
    </row>
    <row r="301" spans="2:42" ht="15.75">
      <c r="B301" s="156" t="s">
        <v>917</v>
      </c>
      <c r="C301" s="178" t="s">
        <v>628</v>
      </c>
      <c r="D301" s="276"/>
      <c r="E301" s="276"/>
      <c r="F301" s="276"/>
      <c r="G301" s="276"/>
      <c r="H301" s="276"/>
      <c r="I301" s="161" t="s">
        <v>492</v>
      </c>
      <c r="J301" s="152">
        <f>3*3</f>
        <v>9</v>
      </c>
      <c r="K301" s="156">
        <v>2.8</v>
      </c>
      <c r="L301" s="208">
        <f t="shared" si="89"/>
        <v>25.2</v>
      </c>
      <c r="M301" s="202">
        <f t="shared" si="90"/>
        <v>6.2531017369727042</v>
      </c>
      <c r="N301" s="219">
        <f t="shared" si="91"/>
        <v>6.2531017369727042</v>
      </c>
      <c r="O301" s="157"/>
      <c r="Q301" s="9"/>
      <c r="R301" s="25"/>
      <c r="T301" s="9"/>
      <c r="U301" s="25"/>
      <c r="W301" s="9"/>
      <c r="X301" s="25"/>
      <c r="Z301" s="9"/>
      <c r="AA301" s="25"/>
      <c r="AC301" s="9"/>
      <c r="AD301" s="25"/>
      <c r="AF301" s="9"/>
      <c r="AG301" s="25"/>
      <c r="AI301" s="9"/>
      <c r="AJ301" s="25"/>
      <c r="AL301" s="9"/>
      <c r="AM301" s="25"/>
      <c r="AO301" s="25">
        <f t="shared" si="92"/>
        <v>0</v>
      </c>
      <c r="AP301" s="25">
        <f t="shared" si="93"/>
        <v>6.2531017369727042</v>
      </c>
    </row>
    <row r="302" spans="2:42" ht="15.75">
      <c r="B302" s="156" t="s">
        <v>918</v>
      </c>
      <c r="C302" s="178" t="s">
        <v>919</v>
      </c>
      <c r="D302" s="276"/>
      <c r="E302" s="276"/>
      <c r="F302" s="276"/>
      <c r="G302" s="276"/>
      <c r="H302" s="276"/>
      <c r="I302" s="161" t="s">
        <v>492</v>
      </c>
      <c r="J302" s="161">
        <f>3*3</f>
        <v>9</v>
      </c>
      <c r="K302" s="162">
        <v>2.8</v>
      </c>
      <c r="L302" s="208">
        <f t="shared" si="89"/>
        <v>25.2</v>
      </c>
      <c r="M302" s="202">
        <f t="shared" si="90"/>
        <v>6.2531017369727042</v>
      </c>
      <c r="N302" s="219">
        <f t="shared" si="91"/>
        <v>6.2531017369727042</v>
      </c>
      <c r="O302" s="144"/>
      <c r="Q302" s="9"/>
      <c r="R302" s="25"/>
      <c r="T302" s="9"/>
      <c r="U302" s="25"/>
      <c r="W302" s="9"/>
      <c r="X302" s="25"/>
      <c r="Z302" s="9"/>
      <c r="AA302" s="25"/>
      <c r="AC302" s="9"/>
      <c r="AD302" s="25"/>
      <c r="AF302" s="9"/>
      <c r="AG302" s="25"/>
      <c r="AI302" s="9"/>
      <c r="AJ302" s="25"/>
      <c r="AL302" s="9"/>
      <c r="AM302" s="25"/>
      <c r="AO302" s="25">
        <f t="shared" si="92"/>
        <v>0</v>
      </c>
      <c r="AP302" s="25">
        <f t="shared" si="93"/>
        <v>6.2531017369727042</v>
      </c>
    </row>
    <row r="303" spans="2:42" ht="15.75">
      <c r="B303" s="156" t="s">
        <v>920</v>
      </c>
      <c r="C303" s="178" t="s">
        <v>632</v>
      </c>
      <c r="D303" s="276"/>
      <c r="E303" s="276"/>
      <c r="F303" s="276"/>
      <c r="G303" s="276"/>
      <c r="H303" s="276"/>
      <c r="I303" s="161" t="s">
        <v>492</v>
      </c>
      <c r="J303" s="152">
        <f>3*3</f>
        <v>9</v>
      </c>
      <c r="K303" s="156">
        <v>10</v>
      </c>
      <c r="L303" s="208">
        <f t="shared" si="89"/>
        <v>90</v>
      </c>
      <c r="M303" s="202">
        <f t="shared" si="90"/>
        <v>22.332506203473944</v>
      </c>
      <c r="N303" s="219">
        <f t="shared" si="91"/>
        <v>22.332506203473944</v>
      </c>
      <c r="O303" s="157"/>
      <c r="Q303" s="9"/>
      <c r="R303" s="25"/>
      <c r="T303" s="9"/>
      <c r="U303" s="25"/>
      <c r="W303" s="9"/>
      <c r="X303" s="25"/>
      <c r="Z303" s="9"/>
      <c r="AA303" s="25"/>
      <c r="AC303" s="9"/>
      <c r="AD303" s="25"/>
      <c r="AF303" s="9"/>
      <c r="AG303" s="25"/>
      <c r="AI303" s="9"/>
      <c r="AJ303" s="25"/>
      <c r="AL303" s="9"/>
      <c r="AM303" s="25"/>
      <c r="AO303" s="25">
        <f t="shared" si="92"/>
        <v>0</v>
      </c>
      <c r="AP303" s="25">
        <f t="shared" si="93"/>
        <v>22.332506203473944</v>
      </c>
    </row>
    <row r="304" spans="2:42" ht="15.75">
      <c r="B304" s="156" t="s">
        <v>921</v>
      </c>
      <c r="C304" s="178" t="s">
        <v>634</v>
      </c>
      <c r="D304" s="276"/>
      <c r="E304" s="276"/>
      <c r="F304" s="276"/>
      <c r="G304" s="276"/>
      <c r="H304" s="276"/>
      <c r="I304" s="161" t="s">
        <v>492</v>
      </c>
      <c r="J304" s="161">
        <f>3*3</f>
        <v>9</v>
      </c>
      <c r="K304" s="162">
        <v>20</v>
      </c>
      <c r="L304" s="208">
        <f t="shared" si="89"/>
        <v>180</v>
      </c>
      <c r="M304" s="202">
        <f t="shared" si="90"/>
        <v>44.665012406947888</v>
      </c>
      <c r="N304" s="219">
        <f t="shared" si="91"/>
        <v>44.665012406947888</v>
      </c>
      <c r="O304" s="144"/>
      <c r="Q304" s="9"/>
      <c r="R304" s="25"/>
      <c r="T304" s="9"/>
      <c r="U304" s="25"/>
      <c r="W304" s="9"/>
      <c r="X304" s="25"/>
      <c r="Z304" s="9"/>
      <c r="AA304" s="25"/>
      <c r="AC304" s="9"/>
      <c r="AD304" s="25"/>
      <c r="AF304" s="9"/>
      <c r="AG304" s="25"/>
      <c r="AI304" s="9"/>
      <c r="AJ304" s="25"/>
      <c r="AL304" s="9"/>
      <c r="AM304" s="25"/>
      <c r="AO304" s="25">
        <f t="shared" si="92"/>
        <v>0</v>
      </c>
      <c r="AP304" s="25">
        <f t="shared" si="93"/>
        <v>44.665012406947888</v>
      </c>
    </row>
    <row r="305" spans="1:42" ht="15.75">
      <c r="B305" s="156" t="s">
        <v>922</v>
      </c>
      <c r="C305" s="178" t="s">
        <v>636</v>
      </c>
      <c r="D305" s="276"/>
      <c r="E305" s="276"/>
      <c r="F305" s="276"/>
      <c r="G305" s="276"/>
      <c r="H305" s="276"/>
      <c r="I305" s="161" t="s">
        <v>492</v>
      </c>
      <c r="J305" s="161">
        <f>1*3</f>
        <v>3</v>
      </c>
      <c r="K305" s="162">
        <v>80</v>
      </c>
      <c r="L305" s="208">
        <f t="shared" si="89"/>
        <v>240</v>
      </c>
      <c r="M305" s="202">
        <f t="shared" si="90"/>
        <v>59.553349875930515</v>
      </c>
      <c r="N305" s="219">
        <f t="shared" si="91"/>
        <v>59.553349875930515</v>
      </c>
      <c r="O305" s="144"/>
      <c r="Q305" s="9"/>
      <c r="R305" s="25"/>
      <c r="T305" s="9"/>
      <c r="U305" s="25"/>
      <c r="W305" s="9"/>
      <c r="X305" s="25"/>
      <c r="Z305" s="9"/>
      <c r="AA305" s="25"/>
      <c r="AC305" s="9"/>
      <c r="AD305" s="25"/>
      <c r="AF305" s="9"/>
      <c r="AG305" s="25"/>
      <c r="AI305" s="9"/>
      <c r="AJ305" s="25"/>
      <c r="AL305" s="9"/>
      <c r="AM305" s="25"/>
      <c r="AO305" s="25">
        <f t="shared" si="92"/>
        <v>0</v>
      </c>
      <c r="AP305" s="25">
        <f t="shared" si="93"/>
        <v>59.553349875930515</v>
      </c>
    </row>
    <row r="306" spans="1:42" ht="15.75">
      <c r="B306" s="156" t="s">
        <v>923</v>
      </c>
      <c r="C306" s="178" t="s">
        <v>638</v>
      </c>
      <c r="D306" s="276"/>
      <c r="E306" s="276"/>
      <c r="F306" s="276"/>
      <c r="G306" s="276"/>
      <c r="H306" s="276"/>
      <c r="I306" s="161" t="s">
        <v>492</v>
      </c>
      <c r="J306" s="152">
        <f>2*3</f>
        <v>6</v>
      </c>
      <c r="K306" s="156">
        <v>10</v>
      </c>
      <c r="L306" s="208">
        <f t="shared" si="89"/>
        <v>60</v>
      </c>
      <c r="M306" s="202">
        <f t="shared" si="90"/>
        <v>14.888337468982629</v>
      </c>
      <c r="N306" s="219">
        <f t="shared" si="91"/>
        <v>14.888337468982629</v>
      </c>
      <c r="O306" s="157"/>
      <c r="Q306" s="9"/>
      <c r="R306" s="25"/>
      <c r="T306" s="9"/>
      <c r="U306" s="25"/>
      <c r="W306" s="9"/>
      <c r="X306" s="25"/>
      <c r="Z306" s="9"/>
      <c r="AA306" s="25"/>
      <c r="AC306" s="9"/>
      <c r="AD306" s="25"/>
      <c r="AF306" s="9"/>
      <c r="AG306" s="25"/>
      <c r="AI306" s="9"/>
      <c r="AJ306" s="25"/>
      <c r="AL306" s="9"/>
      <c r="AM306" s="25"/>
      <c r="AO306" s="25">
        <f t="shared" si="92"/>
        <v>0</v>
      </c>
      <c r="AP306" s="25">
        <f t="shared" si="93"/>
        <v>14.888337468982629</v>
      </c>
    </row>
    <row r="307" spans="1:42" ht="15.75">
      <c r="B307" s="156" t="s">
        <v>924</v>
      </c>
      <c r="C307" s="178" t="s">
        <v>640</v>
      </c>
      <c r="D307" s="276"/>
      <c r="E307" s="276"/>
      <c r="F307" s="276"/>
      <c r="G307" s="276"/>
      <c r="H307" s="276"/>
      <c r="I307" s="161" t="s">
        <v>492</v>
      </c>
      <c r="J307" s="152">
        <f>4*3</f>
        <v>12</v>
      </c>
      <c r="K307" s="156">
        <v>6.8</v>
      </c>
      <c r="L307" s="208">
        <f t="shared" si="89"/>
        <v>81.599999999999994</v>
      </c>
      <c r="M307" s="202">
        <f t="shared" si="90"/>
        <v>20.248138957816373</v>
      </c>
      <c r="N307" s="219">
        <f t="shared" si="91"/>
        <v>20.248138957816373</v>
      </c>
      <c r="O307" s="157"/>
      <c r="Q307" s="9"/>
      <c r="R307" s="25"/>
      <c r="T307" s="9"/>
      <c r="U307" s="25"/>
      <c r="W307" s="9"/>
      <c r="X307" s="25"/>
      <c r="Z307" s="9"/>
      <c r="AA307" s="25"/>
      <c r="AC307" s="9"/>
      <c r="AD307" s="25"/>
      <c r="AF307" s="9"/>
      <c r="AG307" s="25"/>
      <c r="AI307" s="9"/>
      <c r="AJ307" s="25"/>
      <c r="AL307" s="9"/>
      <c r="AM307" s="25"/>
      <c r="AO307" s="25">
        <f t="shared" si="92"/>
        <v>0</v>
      </c>
      <c r="AP307" s="25">
        <f t="shared" si="93"/>
        <v>20.248138957816373</v>
      </c>
    </row>
    <row r="308" spans="1:42" ht="15.75">
      <c r="B308" s="156" t="s">
        <v>925</v>
      </c>
      <c r="C308" s="178" t="s">
        <v>626</v>
      </c>
      <c r="D308" s="276"/>
      <c r="E308" s="276"/>
      <c r="F308" s="276"/>
      <c r="G308" s="276"/>
      <c r="H308" s="276"/>
      <c r="I308" s="161" t="s">
        <v>492</v>
      </c>
      <c r="J308" s="161">
        <f>10*3</f>
        <v>30</v>
      </c>
      <c r="K308" s="162">
        <v>0.75</v>
      </c>
      <c r="L308" s="208">
        <f t="shared" si="89"/>
        <v>22.5</v>
      </c>
      <c r="M308" s="202">
        <f t="shared" si="90"/>
        <v>5.583126550868486</v>
      </c>
      <c r="N308" s="219">
        <f t="shared" si="91"/>
        <v>5.583126550868486</v>
      </c>
      <c r="O308" s="144"/>
      <c r="Q308" s="9"/>
      <c r="R308" s="25"/>
      <c r="T308" s="9"/>
      <c r="U308" s="25"/>
      <c r="W308" s="9"/>
      <c r="X308" s="25"/>
      <c r="Z308" s="9"/>
      <c r="AA308" s="25"/>
      <c r="AC308" s="9"/>
      <c r="AD308" s="25"/>
      <c r="AF308" s="9"/>
      <c r="AG308" s="25"/>
      <c r="AI308" s="9"/>
      <c r="AJ308" s="25"/>
      <c r="AL308" s="9"/>
      <c r="AM308" s="25"/>
      <c r="AO308" s="25">
        <f t="shared" si="92"/>
        <v>0</v>
      </c>
      <c r="AP308" s="25">
        <f t="shared" si="93"/>
        <v>5.583126550868486</v>
      </c>
    </row>
    <row r="309" spans="1:42" ht="15.75">
      <c r="B309" s="156" t="s">
        <v>926</v>
      </c>
      <c r="C309" s="178" t="s">
        <v>927</v>
      </c>
      <c r="D309" s="276"/>
      <c r="E309" s="276"/>
      <c r="F309" s="276"/>
      <c r="G309" s="276"/>
      <c r="H309" s="276"/>
      <c r="I309" s="161" t="s">
        <v>492</v>
      </c>
      <c r="J309" s="152">
        <f>4*3</f>
        <v>12</v>
      </c>
      <c r="K309" s="156">
        <v>2.8</v>
      </c>
      <c r="L309" s="208">
        <f t="shared" si="89"/>
        <v>33.599999999999994</v>
      </c>
      <c r="M309" s="202">
        <f t="shared" si="90"/>
        <v>8.3374689826302717</v>
      </c>
      <c r="N309" s="219">
        <f t="shared" si="91"/>
        <v>8.3374689826302717</v>
      </c>
      <c r="O309" s="157"/>
      <c r="Q309" s="9"/>
      <c r="R309" s="25"/>
      <c r="T309" s="9"/>
      <c r="U309" s="25"/>
      <c r="W309" s="9"/>
      <c r="X309" s="25"/>
      <c r="Z309" s="9"/>
      <c r="AA309" s="25"/>
      <c r="AC309" s="9"/>
      <c r="AD309" s="25"/>
      <c r="AF309" s="9"/>
      <c r="AG309" s="25"/>
      <c r="AI309" s="9"/>
      <c r="AJ309" s="25"/>
      <c r="AL309" s="9"/>
      <c r="AM309" s="25"/>
      <c r="AO309" s="25">
        <f t="shared" si="92"/>
        <v>0</v>
      </c>
      <c r="AP309" s="25">
        <f t="shared" si="93"/>
        <v>8.3374689826302717</v>
      </c>
    </row>
    <row r="310" spans="1:42" ht="15.75">
      <c r="B310" s="156" t="s">
        <v>928</v>
      </c>
      <c r="C310" s="178" t="s">
        <v>929</v>
      </c>
      <c r="D310" s="276"/>
      <c r="E310" s="276"/>
      <c r="F310" s="276"/>
      <c r="G310" s="276"/>
      <c r="H310" s="276"/>
      <c r="I310" s="161" t="s">
        <v>492</v>
      </c>
      <c r="J310" s="161">
        <f>4*3</f>
        <v>12</v>
      </c>
      <c r="K310" s="162">
        <v>10</v>
      </c>
      <c r="L310" s="208">
        <f t="shared" si="89"/>
        <v>120</v>
      </c>
      <c r="M310" s="202">
        <f t="shared" si="90"/>
        <v>29.776674937965257</v>
      </c>
      <c r="N310" s="219">
        <f t="shared" si="91"/>
        <v>29.776674937965257</v>
      </c>
      <c r="O310" s="144"/>
      <c r="Q310" s="9"/>
      <c r="R310" s="25"/>
      <c r="T310" s="9"/>
      <c r="U310" s="25"/>
      <c r="W310" s="9"/>
      <c r="X310" s="25"/>
      <c r="Z310" s="9"/>
      <c r="AA310" s="25"/>
      <c r="AC310" s="9"/>
      <c r="AD310" s="25"/>
      <c r="AF310" s="9"/>
      <c r="AG310" s="25"/>
      <c r="AI310" s="9"/>
      <c r="AJ310" s="25"/>
      <c r="AL310" s="9"/>
      <c r="AM310" s="25"/>
      <c r="AO310" s="25">
        <f t="shared" si="92"/>
        <v>0</v>
      </c>
      <c r="AP310" s="25">
        <f t="shared" si="93"/>
        <v>29.776674937965257</v>
      </c>
    </row>
    <row r="311" spans="1:42" ht="15.75">
      <c r="B311" s="156" t="s">
        <v>930</v>
      </c>
      <c r="C311" s="178" t="s">
        <v>647</v>
      </c>
      <c r="D311" s="276"/>
      <c r="E311" s="276"/>
      <c r="F311" s="276"/>
      <c r="G311" s="276"/>
      <c r="H311" s="276"/>
      <c r="I311" s="161" t="s">
        <v>492</v>
      </c>
      <c r="J311" s="161">
        <f>1*3</f>
        <v>3</v>
      </c>
      <c r="K311" s="162">
        <v>120</v>
      </c>
      <c r="L311" s="208">
        <f t="shared" si="89"/>
        <v>360</v>
      </c>
      <c r="M311" s="202">
        <f t="shared" si="90"/>
        <v>89.330024813895776</v>
      </c>
      <c r="N311" s="219">
        <f t="shared" si="91"/>
        <v>89.330024813895776</v>
      </c>
      <c r="O311" s="144"/>
      <c r="Q311" s="9"/>
      <c r="R311" s="25"/>
      <c r="T311" s="9"/>
      <c r="U311" s="25"/>
      <c r="W311" s="9"/>
      <c r="X311" s="25"/>
      <c r="Z311" s="9"/>
      <c r="AA311" s="25"/>
      <c r="AC311" s="9"/>
      <c r="AD311" s="25"/>
      <c r="AF311" s="9"/>
      <c r="AG311" s="25"/>
      <c r="AI311" s="9"/>
      <c r="AJ311" s="25"/>
      <c r="AL311" s="9"/>
      <c r="AM311" s="25"/>
      <c r="AO311" s="25">
        <f t="shared" si="92"/>
        <v>0</v>
      </c>
      <c r="AP311" s="25">
        <f t="shared" si="93"/>
        <v>89.330024813895776</v>
      </c>
    </row>
    <row r="312" spans="1:42" ht="15.75">
      <c r="B312" s="156" t="s">
        <v>931</v>
      </c>
      <c r="C312" s="178" t="s">
        <v>649</v>
      </c>
      <c r="D312" s="276"/>
      <c r="E312" s="276"/>
      <c r="F312" s="276"/>
      <c r="G312" s="276"/>
      <c r="H312" s="276"/>
      <c r="I312" s="161" t="s">
        <v>492</v>
      </c>
      <c r="J312" s="161">
        <f>1*3</f>
        <v>3</v>
      </c>
      <c r="K312" s="162">
        <v>17</v>
      </c>
      <c r="L312" s="208">
        <f t="shared" si="89"/>
        <v>51</v>
      </c>
      <c r="M312" s="202">
        <f t="shared" si="90"/>
        <v>12.655086848635236</v>
      </c>
      <c r="N312" s="219">
        <f t="shared" si="91"/>
        <v>12.655086848635236</v>
      </c>
      <c r="O312" s="144"/>
      <c r="Q312" s="9"/>
      <c r="R312" s="25"/>
      <c r="T312" s="9"/>
      <c r="U312" s="25"/>
      <c r="W312" s="9"/>
      <c r="X312" s="25"/>
      <c r="Z312" s="9"/>
      <c r="AA312" s="25"/>
      <c r="AC312" s="9"/>
      <c r="AD312" s="25"/>
      <c r="AF312" s="9"/>
      <c r="AG312" s="25"/>
      <c r="AI312" s="9"/>
      <c r="AJ312" s="25"/>
      <c r="AL312" s="9"/>
      <c r="AM312" s="25"/>
      <c r="AO312" s="25">
        <f t="shared" si="92"/>
        <v>0</v>
      </c>
      <c r="AP312" s="25">
        <f t="shared" si="93"/>
        <v>12.655086848635236</v>
      </c>
    </row>
    <row r="313" spans="1:42" ht="15.75">
      <c r="B313" s="156" t="s">
        <v>932</v>
      </c>
      <c r="C313" s="178" t="s">
        <v>651</v>
      </c>
      <c r="D313" s="276"/>
      <c r="E313" s="276"/>
      <c r="F313" s="276"/>
      <c r="G313" s="276"/>
      <c r="H313" s="276"/>
      <c r="I313" s="161" t="s">
        <v>492</v>
      </c>
      <c r="J313" s="152">
        <f>1*3</f>
        <v>3</v>
      </c>
      <c r="K313" s="156">
        <v>50</v>
      </c>
      <c r="L313" s="208">
        <f t="shared" si="89"/>
        <v>150</v>
      </c>
      <c r="M313" s="202">
        <f t="shared" si="90"/>
        <v>37.220843672456574</v>
      </c>
      <c r="N313" s="219">
        <f t="shared" si="91"/>
        <v>37.220843672456574</v>
      </c>
      <c r="O313" s="157"/>
      <c r="Q313" s="9"/>
      <c r="R313" s="25"/>
      <c r="T313" s="9"/>
      <c r="U313" s="25"/>
      <c r="W313" s="9"/>
      <c r="X313" s="25"/>
      <c r="Z313" s="9"/>
      <c r="AA313" s="25"/>
      <c r="AC313" s="9"/>
      <c r="AD313" s="25"/>
      <c r="AF313" s="9"/>
      <c r="AG313" s="25"/>
      <c r="AI313" s="9"/>
      <c r="AJ313" s="25"/>
      <c r="AL313" s="9"/>
      <c r="AM313" s="25"/>
      <c r="AO313" s="25">
        <f t="shared" si="92"/>
        <v>0</v>
      </c>
      <c r="AP313" s="25">
        <f t="shared" si="93"/>
        <v>37.220843672456574</v>
      </c>
    </row>
    <row r="314" spans="1:42" ht="15.75">
      <c r="B314" s="156" t="s">
        <v>933</v>
      </c>
      <c r="C314" s="178" t="s">
        <v>653</v>
      </c>
      <c r="D314" s="276"/>
      <c r="E314" s="276"/>
      <c r="F314" s="276"/>
      <c r="G314" s="276"/>
      <c r="H314" s="276"/>
      <c r="I314" s="161" t="s">
        <v>492</v>
      </c>
      <c r="J314" s="161">
        <f>1*3</f>
        <v>3</v>
      </c>
      <c r="K314" s="162">
        <v>50</v>
      </c>
      <c r="L314" s="208">
        <f t="shared" si="89"/>
        <v>150</v>
      </c>
      <c r="M314" s="202">
        <f t="shared" si="90"/>
        <v>37.220843672456574</v>
      </c>
      <c r="N314" s="219">
        <f t="shared" si="91"/>
        <v>37.220843672456574</v>
      </c>
      <c r="O314" s="144"/>
      <c r="Q314" s="9"/>
      <c r="R314" s="25"/>
      <c r="T314" s="9"/>
      <c r="U314" s="25"/>
      <c r="W314" s="9"/>
      <c r="X314" s="25"/>
      <c r="Z314" s="9"/>
      <c r="AA314" s="25"/>
      <c r="AC314" s="9"/>
      <c r="AD314" s="25"/>
      <c r="AF314" s="9"/>
      <c r="AG314" s="25"/>
      <c r="AI314" s="9"/>
      <c r="AJ314" s="25"/>
      <c r="AL314" s="9"/>
      <c r="AM314" s="25"/>
      <c r="AO314" s="25">
        <f t="shared" si="92"/>
        <v>0</v>
      </c>
      <c r="AP314" s="25">
        <f t="shared" si="93"/>
        <v>37.220843672456574</v>
      </c>
    </row>
    <row r="315" spans="1:42" ht="15.75">
      <c r="B315" s="156" t="s">
        <v>934</v>
      </c>
      <c r="C315" s="178" t="s">
        <v>621</v>
      </c>
      <c r="D315" s="276"/>
      <c r="E315" s="276"/>
      <c r="F315" s="276"/>
      <c r="G315" s="276"/>
      <c r="H315" s="276"/>
      <c r="I315" s="161" t="s">
        <v>492</v>
      </c>
      <c r="J315" s="161">
        <v>6</v>
      </c>
      <c r="K315" s="162">
        <v>6.8</v>
      </c>
      <c r="L315" s="208">
        <f t="shared" si="89"/>
        <v>40.799999999999997</v>
      </c>
      <c r="M315" s="202">
        <f t="shared" si="90"/>
        <v>10.124069478908186</v>
      </c>
      <c r="N315" s="219">
        <f t="shared" si="91"/>
        <v>10.124069478908186</v>
      </c>
      <c r="O315" s="157"/>
      <c r="Q315" s="9"/>
      <c r="R315" s="25"/>
      <c r="T315" s="9"/>
      <c r="U315" s="25"/>
      <c r="W315" s="9"/>
      <c r="X315" s="25"/>
      <c r="Z315" s="9"/>
      <c r="AA315" s="25"/>
      <c r="AC315" s="9"/>
      <c r="AD315" s="25"/>
      <c r="AF315" s="9"/>
      <c r="AG315" s="25"/>
      <c r="AI315" s="9"/>
      <c r="AJ315" s="25"/>
      <c r="AL315" s="9"/>
      <c r="AM315" s="25"/>
      <c r="AO315" s="25">
        <f t="shared" si="92"/>
        <v>0</v>
      </c>
      <c r="AP315" s="25">
        <f t="shared" si="93"/>
        <v>10.124069478908186</v>
      </c>
    </row>
    <row r="316" spans="1:42" ht="15.75">
      <c r="B316" s="156" t="s">
        <v>935</v>
      </c>
      <c r="C316" s="178" t="s">
        <v>626</v>
      </c>
      <c r="D316" s="276"/>
      <c r="E316" s="276"/>
      <c r="F316" s="276"/>
      <c r="G316" s="276"/>
      <c r="H316" s="276"/>
      <c r="I316" s="161" t="s">
        <v>492</v>
      </c>
      <c r="J316" s="161">
        <f>3*3</f>
        <v>9</v>
      </c>
      <c r="K316" s="162">
        <v>0.75</v>
      </c>
      <c r="L316" s="208">
        <f t="shared" si="89"/>
        <v>6.75</v>
      </c>
      <c r="M316" s="202">
        <f t="shared" si="90"/>
        <v>1.6749379652605458</v>
      </c>
      <c r="N316" s="219">
        <f t="shared" si="91"/>
        <v>1.6749379652605458</v>
      </c>
      <c r="O316" s="144"/>
      <c r="Q316" s="9"/>
      <c r="R316" s="25"/>
      <c r="T316" s="9"/>
      <c r="U316" s="25"/>
      <c r="W316" s="9"/>
      <c r="X316" s="25"/>
      <c r="Z316" s="9"/>
      <c r="AA316" s="25"/>
      <c r="AC316" s="9"/>
      <c r="AD316" s="25"/>
      <c r="AF316" s="9"/>
      <c r="AG316" s="25"/>
      <c r="AI316" s="9"/>
      <c r="AJ316" s="25"/>
      <c r="AL316" s="9"/>
      <c r="AM316" s="25"/>
      <c r="AO316" s="25">
        <f t="shared" si="92"/>
        <v>0</v>
      </c>
      <c r="AP316" s="25">
        <f t="shared" si="93"/>
        <v>1.6749379652605458</v>
      </c>
    </row>
    <row r="317" spans="1:42" ht="15.75">
      <c r="B317" s="52" t="s">
        <v>936</v>
      </c>
      <c r="C317" s="60" t="s">
        <v>657</v>
      </c>
      <c r="I317" s="56" t="s">
        <v>492</v>
      </c>
      <c r="J317" s="51">
        <f>1*3</f>
        <v>3</v>
      </c>
      <c r="K317" s="52">
        <v>12</v>
      </c>
      <c r="L317" s="53">
        <f t="shared" si="89"/>
        <v>36</v>
      </c>
      <c r="M317" s="202">
        <f t="shared" si="90"/>
        <v>8.9330024813895772</v>
      </c>
      <c r="N317" s="219">
        <f t="shared" si="91"/>
        <v>8.9330024813895772</v>
      </c>
      <c r="O317" s="157"/>
      <c r="Q317" s="9"/>
      <c r="R317" s="25"/>
      <c r="T317" s="9"/>
      <c r="U317" s="25"/>
      <c r="W317" s="9"/>
      <c r="X317" s="25"/>
      <c r="Z317" s="9"/>
      <c r="AA317" s="25"/>
      <c r="AC317" s="9"/>
      <c r="AD317" s="25"/>
      <c r="AF317" s="9"/>
      <c r="AG317" s="25"/>
      <c r="AI317" s="9"/>
      <c r="AJ317" s="25"/>
      <c r="AL317" s="9"/>
      <c r="AM317" s="25"/>
      <c r="AO317" s="25">
        <f t="shared" si="92"/>
        <v>0</v>
      </c>
      <c r="AP317" s="25">
        <f t="shared" si="93"/>
        <v>8.9330024813895772</v>
      </c>
    </row>
    <row r="318" spans="1:42" ht="15.75">
      <c r="B318" s="277" t="s">
        <v>937</v>
      </c>
      <c r="C318" s="278" t="s">
        <v>938</v>
      </c>
      <c r="D318" s="279"/>
      <c r="E318" s="279"/>
      <c r="F318" s="279"/>
      <c r="G318" s="279"/>
      <c r="H318" s="279"/>
      <c r="I318" s="279"/>
      <c r="J318" s="279"/>
      <c r="K318" s="279"/>
      <c r="L318" s="279"/>
      <c r="M318" s="110"/>
      <c r="N318" s="110"/>
      <c r="O318" s="260"/>
      <c r="Q318" s="9"/>
      <c r="R318" s="77">
        <f>SUM(R319:R326)</f>
        <v>0</v>
      </c>
      <c r="T318" s="9"/>
      <c r="U318" s="78">
        <f>SUM(U319:U326)</f>
        <v>0</v>
      </c>
      <c r="W318" s="9"/>
      <c r="X318" s="78">
        <f>SUM(X319:X326)</f>
        <v>0</v>
      </c>
      <c r="Z318" s="9"/>
      <c r="AA318" s="78">
        <f>SUM(AA319:AA326)</f>
        <v>0</v>
      </c>
      <c r="AC318" s="9"/>
      <c r="AD318" s="77">
        <f>SUM(AD319:AD326)</f>
        <v>0</v>
      </c>
      <c r="AF318" s="9"/>
      <c r="AG318" s="77">
        <f>SUM(AG319:AG326)</f>
        <v>0</v>
      </c>
      <c r="AI318" s="9"/>
      <c r="AJ318" s="77">
        <f>SUM(AJ319:AJ326)</f>
        <v>0</v>
      </c>
      <c r="AL318" s="9"/>
      <c r="AM318" s="77">
        <f>SUM(AM319:AM326)</f>
        <v>0</v>
      </c>
      <c r="AO318" s="78">
        <f>SUM(AO319:AO326)</f>
        <v>0</v>
      </c>
      <c r="AP318" s="78">
        <f>SUM(AP319:AP326)</f>
        <v>1339.9503722084366</v>
      </c>
    </row>
    <row r="319" spans="1:42" ht="15.75">
      <c r="A319" s="220"/>
      <c r="B319" s="151" t="s">
        <v>939</v>
      </c>
      <c r="C319" s="178" t="s">
        <v>940</v>
      </c>
      <c r="D319" s="280"/>
      <c r="E319" s="280"/>
      <c r="F319" s="280"/>
      <c r="G319" s="280"/>
      <c r="H319" s="280"/>
      <c r="I319" s="147" t="s">
        <v>492</v>
      </c>
      <c r="J319" s="147">
        <f>2*3</f>
        <v>6</v>
      </c>
      <c r="K319" s="148">
        <v>160</v>
      </c>
      <c r="L319" s="206">
        <f t="shared" ref="L319:L326" si="94">J319*K319</f>
        <v>960</v>
      </c>
      <c r="M319" s="202">
        <f t="shared" ref="M319:M326" si="95">L319/$A$5</f>
        <v>238.21339950372206</v>
      </c>
      <c r="N319" s="219">
        <f t="shared" ref="N319:N326" si="96">H319+M319</f>
        <v>238.21339950372206</v>
      </c>
      <c r="O319" s="144"/>
      <c r="Q319" s="9"/>
      <c r="R319" s="25"/>
      <c r="T319" s="9"/>
      <c r="U319" s="25"/>
      <c r="W319" s="9"/>
      <c r="X319" s="25"/>
      <c r="Z319" s="9"/>
      <c r="AA319" s="25"/>
      <c r="AC319" s="9"/>
      <c r="AD319" s="25"/>
      <c r="AF319" s="9"/>
      <c r="AG319" s="25"/>
      <c r="AI319" s="9"/>
      <c r="AJ319" s="25"/>
      <c r="AL319" s="9"/>
      <c r="AM319" s="25"/>
      <c r="AO319" s="25">
        <f t="shared" ref="AO319:AO326" si="97">+R319+U319+X319+AA319+AD319+AG319+AJ319+AM319</f>
        <v>0</v>
      </c>
      <c r="AP319" s="25">
        <f t="shared" ref="AP319:AP326" si="98">+N319-AO319</f>
        <v>238.21339950372206</v>
      </c>
    </row>
    <row r="320" spans="1:42" ht="15.75">
      <c r="B320" s="151" t="s">
        <v>941</v>
      </c>
      <c r="C320" s="178" t="s">
        <v>942</v>
      </c>
      <c r="D320" s="280"/>
      <c r="E320" s="280"/>
      <c r="F320" s="280"/>
      <c r="G320" s="280"/>
      <c r="H320" s="280"/>
      <c r="I320" s="147" t="s">
        <v>492</v>
      </c>
      <c r="J320" s="147">
        <f>2*3</f>
        <v>6</v>
      </c>
      <c r="K320" s="148">
        <v>280</v>
      </c>
      <c r="L320" s="206">
        <f t="shared" si="94"/>
        <v>1680</v>
      </c>
      <c r="M320" s="202">
        <f t="shared" si="95"/>
        <v>416.87344913151361</v>
      </c>
      <c r="N320" s="219">
        <f t="shared" si="96"/>
        <v>416.87344913151361</v>
      </c>
      <c r="O320" s="144"/>
      <c r="Q320" s="10"/>
      <c r="R320" s="25"/>
      <c r="T320" s="10"/>
      <c r="U320" s="25"/>
      <c r="W320" s="10"/>
      <c r="X320" s="25"/>
      <c r="Z320" s="10"/>
      <c r="AA320" s="25"/>
      <c r="AC320" s="10"/>
      <c r="AD320" s="25"/>
      <c r="AF320" s="10"/>
      <c r="AG320" s="25"/>
      <c r="AI320" s="10"/>
      <c r="AJ320" s="25"/>
      <c r="AL320" s="10"/>
      <c r="AM320" s="25"/>
      <c r="AO320" s="25">
        <f t="shared" si="97"/>
        <v>0</v>
      </c>
      <c r="AP320" s="25">
        <f t="shared" si="98"/>
        <v>416.87344913151361</v>
      </c>
    </row>
    <row r="321" spans="1:42" ht="15.75">
      <c r="B321" s="151" t="s">
        <v>943</v>
      </c>
      <c r="C321" s="178" t="s">
        <v>944</v>
      </c>
      <c r="D321" s="280"/>
      <c r="E321" s="280"/>
      <c r="F321" s="280"/>
      <c r="G321" s="280"/>
      <c r="H321" s="280"/>
      <c r="I321" s="147" t="s">
        <v>492</v>
      </c>
      <c r="J321" s="147">
        <f>6*3</f>
        <v>18</v>
      </c>
      <c r="K321" s="148">
        <v>50</v>
      </c>
      <c r="L321" s="206">
        <f t="shared" si="94"/>
        <v>900</v>
      </c>
      <c r="M321" s="202">
        <f t="shared" si="95"/>
        <v>223.32506203473943</v>
      </c>
      <c r="N321" s="219">
        <f t="shared" si="96"/>
        <v>223.32506203473943</v>
      </c>
      <c r="O321" s="144"/>
      <c r="Q321" s="9"/>
      <c r="R321" s="25"/>
      <c r="T321" s="9"/>
      <c r="U321" s="25"/>
      <c r="W321" s="9"/>
      <c r="X321" s="25"/>
      <c r="Z321" s="9"/>
      <c r="AA321" s="25"/>
      <c r="AC321" s="9"/>
      <c r="AD321" s="25"/>
      <c r="AF321" s="9"/>
      <c r="AG321" s="25"/>
      <c r="AI321" s="9"/>
      <c r="AJ321" s="25"/>
      <c r="AL321" s="9"/>
      <c r="AM321" s="25"/>
      <c r="AO321" s="25">
        <f t="shared" si="97"/>
        <v>0</v>
      </c>
      <c r="AP321" s="25">
        <f t="shared" si="98"/>
        <v>223.32506203473943</v>
      </c>
    </row>
    <row r="322" spans="1:42" ht="15.75">
      <c r="A322" s="11"/>
      <c r="B322" s="151" t="s">
        <v>945</v>
      </c>
      <c r="C322" s="178" t="s">
        <v>946</v>
      </c>
      <c r="D322" s="280"/>
      <c r="E322" s="280"/>
      <c r="F322" s="280"/>
      <c r="G322" s="280"/>
      <c r="H322" s="280"/>
      <c r="I322" s="147" t="s">
        <v>492</v>
      </c>
      <c r="J322" s="147">
        <f>2*3</f>
        <v>6</v>
      </c>
      <c r="K322" s="148">
        <v>60</v>
      </c>
      <c r="L322" s="206">
        <f t="shared" si="94"/>
        <v>360</v>
      </c>
      <c r="M322" s="202">
        <f t="shared" si="95"/>
        <v>89.330024813895776</v>
      </c>
      <c r="N322" s="219">
        <f t="shared" si="96"/>
        <v>89.330024813895776</v>
      </c>
      <c r="O322" s="144"/>
      <c r="Q322" s="9"/>
      <c r="R322" s="25"/>
      <c r="T322" s="9"/>
      <c r="U322" s="25"/>
      <c r="W322" s="9"/>
      <c r="X322" s="25"/>
      <c r="Z322" s="9"/>
      <c r="AA322" s="25"/>
      <c r="AC322" s="9"/>
      <c r="AD322" s="25"/>
      <c r="AF322" s="9"/>
      <c r="AG322" s="25"/>
      <c r="AI322" s="9"/>
      <c r="AJ322" s="25"/>
      <c r="AL322" s="9"/>
      <c r="AM322" s="25"/>
      <c r="AO322" s="25">
        <f t="shared" si="97"/>
        <v>0</v>
      </c>
      <c r="AP322" s="25">
        <f t="shared" si="98"/>
        <v>89.330024813895776</v>
      </c>
    </row>
    <row r="323" spans="1:42" ht="15.75">
      <c r="B323" s="151" t="s">
        <v>947</v>
      </c>
      <c r="C323" s="178" t="s">
        <v>948</v>
      </c>
      <c r="D323" s="280"/>
      <c r="E323" s="280"/>
      <c r="F323" s="280"/>
      <c r="G323" s="280"/>
      <c r="H323" s="280"/>
      <c r="I323" s="147" t="s">
        <v>492</v>
      </c>
      <c r="J323" s="147">
        <f>2*3</f>
        <v>6</v>
      </c>
      <c r="K323" s="148">
        <v>65</v>
      </c>
      <c r="L323" s="206">
        <f t="shared" si="94"/>
        <v>390</v>
      </c>
      <c r="M323" s="202">
        <f t="shared" si="95"/>
        <v>96.774193548387089</v>
      </c>
      <c r="N323" s="219">
        <f t="shared" si="96"/>
        <v>96.774193548387089</v>
      </c>
      <c r="O323" s="144"/>
      <c r="Q323" s="9"/>
      <c r="R323" s="25"/>
      <c r="T323" s="9"/>
      <c r="U323" s="25"/>
      <c r="W323" s="9"/>
      <c r="X323" s="25"/>
      <c r="Z323" s="9"/>
      <c r="AA323" s="25"/>
      <c r="AC323" s="9"/>
      <c r="AD323" s="25"/>
      <c r="AF323" s="9"/>
      <c r="AG323" s="25"/>
      <c r="AI323" s="9"/>
      <c r="AJ323" s="25"/>
      <c r="AL323" s="9"/>
      <c r="AM323" s="25"/>
      <c r="AO323" s="25">
        <f t="shared" si="97"/>
        <v>0</v>
      </c>
      <c r="AP323" s="25">
        <f t="shared" si="98"/>
        <v>96.774193548387089</v>
      </c>
    </row>
    <row r="324" spans="1:42" ht="15.75">
      <c r="B324" s="151" t="s">
        <v>949</v>
      </c>
      <c r="C324" s="178" t="s">
        <v>950</v>
      </c>
      <c r="D324" s="280"/>
      <c r="E324" s="280"/>
      <c r="F324" s="280"/>
      <c r="G324" s="280"/>
      <c r="H324" s="280"/>
      <c r="I324" s="147" t="s">
        <v>492</v>
      </c>
      <c r="J324" s="147">
        <f>2*3</f>
        <v>6</v>
      </c>
      <c r="K324" s="148">
        <v>95</v>
      </c>
      <c r="L324" s="206">
        <f t="shared" si="94"/>
        <v>570</v>
      </c>
      <c r="M324" s="202">
        <f t="shared" si="95"/>
        <v>141.43920595533498</v>
      </c>
      <c r="N324" s="219">
        <f t="shared" si="96"/>
        <v>141.43920595533498</v>
      </c>
      <c r="O324" s="144"/>
      <c r="Q324" s="9"/>
      <c r="R324" s="25"/>
      <c r="T324" s="9"/>
      <c r="U324" s="25"/>
      <c r="W324" s="9"/>
      <c r="X324" s="25"/>
      <c r="Z324" s="9"/>
      <c r="AA324" s="25"/>
      <c r="AC324" s="9"/>
      <c r="AD324" s="25"/>
      <c r="AF324" s="9"/>
      <c r="AG324" s="25"/>
      <c r="AI324" s="9"/>
      <c r="AJ324" s="25"/>
      <c r="AL324" s="9"/>
      <c r="AM324" s="25"/>
      <c r="AO324" s="25">
        <f t="shared" si="97"/>
        <v>0</v>
      </c>
      <c r="AP324" s="25">
        <f t="shared" si="98"/>
        <v>141.43920595533498</v>
      </c>
    </row>
    <row r="325" spans="1:42" ht="15.75">
      <c r="B325" s="151" t="s">
        <v>951</v>
      </c>
      <c r="C325" s="178" t="s">
        <v>811</v>
      </c>
      <c r="D325" s="280"/>
      <c r="E325" s="280"/>
      <c r="F325" s="280"/>
      <c r="G325" s="280"/>
      <c r="H325" s="280"/>
      <c r="I325" s="147" t="s">
        <v>492</v>
      </c>
      <c r="J325" s="150">
        <f>2*3</f>
        <v>6</v>
      </c>
      <c r="K325" s="151">
        <v>45</v>
      </c>
      <c r="L325" s="206">
        <f t="shared" si="94"/>
        <v>270</v>
      </c>
      <c r="M325" s="202">
        <f t="shared" si="95"/>
        <v>66.997518610421835</v>
      </c>
      <c r="N325" s="219">
        <f t="shared" si="96"/>
        <v>66.997518610421835</v>
      </c>
      <c r="O325" s="157"/>
      <c r="Q325" s="9"/>
      <c r="R325" s="25"/>
      <c r="T325" s="9"/>
      <c r="U325" s="25"/>
      <c r="W325" s="9"/>
      <c r="X325" s="25"/>
      <c r="Z325" s="9"/>
      <c r="AA325" s="25"/>
      <c r="AC325" s="9"/>
      <c r="AD325" s="25"/>
      <c r="AF325" s="9"/>
      <c r="AG325" s="25"/>
      <c r="AI325" s="9"/>
      <c r="AJ325" s="25"/>
      <c r="AL325" s="9"/>
      <c r="AM325" s="25"/>
      <c r="AO325" s="25">
        <f t="shared" si="97"/>
        <v>0</v>
      </c>
      <c r="AP325" s="25">
        <f t="shared" si="98"/>
        <v>66.997518610421835</v>
      </c>
    </row>
    <row r="326" spans="1:42" ht="15.75">
      <c r="B326" s="151" t="s">
        <v>952</v>
      </c>
      <c r="C326" s="178" t="s">
        <v>813</v>
      </c>
      <c r="D326" s="280"/>
      <c r="E326" s="280"/>
      <c r="F326" s="280"/>
      <c r="G326" s="280"/>
      <c r="H326" s="280"/>
      <c r="I326" s="147" t="s">
        <v>492</v>
      </c>
      <c r="J326" s="281">
        <f>1*3</f>
        <v>3</v>
      </c>
      <c r="K326" s="282">
        <v>90</v>
      </c>
      <c r="L326" s="206">
        <f t="shared" si="94"/>
        <v>270</v>
      </c>
      <c r="M326" s="202">
        <f t="shared" si="95"/>
        <v>66.997518610421835</v>
      </c>
      <c r="N326" s="219">
        <f t="shared" si="96"/>
        <v>66.997518610421835</v>
      </c>
      <c r="O326" s="283"/>
      <c r="Q326" s="9"/>
      <c r="R326" s="25"/>
      <c r="T326" s="9"/>
      <c r="U326" s="25"/>
      <c r="W326" s="9"/>
      <c r="X326" s="25"/>
      <c r="Z326" s="9"/>
      <c r="AA326" s="25"/>
      <c r="AC326" s="9"/>
      <c r="AD326" s="25"/>
      <c r="AF326" s="9"/>
      <c r="AG326" s="25"/>
      <c r="AI326" s="9"/>
      <c r="AJ326" s="25"/>
      <c r="AL326" s="9"/>
      <c r="AM326" s="25"/>
      <c r="AO326" s="25">
        <f t="shared" si="97"/>
        <v>0</v>
      </c>
      <c r="AP326" s="25">
        <f t="shared" si="98"/>
        <v>66.997518610421835</v>
      </c>
    </row>
    <row r="327" spans="1:42" ht="15.75">
      <c r="B327" s="284" t="s">
        <v>953</v>
      </c>
      <c r="C327" s="95" t="s">
        <v>1432</v>
      </c>
      <c r="D327" s="110"/>
      <c r="E327" s="110"/>
      <c r="F327" s="110"/>
      <c r="G327" s="110"/>
      <c r="H327" s="110"/>
      <c r="I327" s="110"/>
      <c r="J327" s="110"/>
      <c r="K327" s="110"/>
      <c r="L327" s="110"/>
      <c r="M327" s="110"/>
      <c r="N327" s="110"/>
      <c r="O327" s="260"/>
      <c r="Q327" s="9"/>
      <c r="R327" s="77">
        <f>+R328+R375+R383+R393+R399+R406+R409+R428</f>
        <v>870.75</v>
      </c>
      <c r="T327" s="9"/>
      <c r="U327" s="78">
        <f>+U328+U375+U383+U393+U399+U406+U409+U428</f>
        <v>1158.8089330024814</v>
      </c>
      <c r="W327" s="9"/>
      <c r="X327" s="78">
        <f>+X328+X375+X383+X393+X399+X406+X409+X428</f>
        <v>414.01985111662532</v>
      </c>
      <c r="Z327" s="9"/>
      <c r="AA327" s="78">
        <f>+AA328+AA375+AA383+AA393+AA399+AA406+AA409+AA428</f>
        <v>0</v>
      </c>
      <c r="AC327" s="9"/>
      <c r="AD327" s="77">
        <f>+AD328+AD375+AD383+AD393+AD399+AD406+AD409+AD428</f>
        <v>0</v>
      </c>
      <c r="AF327" s="9"/>
      <c r="AG327" s="77">
        <f>+AG328+AG375+AG383+AG393+AG399+AG406+AG409+AG428</f>
        <v>0</v>
      </c>
      <c r="AI327" s="9"/>
      <c r="AJ327" s="77">
        <f>+AJ328+AJ375+AJ383+AJ393+AJ399+AJ406+AJ409+AJ428</f>
        <v>0</v>
      </c>
      <c r="AL327" s="9"/>
      <c r="AM327" s="77">
        <f>+AM328+AM375+AM383+AM393+AM399+AM406+AM409+AM428</f>
        <v>0</v>
      </c>
      <c r="AO327" s="78">
        <f>+AO328+AO375+AO383+AO393+AO399+AO406+AO409+AO428</f>
        <v>2443.5787841191068</v>
      </c>
      <c r="AP327" s="78">
        <f>+AP328+AP375+AP383+AP393+AP399+AP406+AP409+AP428</f>
        <v>5034.2624069478907</v>
      </c>
    </row>
    <row r="328" spans="1:42" ht="15.75">
      <c r="B328" s="233" t="s">
        <v>955</v>
      </c>
      <c r="C328" s="71" t="s">
        <v>481</v>
      </c>
      <c r="D328" s="72"/>
      <c r="E328" s="72"/>
      <c r="F328" s="72"/>
      <c r="G328" s="72"/>
      <c r="H328" s="72"/>
      <c r="I328" s="72"/>
      <c r="J328" s="72"/>
      <c r="K328" s="72"/>
      <c r="L328" s="72"/>
      <c r="M328" s="72"/>
      <c r="N328" s="72"/>
      <c r="O328" s="234"/>
      <c r="Q328" s="9"/>
      <c r="R328" s="34">
        <f>SUM(R329:R374)</f>
        <v>870.75</v>
      </c>
      <c r="T328" s="9"/>
      <c r="U328" s="35">
        <f>SUM(U329:U374)</f>
        <v>1158.8089330024814</v>
      </c>
      <c r="W328" s="9"/>
      <c r="X328" s="35">
        <f>SUM(X329:X374)</f>
        <v>414.01985111662532</v>
      </c>
      <c r="Z328" s="9"/>
      <c r="AA328" s="35">
        <f>SUM(AA329:AA374)</f>
        <v>0</v>
      </c>
      <c r="AC328" s="9"/>
      <c r="AD328" s="34">
        <f>SUM(AD329:AD374)</f>
        <v>0</v>
      </c>
      <c r="AF328" s="9"/>
      <c r="AG328" s="34">
        <f>SUM(AG329:AG374)</f>
        <v>0</v>
      </c>
      <c r="AI328" s="9"/>
      <c r="AJ328" s="34">
        <f>SUM(AJ329:AJ374)</f>
        <v>0</v>
      </c>
      <c r="AL328" s="9"/>
      <c r="AM328" s="34">
        <f>SUM(AM329:AM374)</f>
        <v>0</v>
      </c>
      <c r="AO328" s="35">
        <f>SUM(AO329:AO374)</f>
        <v>2443.5787841191068</v>
      </c>
      <c r="AP328" s="35">
        <f>SUM(AP329:AP374)</f>
        <v>1654.1879652605458</v>
      </c>
    </row>
    <row r="329" spans="1:42" ht="15.75">
      <c r="B329" s="162" t="s">
        <v>957</v>
      </c>
      <c r="C329" s="286" t="s">
        <v>667</v>
      </c>
      <c r="D329" s="161" t="s">
        <v>400</v>
      </c>
      <c r="E329" s="161">
        <v>1.5</v>
      </c>
      <c r="F329" s="162">
        <v>2500</v>
      </c>
      <c r="G329" s="208">
        <f t="shared" ref="G329:G374" si="99">E329*F329</f>
        <v>3750</v>
      </c>
      <c r="H329" s="235">
        <f t="shared" ref="H329:H374" si="100">G329/$A$5</f>
        <v>930.52109181141429</v>
      </c>
      <c r="I329" s="406"/>
      <c r="J329" s="48"/>
      <c r="K329" s="63"/>
      <c r="L329" s="90"/>
      <c r="M329" s="143"/>
      <c r="N329" s="263">
        <f t="shared" ref="N329:N374" si="101">H329+M329</f>
        <v>930.52109181141429</v>
      </c>
      <c r="O329" s="144"/>
      <c r="Q329" s="9"/>
      <c r="R329" s="43"/>
      <c r="T329" s="9">
        <f>+F329</f>
        <v>2500</v>
      </c>
      <c r="U329" s="43">
        <f>+T329/$A$5</f>
        <v>620.3473945409429</v>
      </c>
      <c r="W329" s="9">
        <f>+I329</f>
        <v>0</v>
      </c>
      <c r="X329" s="43">
        <f>+W329/$A$5</f>
        <v>0</v>
      </c>
      <c r="Z329" s="9"/>
      <c r="AA329" s="43">
        <f>+Z329/$A$5</f>
        <v>0</v>
      </c>
      <c r="AC329" s="9"/>
      <c r="AD329" s="43">
        <f>+AC329/$A$5</f>
        <v>0</v>
      </c>
      <c r="AF329" s="9"/>
      <c r="AG329" s="43">
        <f>+AF329/$A$5</f>
        <v>0</v>
      </c>
      <c r="AI329" s="9"/>
      <c r="AJ329" s="43">
        <f>+AI329/$A$5</f>
        <v>0</v>
      </c>
      <c r="AL329" s="9"/>
      <c r="AM329" s="43">
        <f>+AL329/$A$5</f>
        <v>0</v>
      </c>
      <c r="AO329" s="25">
        <f t="shared" ref="AO329:AO374" si="102">+R329+U329+X329+AA329+AD329+AG329+AJ329+AM329</f>
        <v>620.3473945409429</v>
      </c>
      <c r="AP329" s="25">
        <f>+N329-AO329</f>
        <v>310.17369727047139</v>
      </c>
    </row>
    <row r="330" spans="1:42" ht="15.75">
      <c r="B330" s="100" t="s">
        <v>958</v>
      </c>
      <c r="C330" s="287" t="s">
        <v>603</v>
      </c>
      <c r="D330" s="37" t="s">
        <v>604</v>
      </c>
      <c r="E330" s="231">
        <v>15</v>
      </c>
      <c r="F330" s="231">
        <v>75</v>
      </c>
      <c r="G330" s="37">
        <f t="shared" si="99"/>
        <v>1125</v>
      </c>
      <c r="H330" s="202">
        <f t="shared" si="100"/>
        <v>279.15632754342431</v>
      </c>
      <c r="I330" s="39"/>
      <c r="J330" s="39"/>
      <c r="K330" s="100"/>
      <c r="L330" s="101"/>
      <c r="M330" s="407"/>
      <c r="N330" s="200">
        <f t="shared" si="101"/>
        <v>279.15632754342431</v>
      </c>
      <c r="O330" s="42"/>
      <c r="Q330" s="9"/>
      <c r="R330" s="25"/>
      <c r="T330" s="9"/>
      <c r="U330" s="25"/>
      <c r="W330" s="9"/>
      <c r="X330" s="25"/>
      <c r="Z330" s="9"/>
      <c r="AA330" s="25"/>
      <c r="AC330" s="9"/>
      <c r="AD330" s="25"/>
      <c r="AF330" s="9"/>
      <c r="AG330" s="25"/>
      <c r="AI330" s="9"/>
      <c r="AJ330" s="25"/>
      <c r="AL330" s="9"/>
      <c r="AM330" s="25"/>
      <c r="AO330" s="25">
        <f t="shared" si="102"/>
        <v>0</v>
      </c>
      <c r="AP330" s="44">
        <f t="shared" ref="AP330:AP335" si="103">-AO330</f>
        <v>0</v>
      </c>
    </row>
    <row r="331" spans="1:42" ht="15.75">
      <c r="B331" s="100" t="s">
        <v>959</v>
      </c>
      <c r="C331" s="287" t="s">
        <v>606</v>
      </c>
      <c r="D331" s="37" t="s">
        <v>604</v>
      </c>
      <c r="E331" s="231">
        <v>15</v>
      </c>
      <c r="F331" s="231">
        <v>70</v>
      </c>
      <c r="G331" s="37">
        <f t="shared" si="99"/>
        <v>1050</v>
      </c>
      <c r="H331" s="202">
        <f t="shared" si="100"/>
        <v>260.54590570719603</v>
      </c>
      <c r="I331" s="408"/>
      <c r="J331" s="231"/>
      <c r="K331" s="231"/>
      <c r="L331" s="37"/>
      <c r="M331" s="409"/>
      <c r="N331" s="200">
        <f t="shared" si="101"/>
        <v>260.54590570719603</v>
      </c>
      <c r="O331" s="42"/>
      <c r="Q331" s="9"/>
      <c r="R331" s="25">
        <f>180+105+258.75</f>
        <v>543.75</v>
      </c>
      <c r="T331" s="9"/>
      <c r="U331" s="25"/>
      <c r="W331" s="9"/>
      <c r="X331" s="25"/>
      <c r="Z331" s="9"/>
      <c r="AA331" s="25"/>
      <c r="AC331" s="9"/>
      <c r="AD331" s="25"/>
      <c r="AF331" s="9"/>
      <c r="AG331" s="25"/>
      <c r="AI331" s="9"/>
      <c r="AJ331" s="25"/>
      <c r="AL331" s="9"/>
      <c r="AM331" s="25"/>
      <c r="AO331" s="25">
        <f t="shared" si="102"/>
        <v>543.75</v>
      </c>
      <c r="AP331" s="44">
        <f t="shared" si="103"/>
        <v>-543.75</v>
      </c>
    </row>
    <row r="332" spans="1:42" ht="15.75">
      <c r="B332" s="100" t="s">
        <v>960</v>
      </c>
      <c r="C332" s="287" t="s">
        <v>610</v>
      </c>
      <c r="D332" s="37" t="s">
        <v>604</v>
      </c>
      <c r="E332" s="231">
        <v>3</v>
      </c>
      <c r="F332" s="231">
        <v>70</v>
      </c>
      <c r="G332" s="37">
        <f t="shared" si="99"/>
        <v>210</v>
      </c>
      <c r="H332" s="202">
        <f t="shared" si="100"/>
        <v>52.109181141439201</v>
      </c>
      <c r="I332" s="408"/>
      <c r="J332" s="231"/>
      <c r="K332" s="231"/>
      <c r="L332" s="37"/>
      <c r="M332" s="409"/>
      <c r="N332" s="200">
        <f t="shared" si="101"/>
        <v>52.109181141439201</v>
      </c>
      <c r="O332" s="42"/>
      <c r="Q332" s="9"/>
      <c r="R332" s="25"/>
      <c r="T332" s="9"/>
      <c r="U332" s="25"/>
      <c r="W332" s="9"/>
      <c r="X332" s="25"/>
      <c r="Z332" s="9"/>
      <c r="AA332" s="25"/>
      <c r="AC332" s="9"/>
      <c r="AD332" s="25"/>
      <c r="AF332" s="9"/>
      <c r="AG332" s="25"/>
      <c r="AI332" s="9"/>
      <c r="AJ332" s="25"/>
      <c r="AL332" s="9"/>
      <c r="AM332" s="25"/>
      <c r="AO332" s="25">
        <f t="shared" si="102"/>
        <v>0</v>
      </c>
      <c r="AP332" s="44">
        <f t="shared" si="103"/>
        <v>0</v>
      </c>
    </row>
    <row r="333" spans="1:42" ht="15.75">
      <c r="B333" s="100" t="s">
        <v>961</v>
      </c>
      <c r="C333" s="287" t="s">
        <v>612</v>
      </c>
      <c r="D333" s="37" t="s">
        <v>604</v>
      </c>
      <c r="E333" s="231">
        <v>1</v>
      </c>
      <c r="F333" s="231">
        <v>70</v>
      </c>
      <c r="G333" s="37">
        <f t="shared" si="99"/>
        <v>70</v>
      </c>
      <c r="H333" s="202">
        <f t="shared" si="100"/>
        <v>17.369727047146402</v>
      </c>
      <c r="I333" s="408"/>
      <c r="J333" s="231"/>
      <c r="K333" s="231"/>
      <c r="L333" s="37"/>
      <c r="M333" s="409"/>
      <c r="N333" s="200">
        <f t="shared" si="101"/>
        <v>17.369727047146402</v>
      </c>
      <c r="O333" s="42"/>
      <c r="Q333" s="9"/>
      <c r="R333" s="25"/>
      <c r="T333" s="9"/>
      <c r="U333" s="25"/>
      <c r="W333" s="9"/>
      <c r="X333" s="25"/>
      <c r="Z333" s="9"/>
      <c r="AA333" s="25"/>
      <c r="AC333" s="9"/>
      <c r="AD333" s="25"/>
      <c r="AF333" s="9"/>
      <c r="AG333" s="25"/>
      <c r="AI333" s="9"/>
      <c r="AJ333" s="25"/>
      <c r="AL333" s="9"/>
      <c r="AM333" s="25"/>
      <c r="AO333" s="25">
        <f t="shared" si="102"/>
        <v>0</v>
      </c>
      <c r="AP333" s="44">
        <f t="shared" si="103"/>
        <v>0</v>
      </c>
    </row>
    <row r="334" spans="1:42" ht="15.75">
      <c r="B334" s="100" t="s">
        <v>962</v>
      </c>
      <c r="C334" s="287" t="s">
        <v>614</v>
      </c>
      <c r="D334" s="37" t="s">
        <v>604</v>
      </c>
      <c r="E334" s="231">
        <v>6</v>
      </c>
      <c r="F334" s="231">
        <v>70</v>
      </c>
      <c r="G334" s="37">
        <f t="shared" si="99"/>
        <v>420</v>
      </c>
      <c r="H334" s="202">
        <f t="shared" si="100"/>
        <v>104.2183622828784</v>
      </c>
      <c r="I334" s="408"/>
      <c r="J334" s="231"/>
      <c r="K334" s="231"/>
      <c r="L334" s="37"/>
      <c r="M334" s="409"/>
      <c r="N334" s="200">
        <f t="shared" si="101"/>
        <v>104.2183622828784</v>
      </c>
      <c r="O334" s="42"/>
      <c r="Q334" s="9"/>
      <c r="R334" s="25"/>
      <c r="T334" s="9"/>
      <c r="U334" s="25"/>
      <c r="W334" s="9"/>
      <c r="X334" s="25"/>
      <c r="Z334" s="9"/>
      <c r="AA334" s="25"/>
      <c r="AC334" s="9"/>
      <c r="AD334" s="25"/>
      <c r="AF334" s="9"/>
      <c r="AG334" s="25"/>
      <c r="AI334" s="9"/>
      <c r="AJ334" s="25"/>
      <c r="AL334" s="9"/>
      <c r="AM334" s="25"/>
      <c r="AO334" s="25">
        <f t="shared" si="102"/>
        <v>0</v>
      </c>
      <c r="AP334" s="44">
        <f t="shared" si="103"/>
        <v>0</v>
      </c>
    </row>
    <row r="335" spans="1:42" ht="15.75">
      <c r="A335" s="197"/>
      <c r="B335" s="100" t="s">
        <v>963</v>
      </c>
      <c r="C335" s="287" t="s">
        <v>1431</v>
      </c>
      <c r="D335" s="37" t="s">
        <v>400</v>
      </c>
      <c r="E335" s="231">
        <v>1.5</v>
      </c>
      <c r="F335" s="231">
        <v>1800</v>
      </c>
      <c r="G335" s="37">
        <f t="shared" si="99"/>
        <v>2700</v>
      </c>
      <c r="H335" s="202">
        <f t="shared" si="100"/>
        <v>669.97518610421832</v>
      </c>
      <c r="I335" s="408"/>
      <c r="J335" s="231"/>
      <c r="K335" s="231"/>
      <c r="L335" s="37"/>
      <c r="M335" s="409"/>
      <c r="N335" s="200">
        <f t="shared" si="101"/>
        <v>669.97518610421832</v>
      </c>
      <c r="O335" s="42"/>
      <c r="Q335" s="9"/>
      <c r="R335" s="25">
        <v>327</v>
      </c>
      <c r="T335" s="9"/>
      <c r="U335" s="25"/>
      <c r="W335" s="9"/>
      <c r="X335" s="25"/>
      <c r="Z335" s="9"/>
      <c r="AA335" s="25"/>
      <c r="AC335" s="9"/>
      <c r="AD335" s="25"/>
      <c r="AF335" s="9"/>
      <c r="AG335" s="25"/>
      <c r="AI335" s="9"/>
      <c r="AJ335" s="25"/>
      <c r="AL335" s="9"/>
      <c r="AM335" s="25"/>
      <c r="AO335" s="25">
        <f t="shared" si="102"/>
        <v>327</v>
      </c>
      <c r="AP335" s="44">
        <f t="shared" si="103"/>
        <v>-327</v>
      </c>
    </row>
    <row r="336" spans="1:42" ht="15.75">
      <c r="B336" s="210"/>
      <c r="C336" s="240" t="s">
        <v>489</v>
      </c>
      <c r="D336" s="215" t="s">
        <v>400</v>
      </c>
      <c r="E336" s="215">
        <v>1.5</v>
      </c>
      <c r="F336" s="210">
        <f>4*20*8</f>
        <v>640</v>
      </c>
      <c r="G336" s="216">
        <f t="shared" si="99"/>
        <v>960</v>
      </c>
      <c r="H336" s="202">
        <f t="shared" si="100"/>
        <v>238.21339950372206</v>
      </c>
      <c r="I336" s="215"/>
      <c r="J336" s="215"/>
      <c r="K336" s="210"/>
      <c r="L336" s="216"/>
      <c r="M336" s="264"/>
      <c r="N336" s="218">
        <f t="shared" si="101"/>
        <v>238.21339950372206</v>
      </c>
      <c r="O336" s="157"/>
      <c r="Q336" s="9"/>
      <c r="R336" s="43"/>
      <c r="T336" s="9">
        <f>+G336</f>
        <v>960</v>
      </c>
      <c r="U336" s="43">
        <f>+T336/$A$5</f>
        <v>238.21339950372206</v>
      </c>
      <c r="W336" s="9"/>
      <c r="X336" s="43"/>
      <c r="Z336" s="9"/>
      <c r="AA336" s="43"/>
      <c r="AC336" s="9"/>
      <c r="AD336" s="43"/>
      <c r="AF336" s="9"/>
      <c r="AG336" s="43"/>
      <c r="AI336" s="9"/>
      <c r="AJ336" s="43"/>
      <c r="AL336" s="9"/>
      <c r="AM336" s="43"/>
      <c r="AO336" s="25">
        <f t="shared" si="102"/>
        <v>238.21339950372206</v>
      </c>
      <c r="AP336" s="25">
        <f>+N336-AO336</f>
        <v>0</v>
      </c>
    </row>
    <row r="337" spans="1:42" ht="15.75">
      <c r="B337" s="288" t="s">
        <v>964</v>
      </c>
      <c r="C337" s="271" t="s">
        <v>965</v>
      </c>
      <c r="D337" s="221" t="s">
        <v>408</v>
      </c>
      <c r="E337" s="223">
        <v>2</v>
      </c>
      <c r="F337" s="223">
        <v>1200</v>
      </c>
      <c r="G337" s="221">
        <f t="shared" si="99"/>
        <v>2400</v>
      </c>
      <c r="H337" s="289">
        <f t="shared" si="100"/>
        <v>595.53349875930519</v>
      </c>
      <c r="I337" s="410"/>
      <c r="J337" s="223"/>
      <c r="K337" s="223"/>
      <c r="L337" s="221"/>
      <c r="M337" s="411"/>
      <c r="N337" s="228">
        <f t="shared" si="101"/>
        <v>595.53349875930519</v>
      </c>
      <c r="O337" s="42"/>
      <c r="Q337" s="9"/>
      <c r="R337" s="25"/>
      <c r="T337" s="9"/>
      <c r="U337" s="25"/>
      <c r="W337" s="9"/>
      <c r="X337" s="25"/>
      <c r="Z337" s="9"/>
      <c r="AA337" s="25"/>
      <c r="AC337" s="9"/>
      <c r="AD337" s="25"/>
      <c r="AF337" s="9"/>
      <c r="AG337" s="25"/>
      <c r="AI337" s="9"/>
      <c r="AJ337" s="25"/>
      <c r="AL337" s="9"/>
      <c r="AM337" s="25"/>
      <c r="AO337" s="25">
        <f t="shared" si="102"/>
        <v>0</v>
      </c>
      <c r="AP337" s="44">
        <f>-AO337</f>
        <v>0</v>
      </c>
    </row>
    <row r="338" spans="1:42" ht="15.75">
      <c r="B338" s="162" t="s">
        <v>966</v>
      </c>
      <c r="C338" s="286" t="s">
        <v>505</v>
      </c>
      <c r="D338" s="161" t="s">
        <v>408</v>
      </c>
      <c r="E338" s="161">
        <v>5</v>
      </c>
      <c r="F338" s="162">
        <v>80</v>
      </c>
      <c r="G338" s="208">
        <f t="shared" si="99"/>
        <v>400</v>
      </c>
      <c r="H338" s="202">
        <f t="shared" si="100"/>
        <v>99.25558312655086</v>
      </c>
      <c r="I338" s="56"/>
      <c r="J338" s="56"/>
      <c r="K338" s="63"/>
      <c r="L338" s="90"/>
      <c r="M338" s="143"/>
      <c r="N338" s="219">
        <f t="shared" si="101"/>
        <v>99.25558312655086</v>
      </c>
      <c r="O338" s="144"/>
      <c r="Q338" s="9"/>
      <c r="R338" s="25"/>
      <c r="T338" s="9"/>
      <c r="U338" s="25"/>
      <c r="W338" s="9"/>
      <c r="X338" s="25"/>
      <c r="Z338" s="9"/>
      <c r="AA338" s="25"/>
      <c r="AC338" s="9"/>
      <c r="AD338" s="25"/>
      <c r="AF338" s="9"/>
      <c r="AG338" s="25"/>
      <c r="AI338" s="9"/>
      <c r="AJ338" s="25"/>
      <c r="AL338" s="9"/>
      <c r="AM338" s="25"/>
      <c r="AO338" s="25">
        <f t="shared" si="102"/>
        <v>0</v>
      </c>
      <c r="AP338" s="25">
        <f t="shared" ref="AP338:AP374" si="104">+N338-AO338</f>
        <v>99.25558312655086</v>
      </c>
    </row>
    <row r="339" spans="1:42" ht="15.75">
      <c r="B339" s="162" t="s">
        <v>967</v>
      </c>
      <c r="C339" s="286" t="s">
        <v>968</v>
      </c>
      <c r="D339" s="161" t="s">
        <v>408</v>
      </c>
      <c r="E339" s="161">
        <v>5</v>
      </c>
      <c r="F339" s="162">
        <v>80</v>
      </c>
      <c r="G339" s="208">
        <f t="shared" si="99"/>
        <v>400</v>
      </c>
      <c r="H339" s="202">
        <f t="shared" si="100"/>
        <v>99.25558312655086</v>
      </c>
      <c r="I339" s="56"/>
      <c r="J339" s="56"/>
      <c r="K339" s="63"/>
      <c r="L339" s="90"/>
      <c r="M339" s="143"/>
      <c r="N339" s="219">
        <f t="shared" si="101"/>
        <v>99.25558312655086</v>
      </c>
      <c r="O339" s="144"/>
      <c r="Q339" s="9"/>
      <c r="R339" s="25"/>
      <c r="T339" s="9"/>
      <c r="U339" s="25"/>
      <c r="W339" s="9"/>
      <c r="X339" s="25"/>
      <c r="Z339" s="9"/>
      <c r="AA339" s="25"/>
      <c r="AC339" s="9"/>
      <c r="AD339" s="25"/>
      <c r="AF339" s="9"/>
      <c r="AG339" s="25"/>
      <c r="AI339" s="9"/>
      <c r="AJ339" s="25"/>
      <c r="AL339" s="9"/>
      <c r="AM339" s="25"/>
      <c r="AO339" s="25">
        <f t="shared" si="102"/>
        <v>0</v>
      </c>
      <c r="AP339" s="25">
        <f t="shared" si="104"/>
        <v>99.25558312655086</v>
      </c>
    </row>
    <row r="340" spans="1:42" ht="15.75">
      <c r="B340" s="162" t="s">
        <v>969</v>
      </c>
      <c r="C340" s="286" t="s">
        <v>758</v>
      </c>
      <c r="D340" s="161" t="s">
        <v>408</v>
      </c>
      <c r="E340" s="161">
        <v>1</v>
      </c>
      <c r="F340" s="162">
        <v>140</v>
      </c>
      <c r="G340" s="208">
        <f t="shared" si="99"/>
        <v>140</v>
      </c>
      <c r="H340" s="202">
        <f t="shared" si="100"/>
        <v>34.739454094292803</v>
      </c>
      <c r="I340" s="56"/>
      <c r="J340" s="56"/>
      <c r="K340" s="63"/>
      <c r="L340" s="90"/>
      <c r="M340" s="143"/>
      <c r="N340" s="219">
        <f t="shared" si="101"/>
        <v>34.739454094292803</v>
      </c>
      <c r="O340" s="144"/>
      <c r="Q340" s="9"/>
      <c r="R340" s="25"/>
      <c r="T340" s="9"/>
      <c r="U340" s="25"/>
      <c r="W340" s="9"/>
      <c r="X340" s="25"/>
      <c r="Z340" s="9"/>
      <c r="AA340" s="25"/>
      <c r="AC340" s="9"/>
      <c r="AD340" s="25"/>
      <c r="AF340" s="9"/>
      <c r="AG340" s="25"/>
      <c r="AI340" s="9"/>
      <c r="AJ340" s="25"/>
      <c r="AL340" s="9"/>
      <c r="AM340" s="25"/>
      <c r="AO340" s="25">
        <f t="shared" si="102"/>
        <v>0</v>
      </c>
      <c r="AP340" s="25">
        <f t="shared" si="104"/>
        <v>34.739454094292803</v>
      </c>
    </row>
    <row r="341" spans="1:42" ht="15.75">
      <c r="A341" s="11"/>
      <c r="B341" s="162" t="s">
        <v>970</v>
      </c>
      <c r="C341" s="286" t="s">
        <v>971</v>
      </c>
      <c r="D341" s="161" t="s">
        <v>492</v>
      </c>
      <c r="E341" s="161">
        <v>10</v>
      </c>
      <c r="F341" s="162">
        <v>28</v>
      </c>
      <c r="G341" s="208">
        <f t="shared" si="99"/>
        <v>280</v>
      </c>
      <c r="H341" s="202">
        <f t="shared" si="100"/>
        <v>69.478908188585606</v>
      </c>
      <c r="I341" s="56"/>
      <c r="J341" s="56"/>
      <c r="K341" s="63"/>
      <c r="L341" s="90"/>
      <c r="M341" s="143"/>
      <c r="N341" s="219">
        <f t="shared" si="101"/>
        <v>69.478908188585606</v>
      </c>
      <c r="O341" s="144"/>
      <c r="Q341" s="9"/>
      <c r="R341" s="25"/>
      <c r="T341" s="9"/>
      <c r="U341" s="25"/>
      <c r="W341" s="9"/>
      <c r="X341" s="25"/>
      <c r="Z341" s="9"/>
      <c r="AA341" s="25"/>
      <c r="AC341" s="9"/>
      <c r="AD341" s="25"/>
      <c r="AF341" s="9"/>
      <c r="AG341" s="25"/>
      <c r="AI341" s="9"/>
      <c r="AJ341" s="25"/>
      <c r="AL341" s="9"/>
      <c r="AM341" s="25"/>
      <c r="AO341" s="25">
        <f t="shared" si="102"/>
        <v>0</v>
      </c>
      <c r="AP341" s="25">
        <f t="shared" si="104"/>
        <v>69.478908188585606</v>
      </c>
    </row>
    <row r="342" spans="1:42" ht="15.75">
      <c r="A342" s="11"/>
      <c r="B342" s="162" t="s">
        <v>972</v>
      </c>
      <c r="C342" s="286" t="s">
        <v>973</v>
      </c>
      <c r="D342" s="161" t="s">
        <v>492</v>
      </c>
      <c r="E342" s="161">
        <v>14</v>
      </c>
      <c r="F342" s="162">
        <v>28</v>
      </c>
      <c r="G342" s="208">
        <f t="shared" si="99"/>
        <v>392</v>
      </c>
      <c r="H342" s="202">
        <f t="shared" si="100"/>
        <v>97.270471464019849</v>
      </c>
      <c r="I342" s="56"/>
      <c r="J342" s="56"/>
      <c r="K342" s="63"/>
      <c r="L342" s="90"/>
      <c r="M342" s="143"/>
      <c r="N342" s="219">
        <f t="shared" si="101"/>
        <v>97.270471464019849</v>
      </c>
      <c r="O342" s="144"/>
      <c r="Q342" s="9"/>
      <c r="R342" s="25"/>
      <c r="T342" s="9"/>
      <c r="U342" s="25"/>
      <c r="W342" s="9"/>
      <c r="X342" s="25"/>
      <c r="Z342" s="9"/>
      <c r="AA342" s="25"/>
      <c r="AC342" s="9"/>
      <c r="AD342" s="25"/>
      <c r="AF342" s="9"/>
      <c r="AG342" s="25"/>
      <c r="AI342" s="9"/>
      <c r="AJ342" s="25"/>
      <c r="AL342" s="9"/>
      <c r="AM342" s="25"/>
      <c r="AO342" s="25">
        <f t="shared" si="102"/>
        <v>0</v>
      </c>
      <c r="AP342" s="25">
        <f t="shared" si="104"/>
        <v>97.270471464019849</v>
      </c>
    </row>
    <row r="343" spans="1:42" ht="15.75">
      <c r="A343" s="11"/>
      <c r="B343" s="162" t="s">
        <v>974</v>
      </c>
      <c r="C343" s="286" t="s">
        <v>975</v>
      </c>
      <c r="D343" s="161" t="s">
        <v>492</v>
      </c>
      <c r="E343" s="161">
        <v>10</v>
      </c>
      <c r="F343" s="162">
        <v>28</v>
      </c>
      <c r="G343" s="208">
        <f t="shared" si="99"/>
        <v>280</v>
      </c>
      <c r="H343" s="202">
        <f t="shared" si="100"/>
        <v>69.478908188585606</v>
      </c>
      <c r="I343" s="56"/>
      <c r="J343" s="56"/>
      <c r="K343" s="63"/>
      <c r="L343" s="90"/>
      <c r="M343" s="143"/>
      <c r="N343" s="219">
        <f t="shared" si="101"/>
        <v>69.478908188585606</v>
      </c>
      <c r="O343" s="144"/>
      <c r="Q343" s="9"/>
      <c r="R343" s="25"/>
      <c r="T343" s="9"/>
      <c r="U343" s="25"/>
      <c r="W343" s="9"/>
      <c r="X343" s="25"/>
      <c r="Z343" s="9"/>
      <c r="AA343" s="25"/>
      <c r="AC343" s="9"/>
      <c r="AD343" s="25"/>
      <c r="AF343" s="9"/>
      <c r="AG343" s="25"/>
      <c r="AI343" s="9"/>
      <c r="AJ343" s="25"/>
      <c r="AL343" s="9"/>
      <c r="AM343" s="25"/>
      <c r="AO343" s="25">
        <f t="shared" si="102"/>
        <v>0</v>
      </c>
      <c r="AP343" s="25">
        <f t="shared" si="104"/>
        <v>69.478908188585606</v>
      </c>
    </row>
    <row r="344" spans="1:42" ht="15.75">
      <c r="B344" s="162" t="s">
        <v>976</v>
      </c>
      <c r="C344" s="286" t="s">
        <v>977</v>
      </c>
      <c r="D344" s="161" t="s">
        <v>492</v>
      </c>
      <c r="E344" s="161">
        <v>1</v>
      </c>
      <c r="F344" s="162">
        <v>170</v>
      </c>
      <c r="G344" s="208">
        <f t="shared" si="99"/>
        <v>170</v>
      </c>
      <c r="H344" s="202">
        <f t="shared" si="100"/>
        <v>42.183622828784117</v>
      </c>
      <c r="I344" s="56"/>
      <c r="J344" s="56"/>
      <c r="K344" s="63"/>
      <c r="L344" s="90"/>
      <c r="M344" s="143"/>
      <c r="N344" s="219">
        <f t="shared" si="101"/>
        <v>42.183622828784117</v>
      </c>
      <c r="O344" s="144"/>
      <c r="Q344" s="9"/>
      <c r="R344" s="25"/>
      <c r="T344" s="9"/>
      <c r="U344" s="25"/>
      <c r="W344" s="9"/>
      <c r="X344" s="25"/>
      <c r="Z344" s="9"/>
      <c r="AA344" s="25"/>
      <c r="AC344" s="9"/>
      <c r="AD344" s="25"/>
      <c r="AF344" s="9"/>
      <c r="AG344" s="25"/>
      <c r="AI344" s="9"/>
      <c r="AJ344" s="25"/>
      <c r="AL344" s="9"/>
      <c r="AM344" s="25"/>
      <c r="AO344" s="25">
        <f t="shared" si="102"/>
        <v>0</v>
      </c>
      <c r="AP344" s="25">
        <f t="shared" si="104"/>
        <v>42.183622828784117</v>
      </c>
    </row>
    <row r="345" spans="1:42" ht="15.75">
      <c r="B345" s="162" t="s">
        <v>978</v>
      </c>
      <c r="C345" s="286" t="s">
        <v>979</v>
      </c>
      <c r="D345" s="161" t="s">
        <v>492</v>
      </c>
      <c r="E345" s="161">
        <v>2</v>
      </c>
      <c r="F345" s="162">
        <v>80</v>
      </c>
      <c r="G345" s="208">
        <f t="shared" si="99"/>
        <v>160</v>
      </c>
      <c r="H345" s="202">
        <f t="shared" si="100"/>
        <v>39.702233250620345</v>
      </c>
      <c r="I345" s="56"/>
      <c r="J345" s="56"/>
      <c r="K345" s="63"/>
      <c r="L345" s="90"/>
      <c r="M345" s="143"/>
      <c r="N345" s="219">
        <f t="shared" si="101"/>
        <v>39.702233250620345</v>
      </c>
      <c r="O345" s="144"/>
      <c r="Q345" s="9"/>
      <c r="R345" s="25"/>
      <c r="T345" s="9"/>
      <c r="U345" s="25"/>
      <c r="W345" s="9"/>
      <c r="X345" s="25"/>
      <c r="Z345" s="9"/>
      <c r="AA345" s="25"/>
      <c r="AC345" s="9"/>
      <c r="AD345" s="25"/>
      <c r="AF345" s="9"/>
      <c r="AG345" s="25"/>
      <c r="AI345" s="9"/>
      <c r="AJ345" s="25"/>
      <c r="AL345" s="9"/>
      <c r="AM345" s="25"/>
      <c r="AO345" s="25">
        <f t="shared" si="102"/>
        <v>0</v>
      </c>
      <c r="AP345" s="25">
        <f t="shared" si="104"/>
        <v>39.702233250620345</v>
      </c>
    </row>
    <row r="346" spans="1:42" ht="15.75">
      <c r="B346" s="162" t="s">
        <v>980</v>
      </c>
      <c r="C346" s="286" t="s">
        <v>527</v>
      </c>
      <c r="D346" s="161" t="s">
        <v>492</v>
      </c>
      <c r="E346" s="161">
        <v>20</v>
      </c>
      <c r="F346" s="162">
        <v>9</v>
      </c>
      <c r="G346" s="208">
        <f t="shared" si="99"/>
        <v>180</v>
      </c>
      <c r="H346" s="202">
        <f t="shared" si="100"/>
        <v>44.665012406947888</v>
      </c>
      <c r="I346" s="56"/>
      <c r="J346" s="56"/>
      <c r="K346" s="63"/>
      <c r="L346" s="90"/>
      <c r="M346" s="143"/>
      <c r="N346" s="219">
        <f t="shared" si="101"/>
        <v>44.665012406947888</v>
      </c>
      <c r="O346" s="144"/>
      <c r="Q346" s="9"/>
      <c r="R346" s="25"/>
      <c r="T346" s="9"/>
      <c r="U346" s="25"/>
      <c r="W346" s="9"/>
      <c r="X346" s="25"/>
      <c r="Z346" s="9"/>
      <c r="AA346" s="25"/>
      <c r="AC346" s="9"/>
      <c r="AD346" s="25"/>
      <c r="AF346" s="9"/>
      <c r="AG346" s="25"/>
      <c r="AI346" s="9"/>
      <c r="AJ346" s="25"/>
      <c r="AL346" s="9"/>
      <c r="AM346" s="25"/>
      <c r="AO346" s="25">
        <f t="shared" si="102"/>
        <v>0</v>
      </c>
      <c r="AP346" s="25">
        <f t="shared" si="104"/>
        <v>44.665012406947888</v>
      </c>
    </row>
    <row r="347" spans="1:42" ht="15.75">
      <c r="B347" s="162" t="s">
        <v>981</v>
      </c>
      <c r="C347" s="286" t="s">
        <v>982</v>
      </c>
      <c r="D347" s="161" t="s">
        <v>492</v>
      </c>
      <c r="E347" s="161">
        <v>2</v>
      </c>
      <c r="F347" s="162">
        <v>16</v>
      </c>
      <c r="G347" s="208">
        <f t="shared" si="99"/>
        <v>32</v>
      </c>
      <c r="H347" s="202">
        <f t="shared" si="100"/>
        <v>7.9404466501240689</v>
      </c>
      <c r="I347" s="56"/>
      <c r="J347" s="56"/>
      <c r="K347" s="63"/>
      <c r="L347" s="90"/>
      <c r="M347" s="143"/>
      <c r="N347" s="219">
        <f t="shared" si="101"/>
        <v>7.9404466501240689</v>
      </c>
      <c r="O347" s="144"/>
      <c r="Q347" s="9"/>
      <c r="R347" s="25"/>
      <c r="T347" s="9"/>
      <c r="U347" s="25"/>
      <c r="W347" s="9"/>
      <c r="X347" s="25"/>
      <c r="Z347" s="9"/>
      <c r="AA347" s="25"/>
      <c r="AC347" s="9"/>
      <c r="AD347" s="25"/>
      <c r="AF347" s="9"/>
      <c r="AG347" s="25"/>
      <c r="AI347" s="9"/>
      <c r="AJ347" s="25"/>
      <c r="AL347" s="9"/>
      <c r="AM347" s="25"/>
      <c r="AO347" s="25">
        <f t="shared" si="102"/>
        <v>0</v>
      </c>
      <c r="AP347" s="25">
        <f t="shared" si="104"/>
        <v>7.9404466501240689</v>
      </c>
    </row>
    <row r="348" spans="1:42" ht="15.75">
      <c r="B348" s="162" t="s">
        <v>983</v>
      </c>
      <c r="C348" s="286" t="s">
        <v>984</v>
      </c>
      <c r="D348" s="161" t="s">
        <v>492</v>
      </c>
      <c r="E348" s="161">
        <v>1</v>
      </c>
      <c r="F348" s="162">
        <v>80</v>
      </c>
      <c r="G348" s="208">
        <f t="shared" si="99"/>
        <v>80</v>
      </c>
      <c r="H348" s="202">
        <f t="shared" si="100"/>
        <v>19.851116625310173</v>
      </c>
      <c r="I348" s="56"/>
      <c r="J348" s="56"/>
      <c r="K348" s="63"/>
      <c r="L348" s="90"/>
      <c r="M348" s="143"/>
      <c r="N348" s="219">
        <f t="shared" si="101"/>
        <v>19.851116625310173</v>
      </c>
      <c r="O348" s="144"/>
      <c r="Q348" s="9"/>
      <c r="R348" s="43"/>
      <c r="T348" s="402">
        <f>+G348</f>
        <v>80</v>
      </c>
      <c r="U348" s="43">
        <f>+T348/$A$5</f>
        <v>19.851116625310173</v>
      </c>
      <c r="W348" s="9"/>
      <c r="X348" s="43"/>
      <c r="Z348" s="9"/>
      <c r="AA348" s="43"/>
      <c r="AC348" s="9"/>
      <c r="AD348" s="43"/>
      <c r="AF348" s="9"/>
      <c r="AG348" s="43"/>
      <c r="AI348" s="9"/>
      <c r="AJ348" s="43"/>
      <c r="AL348" s="9"/>
      <c r="AM348" s="43"/>
      <c r="AO348" s="25">
        <f t="shared" si="102"/>
        <v>19.851116625310173</v>
      </c>
      <c r="AP348" s="25">
        <f t="shared" si="104"/>
        <v>0</v>
      </c>
    </row>
    <row r="349" spans="1:42" ht="15.75">
      <c r="B349" s="162" t="s">
        <v>985</v>
      </c>
      <c r="C349" s="286" t="s">
        <v>849</v>
      </c>
      <c r="D349" s="161" t="s">
        <v>492</v>
      </c>
      <c r="E349" s="161">
        <v>12</v>
      </c>
      <c r="F349" s="162">
        <v>40</v>
      </c>
      <c r="G349" s="208">
        <f t="shared" si="99"/>
        <v>480</v>
      </c>
      <c r="H349" s="202">
        <f t="shared" si="100"/>
        <v>119.10669975186103</v>
      </c>
      <c r="I349" s="56"/>
      <c r="J349" s="56"/>
      <c r="K349" s="63"/>
      <c r="L349" s="90"/>
      <c r="M349" s="143"/>
      <c r="N349" s="219">
        <f t="shared" si="101"/>
        <v>119.10669975186103</v>
      </c>
      <c r="O349" s="144"/>
      <c r="Q349" s="9"/>
      <c r="R349" s="43"/>
      <c r="T349" s="402">
        <f>+G349</f>
        <v>480</v>
      </c>
      <c r="U349" s="43">
        <f>+T349/$A$5</f>
        <v>119.10669975186103</v>
      </c>
      <c r="W349" s="9"/>
      <c r="X349" s="43"/>
      <c r="Z349" s="9"/>
      <c r="AA349" s="43"/>
      <c r="AC349" s="9"/>
      <c r="AD349" s="43"/>
      <c r="AF349" s="9"/>
      <c r="AG349" s="43"/>
      <c r="AI349" s="9"/>
      <c r="AJ349" s="43"/>
      <c r="AL349" s="9"/>
      <c r="AM349" s="43"/>
      <c r="AO349" s="25">
        <f t="shared" si="102"/>
        <v>119.10669975186103</v>
      </c>
      <c r="AP349" s="25">
        <f t="shared" si="104"/>
        <v>0</v>
      </c>
    </row>
    <row r="350" spans="1:42" ht="15.75">
      <c r="B350" s="162" t="s">
        <v>986</v>
      </c>
      <c r="C350" s="286" t="s">
        <v>534</v>
      </c>
      <c r="D350" s="161" t="s">
        <v>492</v>
      </c>
      <c r="E350" s="161">
        <v>15</v>
      </c>
      <c r="F350" s="162">
        <v>17</v>
      </c>
      <c r="G350" s="208">
        <f t="shared" si="99"/>
        <v>255</v>
      </c>
      <c r="H350" s="202">
        <f t="shared" si="100"/>
        <v>63.275434243176171</v>
      </c>
      <c r="I350" s="56"/>
      <c r="J350" s="56"/>
      <c r="K350" s="63"/>
      <c r="L350" s="90"/>
      <c r="M350" s="143"/>
      <c r="N350" s="219">
        <f t="shared" si="101"/>
        <v>63.275434243176171</v>
      </c>
      <c r="O350" s="144"/>
      <c r="Q350" s="9"/>
      <c r="R350" s="25"/>
      <c r="T350" s="9"/>
      <c r="U350" s="25"/>
      <c r="W350" s="402">
        <f>+G350</f>
        <v>255</v>
      </c>
      <c r="X350" s="43">
        <f>+W350/$A$5</f>
        <v>63.275434243176171</v>
      </c>
      <c r="Z350" s="402"/>
      <c r="AA350" s="43">
        <f>+Z350/$A$5</f>
        <v>0</v>
      </c>
      <c r="AC350" s="402"/>
      <c r="AD350" s="43">
        <f>+AC350/$A$5</f>
        <v>0</v>
      </c>
      <c r="AF350" s="402"/>
      <c r="AG350" s="43">
        <f>+AF350/$A$5</f>
        <v>0</v>
      </c>
      <c r="AI350" s="402"/>
      <c r="AJ350" s="43">
        <f t="shared" ref="AJ350:AJ374" si="105">+AI350/$A$5</f>
        <v>0</v>
      </c>
      <c r="AL350" s="402"/>
      <c r="AM350" s="43">
        <f>+AL350/$A$5</f>
        <v>0</v>
      </c>
      <c r="AO350" s="25">
        <f t="shared" si="102"/>
        <v>63.275434243176171</v>
      </c>
      <c r="AP350" s="25">
        <f t="shared" si="104"/>
        <v>0</v>
      </c>
    </row>
    <row r="351" spans="1:42" ht="15.75">
      <c r="B351" s="162" t="s">
        <v>987</v>
      </c>
      <c r="C351" s="286" t="s">
        <v>536</v>
      </c>
      <c r="D351" s="161" t="s">
        <v>492</v>
      </c>
      <c r="E351" s="161">
        <v>15</v>
      </c>
      <c r="F351" s="162">
        <v>17</v>
      </c>
      <c r="G351" s="208">
        <f t="shared" si="99"/>
        <v>255</v>
      </c>
      <c r="H351" s="202">
        <f t="shared" si="100"/>
        <v>63.275434243176171</v>
      </c>
      <c r="I351" s="56"/>
      <c r="J351" s="56"/>
      <c r="K351" s="63"/>
      <c r="L351" s="90"/>
      <c r="M351" s="143"/>
      <c r="N351" s="219">
        <f t="shared" si="101"/>
        <v>63.275434243176171</v>
      </c>
      <c r="O351" s="144"/>
      <c r="Q351" s="9"/>
      <c r="R351" s="25"/>
      <c r="T351" s="9"/>
      <c r="U351" s="25"/>
      <c r="W351" s="402">
        <f>+G351</f>
        <v>255</v>
      </c>
      <c r="X351" s="43">
        <f>+W351/$A$5</f>
        <v>63.275434243176171</v>
      </c>
      <c r="Z351" s="402"/>
      <c r="AA351" s="43">
        <f>+Z351/$A$5</f>
        <v>0</v>
      </c>
      <c r="AC351" s="402"/>
      <c r="AD351" s="43">
        <f>+AC351/$A$5</f>
        <v>0</v>
      </c>
      <c r="AF351" s="402"/>
      <c r="AG351" s="43">
        <f>+AF351/$A$5</f>
        <v>0</v>
      </c>
      <c r="AI351" s="402"/>
      <c r="AJ351" s="43">
        <f t="shared" si="105"/>
        <v>0</v>
      </c>
      <c r="AL351" s="402"/>
      <c r="AM351" s="43">
        <f>+AL351/$A$5</f>
        <v>0</v>
      </c>
      <c r="AO351" s="25">
        <f t="shared" si="102"/>
        <v>63.275434243176171</v>
      </c>
      <c r="AP351" s="25">
        <f t="shared" si="104"/>
        <v>0</v>
      </c>
    </row>
    <row r="352" spans="1:42" ht="15.75">
      <c r="B352" s="162" t="s">
        <v>988</v>
      </c>
      <c r="C352" s="286" t="s">
        <v>989</v>
      </c>
      <c r="D352" s="161" t="s">
        <v>492</v>
      </c>
      <c r="E352" s="161">
        <v>40</v>
      </c>
      <c r="F352" s="162">
        <v>25</v>
      </c>
      <c r="G352" s="208">
        <f t="shared" si="99"/>
        <v>1000</v>
      </c>
      <c r="H352" s="202">
        <f t="shared" si="100"/>
        <v>248.13895781637714</v>
      </c>
      <c r="I352" s="56"/>
      <c r="J352" s="56"/>
      <c r="K352" s="63"/>
      <c r="L352" s="90"/>
      <c r="M352" s="143"/>
      <c r="N352" s="219">
        <f t="shared" si="101"/>
        <v>248.13895781637714</v>
      </c>
      <c r="O352" s="144"/>
      <c r="P352" s="412"/>
      <c r="Q352" s="9"/>
      <c r="R352" s="25"/>
      <c r="S352" s="412"/>
      <c r="T352" s="9"/>
      <c r="U352" s="25"/>
      <c r="W352" s="402">
        <f>+G352</f>
        <v>1000</v>
      </c>
      <c r="X352" s="43">
        <f>+W352/$A$5</f>
        <v>248.13895781637714</v>
      </c>
      <c r="Z352" s="402"/>
      <c r="AA352" s="43">
        <f>+Z352/$A$5</f>
        <v>0</v>
      </c>
      <c r="AC352" s="402"/>
      <c r="AD352" s="43">
        <f>+AC352/$A$5</f>
        <v>0</v>
      </c>
      <c r="AF352" s="402"/>
      <c r="AG352" s="43">
        <f>+AF352/$A$5</f>
        <v>0</v>
      </c>
      <c r="AI352" s="402"/>
      <c r="AJ352" s="43">
        <f t="shared" si="105"/>
        <v>0</v>
      </c>
      <c r="AL352" s="402"/>
      <c r="AM352" s="43">
        <f>+AL352/$A$5</f>
        <v>0</v>
      </c>
      <c r="AO352" s="25">
        <f t="shared" si="102"/>
        <v>248.13895781637714</v>
      </c>
      <c r="AP352" s="25">
        <f t="shared" si="104"/>
        <v>0</v>
      </c>
    </row>
    <row r="353" spans="2:42" ht="15.75">
      <c r="B353" s="162" t="s">
        <v>990</v>
      </c>
      <c r="C353" s="286" t="s">
        <v>540</v>
      </c>
      <c r="D353" s="161" t="s">
        <v>492</v>
      </c>
      <c r="E353" s="161">
        <v>2</v>
      </c>
      <c r="F353" s="162">
        <v>65</v>
      </c>
      <c r="G353" s="208">
        <f t="shared" si="99"/>
        <v>130</v>
      </c>
      <c r="H353" s="202">
        <f t="shared" si="100"/>
        <v>32.258064516129032</v>
      </c>
      <c r="I353" s="56"/>
      <c r="J353" s="56"/>
      <c r="K353" s="63"/>
      <c r="L353" s="90"/>
      <c r="M353" s="143"/>
      <c r="N353" s="219">
        <f t="shared" si="101"/>
        <v>32.258064516129032</v>
      </c>
      <c r="O353" s="144"/>
      <c r="Q353" s="9"/>
      <c r="R353" s="43"/>
      <c r="T353" s="402">
        <f>+G353</f>
        <v>130</v>
      </c>
      <c r="U353" s="43">
        <f>+T353/$A$5</f>
        <v>32.258064516129032</v>
      </c>
      <c r="W353" s="9">
        <f>+J353</f>
        <v>0</v>
      </c>
      <c r="X353" s="43">
        <f>+W353/$A$5</f>
        <v>0</v>
      </c>
      <c r="Z353" s="9"/>
      <c r="AA353" s="43">
        <f>+Z353/$A$5</f>
        <v>0</v>
      </c>
      <c r="AC353" s="9"/>
      <c r="AD353" s="43">
        <f>+AC353/$A$5</f>
        <v>0</v>
      </c>
      <c r="AF353" s="9"/>
      <c r="AG353" s="43">
        <f>+AF353/$A$5</f>
        <v>0</v>
      </c>
      <c r="AI353" s="9"/>
      <c r="AJ353" s="43">
        <f t="shared" si="105"/>
        <v>0</v>
      </c>
      <c r="AL353" s="9"/>
      <c r="AM353" s="43">
        <f>+AL353/$A$5</f>
        <v>0</v>
      </c>
      <c r="AO353" s="25">
        <f t="shared" si="102"/>
        <v>32.258064516129032</v>
      </c>
      <c r="AP353" s="25">
        <f t="shared" si="104"/>
        <v>0</v>
      </c>
    </row>
    <row r="354" spans="2:42" ht="15.75">
      <c r="B354" s="162" t="s">
        <v>991</v>
      </c>
      <c r="C354" s="286" t="s">
        <v>542</v>
      </c>
      <c r="D354" s="161" t="s">
        <v>492</v>
      </c>
      <c r="E354" s="161">
        <v>8</v>
      </c>
      <c r="F354" s="162">
        <v>65</v>
      </c>
      <c r="G354" s="208">
        <f t="shared" si="99"/>
        <v>520</v>
      </c>
      <c r="H354" s="202">
        <f t="shared" si="100"/>
        <v>129.03225806451613</v>
      </c>
      <c r="I354" s="56"/>
      <c r="J354" s="56"/>
      <c r="K354" s="63"/>
      <c r="L354" s="90"/>
      <c r="M354" s="143"/>
      <c r="N354" s="219">
        <f t="shared" si="101"/>
        <v>129.03225806451613</v>
      </c>
      <c r="O354" s="144"/>
      <c r="P354" s="220"/>
      <c r="Q354" s="9"/>
      <c r="R354" s="43"/>
      <c r="S354" s="220"/>
      <c r="T354" s="402">
        <f>+G354</f>
        <v>520</v>
      </c>
      <c r="U354" s="43">
        <f>+T354/$A$5</f>
        <v>129.03225806451613</v>
      </c>
      <c r="W354" s="9">
        <f>+J354</f>
        <v>0</v>
      </c>
      <c r="X354" s="43">
        <f>+W354/$A$5</f>
        <v>0</v>
      </c>
      <c r="Z354" s="9"/>
      <c r="AA354" s="43">
        <f>+Z354/$A$5</f>
        <v>0</v>
      </c>
      <c r="AC354" s="9"/>
      <c r="AD354" s="43">
        <f>+AC354/$A$5</f>
        <v>0</v>
      </c>
      <c r="AF354" s="9"/>
      <c r="AG354" s="43">
        <f>+AF354/$A$5</f>
        <v>0</v>
      </c>
      <c r="AI354" s="9"/>
      <c r="AJ354" s="43">
        <f t="shared" si="105"/>
        <v>0</v>
      </c>
      <c r="AL354" s="9"/>
      <c r="AM354" s="43">
        <f>+AL354/$A$5</f>
        <v>0</v>
      </c>
      <c r="AO354" s="25">
        <f t="shared" si="102"/>
        <v>129.03225806451613</v>
      </c>
      <c r="AP354" s="25">
        <f t="shared" si="104"/>
        <v>0</v>
      </c>
    </row>
    <row r="355" spans="2:42" ht="15.75">
      <c r="B355" s="162" t="s">
        <v>992</v>
      </c>
      <c r="C355" s="286" t="s">
        <v>560</v>
      </c>
      <c r="D355" s="161" t="s">
        <v>492</v>
      </c>
      <c r="E355" s="161">
        <v>10</v>
      </c>
      <c r="F355" s="162">
        <v>60</v>
      </c>
      <c r="G355" s="208">
        <f t="shared" si="99"/>
        <v>600</v>
      </c>
      <c r="H355" s="202">
        <f t="shared" si="100"/>
        <v>148.8833746898263</v>
      </c>
      <c r="I355" s="56"/>
      <c r="J355" s="56"/>
      <c r="K355" s="63"/>
      <c r="L355" s="90"/>
      <c r="M355" s="143"/>
      <c r="N355" s="219">
        <f t="shared" si="101"/>
        <v>148.8833746898263</v>
      </c>
      <c r="O355" s="144"/>
      <c r="Q355" s="9"/>
      <c r="R355" s="25"/>
      <c r="T355" s="9"/>
      <c r="U355" s="25"/>
      <c r="W355" s="9"/>
      <c r="X355" s="25"/>
      <c r="Z355" s="9"/>
      <c r="AA355" s="25"/>
      <c r="AC355" s="9"/>
      <c r="AD355" s="25"/>
      <c r="AF355" s="9"/>
      <c r="AG355" s="25"/>
      <c r="AI355" s="9"/>
      <c r="AJ355" s="43">
        <f t="shared" si="105"/>
        <v>0</v>
      </c>
      <c r="AL355" s="9"/>
      <c r="AM355" s="25"/>
      <c r="AO355" s="25">
        <f t="shared" si="102"/>
        <v>0</v>
      </c>
      <c r="AP355" s="25">
        <f t="shared" si="104"/>
        <v>148.8833746898263</v>
      </c>
    </row>
    <row r="356" spans="2:42" ht="15.75">
      <c r="B356" s="63" t="s">
        <v>993</v>
      </c>
      <c r="C356" s="94" t="s">
        <v>698</v>
      </c>
      <c r="D356" s="56" t="s">
        <v>492</v>
      </c>
      <c r="E356" s="56">
        <v>2</v>
      </c>
      <c r="F356" s="63">
        <v>82</v>
      </c>
      <c r="G356" s="53">
        <f t="shared" si="99"/>
        <v>164</v>
      </c>
      <c r="H356" s="202">
        <f t="shared" si="100"/>
        <v>40.694789081885851</v>
      </c>
      <c r="I356" s="56"/>
      <c r="J356" s="56"/>
      <c r="K356" s="63"/>
      <c r="L356" s="90"/>
      <c r="M356" s="143"/>
      <c r="N356" s="219">
        <f t="shared" si="101"/>
        <v>40.694789081885851</v>
      </c>
      <c r="O356" s="144"/>
      <c r="Q356" s="9"/>
      <c r="R356" s="25"/>
      <c r="T356" s="9"/>
      <c r="U356" s="25"/>
      <c r="W356" s="9"/>
      <c r="X356" s="25"/>
      <c r="Z356" s="9"/>
      <c r="AA356" s="25"/>
      <c r="AC356" s="9"/>
      <c r="AD356" s="25"/>
      <c r="AF356" s="9"/>
      <c r="AG356" s="25"/>
      <c r="AI356" s="9"/>
      <c r="AJ356" s="43">
        <f t="shared" si="105"/>
        <v>0</v>
      </c>
      <c r="AL356" s="9"/>
      <c r="AM356" s="25"/>
      <c r="AO356" s="25">
        <f t="shared" si="102"/>
        <v>0</v>
      </c>
      <c r="AP356" s="25">
        <f t="shared" si="104"/>
        <v>40.694789081885851</v>
      </c>
    </row>
    <row r="357" spans="2:42" ht="15.75">
      <c r="B357" s="63" t="s">
        <v>994</v>
      </c>
      <c r="C357" s="94" t="s">
        <v>564</v>
      </c>
      <c r="D357" s="56" t="s">
        <v>492</v>
      </c>
      <c r="E357" s="56">
        <v>2</v>
      </c>
      <c r="F357" s="63">
        <v>70</v>
      </c>
      <c r="G357" s="53">
        <f t="shared" si="99"/>
        <v>140</v>
      </c>
      <c r="H357" s="202">
        <f t="shared" si="100"/>
        <v>34.739454094292803</v>
      </c>
      <c r="I357" s="56"/>
      <c r="J357" s="56"/>
      <c r="K357" s="63"/>
      <c r="L357" s="90"/>
      <c r="M357" s="143"/>
      <c r="N357" s="219">
        <f t="shared" si="101"/>
        <v>34.739454094292803</v>
      </c>
      <c r="O357" s="144"/>
      <c r="Q357" s="9"/>
      <c r="R357" s="25"/>
      <c r="T357" s="9"/>
      <c r="U357" s="25"/>
      <c r="W357" s="9"/>
      <c r="X357" s="25"/>
      <c r="Z357" s="9"/>
      <c r="AA357" s="25"/>
      <c r="AC357" s="9"/>
      <c r="AD357" s="25"/>
      <c r="AF357" s="9"/>
      <c r="AG357" s="25"/>
      <c r="AI357" s="9"/>
      <c r="AJ357" s="43">
        <f t="shared" si="105"/>
        <v>0</v>
      </c>
      <c r="AL357" s="9"/>
      <c r="AM357" s="25"/>
      <c r="AO357" s="25">
        <f t="shared" si="102"/>
        <v>0</v>
      </c>
      <c r="AP357" s="25">
        <f t="shared" si="104"/>
        <v>34.739454094292803</v>
      </c>
    </row>
    <row r="358" spans="2:42" ht="15.75">
      <c r="B358" s="162" t="s">
        <v>995</v>
      </c>
      <c r="C358" s="286" t="s">
        <v>996</v>
      </c>
      <c r="D358" s="161" t="s">
        <v>492</v>
      </c>
      <c r="E358" s="161">
        <v>3</v>
      </c>
      <c r="F358" s="162">
        <v>21.5</v>
      </c>
      <c r="G358" s="208">
        <f t="shared" si="99"/>
        <v>64.5</v>
      </c>
      <c r="H358" s="202">
        <f t="shared" si="100"/>
        <v>16.004962779156326</v>
      </c>
      <c r="I358" s="56"/>
      <c r="J358" s="56"/>
      <c r="K358" s="63"/>
      <c r="L358" s="90"/>
      <c r="M358" s="143"/>
      <c r="N358" s="219">
        <f t="shared" si="101"/>
        <v>16.004962779156326</v>
      </c>
      <c r="O358" s="144"/>
      <c r="Q358" s="9"/>
      <c r="R358" s="25"/>
      <c r="T358" s="9"/>
      <c r="U358" s="25"/>
      <c r="W358" s="9"/>
      <c r="X358" s="25"/>
      <c r="Z358" s="9"/>
      <c r="AA358" s="25"/>
      <c r="AC358" s="9"/>
      <c r="AD358" s="25"/>
      <c r="AF358" s="9"/>
      <c r="AG358" s="25"/>
      <c r="AI358" s="9"/>
      <c r="AJ358" s="43">
        <f t="shared" si="105"/>
        <v>0</v>
      </c>
      <c r="AL358" s="9"/>
      <c r="AM358" s="25"/>
      <c r="AO358" s="25">
        <f t="shared" si="102"/>
        <v>0</v>
      </c>
      <c r="AP358" s="25">
        <f t="shared" si="104"/>
        <v>16.004962779156326</v>
      </c>
    </row>
    <row r="359" spans="2:42" ht="15.75">
      <c r="B359" s="63" t="s">
        <v>997</v>
      </c>
      <c r="C359" s="94" t="s">
        <v>568</v>
      </c>
      <c r="D359" s="56" t="s">
        <v>492</v>
      </c>
      <c r="E359" s="56">
        <v>10</v>
      </c>
      <c r="F359" s="63">
        <v>2.5</v>
      </c>
      <c r="G359" s="53">
        <f t="shared" si="99"/>
        <v>25</v>
      </c>
      <c r="H359" s="202">
        <f t="shared" si="100"/>
        <v>6.2034739454094288</v>
      </c>
      <c r="I359" s="56"/>
      <c r="J359" s="56"/>
      <c r="K359" s="63"/>
      <c r="L359" s="90"/>
      <c r="M359" s="143"/>
      <c r="N359" s="219">
        <f t="shared" si="101"/>
        <v>6.2034739454094288</v>
      </c>
      <c r="O359" s="144"/>
      <c r="Q359" s="9"/>
      <c r="R359" s="25"/>
      <c r="T359" s="9"/>
      <c r="U359" s="25"/>
      <c r="W359" s="9"/>
      <c r="X359" s="25"/>
      <c r="Z359" s="9"/>
      <c r="AA359" s="25"/>
      <c r="AC359" s="9"/>
      <c r="AD359" s="25"/>
      <c r="AF359" s="9"/>
      <c r="AG359" s="25"/>
      <c r="AI359" s="9"/>
      <c r="AJ359" s="43">
        <f t="shared" si="105"/>
        <v>0</v>
      </c>
      <c r="AL359" s="9"/>
      <c r="AM359" s="25"/>
      <c r="AO359" s="25">
        <f t="shared" si="102"/>
        <v>0</v>
      </c>
      <c r="AP359" s="25">
        <f t="shared" si="104"/>
        <v>6.2034739454094288</v>
      </c>
    </row>
    <row r="360" spans="2:42" ht="15.75">
      <c r="B360" s="63" t="s">
        <v>998</v>
      </c>
      <c r="C360" s="94" t="s">
        <v>999</v>
      </c>
      <c r="D360" s="56" t="s">
        <v>492</v>
      </c>
      <c r="E360" s="56">
        <v>24</v>
      </c>
      <c r="F360" s="63">
        <v>27</v>
      </c>
      <c r="G360" s="53">
        <f t="shared" si="99"/>
        <v>648</v>
      </c>
      <c r="H360" s="202">
        <f t="shared" si="100"/>
        <v>160.79404466501239</v>
      </c>
      <c r="I360" s="56"/>
      <c r="J360" s="56"/>
      <c r="K360" s="63"/>
      <c r="L360" s="90"/>
      <c r="M360" s="143"/>
      <c r="N360" s="219">
        <f t="shared" si="101"/>
        <v>160.79404466501239</v>
      </c>
      <c r="O360" s="144"/>
      <c r="Q360" s="9"/>
      <c r="R360" s="25"/>
      <c r="T360" s="9"/>
      <c r="U360" s="25"/>
      <c r="W360" s="9"/>
      <c r="X360" s="25"/>
      <c r="Z360" s="9"/>
      <c r="AA360" s="25"/>
      <c r="AC360" s="9"/>
      <c r="AD360" s="25"/>
      <c r="AF360" s="9"/>
      <c r="AG360" s="25"/>
      <c r="AI360" s="9"/>
      <c r="AJ360" s="43">
        <f t="shared" si="105"/>
        <v>0</v>
      </c>
      <c r="AL360" s="9"/>
      <c r="AM360" s="25"/>
      <c r="AO360" s="25">
        <f t="shared" si="102"/>
        <v>0</v>
      </c>
      <c r="AP360" s="25">
        <f t="shared" si="104"/>
        <v>160.79404466501239</v>
      </c>
    </row>
    <row r="361" spans="2:42" ht="15.75">
      <c r="B361" s="162" t="s">
        <v>1000</v>
      </c>
      <c r="C361" s="286" t="s">
        <v>572</v>
      </c>
      <c r="D361" s="161" t="s">
        <v>492</v>
      </c>
      <c r="E361" s="161">
        <v>5</v>
      </c>
      <c r="F361" s="162">
        <v>25</v>
      </c>
      <c r="G361" s="208">
        <f t="shared" si="99"/>
        <v>125</v>
      </c>
      <c r="H361" s="202">
        <f t="shared" si="100"/>
        <v>31.017369727047143</v>
      </c>
      <c r="I361" s="56"/>
      <c r="J361" s="56"/>
      <c r="K361" s="63"/>
      <c r="L361" s="90"/>
      <c r="M361" s="143"/>
      <c r="N361" s="219">
        <f t="shared" si="101"/>
        <v>31.017369727047143</v>
      </c>
      <c r="O361" s="144"/>
      <c r="Q361" s="9"/>
      <c r="R361" s="25"/>
      <c r="T361" s="9"/>
      <c r="U361" s="25"/>
      <c r="W361" s="9"/>
      <c r="X361" s="25"/>
      <c r="Z361" s="9"/>
      <c r="AA361" s="25"/>
      <c r="AC361" s="9"/>
      <c r="AD361" s="25"/>
      <c r="AF361" s="9"/>
      <c r="AG361" s="25"/>
      <c r="AI361" s="9"/>
      <c r="AJ361" s="43">
        <f t="shared" si="105"/>
        <v>0</v>
      </c>
      <c r="AL361" s="9"/>
      <c r="AM361" s="25"/>
      <c r="AO361" s="25">
        <f t="shared" si="102"/>
        <v>0</v>
      </c>
      <c r="AP361" s="25">
        <f t="shared" si="104"/>
        <v>31.017369727047143</v>
      </c>
    </row>
    <row r="362" spans="2:42" ht="15.75">
      <c r="B362" s="162" t="s">
        <v>1001</v>
      </c>
      <c r="C362" s="286" t="s">
        <v>708</v>
      </c>
      <c r="D362" s="161" t="s">
        <v>492</v>
      </c>
      <c r="E362" s="161">
        <v>4</v>
      </c>
      <c r="F362" s="162">
        <v>10</v>
      </c>
      <c r="G362" s="208">
        <f t="shared" si="99"/>
        <v>40</v>
      </c>
      <c r="H362" s="202">
        <f t="shared" si="100"/>
        <v>9.9255583126550864</v>
      </c>
      <c r="I362" s="56"/>
      <c r="J362" s="56"/>
      <c r="K362" s="63"/>
      <c r="L362" s="90"/>
      <c r="M362" s="143"/>
      <c r="N362" s="219">
        <f t="shared" si="101"/>
        <v>9.9255583126550864</v>
      </c>
      <c r="O362" s="144"/>
      <c r="Q362" s="9"/>
      <c r="R362" s="25"/>
      <c r="T362" s="9"/>
      <c r="U362" s="25"/>
      <c r="W362" s="9"/>
      <c r="X362" s="25"/>
      <c r="Z362" s="9"/>
      <c r="AA362" s="25"/>
      <c r="AC362" s="9"/>
      <c r="AD362" s="25"/>
      <c r="AF362" s="9"/>
      <c r="AG362" s="25"/>
      <c r="AI362" s="9"/>
      <c r="AJ362" s="43">
        <f t="shared" si="105"/>
        <v>0</v>
      </c>
      <c r="AL362" s="9"/>
      <c r="AM362" s="25"/>
      <c r="AO362" s="25">
        <f t="shared" si="102"/>
        <v>0</v>
      </c>
      <c r="AP362" s="25">
        <f t="shared" si="104"/>
        <v>9.9255583126550864</v>
      </c>
    </row>
    <row r="363" spans="2:42" ht="15.75">
      <c r="B363" s="162" t="s">
        <v>1002</v>
      </c>
      <c r="C363" s="286" t="s">
        <v>600</v>
      </c>
      <c r="D363" s="147" t="s">
        <v>408</v>
      </c>
      <c r="E363" s="161">
        <v>1</v>
      </c>
      <c r="F363" s="162">
        <v>360</v>
      </c>
      <c r="G363" s="206">
        <f t="shared" si="99"/>
        <v>360</v>
      </c>
      <c r="H363" s="202">
        <f t="shared" si="100"/>
        <v>89.330024813895776</v>
      </c>
      <c r="I363" s="56"/>
      <c r="J363" s="56"/>
      <c r="K363" s="63"/>
      <c r="L363" s="90"/>
      <c r="M363" s="143"/>
      <c r="N363" s="219">
        <f t="shared" si="101"/>
        <v>89.330024813895776</v>
      </c>
      <c r="O363" s="144"/>
      <c r="Q363" s="9"/>
      <c r="R363" s="25"/>
      <c r="T363" s="9"/>
      <c r="U363" s="25"/>
      <c r="W363" s="9"/>
      <c r="X363" s="25"/>
      <c r="Z363" s="9"/>
      <c r="AA363" s="25"/>
      <c r="AC363" s="9"/>
      <c r="AD363" s="25"/>
      <c r="AF363" s="9"/>
      <c r="AG363" s="25"/>
      <c r="AI363" s="9"/>
      <c r="AJ363" s="43">
        <f t="shared" si="105"/>
        <v>0</v>
      </c>
      <c r="AL363" s="9"/>
      <c r="AM363" s="25"/>
      <c r="AO363" s="25">
        <f t="shared" si="102"/>
        <v>0</v>
      </c>
      <c r="AP363" s="25">
        <f t="shared" si="104"/>
        <v>89.330024813895776</v>
      </c>
    </row>
    <row r="364" spans="2:42" ht="15.75">
      <c r="B364" s="162" t="s">
        <v>1003</v>
      </c>
      <c r="C364" s="286" t="s">
        <v>1004</v>
      </c>
      <c r="D364" s="161" t="s">
        <v>492</v>
      </c>
      <c r="E364" s="161">
        <v>2</v>
      </c>
      <c r="F364" s="162">
        <v>8</v>
      </c>
      <c r="G364" s="208">
        <f t="shared" si="99"/>
        <v>16</v>
      </c>
      <c r="H364" s="202">
        <f t="shared" si="100"/>
        <v>3.9702233250620345</v>
      </c>
      <c r="I364" s="56"/>
      <c r="J364" s="56"/>
      <c r="K364" s="63"/>
      <c r="L364" s="90"/>
      <c r="M364" s="143"/>
      <c r="N364" s="219">
        <f t="shared" si="101"/>
        <v>3.9702233250620345</v>
      </c>
      <c r="O364" s="144"/>
      <c r="Q364" s="9"/>
      <c r="R364" s="25"/>
      <c r="T364" s="9"/>
      <c r="U364" s="25"/>
      <c r="W364" s="402">
        <f t="shared" ref="W364:W369" si="106">+G364</f>
        <v>16</v>
      </c>
      <c r="X364" s="43">
        <f t="shared" ref="X364:X369" si="107">+W364/$A$5</f>
        <v>3.9702233250620345</v>
      </c>
      <c r="Z364" s="402"/>
      <c r="AA364" s="43">
        <f t="shared" ref="AA364:AA369" si="108">+Z364/$A$5</f>
        <v>0</v>
      </c>
      <c r="AC364" s="402"/>
      <c r="AD364" s="43">
        <f t="shared" ref="AD364:AD369" si="109">+AC364/$A$5</f>
        <v>0</v>
      </c>
      <c r="AF364" s="402"/>
      <c r="AG364" s="43">
        <f t="shared" ref="AG364:AG369" si="110">+AF364/$A$5</f>
        <v>0</v>
      </c>
      <c r="AI364" s="402"/>
      <c r="AJ364" s="43">
        <f t="shared" si="105"/>
        <v>0</v>
      </c>
      <c r="AL364" s="402"/>
      <c r="AM364" s="43">
        <f t="shared" ref="AM364:AM374" si="111">+AL364/$A$5</f>
        <v>0</v>
      </c>
      <c r="AO364" s="25">
        <f t="shared" si="102"/>
        <v>3.9702233250620345</v>
      </c>
      <c r="AP364" s="25">
        <f t="shared" si="104"/>
        <v>0</v>
      </c>
    </row>
    <row r="365" spans="2:42" ht="15.75">
      <c r="B365" s="162" t="s">
        <v>1005</v>
      </c>
      <c r="C365" s="286" t="s">
        <v>546</v>
      </c>
      <c r="D365" s="161" t="s">
        <v>492</v>
      </c>
      <c r="E365" s="161">
        <v>4</v>
      </c>
      <c r="F365" s="162">
        <v>7</v>
      </c>
      <c r="G365" s="208">
        <f t="shared" si="99"/>
        <v>28</v>
      </c>
      <c r="H365" s="202">
        <f t="shared" si="100"/>
        <v>6.9478908188585606</v>
      </c>
      <c r="I365" s="56"/>
      <c r="J365" s="56"/>
      <c r="K365" s="63"/>
      <c r="L365" s="90"/>
      <c r="M365" s="143"/>
      <c r="N365" s="219">
        <f t="shared" si="101"/>
        <v>6.9478908188585606</v>
      </c>
      <c r="O365" s="144"/>
      <c r="Q365" s="9"/>
      <c r="R365" s="25"/>
      <c r="T365" s="9"/>
      <c r="U365" s="25"/>
      <c r="W365" s="402">
        <f t="shared" si="106"/>
        <v>28</v>
      </c>
      <c r="X365" s="43">
        <f t="shared" si="107"/>
        <v>6.9478908188585606</v>
      </c>
      <c r="Z365" s="402"/>
      <c r="AA365" s="43">
        <f t="shared" si="108"/>
        <v>0</v>
      </c>
      <c r="AC365" s="402"/>
      <c r="AD365" s="43">
        <f t="shared" si="109"/>
        <v>0</v>
      </c>
      <c r="AF365" s="402"/>
      <c r="AG365" s="43">
        <f t="shared" si="110"/>
        <v>0</v>
      </c>
      <c r="AI365" s="402"/>
      <c r="AJ365" s="43">
        <f t="shared" si="105"/>
        <v>0</v>
      </c>
      <c r="AL365" s="402"/>
      <c r="AM365" s="43">
        <f t="shared" si="111"/>
        <v>0</v>
      </c>
      <c r="AO365" s="25">
        <f t="shared" si="102"/>
        <v>6.9478908188585606</v>
      </c>
      <c r="AP365" s="25">
        <f t="shared" si="104"/>
        <v>0</v>
      </c>
    </row>
    <row r="366" spans="2:42" ht="15.75">
      <c r="B366" s="162" t="s">
        <v>1006</v>
      </c>
      <c r="C366" s="286" t="s">
        <v>548</v>
      </c>
      <c r="D366" s="161" t="s">
        <v>492</v>
      </c>
      <c r="E366" s="161">
        <v>3</v>
      </c>
      <c r="F366" s="162">
        <v>7</v>
      </c>
      <c r="G366" s="208">
        <f t="shared" si="99"/>
        <v>21</v>
      </c>
      <c r="H366" s="202">
        <f t="shared" si="100"/>
        <v>5.2109181141439205</v>
      </c>
      <c r="I366" s="56"/>
      <c r="J366" s="56"/>
      <c r="K366" s="63"/>
      <c r="L366" s="90"/>
      <c r="M366" s="143"/>
      <c r="N366" s="219">
        <f t="shared" si="101"/>
        <v>5.2109181141439205</v>
      </c>
      <c r="O366" s="144"/>
      <c r="Q366" s="9"/>
      <c r="R366" s="25"/>
      <c r="T366" s="9"/>
      <c r="U366" s="25"/>
      <c r="W366" s="402">
        <f t="shared" si="106"/>
        <v>21</v>
      </c>
      <c r="X366" s="43">
        <f t="shared" si="107"/>
        <v>5.2109181141439205</v>
      </c>
      <c r="Z366" s="402"/>
      <c r="AA366" s="43">
        <f t="shared" si="108"/>
        <v>0</v>
      </c>
      <c r="AC366" s="402"/>
      <c r="AD366" s="43">
        <f t="shared" si="109"/>
        <v>0</v>
      </c>
      <c r="AF366" s="402"/>
      <c r="AG366" s="43">
        <f t="shared" si="110"/>
        <v>0</v>
      </c>
      <c r="AI366" s="402"/>
      <c r="AJ366" s="43">
        <f t="shared" si="105"/>
        <v>0</v>
      </c>
      <c r="AL366" s="402"/>
      <c r="AM366" s="43">
        <f t="shared" si="111"/>
        <v>0</v>
      </c>
      <c r="AO366" s="25">
        <f t="shared" si="102"/>
        <v>5.2109181141439205</v>
      </c>
      <c r="AP366" s="25">
        <f t="shared" si="104"/>
        <v>0</v>
      </c>
    </row>
    <row r="367" spans="2:42" ht="15.75">
      <c r="B367" s="162" t="s">
        <v>1007</v>
      </c>
      <c r="C367" s="286" t="s">
        <v>1008</v>
      </c>
      <c r="D367" s="161" t="s">
        <v>492</v>
      </c>
      <c r="E367" s="161">
        <v>4</v>
      </c>
      <c r="F367" s="162">
        <v>11</v>
      </c>
      <c r="G367" s="208">
        <f t="shared" si="99"/>
        <v>44</v>
      </c>
      <c r="H367" s="202">
        <f t="shared" si="100"/>
        <v>10.918114143920596</v>
      </c>
      <c r="I367" s="56"/>
      <c r="J367" s="56"/>
      <c r="K367" s="63"/>
      <c r="L367" s="90"/>
      <c r="M367" s="143"/>
      <c r="N367" s="219">
        <f t="shared" si="101"/>
        <v>10.918114143920596</v>
      </c>
      <c r="O367" s="144"/>
      <c r="Q367" s="9"/>
      <c r="R367" s="25"/>
      <c r="T367" s="9"/>
      <c r="U367" s="25"/>
      <c r="W367" s="402">
        <f t="shared" si="106"/>
        <v>44</v>
      </c>
      <c r="X367" s="43">
        <f t="shared" si="107"/>
        <v>10.918114143920596</v>
      </c>
      <c r="Z367" s="402"/>
      <c r="AA367" s="43">
        <f t="shared" si="108"/>
        <v>0</v>
      </c>
      <c r="AC367" s="402"/>
      <c r="AD367" s="43">
        <f t="shared" si="109"/>
        <v>0</v>
      </c>
      <c r="AF367" s="402"/>
      <c r="AG367" s="43">
        <f t="shared" si="110"/>
        <v>0</v>
      </c>
      <c r="AI367" s="402"/>
      <c r="AJ367" s="43">
        <f t="shared" si="105"/>
        <v>0</v>
      </c>
      <c r="AL367" s="402"/>
      <c r="AM367" s="43">
        <f t="shared" si="111"/>
        <v>0</v>
      </c>
      <c r="AO367" s="25">
        <f t="shared" si="102"/>
        <v>10.918114143920596</v>
      </c>
      <c r="AP367" s="25">
        <f t="shared" si="104"/>
        <v>0</v>
      </c>
    </row>
    <row r="368" spans="2:42" ht="15.75">
      <c r="B368" s="162" t="s">
        <v>1009</v>
      </c>
      <c r="C368" s="286" t="s">
        <v>1010</v>
      </c>
      <c r="D368" s="161" t="s">
        <v>492</v>
      </c>
      <c r="E368" s="161">
        <v>1</v>
      </c>
      <c r="F368" s="162">
        <v>6.5</v>
      </c>
      <c r="G368" s="208">
        <f t="shared" si="99"/>
        <v>6.5</v>
      </c>
      <c r="H368" s="202">
        <f t="shared" si="100"/>
        <v>1.6129032258064515</v>
      </c>
      <c r="I368" s="56"/>
      <c r="J368" s="56"/>
      <c r="K368" s="63"/>
      <c r="L368" s="90"/>
      <c r="M368" s="143"/>
      <c r="N368" s="219">
        <f t="shared" si="101"/>
        <v>1.6129032258064515</v>
      </c>
      <c r="O368" s="144"/>
      <c r="Q368" s="9"/>
      <c r="R368" s="25"/>
      <c r="T368" s="9"/>
      <c r="U368" s="25"/>
      <c r="W368" s="402">
        <f t="shared" si="106"/>
        <v>6.5</v>
      </c>
      <c r="X368" s="43">
        <f t="shared" si="107"/>
        <v>1.6129032258064515</v>
      </c>
      <c r="Z368" s="402"/>
      <c r="AA368" s="43">
        <f t="shared" si="108"/>
        <v>0</v>
      </c>
      <c r="AC368" s="402"/>
      <c r="AD368" s="43">
        <f t="shared" si="109"/>
        <v>0</v>
      </c>
      <c r="AF368" s="402"/>
      <c r="AG368" s="43">
        <f t="shared" si="110"/>
        <v>0</v>
      </c>
      <c r="AI368" s="402"/>
      <c r="AJ368" s="43">
        <f t="shared" si="105"/>
        <v>0</v>
      </c>
      <c r="AL368" s="402"/>
      <c r="AM368" s="43">
        <f t="shared" si="111"/>
        <v>0</v>
      </c>
      <c r="AO368" s="25">
        <f t="shared" si="102"/>
        <v>1.6129032258064515</v>
      </c>
      <c r="AP368" s="25">
        <f t="shared" si="104"/>
        <v>0</v>
      </c>
    </row>
    <row r="369" spans="2:42" ht="15.75">
      <c r="B369" s="162" t="s">
        <v>1011</v>
      </c>
      <c r="C369" s="286" t="s">
        <v>558</v>
      </c>
      <c r="D369" s="161" t="s">
        <v>492</v>
      </c>
      <c r="E369" s="161">
        <v>5</v>
      </c>
      <c r="F369" s="162">
        <v>8.6</v>
      </c>
      <c r="G369" s="208">
        <f t="shared" si="99"/>
        <v>43</v>
      </c>
      <c r="H369" s="202">
        <f t="shared" si="100"/>
        <v>10.669975186104217</v>
      </c>
      <c r="I369" s="56"/>
      <c r="J369" s="56"/>
      <c r="K369" s="63"/>
      <c r="L369" s="90"/>
      <c r="M369" s="143"/>
      <c r="N369" s="219">
        <f t="shared" si="101"/>
        <v>10.669975186104217</v>
      </c>
      <c r="O369" s="144"/>
      <c r="Q369" s="9"/>
      <c r="R369" s="25"/>
      <c r="T369" s="9"/>
      <c r="U369" s="25"/>
      <c r="W369" s="402">
        <f t="shared" si="106"/>
        <v>43</v>
      </c>
      <c r="X369" s="43">
        <f t="shared" si="107"/>
        <v>10.669975186104217</v>
      </c>
      <c r="Z369" s="402"/>
      <c r="AA369" s="43">
        <f t="shared" si="108"/>
        <v>0</v>
      </c>
      <c r="AC369" s="402"/>
      <c r="AD369" s="43">
        <f t="shared" si="109"/>
        <v>0</v>
      </c>
      <c r="AF369" s="402"/>
      <c r="AG369" s="43">
        <f t="shared" si="110"/>
        <v>0</v>
      </c>
      <c r="AI369" s="402"/>
      <c r="AJ369" s="43">
        <f t="shared" si="105"/>
        <v>0</v>
      </c>
      <c r="AL369" s="402"/>
      <c r="AM369" s="43">
        <f t="shared" si="111"/>
        <v>0</v>
      </c>
      <c r="AO369" s="25">
        <f t="shared" si="102"/>
        <v>10.669975186104217</v>
      </c>
      <c r="AP369" s="25">
        <f t="shared" si="104"/>
        <v>0</v>
      </c>
    </row>
    <row r="370" spans="2:42" ht="15.75">
      <c r="B370" s="63" t="s">
        <v>1012</v>
      </c>
      <c r="C370" s="94" t="s">
        <v>881</v>
      </c>
      <c r="D370" s="56" t="s">
        <v>492</v>
      </c>
      <c r="E370" s="56">
        <v>70</v>
      </c>
      <c r="F370" s="63">
        <v>2</v>
      </c>
      <c r="G370" s="53">
        <f t="shared" si="99"/>
        <v>140</v>
      </c>
      <c r="H370" s="202">
        <f t="shared" si="100"/>
        <v>34.739454094292803</v>
      </c>
      <c r="I370" s="56"/>
      <c r="J370" s="56"/>
      <c r="K370" s="63"/>
      <c r="L370" s="90"/>
      <c r="M370" s="143"/>
      <c r="N370" s="219">
        <f t="shared" si="101"/>
        <v>34.739454094292803</v>
      </c>
      <c r="O370" s="144"/>
      <c r="Q370" s="9"/>
      <c r="R370" s="25"/>
      <c r="T370" s="9"/>
      <c r="U370" s="25"/>
      <c r="W370" s="9"/>
      <c r="X370" s="25"/>
      <c r="Z370" s="9"/>
      <c r="AA370" s="25"/>
      <c r="AC370" s="9"/>
      <c r="AD370" s="25"/>
      <c r="AF370" s="9"/>
      <c r="AG370" s="25"/>
      <c r="AI370" s="9"/>
      <c r="AJ370" s="43">
        <f t="shared" si="105"/>
        <v>0</v>
      </c>
      <c r="AL370" s="9"/>
      <c r="AM370" s="43">
        <f t="shared" si="111"/>
        <v>0</v>
      </c>
      <c r="AO370" s="25">
        <f t="shared" si="102"/>
        <v>0</v>
      </c>
      <c r="AP370" s="25">
        <f t="shared" si="104"/>
        <v>34.739454094292803</v>
      </c>
    </row>
    <row r="371" spans="2:42" ht="15.75">
      <c r="B371" s="162" t="s">
        <v>1013</v>
      </c>
      <c r="C371" s="286" t="s">
        <v>1014</v>
      </c>
      <c r="D371" s="161" t="s">
        <v>492</v>
      </c>
      <c r="E371" s="161">
        <v>10</v>
      </c>
      <c r="F371" s="162">
        <v>33.5</v>
      </c>
      <c r="G371" s="208">
        <f t="shared" si="99"/>
        <v>335</v>
      </c>
      <c r="H371" s="202">
        <f t="shared" si="100"/>
        <v>83.126550868486348</v>
      </c>
      <c r="I371" s="56"/>
      <c r="J371" s="56"/>
      <c r="K371" s="63"/>
      <c r="L371" s="90"/>
      <c r="M371" s="143"/>
      <c r="N371" s="219">
        <f t="shared" si="101"/>
        <v>83.126550868486348</v>
      </c>
      <c r="O371" s="144"/>
      <c r="Q371" s="9"/>
      <c r="R371" s="25"/>
      <c r="T371" s="9"/>
      <c r="U371" s="25"/>
      <c r="W371" s="9"/>
      <c r="X371" s="25"/>
      <c r="Z371" s="9"/>
      <c r="AA371" s="25"/>
      <c r="AC371" s="9"/>
      <c r="AD371" s="25"/>
      <c r="AF371" s="9"/>
      <c r="AG371" s="25"/>
      <c r="AI371" s="9"/>
      <c r="AJ371" s="43">
        <f t="shared" si="105"/>
        <v>0</v>
      </c>
      <c r="AL371" s="9"/>
      <c r="AM371" s="43">
        <f t="shared" si="111"/>
        <v>0</v>
      </c>
      <c r="AO371" s="25">
        <f t="shared" si="102"/>
        <v>0</v>
      </c>
      <c r="AP371" s="25">
        <f t="shared" si="104"/>
        <v>83.126550868486348</v>
      </c>
    </row>
    <row r="372" spans="2:42" ht="15.75">
      <c r="B372" s="162" t="s">
        <v>1015</v>
      </c>
      <c r="C372" s="286" t="s">
        <v>576</v>
      </c>
      <c r="D372" s="161" t="s">
        <v>492</v>
      </c>
      <c r="E372" s="161">
        <v>1</v>
      </c>
      <c r="F372" s="162">
        <v>800</v>
      </c>
      <c r="G372" s="208">
        <f t="shared" si="99"/>
        <v>800</v>
      </c>
      <c r="H372" s="202">
        <f t="shared" si="100"/>
        <v>198.51116625310172</v>
      </c>
      <c r="I372" s="56"/>
      <c r="J372" s="56"/>
      <c r="K372" s="63"/>
      <c r="L372" s="90"/>
      <c r="M372" s="143"/>
      <c r="N372" s="219">
        <f t="shared" si="101"/>
        <v>198.51116625310172</v>
      </c>
      <c r="O372" s="144"/>
      <c r="Q372" s="9"/>
      <c r="R372" s="25"/>
      <c r="T372" s="9"/>
      <c r="U372" s="25"/>
      <c r="W372" s="9"/>
      <c r="X372" s="25"/>
      <c r="Z372" s="9"/>
      <c r="AA372" s="25"/>
      <c r="AC372" s="9"/>
      <c r="AD372" s="25"/>
      <c r="AF372" s="9"/>
      <c r="AG372" s="25"/>
      <c r="AI372" s="9"/>
      <c r="AJ372" s="43">
        <f t="shared" si="105"/>
        <v>0</v>
      </c>
      <c r="AL372" s="9"/>
      <c r="AM372" s="43">
        <f t="shared" si="111"/>
        <v>0</v>
      </c>
      <c r="AO372" s="25">
        <f t="shared" si="102"/>
        <v>0</v>
      </c>
      <c r="AP372" s="25">
        <f t="shared" si="104"/>
        <v>198.51116625310172</v>
      </c>
    </row>
    <row r="373" spans="2:42" ht="15.75">
      <c r="B373" s="162" t="s">
        <v>1016</v>
      </c>
      <c r="C373" s="286" t="s">
        <v>579</v>
      </c>
      <c r="D373" s="161" t="s">
        <v>492</v>
      </c>
      <c r="E373" s="161">
        <v>1</v>
      </c>
      <c r="F373" s="162">
        <v>650</v>
      </c>
      <c r="G373" s="208">
        <f t="shared" si="99"/>
        <v>650</v>
      </c>
      <c r="H373" s="202">
        <f t="shared" si="100"/>
        <v>161.29032258064515</v>
      </c>
      <c r="I373" s="56"/>
      <c r="J373" s="56"/>
      <c r="K373" s="63"/>
      <c r="L373" s="90"/>
      <c r="M373" s="143"/>
      <c r="N373" s="219">
        <f t="shared" si="101"/>
        <v>161.29032258064515</v>
      </c>
      <c r="O373" s="144"/>
      <c r="Q373" s="9"/>
      <c r="R373" s="25"/>
      <c r="T373" s="9"/>
      <c r="U373" s="25"/>
      <c r="W373" s="9"/>
      <c r="X373" s="25"/>
      <c r="Z373" s="9"/>
      <c r="AA373" s="25"/>
      <c r="AC373" s="9"/>
      <c r="AD373" s="25"/>
      <c r="AF373" s="9"/>
      <c r="AG373" s="25"/>
      <c r="AI373" s="9"/>
      <c r="AJ373" s="43">
        <f t="shared" si="105"/>
        <v>0</v>
      </c>
      <c r="AL373" s="9"/>
      <c r="AM373" s="43">
        <f t="shared" si="111"/>
        <v>0</v>
      </c>
      <c r="AO373" s="25">
        <f t="shared" si="102"/>
        <v>0</v>
      </c>
      <c r="AP373" s="25">
        <f t="shared" si="104"/>
        <v>161.29032258064515</v>
      </c>
    </row>
    <row r="374" spans="2:42" ht="15.75">
      <c r="B374" s="162" t="s">
        <v>1017</v>
      </c>
      <c r="C374" s="286" t="s">
        <v>582</v>
      </c>
      <c r="D374" s="161" t="s">
        <v>492</v>
      </c>
      <c r="E374" s="161">
        <v>4</v>
      </c>
      <c r="F374" s="162">
        <v>600</v>
      </c>
      <c r="G374" s="208">
        <f t="shared" si="99"/>
        <v>2400</v>
      </c>
      <c r="H374" s="202">
        <f t="shared" si="100"/>
        <v>595.53349875930519</v>
      </c>
      <c r="I374" s="56"/>
      <c r="J374" s="56"/>
      <c r="K374" s="63"/>
      <c r="L374" s="90"/>
      <c r="M374" s="143"/>
      <c r="N374" s="219">
        <f t="shared" si="101"/>
        <v>595.53349875930519</v>
      </c>
      <c r="O374" s="144"/>
      <c r="Q374" s="9"/>
      <c r="R374" s="25"/>
      <c r="T374" s="9"/>
      <c r="U374" s="25"/>
      <c r="W374" s="9"/>
      <c r="X374" s="25"/>
      <c r="Z374" s="9"/>
      <c r="AA374" s="25"/>
      <c r="AC374" s="9"/>
      <c r="AD374" s="25"/>
      <c r="AF374" s="9"/>
      <c r="AG374" s="25"/>
      <c r="AI374" s="9"/>
      <c r="AJ374" s="43">
        <f t="shared" si="105"/>
        <v>0</v>
      </c>
      <c r="AL374" s="9"/>
      <c r="AM374" s="43">
        <f t="shared" si="111"/>
        <v>0</v>
      </c>
      <c r="AO374" s="25">
        <f t="shared" si="102"/>
        <v>0</v>
      </c>
      <c r="AP374" s="25">
        <f t="shared" si="104"/>
        <v>595.53349875930519</v>
      </c>
    </row>
    <row r="375" spans="2:42" ht="15.75">
      <c r="B375" s="233" t="s">
        <v>1020</v>
      </c>
      <c r="C375" s="71" t="s">
        <v>1021</v>
      </c>
      <c r="D375" s="72"/>
      <c r="E375" s="72"/>
      <c r="F375" s="72"/>
      <c r="G375" s="72"/>
      <c r="H375" s="72"/>
      <c r="I375" s="72"/>
      <c r="J375" s="72"/>
      <c r="K375" s="72"/>
      <c r="L375" s="72"/>
      <c r="M375" s="72"/>
      <c r="N375" s="72"/>
      <c r="O375" s="234"/>
      <c r="Q375" s="9"/>
      <c r="R375" s="34">
        <f>SUM(R376:R382)</f>
        <v>0</v>
      </c>
      <c r="T375" s="9"/>
      <c r="U375" s="35">
        <f>SUM(U376:U382)</f>
        <v>0</v>
      </c>
      <c r="W375" s="9"/>
      <c r="X375" s="35">
        <f>SUM(X376:X382)</f>
        <v>0</v>
      </c>
      <c r="Z375" s="9"/>
      <c r="AA375" s="35">
        <f>SUM(AA376:AA382)</f>
        <v>0</v>
      </c>
      <c r="AC375" s="9"/>
      <c r="AD375" s="34">
        <f>SUM(AD376:AD382)</f>
        <v>0</v>
      </c>
      <c r="AF375" s="9"/>
      <c r="AG375" s="34">
        <f>SUM(AG376:AG382)</f>
        <v>0</v>
      </c>
      <c r="AI375" s="9"/>
      <c r="AJ375" s="34">
        <f>SUM(AJ376:AJ382)</f>
        <v>0</v>
      </c>
      <c r="AL375" s="9"/>
      <c r="AM375" s="34">
        <f>SUM(AM376:AM382)</f>
        <v>0</v>
      </c>
      <c r="AO375" s="35">
        <f>SUM(AO376:AO382)</f>
        <v>0</v>
      </c>
      <c r="AP375" s="35">
        <f>SUM(AP376:AP382)</f>
        <v>1404.714640198511</v>
      </c>
    </row>
    <row r="376" spans="2:42" ht="15.75">
      <c r="B376" s="52" t="s">
        <v>1022</v>
      </c>
      <c r="C376" s="94" t="s">
        <v>589</v>
      </c>
      <c r="D376" s="56" t="s">
        <v>492</v>
      </c>
      <c r="E376" s="56">
        <v>1</v>
      </c>
      <c r="F376" s="63">
        <v>250</v>
      </c>
      <c r="G376" s="53">
        <f t="shared" ref="G376:G382" si="112">E376*F376</f>
        <v>250</v>
      </c>
      <c r="H376" s="202">
        <f t="shared" ref="H376:H382" si="113">G376/$A$5</f>
        <v>62.034739454094286</v>
      </c>
      <c r="I376" s="56"/>
      <c r="J376" s="56"/>
      <c r="K376" s="63"/>
      <c r="L376" s="90"/>
      <c r="M376" s="143"/>
      <c r="N376" s="263">
        <f t="shared" ref="N376:N382" si="114">H376+M376</f>
        <v>62.034739454094286</v>
      </c>
      <c r="O376" s="144"/>
      <c r="Q376" s="9"/>
      <c r="R376" s="25"/>
      <c r="T376" s="9"/>
      <c r="U376" s="25"/>
      <c r="W376" s="9"/>
      <c r="X376" s="25"/>
      <c r="Z376" s="9"/>
      <c r="AA376" s="25"/>
      <c r="AC376" s="9"/>
      <c r="AD376" s="25"/>
      <c r="AF376" s="9"/>
      <c r="AG376" s="25"/>
      <c r="AI376" s="9"/>
      <c r="AJ376" s="25"/>
      <c r="AL376" s="9"/>
      <c r="AM376" s="25"/>
      <c r="AO376" s="25">
        <f t="shared" ref="AO376:AO382" si="115">+R376+U376+X376+AA376+AD376+AG376+AJ376+AM376</f>
        <v>0</v>
      </c>
      <c r="AP376" s="25">
        <f t="shared" ref="AP376:AP382" si="116">+N376-AO376</f>
        <v>62.034739454094286</v>
      </c>
    </row>
    <row r="377" spans="2:42" ht="15.75">
      <c r="B377" s="52" t="s">
        <v>1023</v>
      </c>
      <c r="C377" s="94" t="s">
        <v>591</v>
      </c>
      <c r="D377" s="56" t="s">
        <v>492</v>
      </c>
      <c r="E377" s="56">
        <v>1</v>
      </c>
      <c r="F377" s="63">
        <v>95</v>
      </c>
      <c r="G377" s="53">
        <f t="shared" si="112"/>
        <v>95</v>
      </c>
      <c r="H377" s="202">
        <f t="shared" si="113"/>
        <v>23.573200992555829</v>
      </c>
      <c r="I377" s="56"/>
      <c r="J377" s="56"/>
      <c r="K377" s="63"/>
      <c r="L377" s="90"/>
      <c r="M377" s="143"/>
      <c r="N377" s="219">
        <f t="shared" si="114"/>
        <v>23.573200992555829</v>
      </c>
      <c r="O377" s="144"/>
      <c r="Q377" s="9"/>
      <c r="R377" s="25"/>
      <c r="T377" s="9"/>
      <c r="U377" s="25"/>
      <c r="W377" s="9"/>
      <c r="X377" s="25"/>
      <c r="Z377" s="9"/>
      <c r="AA377" s="25"/>
      <c r="AC377" s="9"/>
      <c r="AD377" s="25"/>
      <c r="AF377" s="9"/>
      <c r="AG377" s="25"/>
      <c r="AI377" s="9"/>
      <c r="AJ377" s="25"/>
      <c r="AL377" s="9"/>
      <c r="AM377" s="25"/>
      <c r="AO377" s="25">
        <f t="shared" si="115"/>
        <v>0</v>
      </c>
      <c r="AP377" s="25">
        <f t="shared" si="116"/>
        <v>23.573200992555829</v>
      </c>
    </row>
    <row r="378" spans="2:42" ht="15.75">
      <c r="B378" s="156" t="s">
        <v>1024</v>
      </c>
      <c r="C378" s="286" t="s">
        <v>593</v>
      </c>
      <c r="D378" s="161" t="s">
        <v>492</v>
      </c>
      <c r="E378" s="161">
        <v>2</v>
      </c>
      <c r="F378" s="162">
        <v>22.5</v>
      </c>
      <c r="G378" s="208">
        <f t="shared" si="112"/>
        <v>45</v>
      </c>
      <c r="H378" s="202">
        <f t="shared" si="113"/>
        <v>11.166253101736972</v>
      </c>
      <c r="I378" s="56"/>
      <c r="J378" s="56"/>
      <c r="K378" s="63"/>
      <c r="L378" s="90"/>
      <c r="M378" s="143"/>
      <c r="N378" s="219">
        <f t="shared" si="114"/>
        <v>11.166253101736972</v>
      </c>
      <c r="O378" s="144"/>
      <c r="Q378" s="9"/>
      <c r="R378" s="25"/>
      <c r="T378" s="9"/>
      <c r="U378" s="25"/>
      <c r="W378" s="9"/>
      <c r="X378" s="25"/>
      <c r="Z378" s="9"/>
      <c r="AA378" s="25"/>
      <c r="AC378" s="9"/>
      <c r="AD378" s="25"/>
      <c r="AF378" s="9"/>
      <c r="AG378" s="25"/>
      <c r="AI378" s="9"/>
      <c r="AJ378" s="25"/>
      <c r="AL378" s="9"/>
      <c r="AM378" s="25"/>
      <c r="AO378" s="25">
        <f t="shared" si="115"/>
        <v>0</v>
      </c>
      <c r="AP378" s="25">
        <f t="shared" si="116"/>
        <v>11.166253101736972</v>
      </c>
    </row>
    <row r="379" spans="2:42" ht="15.75">
      <c r="B379" s="156" t="s">
        <v>1025</v>
      </c>
      <c r="C379" s="286" t="s">
        <v>596</v>
      </c>
      <c r="D379" s="161" t="s">
        <v>492</v>
      </c>
      <c r="E379" s="161">
        <v>2</v>
      </c>
      <c r="F379" s="162">
        <v>19</v>
      </c>
      <c r="G379" s="208">
        <f t="shared" si="112"/>
        <v>38</v>
      </c>
      <c r="H379" s="202">
        <f t="shared" si="113"/>
        <v>9.4292803970223318</v>
      </c>
      <c r="I379" s="56"/>
      <c r="J379" s="56"/>
      <c r="K379" s="63"/>
      <c r="L379" s="90"/>
      <c r="M379" s="143"/>
      <c r="N379" s="219">
        <f t="shared" si="114"/>
        <v>9.4292803970223318</v>
      </c>
      <c r="O379" s="144"/>
      <c r="Q379" s="9"/>
      <c r="R379" s="25"/>
      <c r="T379" s="9"/>
      <c r="U379" s="25"/>
      <c r="W379" s="9"/>
      <c r="X379" s="25"/>
      <c r="Z379" s="9"/>
      <c r="AA379" s="25"/>
      <c r="AC379" s="9"/>
      <c r="AD379" s="25"/>
      <c r="AF379" s="9"/>
      <c r="AG379" s="25"/>
      <c r="AI379" s="9"/>
      <c r="AJ379" s="25"/>
      <c r="AL379" s="9"/>
      <c r="AM379" s="25"/>
      <c r="AO379" s="25">
        <f t="shared" si="115"/>
        <v>0</v>
      </c>
      <c r="AP379" s="25">
        <f t="shared" si="116"/>
        <v>9.4292803970223318</v>
      </c>
    </row>
    <row r="380" spans="2:42" ht="15.75">
      <c r="B380" s="156" t="s">
        <v>1026</v>
      </c>
      <c r="C380" s="286" t="s">
        <v>598</v>
      </c>
      <c r="D380" s="161" t="s">
        <v>492</v>
      </c>
      <c r="E380" s="161">
        <v>1</v>
      </c>
      <c r="F380" s="162">
        <v>120</v>
      </c>
      <c r="G380" s="208">
        <f t="shared" si="112"/>
        <v>120</v>
      </c>
      <c r="H380" s="202">
        <f t="shared" si="113"/>
        <v>29.776674937965257</v>
      </c>
      <c r="I380" s="56"/>
      <c r="J380" s="56"/>
      <c r="K380" s="63"/>
      <c r="L380" s="90"/>
      <c r="M380" s="143"/>
      <c r="N380" s="219">
        <f t="shared" si="114"/>
        <v>29.776674937965257</v>
      </c>
      <c r="O380" s="144"/>
      <c r="Q380" s="9"/>
      <c r="R380" s="25"/>
      <c r="T380" s="9"/>
      <c r="U380" s="25"/>
      <c r="W380" s="9"/>
      <c r="X380" s="25"/>
      <c r="Z380" s="9"/>
      <c r="AA380" s="25"/>
      <c r="AC380" s="9"/>
      <c r="AD380" s="25"/>
      <c r="AF380" s="9"/>
      <c r="AG380" s="25"/>
      <c r="AI380" s="9"/>
      <c r="AJ380" s="25"/>
      <c r="AL380" s="9"/>
      <c r="AM380" s="25"/>
      <c r="AO380" s="25">
        <f t="shared" si="115"/>
        <v>0</v>
      </c>
      <c r="AP380" s="25">
        <f t="shared" si="116"/>
        <v>29.776674937965257</v>
      </c>
    </row>
    <row r="381" spans="2:42" ht="15.75">
      <c r="B381" s="156" t="s">
        <v>1027</v>
      </c>
      <c r="C381" s="286" t="s">
        <v>544</v>
      </c>
      <c r="D381" s="147" t="s">
        <v>492</v>
      </c>
      <c r="E381" s="161">
        <v>1</v>
      </c>
      <c r="F381" s="162">
        <v>360</v>
      </c>
      <c r="G381" s="206">
        <f t="shared" si="112"/>
        <v>360</v>
      </c>
      <c r="H381" s="202">
        <f t="shared" si="113"/>
        <v>89.330024813895776</v>
      </c>
      <c r="I381" s="56"/>
      <c r="J381" s="56"/>
      <c r="K381" s="63"/>
      <c r="L381" s="90"/>
      <c r="M381" s="143"/>
      <c r="N381" s="219">
        <f t="shared" si="114"/>
        <v>89.330024813895776</v>
      </c>
      <c r="O381" s="144"/>
      <c r="Q381" s="9"/>
      <c r="R381" s="25"/>
      <c r="T381" s="9"/>
      <c r="U381" s="25"/>
      <c r="W381" s="9"/>
      <c r="X381" s="25"/>
      <c r="Z381" s="9"/>
      <c r="AA381" s="25"/>
      <c r="AC381" s="9"/>
      <c r="AD381" s="25"/>
      <c r="AF381" s="9"/>
      <c r="AG381" s="25"/>
      <c r="AI381" s="9"/>
      <c r="AJ381" s="25"/>
      <c r="AL381" s="9"/>
      <c r="AM381" s="25"/>
      <c r="AO381" s="25">
        <f t="shared" si="115"/>
        <v>0</v>
      </c>
      <c r="AP381" s="25">
        <f t="shared" si="116"/>
        <v>89.330024813895776</v>
      </c>
    </row>
    <row r="382" spans="2:42" ht="15.75">
      <c r="B382" s="52" t="s">
        <v>1028</v>
      </c>
      <c r="C382" s="94" t="s">
        <v>1029</v>
      </c>
      <c r="D382" s="48" t="s">
        <v>492</v>
      </c>
      <c r="E382" s="56">
        <v>1</v>
      </c>
      <c r="F382" s="63">
        <v>4753</v>
      </c>
      <c r="G382" s="49">
        <f t="shared" si="112"/>
        <v>4753</v>
      </c>
      <c r="H382" s="202">
        <f t="shared" si="113"/>
        <v>1179.4044665012407</v>
      </c>
      <c r="I382" s="56"/>
      <c r="J382" s="56"/>
      <c r="K382" s="63"/>
      <c r="L382" s="90"/>
      <c r="M382" s="143"/>
      <c r="N382" s="219">
        <f t="shared" si="114"/>
        <v>1179.4044665012407</v>
      </c>
      <c r="O382" s="144"/>
      <c r="Q382" s="9"/>
      <c r="R382" s="25"/>
      <c r="T382" s="9"/>
      <c r="U382" s="25"/>
      <c r="W382" s="9"/>
      <c r="X382" s="25"/>
      <c r="Z382" s="9"/>
      <c r="AA382" s="25"/>
      <c r="AC382" s="9"/>
      <c r="AD382" s="25"/>
      <c r="AF382" s="9"/>
      <c r="AG382" s="25"/>
      <c r="AI382" s="9"/>
      <c r="AJ382" s="25"/>
      <c r="AL382" s="9"/>
      <c r="AM382" s="25"/>
      <c r="AO382" s="25">
        <f t="shared" si="115"/>
        <v>0</v>
      </c>
      <c r="AP382" s="25">
        <f t="shared" si="116"/>
        <v>1179.4044665012407</v>
      </c>
    </row>
    <row r="383" spans="2:42" ht="15.75">
      <c r="B383" s="233" t="s">
        <v>1030</v>
      </c>
      <c r="C383" s="71" t="s">
        <v>1031</v>
      </c>
      <c r="D383" s="72"/>
      <c r="E383" s="72"/>
      <c r="F383" s="72"/>
      <c r="G383" s="72"/>
      <c r="H383" s="72"/>
      <c r="I383" s="72"/>
      <c r="J383" s="72"/>
      <c r="K383" s="72"/>
      <c r="L383" s="72"/>
      <c r="M383" s="72"/>
      <c r="N383" s="72"/>
      <c r="O383" s="234"/>
      <c r="Q383" s="9"/>
      <c r="R383" s="34">
        <f>SUM(R384:R392)</f>
        <v>0</v>
      </c>
      <c r="T383" s="9"/>
      <c r="U383" s="35">
        <f>SUM(U384:U392)</f>
        <v>0</v>
      </c>
      <c r="W383" s="9"/>
      <c r="X383" s="35">
        <f>SUM(X384:X392)</f>
        <v>0</v>
      </c>
      <c r="Z383" s="9"/>
      <c r="AA383" s="35">
        <f>SUM(AA384:AA392)</f>
        <v>0</v>
      </c>
      <c r="AC383" s="9"/>
      <c r="AD383" s="34">
        <f>SUM(AD384:AD392)</f>
        <v>0</v>
      </c>
      <c r="AF383" s="9"/>
      <c r="AG383" s="34">
        <f>SUM(AG384:AG392)</f>
        <v>0</v>
      </c>
      <c r="AI383" s="9"/>
      <c r="AJ383" s="34">
        <f>SUM(AJ384:AJ392)</f>
        <v>0</v>
      </c>
      <c r="AL383" s="9"/>
      <c r="AM383" s="34">
        <f>SUM(AM384:AM392)</f>
        <v>0</v>
      </c>
      <c r="AO383" s="35">
        <f>SUM(AO384:AO392)</f>
        <v>0</v>
      </c>
      <c r="AP383" s="35">
        <f>SUM(AP384:AP392)</f>
        <v>57.493796526054581</v>
      </c>
    </row>
    <row r="384" spans="2:42" ht="15.75">
      <c r="B384" s="156" t="s">
        <v>1032</v>
      </c>
      <c r="C384" s="286" t="s">
        <v>621</v>
      </c>
      <c r="D384" s="161" t="s">
        <v>492</v>
      </c>
      <c r="E384" s="161">
        <v>4</v>
      </c>
      <c r="F384" s="162">
        <v>6.8</v>
      </c>
      <c r="G384" s="208">
        <f t="shared" ref="G384:G392" si="117">E384*F384</f>
        <v>27.2</v>
      </c>
      <c r="H384" s="202">
        <f t="shared" ref="H384:H392" si="118">G384/$A$5</f>
        <v>6.7493796526054588</v>
      </c>
      <c r="I384" s="56"/>
      <c r="J384" s="56"/>
      <c r="K384" s="63"/>
      <c r="L384" s="90"/>
      <c r="M384" s="143"/>
      <c r="N384" s="263">
        <f t="shared" ref="N384:N392" si="119">H384+M384</f>
        <v>6.7493796526054588</v>
      </c>
      <c r="O384" s="144"/>
      <c r="Q384" s="9"/>
      <c r="R384" s="25"/>
      <c r="T384" s="9"/>
      <c r="U384" s="25"/>
      <c r="W384" s="9"/>
      <c r="X384" s="25"/>
      <c r="Z384" s="9"/>
      <c r="AA384" s="25"/>
      <c r="AC384" s="9"/>
      <c r="AD384" s="25"/>
      <c r="AF384" s="9"/>
      <c r="AG384" s="25"/>
      <c r="AI384" s="9"/>
      <c r="AJ384" s="25"/>
      <c r="AL384" s="9"/>
      <c r="AM384" s="25"/>
      <c r="AO384" s="25">
        <f t="shared" ref="AO384:AO392" si="120">+R384+U384+X384+AA384+AD384+AG384+AJ384+AM384</f>
        <v>0</v>
      </c>
      <c r="AP384" s="25">
        <f t="shared" ref="AP384:AP392" si="121">+N384-AO384</f>
        <v>6.7493796526054588</v>
      </c>
    </row>
    <row r="385" spans="2:42" ht="15.75">
      <c r="B385" s="156" t="s">
        <v>1033</v>
      </c>
      <c r="C385" s="286" t="s">
        <v>624</v>
      </c>
      <c r="D385" s="161" t="s">
        <v>492</v>
      </c>
      <c r="E385" s="161">
        <v>15</v>
      </c>
      <c r="F385" s="162">
        <v>0.5</v>
      </c>
      <c r="G385" s="208">
        <f t="shared" si="117"/>
        <v>7.5</v>
      </c>
      <c r="H385" s="202">
        <f t="shared" si="118"/>
        <v>1.8610421836228286</v>
      </c>
      <c r="I385" s="56"/>
      <c r="J385" s="56"/>
      <c r="K385" s="63"/>
      <c r="L385" s="90"/>
      <c r="M385" s="143"/>
      <c r="N385" s="219">
        <f t="shared" si="119"/>
        <v>1.8610421836228286</v>
      </c>
      <c r="O385" s="144"/>
      <c r="Q385" s="9"/>
      <c r="R385" s="25"/>
      <c r="T385" s="9"/>
      <c r="U385" s="25"/>
      <c r="W385" s="9"/>
      <c r="X385" s="25"/>
      <c r="Z385" s="9"/>
      <c r="AA385" s="25"/>
      <c r="AC385" s="9"/>
      <c r="AD385" s="25"/>
      <c r="AF385" s="9"/>
      <c r="AG385" s="25"/>
      <c r="AI385" s="9"/>
      <c r="AJ385" s="25"/>
      <c r="AL385" s="9"/>
      <c r="AM385" s="25"/>
      <c r="AO385" s="25">
        <f t="shared" si="120"/>
        <v>0</v>
      </c>
      <c r="AP385" s="25">
        <f t="shared" si="121"/>
        <v>1.8610421836228286</v>
      </c>
    </row>
    <row r="386" spans="2:42" ht="15.75">
      <c r="B386" s="156" t="s">
        <v>1034</v>
      </c>
      <c r="C386" s="286" t="s">
        <v>626</v>
      </c>
      <c r="D386" s="161" t="s">
        <v>492</v>
      </c>
      <c r="E386" s="161">
        <v>4</v>
      </c>
      <c r="F386" s="162">
        <v>0.75</v>
      </c>
      <c r="G386" s="208">
        <f t="shared" si="117"/>
        <v>3</v>
      </c>
      <c r="H386" s="202">
        <f t="shared" si="118"/>
        <v>0.74441687344913143</v>
      </c>
      <c r="I386" s="56"/>
      <c r="J386" s="56"/>
      <c r="K386" s="63"/>
      <c r="L386" s="90"/>
      <c r="M386" s="143"/>
      <c r="N386" s="219">
        <f t="shared" si="119"/>
        <v>0.74441687344913143</v>
      </c>
      <c r="O386" s="144"/>
      <c r="Q386" s="9"/>
      <c r="R386" s="25"/>
      <c r="T386" s="9"/>
      <c r="U386" s="25"/>
      <c r="W386" s="9"/>
      <c r="X386" s="25"/>
      <c r="Z386" s="9"/>
      <c r="AA386" s="25"/>
      <c r="AC386" s="9"/>
      <c r="AD386" s="25"/>
      <c r="AF386" s="9"/>
      <c r="AG386" s="25"/>
      <c r="AI386" s="9"/>
      <c r="AJ386" s="25"/>
      <c r="AL386" s="9"/>
      <c r="AM386" s="25"/>
      <c r="AO386" s="25">
        <f t="shared" si="120"/>
        <v>0</v>
      </c>
      <c r="AP386" s="25">
        <f t="shared" si="121"/>
        <v>0.74441687344913143</v>
      </c>
    </row>
    <row r="387" spans="2:42" ht="15.75">
      <c r="B387" s="156" t="s">
        <v>1035</v>
      </c>
      <c r="C387" s="286" t="s">
        <v>628</v>
      </c>
      <c r="D387" s="161" t="s">
        <v>492</v>
      </c>
      <c r="E387" s="161">
        <v>3</v>
      </c>
      <c r="F387" s="162">
        <v>2.8</v>
      </c>
      <c r="G387" s="208">
        <f t="shared" si="117"/>
        <v>8.3999999999999986</v>
      </c>
      <c r="H387" s="202">
        <f t="shared" si="118"/>
        <v>2.0843672456575679</v>
      </c>
      <c r="I387" s="56"/>
      <c r="J387" s="56"/>
      <c r="K387" s="63"/>
      <c r="L387" s="90"/>
      <c r="M387" s="143"/>
      <c r="N387" s="219">
        <f t="shared" si="119"/>
        <v>2.0843672456575679</v>
      </c>
      <c r="O387" s="144"/>
      <c r="Q387" s="9"/>
      <c r="R387" s="25"/>
      <c r="T387" s="9"/>
      <c r="U387" s="25"/>
      <c r="W387" s="9"/>
      <c r="X387" s="25"/>
      <c r="Z387" s="9"/>
      <c r="AA387" s="25"/>
      <c r="AC387" s="9"/>
      <c r="AD387" s="25"/>
      <c r="AF387" s="9"/>
      <c r="AG387" s="25"/>
      <c r="AI387" s="9"/>
      <c r="AJ387" s="25"/>
      <c r="AL387" s="9"/>
      <c r="AM387" s="25"/>
      <c r="AO387" s="25">
        <f t="shared" si="120"/>
        <v>0</v>
      </c>
      <c r="AP387" s="25">
        <f t="shared" si="121"/>
        <v>2.0843672456575679</v>
      </c>
    </row>
    <row r="388" spans="2:42" ht="15.75">
      <c r="B388" s="156" t="s">
        <v>1036</v>
      </c>
      <c r="C388" s="286" t="s">
        <v>1037</v>
      </c>
      <c r="D388" s="161" t="s">
        <v>492</v>
      </c>
      <c r="E388" s="161">
        <v>2</v>
      </c>
      <c r="F388" s="162">
        <v>2.8</v>
      </c>
      <c r="G388" s="208">
        <f t="shared" si="117"/>
        <v>5.6</v>
      </c>
      <c r="H388" s="202">
        <f t="shared" si="118"/>
        <v>1.3895781637717119</v>
      </c>
      <c r="I388" s="56"/>
      <c r="J388" s="56"/>
      <c r="K388" s="63"/>
      <c r="L388" s="90"/>
      <c r="M388" s="143"/>
      <c r="N388" s="219">
        <f t="shared" si="119"/>
        <v>1.3895781637717119</v>
      </c>
      <c r="O388" s="144"/>
      <c r="Q388" s="9"/>
      <c r="R388" s="25"/>
      <c r="T388" s="9"/>
      <c r="U388" s="25"/>
      <c r="W388" s="9"/>
      <c r="X388" s="25"/>
      <c r="Z388" s="9"/>
      <c r="AA388" s="25"/>
      <c r="AC388" s="9"/>
      <c r="AD388" s="25"/>
      <c r="AF388" s="9"/>
      <c r="AG388" s="25"/>
      <c r="AI388" s="9"/>
      <c r="AJ388" s="25"/>
      <c r="AL388" s="9"/>
      <c r="AM388" s="25"/>
      <c r="AO388" s="25">
        <f t="shared" si="120"/>
        <v>0</v>
      </c>
      <c r="AP388" s="25">
        <f t="shared" si="121"/>
        <v>1.3895781637717119</v>
      </c>
    </row>
    <row r="389" spans="2:42" ht="15.75">
      <c r="B389" s="156" t="s">
        <v>1038</v>
      </c>
      <c r="C389" s="286" t="s">
        <v>632</v>
      </c>
      <c r="D389" s="161" t="s">
        <v>492</v>
      </c>
      <c r="E389" s="161">
        <v>2</v>
      </c>
      <c r="F389" s="162">
        <v>10</v>
      </c>
      <c r="G389" s="208">
        <f t="shared" si="117"/>
        <v>20</v>
      </c>
      <c r="H389" s="202">
        <f t="shared" si="118"/>
        <v>4.9627791563275432</v>
      </c>
      <c r="I389" s="56"/>
      <c r="J389" s="56"/>
      <c r="K389" s="63"/>
      <c r="L389" s="90"/>
      <c r="M389" s="143"/>
      <c r="N389" s="219">
        <f t="shared" si="119"/>
        <v>4.9627791563275432</v>
      </c>
      <c r="O389" s="144"/>
      <c r="Q389" s="9"/>
      <c r="R389" s="25"/>
      <c r="T389" s="9"/>
      <c r="U389" s="25"/>
      <c r="W389" s="9"/>
      <c r="X389" s="25"/>
      <c r="Z389" s="9"/>
      <c r="AA389" s="25"/>
      <c r="AC389" s="9"/>
      <c r="AD389" s="25"/>
      <c r="AF389" s="9"/>
      <c r="AG389" s="25"/>
      <c r="AI389" s="9"/>
      <c r="AJ389" s="25"/>
      <c r="AL389" s="9"/>
      <c r="AM389" s="25"/>
      <c r="AO389" s="25">
        <f t="shared" si="120"/>
        <v>0</v>
      </c>
      <c r="AP389" s="25">
        <f t="shared" si="121"/>
        <v>4.9627791563275432</v>
      </c>
    </row>
    <row r="390" spans="2:42" ht="15.75">
      <c r="B390" s="156" t="s">
        <v>1039</v>
      </c>
      <c r="C390" s="286" t="s">
        <v>634</v>
      </c>
      <c r="D390" s="161" t="s">
        <v>492</v>
      </c>
      <c r="E390" s="161">
        <v>3</v>
      </c>
      <c r="F390" s="162">
        <v>20</v>
      </c>
      <c r="G390" s="208">
        <f t="shared" si="117"/>
        <v>60</v>
      </c>
      <c r="H390" s="202">
        <f t="shared" si="118"/>
        <v>14.888337468982629</v>
      </c>
      <c r="I390" s="56"/>
      <c r="J390" s="56"/>
      <c r="K390" s="63"/>
      <c r="L390" s="90"/>
      <c r="M390" s="143"/>
      <c r="N390" s="219">
        <f t="shared" si="119"/>
        <v>14.888337468982629</v>
      </c>
      <c r="O390" s="144"/>
      <c r="Q390" s="9"/>
      <c r="R390" s="25"/>
      <c r="T390" s="9"/>
      <c r="U390" s="25"/>
      <c r="W390" s="9"/>
      <c r="X390" s="25"/>
      <c r="Z390" s="9"/>
      <c r="AA390" s="25"/>
      <c r="AC390" s="9"/>
      <c r="AD390" s="25"/>
      <c r="AF390" s="9"/>
      <c r="AG390" s="25"/>
      <c r="AI390" s="9"/>
      <c r="AJ390" s="25"/>
      <c r="AL390" s="9"/>
      <c r="AM390" s="25"/>
      <c r="AO390" s="25">
        <f t="shared" si="120"/>
        <v>0</v>
      </c>
      <c r="AP390" s="25">
        <f t="shared" si="121"/>
        <v>14.888337468982629</v>
      </c>
    </row>
    <row r="391" spans="2:42" ht="15.75">
      <c r="B391" s="156" t="s">
        <v>1040</v>
      </c>
      <c r="C391" s="286" t="s">
        <v>636</v>
      </c>
      <c r="D391" s="161" t="s">
        <v>492</v>
      </c>
      <c r="E391" s="161">
        <v>1</v>
      </c>
      <c r="F391" s="162">
        <v>80</v>
      </c>
      <c r="G391" s="208">
        <f t="shared" si="117"/>
        <v>80</v>
      </c>
      <c r="H391" s="202">
        <f t="shared" si="118"/>
        <v>19.851116625310173</v>
      </c>
      <c r="I391" s="56"/>
      <c r="J391" s="56"/>
      <c r="K391" s="63"/>
      <c r="L391" s="90"/>
      <c r="M391" s="143"/>
      <c r="N391" s="219">
        <f t="shared" si="119"/>
        <v>19.851116625310173</v>
      </c>
      <c r="O391" s="144"/>
      <c r="Q391" s="9"/>
      <c r="R391" s="25"/>
      <c r="T391" s="9"/>
      <c r="U391" s="25"/>
      <c r="W391" s="9"/>
      <c r="X391" s="25"/>
      <c r="Z391" s="9"/>
      <c r="AA391" s="25"/>
      <c r="AC391" s="9"/>
      <c r="AD391" s="25"/>
      <c r="AF391" s="9"/>
      <c r="AG391" s="25"/>
      <c r="AI391" s="9"/>
      <c r="AJ391" s="25"/>
      <c r="AL391" s="9"/>
      <c r="AM391" s="25"/>
      <c r="AO391" s="25">
        <f t="shared" si="120"/>
        <v>0</v>
      </c>
      <c r="AP391" s="25">
        <f t="shared" si="121"/>
        <v>19.851116625310173</v>
      </c>
    </row>
    <row r="392" spans="2:42" ht="15.75">
      <c r="B392" s="156" t="s">
        <v>1041</v>
      </c>
      <c r="C392" s="286" t="s">
        <v>638</v>
      </c>
      <c r="D392" s="298" t="s">
        <v>492</v>
      </c>
      <c r="E392" s="161">
        <v>2</v>
      </c>
      <c r="F392" s="162">
        <v>10</v>
      </c>
      <c r="G392" s="299">
        <f t="shared" si="117"/>
        <v>20</v>
      </c>
      <c r="H392" s="202">
        <f t="shared" si="118"/>
        <v>4.9627791563275432</v>
      </c>
      <c r="I392" s="303"/>
      <c r="J392" s="303"/>
      <c r="K392" s="413"/>
      <c r="L392" s="414"/>
      <c r="M392" s="415"/>
      <c r="N392" s="219">
        <f t="shared" si="119"/>
        <v>4.9627791563275432</v>
      </c>
      <c r="O392" s="300"/>
      <c r="Q392" s="9"/>
      <c r="R392" s="25"/>
      <c r="T392" s="9"/>
      <c r="U392" s="25"/>
      <c r="W392" s="9"/>
      <c r="X392" s="25"/>
      <c r="Z392" s="9"/>
      <c r="AA392" s="25"/>
      <c r="AC392" s="9"/>
      <c r="AD392" s="25"/>
      <c r="AF392" s="9"/>
      <c r="AG392" s="25"/>
      <c r="AI392" s="9"/>
      <c r="AJ392" s="25"/>
      <c r="AL392" s="9"/>
      <c r="AM392" s="25"/>
      <c r="AO392" s="25">
        <f t="shared" si="120"/>
        <v>0</v>
      </c>
      <c r="AP392" s="25">
        <f t="shared" si="121"/>
        <v>4.9627791563275432</v>
      </c>
    </row>
    <row r="393" spans="2:42" ht="15.75">
      <c r="B393" s="233" t="s">
        <v>1042</v>
      </c>
      <c r="C393" s="71" t="s">
        <v>1043</v>
      </c>
      <c r="D393" s="72"/>
      <c r="E393" s="72"/>
      <c r="F393" s="72"/>
      <c r="G393" s="72"/>
      <c r="H393" s="72"/>
      <c r="I393" s="72"/>
      <c r="J393" s="72"/>
      <c r="K393" s="72"/>
      <c r="L393" s="72"/>
      <c r="M393" s="72"/>
      <c r="N393" s="72"/>
      <c r="O393" s="234"/>
      <c r="Q393" s="9"/>
      <c r="R393" s="34">
        <f>SUM(R394:R398)</f>
        <v>0</v>
      </c>
      <c r="T393" s="9"/>
      <c r="U393" s="35">
        <f>SUM(U394:U398)</f>
        <v>0</v>
      </c>
      <c r="W393" s="9"/>
      <c r="X393" s="35">
        <f>SUM(X394:X398)</f>
        <v>0</v>
      </c>
      <c r="Z393" s="9"/>
      <c r="AA393" s="35">
        <f>SUM(AA394:AA398)</f>
        <v>0</v>
      </c>
      <c r="AC393" s="9"/>
      <c r="AD393" s="34">
        <f>SUM(AD394:AD398)</f>
        <v>0</v>
      </c>
      <c r="AF393" s="9"/>
      <c r="AG393" s="34">
        <f>SUM(AG394:AG398)</f>
        <v>0</v>
      </c>
      <c r="AI393" s="9"/>
      <c r="AJ393" s="34">
        <f>SUM(AJ394:AJ398)</f>
        <v>0</v>
      </c>
      <c r="AL393" s="9"/>
      <c r="AM393" s="34">
        <f>SUM(AM394:AM398)</f>
        <v>0</v>
      </c>
      <c r="AO393" s="35">
        <f>SUM(AO394:AO398)</f>
        <v>0</v>
      </c>
      <c r="AP393" s="35">
        <f>SUM(AP394:AP398)</f>
        <v>50.719602977667492</v>
      </c>
    </row>
    <row r="394" spans="2:42" ht="15.75">
      <c r="B394" s="162" t="s">
        <v>1044</v>
      </c>
      <c r="C394" s="286" t="s">
        <v>640</v>
      </c>
      <c r="D394" s="161" t="s">
        <v>492</v>
      </c>
      <c r="E394" s="161">
        <v>4</v>
      </c>
      <c r="F394" s="162">
        <v>6.8</v>
      </c>
      <c r="G394" s="208">
        <f>E394*F394</f>
        <v>27.2</v>
      </c>
      <c r="H394" s="202">
        <f>G394/$A$5</f>
        <v>6.7493796526054588</v>
      </c>
      <c r="I394" s="56"/>
      <c r="J394" s="56"/>
      <c r="K394" s="63"/>
      <c r="L394" s="90"/>
      <c r="M394" s="143"/>
      <c r="N394" s="263">
        <f>H394+M394</f>
        <v>6.7493796526054588</v>
      </c>
      <c r="O394" s="144"/>
      <c r="Q394" s="9"/>
      <c r="R394" s="25"/>
      <c r="T394" s="9"/>
      <c r="U394" s="25"/>
      <c r="W394" s="9"/>
      <c r="X394" s="25"/>
      <c r="Z394" s="9"/>
      <c r="AA394" s="25"/>
      <c r="AC394" s="9"/>
      <c r="AD394" s="25"/>
      <c r="AF394" s="9"/>
      <c r="AG394" s="25"/>
      <c r="AI394" s="9"/>
      <c r="AJ394" s="25"/>
      <c r="AL394" s="9"/>
      <c r="AM394" s="25"/>
      <c r="AO394" s="25">
        <f>+R394+U394+X394+AA394+AD394+AG394+AJ394+AM394</f>
        <v>0</v>
      </c>
      <c r="AP394" s="25">
        <f>+N394-AO394</f>
        <v>6.7493796526054588</v>
      </c>
    </row>
    <row r="395" spans="2:42" ht="15.75">
      <c r="B395" s="162" t="s">
        <v>1045</v>
      </c>
      <c r="C395" s="286" t="s">
        <v>626</v>
      </c>
      <c r="D395" s="161" t="s">
        <v>492</v>
      </c>
      <c r="E395" s="161">
        <v>8</v>
      </c>
      <c r="F395" s="162">
        <v>0.75</v>
      </c>
      <c r="G395" s="208">
        <f>E395*F395</f>
        <v>6</v>
      </c>
      <c r="H395" s="202">
        <f>G395/$A$5</f>
        <v>1.4888337468982629</v>
      </c>
      <c r="I395" s="56"/>
      <c r="J395" s="56"/>
      <c r="K395" s="63"/>
      <c r="L395" s="90"/>
      <c r="M395" s="143"/>
      <c r="N395" s="219">
        <f>H395+M395</f>
        <v>1.4888337468982629</v>
      </c>
      <c r="O395" s="144"/>
      <c r="Q395" s="9"/>
      <c r="R395" s="25"/>
      <c r="T395" s="9"/>
      <c r="U395" s="25"/>
      <c r="W395" s="9"/>
      <c r="X395" s="25"/>
      <c r="Z395" s="9"/>
      <c r="AA395" s="25"/>
      <c r="AC395" s="9"/>
      <c r="AD395" s="25"/>
      <c r="AF395" s="9"/>
      <c r="AG395" s="25"/>
      <c r="AI395" s="9"/>
      <c r="AJ395" s="25"/>
      <c r="AL395" s="9"/>
      <c r="AM395" s="25"/>
      <c r="AO395" s="25">
        <f>+R395+U395+X395+AA395+AD395+AG395+AJ395+AM395</f>
        <v>0</v>
      </c>
      <c r="AP395" s="25">
        <f>+N395-AO395</f>
        <v>1.4888337468982629</v>
      </c>
    </row>
    <row r="396" spans="2:42" ht="15.75">
      <c r="B396" s="162" t="s">
        <v>1046</v>
      </c>
      <c r="C396" s="286" t="s">
        <v>1047</v>
      </c>
      <c r="D396" s="161" t="s">
        <v>492</v>
      </c>
      <c r="E396" s="161">
        <v>4</v>
      </c>
      <c r="F396" s="162">
        <v>2.8</v>
      </c>
      <c r="G396" s="208">
        <f>E396*F396</f>
        <v>11.2</v>
      </c>
      <c r="H396" s="202">
        <f>G396/$A$5</f>
        <v>2.7791563275434239</v>
      </c>
      <c r="I396" s="56"/>
      <c r="J396" s="56"/>
      <c r="K396" s="63"/>
      <c r="L396" s="90"/>
      <c r="M396" s="143"/>
      <c r="N396" s="219">
        <f>H396+M396</f>
        <v>2.7791563275434239</v>
      </c>
      <c r="O396" s="144"/>
      <c r="Q396" s="9"/>
      <c r="R396" s="25"/>
      <c r="T396" s="9"/>
      <c r="U396" s="25"/>
      <c r="W396" s="9"/>
      <c r="X396" s="25"/>
      <c r="Z396" s="9"/>
      <c r="AA396" s="25"/>
      <c r="AC396" s="9"/>
      <c r="AD396" s="25"/>
      <c r="AF396" s="9"/>
      <c r="AG396" s="25"/>
      <c r="AI396" s="9"/>
      <c r="AJ396" s="25"/>
      <c r="AL396" s="9"/>
      <c r="AM396" s="25"/>
      <c r="AO396" s="25">
        <f>+R396+U396+X396+AA396+AD396+AG396+AJ396+AM396</f>
        <v>0</v>
      </c>
      <c r="AP396" s="25">
        <f>+N396-AO396</f>
        <v>2.7791563275434239</v>
      </c>
    </row>
    <row r="397" spans="2:42" ht="15.75">
      <c r="B397" s="162" t="s">
        <v>1048</v>
      </c>
      <c r="C397" s="286" t="s">
        <v>929</v>
      </c>
      <c r="D397" s="161" t="s">
        <v>492</v>
      </c>
      <c r="E397" s="161">
        <v>4</v>
      </c>
      <c r="F397" s="162">
        <v>10</v>
      </c>
      <c r="G397" s="208">
        <f>E397*F397</f>
        <v>40</v>
      </c>
      <c r="H397" s="202">
        <f>G397/$A$5</f>
        <v>9.9255583126550864</v>
      </c>
      <c r="I397" s="56"/>
      <c r="J397" s="56"/>
      <c r="K397" s="63"/>
      <c r="L397" s="90"/>
      <c r="M397" s="143"/>
      <c r="N397" s="219">
        <f>H397+M397</f>
        <v>9.9255583126550864</v>
      </c>
      <c r="O397" s="144"/>
      <c r="Q397" s="9"/>
      <c r="R397" s="25"/>
      <c r="T397" s="9"/>
      <c r="U397" s="25"/>
      <c r="W397" s="9"/>
      <c r="X397" s="25"/>
      <c r="Z397" s="9"/>
      <c r="AA397" s="25"/>
      <c r="AC397" s="9"/>
      <c r="AD397" s="25"/>
      <c r="AF397" s="9"/>
      <c r="AG397" s="25"/>
      <c r="AI397" s="9"/>
      <c r="AJ397" s="25"/>
      <c r="AL397" s="9"/>
      <c r="AM397" s="25"/>
      <c r="AO397" s="25">
        <f>+R397+U397+X397+AA397+AD397+AG397+AJ397+AM397</f>
        <v>0</v>
      </c>
      <c r="AP397" s="25">
        <f>+N397-AO397</f>
        <v>9.9255583126550864</v>
      </c>
    </row>
    <row r="398" spans="2:42" ht="15.75">
      <c r="B398" s="162" t="s">
        <v>1049</v>
      </c>
      <c r="C398" s="286" t="s">
        <v>647</v>
      </c>
      <c r="D398" s="298" t="s">
        <v>492</v>
      </c>
      <c r="E398" s="161">
        <v>1</v>
      </c>
      <c r="F398" s="162">
        <v>120</v>
      </c>
      <c r="G398" s="299">
        <f>E398*F398</f>
        <v>120</v>
      </c>
      <c r="H398" s="202">
        <f>G398/$A$5</f>
        <v>29.776674937965257</v>
      </c>
      <c r="I398" s="303"/>
      <c r="J398" s="303"/>
      <c r="K398" s="413"/>
      <c r="L398" s="414"/>
      <c r="M398" s="415"/>
      <c r="N398" s="219">
        <f>H398+M398</f>
        <v>29.776674937965257</v>
      </c>
      <c r="O398" s="300"/>
      <c r="Q398" s="9"/>
      <c r="R398" s="25"/>
      <c r="T398" s="9"/>
      <c r="U398" s="25"/>
      <c r="W398" s="9"/>
      <c r="X398" s="25"/>
      <c r="Z398" s="9"/>
      <c r="AA398" s="25"/>
      <c r="AC398" s="9"/>
      <c r="AD398" s="25"/>
      <c r="AF398" s="9"/>
      <c r="AG398" s="25"/>
      <c r="AI398" s="9"/>
      <c r="AJ398" s="25"/>
      <c r="AL398" s="9"/>
      <c r="AM398" s="25"/>
      <c r="AO398" s="25">
        <f>+R398+U398+X398+AA398+AD398+AG398+AJ398+AM398</f>
        <v>0</v>
      </c>
      <c r="AP398" s="25">
        <f>+N398-AO398</f>
        <v>29.776674937965257</v>
      </c>
    </row>
    <row r="399" spans="2:42" ht="15.75">
      <c r="B399" s="233" t="s">
        <v>1050</v>
      </c>
      <c r="C399" s="71" t="s">
        <v>1051</v>
      </c>
      <c r="D399" s="72"/>
      <c r="E399" s="72"/>
      <c r="F399" s="72"/>
      <c r="G399" s="72"/>
      <c r="H399" s="72"/>
      <c r="I399" s="72"/>
      <c r="J399" s="72"/>
      <c r="K399" s="72"/>
      <c r="L399" s="72"/>
      <c r="M399" s="72"/>
      <c r="N399" s="72"/>
      <c r="O399" s="234"/>
      <c r="Q399" s="9"/>
      <c r="R399" s="34">
        <f>SUM(R400:R405)</f>
        <v>0</v>
      </c>
      <c r="T399" s="9"/>
      <c r="U399" s="35">
        <f>SUM(U400:U405)</f>
        <v>0</v>
      </c>
      <c r="W399" s="9"/>
      <c r="X399" s="35">
        <f>SUM(X400:X405)</f>
        <v>0</v>
      </c>
      <c r="Z399" s="9"/>
      <c r="AA399" s="35">
        <f>SUM(AA400:AA405)</f>
        <v>0</v>
      </c>
      <c r="AC399" s="9"/>
      <c r="AD399" s="34">
        <f>SUM(AD400:AD405)</f>
        <v>0</v>
      </c>
      <c r="AF399" s="9"/>
      <c r="AG399" s="34">
        <f>SUM(AG400:AG405)</f>
        <v>0</v>
      </c>
      <c r="AI399" s="9"/>
      <c r="AJ399" s="34">
        <f>SUM(AJ400:AJ405)</f>
        <v>0</v>
      </c>
      <c r="AL399" s="9"/>
      <c r="AM399" s="34">
        <f>SUM(AM400:AM405)</f>
        <v>0</v>
      </c>
      <c r="AO399" s="35">
        <f>SUM(AO400:AO405)</f>
        <v>0</v>
      </c>
      <c r="AP399" s="35">
        <f>SUM(AP400:AP405)</f>
        <v>36.129032258064512</v>
      </c>
    </row>
    <row r="400" spans="2:42" ht="15.75">
      <c r="B400" s="162" t="s">
        <v>1052</v>
      </c>
      <c r="C400" s="286" t="s">
        <v>649</v>
      </c>
      <c r="D400" s="161" t="s">
        <v>492</v>
      </c>
      <c r="E400" s="161">
        <v>1</v>
      </c>
      <c r="F400" s="162">
        <v>17</v>
      </c>
      <c r="G400" s="208">
        <f t="shared" ref="G400:G405" si="122">E400*F400</f>
        <v>17</v>
      </c>
      <c r="H400" s="202">
        <f t="shared" ref="H400:H405" si="123">G400/$A$5</f>
        <v>4.2183622828784113</v>
      </c>
      <c r="I400" s="56"/>
      <c r="J400" s="56"/>
      <c r="K400" s="63"/>
      <c r="L400" s="90"/>
      <c r="M400" s="143"/>
      <c r="N400" s="263">
        <f t="shared" ref="N400:N405" si="124">H400+M400</f>
        <v>4.2183622828784113</v>
      </c>
      <c r="O400" s="301"/>
      <c r="Q400" s="9"/>
      <c r="R400" s="25"/>
      <c r="T400" s="9"/>
      <c r="U400" s="25"/>
      <c r="W400" s="9"/>
      <c r="X400" s="25"/>
      <c r="Z400" s="9"/>
      <c r="AA400" s="25"/>
      <c r="AC400" s="9"/>
      <c r="AD400" s="25"/>
      <c r="AF400" s="9"/>
      <c r="AG400" s="25"/>
      <c r="AI400" s="9"/>
      <c r="AJ400" s="25"/>
      <c r="AL400" s="9"/>
      <c r="AM400" s="25"/>
      <c r="AO400" s="25">
        <f t="shared" ref="AO400:AO405" si="125">+R400+U400+X400+AA400+AD400+AG400+AJ400+AM400</f>
        <v>0</v>
      </c>
      <c r="AP400" s="25">
        <f t="shared" ref="AP400:AP405" si="126">+N400-AO400</f>
        <v>4.2183622828784113</v>
      </c>
    </row>
    <row r="401" spans="1:42" ht="15.75">
      <c r="B401" s="162" t="s">
        <v>1053</v>
      </c>
      <c r="C401" s="286" t="s">
        <v>651</v>
      </c>
      <c r="D401" s="161" t="s">
        <v>492</v>
      </c>
      <c r="E401" s="161">
        <v>1</v>
      </c>
      <c r="F401" s="162">
        <v>50</v>
      </c>
      <c r="G401" s="208">
        <f t="shared" si="122"/>
        <v>50</v>
      </c>
      <c r="H401" s="202">
        <f t="shared" si="123"/>
        <v>12.406947890818858</v>
      </c>
      <c r="I401" s="56"/>
      <c r="J401" s="56"/>
      <c r="K401" s="63"/>
      <c r="L401" s="90"/>
      <c r="M401" s="143"/>
      <c r="N401" s="219">
        <f t="shared" si="124"/>
        <v>12.406947890818858</v>
      </c>
      <c r="O401" s="301"/>
      <c r="Q401" s="9"/>
      <c r="R401" s="25"/>
      <c r="T401" s="9"/>
      <c r="U401" s="25"/>
      <c r="W401" s="9"/>
      <c r="X401" s="25"/>
      <c r="Z401" s="9"/>
      <c r="AA401" s="25"/>
      <c r="AC401" s="9"/>
      <c r="AD401" s="25"/>
      <c r="AF401" s="9"/>
      <c r="AG401" s="25"/>
      <c r="AI401" s="9"/>
      <c r="AJ401" s="25"/>
      <c r="AL401" s="9"/>
      <c r="AM401" s="25"/>
      <c r="AO401" s="25">
        <f t="shared" si="125"/>
        <v>0</v>
      </c>
      <c r="AP401" s="25">
        <f t="shared" si="126"/>
        <v>12.406947890818858</v>
      </c>
    </row>
    <row r="402" spans="1:42" ht="15.75">
      <c r="B402" s="162" t="s">
        <v>1054</v>
      </c>
      <c r="C402" s="286" t="s">
        <v>653</v>
      </c>
      <c r="D402" s="161" t="s">
        <v>492</v>
      </c>
      <c r="E402" s="161">
        <v>1</v>
      </c>
      <c r="F402" s="162">
        <v>50</v>
      </c>
      <c r="G402" s="208">
        <f t="shared" si="122"/>
        <v>50</v>
      </c>
      <c r="H402" s="202">
        <f t="shared" si="123"/>
        <v>12.406947890818858</v>
      </c>
      <c r="I402" s="56"/>
      <c r="J402" s="56"/>
      <c r="K402" s="63"/>
      <c r="L402" s="90"/>
      <c r="M402" s="143"/>
      <c r="N402" s="219">
        <f t="shared" si="124"/>
        <v>12.406947890818858</v>
      </c>
      <c r="O402" s="301"/>
      <c r="Q402" s="9"/>
      <c r="R402" s="25"/>
      <c r="T402" s="9"/>
      <c r="U402" s="25"/>
      <c r="W402" s="9"/>
      <c r="X402" s="25"/>
      <c r="Z402" s="9"/>
      <c r="AA402" s="25"/>
      <c r="AC402" s="9"/>
      <c r="AD402" s="25"/>
      <c r="AF402" s="9"/>
      <c r="AG402" s="25"/>
      <c r="AI402" s="9"/>
      <c r="AJ402" s="25"/>
      <c r="AL402" s="9"/>
      <c r="AM402" s="25"/>
      <c r="AO402" s="25">
        <f t="shared" si="125"/>
        <v>0</v>
      </c>
      <c r="AP402" s="25">
        <f t="shared" si="126"/>
        <v>12.406947890818858</v>
      </c>
    </row>
    <row r="403" spans="1:42" ht="13.5" customHeight="1">
      <c r="B403" s="162" t="s">
        <v>1055</v>
      </c>
      <c r="C403" s="286" t="s">
        <v>621</v>
      </c>
      <c r="D403" s="161" t="s">
        <v>492</v>
      </c>
      <c r="E403" s="161">
        <v>2</v>
      </c>
      <c r="F403" s="162">
        <v>6.8</v>
      </c>
      <c r="G403" s="208">
        <f t="shared" si="122"/>
        <v>13.6</v>
      </c>
      <c r="H403" s="202">
        <f t="shared" si="123"/>
        <v>3.3746898263027294</v>
      </c>
      <c r="I403" s="56"/>
      <c r="J403" s="56"/>
      <c r="K403" s="63"/>
      <c r="L403" s="90"/>
      <c r="M403" s="143"/>
      <c r="N403" s="219">
        <f t="shared" si="124"/>
        <v>3.3746898263027294</v>
      </c>
      <c r="O403" s="301"/>
      <c r="Q403" s="9"/>
      <c r="R403" s="25"/>
      <c r="T403" s="9"/>
      <c r="U403" s="25"/>
      <c r="W403" s="9"/>
      <c r="X403" s="25"/>
      <c r="Z403" s="9"/>
      <c r="AA403" s="25"/>
      <c r="AC403" s="9"/>
      <c r="AD403" s="25"/>
      <c r="AF403" s="9"/>
      <c r="AG403" s="25"/>
      <c r="AI403" s="9"/>
      <c r="AJ403" s="25"/>
      <c r="AL403" s="9"/>
      <c r="AM403" s="25"/>
      <c r="AO403" s="25">
        <f t="shared" si="125"/>
        <v>0</v>
      </c>
      <c r="AP403" s="25">
        <f t="shared" si="126"/>
        <v>3.3746898263027294</v>
      </c>
    </row>
    <row r="404" spans="1:42" ht="15.75">
      <c r="B404" s="162" t="s">
        <v>1056</v>
      </c>
      <c r="C404" s="286" t="s">
        <v>626</v>
      </c>
      <c r="D404" s="161" t="s">
        <v>492</v>
      </c>
      <c r="E404" s="161">
        <v>4</v>
      </c>
      <c r="F404" s="162">
        <v>0.75</v>
      </c>
      <c r="G404" s="208">
        <f t="shared" si="122"/>
        <v>3</v>
      </c>
      <c r="H404" s="202">
        <f t="shared" si="123"/>
        <v>0.74441687344913143</v>
      </c>
      <c r="I404" s="56"/>
      <c r="J404" s="56"/>
      <c r="K404" s="63"/>
      <c r="L404" s="90"/>
      <c r="M404" s="143"/>
      <c r="N404" s="302">
        <f t="shared" si="124"/>
        <v>0.74441687344913143</v>
      </c>
      <c r="O404" s="301"/>
      <c r="Q404" s="9"/>
      <c r="R404" s="25"/>
      <c r="T404" s="9"/>
      <c r="U404" s="25"/>
      <c r="W404" s="9"/>
      <c r="X404" s="25"/>
      <c r="Z404" s="9"/>
      <c r="AA404" s="25"/>
      <c r="AC404" s="9"/>
      <c r="AD404" s="25"/>
      <c r="AF404" s="9"/>
      <c r="AG404" s="25"/>
      <c r="AI404" s="9"/>
      <c r="AJ404" s="25"/>
      <c r="AL404" s="9"/>
      <c r="AM404" s="25"/>
      <c r="AO404" s="25">
        <f t="shared" si="125"/>
        <v>0</v>
      </c>
      <c r="AP404" s="25">
        <f t="shared" si="126"/>
        <v>0.74441687344913143</v>
      </c>
    </row>
    <row r="405" spans="1:42" ht="15.75">
      <c r="B405" s="63" t="s">
        <v>1057</v>
      </c>
      <c r="C405" s="94" t="s">
        <v>657</v>
      </c>
      <c r="D405" s="303" t="s">
        <v>492</v>
      </c>
      <c r="E405" s="56">
        <v>1</v>
      </c>
      <c r="F405" s="63">
        <v>12</v>
      </c>
      <c r="G405" s="304">
        <f t="shared" si="122"/>
        <v>12</v>
      </c>
      <c r="H405" s="202">
        <f t="shared" si="123"/>
        <v>2.9776674937965257</v>
      </c>
      <c r="I405" s="303"/>
      <c r="J405" s="303"/>
      <c r="K405" s="413"/>
      <c r="L405" s="414"/>
      <c r="M405" s="415"/>
      <c r="N405" s="305">
        <f t="shared" si="124"/>
        <v>2.9776674937965257</v>
      </c>
      <c r="O405" s="306"/>
      <c r="Q405" s="9"/>
      <c r="R405" s="25"/>
      <c r="T405" s="9"/>
      <c r="U405" s="25"/>
      <c r="W405" s="9"/>
      <c r="X405" s="25"/>
      <c r="Z405" s="9"/>
      <c r="AA405" s="25"/>
      <c r="AC405" s="9"/>
      <c r="AD405" s="25"/>
      <c r="AF405" s="9"/>
      <c r="AG405" s="25"/>
      <c r="AI405" s="9"/>
      <c r="AJ405" s="25"/>
      <c r="AL405" s="9"/>
      <c r="AM405" s="25"/>
      <c r="AO405" s="25">
        <f t="shared" si="125"/>
        <v>0</v>
      </c>
      <c r="AP405" s="25">
        <f t="shared" si="126"/>
        <v>2.9776674937965257</v>
      </c>
    </row>
    <row r="406" spans="1:42" ht="15.75">
      <c r="B406" s="233" t="s">
        <v>1058</v>
      </c>
      <c r="C406" s="71" t="s">
        <v>1059</v>
      </c>
      <c r="D406" s="72"/>
      <c r="E406" s="72"/>
      <c r="F406" s="72"/>
      <c r="G406" s="72"/>
      <c r="H406" s="72"/>
      <c r="I406" s="72"/>
      <c r="J406" s="72"/>
      <c r="K406" s="72"/>
      <c r="L406" s="72"/>
      <c r="M406" s="72"/>
      <c r="N406" s="72"/>
      <c r="O406" s="234"/>
      <c r="Q406" s="9"/>
      <c r="R406" s="34">
        <f>SUM(R407:R408)</f>
        <v>0</v>
      </c>
      <c r="T406" s="9"/>
      <c r="U406" s="35">
        <f>SUM(U407:U408)</f>
        <v>0</v>
      </c>
      <c r="W406" s="9"/>
      <c r="X406" s="35">
        <f>SUM(X407:X408)</f>
        <v>0</v>
      </c>
      <c r="Z406" s="9"/>
      <c r="AA406" s="35">
        <f>SUM(AA407:AA408)</f>
        <v>0</v>
      </c>
      <c r="AC406" s="9"/>
      <c r="AD406" s="34">
        <f>SUM(AD407:AD408)</f>
        <v>0</v>
      </c>
      <c r="AF406" s="9"/>
      <c r="AG406" s="34">
        <f>SUM(AG407:AG408)</f>
        <v>0</v>
      </c>
      <c r="AI406" s="9"/>
      <c r="AJ406" s="34">
        <f>SUM(AJ407:AJ408)</f>
        <v>0</v>
      </c>
      <c r="AL406" s="9"/>
      <c r="AM406" s="34">
        <f>SUM(AM407:AM408)</f>
        <v>0</v>
      </c>
      <c r="AO406" s="35">
        <f>SUM(AO407:AO408)</f>
        <v>0</v>
      </c>
      <c r="AP406" s="35">
        <f>SUM(AP407:AP408)</f>
        <v>270.47146401985111</v>
      </c>
    </row>
    <row r="407" spans="1:42" ht="15.75">
      <c r="B407" s="148" t="s">
        <v>1060</v>
      </c>
      <c r="C407" s="146" t="s">
        <v>1061</v>
      </c>
      <c r="D407" s="147" t="s">
        <v>492</v>
      </c>
      <c r="E407" s="147">
        <v>1</v>
      </c>
      <c r="F407" s="148">
        <v>300</v>
      </c>
      <c r="G407" s="307">
        <f>E407*F407</f>
        <v>300</v>
      </c>
      <c r="H407" s="202">
        <f>G407/$A$5</f>
        <v>74.441687344913149</v>
      </c>
      <c r="I407" s="56"/>
      <c r="J407" s="56"/>
      <c r="K407" s="63"/>
      <c r="L407" s="90"/>
      <c r="M407" s="143"/>
      <c r="N407" s="219">
        <f>H407+M407</f>
        <v>74.441687344913149</v>
      </c>
      <c r="O407" s="144"/>
      <c r="Q407" s="9"/>
      <c r="R407" s="25"/>
      <c r="T407" s="9"/>
      <c r="U407" s="25"/>
      <c r="W407" s="9"/>
      <c r="X407" s="25"/>
      <c r="Z407" s="9"/>
      <c r="AA407" s="25"/>
      <c r="AC407" s="9"/>
      <c r="AD407" s="25"/>
      <c r="AF407" s="9"/>
      <c r="AG407" s="25"/>
      <c r="AI407" s="9"/>
      <c r="AJ407" s="25"/>
      <c r="AL407" s="9"/>
      <c r="AM407" s="25"/>
      <c r="AO407" s="25">
        <f>+R407+U407+X407+AA407+AD407+AG407+AJ407+AM407</f>
        <v>0</v>
      </c>
      <c r="AP407" s="25">
        <f>+N407-AO407</f>
        <v>74.441687344913149</v>
      </c>
    </row>
    <row r="408" spans="1:42" ht="15.75">
      <c r="A408" s="220"/>
      <c r="B408" s="148" t="s">
        <v>1063</v>
      </c>
      <c r="C408" s="146" t="s">
        <v>1064</v>
      </c>
      <c r="D408" s="147" t="s">
        <v>492</v>
      </c>
      <c r="E408" s="147">
        <v>1</v>
      </c>
      <c r="F408" s="148">
        <v>790</v>
      </c>
      <c r="G408" s="307">
        <f>E408*F408</f>
        <v>790</v>
      </c>
      <c r="H408" s="202">
        <f>G408/$A$5</f>
        <v>196.02977667493795</v>
      </c>
      <c r="I408" s="56"/>
      <c r="J408" s="56"/>
      <c r="K408" s="63"/>
      <c r="L408" s="90"/>
      <c r="M408" s="143"/>
      <c r="N408" s="219">
        <f>H408+M408</f>
        <v>196.02977667493795</v>
      </c>
      <c r="O408" s="144"/>
      <c r="Q408" s="9"/>
      <c r="R408" s="25"/>
      <c r="T408" s="9"/>
      <c r="U408" s="25"/>
      <c r="W408" s="9"/>
      <c r="X408" s="25"/>
      <c r="Z408" s="9"/>
      <c r="AA408" s="25"/>
      <c r="AC408" s="9"/>
      <c r="AD408" s="25"/>
      <c r="AF408" s="9"/>
      <c r="AG408" s="25"/>
      <c r="AI408" s="9"/>
      <c r="AJ408" s="25"/>
      <c r="AL408" s="9"/>
      <c r="AM408" s="25"/>
      <c r="AO408" s="25">
        <f>+R408+U408+X408+AA408+AD408+AG408+AJ408+AM408</f>
        <v>0</v>
      </c>
      <c r="AP408" s="25">
        <f>+N408-AO408</f>
        <v>196.02977667493795</v>
      </c>
    </row>
    <row r="409" spans="1:42" ht="15.75">
      <c r="A409" s="220"/>
      <c r="B409" s="308" t="s">
        <v>1065</v>
      </c>
      <c r="C409" s="309" t="s">
        <v>1066</v>
      </c>
      <c r="D409" s="279"/>
      <c r="E409" s="279"/>
      <c r="F409" s="279"/>
      <c r="G409" s="279"/>
      <c r="H409" s="72"/>
      <c r="I409" s="72"/>
      <c r="J409" s="72"/>
      <c r="K409" s="72"/>
      <c r="L409" s="72"/>
      <c r="M409" s="72"/>
      <c r="N409" s="72"/>
      <c r="O409" s="234"/>
      <c r="Q409" s="9"/>
      <c r="R409" s="34">
        <f>SUM(R410:R427)</f>
        <v>0</v>
      </c>
      <c r="T409" s="9"/>
      <c r="U409" s="35">
        <f>SUM(U410:U427)</f>
        <v>0</v>
      </c>
      <c r="W409" s="9"/>
      <c r="X409" s="35">
        <f>SUM(X410:X427)</f>
        <v>0</v>
      </c>
      <c r="Z409" s="9"/>
      <c r="AA409" s="35">
        <f>SUM(AA410:AA427)</f>
        <v>0</v>
      </c>
      <c r="AC409" s="9"/>
      <c r="AD409" s="34">
        <f>SUM(AD410:AD427)</f>
        <v>0</v>
      </c>
      <c r="AF409" s="9"/>
      <c r="AG409" s="34">
        <f>SUM(AG410:AG427)</f>
        <v>0</v>
      </c>
      <c r="AI409" s="9"/>
      <c r="AJ409" s="34">
        <f>SUM(AJ410:AJ427)</f>
        <v>0</v>
      </c>
      <c r="AL409" s="9"/>
      <c r="AM409" s="34">
        <f>SUM(AM410:AM427)</f>
        <v>0</v>
      </c>
      <c r="AO409" s="35">
        <f>SUM(AO410:AO427)</f>
        <v>0</v>
      </c>
      <c r="AP409" s="35">
        <f>SUM(AP410:AP427)</f>
        <v>1282.6302729528536</v>
      </c>
    </row>
    <row r="410" spans="1:42" ht="15.75">
      <c r="A410" s="220"/>
      <c r="B410" s="148" t="s">
        <v>1067</v>
      </c>
      <c r="C410" s="146" t="s">
        <v>1068</v>
      </c>
      <c r="D410" s="147" t="s">
        <v>492</v>
      </c>
      <c r="E410" s="147">
        <v>1</v>
      </c>
      <c r="F410" s="148">
        <v>490</v>
      </c>
      <c r="G410" s="206">
        <f t="shared" ref="G410:G427" si="127">E410*F410</f>
        <v>490</v>
      </c>
      <c r="H410" s="202">
        <f t="shared" ref="H410:H427" si="128">G410/$A$5</f>
        <v>121.5880893300248</v>
      </c>
      <c r="I410" s="56"/>
      <c r="J410" s="56"/>
      <c r="K410" s="63"/>
      <c r="L410" s="90"/>
      <c r="M410" s="143"/>
      <c r="N410" s="263">
        <f t="shared" ref="N410:N427" si="129">H410+M410</f>
        <v>121.5880893300248</v>
      </c>
      <c r="O410" s="144"/>
      <c r="Q410" s="9"/>
      <c r="R410" s="25"/>
      <c r="T410" s="9"/>
      <c r="U410" s="25"/>
      <c r="W410" s="9"/>
      <c r="X410" s="25"/>
      <c r="Z410" s="9"/>
      <c r="AA410" s="25"/>
      <c r="AC410" s="9"/>
      <c r="AD410" s="25"/>
      <c r="AF410" s="9"/>
      <c r="AG410" s="25"/>
      <c r="AI410" s="9"/>
      <c r="AJ410" s="25"/>
      <c r="AL410" s="9"/>
      <c r="AM410" s="25"/>
      <c r="AO410" s="25">
        <f t="shared" ref="AO410:AO427" si="130">+R410+U410+X410+AA410+AD410+AG410+AJ410+AM410</f>
        <v>0</v>
      </c>
      <c r="AP410" s="25">
        <f t="shared" ref="AP410:AP427" si="131">+N410-AO410</f>
        <v>121.5880893300248</v>
      </c>
    </row>
    <row r="411" spans="1:42" ht="15.75">
      <c r="B411" s="148" t="s">
        <v>1069</v>
      </c>
      <c r="C411" s="178" t="s">
        <v>1070</v>
      </c>
      <c r="D411" s="147" t="s">
        <v>492</v>
      </c>
      <c r="E411" s="150">
        <v>1</v>
      </c>
      <c r="F411" s="151">
        <v>90</v>
      </c>
      <c r="G411" s="206">
        <f t="shared" si="127"/>
        <v>90</v>
      </c>
      <c r="H411" s="202">
        <f t="shared" si="128"/>
        <v>22.332506203473944</v>
      </c>
      <c r="I411" s="51"/>
      <c r="J411" s="51"/>
      <c r="K411" s="52"/>
      <c r="L411" s="65"/>
      <c r="M411" s="143"/>
      <c r="N411" s="219">
        <f t="shared" si="129"/>
        <v>22.332506203473944</v>
      </c>
      <c r="O411" s="157"/>
      <c r="Q411" s="9"/>
      <c r="R411" s="25"/>
      <c r="T411" s="9"/>
      <c r="U411" s="25"/>
      <c r="W411" s="9"/>
      <c r="X411" s="25"/>
      <c r="Z411" s="9"/>
      <c r="AA411" s="25"/>
      <c r="AC411" s="9"/>
      <c r="AD411" s="25"/>
      <c r="AF411" s="9"/>
      <c r="AG411" s="25"/>
      <c r="AI411" s="9"/>
      <c r="AJ411" s="25"/>
      <c r="AL411" s="9"/>
      <c r="AM411" s="25"/>
      <c r="AO411" s="25">
        <f t="shared" si="130"/>
        <v>0</v>
      </c>
      <c r="AP411" s="25">
        <f t="shared" si="131"/>
        <v>22.332506203473944</v>
      </c>
    </row>
    <row r="412" spans="1:42" ht="15.75">
      <c r="B412" s="148" t="s">
        <v>1071</v>
      </c>
      <c r="C412" s="178" t="s">
        <v>1072</v>
      </c>
      <c r="D412" s="147" t="s">
        <v>492</v>
      </c>
      <c r="E412" s="150">
        <v>1</v>
      </c>
      <c r="F412" s="151">
        <v>600</v>
      </c>
      <c r="G412" s="206">
        <f t="shared" si="127"/>
        <v>600</v>
      </c>
      <c r="H412" s="202">
        <f t="shared" si="128"/>
        <v>148.8833746898263</v>
      </c>
      <c r="I412" s="51"/>
      <c r="J412" s="51"/>
      <c r="K412" s="52"/>
      <c r="L412" s="65"/>
      <c r="M412" s="143"/>
      <c r="N412" s="219">
        <f t="shared" si="129"/>
        <v>148.8833746898263</v>
      </c>
      <c r="O412" s="157"/>
      <c r="Q412" s="9"/>
      <c r="R412" s="25"/>
      <c r="T412" s="9"/>
      <c r="U412" s="25"/>
      <c r="W412" s="9"/>
      <c r="X412" s="25"/>
      <c r="Z412" s="9"/>
      <c r="AA412" s="25"/>
      <c r="AC412" s="9"/>
      <c r="AD412" s="25"/>
      <c r="AF412" s="9"/>
      <c r="AG412" s="25"/>
      <c r="AI412" s="9"/>
      <c r="AJ412" s="25"/>
      <c r="AL412" s="9"/>
      <c r="AM412" s="25"/>
      <c r="AO412" s="25">
        <f t="shared" si="130"/>
        <v>0</v>
      </c>
      <c r="AP412" s="25">
        <f t="shared" si="131"/>
        <v>148.8833746898263</v>
      </c>
    </row>
    <row r="413" spans="1:42" ht="15.75">
      <c r="A413" s="11"/>
      <c r="B413" s="148" t="s">
        <v>1073</v>
      </c>
      <c r="C413" s="146" t="s">
        <v>1074</v>
      </c>
      <c r="D413" s="147" t="s">
        <v>492</v>
      </c>
      <c r="E413" s="147">
        <v>1</v>
      </c>
      <c r="F413" s="148">
        <v>183</v>
      </c>
      <c r="G413" s="206">
        <f t="shared" si="127"/>
        <v>183</v>
      </c>
      <c r="H413" s="202">
        <f t="shared" si="128"/>
        <v>45.409429280397021</v>
      </c>
      <c r="I413" s="56"/>
      <c r="J413" s="56"/>
      <c r="K413" s="63"/>
      <c r="L413" s="90"/>
      <c r="M413" s="143"/>
      <c r="N413" s="219">
        <f t="shared" si="129"/>
        <v>45.409429280397021</v>
      </c>
      <c r="O413" s="144"/>
      <c r="Q413" s="9"/>
      <c r="R413" s="25"/>
      <c r="T413" s="9"/>
      <c r="U413" s="25"/>
      <c r="W413" s="9"/>
      <c r="X413" s="25"/>
      <c r="Z413" s="9"/>
      <c r="AA413" s="25"/>
      <c r="AC413" s="9"/>
      <c r="AD413" s="25"/>
      <c r="AF413" s="9"/>
      <c r="AG413" s="25"/>
      <c r="AI413" s="9"/>
      <c r="AJ413" s="25"/>
      <c r="AL413" s="9"/>
      <c r="AM413" s="25"/>
      <c r="AO413" s="25">
        <f t="shared" si="130"/>
        <v>0</v>
      </c>
      <c r="AP413" s="25">
        <f t="shared" si="131"/>
        <v>45.409429280397021</v>
      </c>
    </row>
    <row r="414" spans="1:42" ht="15.75">
      <c r="B414" s="148" t="s">
        <v>1075</v>
      </c>
      <c r="C414" s="178" t="s">
        <v>1076</v>
      </c>
      <c r="D414" s="147" t="s">
        <v>492</v>
      </c>
      <c r="E414" s="150">
        <v>1</v>
      </c>
      <c r="F414" s="151">
        <v>100</v>
      </c>
      <c r="G414" s="206">
        <f t="shared" si="127"/>
        <v>100</v>
      </c>
      <c r="H414" s="202">
        <f t="shared" si="128"/>
        <v>24.813895781637715</v>
      </c>
      <c r="I414" s="51"/>
      <c r="J414" s="51"/>
      <c r="K414" s="52"/>
      <c r="L414" s="65"/>
      <c r="M414" s="143"/>
      <c r="N414" s="219">
        <f t="shared" si="129"/>
        <v>24.813895781637715</v>
      </c>
      <c r="O414" s="157"/>
      <c r="Q414" s="10"/>
      <c r="R414" s="25"/>
      <c r="T414" s="10"/>
      <c r="U414" s="25"/>
      <c r="W414" s="10"/>
      <c r="X414" s="25"/>
      <c r="Z414" s="10"/>
      <c r="AA414" s="25"/>
      <c r="AC414" s="10"/>
      <c r="AD414" s="25"/>
      <c r="AF414" s="10"/>
      <c r="AG414" s="25"/>
      <c r="AI414" s="10"/>
      <c r="AJ414" s="25"/>
      <c r="AL414" s="10"/>
      <c r="AM414" s="25"/>
      <c r="AO414" s="25">
        <f t="shared" si="130"/>
        <v>0</v>
      </c>
      <c r="AP414" s="25">
        <f t="shared" si="131"/>
        <v>24.813895781637715</v>
      </c>
    </row>
    <row r="415" spans="1:42" ht="15.75">
      <c r="B415" s="148" t="s">
        <v>1077</v>
      </c>
      <c r="C415" s="146" t="s">
        <v>1078</v>
      </c>
      <c r="D415" s="147" t="s">
        <v>492</v>
      </c>
      <c r="E415" s="147">
        <v>7</v>
      </c>
      <c r="F415" s="148">
        <v>60</v>
      </c>
      <c r="G415" s="206">
        <f t="shared" si="127"/>
        <v>420</v>
      </c>
      <c r="H415" s="202">
        <f t="shared" si="128"/>
        <v>104.2183622828784</v>
      </c>
      <c r="I415" s="56"/>
      <c r="J415" s="56"/>
      <c r="K415" s="63"/>
      <c r="L415" s="90"/>
      <c r="M415" s="143"/>
      <c r="N415" s="219">
        <f t="shared" si="129"/>
        <v>104.2183622828784</v>
      </c>
      <c r="O415" s="144"/>
      <c r="Q415" s="10"/>
      <c r="R415" s="25"/>
      <c r="T415" s="10"/>
      <c r="U415" s="25"/>
      <c r="W415" s="10"/>
      <c r="X415" s="25"/>
      <c r="Z415" s="10"/>
      <c r="AA415" s="25"/>
      <c r="AC415" s="10"/>
      <c r="AD415" s="25"/>
      <c r="AF415" s="10"/>
      <c r="AG415" s="25"/>
      <c r="AI415" s="10"/>
      <c r="AJ415" s="25"/>
      <c r="AL415" s="10"/>
      <c r="AM415" s="25"/>
      <c r="AO415" s="25">
        <f t="shared" si="130"/>
        <v>0</v>
      </c>
      <c r="AP415" s="25">
        <f t="shared" si="131"/>
        <v>104.2183622828784</v>
      </c>
    </row>
    <row r="416" spans="1:42" ht="15.75">
      <c r="B416" s="148" t="s">
        <v>1079</v>
      </c>
      <c r="C416" s="178" t="s">
        <v>1080</v>
      </c>
      <c r="D416" s="147" t="s">
        <v>492</v>
      </c>
      <c r="E416" s="150">
        <v>4</v>
      </c>
      <c r="F416" s="151">
        <v>129</v>
      </c>
      <c r="G416" s="206">
        <f t="shared" si="127"/>
        <v>516</v>
      </c>
      <c r="H416" s="202">
        <f t="shared" si="128"/>
        <v>128.03970223325061</v>
      </c>
      <c r="I416" s="51"/>
      <c r="J416" s="51"/>
      <c r="K416" s="52"/>
      <c r="L416" s="65"/>
      <c r="M416" s="143"/>
      <c r="N416" s="219">
        <f t="shared" si="129"/>
        <v>128.03970223325061</v>
      </c>
      <c r="O416" s="157"/>
      <c r="Q416" s="10"/>
      <c r="R416" s="25"/>
      <c r="T416" s="10"/>
      <c r="U416" s="25"/>
      <c r="W416" s="10"/>
      <c r="X416" s="25"/>
      <c r="Z416" s="10"/>
      <c r="AA416" s="25"/>
      <c r="AC416" s="10"/>
      <c r="AD416" s="25"/>
      <c r="AF416" s="10"/>
      <c r="AG416" s="25"/>
      <c r="AI416" s="10"/>
      <c r="AJ416" s="25"/>
      <c r="AL416" s="10"/>
      <c r="AM416" s="25"/>
      <c r="AO416" s="25">
        <f t="shared" si="130"/>
        <v>0</v>
      </c>
      <c r="AP416" s="25">
        <f t="shared" si="131"/>
        <v>128.03970223325061</v>
      </c>
    </row>
    <row r="417" spans="1:42" ht="15.75">
      <c r="B417" s="148" t="s">
        <v>1081</v>
      </c>
      <c r="C417" s="146" t="s">
        <v>1082</v>
      </c>
      <c r="D417" s="147" t="s">
        <v>492</v>
      </c>
      <c r="E417" s="147">
        <v>1</v>
      </c>
      <c r="F417" s="148">
        <v>40</v>
      </c>
      <c r="G417" s="206">
        <f t="shared" si="127"/>
        <v>40</v>
      </c>
      <c r="H417" s="202">
        <f t="shared" si="128"/>
        <v>9.9255583126550864</v>
      </c>
      <c r="I417" s="56"/>
      <c r="J417" s="56"/>
      <c r="K417" s="63"/>
      <c r="L417" s="90"/>
      <c r="M417" s="143"/>
      <c r="N417" s="219">
        <f t="shared" si="129"/>
        <v>9.9255583126550864</v>
      </c>
      <c r="O417" s="144"/>
      <c r="Q417" s="10"/>
      <c r="R417" s="25"/>
      <c r="T417" s="10"/>
      <c r="U417" s="25"/>
      <c r="W417" s="10"/>
      <c r="X417" s="25"/>
      <c r="Z417" s="10"/>
      <c r="AA417" s="25"/>
      <c r="AC417" s="10"/>
      <c r="AD417" s="25"/>
      <c r="AF417" s="10"/>
      <c r="AG417" s="25"/>
      <c r="AI417" s="10"/>
      <c r="AJ417" s="25"/>
      <c r="AL417" s="10"/>
      <c r="AM417" s="25"/>
      <c r="AO417" s="25">
        <f t="shared" si="130"/>
        <v>0</v>
      </c>
      <c r="AP417" s="25">
        <f t="shared" si="131"/>
        <v>9.9255583126550864</v>
      </c>
    </row>
    <row r="418" spans="1:42" ht="15.75">
      <c r="A418" s="11"/>
      <c r="B418" s="148" t="s">
        <v>1083</v>
      </c>
      <c r="C418" s="178" t="s">
        <v>1084</v>
      </c>
      <c r="D418" s="147" t="s">
        <v>492</v>
      </c>
      <c r="E418" s="150">
        <v>1</v>
      </c>
      <c r="F418" s="151">
        <v>600</v>
      </c>
      <c r="G418" s="206">
        <f t="shared" si="127"/>
        <v>600</v>
      </c>
      <c r="H418" s="202">
        <f t="shared" si="128"/>
        <v>148.8833746898263</v>
      </c>
      <c r="I418" s="51"/>
      <c r="J418" s="51"/>
      <c r="K418" s="52"/>
      <c r="L418" s="65"/>
      <c r="M418" s="143"/>
      <c r="N418" s="219">
        <f t="shared" si="129"/>
        <v>148.8833746898263</v>
      </c>
      <c r="O418" s="157"/>
      <c r="Q418" s="9"/>
      <c r="R418" s="25"/>
      <c r="T418" s="9"/>
      <c r="U418" s="25"/>
      <c r="W418" s="9"/>
      <c r="X418" s="25"/>
      <c r="Z418" s="9"/>
      <c r="AA418" s="25"/>
      <c r="AC418" s="9"/>
      <c r="AD418" s="25"/>
      <c r="AF418" s="9"/>
      <c r="AG418" s="25"/>
      <c r="AI418" s="9"/>
      <c r="AJ418" s="25"/>
      <c r="AL418" s="9"/>
      <c r="AM418" s="25"/>
      <c r="AO418" s="25">
        <f t="shared" si="130"/>
        <v>0</v>
      </c>
      <c r="AP418" s="25">
        <f t="shared" si="131"/>
        <v>148.8833746898263</v>
      </c>
    </row>
    <row r="419" spans="1:42" ht="15.75">
      <c r="A419" s="11"/>
      <c r="B419" s="148" t="s">
        <v>1085</v>
      </c>
      <c r="C419" s="310" t="s">
        <v>1086</v>
      </c>
      <c r="D419" s="147" t="s">
        <v>492</v>
      </c>
      <c r="E419" s="281">
        <v>2</v>
      </c>
      <c r="F419" s="282">
        <v>90</v>
      </c>
      <c r="G419" s="206">
        <f t="shared" si="127"/>
        <v>180</v>
      </c>
      <c r="H419" s="202">
        <f t="shared" si="128"/>
        <v>44.665012406947888</v>
      </c>
      <c r="I419" s="80"/>
      <c r="J419" s="80"/>
      <c r="K419" s="79"/>
      <c r="L419" s="416"/>
      <c r="M419" s="51"/>
      <c r="N419" s="219">
        <f t="shared" si="129"/>
        <v>44.665012406947888</v>
      </c>
      <c r="O419" s="283"/>
      <c r="Q419" s="9"/>
      <c r="R419" s="25"/>
      <c r="T419" s="9"/>
      <c r="U419" s="25"/>
      <c r="W419" s="9"/>
      <c r="X419" s="25"/>
      <c r="Z419" s="9"/>
      <c r="AA419" s="25"/>
      <c r="AC419" s="9"/>
      <c r="AD419" s="25"/>
      <c r="AF419" s="9"/>
      <c r="AG419" s="25"/>
      <c r="AI419" s="9"/>
      <c r="AJ419" s="25"/>
      <c r="AL419" s="9"/>
      <c r="AM419" s="25"/>
      <c r="AO419" s="25">
        <f t="shared" si="130"/>
        <v>0</v>
      </c>
      <c r="AP419" s="25">
        <f t="shared" si="131"/>
        <v>44.665012406947888</v>
      </c>
    </row>
    <row r="420" spans="1:42" ht="15.75">
      <c r="A420" s="11"/>
      <c r="B420" s="148" t="s">
        <v>1087</v>
      </c>
      <c r="C420" s="310" t="s">
        <v>1088</v>
      </c>
      <c r="D420" s="147" t="s">
        <v>492</v>
      </c>
      <c r="E420" s="281">
        <v>2</v>
      </c>
      <c r="F420" s="282">
        <v>120</v>
      </c>
      <c r="G420" s="206">
        <f t="shared" si="127"/>
        <v>240</v>
      </c>
      <c r="H420" s="202">
        <f t="shared" si="128"/>
        <v>59.553349875930515</v>
      </c>
      <c r="I420" s="80"/>
      <c r="J420" s="80"/>
      <c r="K420" s="79"/>
      <c r="L420" s="416"/>
      <c r="M420" s="51"/>
      <c r="N420" s="219">
        <f t="shared" si="129"/>
        <v>59.553349875930515</v>
      </c>
      <c r="O420" s="283"/>
      <c r="Q420" s="9"/>
      <c r="R420" s="25"/>
      <c r="T420" s="9"/>
      <c r="U420" s="25"/>
      <c r="W420" s="9"/>
      <c r="X420" s="25"/>
      <c r="Z420" s="9"/>
      <c r="AA420" s="25"/>
      <c r="AC420" s="9"/>
      <c r="AD420" s="25"/>
      <c r="AF420" s="9"/>
      <c r="AG420" s="25"/>
      <c r="AI420" s="9"/>
      <c r="AJ420" s="25"/>
      <c r="AL420" s="9"/>
      <c r="AM420" s="25"/>
      <c r="AO420" s="25">
        <f t="shared" si="130"/>
        <v>0</v>
      </c>
      <c r="AP420" s="25">
        <f t="shared" si="131"/>
        <v>59.553349875930515</v>
      </c>
    </row>
    <row r="421" spans="1:42" ht="15.75">
      <c r="A421" s="11"/>
      <c r="B421" s="148" t="s">
        <v>1089</v>
      </c>
      <c r="C421" s="310" t="s">
        <v>1090</v>
      </c>
      <c r="D421" s="147" t="s">
        <v>492</v>
      </c>
      <c r="E421" s="281">
        <v>1</v>
      </c>
      <c r="F421" s="282">
        <v>440</v>
      </c>
      <c r="G421" s="206">
        <f t="shared" si="127"/>
        <v>440</v>
      </c>
      <c r="H421" s="202">
        <f t="shared" si="128"/>
        <v>109.18114143920594</v>
      </c>
      <c r="I421" s="80"/>
      <c r="J421" s="80"/>
      <c r="K421" s="79"/>
      <c r="L421" s="416"/>
      <c r="M421" s="51"/>
      <c r="N421" s="219">
        <f t="shared" si="129"/>
        <v>109.18114143920594</v>
      </c>
      <c r="O421" s="283"/>
      <c r="Q421" s="9"/>
      <c r="R421" s="25"/>
      <c r="T421" s="9"/>
      <c r="U421" s="25"/>
      <c r="W421" s="9"/>
      <c r="X421" s="25"/>
      <c r="Z421" s="9"/>
      <c r="AA421" s="25"/>
      <c r="AC421" s="9"/>
      <c r="AD421" s="25"/>
      <c r="AF421" s="9"/>
      <c r="AG421" s="25"/>
      <c r="AI421" s="9"/>
      <c r="AJ421" s="25"/>
      <c r="AL421" s="9"/>
      <c r="AM421" s="25"/>
      <c r="AO421" s="25">
        <f t="shared" si="130"/>
        <v>0</v>
      </c>
      <c r="AP421" s="25">
        <f t="shared" si="131"/>
        <v>109.18114143920594</v>
      </c>
    </row>
    <row r="422" spans="1:42" ht="15.75">
      <c r="B422" s="148" t="s">
        <v>1091</v>
      </c>
      <c r="C422" s="310" t="s">
        <v>1092</v>
      </c>
      <c r="D422" s="147" t="s">
        <v>492</v>
      </c>
      <c r="E422" s="281">
        <v>5</v>
      </c>
      <c r="F422" s="282">
        <v>17</v>
      </c>
      <c r="G422" s="206">
        <f t="shared" si="127"/>
        <v>85</v>
      </c>
      <c r="H422" s="202">
        <f t="shared" si="128"/>
        <v>21.091811414392058</v>
      </c>
      <c r="I422" s="80"/>
      <c r="J422" s="80"/>
      <c r="K422" s="79"/>
      <c r="L422" s="416"/>
      <c r="M422" s="51"/>
      <c r="N422" s="219">
        <f t="shared" si="129"/>
        <v>21.091811414392058</v>
      </c>
      <c r="O422" s="283"/>
      <c r="Q422" s="9"/>
      <c r="R422" s="25"/>
      <c r="T422" s="9"/>
      <c r="U422" s="25"/>
      <c r="W422" s="9"/>
      <c r="X422" s="25"/>
      <c r="Z422" s="9"/>
      <c r="AA422" s="25"/>
      <c r="AC422" s="9"/>
      <c r="AD422" s="25"/>
      <c r="AF422" s="9"/>
      <c r="AG422" s="25"/>
      <c r="AI422" s="9"/>
      <c r="AJ422" s="25"/>
      <c r="AL422" s="9"/>
      <c r="AM422" s="25"/>
      <c r="AO422" s="25">
        <f t="shared" si="130"/>
        <v>0</v>
      </c>
      <c r="AP422" s="25">
        <f t="shared" si="131"/>
        <v>21.091811414392058</v>
      </c>
    </row>
    <row r="423" spans="1:42" ht="15.75">
      <c r="B423" s="148" t="s">
        <v>1093</v>
      </c>
      <c r="C423" s="310" t="s">
        <v>1094</v>
      </c>
      <c r="D423" s="147" t="s">
        <v>492</v>
      </c>
      <c r="E423" s="281">
        <v>6</v>
      </c>
      <c r="F423" s="282">
        <v>95</v>
      </c>
      <c r="G423" s="206">
        <f t="shared" si="127"/>
        <v>570</v>
      </c>
      <c r="H423" s="202">
        <f t="shared" si="128"/>
        <v>141.43920595533498</v>
      </c>
      <c r="I423" s="80"/>
      <c r="J423" s="80"/>
      <c r="K423" s="79"/>
      <c r="L423" s="416"/>
      <c r="M423" s="51"/>
      <c r="N423" s="219">
        <f t="shared" si="129"/>
        <v>141.43920595533498</v>
      </c>
      <c r="O423" s="283"/>
      <c r="Q423" s="9"/>
      <c r="R423" s="25"/>
      <c r="T423" s="9"/>
      <c r="U423" s="25"/>
      <c r="W423" s="9"/>
      <c r="X423" s="25"/>
      <c r="Z423" s="9"/>
      <c r="AA423" s="25"/>
      <c r="AC423" s="9"/>
      <c r="AD423" s="25"/>
      <c r="AF423" s="9"/>
      <c r="AG423" s="25"/>
      <c r="AI423" s="9"/>
      <c r="AJ423" s="25"/>
      <c r="AL423" s="9"/>
      <c r="AM423" s="25"/>
      <c r="AO423" s="25">
        <f t="shared" si="130"/>
        <v>0</v>
      </c>
      <c r="AP423" s="25">
        <f t="shared" si="131"/>
        <v>141.43920595533498</v>
      </c>
    </row>
    <row r="424" spans="1:42" ht="15.75">
      <c r="B424" s="148" t="s">
        <v>1095</v>
      </c>
      <c r="C424" s="310" t="s">
        <v>1096</v>
      </c>
      <c r="D424" s="147" t="s">
        <v>492</v>
      </c>
      <c r="E424" s="281">
        <v>5</v>
      </c>
      <c r="F424" s="282">
        <v>35</v>
      </c>
      <c r="G424" s="206">
        <f t="shared" si="127"/>
        <v>175</v>
      </c>
      <c r="H424" s="202">
        <f t="shared" si="128"/>
        <v>43.424317617866002</v>
      </c>
      <c r="I424" s="80"/>
      <c r="J424" s="80"/>
      <c r="K424" s="79"/>
      <c r="L424" s="416"/>
      <c r="M424" s="51"/>
      <c r="N424" s="219">
        <f t="shared" si="129"/>
        <v>43.424317617866002</v>
      </c>
      <c r="O424" s="283"/>
      <c r="Q424" s="9"/>
      <c r="R424" s="25"/>
      <c r="T424" s="9"/>
      <c r="U424" s="25"/>
      <c r="W424" s="9"/>
      <c r="X424" s="25"/>
      <c r="Z424" s="9"/>
      <c r="AA424" s="25"/>
      <c r="AC424" s="9"/>
      <c r="AD424" s="25"/>
      <c r="AF424" s="9"/>
      <c r="AG424" s="25"/>
      <c r="AI424" s="9"/>
      <c r="AJ424" s="25"/>
      <c r="AL424" s="9"/>
      <c r="AM424" s="25"/>
      <c r="AO424" s="25">
        <f t="shared" si="130"/>
        <v>0</v>
      </c>
      <c r="AP424" s="25">
        <f t="shared" si="131"/>
        <v>43.424317617866002</v>
      </c>
    </row>
    <row r="425" spans="1:42" ht="15.75">
      <c r="B425" s="148" t="s">
        <v>1097</v>
      </c>
      <c r="C425" s="310" t="s">
        <v>1098</v>
      </c>
      <c r="D425" s="147" t="s">
        <v>492</v>
      </c>
      <c r="E425" s="281">
        <v>4</v>
      </c>
      <c r="F425" s="282">
        <v>40</v>
      </c>
      <c r="G425" s="206">
        <f t="shared" si="127"/>
        <v>160</v>
      </c>
      <c r="H425" s="202">
        <f t="shared" si="128"/>
        <v>39.702233250620345</v>
      </c>
      <c r="I425" s="80"/>
      <c r="J425" s="80"/>
      <c r="K425" s="79"/>
      <c r="L425" s="416"/>
      <c r="M425" s="51"/>
      <c r="N425" s="219">
        <f t="shared" si="129"/>
        <v>39.702233250620345</v>
      </c>
      <c r="O425" s="283"/>
      <c r="Q425" s="9"/>
      <c r="R425" s="25"/>
      <c r="T425" s="9"/>
      <c r="U425" s="25"/>
      <c r="W425" s="9"/>
      <c r="X425" s="25"/>
      <c r="Z425" s="9"/>
      <c r="AA425" s="25"/>
      <c r="AC425" s="9"/>
      <c r="AD425" s="25"/>
      <c r="AF425" s="9"/>
      <c r="AG425" s="25"/>
      <c r="AI425" s="9"/>
      <c r="AJ425" s="25"/>
      <c r="AL425" s="9"/>
      <c r="AM425" s="25"/>
      <c r="AO425" s="25">
        <f t="shared" si="130"/>
        <v>0</v>
      </c>
      <c r="AP425" s="25">
        <f t="shared" si="131"/>
        <v>39.702233250620345</v>
      </c>
    </row>
    <row r="426" spans="1:42" ht="15.75">
      <c r="B426" s="148" t="s">
        <v>1099</v>
      </c>
      <c r="C426" s="310" t="s">
        <v>1100</v>
      </c>
      <c r="D426" s="147" t="s">
        <v>492</v>
      </c>
      <c r="E426" s="281">
        <v>1</v>
      </c>
      <c r="F426" s="282">
        <v>230</v>
      </c>
      <c r="G426" s="206">
        <f t="shared" si="127"/>
        <v>230</v>
      </c>
      <c r="H426" s="202">
        <f t="shared" si="128"/>
        <v>57.071960297766744</v>
      </c>
      <c r="I426" s="80"/>
      <c r="J426" s="80"/>
      <c r="K426" s="79"/>
      <c r="L426" s="416"/>
      <c r="M426" s="51"/>
      <c r="N426" s="219">
        <f t="shared" si="129"/>
        <v>57.071960297766744</v>
      </c>
      <c r="O426" s="283"/>
      <c r="Q426" s="9"/>
      <c r="R426" s="25"/>
      <c r="T426" s="9"/>
      <c r="U426" s="25"/>
      <c r="W426" s="9"/>
      <c r="X426" s="25"/>
      <c r="Z426" s="9"/>
      <c r="AA426" s="25"/>
      <c r="AC426" s="9"/>
      <c r="AD426" s="25"/>
      <c r="AF426" s="9"/>
      <c r="AG426" s="25"/>
      <c r="AI426" s="9"/>
      <c r="AJ426" s="25"/>
      <c r="AL426" s="9"/>
      <c r="AM426" s="25"/>
      <c r="AO426" s="25">
        <f t="shared" si="130"/>
        <v>0</v>
      </c>
      <c r="AP426" s="25">
        <f t="shared" si="131"/>
        <v>57.071960297766744</v>
      </c>
    </row>
    <row r="427" spans="1:42" ht="15.75">
      <c r="B427" s="148" t="s">
        <v>1101</v>
      </c>
      <c r="C427" s="310" t="s">
        <v>1102</v>
      </c>
      <c r="D427" s="147" t="s">
        <v>492</v>
      </c>
      <c r="E427" s="281">
        <v>1</v>
      </c>
      <c r="F427" s="282">
        <v>50</v>
      </c>
      <c r="G427" s="206">
        <f t="shared" si="127"/>
        <v>50</v>
      </c>
      <c r="H427" s="202">
        <f t="shared" si="128"/>
        <v>12.406947890818858</v>
      </c>
      <c r="I427" s="80"/>
      <c r="J427" s="80"/>
      <c r="K427" s="79"/>
      <c r="L427" s="416"/>
      <c r="M427" s="51"/>
      <c r="N427" s="219">
        <f t="shared" si="129"/>
        <v>12.406947890818858</v>
      </c>
      <c r="O427" s="283"/>
      <c r="Q427" s="9"/>
      <c r="R427" s="25"/>
      <c r="T427" s="9"/>
      <c r="U427" s="25"/>
      <c r="W427" s="9"/>
      <c r="X427" s="25"/>
      <c r="Z427" s="9"/>
      <c r="AA427" s="25"/>
      <c r="AC427" s="9"/>
      <c r="AD427" s="25"/>
      <c r="AF427" s="9"/>
      <c r="AG427" s="25"/>
      <c r="AI427" s="9"/>
      <c r="AJ427" s="25"/>
      <c r="AL427" s="9"/>
      <c r="AM427" s="25"/>
      <c r="AO427" s="25">
        <f t="shared" si="130"/>
        <v>0</v>
      </c>
      <c r="AP427" s="25">
        <f t="shared" si="131"/>
        <v>12.406947890818858</v>
      </c>
    </row>
    <row r="428" spans="1:42" ht="15.75">
      <c r="B428" s="277" t="s">
        <v>1103</v>
      </c>
      <c r="C428" s="278" t="s">
        <v>1104</v>
      </c>
      <c r="D428" s="311"/>
      <c r="E428" s="311"/>
      <c r="F428" s="311"/>
      <c r="G428" s="311"/>
      <c r="H428" s="72"/>
      <c r="I428" s="72"/>
      <c r="J428" s="72"/>
      <c r="K428" s="72"/>
      <c r="L428" s="72"/>
      <c r="M428" s="72"/>
      <c r="N428" s="72"/>
      <c r="O428" s="234"/>
      <c r="Q428" s="9"/>
      <c r="R428" s="34">
        <f>SUM(R429:R433)</f>
        <v>0</v>
      </c>
      <c r="T428" s="9"/>
      <c r="U428" s="35">
        <f>SUM(U429:U433)</f>
        <v>0</v>
      </c>
      <c r="W428" s="9"/>
      <c r="X428" s="35">
        <f>SUM(X429:X433)</f>
        <v>0</v>
      </c>
      <c r="Z428" s="9"/>
      <c r="AA428" s="35">
        <f>SUM(AA429:AA433)</f>
        <v>0</v>
      </c>
      <c r="AC428" s="9"/>
      <c r="AD428" s="34">
        <f>SUM(AD429:AD433)</f>
        <v>0</v>
      </c>
      <c r="AF428" s="9"/>
      <c r="AG428" s="34">
        <f>SUM(AG429:AG433)</f>
        <v>0</v>
      </c>
      <c r="AI428" s="9"/>
      <c r="AJ428" s="34">
        <f>SUM(AJ429:AJ433)</f>
        <v>0</v>
      </c>
      <c r="AL428" s="9"/>
      <c r="AM428" s="34">
        <f>SUM(AM429:AM433)</f>
        <v>0</v>
      </c>
      <c r="AO428" s="35">
        <f>SUM(AO429:AO433)</f>
        <v>0</v>
      </c>
      <c r="AP428" s="35">
        <f>SUM(AP429:AP433)</f>
        <v>277.91563275434243</v>
      </c>
    </row>
    <row r="429" spans="1:42" ht="15.75">
      <c r="B429" s="148" t="s">
        <v>1105</v>
      </c>
      <c r="C429" s="310" t="s">
        <v>1092</v>
      </c>
      <c r="D429" s="147" t="s">
        <v>492</v>
      </c>
      <c r="E429" s="281">
        <v>5</v>
      </c>
      <c r="F429" s="282">
        <v>17</v>
      </c>
      <c r="G429" s="206">
        <f>E429*F429</f>
        <v>85</v>
      </c>
      <c r="H429" s="202">
        <f>G429/$A$5</f>
        <v>21.091811414392058</v>
      </c>
      <c r="I429" s="80"/>
      <c r="J429" s="80"/>
      <c r="K429" s="79"/>
      <c r="L429" s="416"/>
      <c r="M429" s="51"/>
      <c r="N429" s="263">
        <f>H429+M429</f>
        <v>21.091811414392058</v>
      </c>
      <c r="O429" s="283"/>
      <c r="Q429" s="9"/>
      <c r="R429" s="25"/>
      <c r="T429" s="9"/>
      <c r="U429" s="25"/>
      <c r="W429" s="9"/>
      <c r="X429" s="25"/>
      <c r="Z429" s="9"/>
      <c r="AA429" s="25"/>
      <c r="AC429" s="9"/>
      <c r="AD429" s="25"/>
      <c r="AF429" s="9"/>
      <c r="AG429" s="25"/>
      <c r="AI429" s="9"/>
      <c r="AJ429" s="25"/>
      <c r="AL429" s="9"/>
      <c r="AM429" s="25"/>
      <c r="AO429" s="25">
        <f>+R429+U429+X429+AA429+AD429+AG429+AJ429+AM429</f>
        <v>0</v>
      </c>
      <c r="AP429" s="25">
        <f>+N429-AO429</f>
        <v>21.091811414392058</v>
      </c>
    </row>
    <row r="430" spans="1:42" ht="15.75">
      <c r="B430" s="148" t="s">
        <v>1106</v>
      </c>
      <c r="C430" s="310" t="s">
        <v>1096</v>
      </c>
      <c r="D430" s="147" t="s">
        <v>492</v>
      </c>
      <c r="E430" s="281">
        <v>2</v>
      </c>
      <c r="F430" s="282">
        <v>35</v>
      </c>
      <c r="G430" s="206">
        <f>E430*F430</f>
        <v>70</v>
      </c>
      <c r="H430" s="202">
        <f>G430/$A$5</f>
        <v>17.369727047146402</v>
      </c>
      <c r="I430" s="80"/>
      <c r="J430" s="80"/>
      <c r="K430" s="79"/>
      <c r="L430" s="416"/>
      <c r="M430" s="51"/>
      <c r="N430" s="219">
        <f>H430+M430</f>
        <v>17.369727047146402</v>
      </c>
      <c r="O430" s="283"/>
      <c r="Q430" s="9"/>
      <c r="R430" s="25"/>
      <c r="T430" s="9"/>
      <c r="U430" s="25"/>
      <c r="W430" s="9"/>
      <c r="X430" s="25"/>
      <c r="Z430" s="9"/>
      <c r="AA430" s="25"/>
      <c r="AC430" s="9"/>
      <c r="AD430" s="25"/>
      <c r="AF430" s="9"/>
      <c r="AG430" s="25"/>
      <c r="AI430" s="9"/>
      <c r="AJ430" s="25"/>
      <c r="AL430" s="9"/>
      <c r="AM430" s="25"/>
      <c r="AO430" s="25">
        <f>+R430+U430+X430+AA430+AD430+AG430+AJ430+AM430</f>
        <v>0</v>
      </c>
      <c r="AP430" s="25">
        <f>+N430-AO430</f>
        <v>17.369727047146402</v>
      </c>
    </row>
    <row r="431" spans="1:42" ht="15.75">
      <c r="B431" s="148" t="s">
        <v>1107</v>
      </c>
      <c r="C431" s="310" t="s">
        <v>1108</v>
      </c>
      <c r="D431" s="147" t="s">
        <v>492</v>
      </c>
      <c r="E431" s="281">
        <v>1</v>
      </c>
      <c r="F431" s="282">
        <v>55</v>
      </c>
      <c r="G431" s="206">
        <f>E431*F431</f>
        <v>55</v>
      </c>
      <c r="H431" s="202">
        <f>G431/$A$5</f>
        <v>13.647642679900743</v>
      </c>
      <c r="I431" s="80"/>
      <c r="J431" s="80"/>
      <c r="K431" s="79"/>
      <c r="L431" s="416"/>
      <c r="M431" s="51"/>
      <c r="N431" s="219">
        <f>H431+M431</f>
        <v>13.647642679900743</v>
      </c>
      <c r="O431" s="283"/>
      <c r="Q431" s="9"/>
      <c r="R431" s="25"/>
      <c r="T431" s="9"/>
      <c r="U431" s="25"/>
      <c r="W431" s="9"/>
      <c r="X431" s="25"/>
      <c r="Z431" s="9"/>
      <c r="AA431" s="25"/>
      <c r="AC431" s="9"/>
      <c r="AD431" s="25"/>
      <c r="AF431" s="9"/>
      <c r="AG431" s="25"/>
      <c r="AI431" s="9"/>
      <c r="AJ431" s="25"/>
      <c r="AL431" s="9"/>
      <c r="AM431" s="25"/>
      <c r="AO431" s="25">
        <f>+R431+U431+X431+AA431+AD431+AG431+AJ431+AM431</f>
        <v>0</v>
      </c>
      <c r="AP431" s="25">
        <f>+N431-AO431</f>
        <v>13.647642679900743</v>
      </c>
    </row>
    <row r="432" spans="1:42" ht="15.75">
      <c r="B432" s="148" t="s">
        <v>1109</v>
      </c>
      <c r="C432" s="310" t="s">
        <v>1110</v>
      </c>
      <c r="D432" s="147" t="s">
        <v>492</v>
      </c>
      <c r="E432" s="281">
        <v>1</v>
      </c>
      <c r="F432" s="282">
        <v>490</v>
      </c>
      <c r="G432" s="206">
        <f>E432*F432</f>
        <v>490</v>
      </c>
      <c r="H432" s="202">
        <f>G432/$A$5</f>
        <v>121.5880893300248</v>
      </c>
      <c r="I432" s="80"/>
      <c r="J432" s="80"/>
      <c r="K432" s="79"/>
      <c r="L432" s="416"/>
      <c r="M432" s="51"/>
      <c r="N432" s="219">
        <f>H432+M432</f>
        <v>121.5880893300248</v>
      </c>
      <c r="O432" s="283"/>
      <c r="Q432" s="9"/>
      <c r="R432" s="25"/>
      <c r="T432" s="9"/>
      <c r="U432" s="25"/>
      <c r="W432" s="9"/>
      <c r="X432" s="25"/>
      <c r="Z432" s="9"/>
      <c r="AA432" s="25"/>
      <c r="AC432" s="9"/>
      <c r="AD432" s="25"/>
      <c r="AF432" s="9"/>
      <c r="AG432" s="25"/>
      <c r="AI432" s="9"/>
      <c r="AJ432" s="25"/>
      <c r="AL432" s="9"/>
      <c r="AM432" s="25"/>
      <c r="AO432" s="25">
        <f>+R432+U432+X432+AA432+AD432+AG432+AJ432+AM432</f>
        <v>0</v>
      </c>
      <c r="AP432" s="25">
        <f>+N432-AO432</f>
        <v>121.5880893300248</v>
      </c>
    </row>
    <row r="433" spans="2:44" ht="15.75">
      <c r="B433" s="148" t="s">
        <v>1111</v>
      </c>
      <c r="C433" s="310" t="s">
        <v>1112</v>
      </c>
      <c r="D433" s="147" t="s">
        <v>492</v>
      </c>
      <c r="E433" s="281">
        <v>7</v>
      </c>
      <c r="F433" s="282">
        <v>60</v>
      </c>
      <c r="G433" s="206">
        <f>E433*F433</f>
        <v>420</v>
      </c>
      <c r="H433" s="202">
        <f>G433/$A$5</f>
        <v>104.2183622828784</v>
      </c>
      <c r="I433" s="80"/>
      <c r="J433" s="80"/>
      <c r="K433" s="79"/>
      <c r="L433" s="416"/>
      <c r="M433" s="51"/>
      <c r="N433" s="219">
        <f>H433+M433</f>
        <v>104.2183622828784</v>
      </c>
      <c r="O433" s="283"/>
      <c r="Q433" s="9"/>
      <c r="R433" s="25"/>
      <c r="T433" s="9"/>
      <c r="U433" s="25"/>
      <c r="W433" s="9"/>
      <c r="X433" s="25"/>
      <c r="Z433" s="9"/>
      <c r="AA433" s="25"/>
      <c r="AC433" s="9"/>
      <c r="AD433" s="25"/>
      <c r="AF433" s="9"/>
      <c r="AG433" s="25"/>
      <c r="AI433" s="9"/>
      <c r="AJ433" s="25"/>
      <c r="AL433" s="9"/>
      <c r="AM433" s="25"/>
      <c r="AO433" s="25">
        <f>+R433+U433+X433+AA433+AD433+AG433+AJ433+AM433</f>
        <v>0</v>
      </c>
      <c r="AP433" s="25">
        <f>+N433-AO433</f>
        <v>104.2183622828784</v>
      </c>
    </row>
    <row r="434" spans="2:44" ht="15.75">
      <c r="B434" s="75" t="s">
        <v>1113</v>
      </c>
      <c r="C434" s="1239" t="s">
        <v>1114</v>
      </c>
      <c r="D434" s="1239"/>
      <c r="E434" s="1239"/>
      <c r="F434" s="1239"/>
      <c r="G434" s="1239"/>
      <c r="H434" s="1239"/>
      <c r="I434" s="1239"/>
      <c r="J434" s="1239"/>
      <c r="K434" s="1239"/>
      <c r="L434" s="1239"/>
      <c r="M434" s="1239"/>
      <c r="N434" s="1239"/>
      <c r="O434" s="1239"/>
      <c r="Q434" s="9"/>
      <c r="R434" s="77">
        <f>SUM(R435:R437)</f>
        <v>0</v>
      </c>
      <c r="T434" s="9"/>
      <c r="U434" s="78">
        <f>SUM(U435:U437)</f>
        <v>0</v>
      </c>
      <c r="W434" s="9"/>
      <c r="X434" s="78">
        <f>SUM(X435:X437)</f>
        <v>0</v>
      </c>
      <c r="Z434" s="9"/>
      <c r="AA434" s="78">
        <f>SUM(AA435:AA437)</f>
        <v>0</v>
      </c>
      <c r="AC434" s="9"/>
      <c r="AD434" s="77">
        <f>SUM(AD435:AD437)</f>
        <v>0</v>
      </c>
      <c r="AF434" s="9"/>
      <c r="AG434" s="77">
        <f>SUM(AG435:AG437)</f>
        <v>0</v>
      </c>
      <c r="AI434" s="9"/>
      <c r="AJ434" s="77">
        <f>SUM(AJ435:AJ437)</f>
        <v>0</v>
      </c>
      <c r="AL434" s="9"/>
      <c r="AM434" s="77">
        <f>SUM(AM435:AM437)</f>
        <v>0</v>
      </c>
      <c r="AO434" s="78">
        <f>SUM(AO435:AO437)</f>
        <v>0</v>
      </c>
      <c r="AP434" s="78">
        <f>SUM(AP435:AP437)</f>
        <v>446.65012406947886</v>
      </c>
    </row>
    <row r="435" spans="2:44" ht="15.75">
      <c r="B435" s="156" t="s">
        <v>1115</v>
      </c>
      <c r="C435" s="312" t="s">
        <v>1116</v>
      </c>
      <c r="D435" s="161"/>
      <c r="E435" s="313"/>
      <c r="F435" s="314"/>
      <c r="G435" s="208"/>
      <c r="H435" s="235"/>
      <c r="I435" s="152" t="s">
        <v>1117</v>
      </c>
      <c r="J435" s="313">
        <v>1</v>
      </c>
      <c r="K435" s="314">
        <v>350</v>
      </c>
      <c r="L435" s="315">
        <f>J435*K435</f>
        <v>350</v>
      </c>
      <c r="M435" s="316">
        <f>L435/$A$5</f>
        <v>86.848635235732004</v>
      </c>
      <c r="N435" s="181">
        <f>H435+M435</f>
        <v>86.848635235732004</v>
      </c>
      <c r="O435" s="283"/>
      <c r="Q435" s="9"/>
      <c r="R435" s="25"/>
      <c r="T435" s="9"/>
      <c r="U435" s="25"/>
      <c r="W435" s="9"/>
      <c r="X435" s="25"/>
      <c r="Z435" s="9"/>
      <c r="AA435" s="25"/>
      <c r="AC435" s="9"/>
      <c r="AD435" s="25"/>
      <c r="AF435" s="9"/>
      <c r="AG435" s="25"/>
      <c r="AI435" s="9"/>
      <c r="AJ435" s="25"/>
      <c r="AL435" s="9"/>
      <c r="AM435" s="25"/>
      <c r="AO435" s="25">
        <f>+R435+U435+X435+AA435+AD435+AG435+AJ435+AM435</f>
        <v>0</v>
      </c>
      <c r="AP435" s="25">
        <f>+N435-AO435</f>
        <v>86.848635235732004</v>
      </c>
    </row>
    <row r="436" spans="2:44" ht="15.75">
      <c r="B436" s="156" t="s">
        <v>1118</v>
      </c>
      <c r="C436" s="312" t="s">
        <v>1119</v>
      </c>
      <c r="D436" s="161"/>
      <c r="E436" s="313"/>
      <c r="F436" s="314"/>
      <c r="G436" s="208"/>
      <c r="H436" s="235"/>
      <c r="I436" s="161" t="s">
        <v>1117</v>
      </c>
      <c r="J436" s="313">
        <v>1</v>
      </c>
      <c r="K436" s="314">
        <v>450</v>
      </c>
      <c r="L436" s="246">
        <f>J436*K436</f>
        <v>450</v>
      </c>
      <c r="M436" s="316">
        <f>L436/$A$5</f>
        <v>111.66253101736972</v>
      </c>
      <c r="N436" s="181">
        <f>H436+M436</f>
        <v>111.66253101736972</v>
      </c>
      <c r="O436" s="283"/>
      <c r="Q436" s="9"/>
      <c r="R436" s="25"/>
      <c r="T436" s="9"/>
      <c r="U436" s="25"/>
      <c r="W436" s="9"/>
      <c r="X436" s="25"/>
      <c r="Z436" s="9"/>
      <c r="AA436" s="25"/>
      <c r="AC436" s="9"/>
      <c r="AD436" s="25"/>
      <c r="AF436" s="9"/>
      <c r="AG436" s="25"/>
      <c r="AI436" s="9"/>
      <c r="AJ436" s="25"/>
      <c r="AL436" s="9"/>
      <c r="AM436" s="25"/>
      <c r="AO436" s="25">
        <f>+R436+U436+X436+AA436+AD436+AG436+AJ436+AM436</f>
        <v>0</v>
      </c>
      <c r="AP436" s="25">
        <f>+N436-AO436</f>
        <v>111.66253101736972</v>
      </c>
    </row>
    <row r="437" spans="2:44" ht="15.75">
      <c r="B437" s="156" t="s">
        <v>1120</v>
      </c>
      <c r="C437" s="312" t="s">
        <v>1121</v>
      </c>
      <c r="D437" s="161"/>
      <c r="E437" s="313"/>
      <c r="F437" s="314"/>
      <c r="G437" s="208"/>
      <c r="H437" s="235"/>
      <c r="I437" s="161" t="s">
        <v>1117</v>
      </c>
      <c r="J437" s="152">
        <v>1</v>
      </c>
      <c r="K437" s="156">
        <v>1000</v>
      </c>
      <c r="L437" s="208">
        <f>J437*K437</f>
        <v>1000</v>
      </c>
      <c r="M437" s="316">
        <f>L437/$A$5</f>
        <v>248.13895781637714</v>
      </c>
      <c r="N437" s="181">
        <f>H437+M437</f>
        <v>248.13895781637714</v>
      </c>
      <c r="O437" s="283"/>
      <c r="Q437" s="9"/>
      <c r="R437" s="25"/>
      <c r="T437" s="9"/>
      <c r="U437" s="25"/>
      <c r="W437" s="9"/>
      <c r="X437" s="25"/>
      <c r="Z437" s="9"/>
      <c r="AA437" s="25"/>
      <c r="AC437" s="9"/>
      <c r="AD437" s="25"/>
      <c r="AF437" s="9"/>
      <c r="AG437" s="25"/>
      <c r="AI437" s="9"/>
      <c r="AJ437" s="25"/>
      <c r="AL437" s="9"/>
      <c r="AM437" s="25"/>
      <c r="AO437" s="25">
        <f>+R437+U437+X437+AA437+AD437+AG437+AJ437+AM437</f>
        <v>0</v>
      </c>
      <c r="AP437" s="25">
        <f>+N437-AO437</f>
        <v>248.13895781637714</v>
      </c>
    </row>
    <row r="438" spans="2:44" ht="15.75">
      <c r="B438" s="1234" t="s">
        <v>1122</v>
      </c>
      <c r="C438" s="1234"/>
      <c r="D438" s="1235" t="s">
        <v>475</v>
      </c>
      <c r="E438" s="1235"/>
      <c r="F438" s="1235"/>
      <c r="G438" s="82">
        <f>SUM(G56:G437)</f>
        <v>134437.5</v>
      </c>
      <c r="H438" s="99">
        <f>SUM(H58:H437)</f>
        <v>33359.181141439229</v>
      </c>
      <c r="I438" s="1235" t="s">
        <v>476</v>
      </c>
      <c r="J438" s="1235"/>
      <c r="K438" s="1235"/>
      <c r="L438" s="83">
        <f>SUM(L58:L437)</f>
        <v>216962.9</v>
      </c>
      <c r="M438" s="191">
        <f>SUM(M58:M437)</f>
        <v>54448.396508941565</v>
      </c>
      <c r="N438" s="191">
        <f>SUM(N58:N437)</f>
        <v>87807.577650380757</v>
      </c>
      <c r="O438" s="192">
        <f>N438/N628</f>
        <v>0.56287257389584056</v>
      </c>
      <c r="Q438" s="9"/>
      <c r="R438" s="84">
        <f>+R434+R327+R318+R234+R229+R56</f>
        <v>3793.5189578163772</v>
      </c>
      <c r="T438" s="9"/>
      <c r="U438" s="84">
        <f>+U434+U327+U318+U234+U229+U56</f>
        <v>7754.9131513647644</v>
      </c>
      <c r="W438" s="9"/>
      <c r="X438" s="84">
        <f>+X434+X327+X318+X234+X229+X56</f>
        <v>11402.198511166256</v>
      </c>
      <c r="Z438" s="9"/>
      <c r="AA438" s="84">
        <f>+AA434+AA327+AA318+AA234+AA229+AA56</f>
        <v>4254.1339950372203</v>
      </c>
      <c r="AC438" s="9"/>
      <c r="AD438" s="84">
        <f>+AD434+AD327+AD318+AD234+AD229+AD56</f>
        <v>4551.9007444168728</v>
      </c>
      <c r="AF438" s="9"/>
      <c r="AG438" s="84">
        <f>+AG434+AG327+AG318+AG234+AG229+AG56</f>
        <v>0</v>
      </c>
      <c r="AI438" s="9"/>
      <c r="AJ438" s="84">
        <f>+AJ434+AJ327+AJ318+AJ234+AJ229+AJ56</f>
        <v>0</v>
      </c>
      <c r="AL438" s="9"/>
      <c r="AM438" s="84">
        <f>+AM434+AM327+AM318+AM234+AM229+AM56</f>
        <v>0</v>
      </c>
      <c r="AO438" s="84">
        <f>+AO434+AO327+AO318+AO234+AO229+AO56</f>
        <v>35329.86635235732</v>
      </c>
      <c r="AP438" s="84">
        <f>+AP434+AP327+AP318+AP234+AP229+AP56</f>
        <v>29050.665349533672</v>
      </c>
      <c r="AQ438" s="395">
        <f>+AO438+AP438-N438</f>
        <v>-23427.045948489766</v>
      </c>
      <c r="AR438">
        <v>23427</v>
      </c>
    </row>
    <row r="439" spans="2:44" ht="15.75">
      <c r="B439" s="111" t="s">
        <v>213</v>
      </c>
      <c r="C439" s="1246" t="s">
        <v>1123</v>
      </c>
      <c r="D439" s="1246"/>
      <c r="E439" s="1246"/>
      <c r="F439" s="1246"/>
      <c r="G439" s="1246"/>
      <c r="H439" s="1246"/>
      <c r="I439" s="1246"/>
      <c r="J439" s="1246"/>
      <c r="K439" s="1246"/>
      <c r="L439" s="1246"/>
      <c r="M439" s="1246"/>
      <c r="N439" s="1246"/>
      <c r="O439" s="1246"/>
      <c r="Q439" s="9"/>
      <c r="R439" s="25"/>
      <c r="T439" s="9"/>
      <c r="U439" s="25"/>
      <c r="W439" s="9"/>
      <c r="X439" s="25"/>
      <c r="Z439" s="9"/>
      <c r="AA439" s="25"/>
      <c r="AC439" s="9"/>
      <c r="AD439" s="25"/>
      <c r="AF439" s="9"/>
      <c r="AG439" s="25"/>
      <c r="AI439" s="9"/>
      <c r="AJ439" s="25"/>
      <c r="AL439" s="9"/>
      <c r="AM439" s="25"/>
      <c r="AO439" s="25"/>
      <c r="AP439" s="25"/>
    </row>
    <row r="440" spans="2:44" ht="15.75">
      <c r="B440" s="75" t="s">
        <v>1124</v>
      </c>
      <c r="C440" s="1239" t="s">
        <v>1125</v>
      </c>
      <c r="D440" s="1239"/>
      <c r="E440" s="1239"/>
      <c r="F440" s="1239"/>
      <c r="G440" s="1239"/>
      <c r="H440" s="1239"/>
      <c r="I440" s="1239"/>
      <c r="J440" s="1239"/>
      <c r="K440" s="1239"/>
      <c r="L440" s="1239"/>
      <c r="M440" s="1239"/>
      <c r="N440" s="1239"/>
      <c r="O440" s="1239"/>
      <c r="Q440" s="9"/>
      <c r="R440" s="77">
        <f>SUM(R441:R445)</f>
        <v>0</v>
      </c>
      <c r="T440" s="9"/>
      <c r="U440" s="78">
        <f>SUM(U441:U445)</f>
        <v>0</v>
      </c>
      <c r="W440" s="9"/>
      <c r="X440" s="78">
        <f>SUM(X441:X445)</f>
        <v>0</v>
      </c>
      <c r="Z440" s="9"/>
      <c r="AA440" s="78">
        <f>SUM(AA441:AA445)</f>
        <v>0</v>
      </c>
      <c r="AC440" s="9"/>
      <c r="AD440" s="77">
        <f>SUM(AD441:AD445)</f>
        <v>0</v>
      </c>
      <c r="AF440" s="9"/>
      <c r="AG440" s="77">
        <f>SUM(AG441:AG445)</f>
        <v>0</v>
      </c>
      <c r="AI440" s="9"/>
      <c r="AJ440" s="77">
        <f>SUM(AJ441:AJ445)</f>
        <v>0</v>
      </c>
      <c r="AL440" s="9"/>
      <c r="AM440" s="77">
        <f>SUM(AM441:AM445)</f>
        <v>0</v>
      </c>
      <c r="AO440" s="78">
        <f>SUM(AO441:AO445)</f>
        <v>0</v>
      </c>
      <c r="AP440" s="78">
        <f>SUM(AP441:AP445)</f>
        <v>1636</v>
      </c>
    </row>
    <row r="441" spans="2:44" ht="15.75">
      <c r="B441" s="317" t="s">
        <v>1126</v>
      </c>
      <c r="C441" s="318" t="s">
        <v>1127</v>
      </c>
      <c r="D441" s="152" t="s">
        <v>413</v>
      </c>
      <c r="E441" s="152">
        <v>3</v>
      </c>
      <c r="F441" s="156">
        <v>75</v>
      </c>
      <c r="G441" s="319"/>
      <c r="H441" s="164">
        <f>E441*F441</f>
        <v>225</v>
      </c>
      <c r="I441" s="247" t="s">
        <v>413</v>
      </c>
      <c r="J441" s="161">
        <v>3</v>
      </c>
      <c r="K441" s="162">
        <v>75</v>
      </c>
      <c r="L441" s="319"/>
      <c r="M441" s="320">
        <f>J441*K441</f>
        <v>225</v>
      </c>
      <c r="N441" s="174">
        <f>H441+M441</f>
        <v>450</v>
      </c>
      <c r="O441" s="144"/>
      <c r="Q441" s="9"/>
      <c r="R441" s="25"/>
      <c r="T441" s="9"/>
      <c r="U441" s="25"/>
      <c r="W441" s="9"/>
      <c r="X441" s="25"/>
      <c r="Z441" s="9"/>
      <c r="AA441" s="25"/>
      <c r="AC441" s="9"/>
      <c r="AD441" s="25"/>
      <c r="AF441" s="9"/>
      <c r="AG441" s="25"/>
      <c r="AI441" s="9"/>
      <c r="AJ441" s="25"/>
      <c r="AL441" s="9"/>
      <c r="AM441" s="25"/>
      <c r="AO441" s="25">
        <f>+R441+U441+X441+AA441+AD441+AG441+AJ441+AM441</f>
        <v>0</v>
      </c>
      <c r="AP441" s="25">
        <f>+N441-AO441</f>
        <v>450</v>
      </c>
    </row>
    <row r="442" spans="2:44" ht="15.75">
      <c r="B442" s="317" t="s">
        <v>1128</v>
      </c>
      <c r="C442" s="321" t="s">
        <v>410</v>
      </c>
      <c r="D442" s="152" t="s">
        <v>408</v>
      </c>
      <c r="E442" s="152">
        <v>1</v>
      </c>
      <c r="F442" s="156">
        <v>110</v>
      </c>
      <c r="G442" s="319"/>
      <c r="H442" s="164">
        <f>E442*F442</f>
        <v>110</v>
      </c>
      <c r="I442" s="322" t="s">
        <v>408</v>
      </c>
      <c r="J442" s="152">
        <v>1</v>
      </c>
      <c r="K442" s="156">
        <v>110</v>
      </c>
      <c r="L442" s="319"/>
      <c r="M442" s="323">
        <f>J442*K442</f>
        <v>110</v>
      </c>
      <c r="N442" s="154">
        <f>H442+M442</f>
        <v>220</v>
      </c>
      <c r="O442" s="157"/>
      <c r="Q442" s="9"/>
      <c r="R442" s="25"/>
      <c r="T442" s="9"/>
      <c r="U442" s="25"/>
      <c r="W442" s="9"/>
      <c r="X442" s="25"/>
      <c r="Z442" s="9"/>
      <c r="AA442" s="25"/>
      <c r="AC442" s="9"/>
      <c r="AD442" s="25"/>
      <c r="AF442" s="9"/>
      <c r="AG442" s="25"/>
      <c r="AI442" s="9"/>
      <c r="AJ442" s="25"/>
      <c r="AL442" s="9"/>
      <c r="AM442" s="25"/>
      <c r="AO442" s="25">
        <f>+R442+U442+X442+AA442+AD442+AG442+AJ442+AM442</f>
        <v>0</v>
      </c>
      <c r="AP442" s="25">
        <f>+N442-AO442</f>
        <v>220</v>
      </c>
    </row>
    <row r="443" spans="2:44" ht="15.75">
      <c r="B443" s="116" t="s">
        <v>1129</v>
      </c>
      <c r="C443" s="113" t="s">
        <v>1130</v>
      </c>
      <c r="D443" s="51" t="s">
        <v>413</v>
      </c>
      <c r="E443" s="51">
        <v>3</v>
      </c>
      <c r="F443" s="52">
        <v>80</v>
      </c>
      <c r="G443" s="9"/>
      <c r="H443" s="249">
        <f>E443*F443</f>
        <v>240</v>
      </c>
      <c r="I443" s="114" t="s">
        <v>413</v>
      </c>
      <c r="J443" s="51">
        <v>3</v>
      </c>
      <c r="K443" s="52">
        <v>80</v>
      </c>
      <c r="L443" s="9"/>
      <c r="M443" s="324">
        <f>J443*K443</f>
        <v>240</v>
      </c>
      <c r="N443" s="54">
        <f>H443+M443</f>
        <v>480</v>
      </c>
      <c r="O443" s="157"/>
      <c r="Q443" s="9"/>
      <c r="R443" s="25"/>
      <c r="T443" s="9"/>
      <c r="U443" s="25"/>
      <c r="W443" s="9"/>
      <c r="X443" s="25"/>
      <c r="Z443" s="9"/>
      <c r="AA443" s="25"/>
      <c r="AC443" s="9"/>
      <c r="AD443" s="25"/>
      <c r="AF443" s="9"/>
      <c r="AG443" s="25"/>
      <c r="AI443" s="9"/>
      <c r="AJ443" s="25"/>
      <c r="AL443" s="9"/>
      <c r="AM443" s="25"/>
      <c r="AO443" s="25">
        <f>+R443+U443+X443+AA443+AD443+AG443+AJ443+AM443</f>
        <v>0</v>
      </c>
      <c r="AP443" s="25">
        <f>+N443-AO443</f>
        <v>480</v>
      </c>
    </row>
    <row r="444" spans="2:44" ht="15.75">
      <c r="B444" s="116" t="s">
        <v>1131</v>
      </c>
      <c r="C444" s="113" t="s">
        <v>415</v>
      </c>
      <c r="D444" s="51" t="s">
        <v>1132</v>
      </c>
      <c r="E444" s="51">
        <v>3</v>
      </c>
      <c r="F444" s="52">
        <v>26</v>
      </c>
      <c r="G444" s="9"/>
      <c r="H444" s="249">
        <f>E444*F444</f>
        <v>78</v>
      </c>
      <c r="I444" s="114" t="s">
        <v>1132</v>
      </c>
      <c r="J444" s="51">
        <v>3</v>
      </c>
      <c r="K444" s="52">
        <v>26</v>
      </c>
      <c r="L444" s="9"/>
      <c r="M444" s="324">
        <f>J444*K444</f>
        <v>78</v>
      </c>
      <c r="N444" s="54">
        <f>H444+M444</f>
        <v>156</v>
      </c>
      <c r="O444" s="157"/>
      <c r="Q444" s="9"/>
      <c r="R444" s="25"/>
      <c r="T444" s="9"/>
      <c r="U444" s="25"/>
      <c r="W444" s="9"/>
      <c r="X444" s="25"/>
      <c r="Z444" s="9"/>
      <c r="AA444" s="25"/>
      <c r="AC444" s="9"/>
      <c r="AD444" s="25"/>
      <c r="AF444" s="9"/>
      <c r="AG444" s="25"/>
      <c r="AI444" s="9"/>
      <c r="AJ444" s="25"/>
      <c r="AL444" s="9"/>
      <c r="AM444" s="25"/>
      <c r="AO444" s="25">
        <f>+R444+U444+X444+AA444+AD444+AG444+AJ444+AM444</f>
        <v>0</v>
      </c>
      <c r="AP444" s="25">
        <f>+N444-AO444</f>
        <v>156</v>
      </c>
    </row>
    <row r="445" spans="2:44" ht="15.75">
      <c r="B445" s="317" t="s">
        <v>1133</v>
      </c>
      <c r="C445" s="325" t="s">
        <v>418</v>
      </c>
      <c r="D445" s="152" t="s">
        <v>413</v>
      </c>
      <c r="E445" s="152">
        <v>3</v>
      </c>
      <c r="F445" s="156">
        <v>55</v>
      </c>
      <c r="G445" s="319"/>
      <c r="H445" s="164">
        <f>E445*F445</f>
        <v>165</v>
      </c>
      <c r="I445" s="326" t="s">
        <v>413</v>
      </c>
      <c r="J445" s="313">
        <v>3</v>
      </c>
      <c r="K445" s="314">
        <v>55</v>
      </c>
      <c r="L445" s="319"/>
      <c r="M445" s="327">
        <f>J445*K445</f>
        <v>165</v>
      </c>
      <c r="N445" s="154">
        <f>H445+M445</f>
        <v>330</v>
      </c>
      <c r="O445" s="283"/>
      <c r="Q445" s="9"/>
      <c r="R445" s="25"/>
      <c r="T445" s="9"/>
      <c r="U445" s="25"/>
      <c r="W445" s="9"/>
      <c r="X445" s="25"/>
      <c r="Z445" s="9"/>
      <c r="AA445" s="25"/>
      <c r="AC445" s="9"/>
      <c r="AD445" s="25"/>
      <c r="AF445" s="9"/>
      <c r="AG445" s="25"/>
      <c r="AI445" s="9"/>
      <c r="AJ445" s="25"/>
      <c r="AL445" s="9"/>
      <c r="AM445" s="25"/>
      <c r="AO445" s="25">
        <f>+R445+U445+X445+AA445+AD445+AG445+AJ445+AM445</f>
        <v>0</v>
      </c>
      <c r="AP445" s="25">
        <f>+N445-AO445</f>
        <v>330</v>
      </c>
    </row>
    <row r="446" spans="2:44" ht="15.75">
      <c r="B446" s="75" t="s">
        <v>1134</v>
      </c>
      <c r="C446" s="95" t="s">
        <v>1135</v>
      </c>
      <c r="D446" s="115"/>
      <c r="E446" s="115"/>
      <c r="F446" s="115"/>
      <c r="G446" s="115"/>
      <c r="H446" s="115"/>
      <c r="I446" s="110"/>
      <c r="J446" s="110"/>
      <c r="K446" s="110"/>
      <c r="L446" s="110"/>
      <c r="M446" s="110"/>
      <c r="N446" s="260"/>
      <c r="O446" s="260"/>
      <c r="Q446" s="9"/>
      <c r="R446" s="77">
        <f>SUM(R447:R451)</f>
        <v>0</v>
      </c>
      <c r="T446" s="9"/>
      <c r="U446" s="78">
        <f>SUM(U447:U451)</f>
        <v>0</v>
      </c>
      <c r="W446" s="9"/>
      <c r="X446" s="78">
        <f>SUM(X447:X451)</f>
        <v>0</v>
      </c>
      <c r="Z446" s="9"/>
      <c r="AA446" s="78">
        <f>SUM(AA447:AA451)</f>
        <v>0</v>
      </c>
      <c r="AC446" s="9"/>
      <c r="AD446" s="77">
        <f>SUM(AD447:AD451)</f>
        <v>0</v>
      </c>
      <c r="AF446" s="9"/>
      <c r="AG446" s="77">
        <f>SUM(AG447:AG451)</f>
        <v>0</v>
      </c>
      <c r="AI446" s="9"/>
      <c r="AJ446" s="77">
        <f>SUM(AJ447:AJ451)</f>
        <v>0</v>
      </c>
      <c r="AL446" s="9"/>
      <c r="AM446" s="77">
        <f>SUM(AM447:AM451)</f>
        <v>0</v>
      </c>
      <c r="AO446" s="78">
        <f>SUM(AO447:AO451)</f>
        <v>0</v>
      </c>
      <c r="AP446" s="78">
        <f>SUM(AP447:AP451)</f>
        <v>1636</v>
      </c>
    </row>
    <row r="447" spans="2:44" ht="15.75">
      <c r="B447" s="317" t="s">
        <v>1136</v>
      </c>
      <c r="C447" s="318" t="s">
        <v>1127</v>
      </c>
      <c r="D447" s="152"/>
      <c r="E447" s="152"/>
      <c r="F447" s="156"/>
      <c r="G447" s="319"/>
      <c r="H447" s="164">
        <f>E447*F447</f>
        <v>0</v>
      </c>
      <c r="I447" s="247" t="s">
        <v>413</v>
      </c>
      <c r="J447" s="161">
        <v>6</v>
      </c>
      <c r="K447" s="162">
        <v>75</v>
      </c>
      <c r="L447" s="319"/>
      <c r="M447" s="320">
        <f>J447*K447</f>
        <v>450</v>
      </c>
      <c r="N447" s="154">
        <f>H447+M447</f>
        <v>450</v>
      </c>
      <c r="O447" s="144"/>
      <c r="Q447" s="9"/>
      <c r="R447" s="25"/>
      <c r="T447" s="9"/>
      <c r="U447" s="25"/>
      <c r="W447" s="9"/>
      <c r="X447" s="25"/>
      <c r="Z447" s="9"/>
      <c r="AA447" s="25"/>
      <c r="AC447" s="9"/>
      <c r="AD447" s="25"/>
      <c r="AF447" s="9"/>
      <c r="AG447" s="25"/>
      <c r="AI447" s="9"/>
      <c r="AJ447" s="25"/>
      <c r="AL447" s="9"/>
      <c r="AM447" s="25"/>
      <c r="AO447" s="25">
        <f>+R447+U447+X447+AA447+AD447+AG447+AJ447+AM447</f>
        <v>0</v>
      </c>
      <c r="AP447" s="25">
        <f>+N447-AO447</f>
        <v>450</v>
      </c>
    </row>
    <row r="448" spans="2:44" ht="15.75">
      <c r="B448" s="317" t="s">
        <v>1137</v>
      </c>
      <c r="C448" s="321" t="s">
        <v>410</v>
      </c>
      <c r="D448" s="152"/>
      <c r="E448" s="152"/>
      <c r="F448" s="156"/>
      <c r="G448" s="319"/>
      <c r="H448" s="164">
        <f>E448*F448</f>
        <v>0</v>
      </c>
      <c r="I448" s="322" t="s">
        <v>408</v>
      </c>
      <c r="J448" s="152">
        <v>2</v>
      </c>
      <c r="K448" s="156">
        <v>110</v>
      </c>
      <c r="L448" s="319"/>
      <c r="M448" s="323">
        <f>J448*K448</f>
        <v>220</v>
      </c>
      <c r="N448" s="154">
        <f>H448+M448</f>
        <v>220</v>
      </c>
      <c r="O448" s="157"/>
      <c r="Q448" s="9"/>
      <c r="R448" s="25"/>
      <c r="T448" s="9"/>
      <c r="U448" s="25"/>
      <c r="W448" s="9"/>
      <c r="X448" s="25"/>
      <c r="Z448" s="9"/>
      <c r="AA448" s="25"/>
      <c r="AC448" s="9"/>
      <c r="AD448" s="25"/>
      <c r="AF448" s="9"/>
      <c r="AG448" s="25"/>
      <c r="AI448" s="9"/>
      <c r="AJ448" s="25"/>
      <c r="AL448" s="9"/>
      <c r="AM448" s="25"/>
      <c r="AO448" s="25">
        <f>+R448+U448+X448+AA448+AD448+AG448+AJ448+AM448</f>
        <v>0</v>
      </c>
      <c r="AP448" s="25">
        <f>+N448-AO448</f>
        <v>220</v>
      </c>
    </row>
    <row r="449" spans="1:43" ht="15.75">
      <c r="B449" s="116" t="s">
        <v>1138</v>
      </c>
      <c r="C449" s="113" t="s">
        <v>1130</v>
      </c>
      <c r="D449" s="51"/>
      <c r="E449" s="51"/>
      <c r="F449" s="52"/>
      <c r="G449" s="9"/>
      <c r="H449" s="249">
        <f>E449*F449</f>
        <v>0</v>
      </c>
      <c r="I449" s="114" t="s">
        <v>413</v>
      </c>
      <c r="J449" s="51">
        <v>6</v>
      </c>
      <c r="K449" s="52">
        <v>80</v>
      </c>
      <c r="L449" s="9"/>
      <c r="M449" s="324">
        <f>J449*K449</f>
        <v>480</v>
      </c>
      <c r="N449" s="54">
        <f>H449+M449</f>
        <v>480</v>
      </c>
      <c r="O449" s="157"/>
      <c r="Q449" s="9"/>
      <c r="R449" s="25"/>
      <c r="T449" s="9"/>
      <c r="U449" s="25"/>
      <c r="W449" s="9"/>
      <c r="X449" s="25"/>
      <c r="Z449" s="9"/>
      <c r="AA449" s="25"/>
      <c r="AC449" s="9"/>
      <c r="AD449" s="25"/>
      <c r="AF449" s="9"/>
      <c r="AG449" s="25"/>
      <c r="AI449" s="9"/>
      <c r="AJ449" s="25"/>
      <c r="AL449" s="9"/>
      <c r="AM449" s="25"/>
      <c r="AO449" s="25">
        <f>+R449+U449+X449+AA449+AD449+AG449+AJ449+AM449</f>
        <v>0</v>
      </c>
      <c r="AP449" s="25">
        <f>+N449-AO449</f>
        <v>480</v>
      </c>
    </row>
    <row r="450" spans="1:43" ht="15.75">
      <c r="A450" s="11"/>
      <c r="B450" s="116" t="s">
        <v>1139</v>
      </c>
      <c r="C450" s="113" t="s">
        <v>415</v>
      </c>
      <c r="D450" s="51"/>
      <c r="E450" s="51"/>
      <c r="F450" s="52"/>
      <c r="G450" s="9"/>
      <c r="H450" s="249">
        <f>E450*F450</f>
        <v>0</v>
      </c>
      <c r="I450" s="114" t="s">
        <v>1132</v>
      </c>
      <c r="J450" s="51">
        <v>6</v>
      </c>
      <c r="K450" s="52">
        <v>26</v>
      </c>
      <c r="L450" s="9"/>
      <c r="M450" s="324">
        <f>J450*K450</f>
        <v>156</v>
      </c>
      <c r="N450" s="54">
        <f>H450+M450</f>
        <v>156</v>
      </c>
      <c r="O450" s="157"/>
      <c r="Q450" s="9"/>
      <c r="R450" s="25"/>
      <c r="T450" s="9"/>
      <c r="U450" s="25"/>
      <c r="W450" s="9"/>
      <c r="X450" s="25"/>
      <c r="Z450" s="9"/>
      <c r="AA450" s="25"/>
      <c r="AC450" s="9"/>
      <c r="AD450" s="25"/>
      <c r="AF450" s="9"/>
      <c r="AG450" s="25"/>
      <c r="AI450" s="9"/>
      <c r="AJ450" s="25"/>
      <c r="AL450" s="9"/>
      <c r="AM450" s="25"/>
      <c r="AO450" s="25">
        <f>+R450+U450+X450+AA450+AD450+AG450+AJ450+AM450</f>
        <v>0</v>
      </c>
      <c r="AP450" s="25">
        <f>+N450-AO450</f>
        <v>156</v>
      </c>
    </row>
    <row r="451" spans="1:43" ht="15.75">
      <c r="A451" s="11"/>
      <c r="B451" s="317" t="s">
        <v>1140</v>
      </c>
      <c r="C451" s="325" t="s">
        <v>418</v>
      </c>
      <c r="D451" s="152"/>
      <c r="E451" s="152"/>
      <c r="F451" s="156"/>
      <c r="G451" s="319"/>
      <c r="H451" s="164">
        <f>E451*F451</f>
        <v>0</v>
      </c>
      <c r="I451" s="326" t="s">
        <v>413</v>
      </c>
      <c r="J451" s="313">
        <v>6</v>
      </c>
      <c r="K451" s="314">
        <v>55</v>
      </c>
      <c r="L451" s="319"/>
      <c r="M451" s="327">
        <f>J451*K451</f>
        <v>330</v>
      </c>
      <c r="N451" s="154">
        <f>H451+M451</f>
        <v>330</v>
      </c>
      <c r="O451" s="283"/>
      <c r="Q451" s="9"/>
      <c r="R451" s="25"/>
      <c r="T451" s="9"/>
      <c r="U451" s="25"/>
      <c r="W451" s="9"/>
      <c r="X451" s="25"/>
      <c r="Z451" s="9"/>
      <c r="AA451" s="25"/>
      <c r="AC451" s="9"/>
      <c r="AD451" s="25"/>
      <c r="AF451" s="9"/>
      <c r="AG451" s="25"/>
      <c r="AI451" s="9"/>
      <c r="AJ451" s="25"/>
      <c r="AL451" s="9"/>
      <c r="AM451" s="25"/>
      <c r="AO451" s="25">
        <f>+R451+U451+X451+AA451+AD451+AG451+AJ451+AM451</f>
        <v>0</v>
      </c>
      <c r="AP451" s="25">
        <f>+N451-AO451</f>
        <v>330</v>
      </c>
    </row>
    <row r="452" spans="1:43" ht="15.75">
      <c r="A452" s="11"/>
      <c r="B452" s="75" t="s">
        <v>1141</v>
      </c>
      <c r="C452" s="95" t="s">
        <v>1142</v>
      </c>
      <c r="D452" s="115"/>
      <c r="E452" s="115"/>
      <c r="F452" s="115"/>
      <c r="G452" s="115"/>
      <c r="H452" s="115"/>
      <c r="I452" s="110"/>
      <c r="J452" s="110"/>
      <c r="K452" s="110"/>
      <c r="L452" s="110"/>
      <c r="M452" s="110"/>
      <c r="N452" s="260"/>
      <c r="O452" s="260"/>
      <c r="Q452" s="9"/>
      <c r="R452" s="77">
        <f>SUM(R453:R457)</f>
        <v>0</v>
      </c>
      <c r="T452" s="9"/>
      <c r="U452" s="78">
        <f>SUM(U453:U457)</f>
        <v>0</v>
      </c>
      <c r="W452" s="9"/>
      <c r="X452" s="78">
        <f>SUM(X453:X457)</f>
        <v>0</v>
      </c>
      <c r="Z452" s="9"/>
      <c r="AA452" s="78">
        <f>SUM(AA453:AA457)</f>
        <v>0</v>
      </c>
      <c r="AC452" s="9"/>
      <c r="AD452" s="77">
        <f>SUM(AD453:AD457)</f>
        <v>0</v>
      </c>
      <c r="AF452" s="9"/>
      <c r="AG452" s="77">
        <f>SUM(AG453:AG457)</f>
        <v>0</v>
      </c>
      <c r="AI452" s="9"/>
      <c r="AJ452" s="77">
        <f>SUM(AJ453:AJ457)</f>
        <v>0</v>
      </c>
      <c r="AL452" s="9"/>
      <c r="AM452" s="77">
        <f>SUM(AM453:AM457)</f>
        <v>0</v>
      </c>
      <c r="AO452" s="78">
        <f>SUM(AO453:AO457)</f>
        <v>0</v>
      </c>
      <c r="AP452" s="78">
        <f>SUM(AP453:AP457)</f>
        <v>1636</v>
      </c>
    </row>
    <row r="453" spans="1:43" ht="15.75">
      <c r="B453" s="317" t="s">
        <v>1143</v>
      </c>
      <c r="C453" s="321" t="s">
        <v>1127</v>
      </c>
      <c r="D453" s="152"/>
      <c r="E453" s="152"/>
      <c r="F453" s="156"/>
      <c r="G453" s="319"/>
      <c r="H453" s="164">
        <f>E453*F453</f>
        <v>0</v>
      </c>
      <c r="I453" s="322" t="s">
        <v>413</v>
      </c>
      <c r="J453" s="161">
        <v>6</v>
      </c>
      <c r="K453" s="156">
        <v>75</v>
      </c>
      <c r="L453" s="319"/>
      <c r="M453" s="323">
        <f>J453*K453</f>
        <v>450</v>
      </c>
      <c r="N453" s="154">
        <f>H453+M453</f>
        <v>450</v>
      </c>
      <c r="O453" s="157"/>
      <c r="Q453" s="9"/>
      <c r="R453" s="25"/>
      <c r="T453" s="9"/>
      <c r="U453" s="25"/>
      <c r="W453" s="9"/>
      <c r="X453" s="25"/>
      <c r="Z453" s="9"/>
      <c r="AA453" s="25"/>
      <c r="AC453" s="9"/>
      <c r="AD453" s="25"/>
      <c r="AF453" s="9"/>
      <c r="AG453" s="25"/>
      <c r="AI453" s="9"/>
      <c r="AJ453" s="25"/>
      <c r="AL453" s="9"/>
      <c r="AM453" s="25"/>
      <c r="AO453" s="25">
        <f>+R453+U453+X453+AA453+AD453+AG453+AJ453+AM453</f>
        <v>0</v>
      </c>
      <c r="AP453" s="25">
        <f>+N453-AO453</f>
        <v>450</v>
      </c>
    </row>
    <row r="454" spans="1:43" ht="15.75">
      <c r="B454" s="317" t="s">
        <v>1144</v>
      </c>
      <c r="C454" s="321" t="s">
        <v>410</v>
      </c>
      <c r="D454" s="152"/>
      <c r="E454" s="152"/>
      <c r="F454" s="156"/>
      <c r="G454" s="319"/>
      <c r="H454" s="164">
        <f>E454*F454</f>
        <v>0</v>
      </c>
      <c r="I454" s="322" t="s">
        <v>408</v>
      </c>
      <c r="J454" s="152">
        <v>2</v>
      </c>
      <c r="K454" s="156">
        <v>110</v>
      </c>
      <c r="L454" s="319"/>
      <c r="M454" s="323">
        <f>J454*K454</f>
        <v>220</v>
      </c>
      <c r="N454" s="154">
        <f>H454+M454</f>
        <v>220</v>
      </c>
      <c r="O454" s="157"/>
      <c r="Q454" s="9"/>
      <c r="R454" s="25"/>
      <c r="T454" s="9"/>
      <c r="U454" s="25"/>
      <c r="W454" s="9"/>
      <c r="X454" s="25"/>
      <c r="Z454" s="9"/>
      <c r="AA454" s="25"/>
      <c r="AC454" s="9"/>
      <c r="AD454" s="25"/>
      <c r="AF454" s="9"/>
      <c r="AG454" s="25"/>
      <c r="AI454" s="9"/>
      <c r="AJ454" s="25"/>
      <c r="AL454" s="9"/>
      <c r="AM454" s="25"/>
      <c r="AO454" s="25">
        <f>+R454+U454+X454+AA454+AD454+AG454+AJ454+AM454</f>
        <v>0</v>
      </c>
      <c r="AP454" s="25">
        <f>+N454-AO454</f>
        <v>220</v>
      </c>
    </row>
    <row r="455" spans="1:43" ht="15.75">
      <c r="B455" s="116" t="s">
        <v>1145</v>
      </c>
      <c r="C455" s="113" t="s">
        <v>1130</v>
      </c>
      <c r="D455" s="51"/>
      <c r="E455" s="51"/>
      <c r="F455" s="52"/>
      <c r="G455" s="9"/>
      <c r="H455" s="249">
        <f>E455*F455</f>
        <v>0</v>
      </c>
      <c r="I455" s="114" t="s">
        <v>413</v>
      </c>
      <c r="J455" s="51">
        <v>6</v>
      </c>
      <c r="K455" s="52">
        <v>80</v>
      </c>
      <c r="L455" s="9"/>
      <c r="M455" s="324">
        <f>J455*K455</f>
        <v>480</v>
      </c>
      <c r="N455" s="54">
        <f>H455+M455</f>
        <v>480</v>
      </c>
      <c r="O455" s="157"/>
      <c r="Q455" s="9"/>
      <c r="R455" s="25"/>
      <c r="T455" s="9"/>
      <c r="U455" s="25"/>
      <c r="W455" s="9"/>
      <c r="X455" s="25"/>
      <c r="Z455" s="9"/>
      <c r="AA455" s="25"/>
      <c r="AC455" s="9"/>
      <c r="AD455" s="25"/>
      <c r="AF455" s="9"/>
      <c r="AG455" s="25"/>
      <c r="AI455" s="9"/>
      <c r="AJ455" s="25"/>
      <c r="AL455" s="9"/>
      <c r="AM455" s="25"/>
      <c r="AO455" s="25">
        <f>+R455+U455+X455+AA455+AD455+AG455+AJ455+AM455</f>
        <v>0</v>
      </c>
      <c r="AP455" s="25">
        <f>+N455-AO455</f>
        <v>480</v>
      </c>
    </row>
    <row r="456" spans="1:43" ht="15.75">
      <c r="B456" s="116" t="s">
        <v>1146</v>
      </c>
      <c r="C456" s="113" t="s">
        <v>415</v>
      </c>
      <c r="D456" s="51"/>
      <c r="E456" s="51"/>
      <c r="F456" s="52"/>
      <c r="G456" s="9"/>
      <c r="H456" s="249">
        <f>E456*F456</f>
        <v>0</v>
      </c>
      <c r="I456" s="114" t="s">
        <v>1132</v>
      </c>
      <c r="J456" s="51">
        <v>6</v>
      </c>
      <c r="K456" s="52">
        <v>26</v>
      </c>
      <c r="L456" s="9"/>
      <c r="M456" s="324">
        <f>J456*K456</f>
        <v>156</v>
      </c>
      <c r="N456" s="54">
        <f>H456+M456</f>
        <v>156</v>
      </c>
      <c r="O456" s="157"/>
      <c r="Q456" s="9"/>
      <c r="R456" s="25"/>
      <c r="T456" s="9"/>
      <c r="U456" s="25"/>
      <c r="W456" s="9"/>
      <c r="X456" s="25"/>
      <c r="Z456" s="9"/>
      <c r="AA456" s="25"/>
      <c r="AC456" s="9"/>
      <c r="AD456" s="25"/>
      <c r="AF456" s="9"/>
      <c r="AG456" s="25"/>
      <c r="AI456" s="9"/>
      <c r="AJ456" s="25"/>
      <c r="AL456" s="9"/>
      <c r="AM456" s="25"/>
      <c r="AO456" s="25">
        <f>+R456+U456+X456+AA456+AD456+AG456+AJ456+AM456</f>
        <v>0</v>
      </c>
      <c r="AP456" s="25">
        <f>+N456-AO456</f>
        <v>156</v>
      </c>
    </row>
    <row r="457" spans="1:43" ht="15.75">
      <c r="B457" s="317" t="s">
        <v>1147</v>
      </c>
      <c r="C457" s="321" t="s">
        <v>418</v>
      </c>
      <c r="D457" s="152"/>
      <c r="E457" s="152"/>
      <c r="F457" s="156"/>
      <c r="G457" s="319"/>
      <c r="H457" s="164">
        <f>E457*F457</f>
        <v>0</v>
      </c>
      <c r="I457" s="322" t="s">
        <v>413</v>
      </c>
      <c r="J457" s="313">
        <v>6</v>
      </c>
      <c r="K457" s="156">
        <v>55</v>
      </c>
      <c r="L457" s="319"/>
      <c r="M457" s="323">
        <f>J457*K457</f>
        <v>330</v>
      </c>
      <c r="N457" s="154">
        <f>H457+M457</f>
        <v>330</v>
      </c>
      <c r="O457" s="157"/>
      <c r="Q457" s="9"/>
      <c r="R457" s="25"/>
      <c r="T457" s="9"/>
      <c r="U457" s="25"/>
      <c r="W457" s="9"/>
      <c r="X457" s="25"/>
      <c r="Z457" s="9"/>
      <c r="AA457" s="25"/>
      <c r="AC457" s="9"/>
      <c r="AD457" s="25"/>
      <c r="AF457" s="9"/>
      <c r="AG457" s="25"/>
      <c r="AI457" s="9"/>
      <c r="AJ457" s="25"/>
      <c r="AL457" s="9"/>
      <c r="AM457" s="25"/>
      <c r="AO457" s="25">
        <f>+R457+U457+X457+AA457+AD457+AG457+AJ457+AM457</f>
        <v>0</v>
      </c>
      <c r="AP457" s="25">
        <f>+N457-AO457</f>
        <v>330</v>
      </c>
    </row>
    <row r="458" spans="1:43" ht="15.75">
      <c r="B458" s="75" t="s">
        <v>1148</v>
      </c>
      <c r="C458" s="95" t="s">
        <v>1149</v>
      </c>
      <c r="D458" s="107"/>
      <c r="E458" s="107"/>
      <c r="F458" s="107"/>
      <c r="G458" s="107"/>
      <c r="H458" s="107"/>
      <c r="I458" s="110"/>
      <c r="J458" s="110"/>
      <c r="K458" s="110"/>
      <c r="L458" s="110"/>
      <c r="M458" s="110"/>
      <c r="N458" s="260"/>
      <c r="O458" s="260"/>
      <c r="Q458" s="9"/>
      <c r="R458" s="77">
        <f>SUM(R459:R463)</f>
        <v>0</v>
      </c>
      <c r="T458" s="9"/>
      <c r="U458" s="78">
        <f>SUM(U459:U463)</f>
        <v>0</v>
      </c>
      <c r="W458" s="9"/>
      <c r="X458" s="78">
        <f>SUM(X459:X463)</f>
        <v>0</v>
      </c>
      <c r="Z458" s="9"/>
      <c r="AA458" s="78">
        <f>SUM(AA459:AA463)</f>
        <v>0</v>
      </c>
      <c r="AC458" s="9"/>
      <c r="AD458" s="77">
        <f>SUM(AD459:AD463)</f>
        <v>0</v>
      </c>
      <c r="AF458" s="9"/>
      <c r="AG458" s="77">
        <f>SUM(AG459:AG463)</f>
        <v>0</v>
      </c>
      <c r="AI458" s="9"/>
      <c r="AJ458" s="77">
        <f>SUM(AJ459:AJ463)</f>
        <v>0</v>
      </c>
      <c r="AL458" s="9"/>
      <c r="AM458" s="77">
        <f>SUM(AM459:AM463)</f>
        <v>0</v>
      </c>
      <c r="AO458" s="78">
        <f>SUM(AO459:AO463)</f>
        <v>0</v>
      </c>
      <c r="AP458" s="78">
        <f>SUM(AP459:AP463)</f>
        <v>1636</v>
      </c>
    </row>
    <row r="459" spans="1:43" ht="15.75">
      <c r="B459" s="156" t="s">
        <v>1150</v>
      </c>
      <c r="C459" s="321" t="s">
        <v>1127</v>
      </c>
      <c r="D459" s="152"/>
      <c r="E459" s="152"/>
      <c r="F459" s="156"/>
      <c r="G459" s="319"/>
      <c r="H459" s="164">
        <f>E459*F459</f>
        <v>0</v>
      </c>
      <c r="I459" s="322" t="s">
        <v>413</v>
      </c>
      <c r="J459" s="161">
        <v>6</v>
      </c>
      <c r="K459" s="156">
        <v>75</v>
      </c>
      <c r="L459" s="319"/>
      <c r="M459" s="323">
        <f>J459*K459</f>
        <v>450</v>
      </c>
      <c r="N459" s="154">
        <f>H459+M459</f>
        <v>450</v>
      </c>
      <c r="O459" s="144"/>
      <c r="Q459" s="9"/>
      <c r="R459" s="25"/>
      <c r="T459" s="9"/>
      <c r="U459" s="25"/>
      <c r="W459" s="9"/>
      <c r="X459" s="25"/>
      <c r="Z459" s="9"/>
      <c r="AA459" s="25"/>
      <c r="AC459" s="9"/>
      <c r="AD459" s="25"/>
      <c r="AF459" s="9"/>
      <c r="AG459" s="25"/>
      <c r="AI459" s="9"/>
      <c r="AJ459" s="25"/>
      <c r="AL459" s="9"/>
      <c r="AM459" s="25"/>
      <c r="AO459" s="25">
        <f>+R459+U459+X459+AA459+AD459+AG459+AJ459+AM459</f>
        <v>0</v>
      </c>
      <c r="AP459" s="25">
        <f>+N459-AO459</f>
        <v>450</v>
      </c>
    </row>
    <row r="460" spans="1:43" ht="15.75">
      <c r="B460" s="156" t="s">
        <v>1151</v>
      </c>
      <c r="C460" s="321" t="s">
        <v>410</v>
      </c>
      <c r="D460" s="152"/>
      <c r="E460" s="152"/>
      <c r="F460" s="156"/>
      <c r="G460" s="319"/>
      <c r="H460" s="164">
        <f>E460*F460</f>
        <v>0</v>
      </c>
      <c r="I460" s="322" t="s">
        <v>408</v>
      </c>
      <c r="J460" s="152">
        <v>2</v>
      </c>
      <c r="K460" s="156">
        <v>110</v>
      </c>
      <c r="L460" s="319"/>
      <c r="M460" s="323">
        <f>J460*K460</f>
        <v>220</v>
      </c>
      <c r="N460" s="154">
        <f>H460+M460</f>
        <v>220</v>
      </c>
      <c r="O460" s="144"/>
      <c r="Q460" s="9"/>
      <c r="R460" s="25"/>
      <c r="T460" s="9"/>
      <c r="U460" s="25"/>
      <c r="W460" s="9"/>
      <c r="X460" s="25"/>
      <c r="Z460" s="9"/>
      <c r="AA460" s="25"/>
      <c r="AC460" s="9"/>
      <c r="AD460" s="25"/>
      <c r="AF460" s="9"/>
      <c r="AG460" s="25"/>
      <c r="AI460" s="9"/>
      <c r="AJ460" s="25"/>
      <c r="AL460" s="9"/>
      <c r="AM460" s="25"/>
      <c r="AO460" s="25">
        <f>+R460+U460+X460+AA460+AD460+AG460+AJ460+AM460</f>
        <v>0</v>
      </c>
      <c r="AP460" s="25">
        <f>+N460-AO460</f>
        <v>220</v>
      </c>
    </row>
    <row r="461" spans="1:43" ht="15.75">
      <c r="B461" s="52" t="s">
        <v>1152</v>
      </c>
      <c r="C461" s="113" t="s">
        <v>1130</v>
      </c>
      <c r="D461" s="51"/>
      <c r="E461" s="51"/>
      <c r="F461" s="52"/>
      <c r="G461" s="9"/>
      <c r="H461" s="249">
        <f>E461*F461</f>
        <v>0</v>
      </c>
      <c r="I461" s="114" t="s">
        <v>413</v>
      </c>
      <c r="J461" s="51">
        <v>6</v>
      </c>
      <c r="K461" s="52">
        <v>80</v>
      </c>
      <c r="L461" s="9"/>
      <c r="M461" s="324">
        <f>J461*K461</f>
        <v>480</v>
      </c>
      <c r="N461" s="54">
        <f>H461+M461</f>
        <v>480</v>
      </c>
      <c r="O461" s="144"/>
      <c r="Q461" s="9"/>
      <c r="R461" s="25"/>
      <c r="T461" s="9"/>
      <c r="U461" s="25"/>
      <c r="W461" s="9"/>
      <c r="X461" s="25"/>
      <c r="Z461" s="9"/>
      <c r="AA461" s="25"/>
      <c r="AC461" s="9"/>
      <c r="AD461" s="25"/>
      <c r="AF461" s="9"/>
      <c r="AG461" s="25"/>
      <c r="AI461" s="9"/>
      <c r="AJ461" s="25"/>
      <c r="AL461" s="9"/>
      <c r="AM461" s="25"/>
      <c r="AO461" s="25">
        <f>+R461+U461+X461+AA461+AD461+AG461+AJ461+AM461</f>
        <v>0</v>
      </c>
      <c r="AP461" s="25">
        <f>+N461-AO461</f>
        <v>480</v>
      </c>
    </row>
    <row r="462" spans="1:43" ht="15.75">
      <c r="B462" s="52" t="s">
        <v>1153</v>
      </c>
      <c r="C462" s="113" t="s">
        <v>415</v>
      </c>
      <c r="D462" s="51"/>
      <c r="E462" s="51"/>
      <c r="F462" s="52"/>
      <c r="G462" s="9"/>
      <c r="H462" s="249">
        <f>E462*F462</f>
        <v>0</v>
      </c>
      <c r="I462" s="114" t="s">
        <v>1132</v>
      </c>
      <c r="J462" s="51">
        <v>6</v>
      </c>
      <c r="K462" s="52">
        <v>26</v>
      </c>
      <c r="L462" s="9"/>
      <c r="M462" s="324">
        <f>J462*K462</f>
        <v>156</v>
      </c>
      <c r="N462" s="54">
        <f>H462+M462</f>
        <v>156</v>
      </c>
      <c r="O462" s="144"/>
      <c r="Q462" s="9"/>
      <c r="R462" s="25"/>
      <c r="T462" s="9"/>
      <c r="U462" s="25"/>
      <c r="W462" s="9"/>
      <c r="X462" s="25"/>
      <c r="Z462" s="9"/>
      <c r="AA462" s="25"/>
      <c r="AC462" s="9"/>
      <c r="AD462" s="25"/>
      <c r="AF462" s="9"/>
      <c r="AG462" s="25"/>
      <c r="AI462" s="9"/>
      <c r="AJ462" s="25"/>
      <c r="AL462" s="9"/>
      <c r="AM462" s="25"/>
      <c r="AO462" s="25">
        <f>+R462+U462+X462+AA462+AD462+AG462+AJ462+AM462</f>
        <v>0</v>
      </c>
      <c r="AP462" s="25">
        <f>+N462-AO462</f>
        <v>156</v>
      </c>
    </row>
    <row r="463" spans="1:43" ht="15.75">
      <c r="B463" s="156" t="s">
        <v>1154</v>
      </c>
      <c r="C463" s="321" t="s">
        <v>418</v>
      </c>
      <c r="D463" s="152"/>
      <c r="E463" s="152"/>
      <c r="F463" s="156"/>
      <c r="G463" s="319"/>
      <c r="H463" s="164">
        <f>E463*F463</f>
        <v>0</v>
      </c>
      <c r="I463" s="322" t="s">
        <v>413</v>
      </c>
      <c r="J463" s="313">
        <v>6</v>
      </c>
      <c r="K463" s="156">
        <v>55</v>
      </c>
      <c r="L463" s="319"/>
      <c r="M463" s="323">
        <f>J463*K463</f>
        <v>330</v>
      </c>
      <c r="N463" s="154">
        <f>H463+M463</f>
        <v>330</v>
      </c>
      <c r="O463" s="283"/>
      <c r="Q463" s="9"/>
      <c r="R463" s="25"/>
      <c r="T463" s="9"/>
      <c r="U463" s="25"/>
      <c r="W463" s="9"/>
      <c r="X463" s="25"/>
      <c r="Z463" s="9"/>
      <c r="AA463" s="25"/>
      <c r="AC463" s="9"/>
      <c r="AD463" s="25"/>
      <c r="AF463" s="9"/>
      <c r="AG463" s="25"/>
      <c r="AI463" s="9"/>
      <c r="AJ463" s="25"/>
      <c r="AL463" s="9"/>
      <c r="AM463" s="25"/>
      <c r="AO463" s="25">
        <f>+R463+U463+X463+AA463+AD463+AG463+AJ463+AM463</f>
        <v>0</v>
      </c>
      <c r="AP463" s="25">
        <f>+N463-AO463</f>
        <v>330</v>
      </c>
    </row>
    <row r="464" spans="1:43" ht="15.75">
      <c r="B464" s="1234" t="s">
        <v>1155</v>
      </c>
      <c r="C464" s="1234"/>
      <c r="D464" s="1235" t="s">
        <v>475</v>
      </c>
      <c r="E464" s="1235"/>
      <c r="F464" s="1235"/>
      <c r="G464" s="98">
        <f>SUM(G440:G463)</f>
        <v>0</v>
      </c>
      <c r="H464" s="118">
        <f>SUM(H441:H463)</f>
        <v>818</v>
      </c>
      <c r="I464" s="1235" t="s">
        <v>476</v>
      </c>
      <c r="J464" s="1235"/>
      <c r="K464" s="1235"/>
      <c r="L464" s="82">
        <f>SUM(L440:L463)</f>
        <v>0</v>
      </c>
      <c r="M464" s="83">
        <f>SUM(M441:M463)</f>
        <v>5726</v>
      </c>
      <c r="N464" s="328">
        <f>SUM(N441:N463)</f>
        <v>6544</v>
      </c>
      <c r="O464" s="192">
        <f>N464/N628</f>
        <v>4.1948977777755705E-2</v>
      </c>
      <c r="Q464" s="9"/>
      <c r="R464" s="84">
        <f>+R458+R452+R446+R440</f>
        <v>0</v>
      </c>
      <c r="T464" s="9"/>
      <c r="U464" s="84">
        <f>+U458+U452+U446+U440</f>
        <v>0</v>
      </c>
      <c r="W464" s="9"/>
      <c r="X464" s="84">
        <f>+X458+X452+X446+X440</f>
        <v>0</v>
      </c>
      <c r="Z464" s="9"/>
      <c r="AA464" s="84">
        <f>+AA458+AA452+AA446+AA440</f>
        <v>0</v>
      </c>
      <c r="AC464" s="9"/>
      <c r="AD464" s="84">
        <f>+AD458+AD452+AD446+AD440</f>
        <v>0</v>
      </c>
      <c r="AF464" s="9"/>
      <c r="AG464" s="84">
        <f>+AG458+AG452+AG446+AG440</f>
        <v>0</v>
      </c>
      <c r="AI464" s="9"/>
      <c r="AJ464" s="84">
        <f>+AJ458+AJ452+AJ446+AJ440</f>
        <v>0</v>
      </c>
      <c r="AL464" s="9"/>
      <c r="AM464" s="84">
        <f>+AM458+AM452+AM446+AM440</f>
        <v>0</v>
      </c>
      <c r="AO464" s="84">
        <f>+AO458+AO452+AO446+AO440</f>
        <v>0</v>
      </c>
      <c r="AP464" s="84">
        <f>+AP458+AP452+AP446+AP440</f>
        <v>6544</v>
      </c>
      <c r="AQ464" s="395">
        <f>+AO464+AP464-N464</f>
        <v>0</v>
      </c>
    </row>
    <row r="465" spans="1:42" ht="51.75" customHeight="1">
      <c r="B465" s="26" t="s">
        <v>1156</v>
      </c>
      <c r="C465" s="1243" t="s">
        <v>1157</v>
      </c>
      <c r="D465" s="1243"/>
      <c r="E465" s="1243"/>
      <c r="F465" s="1243"/>
      <c r="G465" s="1243"/>
      <c r="H465" s="1243"/>
      <c r="I465" s="1243"/>
      <c r="J465" s="1243"/>
      <c r="K465" s="1243"/>
      <c r="L465" s="1243"/>
      <c r="M465" s="1243"/>
      <c r="N465" s="1243"/>
      <c r="O465" s="1243"/>
      <c r="Q465" s="9"/>
      <c r="R465" s="25"/>
      <c r="T465" s="9"/>
      <c r="U465" s="25"/>
      <c r="W465" s="9"/>
      <c r="X465" s="25"/>
      <c r="Z465" s="9"/>
      <c r="AA465" s="25"/>
      <c r="AC465" s="9"/>
      <c r="AD465" s="25"/>
      <c r="AF465" s="9"/>
      <c r="AG465" s="25"/>
      <c r="AI465" s="9"/>
      <c r="AJ465" s="25"/>
      <c r="AL465" s="9"/>
      <c r="AM465" s="25"/>
      <c r="AO465" s="25"/>
      <c r="AP465" s="25"/>
    </row>
    <row r="466" spans="1:42" ht="15.75">
      <c r="B466" s="75" t="s">
        <v>1158</v>
      </c>
      <c r="C466" s="1239" t="s">
        <v>1159</v>
      </c>
      <c r="D466" s="1239"/>
      <c r="E466" s="1239"/>
      <c r="F466" s="1239"/>
      <c r="G466" s="1239"/>
      <c r="H466" s="1239"/>
      <c r="I466" s="1239"/>
      <c r="J466" s="1239"/>
      <c r="K466" s="1239"/>
      <c r="L466" s="1239"/>
      <c r="M466" s="1239"/>
      <c r="N466" s="1239"/>
      <c r="O466" s="1239"/>
      <c r="Q466" s="9"/>
      <c r="R466" s="77">
        <f>+R467+R507+R529+R571</f>
        <v>0</v>
      </c>
      <c r="T466" s="9"/>
      <c r="U466" s="78">
        <f>+U467+U507+U529+U571</f>
        <v>0</v>
      </c>
      <c r="W466" s="9"/>
      <c r="X466" s="78">
        <f>+X467+X507+X529+X571</f>
        <v>14565.545905707197</v>
      </c>
      <c r="Z466" s="9"/>
      <c r="AA466" s="78">
        <f>+AA467+AA507+AA529+AA571</f>
        <v>0</v>
      </c>
      <c r="AC466" s="9"/>
      <c r="AD466" s="77">
        <f>+AD467+AD507+AD529+AD571</f>
        <v>0</v>
      </c>
      <c r="AF466" s="9"/>
      <c r="AG466" s="77">
        <f>+AG467+AG507+AG529+AG571</f>
        <v>0</v>
      </c>
      <c r="AI466" s="9"/>
      <c r="AJ466" s="77">
        <f>+AJ467+AJ507+AJ529+AJ571</f>
        <v>0</v>
      </c>
      <c r="AL466" s="9"/>
      <c r="AM466" s="77">
        <f>+AM467+AM507+AM529+AM571</f>
        <v>0</v>
      </c>
      <c r="AO466" s="78">
        <f>+AO467+AO507+AO529+AO571</f>
        <v>14565.545905707197</v>
      </c>
      <c r="AP466" s="78">
        <f>+AP467+AP507+AP529+AP571</f>
        <v>-2897.642679900744</v>
      </c>
    </row>
    <row r="467" spans="1:42" ht="15.75">
      <c r="B467" s="32" t="s">
        <v>1160</v>
      </c>
      <c r="C467" s="71" t="s">
        <v>1161</v>
      </c>
      <c r="D467" s="72"/>
      <c r="E467" s="72"/>
      <c r="F467" s="72"/>
      <c r="G467" s="72"/>
      <c r="H467" s="72"/>
      <c r="I467" s="72"/>
      <c r="J467" s="72"/>
      <c r="K467" s="72"/>
      <c r="L467" s="72"/>
      <c r="M467" s="72"/>
      <c r="N467" s="72"/>
      <c r="O467" s="234"/>
      <c r="Q467" s="9"/>
      <c r="R467" s="417">
        <f>SUM(R468:R506)</f>
        <v>0</v>
      </c>
      <c r="T467" s="9"/>
      <c r="U467" s="418">
        <f>SUM(U468:U506)</f>
        <v>0</v>
      </c>
      <c r="W467" s="9"/>
      <c r="X467" s="418">
        <f>SUM(X468:X506)</f>
        <v>6784.9379652605458</v>
      </c>
      <c r="Z467" s="9"/>
      <c r="AA467" s="418">
        <f>SUM(AA468:AA506)</f>
        <v>0</v>
      </c>
      <c r="AC467" s="9"/>
      <c r="AD467" s="417">
        <f>SUM(AD468:AD506)</f>
        <v>0</v>
      </c>
      <c r="AF467" s="9"/>
      <c r="AG467" s="417">
        <f>SUM(AG468:AG506)</f>
        <v>0</v>
      </c>
      <c r="AI467" s="9"/>
      <c r="AJ467" s="417">
        <f>SUM(AJ468:AJ506)</f>
        <v>0</v>
      </c>
      <c r="AL467" s="9"/>
      <c r="AM467" s="417">
        <f>SUM(AM468:AM506)</f>
        <v>0</v>
      </c>
      <c r="AO467" s="418">
        <f>SUM(AO468:AO506)</f>
        <v>6784.9379652605458</v>
      </c>
      <c r="AP467" s="418">
        <f>SUM(AP468:AP506)</f>
        <v>-1786.6004962779155</v>
      </c>
    </row>
    <row r="468" spans="1:42" ht="15.75">
      <c r="B468" s="156" t="s">
        <v>1162</v>
      </c>
      <c r="C468" s="286" t="s">
        <v>667</v>
      </c>
      <c r="D468" s="161" t="s">
        <v>400</v>
      </c>
      <c r="E468" s="161">
        <v>1.5</v>
      </c>
      <c r="F468" s="162">
        <v>2500</v>
      </c>
      <c r="G468" s="208">
        <f t="shared" ref="G468:G506" si="132">E468*F468</f>
        <v>3750</v>
      </c>
      <c r="H468" s="235">
        <f t="shared" ref="H468:H506" si="133">G468/$A$5</f>
        <v>930.52109181141429</v>
      </c>
      <c r="I468" s="162"/>
      <c r="J468" s="162"/>
      <c r="K468" s="237"/>
      <c r="L468" s="419"/>
      <c r="M468" s="363"/>
      <c r="N468" s="154">
        <f t="shared" ref="N468:N506" si="134">H468+M468</f>
        <v>930.52109181141429</v>
      </c>
      <c r="O468" s="144"/>
      <c r="Q468" s="9"/>
      <c r="R468" s="25"/>
      <c r="T468" s="9"/>
      <c r="U468" s="25"/>
      <c r="W468" s="402">
        <f>+G468</f>
        <v>3750</v>
      </c>
      <c r="X468" s="43">
        <f>+W468/$A$5</f>
        <v>930.52109181141429</v>
      </c>
      <c r="Z468" s="402"/>
      <c r="AA468" s="43">
        <f>+Z468/$A$5</f>
        <v>0</v>
      </c>
      <c r="AC468" s="402"/>
      <c r="AD468" s="43">
        <f>+AC468/$A$5</f>
        <v>0</v>
      </c>
      <c r="AF468" s="402"/>
      <c r="AG468" s="43">
        <f>+AF468/$A$5</f>
        <v>0</v>
      </c>
      <c r="AI468" s="402"/>
      <c r="AJ468" s="43">
        <f>+AI468/$A$5</f>
        <v>0</v>
      </c>
      <c r="AL468" s="402"/>
      <c r="AM468" s="43">
        <f>+AL468/$A$5</f>
        <v>0</v>
      </c>
      <c r="AO468" s="25">
        <f t="shared" ref="AO468:AO506" si="135">+R468+U468+X468+AA468+AD468+AG468+AJ468+AM468</f>
        <v>930.52109181141429</v>
      </c>
      <c r="AP468" s="25">
        <f>+N468-AO468</f>
        <v>0</v>
      </c>
    </row>
    <row r="469" spans="1:42" ht="15.75">
      <c r="A469" s="197"/>
      <c r="B469" s="37" t="s">
        <v>1163</v>
      </c>
      <c r="C469" s="420" t="s">
        <v>1431</v>
      </c>
      <c r="D469" s="39" t="s">
        <v>400</v>
      </c>
      <c r="E469" s="39">
        <v>1.5</v>
      </c>
      <c r="F469" s="40">
        <v>4800</v>
      </c>
      <c r="G469" s="41">
        <f t="shared" si="132"/>
        <v>7200</v>
      </c>
      <c r="H469" s="202">
        <f t="shared" si="133"/>
        <v>1786.6004962779155</v>
      </c>
      <c r="I469" s="100"/>
      <c r="J469" s="100"/>
      <c r="K469" s="40"/>
      <c r="L469" s="101"/>
      <c r="M469" s="407"/>
      <c r="N469" s="42">
        <f t="shared" si="134"/>
        <v>1786.6004962779155</v>
      </c>
      <c r="O469" s="239"/>
      <c r="Q469" s="9"/>
      <c r="R469" s="25"/>
      <c r="T469" s="9"/>
      <c r="U469" s="25"/>
      <c r="W469" s="402">
        <f>+G469</f>
        <v>7200</v>
      </c>
      <c r="X469" s="43">
        <f>+W469/$A$5</f>
        <v>1786.6004962779155</v>
      </c>
      <c r="Z469" s="402"/>
      <c r="AA469" s="43">
        <f>+Z469/$A$5</f>
        <v>0</v>
      </c>
      <c r="AC469" s="402"/>
      <c r="AD469" s="43">
        <f>+AC469/$A$5</f>
        <v>0</v>
      </c>
      <c r="AF469" s="402"/>
      <c r="AG469" s="43">
        <f>+AF469/$A$5</f>
        <v>0</v>
      </c>
      <c r="AI469" s="402"/>
      <c r="AJ469" s="43">
        <f>+AI469/$A$5</f>
        <v>0</v>
      </c>
      <c r="AL469" s="402"/>
      <c r="AM469" s="43">
        <f>+AL469/$A$5</f>
        <v>0</v>
      </c>
      <c r="AO469" s="25">
        <f t="shared" si="135"/>
        <v>1786.6004962779155</v>
      </c>
      <c r="AP469" s="44">
        <f>-AO469</f>
        <v>-1786.6004962779155</v>
      </c>
    </row>
    <row r="470" spans="1:42" ht="15.75">
      <c r="B470" s="210"/>
      <c r="C470" s="240" t="s">
        <v>489</v>
      </c>
      <c r="D470" s="215" t="s">
        <v>400</v>
      </c>
      <c r="E470" s="215">
        <v>1.5</v>
      </c>
      <c r="F470" s="210">
        <f>4*20*8</f>
        <v>640</v>
      </c>
      <c r="G470" s="216">
        <f t="shared" si="132"/>
        <v>960</v>
      </c>
      <c r="H470" s="202">
        <f t="shared" si="133"/>
        <v>238.21339950372206</v>
      </c>
      <c r="I470" s="215"/>
      <c r="J470" s="215"/>
      <c r="K470" s="210"/>
      <c r="L470" s="216"/>
      <c r="M470" s="264"/>
      <c r="N470" s="218">
        <f t="shared" si="134"/>
        <v>238.21339950372206</v>
      </c>
      <c r="O470" s="157"/>
      <c r="Q470" s="9"/>
      <c r="R470" s="25"/>
      <c r="T470" s="9"/>
      <c r="U470" s="25"/>
      <c r="W470" s="402">
        <f>+G470</f>
        <v>960</v>
      </c>
      <c r="X470" s="43">
        <f>+W470/$A$5</f>
        <v>238.21339950372206</v>
      </c>
      <c r="Z470" s="402"/>
      <c r="AA470" s="43">
        <f>+Z470/$A$5</f>
        <v>0</v>
      </c>
      <c r="AC470" s="402"/>
      <c r="AD470" s="43">
        <f>+AC470/$A$5</f>
        <v>0</v>
      </c>
      <c r="AF470" s="402"/>
      <c r="AG470" s="43">
        <f>+AF470/$A$5</f>
        <v>0</v>
      </c>
      <c r="AI470" s="402"/>
      <c r="AJ470" s="43">
        <f>+AI470/$A$5</f>
        <v>0</v>
      </c>
      <c r="AL470" s="402"/>
      <c r="AM470" s="43">
        <f>+AL470/$A$5</f>
        <v>0</v>
      </c>
      <c r="AO470" s="25">
        <f t="shared" si="135"/>
        <v>238.21339950372206</v>
      </c>
      <c r="AP470" s="25">
        <f>+N470-AO470</f>
        <v>0</v>
      </c>
    </row>
    <row r="471" spans="1:42" ht="17.25" customHeight="1">
      <c r="A471" s="11"/>
      <c r="B471" s="156" t="s">
        <v>1165</v>
      </c>
      <c r="C471" s="333" t="s">
        <v>1166</v>
      </c>
      <c r="D471" s="152" t="s">
        <v>492</v>
      </c>
      <c r="E471" s="152">
        <v>10</v>
      </c>
      <c r="F471" s="156">
        <v>80</v>
      </c>
      <c r="G471" s="208">
        <f t="shared" si="132"/>
        <v>800</v>
      </c>
      <c r="H471" s="235">
        <f t="shared" si="133"/>
        <v>198.51116625310172</v>
      </c>
      <c r="I471" s="51"/>
      <c r="J471" s="51"/>
      <c r="K471" s="52"/>
      <c r="L471" s="65"/>
      <c r="M471" s="143"/>
      <c r="N471" s="54">
        <f t="shared" si="134"/>
        <v>198.51116625310172</v>
      </c>
      <c r="O471" s="157"/>
      <c r="Q471" s="9"/>
      <c r="R471" s="25"/>
      <c r="T471" s="9"/>
      <c r="U471" s="25"/>
      <c r="W471" s="402">
        <f>+G471</f>
        <v>800</v>
      </c>
      <c r="X471" s="43">
        <f>+W471/$A$5</f>
        <v>198.51116625310172</v>
      </c>
      <c r="Z471" s="402"/>
      <c r="AA471" s="43">
        <f>+Z471/$A$5</f>
        <v>0</v>
      </c>
      <c r="AC471" s="402"/>
      <c r="AD471" s="43">
        <f>+AC471/$A$5</f>
        <v>0</v>
      </c>
      <c r="AF471" s="402"/>
      <c r="AG471" s="43">
        <f>+AF471/$A$5</f>
        <v>0</v>
      </c>
      <c r="AI471" s="402"/>
      <c r="AJ471" s="43">
        <f>+AI471/$A$5</f>
        <v>0</v>
      </c>
      <c r="AL471" s="402"/>
      <c r="AM471" s="43">
        <f>+AL471/$A$5</f>
        <v>0</v>
      </c>
      <c r="AO471" s="25">
        <f t="shared" si="135"/>
        <v>198.51116625310172</v>
      </c>
      <c r="AP471" s="25">
        <f>+N471-AO471</f>
        <v>0</v>
      </c>
    </row>
    <row r="472" spans="1:42" ht="14.25" customHeight="1">
      <c r="A472" s="11"/>
      <c r="B472" s="156" t="s">
        <v>1167</v>
      </c>
      <c r="C472" s="333" t="s">
        <v>1168</v>
      </c>
      <c r="D472" s="152" t="s">
        <v>492</v>
      </c>
      <c r="E472" s="152">
        <v>4</v>
      </c>
      <c r="F472" s="156">
        <v>80</v>
      </c>
      <c r="G472" s="208">
        <f t="shared" si="132"/>
        <v>320</v>
      </c>
      <c r="H472" s="235">
        <f t="shared" si="133"/>
        <v>79.404466501240691</v>
      </c>
      <c r="I472" s="51"/>
      <c r="J472" s="51"/>
      <c r="K472" s="52"/>
      <c r="L472" s="65"/>
      <c r="M472" s="143"/>
      <c r="N472" s="54">
        <f t="shared" si="134"/>
        <v>79.404466501240691</v>
      </c>
      <c r="O472" s="157"/>
      <c r="Q472" s="9"/>
      <c r="R472" s="25"/>
      <c r="T472" s="9"/>
      <c r="U472" s="25"/>
      <c r="W472" s="402">
        <f>+G472</f>
        <v>320</v>
      </c>
      <c r="X472" s="43">
        <f>+W472/$A$5</f>
        <v>79.404466501240691</v>
      </c>
      <c r="Z472" s="402"/>
      <c r="AA472" s="43">
        <f>+Z472/$A$5</f>
        <v>0</v>
      </c>
      <c r="AC472" s="402"/>
      <c r="AD472" s="43">
        <f>+AC472/$A$5</f>
        <v>0</v>
      </c>
      <c r="AF472" s="402"/>
      <c r="AG472" s="43">
        <f>+AF472/$A$5</f>
        <v>0</v>
      </c>
      <c r="AI472" s="402"/>
      <c r="AJ472" s="43">
        <f>+AI472/$A$5</f>
        <v>0</v>
      </c>
      <c r="AL472" s="402"/>
      <c r="AM472" s="43">
        <f>+AL472/$A$5</f>
        <v>0</v>
      </c>
      <c r="AO472" s="25">
        <f t="shared" si="135"/>
        <v>79.404466501240691</v>
      </c>
      <c r="AP472" s="25">
        <f>+N472-AO472</f>
        <v>0</v>
      </c>
    </row>
    <row r="473" spans="1:42" ht="15.75">
      <c r="A473" s="11"/>
      <c r="B473" s="221" t="s">
        <v>1169</v>
      </c>
      <c r="C473" s="222" t="s">
        <v>529</v>
      </c>
      <c r="D473" s="223" t="s">
        <v>408</v>
      </c>
      <c r="E473" s="223">
        <v>3</v>
      </c>
      <c r="F473" s="224">
        <v>1200</v>
      </c>
      <c r="G473" s="225">
        <f t="shared" si="132"/>
        <v>3600</v>
      </c>
      <c r="H473" s="289">
        <f t="shared" si="133"/>
        <v>893.30024813895773</v>
      </c>
      <c r="I473" s="223"/>
      <c r="J473" s="223"/>
      <c r="K473" s="221"/>
      <c r="L473" s="421"/>
      <c r="M473" s="422"/>
      <c r="N473" s="334">
        <f t="shared" si="134"/>
        <v>893.30024813895773</v>
      </c>
      <c r="O473" s="335"/>
      <c r="Q473" s="9"/>
      <c r="R473" s="25"/>
      <c r="T473" s="9"/>
      <c r="U473" s="25"/>
      <c r="W473" s="402"/>
      <c r="X473" s="43"/>
      <c r="Z473" s="402"/>
      <c r="AA473" s="43"/>
      <c r="AC473" s="402"/>
      <c r="AD473" s="43"/>
      <c r="AF473" s="402"/>
      <c r="AG473" s="43"/>
      <c r="AI473" s="402"/>
      <c r="AJ473" s="43"/>
      <c r="AL473" s="402"/>
      <c r="AM473" s="43"/>
      <c r="AO473" s="25">
        <f t="shared" si="135"/>
        <v>0</v>
      </c>
      <c r="AP473" s="44">
        <f>-AO473</f>
        <v>0</v>
      </c>
    </row>
    <row r="474" spans="1:42" ht="15.75">
      <c r="A474" s="11"/>
      <c r="B474" s="156" t="s">
        <v>1170</v>
      </c>
      <c r="C474" s="333" t="s">
        <v>610</v>
      </c>
      <c r="D474" s="152" t="s">
        <v>1171</v>
      </c>
      <c r="E474" s="152">
        <v>1</v>
      </c>
      <c r="F474" s="156">
        <v>140</v>
      </c>
      <c r="G474" s="208">
        <f t="shared" si="132"/>
        <v>140</v>
      </c>
      <c r="H474" s="235">
        <f t="shared" si="133"/>
        <v>34.739454094292803</v>
      </c>
      <c r="I474" s="51"/>
      <c r="J474" s="51"/>
      <c r="K474" s="52"/>
      <c r="L474" s="65"/>
      <c r="M474" s="143"/>
      <c r="N474" s="54">
        <f t="shared" si="134"/>
        <v>34.739454094292803</v>
      </c>
      <c r="O474" s="157"/>
      <c r="Q474" s="9"/>
      <c r="R474" s="25"/>
      <c r="T474" s="9"/>
      <c r="U474" s="25"/>
      <c r="W474" s="402">
        <f t="shared" ref="W474:W503" si="136">+G474</f>
        <v>140</v>
      </c>
      <c r="X474" s="43">
        <f t="shared" ref="X474:X503" si="137">+W474/$A$5</f>
        <v>34.739454094292803</v>
      </c>
      <c r="Z474" s="402"/>
      <c r="AA474" s="43">
        <f t="shared" ref="AA474:AA503" si="138">+Z474/$A$5</f>
        <v>0</v>
      </c>
      <c r="AC474" s="402"/>
      <c r="AD474" s="43">
        <f t="shared" ref="AD474:AD503" si="139">+AC474/$A$5</f>
        <v>0</v>
      </c>
      <c r="AF474" s="402"/>
      <c r="AG474" s="43">
        <f t="shared" ref="AG474:AG503" si="140">+AF474/$A$5</f>
        <v>0</v>
      </c>
      <c r="AI474" s="402"/>
      <c r="AJ474" s="43">
        <f t="shared" ref="AJ474:AJ503" si="141">+AI474/$A$5</f>
        <v>0</v>
      </c>
      <c r="AL474" s="402"/>
      <c r="AM474" s="43">
        <f t="shared" ref="AM474:AM503" si="142">+AL474/$A$5</f>
        <v>0</v>
      </c>
      <c r="AO474" s="25">
        <f t="shared" si="135"/>
        <v>34.739454094292803</v>
      </c>
      <c r="AP474" s="25">
        <f t="shared" ref="AP474:AP503" si="143">+N474-AO474</f>
        <v>0</v>
      </c>
    </row>
    <row r="475" spans="1:42" ht="15.75">
      <c r="A475" s="220"/>
      <c r="B475" s="156" t="s">
        <v>1172</v>
      </c>
      <c r="C475" s="333" t="s">
        <v>1173</v>
      </c>
      <c r="D475" s="152" t="s">
        <v>492</v>
      </c>
      <c r="E475" s="152">
        <v>20</v>
      </c>
      <c r="F475" s="156">
        <v>28</v>
      </c>
      <c r="G475" s="208">
        <f t="shared" si="132"/>
        <v>560</v>
      </c>
      <c r="H475" s="235">
        <f t="shared" si="133"/>
        <v>138.95781637717121</v>
      </c>
      <c r="I475" s="51"/>
      <c r="J475" s="51"/>
      <c r="K475" s="52"/>
      <c r="L475" s="65"/>
      <c r="M475" s="143"/>
      <c r="N475" s="54">
        <f t="shared" si="134"/>
        <v>138.95781637717121</v>
      </c>
      <c r="O475" s="157"/>
      <c r="Q475" s="9"/>
      <c r="R475" s="25"/>
      <c r="T475" s="9"/>
      <c r="U475" s="25"/>
      <c r="W475" s="402">
        <f t="shared" si="136"/>
        <v>560</v>
      </c>
      <c r="X475" s="43">
        <f t="shared" si="137"/>
        <v>138.95781637717121</v>
      </c>
      <c r="Z475" s="402"/>
      <c r="AA475" s="43">
        <f t="shared" si="138"/>
        <v>0</v>
      </c>
      <c r="AC475" s="402"/>
      <c r="AD475" s="43">
        <f t="shared" si="139"/>
        <v>0</v>
      </c>
      <c r="AF475" s="402"/>
      <c r="AG475" s="43">
        <f t="shared" si="140"/>
        <v>0</v>
      </c>
      <c r="AI475" s="402"/>
      <c r="AJ475" s="43">
        <f t="shared" si="141"/>
        <v>0</v>
      </c>
      <c r="AL475" s="402"/>
      <c r="AM475" s="43">
        <f t="shared" si="142"/>
        <v>0</v>
      </c>
      <c r="AO475" s="25">
        <f t="shared" si="135"/>
        <v>138.95781637717121</v>
      </c>
      <c r="AP475" s="25">
        <f t="shared" si="143"/>
        <v>0</v>
      </c>
    </row>
    <row r="476" spans="1:42" ht="15.75">
      <c r="A476" s="220"/>
      <c r="B476" s="156" t="s">
        <v>1174</v>
      </c>
      <c r="C476" s="333" t="s">
        <v>1175</v>
      </c>
      <c r="D476" s="152" t="s">
        <v>492</v>
      </c>
      <c r="E476" s="152">
        <v>22</v>
      </c>
      <c r="F476" s="156">
        <v>28</v>
      </c>
      <c r="G476" s="208">
        <f t="shared" si="132"/>
        <v>616</v>
      </c>
      <c r="H476" s="235">
        <f t="shared" si="133"/>
        <v>152.85359801488832</v>
      </c>
      <c r="I476" s="51"/>
      <c r="J476" s="51"/>
      <c r="K476" s="52"/>
      <c r="L476" s="65"/>
      <c r="M476" s="143"/>
      <c r="N476" s="54">
        <f t="shared" si="134"/>
        <v>152.85359801488832</v>
      </c>
      <c r="O476" s="157"/>
      <c r="Q476" s="9"/>
      <c r="R476" s="25"/>
      <c r="T476" s="9"/>
      <c r="U476" s="25"/>
      <c r="W476" s="402">
        <f t="shared" si="136"/>
        <v>616</v>
      </c>
      <c r="X476" s="43">
        <f t="shared" si="137"/>
        <v>152.85359801488832</v>
      </c>
      <c r="Z476" s="402"/>
      <c r="AA476" s="43">
        <f t="shared" si="138"/>
        <v>0</v>
      </c>
      <c r="AC476" s="402"/>
      <c r="AD476" s="43">
        <f t="shared" si="139"/>
        <v>0</v>
      </c>
      <c r="AF476" s="402"/>
      <c r="AG476" s="43">
        <f t="shared" si="140"/>
        <v>0</v>
      </c>
      <c r="AI476" s="402"/>
      <c r="AJ476" s="43">
        <f t="shared" si="141"/>
        <v>0</v>
      </c>
      <c r="AL476" s="402"/>
      <c r="AM476" s="43">
        <f t="shared" si="142"/>
        <v>0</v>
      </c>
      <c r="AO476" s="25">
        <f t="shared" si="135"/>
        <v>152.85359801488832</v>
      </c>
      <c r="AP476" s="25">
        <f t="shared" si="143"/>
        <v>0</v>
      </c>
    </row>
    <row r="477" spans="1:42" ht="15.75">
      <c r="A477" s="220"/>
      <c r="B477" s="156" t="s">
        <v>1176</v>
      </c>
      <c r="C477" s="333" t="s">
        <v>1177</v>
      </c>
      <c r="D477" s="152" t="s">
        <v>492</v>
      </c>
      <c r="E477" s="152">
        <v>75</v>
      </c>
      <c r="F477" s="156">
        <v>9</v>
      </c>
      <c r="G477" s="208">
        <f t="shared" si="132"/>
        <v>675</v>
      </c>
      <c r="H477" s="235">
        <f t="shared" si="133"/>
        <v>167.49379652605458</v>
      </c>
      <c r="I477" s="51"/>
      <c r="J477" s="51"/>
      <c r="K477" s="52"/>
      <c r="L477" s="65"/>
      <c r="M477" s="143"/>
      <c r="N477" s="54">
        <f t="shared" si="134"/>
        <v>167.49379652605458</v>
      </c>
      <c r="O477" s="157"/>
      <c r="Q477" s="9"/>
      <c r="R477" s="25"/>
      <c r="T477" s="9"/>
      <c r="U477" s="25"/>
      <c r="W477" s="402">
        <f t="shared" si="136"/>
        <v>675</v>
      </c>
      <c r="X477" s="43">
        <f t="shared" si="137"/>
        <v>167.49379652605458</v>
      </c>
      <c r="Z477" s="402"/>
      <c r="AA477" s="43">
        <f t="shared" si="138"/>
        <v>0</v>
      </c>
      <c r="AC477" s="402"/>
      <c r="AD477" s="43">
        <f t="shared" si="139"/>
        <v>0</v>
      </c>
      <c r="AF477" s="402"/>
      <c r="AG477" s="43">
        <f t="shared" si="140"/>
        <v>0</v>
      </c>
      <c r="AI477" s="402"/>
      <c r="AJ477" s="43">
        <f t="shared" si="141"/>
        <v>0</v>
      </c>
      <c r="AL477" s="402"/>
      <c r="AM477" s="43">
        <f t="shared" si="142"/>
        <v>0</v>
      </c>
      <c r="AO477" s="25">
        <f t="shared" si="135"/>
        <v>167.49379652605458</v>
      </c>
      <c r="AP477" s="25">
        <f t="shared" si="143"/>
        <v>0</v>
      </c>
    </row>
    <row r="478" spans="1:42" ht="15.75">
      <c r="A478" s="220"/>
      <c r="B478" s="156" t="s">
        <v>1178</v>
      </c>
      <c r="C478" s="333" t="s">
        <v>982</v>
      </c>
      <c r="D478" s="152" t="s">
        <v>492</v>
      </c>
      <c r="E478" s="152">
        <v>2</v>
      </c>
      <c r="F478" s="156">
        <v>16</v>
      </c>
      <c r="G478" s="208">
        <f t="shared" si="132"/>
        <v>32</v>
      </c>
      <c r="H478" s="235">
        <f t="shared" si="133"/>
        <v>7.9404466501240689</v>
      </c>
      <c r="I478" s="51"/>
      <c r="J478" s="51"/>
      <c r="K478" s="52"/>
      <c r="L478" s="65"/>
      <c r="M478" s="143"/>
      <c r="N478" s="54">
        <f t="shared" si="134"/>
        <v>7.9404466501240689</v>
      </c>
      <c r="O478" s="157"/>
      <c r="Q478" s="9"/>
      <c r="R478" s="25"/>
      <c r="T478" s="9"/>
      <c r="U478" s="25"/>
      <c r="W478" s="402">
        <f t="shared" si="136"/>
        <v>32</v>
      </c>
      <c r="X478" s="43">
        <f t="shared" si="137"/>
        <v>7.9404466501240689</v>
      </c>
      <c r="Z478" s="402"/>
      <c r="AA478" s="43">
        <f t="shared" si="138"/>
        <v>0</v>
      </c>
      <c r="AC478" s="402"/>
      <c r="AD478" s="43">
        <f t="shared" si="139"/>
        <v>0</v>
      </c>
      <c r="AF478" s="402"/>
      <c r="AG478" s="43">
        <f t="shared" si="140"/>
        <v>0</v>
      </c>
      <c r="AI478" s="402"/>
      <c r="AJ478" s="43">
        <f t="shared" si="141"/>
        <v>0</v>
      </c>
      <c r="AL478" s="402"/>
      <c r="AM478" s="43">
        <f t="shared" si="142"/>
        <v>0</v>
      </c>
      <c r="AO478" s="25">
        <f t="shared" si="135"/>
        <v>7.9404466501240689</v>
      </c>
      <c r="AP478" s="25">
        <f t="shared" si="143"/>
        <v>0</v>
      </c>
    </row>
    <row r="479" spans="1:42" ht="15.75">
      <c r="A479" s="220"/>
      <c r="B479" s="156" t="s">
        <v>1179</v>
      </c>
      <c r="C479" s="333" t="s">
        <v>1180</v>
      </c>
      <c r="D479" s="152" t="s">
        <v>492</v>
      </c>
      <c r="E479" s="152">
        <v>1</v>
      </c>
      <c r="F479" s="156">
        <v>60</v>
      </c>
      <c r="G479" s="208">
        <f t="shared" si="132"/>
        <v>60</v>
      </c>
      <c r="H479" s="235">
        <f t="shared" si="133"/>
        <v>14.888337468982629</v>
      </c>
      <c r="I479" s="51"/>
      <c r="J479" s="51"/>
      <c r="K479" s="52"/>
      <c r="L479" s="65"/>
      <c r="M479" s="143"/>
      <c r="N479" s="54">
        <f t="shared" si="134"/>
        <v>14.888337468982629</v>
      </c>
      <c r="O479" s="157"/>
      <c r="Q479" s="9"/>
      <c r="R479" s="25"/>
      <c r="T479" s="9"/>
      <c r="U479" s="25"/>
      <c r="W479" s="402">
        <f t="shared" si="136"/>
        <v>60</v>
      </c>
      <c r="X479" s="43">
        <f t="shared" si="137"/>
        <v>14.888337468982629</v>
      </c>
      <c r="Z479" s="402"/>
      <c r="AA479" s="43">
        <f t="shared" si="138"/>
        <v>0</v>
      </c>
      <c r="AC479" s="402"/>
      <c r="AD479" s="43">
        <f t="shared" si="139"/>
        <v>0</v>
      </c>
      <c r="AF479" s="402"/>
      <c r="AG479" s="43">
        <f t="shared" si="140"/>
        <v>0</v>
      </c>
      <c r="AI479" s="402"/>
      <c r="AJ479" s="43">
        <f t="shared" si="141"/>
        <v>0</v>
      </c>
      <c r="AL479" s="402"/>
      <c r="AM479" s="43">
        <f t="shared" si="142"/>
        <v>0</v>
      </c>
      <c r="AO479" s="25">
        <f t="shared" si="135"/>
        <v>14.888337468982629</v>
      </c>
      <c r="AP479" s="25">
        <f t="shared" si="143"/>
        <v>0</v>
      </c>
    </row>
    <row r="480" spans="1:42" ht="15.75">
      <c r="B480" s="156" t="s">
        <v>1181</v>
      </c>
      <c r="C480" s="333" t="s">
        <v>1182</v>
      </c>
      <c r="D480" s="152" t="s">
        <v>492</v>
      </c>
      <c r="E480" s="152">
        <v>18</v>
      </c>
      <c r="F480" s="156">
        <v>40</v>
      </c>
      <c r="G480" s="208">
        <f t="shared" si="132"/>
        <v>720</v>
      </c>
      <c r="H480" s="235">
        <f t="shared" si="133"/>
        <v>178.66004962779155</v>
      </c>
      <c r="I480" s="51"/>
      <c r="J480" s="51"/>
      <c r="K480" s="52"/>
      <c r="L480" s="65"/>
      <c r="M480" s="143"/>
      <c r="N480" s="54">
        <f t="shared" si="134"/>
        <v>178.66004962779155</v>
      </c>
      <c r="O480" s="157"/>
      <c r="Q480" s="9"/>
      <c r="R480" s="25"/>
      <c r="T480" s="9"/>
      <c r="U480" s="25"/>
      <c r="W480" s="402">
        <f t="shared" si="136"/>
        <v>720</v>
      </c>
      <c r="X480" s="43">
        <f t="shared" si="137"/>
        <v>178.66004962779155</v>
      </c>
      <c r="Z480" s="402"/>
      <c r="AA480" s="43">
        <f t="shared" si="138"/>
        <v>0</v>
      </c>
      <c r="AC480" s="402"/>
      <c r="AD480" s="43">
        <f t="shared" si="139"/>
        <v>0</v>
      </c>
      <c r="AF480" s="402"/>
      <c r="AG480" s="43">
        <f t="shared" si="140"/>
        <v>0</v>
      </c>
      <c r="AI480" s="402"/>
      <c r="AJ480" s="43">
        <f t="shared" si="141"/>
        <v>0</v>
      </c>
      <c r="AL480" s="402"/>
      <c r="AM480" s="43">
        <f t="shared" si="142"/>
        <v>0</v>
      </c>
      <c r="AO480" s="25">
        <f t="shared" si="135"/>
        <v>178.66004962779155</v>
      </c>
      <c r="AP480" s="25">
        <f t="shared" si="143"/>
        <v>0</v>
      </c>
    </row>
    <row r="481" spans="2:42" ht="15.75">
      <c r="B481" s="156" t="s">
        <v>1183</v>
      </c>
      <c r="C481" s="333" t="s">
        <v>1184</v>
      </c>
      <c r="D481" s="152" t="s">
        <v>492</v>
      </c>
      <c r="E481" s="152">
        <v>1</v>
      </c>
      <c r="F481" s="156">
        <v>35</v>
      </c>
      <c r="G481" s="208">
        <f t="shared" si="132"/>
        <v>35</v>
      </c>
      <c r="H481" s="235">
        <f t="shared" si="133"/>
        <v>8.6848635235732008</v>
      </c>
      <c r="I481" s="51"/>
      <c r="J481" s="51"/>
      <c r="K481" s="52"/>
      <c r="L481" s="65"/>
      <c r="M481" s="143"/>
      <c r="N481" s="54">
        <f t="shared" si="134"/>
        <v>8.6848635235732008</v>
      </c>
      <c r="O481" s="157"/>
      <c r="Q481" s="9"/>
      <c r="R481" s="25"/>
      <c r="T481" s="9"/>
      <c r="U481" s="25"/>
      <c r="W481" s="402">
        <f t="shared" si="136"/>
        <v>35</v>
      </c>
      <c r="X481" s="43">
        <f t="shared" si="137"/>
        <v>8.6848635235732008</v>
      </c>
      <c r="Z481" s="402"/>
      <c r="AA481" s="43">
        <f t="shared" si="138"/>
        <v>0</v>
      </c>
      <c r="AC481" s="402"/>
      <c r="AD481" s="43">
        <f t="shared" si="139"/>
        <v>0</v>
      </c>
      <c r="AF481" s="402"/>
      <c r="AG481" s="43">
        <f t="shared" si="140"/>
        <v>0</v>
      </c>
      <c r="AI481" s="402"/>
      <c r="AJ481" s="43">
        <f t="shared" si="141"/>
        <v>0</v>
      </c>
      <c r="AL481" s="402"/>
      <c r="AM481" s="43">
        <f t="shared" si="142"/>
        <v>0</v>
      </c>
      <c r="AO481" s="25">
        <f t="shared" si="135"/>
        <v>8.6848635235732008</v>
      </c>
      <c r="AP481" s="25">
        <f t="shared" si="143"/>
        <v>0</v>
      </c>
    </row>
    <row r="482" spans="2:42" ht="15.75">
      <c r="B482" s="156" t="s">
        <v>1185</v>
      </c>
      <c r="C482" s="333" t="s">
        <v>534</v>
      </c>
      <c r="D482" s="152" t="s">
        <v>492</v>
      </c>
      <c r="E482" s="152">
        <v>16</v>
      </c>
      <c r="F482" s="156">
        <v>17</v>
      </c>
      <c r="G482" s="208">
        <f t="shared" si="132"/>
        <v>272</v>
      </c>
      <c r="H482" s="235">
        <f t="shared" si="133"/>
        <v>67.493796526054581</v>
      </c>
      <c r="I482" s="51"/>
      <c r="J482" s="51"/>
      <c r="K482" s="52"/>
      <c r="L482" s="65"/>
      <c r="M482" s="143"/>
      <c r="N482" s="54">
        <f t="shared" si="134"/>
        <v>67.493796526054581</v>
      </c>
      <c r="O482" s="157"/>
      <c r="Q482" s="9"/>
      <c r="R482" s="25"/>
      <c r="T482" s="9"/>
      <c r="U482" s="25"/>
      <c r="W482" s="402">
        <f t="shared" si="136"/>
        <v>272</v>
      </c>
      <c r="X482" s="43">
        <f t="shared" si="137"/>
        <v>67.493796526054581</v>
      </c>
      <c r="Z482" s="402"/>
      <c r="AA482" s="43">
        <f t="shared" si="138"/>
        <v>0</v>
      </c>
      <c r="AC482" s="402"/>
      <c r="AD482" s="43">
        <f t="shared" si="139"/>
        <v>0</v>
      </c>
      <c r="AF482" s="402"/>
      <c r="AG482" s="43">
        <f t="shared" si="140"/>
        <v>0</v>
      </c>
      <c r="AI482" s="402"/>
      <c r="AJ482" s="43">
        <f t="shared" si="141"/>
        <v>0</v>
      </c>
      <c r="AL482" s="402"/>
      <c r="AM482" s="43">
        <f t="shared" si="142"/>
        <v>0</v>
      </c>
      <c r="AO482" s="25">
        <f t="shared" si="135"/>
        <v>67.493796526054581</v>
      </c>
      <c r="AP482" s="25">
        <f t="shared" si="143"/>
        <v>0</v>
      </c>
    </row>
    <row r="483" spans="2:42" ht="15.75">
      <c r="B483" s="156" t="s">
        <v>1186</v>
      </c>
      <c r="C483" s="333" t="s">
        <v>536</v>
      </c>
      <c r="D483" s="152" t="s">
        <v>492</v>
      </c>
      <c r="E483" s="152">
        <v>16</v>
      </c>
      <c r="F483" s="156">
        <v>17</v>
      </c>
      <c r="G483" s="208">
        <f t="shared" si="132"/>
        <v>272</v>
      </c>
      <c r="H483" s="235">
        <f t="shared" si="133"/>
        <v>67.493796526054581</v>
      </c>
      <c r="I483" s="51"/>
      <c r="J483" s="51"/>
      <c r="K483" s="52"/>
      <c r="L483" s="65"/>
      <c r="M483" s="143"/>
      <c r="N483" s="54">
        <f t="shared" si="134"/>
        <v>67.493796526054581</v>
      </c>
      <c r="O483" s="157"/>
      <c r="Q483" s="9"/>
      <c r="R483" s="25"/>
      <c r="T483" s="9"/>
      <c r="U483" s="25"/>
      <c r="W483" s="402">
        <f t="shared" si="136"/>
        <v>272</v>
      </c>
      <c r="X483" s="43">
        <f t="shared" si="137"/>
        <v>67.493796526054581</v>
      </c>
      <c r="Z483" s="402"/>
      <c r="AA483" s="43">
        <f t="shared" si="138"/>
        <v>0</v>
      </c>
      <c r="AC483" s="402"/>
      <c r="AD483" s="43">
        <f t="shared" si="139"/>
        <v>0</v>
      </c>
      <c r="AF483" s="402"/>
      <c r="AG483" s="43">
        <f t="shared" si="140"/>
        <v>0</v>
      </c>
      <c r="AI483" s="402"/>
      <c r="AJ483" s="43">
        <f t="shared" si="141"/>
        <v>0</v>
      </c>
      <c r="AL483" s="402"/>
      <c r="AM483" s="43">
        <f t="shared" si="142"/>
        <v>0</v>
      </c>
      <c r="AO483" s="25">
        <f t="shared" si="135"/>
        <v>67.493796526054581</v>
      </c>
      <c r="AP483" s="25">
        <f t="shared" si="143"/>
        <v>0</v>
      </c>
    </row>
    <row r="484" spans="2:42" ht="15.75">
      <c r="B484" s="52" t="s">
        <v>1187</v>
      </c>
      <c r="C484" s="102" t="s">
        <v>538</v>
      </c>
      <c r="D484" s="51" t="s">
        <v>492</v>
      </c>
      <c r="E484" s="51">
        <v>42</v>
      </c>
      <c r="F484" s="52">
        <v>25</v>
      </c>
      <c r="G484" s="53">
        <f t="shared" si="132"/>
        <v>1050</v>
      </c>
      <c r="H484" s="202">
        <f t="shared" si="133"/>
        <v>260.54590570719603</v>
      </c>
      <c r="I484" s="51"/>
      <c r="J484" s="51"/>
      <c r="K484" s="52"/>
      <c r="L484" s="65"/>
      <c r="M484" s="143"/>
      <c r="N484" s="54">
        <f t="shared" si="134"/>
        <v>260.54590570719603</v>
      </c>
      <c r="O484" s="157"/>
      <c r="Q484" s="9"/>
      <c r="R484" s="25"/>
      <c r="T484" s="9"/>
      <c r="U484" s="25"/>
      <c r="W484" s="402">
        <f t="shared" si="136"/>
        <v>1050</v>
      </c>
      <c r="X484" s="43">
        <f t="shared" si="137"/>
        <v>260.54590570719603</v>
      </c>
      <c r="Z484" s="402"/>
      <c r="AA484" s="43">
        <f t="shared" si="138"/>
        <v>0</v>
      </c>
      <c r="AC484" s="402"/>
      <c r="AD484" s="43">
        <f t="shared" si="139"/>
        <v>0</v>
      </c>
      <c r="AF484" s="402"/>
      <c r="AG484" s="43">
        <f t="shared" si="140"/>
        <v>0</v>
      </c>
      <c r="AI484" s="402"/>
      <c r="AJ484" s="43">
        <f t="shared" si="141"/>
        <v>0</v>
      </c>
      <c r="AL484" s="402"/>
      <c r="AM484" s="43">
        <f t="shared" si="142"/>
        <v>0</v>
      </c>
      <c r="AO484" s="25">
        <f t="shared" si="135"/>
        <v>260.54590570719603</v>
      </c>
      <c r="AP484" s="25">
        <f t="shared" si="143"/>
        <v>0</v>
      </c>
    </row>
    <row r="485" spans="2:42" ht="15.75">
      <c r="B485" s="156" t="s">
        <v>1188</v>
      </c>
      <c r="C485" s="333" t="s">
        <v>1189</v>
      </c>
      <c r="D485" s="152" t="s">
        <v>492</v>
      </c>
      <c r="E485" s="152">
        <v>16</v>
      </c>
      <c r="F485" s="156">
        <v>65</v>
      </c>
      <c r="G485" s="208">
        <f t="shared" si="132"/>
        <v>1040</v>
      </c>
      <c r="H485" s="235">
        <f t="shared" si="133"/>
        <v>258.06451612903226</v>
      </c>
      <c r="I485" s="51"/>
      <c r="J485" s="51"/>
      <c r="K485" s="52"/>
      <c r="L485" s="65"/>
      <c r="M485" s="143"/>
      <c r="N485" s="54">
        <f t="shared" si="134"/>
        <v>258.06451612903226</v>
      </c>
      <c r="O485" s="157"/>
      <c r="Q485" s="9"/>
      <c r="R485" s="25"/>
      <c r="T485" s="9"/>
      <c r="U485" s="25"/>
      <c r="W485" s="402">
        <f t="shared" si="136"/>
        <v>1040</v>
      </c>
      <c r="X485" s="43">
        <f t="shared" si="137"/>
        <v>258.06451612903226</v>
      </c>
      <c r="Z485" s="402"/>
      <c r="AA485" s="43">
        <f t="shared" si="138"/>
        <v>0</v>
      </c>
      <c r="AC485" s="402"/>
      <c r="AD485" s="43">
        <f t="shared" si="139"/>
        <v>0</v>
      </c>
      <c r="AF485" s="402"/>
      <c r="AG485" s="43">
        <f t="shared" si="140"/>
        <v>0</v>
      </c>
      <c r="AI485" s="402"/>
      <c r="AJ485" s="43">
        <f t="shared" si="141"/>
        <v>0</v>
      </c>
      <c r="AL485" s="402"/>
      <c r="AM485" s="43">
        <f t="shared" si="142"/>
        <v>0</v>
      </c>
      <c r="AO485" s="25">
        <f t="shared" si="135"/>
        <v>258.06451612903226</v>
      </c>
      <c r="AP485" s="25">
        <f t="shared" si="143"/>
        <v>0</v>
      </c>
    </row>
    <row r="486" spans="2:42" ht="15.75">
      <c r="B486" s="156" t="s">
        <v>1190</v>
      </c>
      <c r="C486" s="333" t="s">
        <v>1191</v>
      </c>
      <c r="D486" s="152" t="s">
        <v>492</v>
      </c>
      <c r="E486" s="152">
        <v>17</v>
      </c>
      <c r="F486" s="156">
        <v>60</v>
      </c>
      <c r="G486" s="208">
        <f t="shared" si="132"/>
        <v>1020</v>
      </c>
      <c r="H486" s="235">
        <f t="shared" si="133"/>
        <v>253.10173697270469</v>
      </c>
      <c r="I486" s="51"/>
      <c r="J486" s="51"/>
      <c r="K486" s="52"/>
      <c r="L486" s="65"/>
      <c r="M486" s="143"/>
      <c r="N486" s="54">
        <f t="shared" si="134"/>
        <v>253.10173697270469</v>
      </c>
      <c r="O486" s="157"/>
      <c r="Q486" s="9"/>
      <c r="R486" s="25"/>
      <c r="T486" s="9"/>
      <c r="U486" s="25"/>
      <c r="W486" s="402">
        <f t="shared" si="136"/>
        <v>1020</v>
      </c>
      <c r="X486" s="43">
        <f t="shared" si="137"/>
        <v>253.10173697270469</v>
      </c>
      <c r="Z486" s="402"/>
      <c r="AA486" s="43">
        <f t="shared" si="138"/>
        <v>0</v>
      </c>
      <c r="AC486" s="402"/>
      <c r="AD486" s="43">
        <f t="shared" si="139"/>
        <v>0</v>
      </c>
      <c r="AF486" s="402"/>
      <c r="AG486" s="43">
        <f t="shared" si="140"/>
        <v>0</v>
      </c>
      <c r="AI486" s="402"/>
      <c r="AJ486" s="43">
        <f t="shared" si="141"/>
        <v>0</v>
      </c>
      <c r="AL486" s="402"/>
      <c r="AM486" s="43">
        <f t="shared" si="142"/>
        <v>0</v>
      </c>
      <c r="AO486" s="25">
        <f t="shared" si="135"/>
        <v>253.10173697270469</v>
      </c>
      <c r="AP486" s="25">
        <f t="shared" si="143"/>
        <v>0</v>
      </c>
    </row>
    <row r="487" spans="2:42" ht="15.75">
      <c r="B487" s="52" t="s">
        <v>1192</v>
      </c>
      <c r="C487" s="102" t="s">
        <v>698</v>
      </c>
      <c r="D487" s="51" t="s">
        <v>492</v>
      </c>
      <c r="E487" s="51">
        <v>2</v>
      </c>
      <c r="F487" s="52">
        <v>82</v>
      </c>
      <c r="G487" s="53">
        <f t="shared" si="132"/>
        <v>164</v>
      </c>
      <c r="H487" s="202">
        <f t="shared" si="133"/>
        <v>40.694789081885851</v>
      </c>
      <c r="I487" s="51"/>
      <c r="J487" s="51"/>
      <c r="K487" s="52"/>
      <c r="L487" s="65"/>
      <c r="M487" s="143"/>
      <c r="N487" s="54">
        <f t="shared" si="134"/>
        <v>40.694789081885851</v>
      </c>
      <c r="O487" s="157"/>
      <c r="Q487" s="9"/>
      <c r="R487" s="25"/>
      <c r="T487" s="9"/>
      <c r="U487" s="25"/>
      <c r="W487" s="402">
        <f t="shared" si="136"/>
        <v>164</v>
      </c>
      <c r="X487" s="43">
        <f t="shared" si="137"/>
        <v>40.694789081885851</v>
      </c>
      <c r="Z487" s="402"/>
      <c r="AA487" s="43">
        <f t="shared" si="138"/>
        <v>0</v>
      </c>
      <c r="AC487" s="402"/>
      <c r="AD487" s="43">
        <f t="shared" si="139"/>
        <v>0</v>
      </c>
      <c r="AF487" s="402"/>
      <c r="AG487" s="43">
        <f t="shared" si="140"/>
        <v>0</v>
      </c>
      <c r="AI487" s="402"/>
      <c r="AJ487" s="43">
        <f t="shared" si="141"/>
        <v>0</v>
      </c>
      <c r="AL487" s="402"/>
      <c r="AM487" s="43">
        <f t="shared" si="142"/>
        <v>0</v>
      </c>
      <c r="AO487" s="25">
        <f t="shared" si="135"/>
        <v>40.694789081885851</v>
      </c>
      <c r="AP487" s="25">
        <f t="shared" si="143"/>
        <v>0</v>
      </c>
    </row>
    <row r="488" spans="2:42" ht="15.75">
      <c r="B488" s="52" t="s">
        <v>1193</v>
      </c>
      <c r="C488" s="102" t="s">
        <v>564</v>
      </c>
      <c r="D488" s="51" t="s">
        <v>492</v>
      </c>
      <c r="E488" s="51">
        <v>2</v>
      </c>
      <c r="F488" s="52">
        <v>70</v>
      </c>
      <c r="G488" s="53">
        <f t="shared" si="132"/>
        <v>140</v>
      </c>
      <c r="H488" s="202">
        <f t="shared" si="133"/>
        <v>34.739454094292803</v>
      </c>
      <c r="I488" s="51"/>
      <c r="J488" s="51"/>
      <c r="K488" s="52"/>
      <c r="L488" s="65"/>
      <c r="M488" s="143"/>
      <c r="N488" s="54">
        <f t="shared" si="134"/>
        <v>34.739454094292803</v>
      </c>
      <c r="O488" s="157"/>
      <c r="Q488" s="9"/>
      <c r="R488" s="25"/>
      <c r="T488" s="9"/>
      <c r="U488" s="25"/>
      <c r="W488" s="402">
        <f t="shared" si="136"/>
        <v>140</v>
      </c>
      <c r="X488" s="43">
        <f t="shared" si="137"/>
        <v>34.739454094292803</v>
      </c>
      <c r="Z488" s="402"/>
      <c r="AA488" s="43">
        <f t="shared" si="138"/>
        <v>0</v>
      </c>
      <c r="AC488" s="402"/>
      <c r="AD488" s="43">
        <f t="shared" si="139"/>
        <v>0</v>
      </c>
      <c r="AF488" s="402"/>
      <c r="AG488" s="43">
        <f t="shared" si="140"/>
        <v>0</v>
      </c>
      <c r="AI488" s="402"/>
      <c r="AJ488" s="43">
        <f t="shared" si="141"/>
        <v>0</v>
      </c>
      <c r="AL488" s="402"/>
      <c r="AM488" s="43">
        <f t="shared" si="142"/>
        <v>0</v>
      </c>
      <c r="AO488" s="25">
        <f t="shared" si="135"/>
        <v>34.739454094292803</v>
      </c>
      <c r="AP488" s="25">
        <f t="shared" si="143"/>
        <v>0</v>
      </c>
    </row>
    <row r="489" spans="2:42" ht="15.75">
      <c r="B489" s="156" t="s">
        <v>1194</v>
      </c>
      <c r="C489" s="333" t="s">
        <v>1195</v>
      </c>
      <c r="D489" s="152" t="s">
        <v>492</v>
      </c>
      <c r="E489" s="152">
        <v>3</v>
      </c>
      <c r="F489" s="156">
        <v>21.5</v>
      </c>
      <c r="G489" s="208">
        <f t="shared" si="132"/>
        <v>64.5</v>
      </c>
      <c r="H489" s="235">
        <f t="shared" si="133"/>
        <v>16.004962779156326</v>
      </c>
      <c r="I489" s="51"/>
      <c r="J489" s="51"/>
      <c r="K489" s="52"/>
      <c r="L489" s="65"/>
      <c r="M489" s="143"/>
      <c r="N489" s="54">
        <f t="shared" si="134"/>
        <v>16.004962779156326</v>
      </c>
      <c r="O489" s="157"/>
      <c r="Q489" s="9"/>
      <c r="R489" s="25"/>
      <c r="T489" s="9"/>
      <c r="U489" s="25"/>
      <c r="W489" s="402">
        <f t="shared" si="136"/>
        <v>64.5</v>
      </c>
      <c r="X489" s="43">
        <f t="shared" si="137"/>
        <v>16.004962779156326</v>
      </c>
      <c r="Z489" s="402"/>
      <c r="AA489" s="43">
        <f t="shared" si="138"/>
        <v>0</v>
      </c>
      <c r="AC489" s="402"/>
      <c r="AD489" s="43">
        <f t="shared" si="139"/>
        <v>0</v>
      </c>
      <c r="AF489" s="402"/>
      <c r="AG489" s="43">
        <f t="shared" si="140"/>
        <v>0</v>
      </c>
      <c r="AI489" s="402"/>
      <c r="AJ489" s="43">
        <f t="shared" si="141"/>
        <v>0</v>
      </c>
      <c r="AL489" s="402"/>
      <c r="AM489" s="43">
        <f t="shared" si="142"/>
        <v>0</v>
      </c>
      <c r="AO489" s="25">
        <f t="shared" si="135"/>
        <v>16.004962779156326</v>
      </c>
      <c r="AP489" s="25">
        <f t="shared" si="143"/>
        <v>0</v>
      </c>
    </row>
    <row r="490" spans="2:42" ht="15.75">
      <c r="B490" s="52" t="s">
        <v>1196</v>
      </c>
      <c r="C490" s="102" t="s">
        <v>1197</v>
      </c>
      <c r="D490" s="51" t="s">
        <v>492</v>
      </c>
      <c r="E490" s="51">
        <v>10</v>
      </c>
      <c r="F490" s="52">
        <v>2.5</v>
      </c>
      <c r="G490" s="53">
        <f t="shared" si="132"/>
        <v>25</v>
      </c>
      <c r="H490" s="202">
        <f t="shared" si="133"/>
        <v>6.2034739454094288</v>
      </c>
      <c r="I490" s="51"/>
      <c r="J490" s="51"/>
      <c r="K490" s="52"/>
      <c r="L490" s="65"/>
      <c r="M490" s="143"/>
      <c r="N490" s="54">
        <f t="shared" si="134"/>
        <v>6.2034739454094288</v>
      </c>
      <c r="O490" s="157"/>
      <c r="Q490" s="9"/>
      <c r="R490" s="25"/>
      <c r="T490" s="9"/>
      <c r="U490" s="25"/>
      <c r="W490" s="402">
        <f t="shared" si="136"/>
        <v>25</v>
      </c>
      <c r="X490" s="43">
        <f t="shared" si="137"/>
        <v>6.2034739454094288</v>
      </c>
      <c r="Z490" s="402"/>
      <c r="AA490" s="43">
        <f t="shared" si="138"/>
        <v>0</v>
      </c>
      <c r="AC490" s="402"/>
      <c r="AD490" s="43">
        <f t="shared" si="139"/>
        <v>0</v>
      </c>
      <c r="AF490" s="402"/>
      <c r="AG490" s="43">
        <f t="shared" si="140"/>
        <v>0</v>
      </c>
      <c r="AI490" s="402"/>
      <c r="AJ490" s="43">
        <f t="shared" si="141"/>
        <v>0</v>
      </c>
      <c r="AL490" s="402"/>
      <c r="AM490" s="43">
        <f t="shared" si="142"/>
        <v>0</v>
      </c>
      <c r="AO490" s="25">
        <f t="shared" si="135"/>
        <v>6.2034739454094288</v>
      </c>
      <c r="AP490" s="25">
        <f t="shared" si="143"/>
        <v>0</v>
      </c>
    </row>
    <row r="491" spans="2:42" ht="15.75">
      <c r="B491" s="52" t="s">
        <v>1198</v>
      </c>
      <c r="C491" s="102" t="s">
        <v>1199</v>
      </c>
      <c r="D491" s="51" t="s">
        <v>492</v>
      </c>
      <c r="E491" s="51">
        <v>48</v>
      </c>
      <c r="F491" s="52">
        <v>27</v>
      </c>
      <c r="G491" s="53">
        <f t="shared" si="132"/>
        <v>1296</v>
      </c>
      <c r="H491" s="202">
        <f t="shared" si="133"/>
        <v>321.58808933002479</v>
      </c>
      <c r="I491" s="51"/>
      <c r="J491" s="51"/>
      <c r="K491" s="52"/>
      <c r="L491" s="65"/>
      <c r="M491" s="143"/>
      <c r="N491" s="54">
        <f t="shared" si="134"/>
        <v>321.58808933002479</v>
      </c>
      <c r="O491" s="157"/>
      <c r="Q491" s="9"/>
      <c r="R491" s="25"/>
      <c r="T491" s="9"/>
      <c r="U491" s="25"/>
      <c r="W491" s="402">
        <f t="shared" si="136"/>
        <v>1296</v>
      </c>
      <c r="X491" s="43">
        <f t="shared" si="137"/>
        <v>321.58808933002479</v>
      </c>
      <c r="Z491" s="402"/>
      <c r="AA491" s="43">
        <f t="shared" si="138"/>
        <v>0</v>
      </c>
      <c r="AC491" s="402"/>
      <c r="AD491" s="43">
        <f t="shared" si="139"/>
        <v>0</v>
      </c>
      <c r="AF491" s="402"/>
      <c r="AG491" s="43">
        <f t="shared" si="140"/>
        <v>0</v>
      </c>
      <c r="AI491" s="402"/>
      <c r="AJ491" s="43">
        <f t="shared" si="141"/>
        <v>0</v>
      </c>
      <c r="AL491" s="402"/>
      <c r="AM491" s="43">
        <f t="shared" si="142"/>
        <v>0</v>
      </c>
      <c r="AO491" s="25">
        <f t="shared" si="135"/>
        <v>321.58808933002479</v>
      </c>
      <c r="AP491" s="25">
        <f t="shared" si="143"/>
        <v>0</v>
      </c>
    </row>
    <row r="492" spans="2:42" ht="15.75">
      <c r="B492" s="156" t="s">
        <v>1200</v>
      </c>
      <c r="C492" s="333" t="s">
        <v>1201</v>
      </c>
      <c r="D492" s="152" t="s">
        <v>492</v>
      </c>
      <c r="E492" s="152">
        <v>8</v>
      </c>
      <c r="F492" s="156">
        <v>25</v>
      </c>
      <c r="G492" s="208">
        <f t="shared" si="132"/>
        <v>200</v>
      </c>
      <c r="H492" s="235">
        <f t="shared" si="133"/>
        <v>49.62779156327543</v>
      </c>
      <c r="I492" s="51"/>
      <c r="J492" s="51"/>
      <c r="K492" s="52"/>
      <c r="L492" s="65"/>
      <c r="M492" s="143"/>
      <c r="N492" s="54">
        <f t="shared" si="134"/>
        <v>49.62779156327543</v>
      </c>
      <c r="O492" s="157"/>
      <c r="Q492" s="9"/>
      <c r="R492" s="25"/>
      <c r="T492" s="9"/>
      <c r="U492" s="25"/>
      <c r="W492" s="402">
        <f t="shared" si="136"/>
        <v>200</v>
      </c>
      <c r="X492" s="43">
        <f t="shared" si="137"/>
        <v>49.62779156327543</v>
      </c>
      <c r="Z492" s="402"/>
      <c r="AA492" s="43">
        <f t="shared" si="138"/>
        <v>0</v>
      </c>
      <c r="AC492" s="402"/>
      <c r="AD492" s="43">
        <f t="shared" si="139"/>
        <v>0</v>
      </c>
      <c r="AF492" s="402"/>
      <c r="AG492" s="43">
        <f t="shared" si="140"/>
        <v>0</v>
      </c>
      <c r="AI492" s="402"/>
      <c r="AJ492" s="43">
        <f t="shared" si="141"/>
        <v>0</v>
      </c>
      <c r="AL492" s="402"/>
      <c r="AM492" s="43">
        <f t="shared" si="142"/>
        <v>0</v>
      </c>
      <c r="AO492" s="25">
        <f t="shared" si="135"/>
        <v>49.62779156327543</v>
      </c>
      <c r="AP492" s="25">
        <f t="shared" si="143"/>
        <v>0</v>
      </c>
    </row>
    <row r="493" spans="2:42" ht="15.75">
      <c r="B493" s="156" t="s">
        <v>1202</v>
      </c>
      <c r="C493" s="333" t="s">
        <v>1203</v>
      </c>
      <c r="D493" s="152" t="s">
        <v>492</v>
      </c>
      <c r="E493" s="152">
        <v>6</v>
      </c>
      <c r="F493" s="156">
        <v>10</v>
      </c>
      <c r="G493" s="208">
        <f t="shared" si="132"/>
        <v>60</v>
      </c>
      <c r="H493" s="235">
        <f t="shared" si="133"/>
        <v>14.888337468982629</v>
      </c>
      <c r="I493" s="51"/>
      <c r="J493" s="51"/>
      <c r="K493" s="52"/>
      <c r="L493" s="65"/>
      <c r="M493" s="143"/>
      <c r="N493" s="54">
        <f t="shared" si="134"/>
        <v>14.888337468982629</v>
      </c>
      <c r="O493" s="157"/>
      <c r="Q493" s="9"/>
      <c r="R493" s="25"/>
      <c r="T493" s="9"/>
      <c r="U493" s="25"/>
      <c r="W493" s="402">
        <f t="shared" si="136"/>
        <v>60</v>
      </c>
      <c r="X493" s="43">
        <f t="shared" si="137"/>
        <v>14.888337468982629</v>
      </c>
      <c r="Z493" s="402"/>
      <c r="AA493" s="43">
        <f t="shared" si="138"/>
        <v>0</v>
      </c>
      <c r="AC493" s="402"/>
      <c r="AD493" s="43">
        <f t="shared" si="139"/>
        <v>0</v>
      </c>
      <c r="AF493" s="402"/>
      <c r="AG493" s="43">
        <f t="shared" si="140"/>
        <v>0</v>
      </c>
      <c r="AI493" s="402"/>
      <c r="AJ493" s="43">
        <f t="shared" si="141"/>
        <v>0</v>
      </c>
      <c r="AL493" s="402"/>
      <c r="AM493" s="43">
        <f t="shared" si="142"/>
        <v>0</v>
      </c>
      <c r="AO493" s="25">
        <f t="shared" si="135"/>
        <v>14.888337468982629</v>
      </c>
      <c r="AP493" s="25">
        <f t="shared" si="143"/>
        <v>0</v>
      </c>
    </row>
    <row r="494" spans="2:42" ht="15.75">
      <c r="B494" s="156" t="s">
        <v>1204</v>
      </c>
      <c r="C494" s="205" t="s">
        <v>600</v>
      </c>
      <c r="D494" s="150" t="s">
        <v>492</v>
      </c>
      <c r="E494" s="150">
        <v>1</v>
      </c>
      <c r="F494" s="151">
        <v>360</v>
      </c>
      <c r="G494" s="206">
        <f t="shared" si="132"/>
        <v>360</v>
      </c>
      <c r="H494" s="235">
        <f t="shared" si="133"/>
        <v>89.330024813895776</v>
      </c>
      <c r="I494" s="51"/>
      <c r="J494" s="51"/>
      <c r="K494" s="52"/>
      <c r="L494" s="65"/>
      <c r="M494" s="143"/>
      <c r="N494" s="54">
        <f t="shared" si="134"/>
        <v>89.330024813895776</v>
      </c>
      <c r="O494" s="157"/>
      <c r="Q494" s="9"/>
      <c r="R494" s="25"/>
      <c r="T494" s="9"/>
      <c r="U494" s="25"/>
      <c r="W494" s="402">
        <f t="shared" si="136"/>
        <v>360</v>
      </c>
      <c r="X494" s="43">
        <f t="shared" si="137"/>
        <v>89.330024813895776</v>
      </c>
      <c r="Z494" s="402"/>
      <c r="AA494" s="43">
        <f t="shared" si="138"/>
        <v>0</v>
      </c>
      <c r="AC494" s="402"/>
      <c r="AD494" s="43">
        <f t="shared" si="139"/>
        <v>0</v>
      </c>
      <c r="AF494" s="402"/>
      <c r="AG494" s="43">
        <f t="shared" si="140"/>
        <v>0</v>
      </c>
      <c r="AI494" s="402"/>
      <c r="AJ494" s="43">
        <f t="shared" si="141"/>
        <v>0</v>
      </c>
      <c r="AL494" s="402"/>
      <c r="AM494" s="43">
        <f t="shared" si="142"/>
        <v>0</v>
      </c>
      <c r="AO494" s="25">
        <f t="shared" si="135"/>
        <v>89.330024813895776</v>
      </c>
      <c r="AP494" s="25">
        <f t="shared" si="143"/>
        <v>0</v>
      </c>
    </row>
    <row r="495" spans="2:42" ht="15.75">
      <c r="B495" s="156" t="s">
        <v>1205</v>
      </c>
      <c r="C495" s="333" t="s">
        <v>1004</v>
      </c>
      <c r="D495" s="152" t="s">
        <v>1206</v>
      </c>
      <c r="E495" s="152">
        <v>2</v>
      </c>
      <c r="F495" s="156">
        <v>8</v>
      </c>
      <c r="G495" s="208">
        <f t="shared" si="132"/>
        <v>16</v>
      </c>
      <c r="H495" s="235">
        <f t="shared" si="133"/>
        <v>3.9702233250620345</v>
      </c>
      <c r="I495" s="51"/>
      <c r="J495" s="51"/>
      <c r="K495" s="52"/>
      <c r="L495" s="65"/>
      <c r="M495" s="143"/>
      <c r="N495" s="54">
        <f t="shared" si="134"/>
        <v>3.9702233250620345</v>
      </c>
      <c r="O495" s="157"/>
      <c r="Q495" s="9"/>
      <c r="R495" s="25"/>
      <c r="T495" s="9"/>
      <c r="U495" s="25"/>
      <c r="W495" s="402">
        <f t="shared" si="136"/>
        <v>16</v>
      </c>
      <c r="X495" s="43">
        <f t="shared" si="137"/>
        <v>3.9702233250620345</v>
      </c>
      <c r="Z495" s="402"/>
      <c r="AA495" s="43">
        <f t="shared" si="138"/>
        <v>0</v>
      </c>
      <c r="AC495" s="402"/>
      <c r="AD495" s="43">
        <f t="shared" si="139"/>
        <v>0</v>
      </c>
      <c r="AF495" s="402"/>
      <c r="AG495" s="43">
        <f t="shared" si="140"/>
        <v>0</v>
      </c>
      <c r="AI495" s="402"/>
      <c r="AJ495" s="43">
        <f t="shared" si="141"/>
        <v>0</v>
      </c>
      <c r="AL495" s="402"/>
      <c r="AM495" s="43">
        <f t="shared" si="142"/>
        <v>0</v>
      </c>
      <c r="AO495" s="25">
        <f t="shared" si="135"/>
        <v>3.9702233250620345</v>
      </c>
      <c r="AP495" s="25">
        <f t="shared" si="143"/>
        <v>0</v>
      </c>
    </row>
    <row r="496" spans="2:42" ht="15.75">
      <c r="B496" s="156" t="s">
        <v>1207</v>
      </c>
      <c r="C496" s="333" t="s">
        <v>1208</v>
      </c>
      <c r="D496" s="152" t="s">
        <v>1206</v>
      </c>
      <c r="E496" s="152">
        <v>4</v>
      </c>
      <c r="F496" s="156">
        <v>7</v>
      </c>
      <c r="G496" s="208">
        <f t="shared" si="132"/>
        <v>28</v>
      </c>
      <c r="H496" s="235">
        <f t="shared" si="133"/>
        <v>6.9478908188585606</v>
      </c>
      <c r="I496" s="51"/>
      <c r="J496" s="51"/>
      <c r="K496" s="52"/>
      <c r="L496" s="65"/>
      <c r="M496" s="143"/>
      <c r="N496" s="54">
        <f t="shared" si="134"/>
        <v>6.9478908188585606</v>
      </c>
      <c r="O496" s="157"/>
      <c r="Q496" s="9"/>
      <c r="R496" s="25"/>
      <c r="T496" s="9"/>
      <c r="U496" s="25"/>
      <c r="W496" s="402">
        <f t="shared" si="136"/>
        <v>28</v>
      </c>
      <c r="X496" s="43">
        <f t="shared" si="137"/>
        <v>6.9478908188585606</v>
      </c>
      <c r="Z496" s="402"/>
      <c r="AA496" s="43">
        <f t="shared" si="138"/>
        <v>0</v>
      </c>
      <c r="AC496" s="402"/>
      <c r="AD496" s="43">
        <f t="shared" si="139"/>
        <v>0</v>
      </c>
      <c r="AF496" s="402"/>
      <c r="AG496" s="43">
        <f t="shared" si="140"/>
        <v>0</v>
      </c>
      <c r="AI496" s="402"/>
      <c r="AJ496" s="43">
        <f t="shared" si="141"/>
        <v>0</v>
      </c>
      <c r="AL496" s="402"/>
      <c r="AM496" s="43">
        <f t="shared" si="142"/>
        <v>0</v>
      </c>
      <c r="AO496" s="25">
        <f t="shared" si="135"/>
        <v>6.9478908188585606</v>
      </c>
      <c r="AP496" s="25">
        <f t="shared" si="143"/>
        <v>0</v>
      </c>
    </row>
    <row r="497" spans="2:42" ht="15" customHeight="1">
      <c r="B497" s="156" t="s">
        <v>1209</v>
      </c>
      <c r="C497" s="333" t="s">
        <v>1210</v>
      </c>
      <c r="D497" s="152" t="s">
        <v>1206</v>
      </c>
      <c r="E497" s="152">
        <v>2</v>
      </c>
      <c r="F497" s="156">
        <v>7</v>
      </c>
      <c r="G497" s="208">
        <f t="shared" si="132"/>
        <v>14</v>
      </c>
      <c r="H497" s="235">
        <f t="shared" si="133"/>
        <v>3.4739454094292803</v>
      </c>
      <c r="I497" s="51"/>
      <c r="J497" s="51"/>
      <c r="K497" s="52"/>
      <c r="L497" s="65"/>
      <c r="M497" s="143"/>
      <c r="N497" s="54">
        <f t="shared" si="134"/>
        <v>3.4739454094292803</v>
      </c>
      <c r="O497" s="157"/>
      <c r="Q497" s="9"/>
      <c r="R497" s="25"/>
      <c r="T497" s="9"/>
      <c r="U497" s="25"/>
      <c r="W497" s="402">
        <f t="shared" si="136"/>
        <v>14</v>
      </c>
      <c r="X497" s="43">
        <f t="shared" si="137"/>
        <v>3.4739454094292803</v>
      </c>
      <c r="Z497" s="402"/>
      <c r="AA497" s="43">
        <f t="shared" si="138"/>
        <v>0</v>
      </c>
      <c r="AC497" s="402"/>
      <c r="AD497" s="43">
        <f t="shared" si="139"/>
        <v>0</v>
      </c>
      <c r="AF497" s="402"/>
      <c r="AG497" s="43">
        <f t="shared" si="140"/>
        <v>0</v>
      </c>
      <c r="AI497" s="402"/>
      <c r="AJ497" s="43">
        <f t="shared" si="141"/>
        <v>0</v>
      </c>
      <c r="AL497" s="402"/>
      <c r="AM497" s="43">
        <f t="shared" si="142"/>
        <v>0</v>
      </c>
      <c r="AO497" s="25">
        <f t="shared" si="135"/>
        <v>3.4739454094292803</v>
      </c>
      <c r="AP497" s="25">
        <f t="shared" si="143"/>
        <v>0</v>
      </c>
    </row>
    <row r="498" spans="2:42" ht="15.75">
      <c r="B498" s="156" t="s">
        <v>1211</v>
      </c>
      <c r="C498" s="333" t="s">
        <v>1212</v>
      </c>
      <c r="D498" s="152" t="s">
        <v>1206</v>
      </c>
      <c r="E498" s="152">
        <v>5</v>
      </c>
      <c r="F498" s="156">
        <v>11</v>
      </c>
      <c r="G498" s="208">
        <f t="shared" si="132"/>
        <v>55</v>
      </c>
      <c r="H498" s="235">
        <f t="shared" si="133"/>
        <v>13.647642679900743</v>
      </c>
      <c r="I498" s="51"/>
      <c r="J498" s="51"/>
      <c r="K498" s="52"/>
      <c r="L498" s="65"/>
      <c r="M498" s="143"/>
      <c r="N498" s="54">
        <f t="shared" si="134"/>
        <v>13.647642679900743</v>
      </c>
      <c r="O498" s="157"/>
      <c r="Q498" s="9"/>
      <c r="R498" s="25"/>
      <c r="T498" s="9"/>
      <c r="U498" s="25"/>
      <c r="W498" s="402">
        <f t="shared" si="136"/>
        <v>55</v>
      </c>
      <c r="X498" s="43">
        <f t="shared" si="137"/>
        <v>13.647642679900743</v>
      </c>
      <c r="Z498" s="402"/>
      <c r="AA498" s="43">
        <f t="shared" si="138"/>
        <v>0</v>
      </c>
      <c r="AC498" s="402"/>
      <c r="AD498" s="43">
        <f t="shared" si="139"/>
        <v>0</v>
      </c>
      <c r="AF498" s="402"/>
      <c r="AG498" s="43">
        <f t="shared" si="140"/>
        <v>0</v>
      </c>
      <c r="AI498" s="402"/>
      <c r="AJ498" s="43">
        <f t="shared" si="141"/>
        <v>0</v>
      </c>
      <c r="AL498" s="402"/>
      <c r="AM498" s="43">
        <f t="shared" si="142"/>
        <v>0</v>
      </c>
      <c r="AO498" s="25">
        <f t="shared" si="135"/>
        <v>13.647642679900743</v>
      </c>
      <c r="AP498" s="25">
        <f t="shared" si="143"/>
        <v>0</v>
      </c>
    </row>
    <row r="499" spans="2:42" ht="15.75">
      <c r="B499" s="156" t="s">
        <v>1213</v>
      </c>
      <c r="C499" s="333" t="s">
        <v>1214</v>
      </c>
      <c r="D499" s="152" t="s">
        <v>492</v>
      </c>
      <c r="E499" s="152">
        <v>2</v>
      </c>
      <c r="F499" s="156">
        <v>6.5</v>
      </c>
      <c r="G499" s="208">
        <f t="shared" si="132"/>
        <v>13</v>
      </c>
      <c r="H499" s="235">
        <f t="shared" si="133"/>
        <v>3.225806451612903</v>
      </c>
      <c r="I499" s="51"/>
      <c r="J499" s="51"/>
      <c r="K499" s="52"/>
      <c r="L499" s="65"/>
      <c r="M499" s="143"/>
      <c r="N499" s="54">
        <f t="shared" si="134"/>
        <v>3.225806451612903</v>
      </c>
      <c r="O499" s="157"/>
      <c r="Q499" s="9"/>
      <c r="R499" s="25"/>
      <c r="T499" s="9"/>
      <c r="U499" s="25"/>
      <c r="W499" s="402">
        <f t="shared" si="136"/>
        <v>13</v>
      </c>
      <c r="X499" s="43">
        <f t="shared" si="137"/>
        <v>3.225806451612903</v>
      </c>
      <c r="Z499" s="402"/>
      <c r="AA499" s="43">
        <f t="shared" si="138"/>
        <v>0</v>
      </c>
      <c r="AC499" s="402"/>
      <c r="AD499" s="43">
        <f t="shared" si="139"/>
        <v>0</v>
      </c>
      <c r="AF499" s="402"/>
      <c r="AG499" s="43">
        <f t="shared" si="140"/>
        <v>0</v>
      </c>
      <c r="AI499" s="402"/>
      <c r="AJ499" s="43">
        <f t="shared" si="141"/>
        <v>0</v>
      </c>
      <c r="AL499" s="402"/>
      <c r="AM499" s="43">
        <f t="shared" si="142"/>
        <v>0</v>
      </c>
      <c r="AO499" s="25">
        <f t="shared" si="135"/>
        <v>3.225806451612903</v>
      </c>
      <c r="AP499" s="25">
        <f t="shared" si="143"/>
        <v>0</v>
      </c>
    </row>
    <row r="500" spans="2:42" ht="15.75">
      <c r="B500" s="156" t="s">
        <v>1215</v>
      </c>
      <c r="C500" s="333" t="s">
        <v>1216</v>
      </c>
      <c r="D500" s="152" t="s">
        <v>1206</v>
      </c>
      <c r="E500" s="152">
        <v>3</v>
      </c>
      <c r="F500" s="156">
        <v>8.6</v>
      </c>
      <c r="G500" s="208">
        <f t="shared" si="132"/>
        <v>25.799999999999997</v>
      </c>
      <c r="H500" s="235">
        <f t="shared" si="133"/>
        <v>6.4019851116625297</v>
      </c>
      <c r="I500" s="51"/>
      <c r="J500" s="51"/>
      <c r="K500" s="52"/>
      <c r="L500" s="65"/>
      <c r="M500" s="143"/>
      <c r="N500" s="54">
        <f t="shared" si="134"/>
        <v>6.4019851116625297</v>
      </c>
      <c r="O500" s="157"/>
      <c r="Q500" s="9"/>
      <c r="R500" s="25"/>
      <c r="T500" s="9"/>
      <c r="U500" s="25"/>
      <c r="W500" s="402">
        <f t="shared" si="136"/>
        <v>25.799999999999997</v>
      </c>
      <c r="X500" s="43">
        <f t="shared" si="137"/>
        <v>6.4019851116625297</v>
      </c>
      <c r="Z500" s="402"/>
      <c r="AA500" s="43">
        <f t="shared" si="138"/>
        <v>0</v>
      </c>
      <c r="AC500" s="402"/>
      <c r="AD500" s="43">
        <f t="shared" si="139"/>
        <v>0</v>
      </c>
      <c r="AF500" s="402"/>
      <c r="AG500" s="43">
        <f t="shared" si="140"/>
        <v>0</v>
      </c>
      <c r="AI500" s="402"/>
      <c r="AJ500" s="43">
        <f t="shared" si="141"/>
        <v>0</v>
      </c>
      <c r="AL500" s="402"/>
      <c r="AM500" s="43">
        <f t="shared" si="142"/>
        <v>0</v>
      </c>
      <c r="AO500" s="25">
        <f t="shared" si="135"/>
        <v>6.4019851116625297</v>
      </c>
      <c r="AP500" s="25">
        <f t="shared" si="143"/>
        <v>0</v>
      </c>
    </row>
    <row r="501" spans="2:42" ht="15.75">
      <c r="B501" s="156" t="s">
        <v>1217</v>
      </c>
      <c r="C501" s="333" t="s">
        <v>576</v>
      </c>
      <c r="D501" s="152" t="s">
        <v>492</v>
      </c>
      <c r="E501" s="152">
        <v>1</v>
      </c>
      <c r="F501" s="156">
        <v>800</v>
      </c>
      <c r="G501" s="208">
        <f t="shared" si="132"/>
        <v>800</v>
      </c>
      <c r="H501" s="235">
        <f t="shared" si="133"/>
        <v>198.51116625310172</v>
      </c>
      <c r="I501" s="51"/>
      <c r="J501" s="51"/>
      <c r="K501" s="52"/>
      <c r="L501" s="65"/>
      <c r="M501" s="143"/>
      <c r="N501" s="54">
        <f t="shared" si="134"/>
        <v>198.51116625310172</v>
      </c>
      <c r="O501" s="157"/>
      <c r="Q501" s="9"/>
      <c r="R501" s="25"/>
      <c r="T501" s="9"/>
      <c r="U501" s="25"/>
      <c r="W501" s="402">
        <f t="shared" si="136"/>
        <v>800</v>
      </c>
      <c r="X501" s="43">
        <f t="shared" si="137"/>
        <v>198.51116625310172</v>
      </c>
      <c r="Z501" s="402"/>
      <c r="AA501" s="43">
        <f t="shared" si="138"/>
        <v>0</v>
      </c>
      <c r="AC501" s="402"/>
      <c r="AD501" s="43">
        <f t="shared" si="139"/>
        <v>0</v>
      </c>
      <c r="AF501" s="402"/>
      <c r="AG501" s="43">
        <f t="shared" si="140"/>
        <v>0</v>
      </c>
      <c r="AI501" s="402"/>
      <c r="AJ501" s="43">
        <f t="shared" si="141"/>
        <v>0</v>
      </c>
      <c r="AL501" s="402"/>
      <c r="AM501" s="43">
        <f t="shared" si="142"/>
        <v>0</v>
      </c>
      <c r="AO501" s="25">
        <f t="shared" si="135"/>
        <v>198.51116625310172</v>
      </c>
      <c r="AP501" s="25">
        <f t="shared" si="143"/>
        <v>0</v>
      </c>
    </row>
    <row r="502" spans="2:42" ht="15.75">
      <c r="B502" s="156" t="s">
        <v>1218</v>
      </c>
      <c r="C502" s="333" t="s">
        <v>582</v>
      </c>
      <c r="D502" s="152" t="s">
        <v>492</v>
      </c>
      <c r="E502" s="152">
        <v>7</v>
      </c>
      <c r="F502" s="156">
        <v>600</v>
      </c>
      <c r="G502" s="208">
        <f t="shared" si="132"/>
        <v>4200</v>
      </c>
      <c r="H502" s="235">
        <f t="shared" si="133"/>
        <v>1042.1836228287841</v>
      </c>
      <c r="I502" s="51"/>
      <c r="J502" s="51"/>
      <c r="K502" s="52"/>
      <c r="L502" s="65"/>
      <c r="M502" s="143"/>
      <c r="N502" s="54">
        <f t="shared" si="134"/>
        <v>1042.1836228287841</v>
      </c>
      <c r="O502" s="157"/>
      <c r="Q502" s="9"/>
      <c r="R502" s="25"/>
      <c r="T502" s="9"/>
      <c r="U502" s="25"/>
      <c r="W502" s="402">
        <f t="shared" si="136"/>
        <v>4200</v>
      </c>
      <c r="X502" s="43">
        <f t="shared" si="137"/>
        <v>1042.1836228287841</v>
      </c>
      <c r="Z502" s="402"/>
      <c r="AA502" s="43">
        <f t="shared" si="138"/>
        <v>0</v>
      </c>
      <c r="AC502" s="402"/>
      <c r="AD502" s="43">
        <f t="shared" si="139"/>
        <v>0</v>
      </c>
      <c r="AF502" s="402"/>
      <c r="AG502" s="43">
        <f t="shared" si="140"/>
        <v>0</v>
      </c>
      <c r="AI502" s="402"/>
      <c r="AJ502" s="43">
        <f t="shared" si="141"/>
        <v>0</v>
      </c>
      <c r="AL502" s="402"/>
      <c r="AM502" s="43">
        <f t="shared" si="142"/>
        <v>0</v>
      </c>
      <c r="AO502" s="25">
        <f t="shared" si="135"/>
        <v>1042.1836228287841</v>
      </c>
      <c r="AP502" s="25">
        <f t="shared" si="143"/>
        <v>0</v>
      </c>
    </row>
    <row r="503" spans="2:42" ht="15.75">
      <c r="B503" s="156" t="s">
        <v>1219</v>
      </c>
      <c r="C503" s="205" t="s">
        <v>544</v>
      </c>
      <c r="D503" s="281" t="s">
        <v>408</v>
      </c>
      <c r="E503" s="281">
        <v>1</v>
      </c>
      <c r="F503" s="282">
        <v>360</v>
      </c>
      <c r="G503" s="208">
        <f t="shared" si="132"/>
        <v>360</v>
      </c>
      <c r="H503" s="235">
        <f t="shared" si="133"/>
        <v>89.330024813895776</v>
      </c>
      <c r="I503" s="51"/>
      <c r="J503" s="51"/>
      <c r="K503" s="52"/>
      <c r="L503" s="65"/>
      <c r="M503" s="143"/>
      <c r="N503" s="337">
        <f t="shared" si="134"/>
        <v>89.330024813895776</v>
      </c>
      <c r="O503" s="283"/>
      <c r="Q503" s="9"/>
      <c r="R503" s="25"/>
      <c r="T503" s="9"/>
      <c r="U503" s="25"/>
      <c r="W503" s="402">
        <f t="shared" si="136"/>
        <v>360</v>
      </c>
      <c r="X503" s="43">
        <f t="shared" si="137"/>
        <v>89.330024813895776</v>
      </c>
      <c r="Z503" s="402"/>
      <c r="AA503" s="43">
        <f t="shared" si="138"/>
        <v>0</v>
      </c>
      <c r="AC503" s="402"/>
      <c r="AD503" s="43">
        <f t="shared" si="139"/>
        <v>0</v>
      </c>
      <c r="AF503" s="402"/>
      <c r="AG503" s="43">
        <f t="shared" si="140"/>
        <v>0</v>
      </c>
      <c r="AI503" s="402"/>
      <c r="AJ503" s="43">
        <f t="shared" si="141"/>
        <v>0</v>
      </c>
      <c r="AL503" s="402"/>
      <c r="AM503" s="43">
        <f t="shared" si="142"/>
        <v>0</v>
      </c>
      <c r="AO503" s="25">
        <f t="shared" si="135"/>
        <v>89.330024813895776</v>
      </c>
      <c r="AP503" s="25">
        <f t="shared" si="143"/>
        <v>0</v>
      </c>
    </row>
    <row r="504" spans="2:42" ht="15.75">
      <c r="B504" s="37" t="s">
        <v>1220</v>
      </c>
      <c r="C504" s="338" t="s">
        <v>603</v>
      </c>
      <c r="D504" s="231" t="s">
        <v>604</v>
      </c>
      <c r="E504" s="231">
        <v>30</v>
      </c>
      <c r="F504" s="37">
        <v>75</v>
      </c>
      <c r="G504" s="41">
        <f t="shared" si="132"/>
        <v>2250</v>
      </c>
      <c r="H504" s="202">
        <f t="shared" si="133"/>
        <v>558.31265508684862</v>
      </c>
      <c r="I504" s="231"/>
      <c r="J504" s="231"/>
      <c r="K504" s="37"/>
      <c r="L504" s="423"/>
      <c r="M504" s="407"/>
      <c r="N504" s="200">
        <f t="shared" si="134"/>
        <v>558.31265508684862</v>
      </c>
      <c r="O504" s="339"/>
      <c r="Q504" s="9"/>
      <c r="R504" s="25"/>
      <c r="T504" s="9"/>
      <c r="U504" s="25"/>
      <c r="W504" s="9"/>
      <c r="X504" s="25"/>
      <c r="Z504" s="9"/>
      <c r="AA504" s="25"/>
      <c r="AC504" s="9"/>
      <c r="AD504" s="25"/>
      <c r="AF504" s="9"/>
      <c r="AG504" s="25"/>
      <c r="AI504" s="9"/>
      <c r="AJ504" s="25"/>
      <c r="AL504" s="9"/>
      <c r="AM504" s="25"/>
      <c r="AO504" s="25">
        <f t="shared" si="135"/>
        <v>0</v>
      </c>
      <c r="AP504" s="44">
        <f>-AO504</f>
        <v>0</v>
      </c>
    </row>
    <row r="505" spans="2:42" ht="15.75">
      <c r="B505" s="37" t="s">
        <v>1221</v>
      </c>
      <c r="C505" s="338" t="s">
        <v>887</v>
      </c>
      <c r="D505" s="231" t="s">
        <v>604</v>
      </c>
      <c r="E505" s="231">
        <v>12</v>
      </c>
      <c r="F505" s="37">
        <v>70</v>
      </c>
      <c r="G505" s="41">
        <f t="shared" si="132"/>
        <v>840</v>
      </c>
      <c r="H505" s="202">
        <f t="shared" si="133"/>
        <v>208.4367245657568</v>
      </c>
      <c r="I505" s="231"/>
      <c r="J505" s="231"/>
      <c r="K505" s="37"/>
      <c r="L505" s="423"/>
      <c r="M505" s="407"/>
      <c r="N505" s="200">
        <f t="shared" si="134"/>
        <v>208.4367245657568</v>
      </c>
      <c r="O505" s="339"/>
      <c r="Q505" s="9"/>
      <c r="R505" s="25"/>
      <c r="T505" s="9"/>
      <c r="U505" s="25"/>
      <c r="W505" s="9"/>
      <c r="X505" s="25"/>
      <c r="Z505" s="9"/>
      <c r="AA505" s="25"/>
      <c r="AC505" s="9"/>
      <c r="AD505" s="25"/>
      <c r="AF505" s="9"/>
      <c r="AG505" s="25"/>
      <c r="AI505" s="9"/>
      <c r="AJ505" s="25"/>
      <c r="AL505" s="9"/>
      <c r="AM505" s="25"/>
      <c r="AO505" s="25">
        <f t="shared" si="135"/>
        <v>0</v>
      </c>
      <c r="AP505" s="44">
        <f>-AO505</f>
        <v>0</v>
      </c>
    </row>
    <row r="506" spans="2:42" ht="15.75">
      <c r="B506" s="37" t="s">
        <v>1222</v>
      </c>
      <c r="C506" s="338" t="s">
        <v>610</v>
      </c>
      <c r="D506" s="231" t="s">
        <v>604</v>
      </c>
      <c r="E506" s="231">
        <v>1</v>
      </c>
      <c r="F506" s="37">
        <v>70</v>
      </c>
      <c r="G506" s="41">
        <f t="shared" si="132"/>
        <v>70</v>
      </c>
      <c r="H506" s="202">
        <f t="shared" si="133"/>
        <v>17.369727047146402</v>
      </c>
      <c r="I506" s="231"/>
      <c r="J506" s="231"/>
      <c r="K506" s="37"/>
      <c r="L506" s="423"/>
      <c r="M506" s="407"/>
      <c r="N506" s="200">
        <f t="shared" si="134"/>
        <v>17.369727047146402</v>
      </c>
      <c r="O506" s="339"/>
      <c r="Q506" s="9"/>
      <c r="R506" s="25"/>
      <c r="T506" s="9"/>
      <c r="U506" s="25"/>
      <c r="W506" s="9"/>
      <c r="X506" s="25"/>
      <c r="Z506" s="9"/>
      <c r="AA506" s="25"/>
      <c r="AC506" s="9"/>
      <c r="AD506" s="25"/>
      <c r="AF506" s="9"/>
      <c r="AG506" s="25"/>
      <c r="AI506" s="9"/>
      <c r="AJ506" s="25"/>
      <c r="AL506" s="9"/>
      <c r="AM506" s="25"/>
      <c r="AO506" s="25">
        <f t="shared" si="135"/>
        <v>0</v>
      </c>
      <c r="AP506" s="44">
        <f>-AO506</f>
        <v>0</v>
      </c>
    </row>
    <row r="507" spans="2:42" ht="15.75">
      <c r="B507" s="32" t="s">
        <v>1223</v>
      </c>
      <c r="C507" s="67" t="s">
        <v>1224</v>
      </c>
      <c r="D507" s="69"/>
      <c r="E507" s="69"/>
      <c r="F507" s="69"/>
      <c r="G507" s="69"/>
      <c r="H507" s="69"/>
      <c r="I507" s="69"/>
      <c r="J507" s="69"/>
      <c r="K507" s="69"/>
      <c r="L507" s="69"/>
      <c r="M507" s="69"/>
      <c r="N507" s="69"/>
      <c r="O507" s="245"/>
      <c r="Q507" s="9"/>
      <c r="R507" s="417">
        <f>SUM(R508:R528)</f>
        <v>0</v>
      </c>
      <c r="T507" s="9"/>
      <c r="U507" s="418">
        <f>SUM(U508:U528)</f>
        <v>0</v>
      </c>
      <c r="W507" s="9"/>
      <c r="X507" s="418">
        <f>SUM(X508:X528)</f>
        <v>578.3374689826303</v>
      </c>
      <c r="Z507" s="9"/>
      <c r="AA507" s="418">
        <f>SUM(AA508:AA528)</f>
        <v>0</v>
      </c>
      <c r="AC507" s="9"/>
      <c r="AD507" s="417">
        <f>SUM(AD508:AD528)</f>
        <v>0</v>
      </c>
      <c r="AF507" s="9"/>
      <c r="AG507" s="417">
        <f>SUM(AG508:AG528)</f>
        <v>0</v>
      </c>
      <c r="AI507" s="9"/>
      <c r="AJ507" s="417">
        <f>SUM(AJ508:AJ528)</f>
        <v>0</v>
      </c>
      <c r="AL507" s="9"/>
      <c r="AM507" s="417">
        <f>SUM(AM508:AM528)</f>
        <v>0</v>
      </c>
      <c r="AO507" s="418">
        <f>SUM(AO508:AO528)</f>
        <v>578.3374689826303</v>
      </c>
      <c r="AP507" s="418">
        <f>SUM(AP508:AP528)</f>
        <v>0</v>
      </c>
    </row>
    <row r="508" spans="2:42" ht="15.75">
      <c r="B508" s="52" t="s">
        <v>1225</v>
      </c>
      <c r="C508" s="102" t="s">
        <v>1029</v>
      </c>
      <c r="D508" s="51" t="s">
        <v>492</v>
      </c>
      <c r="E508" s="51">
        <v>1</v>
      </c>
      <c r="F508" s="64">
        <v>1810</v>
      </c>
      <c r="G508" s="53">
        <f t="shared" ref="G508:G528" si="144">E508*F508</f>
        <v>1810</v>
      </c>
      <c r="H508" s="202">
        <f t="shared" ref="H508:H528" si="145">G508/$A$5</f>
        <v>449.13151364764263</v>
      </c>
      <c r="I508" s="51"/>
      <c r="J508" s="51"/>
      <c r="K508" s="52"/>
      <c r="L508" s="65"/>
      <c r="M508" s="143"/>
      <c r="N508" s="54">
        <f t="shared" ref="N508:N528" si="146">H508+M508</f>
        <v>449.13151364764263</v>
      </c>
      <c r="O508" s="157"/>
      <c r="Q508" s="9"/>
      <c r="R508" s="25"/>
      <c r="T508" s="9"/>
      <c r="U508" s="25"/>
      <c r="W508" s="402">
        <f t="shared" ref="W508:W528" si="147">+G508</f>
        <v>1810</v>
      </c>
      <c r="X508" s="43">
        <f t="shared" ref="X508:X528" si="148">+W508/$A$5</f>
        <v>449.13151364764263</v>
      </c>
      <c r="Z508" s="402"/>
      <c r="AA508" s="43">
        <f t="shared" ref="AA508:AA528" si="149">+Z508/$A$5</f>
        <v>0</v>
      </c>
      <c r="AC508" s="402"/>
      <c r="AD508" s="43">
        <f t="shared" ref="AD508:AD528" si="150">+AC508/$A$5</f>
        <v>0</v>
      </c>
      <c r="AF508" s="402"/>
      <c r="AG508" s="43">
        <f t="shared" ref="AG508:AG528" si="151">+AF508/$A$5</f>
        <v>0</v>
      </c>
      <c r="AI508" s="402"/>
      <c r="AJ508" s="43">
        <f t="shared" ref="AJ508:AJ528" si="152">+AI508/$A$5</f>
        <v>0</v>
      </c>
      <c r="AL508" s="402"/>
      <c r="AM508" s="43">
        <f t="shared" ref="AM508:AM528" si="153">+AL508/$A$5</f>
        <v>0</v>
      </c>
      <c r="AO508" s="25">
        <f t="shared" ref="AO508:AO528" si="154">+R508+U508+X508+AA508+AD508+AG508+AJ508+AM508</f>
        <v>449.13151364764263</v>
      </c>
      <c r="AP508" s="25">
        <f t="shared" ref="AP508:AP528" si="155">+N508-AO508</f>
        <v>0</v>
      </c>
    </row>
    <row r="509" spans="2:42" ht="15.75">
      <c r="B509" s="156" t="s">
        <v>1226</v>
      </c>
      <c r="C509" s="333" t="s">
        <v>1227</v>
      </c>
      <c r="D509" s="152" t="s">
        <v>492</v>
      </c>
      <c r="E509" s="152">
        <v>3</v>
      </c>
      <c r="F509" s="156">
        <v>6.8</v>
      </c>
      <c r="G509" s="208">
        <f t="shared" si="144"/>
        <v>20.399999999999999</v>
      </c>
      <c r="H509" s="235">
        <f t="shared" si="145"/>
        <v>5.0620347394540932</v>
      </c>
      <c r="I509" s="51"/>
      <c r="J509" s="51"/>
      <c r="K509" s="52"/>
      <c r="L509" s="65"/>
      <c r="M509" s="143"/>
      <c r="N509" s="54">
        <f t="shared" si="146"/>
        <v>5.0620347394540932</v>
      </c>
      <c r="O509" s="157"/>
      <c r="Q509" s="9"/>
      <c r="R509" s="25"/>
      <c r="T509" s="9"/>
      <c r="U509" s="25"/>
      <c r="W509" s="402">
        <f t="shared" si="147"/>
        <v>20.399999999999999</v>
      </c>
      <c r="X509" s="43">
        <f t="shared" si="148"/>
        <v>5.0620347394540932</v>
      </c>
      <c r="Z509" s="402"/>
      <c r="AA509" s="43">
        <f t="shared" si="149"/>
        <v>0</v>
      </c>
      <c r="AC509" s="402"/>
      <c r="AD509" s="43">
        <f t="shared" si="150"/>
        <v>0</v>
      </c>
      <c r="AF509" s="402"/>
      <c r="AG509" s="43">
        <f t="shared" si="151"/>
        <v>0</v>
      </c>
      <c r="AI509" s="402"/>
      <c r="AJ509" s="43">
        <f t="shared" si="152"/>
        <v>0</v>
      </c>
      <c r="AL509" s="402"/>
      <c r="AM509" s="43">
        <f t="shared" si="153"/>
        <v>0</v>
      </c>
      <c r="AO509" s="25">
        <f t="shared" si="154"/>
        <v>5.0620347394540932</v>
      </c>
      <c r="AP509" s="25">
        <f t="shared" si="155"/>
        <v>0</v>
      </c>
    </row>
    <row r="510" spans="2:42" ht="15.75">
      <c r="B510" s="156" t="s">
        <v>1228</v>
      </c>
      <c r="C510" s="333" t="s">
        <v>624</v>
      </c>
      <c r="D510" s="152" t="s">
        <v>492</v>
      </c>
      <c r="E510" s="152">
        <v>15</v>
      </c>
      <c r="F510" s="156">
        <v>0.5</v>
      </c>
      <c r="G510" s="208">
        <f t="shared" si="144"/>
        <v>7.5</v>
      </c>
      <c r="H510" s="235">
        <f t="shared" si="145"/>
        <v>1.8610421836228286</v>
      </c>
      <c r="I510" s="51"/>
      <c r="J510" s="51"/>
      <c r="K510" s="52"/>
      <c r="L510" s="65"/>
      <c r="M510" s="143"/>
      <c r="N510" s="54">
        <f t="shared" si="146"/>
        <v>1.8610421836228286</v>
      </c>
      <c r="O510" s="157"/>
      <c r="Q510" s="9"/>
      <c r="R510" s="25"/>
      <c r="T510" s="9"/>
      <c r="U510" s="25"/>
      <c r="W510" s="402">
        <f t="shared" si="147"/>
        <v>7.5</v>
      </c>
      <c r="X510" s="43">
        <f t="shared" si="148"/>
        <v>1.8610421836228286</v>
      </c>
      <c r="Z510" s="402"/>
      <c r="AA510" s="43">
        <f t="shared" si="149"/>
        <v>0</v>
      </c>
      <c r="AC510" s="402"/>
      <c r="AD510" s="43">
        <f t="shared" si="150"/>
        <v>0</v>
      </c>
      <c r="AF510" s="402"/>
      <c r="AG510" s="43">
        <f t="shared" si="151"/>
        <v>0</v>
      </c>
      <c r="AI510" s="402"/>
      <c r="AJ510" s="43">
        <f t="shared" si="152"/>
        <v>0</v>
      </c>
      <c r="AL510" s="402"/>
      <c r="AM510" s="43">
        <f t="shared" si="153"/>
        <v>0</v>
      </c>
      <c r="AO510" s="25">
        <f t="shared" si="154"/>
        <v>1.8610421836228286</v>
      </c>
      <c r="AP510" s="25">
        <f t="shared" si="155"/>
        <v>0</v>
      </c>
    </row>
    <row r="511" spans="2:42" ht="15.75">
      <c r="B511" s="156" t="s">
        <v>1229</v>
      </c>
      <c r="C511" s="333" t="s">
        <v>626</v>
      </c>
      <c r="D511" s="152" t="s">
        <v>492</v>
      </c>
      <c r="E511" s="152">
        <v>5</v>
      </c>
      <c r="F511" s="156">
        <v>0.75</v>
      </c>
      <c r="G511" s="208">
        <f t="shared" si="144"/>
        <v>3.75</v>
      </c>
      <c r="H511" s="235">
        <f t="shared" si="145"/>
        <v>0.93052109181141429</v>
      </c>
      <c r="I511" s="51"/>
      <c r="J511" s="51"/>
      <c r="K511" s="52"/>
      <c r="L511" s="65"/>
      <c r="M511" s="143"/>
      <c r="N511" s="54">
        <f t="shared" si="146"/>
        <v>0.93052109181141429</v>
      </c>
      <c r="O511" s="157"/>
      <c r="Q511" s="9"/>
      <c r="R511" s="25"/>
      <c r="T511" s="9"/>
      <c r="U511" s="25"/>
      <c r="W511" s="402">
        <f t="shared" si="147"/>
        <v>3.75</v>
      </c>
      <c r="X511" s="43">
        <f t="shared" si="148"/>
        <v>0.93052109181141429</v>
      </c>
      <c r="Z511" s="402"/>
      <c r="AA511" s="43">
        <f t="shared" si="149"/>
        <v>0</v>
      </c>
      <c r="AC511" s="402"/>
      <c r="AD511" s="43">
        <f t="shared" si="150"/>
        <v>0</v>
      </c>
      <c r="AF511" s="402"/>
      <c r="AG511" s="43">
        <f t="shared" si="151"/>
        <v>0</v>
      </c>
      <c r="AI511" s="402"/>
      <c r="AJ511" s="43">
        <f t="shared" si="152"/>
        <v>0</v>
      </c>
      <c r="AL511" s="402"/>
      <c r="AM511" s="43">
        <f t="shared" si="153"/>
        <v>0</v>
      </c>
      <c r="AO511" s="25">
        <f t="shared" si="154"/>
        <v>0.93052109181141429</v>
      </c>
      <c r="AP511" s="25">
        <f t="shared" si="155"/>
        <v>0</v>
      </c>
    </row>
    <row r="512" spans="2:42" ht="15.75">
      <c r="B512" s="156" t="s">
        <v>1230</v>
      </c>
      <c r="C512" s="333" t="s">
        <v>628</v>
      </c>
      <c r="D512" s="152" t="s">
        <v>492</v>
      </c>
      <c r="E512" s="152">
        <v>3</v>
      </c>
      <c r="F512" s="156">
        <v>2.8</v>
      </c>
      <c r="G512" s="208">
        <f t="shared" si="144"/>
        <v>8.3999999999999986</v>
      </c>
      <c r="H512" s="235">
        <f t="shared" si="145"/>
        <v>2.0843672456575679</v>
      </c>
      <c r="I512" s="51"/>
      <c r="J512" s="51"/>
      <c r="K512" s="52"/>
      <c r="L512" s="65"/>
      <c r="M512" s="143"/>
      <c r="N512" s="54">
        <f t="shared" si="146"/>
        <v>2.0843672456575679</v>
      </c>
      <c r="O512" s="157"/>
      <c r="Q512" s="9"/>
      <c r="R512" s="25"/>
      <c r="T512" s="9"/>
      <c r="U512" s="25"/>
      <c r="W512" s="402">
        <f t="shared" si="147"/>
        <v>8.3999999999999986</v>
      </c>
      <c r="X512" s="43">
        <f t="shared" si="148"/>
        <v>2.0843672456575679</v>
      </c>
      <c r="Z512" s="402"/>
      <c r="AA512" s="43">
        <f t="shared" si="149"/>
        <v>0</v>
      </c>
      <c r="AC512" s="402"/>
      <c r="AD512" s="43">
        <f t="shared" si="150"/>
        <v>0</v>
      </c>
      <c r="AF512" s="402"/>
      <c r="AG512" s="43">
        <f t="shared" si="151"/>
        <v>0</v>
      </c>
      <c r="AI512" s="402"/>
      <c r="AJ512" s="43">
        <f t="shared" si="152"/>
        <v>0</v>
      </c>
      <c r="AL512" s="402"/>
      <c r="AM512" s="43">
        <f t="shared" si="153"/>
        <v>0</v>
      </c>
      <c r="AO512" s="25">
        <f t="shared" si="154"/>
        <v>2.0843672456575679</v>
      </c>
      <c r="AP512" s="25">
        <f t="shared" si="155"/>
        <v>0</v>
      </c>
    </row>
    <row r="513" spans="2:42" ht="15.75">
      <c r="B513" s="156" t="s">
        <v>1231</v>
      </c>
      <c r="C513" s="333" t="s">
        <v>630</v>
      </c>
      <c r="D513" s="152" t="s">
        <v>492</v>
      </c>
      <c r="E513" s="152">
        <v>1</v>
      </c>
      <c r="F513" s="156">
        <v>2.8</v>
      </c>
      <c r="G513" s="208">
        <f t="shared" si="144"/>
        <v>2.8</v>
      </c>
      <c r="H513" s="235">
        <f t="shared" si="145"/>
        <v>0.69478908188585597</v>
      </c>
      <c r="I513" s="51"/>
      <c r="J513" s="51"/>
      <c r="K513" s="52"/>
      <c r="L513" s="65"/>
      <c r="M513" s="143"/>
      <c r="N513" s="54">
        <f t="shared" si="146"/>
        <v>0.69478908188585597</v>
      </c>
      <c r="O513" s="157"/>
      <c r="Q513" s="9"/>
      <c r="R513" s="25"/>
      <c r="T513" s="9"/>
      <c r="U513" s="25"/>
      <c r="W513" s="402">
        <f t="shared" si="147"/>
        <v>2.8</v>
      </c>
      <c r="X513" s="43">
        <f t="shared" si="148"/>
        <v>0.69478908188585597</v>
      </c>
      <c r="Z513" s="402"/>
      <c r="AA513" s="43">
        <f t="shared" si="149"/>
        <v>0</v>
      </c>
      <c r="AC513" s="402"/>
      <c r="AD513" s="43">
        <f t="shared" si="150"/>
        <v>0</v>
      </c>
      <c r="AF513" s="402"/>
      <c r="AG513" s="43">
        <f t="shared" si="151"/>
        <v>0</v>
      </c>
      <c r="AI513" s="402"/>
      <c r="AJ513" s="43">
        <f t="shared" si="152"/>
        <v>0</v>
      </c>
      <c r="AL513" s="402"/>
      <c r="AM513" s="43">
        <f t="shared" si="153"/>
        <v>0</v>
      </c>
      <c r="AO513" s="25">
        <f t="shared" si="154"/>
        <v>0.69478908188585597</v>
      </c>
      <c r="AP513" s="25">
        <f t="shared" si="155"/>
        <v>0</v>
      </c>
    </row>
    <row r="514" spans="2:42" ht="15.75">
      <c r="B514" s="156" t="s">
        <v>1232</v>
      </c>
      <c r="C514" s="333" t="s">
        <v>632</v>
      </c>
      <c r="D514" s="152" t="s">
        <v>492</v>
      </c>
      <c r="E514" s="152">
        <v>1</v>
      </c>
      <c r="F514" s="156">
        <v>10</v>
      </c>
      <c r="G514" s="208">
        <f t="shared" si="144"/>
        <v>10</v>
      </c>
      <c r="H514" s="235">
        <f t="shared" si="145"/>
        <v>2.4813895781637716</v>
      </c>
      <c r="I514" s="51"/>
      <c r="J514" s="51"/>
      <c r="K514" s="52"/>
      <c r="L514" s="65"/>
      <c r="M514" s="143"/>
      <c r="N514" s="54">
        <f t="shared" si="146"/>
        <v>2.4813895781637716</v>
      </c>
      <c r="O514" s="157"/>
      <c r="Q514" s="9"/>
      <c r="R514" s="25"/>
      <c r="T514" s="9"/>
      <c r="U514" s="25"/>
      <c r="W514" s="402">
        <f t="shared" si="147"/>
        <v>10</v>
      </c>
      <c r="X514" s="43">
        <f t="shared" si="148"/>
        <v>2.4813895781637716</v>
      </c>
      <c r="Z514" s="402"/>
      <c r="AA514" s="43">
        <f t="shared" si="149"/>
        <v>0</v>
      </c>
      <c r="AC514" s="402"/>
      <c r="AD514" s="43">
        <f t="shared" si="150"/>
        <v>0</v>
      </c>
      <c r="AF514" s="402"/>
      <c r="AG514" s="43">
        <f t="shared" si="151"/>
        <v>0</v>
      </c>
      <c r="AI514" s="402"/>
      <c r="AJ514" s="43">
        <f t="shared" si="152"/>
        <v>0</v>
      </c>
      <c r="AL514" s="402"/>
      <c r="AM514" s="43">
        <f t="shared" si="153"/>
        <v>0</v>
      </c>
      <c r="AO514" s="25">
        <f t="shared" si="154"/>
        <v>2.4813895781637716</v>
      </c>
      <c r="AP514" s="25">
        <f t="shared" si="155"/>
        <v>0</v>
      </c>
    </row>
    <row r="515" spans="2:42" ht="15" customHeight="1">
      <c r="B515" s="156" t="s">
        <v>1233</v>
      </c>
      <c r="C515" s="333" t="s">
        <v>634</v>
      </c>
      <c r="D515" s="152" t="s">
        <v>492</v>
      </c>
      <c r="E515" s="152">
        <v>3</v>
      </c>
      <c r="F515" s="156">
        <v>20</v>
      </c>
      <c r="G515" s="208">
        <f t="shared" si="144"/>
        <v>60</v>
      </c>
      <c r="H515" s="235">
        <f t="shared" si="145"/>
        <v>14.888337468982629</v>
      </c>
      <c r="I515" s="51"/>
      <c r="J515" s="51"/>
      <c r="K515" s="52"/>
      <c r="L515" s="65"/>
      <c r="M515" s="143"/>
      <c r="N515" s="54">
        <f t="shared" si="146"/>
        <v>14.888337468982629</v>
      </c>
      <c r="O515" s="157"/>
      <c r="Q515" s="9"/>
      <c r="R515" s="25"/>
      <c r="T515" s="9"/>
      <c r="U515" s="25"/>
      <c r="W515" s="402">
        <f t="shared" si="147"/>
        <v>60</v>
      </c>
      <c r="X515" s="43">
        <f t="shared" si="148"/>
        <v>14.888337468982629</v>
      </c>
      <c r="Z515" s="402"/>
      <c r="AA515" s="43">
        <f t="shared" si="149"/>
        <v>0</v>
      </c>
      <c r="AC515" s="402"/>
      <c r="AD515" s="43">
        <f t="shared" si="150"/>
        <v>0</v>
      </c>
      <c r="AF515" s="402"/>
      <c r="AG515" s="43">
        <f t="shared" si="151"/>
        <v>0</v>
      </c>
      <c r="AI515" s="402"/>
      <c r="AJ515" s="43">
        <f t="shared" si="152"/>
        <v>0</v>
      </c>
      <c r="AL515" s="402"/>
      <c r="AM515" s="43">
        <f t="shared" si="153"/>
        <v>0</v>
      </c>
      <c r="AO515" s="25">
        <f t="shared" si="154"/>
        <v>14.888337468982629</v>
      </c>
      <c r="AP515" s="25">
        <f t="shared" si="155"/>
        <v>0</v>
      </c>
    </row>
    <row r="516" spans="2:42" ht="15.75">
      <c r="B516" s="156" t="s">
        <v>1234</v>
      </c>
      <c r="C516" s="333" t="s">
        <v>636</v>
      </c>
      <c r="D516" s="152" t="s">
        <v>492</v>
      </c>
      <c r="E516" s="152">
        <v>1</v>
      </c>
      <c r="F516" s="156">
        <v>80</v>
      </c>
      <c r="G516" s="208">
        <f t="shared" si="144"/>
        <v>80</v>
      </c>
      <c r="H516" s="235">
        <f t="shared" si="145"/>
        <v>19.851116625310173</v>
      </c>
      <c r="I516" s="51"/>
      <c r="J516" s="51"/>
      <c r="K516" s="52"/>
      <c r="L516" s="65"/>
      <c r="M516" s="143"/>
      <c r="N516" s="54">
        <f t="shared" si="146"/>
        <v>19.851116625310173</v>
      </c>
      <c r="O516" s="157"/>
      <c r="Q516" s="9"/>
      <c r="R516" s="25"/>
      <c r="T516" s="9"/>
      <c r="U516" s="25"/>
      <c r="W516" s="402">
        <f t="shared" si="147"/>
        <v>80</v>
      </c>
      <c r="X516" s="43">
        <f t="shared" si="148"/>
        <v>19.851116625310173</v>
      </c>
      <c r="Z516" s="402"/>
      <c r="AA516" s="43">
        <f t="shared" si="149"/>
        <v>0</v>
      </c>
      <c r="AC516" s="402"/>
      <c r="AD516" s="43">
        <f t="shared" si="150"/>
        <v>0</v>
      </c>
      <c r="AF516" s="402"/>
      <c r="AG516" s="43">
        <f t="shared" si="151"/>
        <v>0</v>
      </c>
      <c r="AI516" s="402"/>
      <c r="AJ516" s="43">
        <f t="shared" si="152"/>
        <v>0</v>
      </c>
      <c r="AL516" s="402"/>
      <c r="AM516" s="43">
        <f t="shared" si="153"/>
        <v>0</v>
      </c>
      <c r="AO516" s="25">
        <f t="shared" si="154"/>
        <v>19.851116625310173</v>
      </c>
      <c r="AP516" s="25">
        <f t="shared" si="155"/>
        <v>0</v>
      </c>
    </row>
    <row r="517" spans="2:42" ht="15.75">
      <c r="B517" s="156" t="s">
        <v>1235</v>
      </c>
      <c r="C517" s="333" t="s">
        <v>638</v>
      </c>
      <c r="D517" s="152" t="s">
        <v>492</v>
      </c>
      <c r="E517" s="152">
        <v>2</v>
      </c>
      <c r="F517" s="156">
        <v>10</v>
      </c>
      <c r="G517" s="208">
        <f t="shared" si="144"/>
        <v>20</v>
      </c>
      <c r="H517" s="235">
        <f t="shared" si="145"/>
        <v>4.9627791563275432</v>
      </c>
      <c r="I517" s="51"/>
      <c r="J517" s="51"/>
      <c r="K517" s="52"/>
      <c r="L517" s="65"/>
      <c r="M517" s="143"/>
      <c r="N517" s="54">
        <f t="shared" si="146"/>
        <v>4.9627791563275432</v>
      </c>
      <c r="O517" s="157"/>
      <c r="Q517" s="9"/>
      <c r="R517" s="25"/>
      <c r="T517" s="9"/>
      <c r="U517" s="25"/>
      <c r="W517" s="402">
        <f t="shared" si="147"/>
        <v>20</v>
      </c>
      <c r="X517" s="43">
        <f t="shared" si="148"/>
        <v>4.9627791563275432</v>
      </c>
      <c r="Z517" s="402"/>
      <c r="AA517" s="43">
        <f t="shared" si="149"/>
        <v>0</v>
      </c>
      <c r="AC517" s="402"/>
      <c r="AD517" s="43">
        <f t="shared" si="150"/>
        <v>0</v>
      </c>
      <c r="AF517" s="402"/>
      <c r="AG517" s="43">
        <f t="shared" si="151"/>
        <v>0</v>
      </c>
      <c r="AI517" s="402"/>
      <c r="AJ517" s="43">
        <f t="shared" si="152"/>
        <v>0</v>
      </c>
      <c r="AL517" s="402"/>
      <c r="AM517" s="43">
        <f t="shared" si="153"/>
        <v>0</v>
      </c>
      <c r="AO517" s="25">
        <f t="shared" si="154"/>
        <v>4.9627791563275432</v>
      </c>
      <c r="AP517" s="25">
        <f t="shared" si="155"/>
        <v>0</v>
      </c>
    </row>
    <row r="518" spans="2:42" ht="15.75">
      <c r="B518" s="156" t="s">
        <v>1236</v>
      </c>
      <c r="C518" s="333" t="s">
        <v>640</v>
      </c>
      <c r="D518" s="152" t="s">
        <v>492</v>
      </c>
      <c r="E518" s="152">
        <v>4</v>
      </c>
      <c r="F518" s="156">
        <v>6.8</v>
      </c>
      <c r="G518" s="208">
        <f t="shared" si="144"/>
        <v>27.2</v>
      </c>
      <c r="H518" s="235">
        <f t="shared" si="145"/>
        <v>6.7493796526054588</v>
      </c>
      <c r="I518" s="51"/>
      <c r="J518" s="51"/>
      <c r="K518" s="52"/>
      <c r="L518" s="65"/>
      <c r="M518" s="143"/>
      <c r="N518" s="54">
        <f t="shared" si="146"/>
        <v>6.7493796526054588</v>
      </c>
      <c r="O518" s="157"/>
      <c r="Q518" s="9"/>
      <c r="R518" s="25"/>
      <c r="T518" s="9"/>
      <c r="U518" s="25"/>
      <c r="W518" s="402">
        <f t="shared" si="147"/>
        <v>27.2</v>
      </c>
      <c r="X518" s="43">
        <f t="shared" si="148"/>
        <v>6.7493796526054588</v>
      </c>
      <c r="Z518" s="402"/>
      <c r="AA518" s="43">
        <f t="shared" si="149"/>
        <v>0</v>
      </c>
      <c r="AC518" s="402"/>
      <c r="AD518" s="43">
        <f t="shared" si="150"/>
        <v>0</v>
      </c>
      <c r="AF518" s="402"/>
      <c r="AG518" s="43">
        <f t="shared" si="151"/>
        <v>0</v>
      </c>
      <c r="AI518" s="402"/>
      <c r="AJ518" s="43">
        <f t="shared" si="152"/>
        <v>0</v>
      </c>
      <c r="AL518" s="402"/>
      <c r="AM518" s="43">
        <f t="shared" si="153"/>
        <v>0</v>
      </c>
      <c r="AO518" s="25">
        <f t="shared" si="154"/>
        <v>6.7493796526054588</v>
      </c>
      <c r="AP518" s="25">
        <f t="shared" si="155"/>
        <v>0</v>
      </c>
    </row>
    <row r="519" spans="2:42" ht="15.75">
      <c r="B519" s="156" t="s">
        <v>1237</v>
      </c>
      <c r="C519" s="333" t="s">
        <v>626</v>
      </c>
      <c r="D519" s="152" t="s">
        <v>492</v>
      </c>
      <c r="E519" s="152">
        <v>4</v>
      </c>
      <c r="F519" s="156">
        <v>0.75</v>
      </c>
      <c r="G519" s="208">
        <f t="shared" si="144"/>
        <v>3</v>
      </c>
      <c r="H519" s="235">
        <f t="shared" si="145"/>
        <v>0.74441687344913143</v>
      </c>
      <c r="I519" s="51"/>
      <c r="J519" s="51"/>
      <c r="K519" s="52"/>
      <c r="L519" s="65"/>
      <c r="M519" s="143"/>
      <c r="N519" s="54">
        <f t="shared" si="146"/>
        <v>0.74441687344913143</v>
      </c>
      <c r="O519" s="157"/>
      <c r="Q519" s="9"/>
      <c r="R519" s="25"/>
      <c r="T519" s="9"/>
      <c r="U519" s="25"/>
      <c r="W519" s="402">
        <f t="shared" si="147"/>
        <v>3</v>
      </c>
      <c r="X519" s="43">
        <f t="shared" si="148"/>
        <v>0.74441687344913143</v>
      </c>
      <c r="Z519" s="402"/>
      <c r="AA519" s="43">
        <f t="shared" si="149"/>
        <v>0</v>
      </c>
      <c r="AC519" s="402"/>
      <c r="AD519" s="43">
        <f t="shared" si="150"/>
        <v>0</v>
      </c>
      <c r="AF519" s="402"/>
      <c r="AG519" s="43">
        <f t="shared" si="151"/>
        <v>0</v>
      </c>
      <c r="AI519" s="402"/>
      <c r="AJ519" s="43">
        <f t="shared" si="152"/>
        <v>0</v>
      </c>
      <c r="AL519" s="402"/>
      <c r="AM519" s="43">
        <f t="shared" si="153"/>
        <v>0</v>
      </c>
      <c r="AO519" s="25">
        <f t="shared" si="154"/>
        <v>0.74441687344913143</v>
      </c>
      <c r="AP519" s="25">
        <f t="shared" si="155"/>
        <v>0</v>
      </c>
    </row>
    <row r="520" spans="2:42" ht="15.75">
      <c r="B520" s="156" t="s">
        <v>1238</v>
      </c>
      <c r="C520" s="333" t="s">
        <v>1239</v>
      </c>
      <c r="D520" s="152" t="s">
        <v>492</v>
      </c>
      <c r="E520" s="152">
        <v>1</v>
      </c>
      <c r="F520" s="156">
        <v>2.8</v>
      </c>
      <c r="G520" s="208">
        <f t="shared" si="144"/>
        <v>2.8</v>
      </c>
      <c r="H520" s="235">
        <f t="shared" si="145"/>
        <v>0.69478908188585597</v>
      </c>
      <c r="I520" s="51"/>
      <c r="J520" s="51"/>
      <c r="K520" s="52"/>
      <c r="L520" s="65"/>
      <c r="M520" s="143"/>
      <c r="N520" s="54">
        <f t="shared" si="146"/>
        <v>0.69478908188585597</v>
      </c>
      <c r="O520" s="157"/>
      <c r="Q520" s="9"/>
      <c r="R520" s="25"/>
      <c r="T520" s="9"/>
      <c r="U520" s="25"/>
      <c r="W520" s="402">
        <f t="shared" si="147"/>
        <v>2.8</v>
      </c>
      <c r="X520" s="43">
        <f t="shared" si="148"/>
        <v>0.69478908188585597</v>
      </c>
      <c r="Z520" s="402"/>
      <c r="AA520" s="43">
        <f t="shared" si="149"/>
        <v>0</v>
      </c>
      <c r="AC520" s="402"/>
      <c r="AD520" s="43">
        <f t="shared" si="150"/>
        <v>0</v>
      </c>
      <c r="AF520" s="402"/>
      <c r="AG520" s="43">
        <f t="shared" si="151"/>
        <v>0</v>
      </c>
      <c r="AI520" s="402"/>
      <c r="AJ520" s="43">
        <f t="shared" si="152"/>
        <v>0</v>
      </c>
      <c r="AL520" s="402"/>
      <c r="AM520" s="43">
        <f t="shared" si="153"/>
        <v>0</v>
      </c>
      <c r="AO520" s="25">
        <f t="shared" si="154"/>
        <v>0.69478908188585597</v>
      </c>
      <c r="AP520" s="25">
        <f t="shared" si="155"/>
        <v>0</v>
      </c>
    </row>
    <row r="521" spans="2:42" ht="15.75">
      <c r="B521" s="156" t="s">
        <v>1240</v>
      </c>
      <c r="C521" s="333" t="s">
        <v>1241</v>
      </c>
      <c r="D521" s="152" t="s">
        <v>492</v>
      </c>
      <c r="E521" s="152">
        <v>1</v>
      </c>
      <c r="F521" s="156">
        <v>10</v>
      </c>
      <c r="G521" s="208">
        <f t="shared" si="144"/>
        <v>10</v>
      </c>
      <c r="H521" s="235">
        <f t="shared" si="145"/>
        <v>2.4813895781637716</v>
      </c>
      <c r="I521" s="51"/>
      <c r="J521" s="51"/>
      <c r="K521" s="52"/>
      <c r="L521" s="65"/>
      <c r="M521" s="143"/>
      <c r="N521" s="54">
        <f t="shared" si="146"/>
        <v>2.4813895781637716</v>
      </c>
      <c r="O521" s="157"/>
      <c r="Q521" s="9"/>
      <c r="R521" s="25"/>
      <c r="T521" s="9"/>
      <c r="U521" s="25"/>
      <c r="W521" s="402">
        <f t="shared" si="147"/>
        <v>10</v>
      </c>
      <c r="X521" s="43">
        <f t="shared" si="148"/>
        <v>2.4813895781637716</v>
      </c>
      <c r="Z521" s="402"/>
      <c r="AA521" s="43">
        <f t="shared" si="149"/>
        <v>0</v>
      </c>
      <c r="AC521" s="402"/>
      <c r="AD521" s="43">
        <f t="shared" si="150"/>
        <v>0</v>
      </c>
      <c r="AF521" s="402"/>
      <c r="AG521" s="43">
        <f t="shared" si="151"/>
        <v>0</v>
      </c>
      <c r="AI521" s="402"/>
      <c r="AJ521" s="43">
        <f t="shared" si="152"/>
        <v>0</v>
      </c>
      <c r="AL521" s="402"/>
      <c r="AM521" s="43">
        <f t="shared" si="153"/>
        <v>0</v>
      </c>
      <c r="AO521" s="25">
        <f t="shared" si="154"/>
        <v>2.4813895781637716</v>
      </c>
      <c r="AP521" s="25">
        <f t="shared" si="155"/>
        <v>0</v>
      </c>
    </row>
    <row r="522" spans="2:42" ht="15.75">
      <c r="B522" s="156" t="s">
        <v>1242</v>
      </c>
      <c r="C522" s="333" t="s">
        <v>647</v>
      </c>
      <c r="D522" s="152" t="s">
        <v>492</v>
      </c>
      <c r="E522" s="152">
        <v>1</v>
      </c>
      <c r="F522" s="156">
        <v>120</v>
      </c>
      <c r="G522" s="208">
        <f t="shared" si="144"/>
        <v>120</v>
      </c>
      <c r="H522" s="235">
        <f t="shared" si="145"/>
        <v>29.776674937965257</v>
      </c>
      <c r="I522" s="51"/>
      <c r="J522" s="51"/>
      <c r="K522" s="52"/>
      <c r="L522" s="65"/>
      <c r="M522" s="143"/>
      <c r="N522" s="54">
        <f t="shared" si="146"/>
        <v>29.776674937965257</v>
      </c>
      <c r="O522" s="157"/>
      <c r="Q522" s="9"/>
      <c r="R522" s="25"/>
      <c r="T522" s="9"/>
      <c r="U522" s="25"/>
      <c r="W522" s="402">
        <f t="shared" si="147"/>
        <v>120</v>
      </c>
      <c r="X522" s="43">
        <f t="shared" si="148"/>
        <v>29.776674937965257</v>
      </c>
      <c r="Z522" s="402"/>
      <c r="AA522" s="43">
        <f t="shared" si="149"/>
        <v>0</v>
      </c>
      <c r="AC522" s="402"/>
      <c r="AD522" s="43">
        <f t="shared" si="150"/>
        <v>0</v>
      </c>
      <c r="AF522" s="402"/>
      <c r="AG522" s="43">
        <f t="shared" si="151"/>
        <v>0</v>
      </c>
      <c r="AI522" s="402"/>
      <c r="AJ522" s="43">
        <f t="shared" si="152"/>
        <v>0</v>
      </c>
      <c r="AL522" s="402"/>
      <c r="AM522" s="43">
        <f t="shared" si="153"/>
        <v>0</v>
      </c>
      <c r="AO522" s="25">
        <f t="shared" si="154"/>
        <v>29.776674937965257</v>
      </c>
      <c r="AP522" s="25">
        <f t="shared" si="155"/>
        <v>0</v>
      </c>
    </row>
    <row r="523" spans="2:42" ht="15.75">
      <c r="B523" s="156" t="s">
        <v>1243</v>
      </c>
      <c r="C523" s="333" t="s">
        <v>649</v>
      </c>
      <c r="D523" s="152" t="s">
        <v>492</v>
      </c>
      <c r="E523" s="152">
        <v>1</v>
      </c>
      <c r="F523" s="156">
        <v>17</v>
      </c>
      <c r="G523" s="208">
        <f t="shared" si="144"/>
        <v>17</v>
      </c>
      <c r="H523" s="235">
        <f t="shared" si="145"/>
        <v>4.2183622828784113</v>
      </c>
      <c r="I523" s="51"/>
      <c r="J523" s="51"/>
      <c r="K523" s="52"/>
      <c r="L523" s="65"/>
      <c r="M523" s="143"/>
      <c r="N523" s="54">
        <f t="shared" si="146"/>
        <v>4.2183622828784113</v>
      </c>
      <c r="O523" s="157"/>
      <c r="Q523" s="9"/>
      <c r="R523" s="25"/>
      <c r="T523" s="9"/>
      <c r="U523" s="25"/>
      <c r="W523" s="402">
        <f t="shared" si="147"/>
        <v>17</v>
      </c>
      <c r="X523" s="43">
        <f t="shared" si="148"/>
        <v>4.2183622828784113</v>
      </c>
      <c r="Z523" s="402"/>
      <c r="AA523" s="43">
        <f t="shared" si="149"/>
        <v>0</v>
      </c>
      <c r="AC523" s="402"/>
      <c r="AD523" s="43">
        <f t="shared" si="150"/>
        <v>0</v>
      </c>
      <c r="AF523" s="402"/>
      <c r="AG523" s="43">
        <f t="shared" si="151"/>
        <v>0</v>
      </c>
      <c r="AI523" s="402"/>
      <c r="AJ523" s="43">
        <f t="shared" si="152"/>
        <v>0</v>
      </c>
      <c r="AL523" s="402"/>
      <c r="AM523" s="43">
        <f t="shared" si="153"/>
        <v>0</v>
      </c>
      <c r="AO523" s="25">
        <f t="shared" si="154"/>
        <v>4.2183622828784113</v>
      </c>
      <c r="AP523" s="25">
        <f t="shared" si="155"/>
        <v>0</v>
      </c>
    </row>
    <row r="524" spans="2:42" ht="15.75">
      <c r="B524" s="156" t="s">
        <v>1244</v>
      </c>
      <c r="C524" s="333" t="s">
        <v>651</v>
      </c>
      <c r="D524" s="152" t="s">
        <v>492</v>
      </c>
      <c r="E524" s="152">
        <v>1</v>
      </c>
      <c r="F524" s="156">
        <v>50</v>
      </c>
      <c r="G524" s="208">
        <f t="shared" si="144"/>
        <v>50</v>
      </c>
      <c r="H524" s="235">
        <f t="shared" si="145"/>
        <v>12.406947890818858</v>
      </c>
      <c r="I524" s="51"/>
      <c r="J524" s="51"/>
      <c r="K524" s="52"/>
      <c r="L524" s="65"/>
      <c r="M524" s="143"/>
      <c r="N524" s="54">
        <f t="shared" si="146"/>
        <v>12.406947890818858</v>
      </c>
      <c r="O524" s="157"/>
      <c r="Q524" s="9"/>
      <c r="R524" s="25"/>
      <c r="T524" s="9"/>
      <c r="U524" s="25"/>
      <c r="W524" s="402">
        <f t="shared" si="147"/>
        <v>50</v>
      </c>
      <c r="X524" s="43">
        <f t="shared" si="148"/>
        <v>12.406947890818858</v>
      </c>
      <c r="Z524" s="402"/>
      <c r="AA524" s="43">
        <f t="shared" si="149"/>
        <v>0</v>
      </c>
      <c r="AC524" s="402"/>
      <c r="AD524" s="43">
        <f t="shared" si="150"/>
        <v>0</v>
      </c>
      <c r="AF524" s="402"/>
      <c r="AG524" s="43">
        <f t="shared" si="151"/>
        <v>0</v>
      </c>
      <c r="AI524" s="402"/>
      <c r="AJ524" s="43">
        <f t="shared" si="152"/>
        <v>0</v>
      </c>
      <c r="AL524" s="402"/>
      <c r="AM524" s="43">
        <f t="shared" si="153"/>
        <v>0</v>
      </c>
      <c r="AO524" s="25">
        <f t="shared" si="154"/>
        <v>12.406947890818858</v>
      </c>
      <c r="AP524" s="25">
        <f t="shared" si="155"/>
        <v>0</v>
      </c>
    </row>
    <row r="525" spans="2:42" ht="15.75">
      <c r="B525" s="156" t="s">
        <v>1245</v>
      </c>
      <c r="C525" s="333" t="s">
        <v>653</v>
      </c>
      <c r="D525" s="152" t="s">
        <v>492</v>
      </c>
      <c r="E525" s="152">
        <v>1</v>
      </c>
      <c r="F525" s="156">
        <v>50</v>
      </c>
      <c r="G525" s="208">
        <f t="shared" si="144"/>
        <v>50</v>
      </c>
      <c r="H525" s="235">
        <f t="shared" si="145"/>
        <v>12.406947890818858</v>
      </c>
      <c r="I525" s="51"/>
      <c r="J525" s="51"/>
      <c r="K525" s="52"/>
      <c r="L525" s="65"/>
      <c r="M525" s="143"/>
      <c r="N525" s="54">
        <f t="shared" si="146"/>
        <v>12.406947890818858</v>
      </c>
      <c r="O525" s="157"/>
      <c r="Q525" s="9"/>
      <c r="R525" s="25"/>
      <c r="T525" s="9"/>
      <c r="U525" s="25"/>
      <c r="W525" s="402">
        <f t="shared" si="147"/>
        <v>50</v>
      </c>
      <c r="X525" s="43">
        <f t="shared" si="148"/>
        <v>12.406947890818858</v>
      </c>
      <c r="Z525" s="402"/>
      <c r="AA525" s="43">
        <f t="shared" si="149"/>
        <v>0</v>
      </c>
      <c r="AC525" s="402"/>
      <c r="AD525" s="43">
        <f t="shared" si="150"/>
        <v>0</v>
      </c>
      <c r="AF525" s="402"/>
      <c r="AG525" s="43">
        <f t="shared" si="151"/>
        <v>0</v>
      </c>
      <c r="AI525" s="402"/>
      <c r="AJ525" s="43">
        <f t="shared" si="152"/>
        <v>0</v>
      </c>
      <c r="AL525" s="402"/>
      <c r="AM525" s="43">
        <f t="shared" si="153"/>
        <v>0</v>
      </c>
      <c r="AO525" s="25">
        <f t="shared" si="154"/>
        <v>12.406947890818858</v>
      </c>
      <c r="AP525" s="25">
        <f t="shared" si="155"/>
        <v>0</v>
      </c>
    </row>
    <row r="526" spans="2:42" ht="15.75">
      <c r="B526" s="156" t="s">
        <v>1246</v>
      </c>
      <c r="C526" s="333" t="s">
        <v>621</v>
      </c>
      <c r="D526" s="152" t="s">
        <v>492</v>
      </c>
      <c r="E526" s="152">
        <v>2</v>
      </c>
      <c r="F526" s="156">
        <v>6.8</v>
      </c>
      <c r="G526" s="208">
        <f t="shared" si="144"/>
        <v>13.6</v>
      </c>
      <c r="H526" s="235">
        <f t="shared" si="145"/>
        <v>3.3746898263027294</v>
      </c>
      <c r="I526" s="51"/>
      <c r="J526" s="51"/>
      <c r="K526" s="52"/>
      <c r="L526" s="65"/>
      <c r="M526" s="143"/>
      <c r="N526" s="54">
        <f t="shared" si="146"/>
        <v>3.3746898263027294</v>
      </c>
      <c r="O526" s="157"/>
      <c r="Q526" s="9"/>
      <c r="R526" s="25"/>
      <c r="T526" s="9"/>
      <c r="U526" s="25"/>
      <c r="W526" s="402">
        <f t="shared" si="147"/>
        <v>13.6</v>
      </c>
      <c r="X526" s="43">
        <f t="shared" si="148"/>
        <v>3.3746898263027294</v>
      </c>
      <c r="Z526" s="402"/>
      <c r="AA526" s="43">
        <f t="shared" si="149"/>
        <v>0</v>
      </c>
      <c r="AC526" s="402"/>
      <c r="AD526" s="43">
        <f t="shared" si="150"/>
        <v>0</v>
      </c>
      <c r="AF526" s="402"/>
      <c r="AG526" s="43">
        <f t="shared" si="151"/>
        <v>0</v>
      </c>
      <c r="AI526" s="402"/>
      <c r="AJ526" s="43">
        <f t="shared" si="152"/>
        <v>0</v>
      </c>
      <c r="AL526" s="402"/>
      <c r="AM526" s="43">
        <f t="shared" si="153"/>
        <v>0</v>
      </c>
      <c r="AO526" s="25">
        <f t="shared" si="154"/>
        <v>3.3746898263027294</v>
      </c>
      <c r="AP526" s="25">
        <f t="shared" si="155"/>
        <v>0</v>
      </c>
    </row>
    <row r="527" spans="2:42" ht="15.75">
      <c r="B527" s="156" t="s">
        <v>1247</v>
      </c>
      <c r="C527" s="333" t="s">
        <v>626</v>
      </c>
      <c r="D527" s="152" t="s">
        <v>492</v>
      </c>
      <c r="E527" s="152">
        <v>3</v>
      </c>
      <c r="F527" s="156">
        <v>0.75</v>
      </c>
      <c r="G527" s="208">
        <f t="shared" si="144"/>
        <v>2.25</v>
      </c>
      <c r="H527" s="235">
        <f t="shared" si="145"/>
        <v>0.55831265508684857</v>
      </c>
      <c r="I527" s="51"/>
      <c r="J527" s="51"/>
      <c r="K527" s="52"/>
      <c r="L527" s="65"/>
      <c r="M527" s="143"/>
      <c r="N527" s="54">
        <f t="shared" si="146"/>
        <v>0.55831265508684857</v>
      </c>
      <c r="O527" s="157"/>
      <c r="Q527" s="9"/>
      <c r="R527" s="25"/>
      <c r="T527" s="9"/>
      <c r="U527" s="25"/>
      <c r="W527" s="402">
        <f t="shared" si="147"/>
        <v>2.25</v>
      </c>
      <c r="X527" s="43">
        <f t="shared" si="148"/>
        <v>0.55831265508684857</v>
      </c>
      <c r="Z527" s="402"/>
      <c r="AA527" s="43">
        <f t="shared" si="149"/>
        <v>0</v>
      </c>
      <c r="AC527" s="402"/>
      <c r="AD527" s="43">
        <f t="shared" si="150"/>
        <v>0</v>
      </c>
      <c r="AF527" s="402"/>
      <c r="AG527" s="43">
        <f t="shared" si="151"/>
        <v>0</v>
      </c>
      <c r="AI527" s="402"/>
      <c r="AJ527" s="43">
        <f t="shared" si="152"/>
        <v>0</v>
      </c>
      <c r="AL527" s="402"/>
      <c r="AM527" s="43">
        <f t="shared" si="153"/>
        <v>0</v>
      </c>
      <c r="AO527" s="25">
        <f t="shared" si="154"/>
        <v>0.55831265508684857</v>
      </c>
      <c r="AP527" s="25">
        <f t="shared" si="155"/>
        <v>0</v>
      </c>
    </row>
    <row r="528" spans="2:42" ht="15.75">
      <c r="B528" s="52" t="s">
        <v>1248</v>
      </c>
      <c r="C528" s="102" t="s">
        <v>657</v>
      </c>
      <c r="D528" s="80" t="s">
        <v>492</v>
      </c>
      <c r="E528" s="80">
        <v>1</v>
      </c>
      <c r="F528" s="79">
        <v>12</v>
      </c>
      <c r="G528" s="304">
        <f t="shared" si="144"/>
        <v>12</v>
      </c>
      <c r="H528" s="202">
        <f t="shared" si="145"/>
        <v>2.9776674937965257</v>
      </c>
      <c r="I528" s="80"/>
      <c r="J528" s="80"/>
      <c r="K528" s="79"/>
      <c r="L528" s="416"/>
      <c r="M528" s="415"/>
      <c r="N528" s="337">
        <f t="shared" si="146"/>
        <v>2.9776674937965257</v>
      </c>
      <c r="O528" s="283"/>
      <c r="Q528" s="9"/>
      <c r="R528" s="25"/>
      <c r="T528" s="9"/>
      <c r="U528" s="25"/>
      <c r="W528" s="402">
        <f t="shared" si="147"/>
        <v>12</v>
      </c>
      <c r="X528" s="43">
        <f t="shared" si="148"/>
        <v>2.9776674937965257</v>
      </c>
      <c r="Z528" s="402"/>
      <c r="AA528" s="43">
        <f t="shared" si="149"/>
        <v>0</v>
      </c>
      <c r="AC528" s="402"/>
      <c r="AD528" s="43">
        <f t="shared" si="150"/>
        <v>0</v>
      </c>
      <c r="AF528" s="402"/>
      <c r="AG528" s="43">
        <f t="shared" si="151"/>
        <v>0</v>
      </c>
      <c r="AI528" s="402"/>
      <c r="AJ528" s="43">
        <f t="shared" si="152"/>
        <v>0</v>
      </c>
      <c r="AL528" s="402"/>
      <c r="AM528" s="43">
        <f t="shared" si="153"/>
        <v>0</v>
      </c>
      <c r="AO528" s="25">
        <f t="shared" si="154"/>
        <v>2.9776674937965257</v>
      </c>
      <c r="AP528" s="25">
        <f t="shared" si="155"/>
        <v>0</v>
      </c>
    </row>
    <row r="529" spans="1:42" ht="15.75">
      <c r="B529" s="32" t="s">
        <v>1249</v>
      </c>
      <c r="C529" s="71" t="s">
        <v>665</v>
      </c>
      <c r="D529" s="72"/>
      <c r="E529" s="72"/>
      <c r="F529" s="72"/>
      <c r="G529" s="72"/>
      <c r="H529" s="72"/>
      <c r="I529" s="72"/>
      <c r="J529" s="72"/>
      <c r="K529" s="72"/>
      <c r="L529" s="72"/>
      <c r="M529" s="72"/>
      <c r="N529" s="72"/>
      <c r="O529" s="234"/>
      <c r="Q529" s="9"/>
      <c r="R529" s="417">
        <f>SUM(R530:R570)</f>
        <v>0</v>
      </c>
      <c r="T529" s="9"/>
      <c r="U529" s="418">
        <f>SUM(U530:U570)</f>
        <v>0</v>
      </c>
      <c r="W529" s="9"/>
      <c r="X529" s="418">
        <f>SUM(X530:X570)</f>
        <v>4937.4193548387102</v>
      </c>
      <c r="Z529" s="9"/>
      <c r="AA529" s="418">
        <f>SUM(AA530:AA570)</f>
        <v>0</v>
      </c>
      <c r="AC529" s="9"/>
      <c r="AD529" s="417">
        <f>SUM(AD530:AD570)</f>
        <v>0</v>
      </c>
      <c r="AF529" s="9"/>
      <c r="AG529" s="417">
        <f>SUM(AG530:AG570)</f>
        <v>0</v>
      </c>
      <c r="AI529" s="9"/>
      <c r="AJ529" s="417">
        <f>SUM(AJ530:AJ570)</f>
        <v>0</v>
      </c>
      <c r="AL529" s="9"/>
      <c r="AM529" s="417">
        <f>SUM(AM530:AM570)</f>
        <v>0</v>
      </c>
      <c r="AO529" s="418">
        <f>SUM(AO530:AO570)</f>
        <v>4937.4193548387102</v>
      </c>
      <c r="AP529" s="418">
        <f>SUM(AP530:AP570)</f>
        <v>-1191.0669975186104</v>
      </c>
    </row>
    <row r="530" spans="1:42" ht="15.75">
      <c r="B530" s="156" t="s">
        <v>1250</v>
      </c>
      <c r="C530" s="333" t="s">
        <v>667</v>
      </c>
      <c r="D530" s="152" t="s">
        <v>400</v>
      </c>
      <c r="E530" s="152">
        <v>1</v>
      </c>
      <c r="F530" s="159">
        <v>2500</v>
      </c>
      <c r="G530" s="208">
        <f t="shared" ref="G530:G570" si="156">E530*F530</f>
        <v>2500</v>
      </c>
      <c r="H530" s="235">
        <f t="shared" ref="H530:H570" si="157">G530/$A$5</f>
        <v>620.3473945409429</v>
      </c>
      <c r="I530" s="51"/>
      <c r="J530" s="51"/>
      <c r="K530" s="52"/>
      <c r="L530" s="65"/>
      <c r="M530" s="143"/>
      <c r="N530" s="54">
        <f>M530+H530</f>
        <v>620.3473945409429</v>
      </c>
      <c r="O530" s="157"/>
      <c r="Q530" s="9"/>
      <c r="R530" s="25"/>
      <c r="T530" s="9"/>
      <c r="U530" s="25"/>
      <c r="W530" s="402">
        <f t="shared" ref="W530:W567" si="158">+G530</f>
        <v>2500</v>
      </c>
      <c r="X530" s="43">
        <f t="shared" ref="X530:X567" si="159">+W530/$A$5</f>
        <v>620.3473945409429</v>
      </c>
      <c r="Z530" s="402"/>
      <c r="AA530" s="43">
        <f t="shared" ref="AA530:AA567" si="160">+Z530/$A$5</f>
        <v>0</v>
      </c>
      <c r="AC530" s="402"/>
      <c r="AD530" s="43">
        <f t="shared" ref="AD530:AD567" si="161">+AC530/$A$5</f>
        <v>0</v>
      </c>
      <c r="AF530" s="402"/>
      <c r="AG530" s="43">
        <f t="shared" ref="AG530:AG567" si="162">+AF530/$A$5</f>
        <v>0</v>
      </c>
      <c r="AI530" s="402"/>
      <c r="AJ530" s="43">
        <f t="shared" ref="AJ530:AJ567" si="163">+AI530/$A$5</f>
        <v>0</v>
      </c>
      <c r="AL530" s="402"/>
      <c r="AM530" s="43">
        <f t="shared" ref="AM530:AM567" si="164">+AL530/$A$5</f>
        <v>0</v>
      </c>
      <c r="AO530" s="25">
        <f t="shared" ref="AO530:AO570" si="165">+R530+U530+X530+AA530+AD530+AG530+AJ530+AM530</f>
        <v>620.3473945409429</v>
      </c>
      <c r="AP530" s="25">
        <f>+N530-AO530</f>
        <v>0</v>
      </c>
    </row>
    <row r="531" spans="1:42" ht="15.75">
      <c r="A531" s="238"/>
      <c r="B531" s="37" t="s">
        <v>1251</v>
      </c>
      <c r="C531" s="338" t="s">
        <v>1431</v>
      </c>
      <c r="D531" s="231" t="s">
        <v>400</v>
      </c>
      <c r="E531" s="231">
        <v>1</v>
      </c>
      <c r="F531" s="340">
        <v>4800</v>
      </c>
      <c r="G531" s="41">
        <f t="shared" si="156"/>
        <v>4800</v>
      </c>
      <c r="H531" s="202">
        <f t="shared" si="157"/>
        <v>1191.0669975186104</v>
      </c>
      <c r="I531" s="231"/>
      <c r="J531" s="231"/>
      <c r="K531" s="37"/>
      <c r="L531" s="423"/>
      <c r="M531" s="407"/>
      <c r="N531" s="42">
        <f>H531+M531</f>
        <v>1191.0669975186104</v>
      </c>
      <c r="O531" s="229"/>
      <c r="Q531" s="9"/>
      <c r="R531" s="25"/>
      <c r="T531" s="9"/>
      <c r="U531" s="25"/>
      <c r="W531" s="402">
        <f t="shared" si="158"/>
        <v>4800</v>
      </c>
      <c r="X531" s="43">
        <f t="shared" si="159"/>
        <v>1191.0669975186104</v>
      </c>
      <c r="Z531" s="402"/>
      <c r="AA531" s="43">
        <f t="shared" si="160"/>
        <v>0</v>
      </c>
      <c r="AC531" s="402"/>
      <c r="AD531" s="43">
        <f t="shared" si="161"/>
        <v>0</v>
      </c>
      <c r="AF531" s="402"/>
      <c r="AG531" s="43">
        <f t="shared" si="162"/>
        <v>0</v>
      </c>
      <c r="AI531" s="402"/>
      <c r="AJ531" s="43">
        <f t="shared" si="163"/>
        <v>0</v>
      </c>
      <c r="AL531" s="402"/>
      <c r="AM531" s="43">
        <f t="shared" si="164"/>
        <v>0</v>
      </c>
      <c r="AO531" s="25">
        <f t="shared" si="165"/>
        <v>1191.0669975186104</v>
      </c>
      <c r="AP531" s="44">
        <f>-AO531</f>
        <v>-1191.0669975186104</v>
      </c>
    </row>
    <row r="532" spans="1:42" ht="15.75">
      <c r="B532" s="210"/>
      <c r="C532" s="240" t="s">
        <v>489</v>
      </c>
      <c r="D532" s="215" t="s">
        <v>400</v>
      </c>
      <c r="E532" s="215">
        <v>1</v>
      </c>
      <c r="F532" s="210">
        <f>4*20*8</f>
        <v>640</v>
      </c>
      <c r="G532" s="216">
        <f t="shared" si="156"/>
        <v>640</v>
      </c>
      <c r="H532" s="202">
        <f t="shared" si="157"/>
        <v>158.80893300248138</v>
      </c>
      <c r="I532" s="215"/>
      <c r="J532" s="215"/>
      <c r="K532" s="210"/>
      <c r="L532" s="216"/>
      <c r="M532" s="264"/>
      <c r="N532" s="218">
        <f>H532+M532</f>
        <v>158.80893300248138</v>
      </c>
      <c r="O532" s="157"/>
      <c r="Q532" s="9"/>
      <c r="R532" s="25"/>
      <c r="T532" s="9"/>
      <c r="U532" s="25"/>
      <c r="W532" s="402">
        <f t="shared" si="158"/>
        <v>640</v>
      </c>
      <c r="X532" s="43">
        <f t="shared" si="159"/>
        <v>158.80893300248138</v>
      </c>
      <c r="Z532" s="402"/>
      <c r="AA532" s="43">
        <f t="shared" si="160"/>
        <v>0</v>
      </c>
      <c r="AC532" s="402"/>
      <c r="AD532" s="43">
        <f t="shared" si="161"/>
        <v>0</v>
      </c>
      <c r="AF532" s="402"/>
      <c r="AG532" s="43">
        <f t="shared" si="162"/>
        <v>0</v>
      </c>
      <c r="AI532" s="402"/>
      <c r="AJ532" s="43">
        <f t="shared" si="163"/>
        <v>0</v>
      </c>
      <c r="AL532" s="402"/>
      <c r="AM532" s="43">
        <f t="shared" si="164"/>
        <v>0</v>
      </c>
      <c r="AO532" s="25">
        <f t="shared" si="165"/>
        <v>158.80893300248138</v>
      </c>
      <c r="AP532" s="25">
        <f t="shared" ref="AP532:AP567" si="166">+N532-AO532</f>
        <v>0</v>
      </c>
    </row>
    <row r="533" spans="1:42" ht="15.75">
      <c r="A533" s="11">
        <f>SUM(N530:N570)</f>
        <v>5097.4689826302729</v>
      </c>
      <c r="B533" s="156" t="s">
        <v>1252</v>
      </c>
      <c r="C533" s="333" t="s">
        <v>505</v>
      </c>
      <c r="D533" s="152" t="s">
        <v>492</v>
      </c>
      <c r="E533" s="152">
        <v>1</v>
      </c>
      <c r="F533" s="156">
        <v>80</v>
      </c>
      <c r="G533" s="208">
        <f t="shared" si="156"/>
        <v>80</v>
      </c>
      <c r="H533" s="235">
        <f t="shared" si="157"/>
        <v>19.851116625310173</v>
      </c>
      <c r="I533" s="51"/>
      <c r="J533" s="51"/>
      <c r="K533" s="52"/>
      <c r="L533" s="65"/>
      <c r="M533" s="143"/>
      <c r="N533" s="54">
        <f t="shared" ref="N533:N570" si="167">M533+H533</f>
        <v>19.851116625310173</v>
      </c>
      <c r="O533" s="157"/>
      <c r="Q533" s="9"/>
      <c r="R533" s="25"/>
      <c r="T533" s="9"/>
      <c r="U533" s="25"/>
      <c r="W533" s="402">
        <f t="shared" si="158"/>
        <v>80</v>
      </c>
      <c r="X533" s="43">
        <f t="shared" si="159"/>
        <v>19.851116625310173</v>
      </c>
      <c r="Z533" s="402"/>
      <c r="AA533" s="43">
        <f t="shared" si="160"/>
        <v>0</v>
      </c>
      <c r="AC533" s="402"/>
      <c r="AD533" s="43">
        <f t="shared" si="161"/>
        <v>0</v>
      </c>
      <c r="AF533" s="402"/>
      <c r="AG533" s="43">
        <f t="shared" si="162"/>
        <v>0</v>
      </c>
      <c r="AI533" s="402"/>
      <c r="AJ533" s="43">
        <f t="shared" si="163"/>
        <v>0</v>
      </c>
      <c r="AL533" s="402"/>
      <c r="AM533" s="43">
        <f t="shared" si="164"/>
        <v>0</v>
      </c>
      <c r="AO533" s="25">
        <f t="shared" si="165"/>
        <v>19.851116625310173</v>
      </c>
      <c r="AP533" s="25">
        <f t="shared" si="166"/>
        <v>0</v>
      </c>
    </row>
    <row r="534" spans="1:42" ht="15.75">
      <c r="A534" s="11">
        <f>H531</f>
        <v>1191.0669975186104</v>
      </c>
      <c r="B534" s="156" t="s">
        <v>1253</v>
      </c>
      <c r="C534" s="333" t="s">
        <v>1254</v>
      </c>
      <c r="D534" s="152" t="s">
        <v>492</v>
      </c>
      <c r="E534" s="152">
        <v>1</v>
      </c>
      <c r="F534" s="156">
        <v>80</v>
      </c>
      <c r="G534" s="208">
        <f t="shared" si="156"/>
        <v>80</v>
      </c>
      <c r="H534" s="235">
        <f t="shared" si="157"/>
        <v>19.851116625310173</v>
      </c>
      <c r="I534" s="51"/>
      <c r="J534" s="51"/>
      <c r="K534" s="52"/>
      <c r="L534" s="65"/>
      <c r="M534" s="143"/>
      <c r="N534" s="54">
        <f t="shared" si="167"/>
        <v>19.851116625310173</v>
      </c>
      <c r="O534" s="157"/>
      <c r="Q534" s="9"/>
      <c r="R534" s="25"/>
      <c r="T534" s="9"/>
      <c r="U534" s="25"/>
      <c r="W534" s="402">
        <f t="shared" si="158"/>
        <v>80</v>
      </c>
      <c r="X534" s="43">
        <f t="shared" si="159"/>
        <v>19.851116625310173</v>
      </c>
      <c r="Z534" s="402"/>
      <c r="AA534" s="43">
        <f t="shared" si="160"/>
        <v>0</v>
      </c>
      <c r="AC534" s="402"/>
      <c r="AD534" s="43">
        <f t="shared" si="161"/>
        <v>0</v>
      </c>
      <c r="AF534" s="402"/>
      <c r="AG534" s="43">
        <f t="shared" si="162"/>
        <v>0</v>
      </c>
      <c r="AI534" s="402"/>
      <c r="AJ534" s="43">
        <f t="shared" si="163"/>
        <v>0</v>
      </c>
      <c r="AL534" s="402"/>
      <c r="AM534" s="43">
        <f t="shared" si="164"/>
        <v>0</v>
      </c>
      <c r="AO534" s="25">
        <f t="shared" si="165"/>
        <v>19.851116625310173</v>
      </c>
      <c r="AP534" s="25">
        <f t="shared" si="166"/>
        <v>0</v>
      </c>
    </row>
    <row r="535" spans="1:42" ht="15.75">
      <c r="A535" s="220">
        <f>SUM(H568:H570)</f>
        <v>160.04962779156327</v>
      </c>
      <c r="B535" s="156" t="s">
        <v>1255</v>
      </c>
      <c r="C535" s="333" t="s">
        <v>758</v>
      </c>
      <c r="D535" s="152" t="s">
        <v>492</v>
      </c>
      <c r="E535" s="152">
        <v>1</v>
      </c>
      <c r="F535" s="156">
        <v>420</v>
      </c>
      <c r="G535" s="208">
        <f t="shared" si="156"/>
        <v>420</v>
      </c>
      <c r="H535" s="235">
        <f t="shared" si="157"/>
        <v>104.2183622828784</v>
      </c>
      <c r="I535" s="51"/>
      <c r="J535" s="51"/>
      <c r="K535" s="52"/>
      <c r="L535" s="65"/>
      <c r="M535" s="143"/>
      <c r="N535" s="54">
        <f t="shared" si="167"/>
        <v>104.2183622828784</v>
      </c>
      <c r="O535" s="157"/>
      <c r="Q535" s="9"/>
      <c r="R535" s="25"/>
      <c r="T535" s="9"/>
      <c r="U535" s="25"/>
      <c r="W535" s="402">
        <f t="shared" si="158"/>
        <v>420</v>
      </c>
      <c r="X535" s="43">
        <f t="shared" si="159"/>
        <v>104.2183622828784</v>
      </c>
      <c r="Z535" s="402"/>
      <c r="AA535" s="43">
        <f t="shared" si="160"/>
        <v>0</v>
      </c>
      <c r="AC535" s="402"/>
      <c r="AD535" s="43">
        <f t="shared" si="161"/>
        <v>0</v>
      </c>
      <c r="AF535" s="402"/>
      <c r="AG535" s="43">
        <f t="shared" si="162"/>
        <v>0</v>
      </c>
      <c r="AI535" s="402"/>
      <c r="AJ535" s="43">
        <f t="shared" si="163"/>
        <v>0</v>
      </c>
      <c r="AL535" s="402"/>
      <c r="AM535" s="43">
        <f t="shared" si="164"/>
        <v>0</v>
      </c>
      <c r="AO535" s="25">
        <f t="shared" si="165"/>
        <v>104.2183622828784</v>
      </c>
      <c r="AP535" s="25">
        <f t="shared" si="166"/>
        <v>0</v>
      </c>
    </row>
    <row r="536" spans="1:42" ht="15.75">
      <c r="A536" s="220">
        <f>A533-A534-A535</f>
        <v>3746.3523573200996</v>
      </c>
      <c r="B536" s="156" t="s">
        <v>1256</v>
      </c>
      <c r="C536" s="333" t="s">
        <v>1257</v>
      </c>
      <c r="D536" s="152" t="s">
        <v>492</v>
      </c>
      <c r="E536" s="152">
        <v>10</v>
      </c>
      <c r="F536" s="156">
        <v>28</v>
      </c>
      <c r="G536" s="208">
        <f t="shared" si="156"/>
        <v>280</v>
      </c>
      <c r="H536" s="235">
        <f t="shared" si="157"/>
        <v>69.478908188585606</v>
      </c>
      <c r="I536" s="51"/>
      <c r="J536" s="51"/>
      <c r="K536" s="52"/>
      <c r="L536" s="65"/>
      <c r="M536" s="143"/>
      <c r="N536" s="54">
        <f t="shared" si="167"/>
        <v>69.478908188585606</v>
      </c>
      <c r="O536" s="157"/>
      <c r="Q536" s="9"/>
      <c r="R536" s="25"/>
      <c r="T536" s="9"/>
      <c r="U536" s="25"/>
      <c r="W536" s="402">
        <f t="shared" si="158"/>
        <v>280</v>
      </c>
      <c r="X536" s="43">
        <f t="shared" si="159"/>
        <v>69.478908188585606</v>
      </c>
      <c r="Z536" s="402"/>
      <c r="AA536" s="43">
        <f t="shared" si="160"/>
        <v>0</v>
      </c>
      <c r="AC536" s="402"/>
      <c r="AD536" s="43">
        <f t="shared" si="161"/>
        <v>0</v>
      </c>
      <c r="AF536" s="402"/>
      <c r="AG536" s="43">
        <f t="shared" si="162"/>
        <v>0</v>
      </c>
      <c r="AI536" s="402"/>
      <c r="AJ536" s="43">
        <f t="shared" si="163"/>
        <v>0</v>
      </c>
      <c r="AL536" s="402"/>
      <c r="AM536" s="43">
        <f t="shared" si="164"/>
        <v>0</v>
      </c>
      <c r="AO536" s="25">
        <f t="shared" si="165"/>
        <v>69.478908188585606</v>
      </c>
      <c r="AP536" s="25">
        <f t="shared" si="166"/>
        <v>0</v>
      </c>
    </row>
    <row r="537" spans="1:42" ht="15.75">
      <c r="A537" s="220"/>
      <c r="B537" s="156" t="s">
        <v>1258</v>
      </c>
      <c r="C537" s="333" t="s">
        <v>1173</v>
      </c>
      <c r="D537" s="152" t="s">
        <v>492</v>
      </c>
      <c r="E537" s="152">
        <v>5</v>
      </c>
      <c r="F537" s="156">
        <v>28</v>
      </c>
      <c r="G537" s="208">
        <f t="shared" si="156"/>
        <v>140</v>
      </c>
      <c r="H537" s="235">
        <f t="shared" si="157"/>
        <v>34.739454094292803</v>
      </c>
      <c r="I537" s="51"/>
      <c r="J537" s="51"/>
      <c r="K537" s="52"/>
      <c r="L537" s="65"/>
      <c r="M537" s="143"/>
      <c r="N537" s="54">
        <f t="shared" si="167"/>
        <v>34.739454094292803</v>
      </c>
      <c r="O537" s="157"/>
      <c r="Q537" s="9"/>
      <c r="R537" s="25"/>
      <c r="T537" s="9"/>
      <c r="U537" s="25"/>
      <c r="W537" s="402">
        <f t="shared" si="158"/>
        <v>140</v>
      </c>
      <c r="X537" s="43">
        <f t="shared" si="159"/>
        <v>34.739454094292803</v>
      </c>
      <c r="Z537" s="402"/>
      <c r="AA537" s="43">
        <f t="shared" si="160"/>
        <v>0</v>
      </c>
      <c r="AC537" s="402"/>
      <c r="AD537" s="43">
        <f t="shared" si="161"/>
        <v>0</v>
      </c>
      <c r="AF537" s="402"/>
      <c r="AG537" s="43">
        <f t="shared" si="162"/>
        <v>0</v>
      </c>
      <c r="AI537" s="402"/>
      <c r="AJ537" s="43">
        <f t="shared" si="163"/>
        <v>0</v>
      </c>
      <c r="AL537" s="402"/>
      <c r="AM537" s="43">
        <f t="shared" si="164"/>
        <v>0</v>
      </c>
      <c r="AO537" s="25">
        <f t="shared" si="165"/>
        <v>34.739454094292803</v>
      </c>
      <c r="AP537" s="25">
        <f t="shared" si="166"/>
        <v>0</v>
      </c>
    </row>
    <row r="538" spans="1:42" ht="15.75">
      <c r="B538" s="156" t="s">
        <v>1259</v>
      </c>
      <c r="C538" s="333" t="s">
        <v>1260</v>
      </c>
      <c r="D538" s="152" t="s">
        <v>492</v>
      </c>
      <c r="E538" s="152">
        <v>8</v>
      </c>
      <c r="F538" s="156">
        <v>28</v>
      </c>
      <c r="G538" s="208">
        <f t="shared" si="156"/>
        <v>224</v>
      </c>
      <c r="H538" s="235">
        <f t="shared" si="157"/>
        <v>55.583126550868485</v>
      </c>
      <c r="I538" s="51"/>
      <c r="J538" s="51"/>
      <c r="K538" s="52"/>
      <c r="L538" s="65"/>
      <c r="M538" s="143"/>
      <c r="N538" s="54">
        <f t="shared" si="167"/>
        <v>55.583126550868485</v>
      </c>
      <c r="O538" s="157"/>
      <c r="Q538" s="9"/>
      <c r="R538" s="25"/>
      <c r="T538" s="9"/>
      <c r="U538" s="25"/>
      <c r="W538" s="402">
        <f t="shared" si="158"/>
        <v>224</v>
      </c>
      <c r="X538" s="43">
        <f t="shared" si="159"/>
        <v>55.583126550868485</v>
      </c>
      <c r="Z538" s="402"/>
      <c r="AA538" s="43">
        <f t="shared" si="160"/>
        <v>0</v>
      </c>
      <c r="AC538" s="402"/>
      <c r="AD538" s="43">
        <f t="shared" si="161"/>
        <v>0</v>
      </c>
      <c r="AF538" s="402"/>
      <c r="AG538" s="43">
        <f t="shared" si="162"/>
        <v>0</v>
      </c>
      <c r="AI538" s="402"/>
      <c r="AJ538" s="43">
        <f t="shared" si="163"/>
        <v>0</v>
      </c>
      <c r="AL538" s="402"/>
      <c r="AM538" s="43">
        <f t="shared" si="164"/>
        <v>0</v>
      </c>
      <c r="AO538" s="25">
        <f t="shared" si="165"/>
        <v>55.583126550868485</v>
      </c>
      <c r="AP538" s="25">
        <f t="shared" si="166"/>
        <v>0</v>
      </c>
    </row>
    <row r="539" spans="1:42" ht="15.75">
      <c r="B539" s="156" t="s">
        <v>1261</v>
      </c>
      <c r="C539" s="333" t="s">
        <v>1262</v>
      </c>
      <c r="D539" s="152" t="s">
        <v>492</v>
      </c>
      <c r="E539" s="152">
        <v>2</v>
      </c>
      <c r="F539" s="156">
        <v>28</v>
      </c>
      <c r="G539" s="208">
        <f t="shared" si="156"/>
        <v>56</v>
      </c>
      <c r="H539" s="235">
        <f t="shared" si="157"/>
        <v>13.895781637717121</v>
      </c>
      <c r="I539" s="51"/>
      <c r="J539" s="51"/>
      <c r="K539" s="52"/>
      <c r="L539" s="65"/>
      <c r="M539" s="143"/>
      <c r="N539" s="54">
        <f t="shared" si="167"/>
        <v>13.895781637717121</v>
      </c>
      <c r="O539" s="157"/>
      <c r="Q539" s="9"/>
      <c r="R539" s="25"/>
      <c r="T539" s="9"/>
      <c r="U539" s="25"/>
      <c r="W539" s="402">
        <f t="shared" si="158"/>
        <v>56</v>
      </c>
      <c r="X539" s="43">
        <f t="shared" si="159"/>
        <v>13.895781637717121</v>
      </c>
      <c r="Z539" s="402"/>
      <c r="AA539" s="43">
        <f t="shared" si="160"/>
        <v>0</v>
      </c>
      <c r="AC539" s="402"/>
      <c r="AD539" s="43">
        <f t="shared" si="161"/>
        <v>0</v>
      </c>
      <c r="AF539" s="402"/>
      <c r="AG539" s="43">
        <f t="shared" si="162"/>
        <v>0</v>
      </c>
      <c r="AI539" s="402"/>
      <c r="AJ539" s="43">
        <f t="shared" si="163"/>
        <v>0</v>
      </c>
      <c r="AL539" s="402"/>
      <c r="AM539" s="43">
        <f t="shared" si="164"/>
        <v>0</v>
      </c>
      <c r="AO539" s="25">
        <f t="shared" si="165"/>
        <v>13.895781637717121</v>
      </c>
      <c r="AP539" s="25">
        <f t="shared" si="166"/>
        <v>0</v>
      </c>
    </row>
    <row r="540" spans="1:42" ht="15.75">
      <c r="B540" s="156" t="s">
        <v>1263</v>
      </c>
      <c r="C540" s="333" t="s">
        <v>1264</v>
      </c>
      <c r="D540" s="152" t="s">
        <v>492</v>
      </c>
      <c r="E540" s="152">
        <v>2</v>
      </c>
      <c r="F540" s="156">
        <v>28</v>
      </c>
      <c r="G540" s="208">
        <f t="shared" si="156"/>
        <v>56</v>
      </c>
      <c r="H540" s="235">
        <f t="shared" si="157"/>
        <v>13.895781637717121</v>
      </c>
      <c r="I540" s="51"/>
      <c r="J540" s="51"/>
      <c r="K540" s="52"/>
      <c r="L540" s="65"/>
      <c r="M540" s="143"/>
      <c r="N540" s="54">
        <f t="shared" si="167"/>
        <v>13.895781637717121</v>
      </c>
      <c r="O540" s="157"/>
      <c r="Q540" s="9"/>
      <c r="R540" s="25"/>
      <c r="T540" s="9"/>
      <c r="U540" s="25"/>
      <c r="W540" s="402">
        <f t="shared" si="158"/>
        <v>56</v>
      </c>
      <c r="X540" s="43">
        <f t="shared" si="159"/>
        <v>13.895781637717121</v>
      </c>
      <c r="Z540" s="402"/>
      <c r="AA540" s="43">
        <f t="shared" si="160"/>
        <v>0</v>
      </c>
      <c r="AC540" s="402"/>
      <c r="AD540" s="43">
        <f t="shared" si="161"/>
        <v>0</v>
      </c>
      <c r="AF540" s="402"/>
      <c r="AG540" s="43">
        <f t="shared" si="162"/>
        <v>0</v>
      </c>
      <c r="AI540" s="402"/>
      <c r="AJ540" s="43">
        <f t="shared" si="163"/>
        <v>0</v>
      </c>
      <c r="AL540" s="402"/>
      <c r="AM540" s="43">
        <f t="shared" si="164"/>
        <v>0</v>
      </c>
      <c r="AO540" s="25">
        <f t="shared" si="165"/>
        <v>13.895781637717121</v>
      </c>
      <c r="AP540" s="25">
        <f t="shared" si="166"/>
        <v>0</v>
      </c>
    </row>
    <row r="541" spans="1:42" ht="15.75">
      <c r="B541" s="52" t="s">
        <v>1265</v>
      </c>
      <c r="C541" s="102" t="s">
        <v>1266</v>
      </c>
      <c r="D541" s="51" t="s">
        <v>492</v>
      </c>
      <c r="E541" s="51">
        <v>1200</v>
      </c>
      <c r="F541" s="52">
        <v>2</v>
      </c>
      <c r="G541" s="53">
        <f t="shared" si="156"/>
        <v>2400</v>
      </c>
      <c r="H541" s="202">
        <f t="shared" si="157"/>
        <v>595.53349875930519</v>
      </c>
      <c r="I541" s="51"/>
      <c r="J541" s="51"/>
      <c r="K541" s="52"/>
      <c r="L541" s="65"/>
      <c r="M541" s="143"/>
      <c r="N541" s="54">
        <f t="shared" si="167"/>
        <v>595.53349875930519</v>
      </c>
      <c r="O541" s="157"/>
      <c r="Q541" s="9"/>
      <c r="R541" s="25"/>
      <c r="T541" s="9"/>
      <c r="U541" s="25"/>
      <c r="W541" s="402">
        <f t="shared" si="158"/>
        <v>2400</v>
      </c>
      <c r="X541" s="43">
        <f t="shared" si="159"/>
        <v>595.53349875930519</v>
      </c>
      <c r="Z541" s="402"/>
      <c r="AA541" s="43">
        <f t="shared" si="160"/>
        <v>0</v>
      </c>
      <c r="AC541" s="402"/>
      <c r="AD541" s="43">
        <f t="shared" si="161"/>
        <v>0</v>
      </c>
      <c r="AF541" s="402"/>
      <c r="AG541" s="43">
        <f t="shared" si="162"/>
        <v>0</v>
      </c>
      <c r="AI541" s="402"/>
      <c r="AJ541" s="43">
        <f t="shared" si="163"/>
        <v>0</v>
      </c>
      <c r="AL541" s="402"/>
      <c r="AM541" s="43">
        <f t="shared" si="164"/>
        <v>0</v>
      </c>
      <c r="AO541" s="25">
        <f t="shared" si="165"/>
        <v>595.53349875930519</v>
      </c>
      <c r="AP541" s="25">
        <f t="shared" si="166"/>
        <v>0</v>
      </c>
    </row>
    <row r="542" spans="1:42" ht="15.75">
      <c r="B542" s="156" t="s">
        <v>1267</v>
      </c>
      <c r="C542" s="333" t="s">
        <v>679</v>
      </c>
      <c r="D542" s="152" t="s">
        <v>492</v>
      </c>
      <c r="E542" s="152">
        <v>7</v>
      </c>
      <c r="F542" s="156">
        <v>40</v>
      </c>
      <c r="G542" s="208">
        <f t="shared" si="156"/>
        <v>280</v>
      </c>
      <c r="H542" s="235">
        <f t="shared" si="157"/>
        <v>69.478908188585606</v>
      </c>
      <c r="I542" s="51"/>
      <c r="J542" s="51"/>
      <c r="K542" s="52"/>
      <c r="L542" s="65"/>
      <c r="M542" s="143"/>
      <c r="N542" s="54">
        <f t="shared" si="167"/>
        <v>69.478908188585606</v>
      </c>
      <c r="O542" s="157"/>
      <c r="Q542" s="9"/>
      <c r="R542" s="25"/>
      <c r="T542" s="9"/>
      <c r="U542" s="25"/>
      <c r="W542" s="402">
        <f t="shared" si="158"/>
        <v>280</v>
      </c>
      <c r="X542" s="43">
        <f t="shared" si="159"/>
        <v>69.478908188585606</v>
      </c>
      <c r="Z542" s="402"/>
      <c r="AA542" s="43">
        <f t="shared" si="160"/>
        <v>0</v>
      </c>
      <c r="AC542" s="402"/>
      <c r="AD542" s="43">
        <f t="shared" si="161"/>
        <v>0</v>
      </c>
      <c r="AF542" s="402"/>
      <c r="AG542" s="43">
        <f t="shared" si="162"/>
        <v>0</v>
      </c>
      <c r="AI542" s="402"/>
      <c r="AJ542" s="43">
        <f t="shared" si="163"/>
        <v>0</v>
      </c>
      <c r="AL542" s="402"/>
      <c r="AM542" s="43">
        <f t="shared" si="164"/>
        <v>0</v>
      </c>
      <c r="AO542" s="25">
        <f t="shared" si="165"/>
        <v>69.478908188585606</v>
      </c>
      <c r="AP542" s="25">
        <f t="shared" si="166"/>
        <v>0</v>
      </c>
    </row>
    <row r="543" spans="1:42" ht="15.75">
      <c r="B543" s="156" t="s">
        <v>1268</v>
      </c>
      <c r="C543" s="333" t="s">
        <v>534</v>
      </c>
      <c r="D543" s="152" t="s">
        <v>492</v>
      </c>
      <c r="E543" s="152">
        <v>9</v>
      </c>
      <c r="F543" s="156">
        <v>17</v>
      </c>
      <c r="G543" s="208">
        <f t="shared" si="156"/>
        <v>153</v>
      </c>
      <c r="H543" s="235">
        <f t="shared" si="157"/>
        <v>37.965260545905707</v>
      </c>
      <c r="I543" s="51"/>
      <c r="J543" s="51"/>
      <c r="K543" s="52"/>
      <c r="L543" s="65"/>
      <c r="M543" s="143"/>
      <c r="N543" s="54">
        <f t="shared" si="167"/>
        <v>37.965260545905707</v>
      </c>
      <c r="O543" s="157"/>
      <c r="Q543" s="9"/>
      <c r="R543" s="25"/>
      <c r="T543" s="9"/>
      <c r="U543" s="25"/>
      <c r="W543" s="402">
        <f t="shared" si="158"/>
        <v>153</v>
      </c>
      <c r="X543" s="43">
        <f t="shared" si="159"/>
        <v>37.965260545905707</v>
      </c>
      <c r="Z543" s="402"/>
      <c r="AA543" s="43">
        <f t="shared" si="160"/>
        <v>0</v>
      </c>
      <c r="AC543" s="402"/>
      <c r="AD543" s="43">
        <f t="shared" si="161"/>
        <v>0</v>
      </c>
      <c r="AF543" s="402"/>
      <c r="AG543" s="43">
        <f t="shared" si="162"/>
        <v>0</v>
      </c>
      <c r="AI543" s="402"/>
      <c r="AJ543" s="43">
        <f t="shared" si="163"/>
        <v>0</v>
      </c>
      <c r="AL543" s="402"/>
      <c r="AM543" s="43">
        <f t="shared" si="164"/>
        <v>0</v>
      </c>
      <c r="AO543" s="25">
        <f t="shared" si="165"/>
        <v>37.965260545905707</v>
      </c>
      <c r="AP543" s="25">
        <f t="shared" si="166"/>
        <v>0</v>
      </c>
    </row>
    <row r="544" spans="1:42" ht="15.75">
      <c r="B544" s="156" t="s">
        <v>1269</v>
      </c>
      <c r="C544" s="333" t="s">
        <v>536</v>
      </c>
      <c r="D544" s="152" t="s">
        <v>492</v>
      </c>
      <c r="E544" s="152">
        <v>4</v>
      </c>
      <c r="F544" s="156">
        <v>17</v>
      </c>
      <c r="G544" s="208">
        <f t="shared" si="156"/>
        <v>68</v>
      </c>
      <c r="H544" s="235">
        <f t="shared" si="157"/>
        <v>16.873449131513645</v>
      </c>
      <c r="I544" s="51"/>
      <c r="J544" s="51"/>
      <c r="K544" s="52"/>
      <c r="L544" s="65"/>
      <c r="M544" s="143"/>
      <c r="N544" s="54">
        <f t="shared" si="167"/>
        <v>16.873449131513645</v>
      </c>
      <c r="O544" s="157"/>
      <c r="Q544" s="9"/>
      <c r="R544" s="25"/>
      <c r="T544" s="9"/>
      <c r="U544" s="25"/>
      <c r="W544" s="402">
        <f t="shared" si="158"/>
        <v>68</v>
      </c>
      <c r="X544" s="43">
        <f t="shared" si="159"/>
        <v>16.873449131513645</v>
      </c>
      <c r="Z544" s="402"/>
      <c r="AA544" s="43">
        <f t="shared" si="160"/>
        <v>0</v>
      </c>
      <c r="AC544" s="402"/>
      <c r="AD544" s="43">
        <f t="shared" si="161"/>
        <v>0</v>
      </c>
      <c r="AF544" s="402"/>
      <c r="AG544" s="43">
        <f t="shared" si="162"/>
        <v>0</v>
      </c>
      <c r="AI544" s="402"/>
      <c r="AJ544" s="43">
        <f t="shared" si="163"/>
        <v>0</v>
      </c>
      <c r="AL544" s="402"/>
      <c r="AM544" s="43">
        <f t="shared" si="164"/>
        <v>0</v>
      </c>
      <c r="AO544" s="25">
        <f t="shared" si="165"/>
        <v>16.873449131513645</v>
      </c>
      <c r="AP544" s="25">
        <f t="shared" si="166"/>
        <v>0</v>
      </c>
    </row>
    <row r="545" spans="2:42" ht="15.75">
      <c r="B545" s="52" t="s">
        <v>1270</v>
      </c>
      <c r="C545" s="102" t="s">
        <v>683</v>
      </c>
      <c r="D545" s="51" t="s">
        <v>492</v>
      </c>
      <c r="E545" s="51">
        <v>15</v>
      </c>
      <c r="F545" s="52">
        <v>25</v>
      </c>
      <c r="G545" s="53">
        <f t="shared" si="156"/>
        <v>375</v>
      </c>
      <c r="H545" s="202">
        <f t="shared" si="157"/>
        <v>93.052109181141432</v>
      </c>
      <c r="I545" s="51"/>
      <c r="J545" s="51"/>
      <c r="K545" s="52"/>
      <c r="L545" s="65"/>
      <c r="M545" s="143"/>
      <c r="N545" s="54">
        <f t="shared" si="167"/>
        <v>93.052109181141432</v>
      </c>
      <c r="O545" s="157"/>
      <c r="Q545" s="9"/>
      <c r="R545" s="25"/>
      <c r="T545" s="9"/>
      <c r="U545" s="25"/>
      <c r="W545" s="402">
        <f t="shared" si="158"/>
        <v>375</v>
      </c>
      <c r="X545" s="43">
        <f t="shared" si="159"/>
        <v>93.052109181141432</v>
      </c>
      <c r="Z545" s="402"/>
      <c r="AA545" s="43">
        <f t="shared" si="160"/>
        <v>0</v>
      </c>
      <c r="AC545" s="402"/>
      <c r="AD545" s="43">
        <f t="shared" si="161"/>
        <v>0</v>
      </c>
      <c r="AF545" s="402"/>
      <c r="AG545" s="43">
        <f t="shared" si="162"/>
        <v>0</v>
      </c>
      <c r="AI545" s="402"/>
      <c r="AJ545" s="43">
        <f t="shared" si="163"/>
        <v>0</v>
      </c>
      <c r="AL545" s="402"/>
      <c r="AM545" s="43">
        <f t="shared" si="164"/>
        <v>0</v>
      </c>
      <c r="AO545" s="25">
        <f t="shared" si="165"/>
        <v>93.052109181141432</v>
      </c>
      <c r="AP545" s="25">
        <f t="shared" si="166"/>
        <v>0</v>
      </c>
    </row>
    <row r="546" spans="2:42" ht="15.75">
      <c r="B546" s="156" t="s">
        <v>1271</v>
      </c>
      <c r="C546" s="333" t="s">
        <v>1272</v>
      </c>
      <c r="D546" s="152" t="s">
        <v>492</v>
      </c>
      <c r="E546" s="152">
        <v>4</v>
      </c>
      <c r="F546" s="156">
        <v>33.5</v>
      </c>
      <c r="G546" s="208">
        <f t="shared" si="156"/>
        <v>134</v>
      </c>
      <c r="H546" s="235">
        <f t="shared" si="157"/>
        <v>33.250620347394538</v>
      </c>
      <c r="I546" s="51"/>
      <c r="J546" s="51"/>
      <c r="K546" s="52"/>
      <c r="L546" s="65"/>
      <c r="M546" s="143"/>
      <c r="N546" s="54">
        <f t="shared" si="167"/>
        <v>33.250620347394538</v>
      </c>
      <c r="O546" s="157"/>
      <c r="Q546" s="9"/>
      <c r="R546" s="25"/>
      <c r="T546" s="9"/>
      <c r="U546" s="25"/>
      <c r="W546" s="402">
        <f t="shared" si="158"/>
        <v>134</v>
      </c>
      <c r="X546" s="43">
        <f t="shared" si="159"/>
        <v>33.250620347394538</v>
      </c>
      <c r="Z546" s="402"/>
      <c r="AA546" s="43">
        <f t="shared" si="160"/>
        <v>0</v>
      </c>
      <c r="AC546" s="402"/>
      <c r="AD546" s="43">
        <f t="shared" si="161"/>
        <v>0</v>
      </c>
      <c r="AF546" s="402"/>
      <c r="AG546" s="43">
        <f t="shared" si="162"/>
        <v>0</v>
      </c>
      <c r="AI546" s="402"/>
      <c r="AJ546" s="43">
        <f t="shared" si="163"/>
        <v>0</v>
      </c>
      <c r="AL546" s="402"/>
      <c r="AM546" s="43">
        <f t="shared" si="164"/>
        <v>0</v>
      </c>
      <c r="AO546" s="25">
        <f t="shared" si="165"/>
        <v>33.250620347394538</v>
      </c>
      <c r="AP546" s="25">
        <f t="shared" si="166"/>
        <v>0</v>
      </c>
    </row>
    <row r="547" spans="2:42" ht="15.75">
      <c r="B547" s="156" t="s">
        <v>1273</v>
      </c>
      <c r="C547" s="333" t="s">
        <v>687</v>
      </c>
      <c r="D547" s="152" t="s">
        <v>492</v>
      </c>
      <c r="E547" s="152">
        <v>4</v>
      </c>
      <c r="F547" s="156">
        <v>24</v>
      </c>
      <c r="G547" s="208">
        <f t="shared" si="156"/>
        <v>96</v>
      </c>
      <c r="H547" s="235">
        <f t="shared" si="157"/>
        <v>23.821339950372206</v>
      </c>
      <c r="I547" s="51"/>
      <c r="J547" s="51"/>
      <c r="K547" s="52"/>
      <c r="L547" s="65"/>
      <c r="M547" s="143"/>
      <c r="N547" s="54">
        <f t="shared" si="167"/>
        <v>23.821339950372206</v>
      </c>
      <c r="O547" s="157"/>
      <c r="Q547" s="9"/>
      <c r="R547" s="25"/>
      <c r="T547" s="9"/>
      <c r="U547" s="25"/>
      <c r="W547" s="402">
        <f t="shared" si="158"/>
        <v>96</v>
      </c>
      <c r="X547" s="43">
        <f t="shared" si="159"/>
        <v>23.821339950372206</v>
      </c>
      <c r="Z547" s="402"/>
      <c r="AA547" s="43">
        <f t="shared" si="160"/>
        <v>0</v>
      </c>
      <c r="AC547" s="402"/>
      <c r="AD547" s="43">
        <f t="shared" si="161"/>
        <v>0</v>
      </c>
      <c r="AF547" s="402"/>
      <c r="AG547" s="43">
        <f t="shared" si="162"/>
        <v>0</v>
      </c>
      <c r="AI547" s="402"/>
      <c r="AJ547" s="43">
        <f t="shared" si="163"/>
        <v>0</v>
      </c>
      <c r="AL547" s="402"/>
      <c r="AM547" s="43">
        <f t="shared" si="164"/>
        <v>0</v>
      </c>
      <c r="AO547" s="25">
        <f t="shared" si="165"/>
        <v>23.821339950372206</v>
      </c>
      <c r="AP547" s="25">
        <f t="shared" si="166"/>
        <v>0</v>
      </c>
    </row>
    <row r="548" spans="2:42" ht="15.75">
      <c r="B548" s="156" t="s">
        <v>1274</v>
      </c>
      <c r="C548" s="333" t="s">
        <v>689</v>
      </c>
      <c r="D548" s="152" t="s">
        <v>492</v>
      </c>
      <c r="E548" s="152">
        <v>3</v>
      </c>
      <c r="F548" s="156">
        <v>8.6</v>
      </c>
      <c r="G548" s="208">
        <f t="shared" si="156"/>
        <v>25.799999999999997</v>
      </c>
      <c r="H548" s="235">
        <f t="shared" si="157"/>
        <v>6.4019851116625297</v>
      </c>
      <c r="I548" s="51"/>
      <c r="J548" s="51"/>
      <c r="K548" s="52"/>
      <c r="L548" s="65"/>
      <c r="M548" s="143"/>
      <c r="N548" s="54">
        <f t="shared" si="167"/>
        <v>6.4019851116625297</v>
      </c>
      <c r="O548" s="157"/>
      <c r="Q548" s="9"/>
      <c r="R548" s="25"/>
      <c r="T548" s="9"/>
      <c r="U548" s="25"/>
      <c r="W548" s="402">
        <f t="shared" si="158"/>
        <v>25.799999999999997</v>
      </c>
      <c r="X548" s="43">
        <f t="shared" si="159"/>
        <v>6.4019851116625297</v>
      </c>
      <c r="Z548" s="402"/>
      <c r="AA548" s="43">
        <f t="shared" si="160"/>
        <v>0</v>
      </c>
      <c r="AC548" s="402"/>
      <c r="AD548" s="43">
        <f t="shared" si="161"/>
        <v>0</v>
      </c>
      <c r="AF548" s="402"/>
      <c r="AG548" s="43">
        <f t="shared" si="162"/>
        <v>0</v>
      </c>
      <c r="AI548" s="402"/>
      <c r="AJ548" s="43">
        <f t="shared" si="163"/>
        <v>0</v>
      </c>
      <c r="AL548" s="402"/>
      <c r="AM548" s="43">
        <f t="shared" si="164"/>
        <v>0</v>
      </c>
      <c r="AO548" s="25">
        <f t="shared" si="165"/>
        <v>6.4019851116625297</v>
      </c>
      <c r="AP548" s="25">
        <f t="shared" si="166"/>
        <v>0</v>
      </c>
    </row>
    <row r="549" spans="2:42" ht="15.75">
      <c r="B549" s="156" t="s">
        <v>1275</v>
      </c>
      <c r="C549" s="333" t="s">
        <v>1276</v>
      </c>
      <c r="D549" s="152" t="s">
        <v>492</v>
      </c>
      <c r="E549" s="152">
        <v>2</v>
      </c>
      <c r="F549" s="156">
        <v>7</v>
      </c>
      <c r="G549" s="208">
        <f t="shared" si="156"/>
        <v>14</v>
      </c>
      <c r="H549" s="235">
        <f t="shared" si="157"/>
        <v>3.4739454094292803</v>
      </c>
      <c r="I549" s="51"/>
      <c r="J549" s="51"/>
      <c r="K549" s="52"/>
      <c r="L549" s="65"/>
      <c r="M549" s="143"/>
      <c r="N549" s="54">
        <f t="shared" si="167"/>
        <v>3.4739454094292803</v>
      </c>
      <c r="O549" s="157"/>
      <c r="Q549" s="9"/>
      <c r="R549" s="25"/>
      <c r="T549" s="9"/>
      <c r="U549" s="25"/>
      <c r="W549" s="402">
        <f t="shared" si="158"/>
        <v>14</v>
      </c>
      <c r="X549" s="43">
        <f t="shared" si="159"/>
        <v>3.4739454094292803</v>
      </c>
      <c r="Z549" s="402"/>
      <c r="AA549" s="43">
        <f t="shared" si="160"/>
        <v>0</v>
      </c>
      <c r="AC549" s="402"/>
      <c r="AD549" s="43">
        <f t="shared" si="161"/>
        <v>0</v>
      </c>
      <c r="AF549" s="402"/>
      <c r="AG549" s="43">
        <f t="shared" si="162"/>
        <v>0</v>
      </c>
      <c r="AI549" s="402"/>
      <c r="AJ549" s="43">
        <f t="shared" si="163"/>
        <v>0</v>
      </c>
      <c r="AL549" s="402"/>
      <c r="AM549" s="43">
        <f t="shared" si="164"/>
        <v>0</v>
      </c>
      <c r="AO549" s="25">
        <f t="shared" si="165"/>
        <v>3.4739454094292803</v>
      </c>
      <c r="AP549" s="25">
        <f t="shared" si="166"/>
        <v>0</v>
      </c>
    </row>
    <row r="550" spans="2:42" ht="15.75">
      <c r="B550" s="156" t="s">
        <v>1277</v>
      </c>
      <c r="C550" s="333" t="s">
        <v>1278</v>
      </c>
      <c r="D550" s="152" t="s">
        <v>492</v>
      </c>
      <c r="E550" s="152">
        <v>1</v>
      </c>
      <c r="F550" s="156">
        <v>7</v>
      </c>
      <c r="G550" s="208">
        <f t="shared" si="156"/>
        <v>7</v>
      </c>
      <c r="H550" s="235">
        <f t="shared" si="157"/>
        <v>1.7369727047146402</v>
      </c>
      <c r="I550" s="51"/>
      <c r="J550" s="51"/>
      <c r="K550" s="52"/>
      <c r="L550" s="65"/>
      <c r="M550" s="143"/>
      <c r="N550" s="54">
        <f t="shared" si="167"/>
        <v>1.7369727047146402</v>
      </c>
      <c r="O550" s="157"/>
      <c r="Q550" s="9"/>
      <c r="R550" s="25"/>
      <c r="T550" s="9"/>
      <c r="U550" s="25"/>
      <c r="W550" s="402">
        <f t="shared" si="158"/>
        <v>7</v>
      </c>
      <c r="X550" s="43">
        <f t="shared" si="159"/>
        <v>1.7369727047146402</v>
      </c>
      <c r="Z550" s="402"/>
      <c r="AA550" s="43">
        <f t="shared" si="160"/>
        <v>0</v>
      </c>
      <c r="AC550" s="402"/>
      <c r="AD550" s="43">
        <f t="shared" si="161"/>
        <v>0</v>
      </c>
      <c r="AF550" s="402"/>
      <c r="AG550" s="43">
        <f t="shared" si="162"/>
        <v>0</v>
      </c>
      <c r="AI550" s="402"/>
      <c r="AJ550" s="43">
        <f t="shared" si="163"/>
        <v>0</v>
      </c>
      <c r="AL550" s="402"/>
      <c r="AM550" s="43">
        <f t="shared" si="164"/>
        <v>0</v>
      </c>
      <c r="AO550" s="25">
        <f t="shared" si="165"/>
        <v>1.7369727047146402</v>
      </c>
      <c r="AP550" s="25">
        <f t="shared" si="166"/>
        <v>0</v>
      </c>
    </row>
    <row r="551" spans="2:42" ht="15.75">
      <c r="B551" s="156" t="s">
        <v>1279</v>
      </c>
      <c r="C551" s="333" t="s">
        <v>1280</v>
      </c>
      <c r="D551" s="152" t="s">
        <v>492</v>
      </c>
      <c r="E551" s="152">
        <v>1</v>
      </c>
      <c r="F551" s="156">
        <v>11</v>
      </c>
      <c r="G551" s="208">
        <f t="shared" si="156"/>
        <v>11</v>
      </c>
      <c r="H551" s="235">
        <f t="shared" si="157"/>
        <v>2.7295285359801489</v>
      </c>
      <c r="I551" s="51"/>
      <c r="J551" s="51"/>
      <c r="K551" s="52"/>
      <c r="L551" s="65"/>
      <c r="M551" s="143"/>
      <c r="N551" s="54">
        <f t="shared" si="167"/>
        <v>2.7295285359801489</v>
      </c>
      <c r="O551" s="157"/>
      <c r="Q551" s="9"/>
      <c r="R551" s="25"/>
      <c r="T551" s="9"/>
      <c r="U551" s="25"/>
      <c r="W551" s="402">
        <f t="shared" si="158"/>
        <v>11</v>
      </c>
      <c r="X551" s="43">
        <f t="shared" si="159"/>
        <v>2.7295285359801489</v>
      </c>
      <c r="Z551" s="402"/>
      <c r="AA551" s="43">
        <f t="shared" si="160"/>
        <v>0</v>
      </c>
      <c r="AC551" s="402"/>
      <c r="AD551" s="43">
        <f t="shared" si="161"/>
        <v>0</v>
      </c>
      <c r="AF551" s="402"/>
      <c r="AG551" s="43">
        <f t="shared" si="162"/>
        <v>0</v>
      </c>
      <c r="AI551" s="402"/>
      <c r="AJ551" s="43">
        <f t="shared" si="163"/>
        <v>0</v>
      </c>
      <c r="AL551" s="402"/>
      <c r="AM551" s="43">
        <f t="shared" si="164"/>
        <v>0</v>
      </c>
      <c r="AO551" s="25">
        <f t="shared" si="165"/>
        <v>2.7295285359801489</v>
      </c>
      <c r="AP551" s="25">
        <f t="shared" si="166"/>
        <v>0</v>
      </c>
    </row>
    <row r="552" spans="2:42" ht="18" customHeight="1">
      <c r="B552" s="156" t="s">
        <v>1281</v>
      </c>
      <c r="C552" s="333" t="s">
        <v>560</v>
      </c>
      <c r="D552" s="152" t="s">
        <v>492</v>
      </c>
      <c r="E552" s="152">
        <v>3</v>
      </c>
      <c r="F552" s="156">
        <v>60</v>
      </c>
      <c r="G552" s="208">
        <f t="shared" si="156"/>
        <v>180</v>
      </c>
      <c r="H552" s="235">
        <f t="shared" si="157"/>
        <v>44.665012406947888</v>
      </c>
      <c r="I552" s="51"/>
      <c r="J552" s="51"/>
      <c r="K552" s="52"/>
      <c r="L552" s="65"/>
      <c r="M552" s="143"/>
      <c r="N552" s="54">
        <f t="shared" si="167"/>
        <v>44.665012406947888</v>
      </c>
      <c r="O552" s="157"/>
      <c r="Q552" s="9"/>
      <c r="R552" s="25"/>
      <c r="T552" s="9"/>
      <c r="U552" s="25"/>
      <c r="W552" s="402">
        <f t="shared" si="158"/>
        <v>180</v>
      </c>
      <c r="X552" s="43">
        <f t="shared" si="159"/>
        <v>44.665012406947888</v>
      </c>
      <c r="Z552" s="402"/>
      <c r="AA552" s="43">
        <f t="shared" si="160"/>
        <v>0</v>
      </c>
      <c r="AC552" s="402"/>
      <c r="AD552" s="43">
        <f t="shared" si="161"/>
        <v>0</v>
      </c>
      <c r="AF552" s="402"/>
      <c r="AG552" s="43">
        <f t="shared" si="162"/>
        <v>0</v>
      </c>
      <c r="AI552" s="402"/>
      <c r="AJ552" s="43">
        <f t="shared" si="163"/>
        <v>0</v>
      </c>
      <c r="AL552" s="402"/>
      <c r="AM552" s="43">
        <f t="shared" si="164"/>
        <v>0</v>
      </c>
      <c r="AO552" s="25">
        <f t="shared" si="165"/>
        <v>44.665012406947888</v>
      </c>
      <c r="AP552" s="25">
        <f t="shared" si="166"/>
        <v>0</v>
      </c>
    </row>
    <row r="553" spans="2:42" ht="15.75">
      <c r="B553" s="52" t="s">
        <v>1282</v>
      </c>
      <c r="C553" s="102" t="s">
        <v>1283</v>
      </c>
      <c r="D553" s="51" t="s">
        <v>492</v>
      </c>
      <c r="E553" s="51">
        <v>1</v>
      </c>
      <c r="F553" s="52">
        <v>82</v>
      </c>
      <c r="G553" s="53">
        <f t="shared" si="156"/>
        <v>82</v>
      </c>
      <c r="H553" s="202">
        <f t="shared" si="157"/>
        <v>20.347394540942926</v>
      </c>
      <c r="I553" s="51"/>
      <c r="J553" s="51"/>
      <c r="K553" s="52"/>
      <c r="L553" s="65"/>
      <c r="M553" s="143"/>
      <c r="N553" s="54">
        <f t="shared" si="167"/>
        <v>20.347394540942926</v>
      </c>
      <c r="O553" s="157"/>
      <c r="Q553" s="9"/>
      <c r="R553" s="25"/>
      <c r="T553" s="9"/>
      <c r="U553" s="25"/>
      <c r="W553" s="402">
        <f t="shared" si="158"/>
        <v>82</v>
      </c>
      <c r="X553" s="43">
        <f t="shared" si="159"/>
        <v>20.347394540942926</v>
      </c>
      <c r="Z553" s="402"/>
      <c r="AA553" s="43">
        <f t="shared" si="160"/>
        <v>0</v>
      </c>
      <c r="AC553" s="402"/>
      <c r="AD553" s="43">
        <f t="shared" si="161"/>
        <v>0</v>
      </c>
      <c r="AF553" s="402"/>
      <c r="AG553" s="43">
        <f t="shared" si="162"/>
        <v>0</v>
      </c>
      <c r="AI553" s="402"/>
      <c r="AJ553" s="43">
        <f t="shared" si="163"/>
        <v>0</v>
      </c>
      <c r="AL553" s="402"/>
      <c r="AM553" s="43">
        <f t="shared" si="164"/>
        <v>0</v>
      </c>
      <c r="AO553" s="25">
        <f t="shared" si="165"/>
        <v>20.347394540942926</v>
      </c>
      <c r="AP553" s="25">
        <f t="shared" si="166"/>
        <v>0</v>
      </c>
    </row>
    <row r="554" spans="2:42" ht="15.75">
      <c r="B554" s="52" t="s">
        <v>1284</v>
      </c>
      <c r="C554" s="102" t="s">
        <v>564</v>
      </c>
      <c r="D554" s="51" t="s">
        <v>492</v>
      </c>
      <c r="E554" s="51">
        <v>1</v>
      </c>
      <c r="F554" s="52">
        <v>70</v>
      </c>
      <c r="G554" s="53">
        <f t="shared" si="156"/>
        <v>70</v>
      </c>
      <c r="H554" s="202">
        <f t="shared" si="157"/>
        <v>17.369727047146402</v>
      </c>
      <c r="I554" s="51"/>
      <c r="J554" s="51"/>
      <c r="K554" s="52"/>
      <c r="L554" s="65"/>
      <c r="M554" s="143"/>
      <c r="N554" s="54">
        <f t="shared" si="167"/>
        <v>17.369727047146402</v>
      </c>
      <c r="O554" s="157"/>
      <c r="Q554" s="9"/>
      <c r="R554" s="25"/>
      <c r="T554" s="9"/>
      <c r="U554" s="25"/>
      <c r="W554" s="402">
        <f t="shared" si="158"/>
        <v>70</v>
      </c>
      <c r="X554" s="43">
        <f t="shared" si="159"/>
        <v>17.369727047146402</v>
      </c>
      <c r="Z554" s="402"/>
      <c r="AA554" s="43">
        <f t="shared" si="160"/>
        <v>0</v>
      </c>
      <c r="AC554" s="402"/>
      <c r="AD554" s="43">
        <f t="shared" si="161"/>
        <v>0</v>
      </c>
      <c r="AF554" s="402"/>
      <c r="AG554" s="43">
        <f t="shared" si="162"/>
        <v>0</v>
      </c>
      <c r="AI554" s="402"/>
      <c r="AJ554" s="43">
        <f t="shared" si="163"/>
        <v>0</v>
      </c>
      <c r="AL554" s="402"/>
      <c r="AM554" s="43">
        <f t="shared" si="164"/>
        <v>0</v>
      </c>
      <c r="AO554" s="25">
        <f t="shared" si="165"/>
        <v>17.369727047146402</v>
      </c>
      <c r="AP554" s="25">
        <f t="shared" si="166"/>
        <v>0</v>
      </c>
    </row>
    <row r="555" spans="2:42" ht="15.75">
      <c r="B555" s="156" t="s">
        <v>1285</v>
      </c>
      <c r="C555" s="333" t="s">
        <v>1286</v>
      </c>
      <c r="D555" s="152" t="s">
        <v>492</v>
      </c>
      <c r="E555" s="152">
        <v>1</v>
      </c>
      <c r="F555" s="156">
        <v>21.5</v>
      </c>
      <c r="G555" s="208">
        <f t="shared" si="156"/>
        <v>21.5</v>
      </c>
      <c r="H555" s="235">
        <f t="shared" si="157"/>
        <v>5.3349875930521087</v>
      </c>
      <c r="I555" s="51"/>
      <c r="J555" s="51"/>
      <c r="K555" s="52"/>
      <c r="L555" s="65"/>
      <c r="M555" s="143"/>
      <c r="N555" s="54">
        <f t="shared" si="167"/>
        <v>5.3349875930521087</v>
      </c>
      <c r="O555" s="157"/>
      <c r="Q555" s="9"/>
      <c r="R555" s="25"/>
      <c r="T555" s="9"/>
      <c r="U555" s="25"/>
      <c r="W555" s="402">
        <f t="shared" si="158"/>
        <v>21.5</v>
      </c>
      <c r="X555" s="43">
        <f t="shared" si="159"/>
        <v>5.3349875930521087</v>
      </c>
      <c r="Z555" s="402"/>
      <c r="AA555" s="43">
        <f t="shared" si="160"/>
        <v>0</v>
      </c>
      <c r="AC555" s="402"/>
      <c r="AD555" s="43">
        <f t="shared" si="161"/>
        <v>0</v>
      </c>
      <c r="AF555" s="402"/>
      <c r="AG555" s="43">
        <f t="shared" si="162"/>
        <v>0</v>
      </c>
      <c r="AI555" s="402"/>
      <c r="AJ555" s="43">
        <f t="shared" si="163"/>
        <v>0</v>
      </c>
      <c r="AL555" s="402"/>
      <c r="AM555" s="43">
        <f t="shared" si="164"/>
        <v>0</v>
      </c>
      <c r="AO555" s="25">
        <f t="shared" si="165"/>
        <v>5.3349875930521087</v>
      </c>
      <c r="AP555" s="25">
        <f t="shared" si="166"/>
        <v>0</v>
      </c>
    </row>
    <row r="556" spans="2:42" ht="15.75">
      <c r="B556" s="52" t="s">
        <v>1287</v>
      </c>
      <c r="C556" s="102" t="s">
        <v>568</v>
      </c>
      <c r="D556" s="51" t="s">
        <v>492</v>
      </c>
      <c r="E556" s="51">
        <v>5</v>
      </c>
      <c r="F556" s="52">
        <v>2.5</v>
      </c>
      <c r="G556" s="53">
        <f t="shared" si="156"/>
        <v>12.5</v>
      </c>
      <c r="H556" s="202">
        <f t="shared" si="157"/>
        <v>3.1017369727047144</v>
      </c>
      <c r="I556" s="51"/>
      <c r="J556" s="51"/>
      <c r="K556" s="52"/>
      <c r="L556" s="65"/>
      <c r="M556" s="143"/>
      <c r="N556" s="54">
        <f t="shared" si="167"/>
        <v>3.1017369727047144</v>
      </c>
      <c r="O556" s="157"/>
      <c r="Q556" s="9"/>
      <c r="R556" s="25"/>
      <c r="T556" s="9"/>
      <c r="U556" s="25"/>
      <c r="W556" s="402">
        <f t="shared" si="158"/>
        <v>12.5</v>
      </c>
      <c r="X556" s="43">
        <f t="shared" si="159"/>
        <v>3.1017369727047144</v>
      </c>
      <c r="Z556" s="402"/>
      <c r="AA556" s="43">
        <f t="shared" si="160"/>
        <v>0</v>
      </c>
      <c r="AC556" s="402"/>
      <c r="AD556" s="43">
        <f t="shared" si="161"/>
        <v>0</v>
      </c>
      <c r="AF556" s="402"/>
      <c r="AG556" s="43">
        <f t="shared" si="162"/>
        <v>0</v>
      </c>
      <c r="AI556" s="402"/>
      <c r="AJ556" s="43">
        <f t="shared" si="163"/>
        <v>0</v>
      </c>
      <c r="AL556" s="402"/>
      <c r="AM556" s="43">
        <f t="shared" si="164"/>
        <v>0</v>
      </c>
      <c r="AO556" s="25">
        <f t="shared" si="165"/>
        <v>3.1017369727047144</v>
      </c>
      <c r="AP556" s="25">
        <f t="shared" si="166"/>
        <v>0</v>
      </c>
    </row>
    <row r="557" spans="2:42" ht="14.25" customHeight="1">
      <c r="B557" s="52" t="s">
        <v>1288</v>
      </c>
      <c r="C557" s="102" t="s">
        <v>1289</v>
      </c>
      <c r="D557" s="51" t="s">
        <v>492</v>
      </c>
      <c r="E557" s="51">
        <v>8</v>
      </c>
      <c r="F557" s="52">
        <v>27</v>
      </c>
      <c r="G557" s="53">
        <f t="shared" si="156"/>
        <v>216</v>
      </c>
      <c r="H557" s="202">
        <f t="shared" si="157"/>
        <v>53.598014888337467</v>
      </c>
      <c r="I557" s="51"/>
      <c r="J557" s="51"/>
      <c r="K557" s="52"/>
      <c r="L557" s="65"/>
      <c r="M557" s="143"/>
      <c r="N557" s="54">
        <f t="shared" si="167"/>
        <v>53.598014888337467</v>
      </c>
      <c r="O557" s="157"/>
      <c r="Q557" s="9"/>
      <c r="R557" s="25"/>
      <c r="T557" s="9"/>
      <c r="U557" s="25"/>
      <c r="W557" s="402">
        <f t="shared" si="158"/>
        <v>216</v>
      </c>
      <c r="X557" s="43">
        <f t="shared" si="159"/>
        <v>53.598014888337467</v>
      </c>
      <c r="Z557" s="402"/>
      <c r="AA557" s="43">
        <f t="shared" si="160"/>
        <v>0</v>
      </c>
      <c r="AC557" s="402"/>
      <c r="AD557" s="43">
        <f t="shared" si="161"/>
        <v>0</v>
      </c>
      <c r="AF557" s="402"/>
      <c r="AG557" s="43">
        <f t="shared" si="162"/>
        <v>0</v>
      </c>
      <c r="AI557" s="402"/>
      <c r="AJ557" s="43">
        <f t="shared" si="163"/>
        <v>0</v>
      </c>
      <c r="AL557" s="402"/>
      <c r="AM557" s="43">
        <f t="shared" si="164"/>
        <v>0</v>
      </c>
      <c r="AO557" s="25">
        <f t="shared" si="165"/>
        <v>53.598014888337467</v>
      </c>
      <c r="AP557" s="25">
        <f t="shared" si="166"/>
        <v>0</v>
      </c>
    </row>
    <row r="558" spans="2:42" ht="15.75" customHeight="1">
      <c r="B558" s="52" t="s">
        <v>1290</v>
      </c>
      <c r="C558" s="102" t="s">
        <v>1291</v>
      </c>
      <c r="D558" s="51" t="s">
        <v>492</v>
      </c>
      <c r="E558" s="51">
        <v>20</v>
      </c>
      <c r="F558" s="52">
        <v>27</v>
      </c>
      <c r="G558" s="53">
        <f t="shared" si="156"/>
        <v>540</v>
      </c>
      <c r="H558" s="202">
        <f t="shared" si="157"/>
        <v>133.99503722084367</v>
      </c>
      <c r="I558" s="51"/>
      <c r="J558" s="51"/>
      <c r="K558" s="52"/>
      <c r="L558" s="65"/>
      <c r="M558" s="143"/>
      <c r="N558" s="54">
        <f t="shared" si="167"/>
        <v>133.99503722084367</v>
      </c>
      <c r="O558" s="157"/>
      <c r="Q558" s="9"/>
      <c r="R558" s="25"/>
      <c r="T558" s="9"/>
      <c r="U558" s="25"/>
      <c r="W558" s="402">
        <f t="shared" si="158"/>
        <v>540</v>
      </c>
      <c r="X558" s="43">
        <f t="shared" si="159"/>
        <v>133.99503722084367</v>
      </c>
      <c r="Z558" s="402"/>
      <c r="AA558" s="43">
        <f t="shared" si="160"/>
        <v>0</v>
      </c>
      <c r="AC558" s="402"/>
      <c r="AD558" s="43">
        <f t="shared" si="161"/>
        <v>0</v>
      </c>
      <c r="AF558" s="402"/>
      <c r="AG558" s="43">
        <f t="shared" si="162"/>
        <v>0</v>
      </c>
      <c r="AI558" s="402"/>
      <c r="AJ558" s="43">
        <f t="shared" si="163"/>
        <v>0</v>
      </c>
      <c r="AL558" s="402"/>
      <c r="AM558" s="43">
        <f t="shared" si="164"/>
        <v>0</v>
      </c>
      <c r="AO558" s="25">
        <f t="shared" si="165"/>
        <v>133.99503722084367</v>
      </c>
      <c r="AP558" s="25">
        <f t="shared" si="166"/>
        <v>0</v>
      </c>
    </row>
    <row r="559" spans="2:42" ht="15.75">
      <c r="B559" s="156" t="s">
        <v>1292</v>
      </c>
      <c r="C559" s="333" t="s">
        <v>572</v>
      </c>
      <c r="D559" s="152" t="s">
        <v>492</v>
      </c>
      <c r="E559" s="152">
        <v>10</v>
      </c>
      <c r="F559" s="156">
        <v>25</v>
      </c>
      <c r="G559" s="208">
        <f t="shared" si="156"/>
        <v>250</v>
      </c>
      <c r="H559" s="235">
        <f t="shared" si="157"/>
        <v>62.034739454094286</v>
      </c>
      <c r="I559" s="51"/>
      <c r="J559" s="51"/>
      <c r="K559" s="52"/>
      <c r="L559" s="65"/>
      <c r="M559" s="143"/>
      <c r="N559" s="54">
        <f t="shared" si="167"/>
        <v>62.034739454094286</v>
      </c>
      <c r="O559" s="157"/>
      <c r="Q559" s="9"/>
      <c r="R559" s="25"/>
      <c r="T559" s="9"/>
      <c r="U559" s="25"/>
      <c r="W559" s="402">
        <f t="shared" si="158"/>
        <v>250</v>
      </c>
      <c r="X559" s="43">
        <f t="shared" si="159"/>
        <v>62.034739454094286</v>
      </c>
      <c r="Z559" s="402"/>
      <c r="AA559" s="43">
        <f t="shared" si="160"/>
        <v>0</v>
      </c>
      <c r="AC559" s="402"/>
      <c r="AD559" s="43">
        <f t="shared" si="161"/>
        <v>0</v>
      </c>
      <c r="AF559" s="402"/>
      <c r="AG559" s="43">
        <f t="shared" si="162"/>
        <v>0</v>
      </c>
      <c r="AI559" s="402"/>
      <c r="AJ559" s="43">
        <f t="shared" si="163"/>
        <v>0</v>
      </c>
      <c r="AL559" s="402"/>
      <c r="AM559" s="43">
        <f t="shared" si="164"/>
        <v>0</v>
      </c>
      <c r="AO559" s="25">
        <f t="shared" si="165"/>
        <v>62.034739454094286</v>
      </c>
      <c r="AP559" s="25">
        <f t="shared" si="166"/>
        <v>0</v>
      </c>
    </row>
    <row r="560" spans="2:42" ht="15.75">
      <c r="B560" s="156" t="s">
        <v>1293</v>
      </c>
      <c r="C560" s="333" t="s">
        <v>1294</v>
      </c>
      <c r="D560" s="152" t="s">
        <v>492</v>
      </c>
      <c r="E560" s="152">
        <v>8</v>
      </c>
      <c r="F560" s="156">
        <v>10</v>
      </c>
      <c r="G560" s="208">
        <f t="shared" si="156"/>
        <v>80</v>
      </c>
      <c r="H560" s="235">
        <f t="shared" si="157"/>
        <v>19.851116625310173</v>
      </c>
      <c r="I560" s="51"/>
      <c r="J560" s="51"/>
      <c r="K560" s="52"/>
      <c r="L560" s="65"/>
      <c r="M560" s="143"/>
      <c r="N560" s="54">
        <f t="shared" si="167"/>
        <v>19.851116625310173</v>
      </c>
      <c r="O560" s="157"/>
      <c r="Q560" s="9"/>
      <c r="R560" s="25"/>
      <c r="T560" s="9"/>
      <c r="U560" s="25"/>
      <c r="W560" s="402">
        <f t="shared" si="158"/>
        <v>80</v>
      </c>
      <c r="X560" s="43">
        <f t="shared" si="159"/>
        <v>19.851116625310173</v>
      </c>
      <c r="Z560" s="402"/>
      <c r="AA560" s="43">
        <f t="shared" si="160"/>
        <v>0</v>
      </c>
      <c r="AC560" s="402"/>
      <c r="AD560" s="43">
        <f t="shared" si="161"/>
        <v>0</v>
      </c>
      <c r="AF560" s="402"/>
      <c r="AG560" s="43">
        <f t="shared" si="162"/>
        <v>0</v>
      </c>
      <c r="AI560" s="402"/>
      <c r="AJ560" s="43">
        <f t="shared" si="163"/>
        <v>0</v>
      </c>
      <c r="AL560" s="402"/>
      <c r="AM560" s="43">
        <f t="shared" si="164"/>
        <v>0</v>
      </c>
      <c r="AO560" s="25">
        <f t="shared" si="165"/>
        <v>19.851116625310173</v>
      </c>
      <c r="AP560" s="25">
        <f t="shared" si="166"/>
        <v>0</v>
      </c>
    </row>
    <row r="561" spans="1:42" ht="15.75">
      <c r="B561" s="156" t="s">
        <v>1295</v>
      </c>
      <c r="C561" s="333" t="s">
        <v>579</v>
      </c>
      <c r="D561" s="152" t="s">
        <v>492</v>
      </c>
      <c r="E561" s="152">
        <v>3</v>
      </c>
      <c r="F561" s="156">
        <v>650</v>
      </c>
      <c r="G561" s="208">
        <f t="shared" si="156"/>
        <v>1950</v>
      </c>
      <c r="H561" s="235">
        <f t="shared" si="157"/>
        <v>483.87096774193543</v>
      </c>
      <c r="I561" s="51"/>
      <c r="J561" s="51"/>
      <c r="K561" s="52"/>
      <c r="L561" s="65"/>
      <c r="M561" s="143"/>
      <c r="N561" s="54">
        <f t="shared" si="167"/>
        <v>483.87096774193543</v>
      </c>
      <c r="O561" s="157"/>
      <c r="Q561" s="9"/>
      <c r="R561" s="25"/>
      <c r="T561" s="9"/>
      <c r="U561" s="25"/>
      <c r="W561" s="402">
        <f t="shared" si="158"/>
        <v>1950</v>
      </c>
      <c r="X561" s="43">
        <f t="shared" si="159"/>
        <v>483.87096774193543</v>
      </c>
      <c r="Z561" s="402"/>
      <c r="AA561" s="43">
        <f t="shared" si="160"/>
        <v>0</v>
      </c>
      <c r="AC561" s="402"/>
      <c r="AD561" s="43">
        <f t="shared" si="161"/>
        <v>0</v>
      </c>
      <c r="AF561" s="402"/>
      <c r="AG561" s="43">
        <f t="shared" si="162"/>
        <v>0</v>
      </c>
      <c r="AI561" s="402"/>
      <c r="AJ561" s="43">
        <f t="shared" si="163"/>
        <v>0</v>
      </c>
      <c r="AL561" s="402"/>
      <c r="AM561" s="43">
        <f t="shared" si="164"/>
        <v>0</v>
      </c>
      <c r="AO561" s="25">
        <f t="shared" si="165"/>
        <v>483.87096774193543</v>
      </c>
      <c r="AP561" s="25">
        <f t="shared" si="166"/>
        <v>0</v>
      </c>
    </row>
    <row r="562" spans="1:42" ht="15.75">
      <c r="B562" s="156" t="s">
        <v>1296</v>
      </c>
      <c r="C562" s="333" t="s">
        <v>582</v>
      </c>
      <c r="D562" s="152" t="s">
        <v>492</v>
      </c>
      <c r="E562" s="152">
        <v>3</v>
      </c>
      <c r="F562" s="156">
        <v>600</v>
      </c>
      <c r="G562" s="208">
        <f t="shared" si="156"/>
        <v>1800</v>
      </c>
      <c r="H562" s="235">
        <f t="shared" si="157"/>
        <v>446.65012406947886</v>
      </c>
      <c r="I562" s="51"/>
      <c r="J562" s="51"/>
      <c r="K562" s="52"/>
      <c r="L562" s="65"/>
      <c r="M562" s="143"/>
      <c r="N562" s="54">
        <f t="shared" si="167"/>
        <v>446.65012406947886</v>
      </c>
      <c r="O562" s="157"/>
      <c r="Q562" s="9"/>
      <c r="R562" s="25"/>
      <c r="T562" s="9"/>
      <c r="U562" s="25"/>
      <c r="W562" s="402">
        <f t="shared" si="158"/>
        <v>1800</v>
      </c>
      <c r="X562" s="43">
        <f t="shared" si="159"/>
        <v>446.65012406947886</v>
      </c>
      <c r="Z562" s="402"/>
      <c r="AA562" s="43">
        <f t="shared" si="160"/>
        <v>0</v>
      </c>
      <c r="AC562" s="402"/>
      <c r="AD562" s="43">
        <f t="shared" si="161"/>
        <v>0</v>
      </c>
      <c r="AF562" s="402"/>
      <c r="AG562" s="43">
        <f t="shared" si="162"/>
        <v>0</v>
      </c>
      <c r="AI562" s="402"/>
      <c r="AJ562" s="43">
        <f t="shared" si="163"/>
        <v>0</v>
      </c>
      <c r="AL562" s="402"/>
      <c r="AM562" s="43">
        <f t="shared" si="164"/>
        <v>0</v>
      </c>
      <c r="AO562" s="25">
        <f t="shared" si="165"/>
        <v>446.65012406947886</v>
      </c>
      <c r="AP562" s="25">
        <f t="shared" si="166"/>
        <v>0</v>
      </c>
    </row>
    <row r="563" spans="1:42" ht="18" customHeight="1">
      <c r="B563" s="156" t="s">
        <v>1297</v>
      </c>
      <c r="C563" s="333" t="s">
        <v>713</v>
      </c>
      <c r="D563" s="152" t="s">
        <v>492</v>
      </c>
      <c r="E563" s="152">
        <v>1</v>
      </c>
      <c r="F563" s="156">
        <v>445</v>
      </c>
      <c r="G563" s="208">
        <f t="shared" si="156"/>
        <v>445</v>
      </c>
      <c r="H563" s="235">
        <f t="shared" si="157"/>
        <v>110.42183622828783</v>
      </c>
      <c r="I563" s="51"/>
      <c r="J563" s="51"/>
      <c r="K563" s="52"/>
      <c r="L563" s="65"/>
      <c r="M563" s="143"/>
      <c r="N563" s="54">
        <f t="shared" si="167"/>
        <v>110.42183622828783</v>
      </c>
      <c r="O563" s="157"/>
      <c r="Q563" s="9"/>
      <c r="R563" s="25"/>
      <c r="T563" s="9"/>
      <c r="U563" s="25"/>
      <c r="W563" s="402">
        <f t="shared" si="158"/>
        <v>445</v>
      </c>
      <c r="X563" s="43">
        <f t="shared" si="159"/>
        <v>110.42183622828783</v>
      </c>
      <c r="Z563" s="402"/>
      <c r="AA563" s="43">
        <f t="shared" si="160"/>
        <v>0</v>
      </c>
      <c r="AC563" s="402"/>
      <c r="AD563" s="43">
        <f t="shared" si="161"/>
        <v>0</v>
      </c>
      <c r="AF563" s="402"/>
      <c r="AG563" s="43">
        <f t="shared" si="162"/>
        <v>0</v>
      </c>
      <c r="AI563" s="402"/>
      <c r="AJ563" s="43">
        <f t="shared" si="163"/>
        <v>0</v>
      </c>
      <c r="AL563" s="402"/>
      <c r="AM563" s="43">
        <f t="shared" si="164"/>
        <v>0</v>
      </c>
      <c r="AO563" s="25">
        <f t="shared" si="165"/>
        <v>110.42183622828783</v>
      </c>
      <c r="AP563" s="25">
        <f t="shared" si="166"/>
        <v>0</v>
      </c>
    </row>
    <row r="564" spans="1:42" ht="15.75">
      <c r="B564" s="156" t="s">
        <v>1298</v>
      </c>
      <c r="C564" s="333" t="s">
        <v>1299</v>
      </c>
      <c r="D564" s="152" t="s">
        <v>492</v>
      </c>
      <c r="E564" s="152">
        <v>2</v>
      </c>
      <c r="F564" s="156">
        <v>353</v>
      </c>
      <c r="G564" s="208">
        <f t="shared" si="156"/>
        <v>706</v>
      </c>
      <c r="H564" s="235">
        <f t="shared" si="157"/>
        <v>175.18610421836226</v>
      </c>
      <c r="I564" s="51"/>
      <c r="J564" s="51"/>
      <c r="K564" s="52"/>
      <c r="L564" s="65"/>
      <c r="M564" s="143"/>
      <c r="N564" s="54">
        <f t="shared" si="167"/>
        <v>175.18610421836226</v>
      </c>
      <c r="O564" s="157"/>
      <c r="Q564" s="9"/>
      <c r="R564" s="25"/>
      <c r="T564" s="9"/>
      <c r="U564" s="25"/>
      <c r="W564" s="402">
        <f t="shared" si="158"/>
        <v>706</v>
      </c>
      <c r="X564" s="43">
        <f t="shared" si="159"/>
        <v>175.18610421836226</v>
      </c>
      <c r="Z564" s="402"/>
      <c r="AA564" s="43">
        <f t="shared" si="160"/>
        <v>0</v>
      </c>
      <c r="AC564" s="402"/>
      <c r="AD564" s="43">
        <f t="shared" si="161"/>
        <v>0</v>
      </c>
      <c r="AF564" s="402"/>
      <c r="AG564" s="43">
        <f t="shared" si="162"/>
        <v>0</v>
      </c>
      <c r="AI564" s="402"/>
      <c r="AJ564" s="43">
        <f t="shared" si="163"/>
        <v>0</v>
      </c>
      <c r="AL564" s="402"/>
      <c r="AM564" s="43">
        <f t="shared" si="164"/>
        <v>0</v>
      </c>
      <c r="AO564" s="25">
        <f t="shared" si="165"/>
        <v>175.18610421836226</v>
      </c>
      <c r="AP564" s="25">
        <f t="shared" si="166"/>
        <v>0</v>
      </c>
    </row>
    <row r="565" spans="1:42" ht="15.75">
      <c r="B565" s="156" t="s">
        <v>1300</v>
      </c>
      <c r="C565" s="333" t="s">
        <v>1301</v>
      </c>
      <c r="D565" s="152" t="s">
        <v>492</v>
      </c>
      <c r="E565" s="152">
        <v>1</v>
      </c>
      <c r="F565" s="156">
        <v>245</v>
      </c>
      <c r="G565" s="208">
        <f t="shared" si="156"/>
        <v>245</v>
      </c>
      <c r="H565" s="235">
        <f t="shared" si="157"/>
        <v>60.7940446650124</v>
      </c>
      <c r="I565" s="51"/>
      <c r="J565" s="51"/>
      <c r="K565" s="52"/>
      <c r="L565" s="65"/>
      <c r="M565" s="143"/>
      <c r="N565" s="54">
        <f t="shared" si="167"/>
        <v>60.7940446650124</v>
      </c>
      <c r="O565" s="157"/>
      <c r="Q565" s="9"/>
      <c r="R565" s="25"/>
      <c r="T565" s="9"/>
      <c r="U565" s="25"/>
      <c r="W565" s="402">
        <f t="shared" si="158"/>
        <v>245</v>
      </c>
      <c r="X565" s="43">
        <f t="shared" si="159"/>
        <v>60.7940446650124</v>
      </c>
      <c r="Z565" s="402"/>
      <c r="AA565" s="43">
        <f t="shared" si="160"/>
        <v>0</v>
      </c>
      <c r="AC565" s="402"/>
      <c r="AD565" s="43">
        <f t="shared" si="161"/>
        <v>0</v>
      </c>
      <c r="AF565" s="402"/>
      <c r="AG565" s="43">
        <f t="shared" si="162"/>
        <v>0</v>
      </c>
      <c r="AI565" s="402"/>
      <c r="AJ565" s="43">
        <f t="shared" si="163"/>
        <v>0</v>
      </c>
      <c r="AL565" s="402"/>
      <c r="AM565" s="43">
        <f t="shared" si="164"/>
        <v>0</v>
      </c>
      <c r="AO565" s="25">
        <f t="shared" si="165"/>
        <v>60.7940446650124</v>
      </c>
      <c r="AP565" s="25">
        <f t="shared" si="166"/>
        <v>0</v>
      </c>
    </row>
    <row r="566" spans="1:42" ht="15.75">
      <c r="B566" s="156" t="s">
        <v>1302</v>
      </c>
      <c r="C566" s="333" t="s">
        <v>591</v>
      </c>
      <c r="D566" s="152" t="s">
        <v>492</v>
      </c>
      <c r="E566" s="152">
        <v>2</v>
      </c>
      <c r="F566" s="156">
        <v>50</v>
      </c>
      <c r="G566" s="208">
        <f t="shared" si="156"/>
        <v>100</v>
      </c>
      <c r="H566" s="235">
        <f t="shared" si="157"/>
        <v>24.813895781637715</v>
      </c>
      <c r="I566" s="51"/>
      <c r="J566" s="51"/>
      <c r="K566" s="52"/>
      <c r="L566" s="65"/>
      <c r="M566" s="143"/>
      <c r="N566" s="54">
        <f t="shared" si="167"/>
        <v>24.813895781637715</v>
      </c>
      <c r="O566" s="157"/>
      <c r="Q566" s="9"/>
      <c r="R566" s="25"/>
      <c r="T566" s="9"/>
      <c r="U566" s="25"/>
      <c r="W566" s="402">
        <f t="shared" si="158"/>
        <v>100</v>
      </c>
      <c r="X566" s="43">
        <f t="shared" si="159"/>
        <v>24.813895781637715</v>
      </c>
      <c r="Z566" s="402"/>
      <c r="AA566" s="43">
        <f t="shared" si="160"/>
        <v>0</v>
      </c>
      <c r="AC566" s="402"/>
      <c r="AD566" s="43">
        <f t="shared" si="161"/>
        <v>0</v>
      </c>
      <c r="AF566" s="402"/>
      <c r="AG566" s="43">
        <f t="shared" si="162"/>
        <v>0</v>
      </c>
      <c r="AI566" s="402"/>
      <c r="AJ566" s="43">
        <f t="shared" si="163"/>
        <v>0</v>
      </c>
      <c r="AL566" s="402"/>
      <c r="AM566" s="43">
        <f t="shared" si="164"/>
        <v>0</v>
      </c>
      <c r="AO566" s="25">
        <f t="shared" si="165"/>
        <v>24.813895781637715</v>
      </c>
      <c r="AP566" s="25">
        <f t="shared" si="166"/>
        <v>0</v>
      </c>
    </row>
    <row r="567" spans="1:42" ht="15.75">
      <c r="A567" s="11"/>
      <c r="B567" s="156" t="s">
        <v>1303</v>
      </c>
      <c r="C567" s="333" t="s">
        <v>544</v>
      </c>
      <c r="D567" s="313" t="s">
        <v>408</v>
      </c>
      <c r="E567" s="313">
        <v>1</v>
      </c>
      <c r="F567" s="314">
        <v>360</v>
      </c>
      <c r="G567" s="299">
        <f t="shared" si="156"/>
        <v>360</v>
      </c>
      <c r="H567" s="235">
        <f t="shared" si="157"/>
        <v>89.330024813895776</v>
      </c>
      <c r="I567" s="80"/>
      <c r="J567" s="80"/>
      <c r="K567" s="79"/>
      <c r="L567" s="416"/>
      <c r="M567" s="415"/>
      <c r="N567" s="337">
        <f t="shared" si="167"/>
        <v>89.330024813895776</v>
      </c>
      <c r="O567" s="283"/>
      <c r="Q567" s="9"/>
      <c r="R567" s="25"/>
      <c r="T567" s="9"/>
      <c r="U567" s="25"/>
      <c r="W567" s="402">
        <f t="shared" si="158"/>
        <v>360</v>
      </c>
      <c r="X567" s="43">
        <f t="shared" si="159"/>
        <v>89.330024813895776</v>
      </c>
      <c r="Z567" s="402"/>
      <c r="AA567" s="43">
        <f t="shared" si="160"/>
        <v>0</v>
      </c>
      <c r="AC567" s="402"/>
      <c r="AD567" s="43">
        <f t="shared" si="161"/>
        <v>0</v>
      </c>
      <c r="AF567" s="402"/>
      <c r="AG567" s="43">
        <f t="shared" si="162"/>
        <v>0</v>
      </c>
      <c r="AI567" s="402"/>
      <c r="AJ567" s="43">
        <f t="shared" si="163"/>
        <v>0</v>
      </c>
      <c r="AL567" s="402"/>
      <c r="AM567" s="43">
        <f t="shared" si="164"/>
        <v>0</v>
      </c>
      <c r="AO567" s="25">
        <f t="shared" si="165"/>
        <v>89.330024813895776</v>
      </c>
      <c r="AP567" s="25">
        <f t="shared" si="166"/>
        <v>0</v>
      </c>
    </row>
    <row r="568" spans="1:42" ht="15.75">
      <c r="A568" s="11"/>
      <c r="B568" s="37" t="s">
        <v>1304</v>
      </c>
      <c r="C568" s="338" t="s">
        <v>603</v>
      </c>
      <c r="D568" s="231" t="s">
        <v>604</v>
      </c>
      <c r="E568" s="231">
        <v>3</v>
      </c>
      <c r="F568" s="37">
        <v>75</v>
      </c>
      <c r="G568" s="232">
        <f t="shared" si="156"/>
        <v>225</v>
      </c>
      <c r="H568" s="202">
        <f t="shared" si="157"/>
        <v>55.831265508684858</v>
      </c>
      <c r="I568" s="231"/>
      <c r="J568" s="231"/>
      <c r="K568" s="37"/>
      <c r="L568" s="423"/>
      <c r="M568" s="423"/>
      <c r="N568" s="200">
        <f t="shared" si="167"/>
        <v>55.831265508684858</v>
      </c>
      <c r="O568" s="229"/>
      <c r="Q568" s="9"/>
      <c r="R568" s="25"/>
      <c r="T568" s="9"/>
      <c r="U568" s="25"/>
      <c r="W568" s="9"/>
      <c r="X568" s="25"/>
      <c r="Z568" s="9"/>
      <c r="AA568" s="25"/>
      <c r="AC568" s="9"/>
      <c r="AD568" s="25"/>
      <c r="AF568" s="9"/>
      <c r="AG568" s="25"/>
      <c r="AI568" s="9"/>
      <c r="AJ568" s="25"/>
      <c r="AL568" s="9"/>
      <c r="AM568" s="25"/>
      <c r="AO568" s="25">
        <f t="shared" si="165"/>
        <v>0</v>
      </c>
      <c r="AP568" s="44">
        <f>-AO568</f>
        <v>0</v>
      </c>
    </row>
    <row r="569" spans="1:42" ht="15.75">
      <c r="B569" s="37" t="s">
        <v>1305</v>
      </c>
      <c r="C569" s="338" t="s">
        <v>887</v>
      </c>
      <c r="D569" s="231" t="s">
        <v>604</v>
      </c>
      <c r="E569" s="231">
        <v>3</v>
      </c>
      <c r="F569" s="37">
        <v>70</v>
      </c>
      <c r="G569" s="232">
        <f t="shared" si="156"/>
        <v>210</v>
      </c>
      <c r="H569" s="202">
        <f t="shared" si="157"/>
        <v>52.109181141439201</v>
      </c>
      <c r="I569" s="231"/>
      <c r="J569" s="231"/>
      <c r="K569" s="37"/>
      <c r="L569" s="423"/>
      <c r="M569" s="423"/>
      <c r="N569" s="200">
        <f t="shared" si="167"/>
        <v>52.109181141439201</v>
      </c>
      <c r="O569" s="229"/>
      <c r="Q569" s="9"/>
      <c r="R569" s="25"/>
      <c r="T569" s="9"/>
      <c r="U569" s="25"/>
      <c r="W569" s="9"/>
      <c r="X569" s="25"/>
      <c r="Z569" s="9"/>
      <c r="AA569" s="25"/>
      <c r="AC569" s="9"/>
      <c r="AD569" s="25"/>
      <c r="AF569" s="9"/>
      <c r="AG569" s="25"/>
      <c r="AI569" s="9"/>
      <c r="AJ569" s="25"/>
      <c r="AL569" s="9"/>
      <c r="AM569" s="25"/>
      <c r="AO569" s="25">
        <f t="shared" si="165"/>
        <v>0</v>
      </c>
      <c r="AP569" s="44">
        <f>-AO569</f>
        <v>0</v>
      </c>
    </row>
    <row r="570" spans="1:42" ht="15.75">
      <c r="B570" s="37" t="s">
        <v>1306</v>
      </c>
      <c r="C570" s="338" t="s">
        <v>610</v>
      </c>
      <c r="D570" s="231" t="s">
        <v>604</v>
      </c>
      <c r="E570" s="231">
        <v>3</v>
      </c>
      <c r="F570" s="37">
        <v>70</v>
      </c>
      <c r="G570" s="232">
        <f t="shared" si="156"/>
        <v>210</v>
      </c>
      <c r="H570" s="202">
        <f t="shared" si="157"/>
        <v>52.109181141439201</v>
      </c>
      <c r="I570" s="231"/>
      <c r="J570" s="231"/>
      <c r="K570" s="37"/>
      <c r="L570" s="423"/>
      <c r="M570" s="423"/>
      <c r="N570" s="200">
        <f t="shared" si="167"/>
        <v>52.109181141439201</v>
      </c>
      <c r="O570" s="229"/>
      <c r="Q570" s="10"/>
      <c r="R570" s="25"/>
      <c r="T570" s="10"/>
      <c r="U570" s="25"/>
      <c r="W570" s="10"/>
      <c r="X570" s="25"/>
      <c r="Z570" s="10"/>
      <c r="AA570" s="25"/>
      <c r="AC570" s="10"/>
      <c r="AD570" s="25"/>
      <c r="AF570" s="10"/>
      <c r="AG570" s="25"/>
      <c r="AI570" s="10"/>
      <c r="AJ570" s="25"/>
      <c r="AL570" s="10"/>
      <c r="AM570" s="25"/>
      <c r="AO570" s="25">
        <f t="shared" si="165"/>
        <v>0</v>
      </c>
      <c r="AP570" s="44">
        <f>-AO570</f>
        <v>0</v>
      </c>
    </row>
    <row r="571" spans="1:42" ht="15.75">
      <c r="B571" s="32" t="s">
        <v>1307</v>
      </c>
      <c r="C571" s="67" t="s">
        <v>751</v>
      </c>
      <c r="D571" s="68"/>
      <c r="E571" s="68"/>
      <c r="F571" s="68"/>
      <c r="G571" s="68"/>
      <c r="H571" s="68"/>
      <c r="I571" s="69"/>
      <c r="J571" s="69"/>
      <c r="K571" s="69"/>
      <c r="L571" s="70"/>
      <c r="M571" s="69"/>
      <c r="N571" s="69"/>
      <c r="O571" s="245"/>
      <c r="Q571" s="9"/>
      <c r="R571" s="417">
        <f>SUM(R572:R600)</f>
        <v>0</v>
      </c>
      <c r="T571" s="9"/>
      <c r="U571" s="418">
        <f>SUM(U572:U600)</f>
        <v>0</v>
      </c>
      <c r="V571" s="220"/>
      <c r="W571" s="9"/>
      <c r="X571" s="418">
        <f>SUM(X572:X600)</f>
        <v>2264.8511166253102</v>
      </c>
      <c r="Y571" s="220"/>
      <c r="Z571" s="9"/>
      <c r="AA571" s="418">
        <f>SUM(AA572:AA600)</f>
        <v>0</v>
      </c>
      <c r="AB571" s="220"/>
      <c r="AC571" s="9"/>
      <c r="AD571" s="417">
        <f>SUM(AD572:AD600)</f>
        <v>0</v>
      </c>
      <c r="AE571" s="220"/>
      <c r="AF571" s="9"/>
      <c r="AG571" s="417">
        <f>SUM(AG572:AG600)</f>
        <v>0</v>
      </c>
      <c r="AH571" s="220"/>
      <c r="AI571" s="9"/>
      <c r="AJ571" s="417">
        <f>SUM(AJ572:AJ600)</f>
        <v>0</v>
      </c>
      <c r="AK571" s="220"/>
      <c r="AL571" s="9"/>
      <c r="AM571" s="417">
        <f>SUM(AM572:AM600)</f>
        <v>0</v>
      </c>
      <c r="AO571" s="418">
        <f>SUM(AO572:AO600)</f>
        <v>2264.8511166253102</v>
      </c>
      <c r="AP571" s="418">
        <f>SUM(AP572:AP600)</f>
        <v>80.024813895781634</v>
      </c>
    </row>
    <row r="572" spans="1:42" ht="15.75">
      <c r="B572" s="151" t="s">
        <v>1308</v>
      </c>
      <c r="C572" s="178" t="s">
        <v>1309</v>
      </c>
      <c r="D572" s="152" t="s">
        <v>400</v>
      </c>
      <c r="E572" s="152">
        <v>0.5</v>
      </c>
      <c r="F572" s="156">
        <v>2500</v>
      </c>
      <c r="G572" s="246">
        <f t="shared" ref="G572:G600" si="168">E572*F572</f>
        <v>1250</v>
      </c>
      <c r="H572" s="164">
        <f t="shared" ref="H572:H600" si="169">G572/$A$5</f>
        <v>310.17369727047145</v>
      </c>
      <c r="I572" s="117"/>
      <c r="J572" s="56"/>
      <c r="K572" s="63"/>
      <c r="L572" s="53"/>
      <c r="M572" s="202"/>
      <c r="N572" s="219">
        <f t="shared" ref="N572:N600" si="170">H572+M572</f>
        <v>310.17369727047145</v>
      </c>
      <c r="O572" s="144"/>
      <c r="Q572" s="9"/>
      <c r="R572" s="25"/>
      <c r="T572" s="9"/>
      <c r="U572" s="25"/>
      <c r="W572" s="402">
        <f t="shared" ref="W572:W598" si="171">+G572</f>
        <v>1250</v>
      </c>
      <c r="X572" s="43">
        <f t="shared" ref="X572:X598" si="172">+W572/$A$5</f>
        <v>310.17369727047145</v>
      </c>
      <c r="Z572" s="402"/>
      <c r="AA572" s="43">
        <f t="shared" ref="AA572:AA598" si="173">+Z572/$A$5</f>
        <v>0</v>
      </c>
      <c r="AC572" s="402"/>
      <c r="AD572" s="43">
        <f t="shared" ref="AD572:AD598" si="174">+AC572/$A$5</f>
        <v>0</v>
      </c>
      <c r="AF572" s="402"/>
      <c r="AG572" s="43">
        <f t="shared" ref="AG572:AG598" si="175">+AF572/$A$5</f>
        <v>0</v>
      </c>
      <c r="AI572" s="402"/>
      <c r="AJ572" s="43">
        <f t="shared" ref="AJ572:AJ598" si="176">+AI572/$A$5</f>
        <v>0</v>
      </c>
      <c r="AL572" s="402"/>
      <c r="AM572" s="43">
        <f t="shared" ref="AM572:AM598" si="177">+AL572/$A$5</f>
        <v>0</v>
      </c>
      <c r="AO572" s="25">
        <f t="shared" ref="AO572:AO600" si="178">+R572+U572+X572+AA572+AD572+AG572+AJ572+AM572</f>
        <v>310.17369727047145</v>
      </c>
      <c r="AP572" s="25">
        <f t="shared" ref="AP572:AP600" si="179">+N572-AO572</f>
        <v>0</v>
      </c>
    </row>
    <row r="573" spans="1:42" ht="15.75">
      <c r="B573" s="151" t="s">
        <v>1310</v>
      </c>
      <c r="C573" s="178" t="s">
        <v>755</v>
      </c>
      <c r="D573" s="150"/>
      <c r="E573" s="152">
        <v>0.5</v>
      </c>
      <c r="F573" s="156">
        <v>80</v>
      </c>
      <c r="G573" s="246">
        <f t="shared" si="168"/>
        <v>40</v>
      </c>
      <c r="H573" s="164">
        <f t="shared" si="169"/>
        <v>9.9255583126550864</v>
      </c>
      <c r="I573" s="117"/>
      <c r="J573" s="56"/>
      <c r="K573" s="63"/>
      <c r="L573" s="53"/>
      <c r="M573" s="202"/>
      <c r="N573" s="219">
        <f t="shared" si="170"/>
        <v>9.9255583126550864</v>
      </c>
      <c r="O573" s="144"/>
      <c r="Q573" s="9"/>
      <c r="R573" s="25"/>
      <c r="T573" s="9"/>
      <c r="U573" s="25"/>
      <c r="W573" s="402">
        <f t="shared" si="171"/>
        <v>40</v>
      </c>
      <c r="X573" s="43">
        <f t="shared" si="172"/>
        <v>9.9255583126550864</v>
      </c>
      <c r="Z573" s="402"/>
      <c r="AA573" s="43">
        <f t="shared" si="173"/>
        <v>0</v>
      </c>
      <c r="AC573" s="402"/>
      <c r="AD573" s="43">
        <f t="shared" si="174"/>
        <v>0</v>
      </c>
      <c r="AF573" s="402"/>
      <c r="AG573" s="43">
        <f t="shared" si="175"/>
        <v>0</v>
      </c>
      <c r="AI573" s="402"/>
      <c r="AJ573" s="43">
        <f t="shared" si="176"/>
        <v>0</v>
      </c>
      <c r="AL573" s="402"/>
      <c r="AM573" s="43">
        <f t="shared" si="177"/>
        <v>0</v>
      </c>
      <c r="AO573" s="25">
        <f t="shared" si="178"/>
        <v>9.9255583126550864</v>
      </c>
      <c r="AP573" s="25">
        <f t="shared" si="179"/>
        <v>0</v>
      </c>
    </row>
    <row r="574" spans="1:42" ht="15.75">
      <c r="B574" s="151" t="s">
        <v>1311</v>
      </c>
      <c r="C574" s="178" t="s">
        <v>1312</v>
      </c>
      <c r="D574" s="150"/>
      <c r="E574" s="152">
        <v>1</v>
      </c>
      <c r="F574" s="156">
        <v>140</v>
      </c>
      <c r="G574" s="246">
        <f t="shared" si="168"/>
        <v>140</v>
      </c>
      <c r="H574" s="164">
        <f t="shared" si="169"/>
        <v>34.739454094292803</v>
      </c>
      <c r="I574" s="117"/>
      <c r="J574" s="56"/>
      <c r="K574" s="63"/>
      <c r="L574" s="53"/>
      <c r="M574" s="202"/>
      <c r="N574" s="219">
        <f t="shared" si="170"/>
        <v>34.739454094292803</v>
      </c>
      <c r="O574" s="144"/>
      <c r="Q574" s="9"/>
      <c r="R574" s="25"/>
      <c r="T574" s="9"/>
      <c r="U574" s="25"/>
      <c r="W574" s="402">
        <f t="shared" si="171"/>
        <v>140</v>
      </c>
      <c r="X574" s="43">
        <f t="shared" si="172"/>
        <v>34.739454094292803</v>
      </c>
      <c r="Z574" s="402"/>
      <c r="AA574" s="43">
        <f t="shared" si="173"/>
        <v>0</v>
      </c>
      <c r="AC574" s="402"/>
      <c r="AD574" s="43">
        <f t="shared" si="174"/>
        <v>0</v>
      </c>
      <c r="AF574" s="402"/>
      <c r="AG574" s="43">
        <f t="shared" si="175"/>
        <v>0</v>
      </c>
      <c r="AI574" s="402"/>
      <c r="AJ574" s="43">
        <f t="shared" si="176"/>
        <v>0</v>
      </c>
      <c r="AL574" s="402"/>
      <c r="AM574" s="43">
        <f t="shared" si="177"/>
        <v>0</v>
      </c>
      <c r="AO574" s="25">
        <f t="shared" si="178"/>
        <v>34.739454094292803</v>
      </c>
      <c r="AP574" s="25">
        <f t="shared" si="179"/>
        <v>0</v>
      </c>
    </row>
    <row r="575" spans="1:42" ht="15.75">
      <c r="B575" s="151" t="s">
        <v>1313</v>
      </c>
      <c r="C575" s="178" t="s">
        <v>1314</v>
      </c>
      <c r="D575" s="150"/>
      <c r="E575" s="152">
        <v>5</v>
      </c>
      <c r="F575" s="156">
        <v>28</v>
      </c>
      <c r="G575" s="246">
        <f t="shared" si="168"/>
        <v>140</v>
      </c>
      <c r="H575" s="164">
        <f t="shared" si="169"/>
        <v>34.739454094292803</v>
      </c>
      <c r="I575" s="117"/>
      <c r="J575" s="56"/>
      <c r="K575" s="63"/>
      <c r="L575" s="53"/>
      <c r="M575" s="202"/>
      <c r="N575" s="219">
        <f t="shared" si="170"/>
        <v>34.739454094292803</v>
      </c>
      <c r="O575" s="144"/>
      <c r="Q575" s="9"/>
      <c r="R575" s="25"/>
      <c r="T575" s="9"/>
      <c r="U575" s="25"/>
      <c r="W575" s="402">
        <f t="shared" si="171"/>
        <v>140</v>
      </c>
      <c r="X575" s="43">
        <f t="shared" si="172"/>
        <v>34.739454094292803</v>
      </c>
      <c r="Z575" s="402"/>
      <c r="AA575" s="43">
        <f t="shared" si="173"/>
        <v>0</v>
      </c>
      <c r="AC575" s="402"/>
      <c r="AD575" s="43">
        <f t="shared" si="174"/>
        <v>0</v>
      </c>
      <c r="AF575" s="402"/>
      <c r="AG575" s="43">
        <f t="shared" si="175"/>
        <v>0</v>
      </c>
      <c r="AI575" s="402"/>
      <c r="AJ575" s="43">
        <f t="shared" si="176"/>
        <v>0</v>
      </c>
      <c r="AL575" s="402"/>
      <c r="AM575" s="43">
        <f t="shared" si="177"/>
        <v>0</v>
      </c>
      <c r="AO575" s="25">
        <f t="shared" si="178"/>
        <v>34.739454094292803</v>
      </c>
      <c r="AP575" s="25">
        <f t="shared" si="179"/>
        <v>0</v>
      </c>
    </row>
    <row r="576" spans="1:42" ht="15.75">
      <c r="B576" s="151" t="s">
        <v>1315</v>
      </c>
      <c r="C576" s="178" t="s">
        <v>1316</v>
      </c>
      <c r="D576" s="150"/>
      <c r="E576" s="152">
        <v>1</v>
      </c>
      <c r="F576" s="156">
        <v>28</v>
      </c>
      <c r="G576" s="246">
        <f t="shared" si="168"/>
        <v>28</v>
      </c>
      <c r="H576" s="164">
        <f t="shared" si="169"/>
        <v>6.9478908188585606</v>
      </c>
      <c r="I576" s="117"/>
      <c r="J576" s="56"/>
      <c r="K576" s="63"/>
      <c r="L576" s="53"/>
      <c r="M576" s="202"/>
      <c r="N576" s="219">
        <f t="shared" si="170"/>
        <v>6.9478908188585606</v>
      </c>
      <c r="O576" s="144"/>
      <c r="Q576" s="9"/>
      <c r="R576" s="25"/>
      <c r="T576" s="9"/>
      <c r="U576" s="25"/>
      <c r="W576" s="402">
        <f t="shared" si="171"/>
        <v>28</v>
      </c>
      <c r="X576" s="43">
        <f t="shared" si="172"/>
        <v>6.9478908188585606</v>
      </c>
      <c r="Z576" s="402"/>
      <c r="AA576" s="43">
        <f t="shared" si="173"/>
        <v>0</v>
      </c>
      <c r="AC576" s="402"/>
      <c r="AD576" s="43">
        <f t="shared" si="174"/>
        <v>0</v>
      </c>
      <c r="AF576" s="402"/>
      <c r="AG576" s="43">
        <f t="shared" si="175"/>
        <v>0</v>
      </c>
      <c r="AI576" s="402"/>
      <c r="AJ576" s="43">
        <f t="shared" si="176"/>
        <v>0</v>
      </c>
      <c r="AL576" s="402"/>
      <c r="AM576" s="43">
        <f t="shared" si="177"/>
        <v>0</v>
      </c>
      <c r="AO576" s="25">
        <f t="shared" si="178"/>
        <v>6.9478908188585606</v>
      </c>
      <c r="AP576" s="25">
        <f t="shared" si="179"/>
        <v>0</v>
      </c>
    </row>
    <row r="577" spans="2:42" ht="15.75">
      <c r="B577" s="151" t="s">
        <v>1317</v>
      </c>
      <c r="C577" s="178" t="s">
        <v>1318</v>
      </c>
      <c r="D577" s="150"/>
      <c r="E577" s="152">
        <v>3</v>
      </c>
      <c r="F577" s="156">
        <v>28</v>
      </c>
      <c r="G577" s="246">
        <f t="shared" si="168"/>
        <v>84</v>
      </c>
      <c r="H577" s="164">
        <f t="shared" si="169"/>
        <v>20.843672456575682</v>
      </c>
      <c r="I577" s="117"/>
      <c r="J577" s="56"/>
      <c r="K577" s="63"/>
      <c r="L577" s="53"/>
      <c r="M577" s="202"/>
      <c r="N577" s="219">
        <f t="shared" si="170"/>
        <v>20.843672456575682</v>
      </c>
      <c r="O577" s="144"/>
      <c r="Q577" s="9"/>
      <c r="R577" s="25"/>
      <c r="T577" s="9"/>
      <c r="U577" s="25"/>
      <c r="W577" s="402">
        <f t="shared" si="171"/>
        <v>84</v>
      </c>
      <c r="X577" s="43">
        <f t="shared" si="172"/>
        <v>20.843672456575682</v>
      </c>
      <c r="Z577" s="402"/>
      <c r="AA577" s="43">
        <f t="shared" si="173"/>
        <v>0</v>
      </c>
      <c r="AC577" s="402"/>
      <c r="AD577" s="43">
        <f t="shared" si="174"/>
        <v>0</v>
      </c>
      <c r="AF577" s="402"/>
      <c r="AG577" s="43">
        <f t="shared" si="175"/>
        <v>0</v>
      </c>
      <c r="AI577" s="402"/>
      <c r="AJ577" s="43">
        <f t="shared" si="176"/>
        <v>0</v>
      </c>
      <c r="AL577" s="402"/>
      <c r="AM577" s="43">
        <f t="shared" si="177"/>
        <v>0</v>
      </c>
      <c r="AO577" s="25">
        <f t="shared" si="178"/>
        <v>20.843672456575682</v>
      </c>
      <c r="AP577" s="25">
        <f t="shared" si="179"/>
        <v>0</v>
      </c>
    </row>
    <row r="578" spans="2:42" ht="15.75">
      <c r="B578" s="151" t="s">
        <v>1319</v>
      </c>
      <c r="C578" s="178" t="s">
        <v>1320</v>
      </c>
      <c r="D578" s="150"/>
      <c r="E578" s="152">
        <v>3</v>
      </c>
      <c r="F578" s="156">
        <v>7</v>
      </c>
      <c r="G578" s="246">
        <f t="shared" si="168"/>
        <v>21</v>
      </c>
      <c r="H578" s="164">
        <f t="shared" si="169"/>
        <v>5.2109181141439205</v>
      </c>
      <c r="I578" s="117"/>
      <c r="J578" s="56"/>
      <c r="K578" s="63"/>
      <c r="L578" s="53"/>
      <c r="M578" s="202"/>
      <c r="N578" s="219">
        <f t="shared" si="170"/>
        <v>5.2109181141439205</v>
      </c>
      <c r="O578" s="144"/>
      <c r="Q578" s="9"/>
      <c r="R578" s="25"/>
      <c r="T578" s="9"/>
      <c r="U578" s="25"/>
      <c r="W578" s="402">
        <f t="shared" si="171"/>
        <v>21</v>
      </c>
      <c r="X578" s="43">
        <f t="shared" si="172"/>
        <v>5.2109181141439205</v>
      </c>
      <c r="Z578" s="402"/>
      <c r="AA578" s="43">
        <f t="shared" si="173"/>
        <v>0</v>
      </c>
      <c r="AC578" s="402"/>
      <c r="AD578" s="43">
        <f t="shared" si="174"/>
        <v>0</v>
      </c>
      <c r="AF578" s="402"/>
      <c r="AG578" s="43">
        <f t="shared" si="175"/>
        <v>0</v>
      </c>
      <c r="AI578" s="402"/>
      <c r="AJ578" s="43">
        <f t="shared" si="176"/>
        <v>0</v>
      </c>
      <c r="AL578" s="402"/>
      <c r="AM578" s="43">
        <f t="shared" si="177"/>
        <v>0</v>
      </c>
      <c r="AO578" s="25">
        <f t="shared" si="178"/>
        <v>5.2109181141439205</v>
      </c>
      <c r="AP578" s="25">
        <f t="shared" si="179"/>
        <v>0</v>
      </c>
    </row>
    <row r="579" spans="2:42" ht="15.75">
      <c r="B579" s="151" t="s">
        <v>1321</v>
      </c>
      <c r="C579" s="178" t="s">
        <v>1322</v>
      </c>
      <c r="D579" s="150"/>
      <c r="E579" s="152">
        <v>1</v>
      </c>
      <c r="F579" s="156">
        <v>6.5</v>
      </c>
      <c r="G579" s="246">
        <f t="shared" si="168"/>
        <v>6.5</v>
      </c>
      <c r="H579" s="164">
        <f t="shared" si="169"/>
        <v>1.6129032258064515</v>
      </c>
      <c r="I579" s="117"/>
      <c r="J579" s="56"/>
      <c r="K579" s="63"/>
      <c r="L579" s="53"/>
      <c r="M579" s="202"/>
      <c r="N579" s="219">
        <f t="shared" si="170"/>
        <v>1.6129032258064515</v>
      </c>
      <c r="O579" s="144"/>
      <c r="Q579" s="9"/>
      <c r="R579" s="25"/>
      <c r="T579" s="9"/>
      <c r="U579" s="25"/>
      <c r="W579" s="402">
        <f t="shared" si="171"/>
        <v>6.5</v>
      </c>
      <c r="X579" s="43">
        <f t="shared" si="172"/>
        <v>1.6129032258064515</v>
      </c>
      <c r="Z579" s="402"/>
      <c r="AA579" s="43">
        <f t="shared" si="173"/>
        <v>0</v>
      </c>
      <c r="AC579" s="402"/>
      <c r="AD579" s="43">
        <f t="shared" si="174"/>
        <v>0</v>
      </c>
      <c r="AF579" s="402"/>
      <c r="AG579" s="43">
        <f t="shared" si="175"/>
        <v>0</v>
      </c>
      <c r="AI579" s="402"/>
      <c r="AJ579" s="43">
        <f t="shared" si="176"/>
        <v>0</v>
      </c>
      <c r="AL579" s="402"/>
      <c r="AM579" s="43">
        <f t="shared" si="177"/>
        <v>0</v>
      </c>
      <c r="AO579" s="25">
        <f t="shared" si="178"/>
        <v>1.6129032258064515</v>
      </c>
      <c r="AP579" s="25">
        <f t="shared" si="179"/>
        <v>0</v>
      </c>
    </row>
    <row r="580" spans="2:42" ht="15.75">
      <c r="B580" s="151" t="s">
        <v>1323</v>
      </c>
      <c r="C580" s="178" t="s">
        <v>1324</v>
      </c>
      <c r="D580" s="150"/>
      <c r="E580" s="152">
        <v>3</v>
      </c>
      <c r="F580" s="156">
        <v>5.5</v>
      </c>
      <c r="G580" s="246">
        <f t="shared" si="168"/>
        <v>16.5</v>
      </c>
      <c r="H580" s="164">
        <f t="shared" si="169"/>
        <v>4.0942928039702231</v>
      </c>
      <c r="I580" s="117"/>
      <c r="J580" s="56"/>
      <c r="K580" s="63"/>
      <c r="L580" s="53"/>
      <c r="M580" s="202"/>
      <c r="N580" s="219">
        <f t="shared" si="170"/>
        <v>4.0942928039702231</v>
      </c>
      <c r="O580" s="144"/>
      <c r="Q580" s="9"/>
      <c r="R580" s="25"/>
      <c r="T580" s="9"/>
      <c r="U580" s="25"/>
      <c r="W580" s="402">
        <f t="shared" si="171"/>
        <v>16.5</v>
      </c>
      <c r="X580" s="43">
        <f t="shared" si="172"/>
        <v>4.0942928039702231</v>
      </c>
      <c r="Z580" s="402"/>
      <c r="AA580" s="43">
        <f t="shared" si="173"/>
        <v>0</v>
      </c>
      <c r="AC580" s="402"/>
      <c r="AD580" s="43">
        <f t="shared" si="174"/>
        <v>0</v>
      </c>
      <c r="AF580" s="402"/>
      <c r="AG580" s="43">
        <f t="shared" si="175"/>
        <v>0</v>
      </c>
      <c r="AI580" s="402"/>
      <c r="AJ580" s="43">
        <f t="shared" si="176"/>
        <v>0</v>
      </c>
      <c r="AL580" s="402"/>
      <c r="AM580" s="43">
        <f t="shared" si="177"/>
        <v>0</v>
      </c>
      <c r="AO580" s="25">
        <f t="shared" si="178"/>
        <v>4.0942928039702231</v>
      </c>
      <c r="AP580" s="25">
        <f t="shared" si="179"/>
        <v>0</v>
      </c>
    </row>
    <row r="581" spans="2:42" ht="15.75">
      <c r="B581" s="151" t="s">
        <v>1325</v>
      </c>
      <c r="C581" s="178" t="s">
        <v>1326</v>
      </c>
      <c r="D581" s="150"/>
      <c r="E581" s="152">
        <v>3</v>
      </c>
      <c r="F581" s="156">
        <v>33.5</v>
      </c>
      <c r="G581" s="246">
        <f t="shared" si="168"/>
        <v>100.5</v>
      </c>
      <c r="H581" s="164">
        <f t="shared" si="169"/>
        <v>24.937965260545905</v>
      </c>
      <c r="I581" s="117"/>
      <c r="J581" s="56"/>
      <c r="K581" s="63"/>
      <c r="L581" s="53"/>
      <c r="M581" s="202"/>
      <c r="N581" s="219">
        <f t="shared" si="170"/>
        <v>24.937965260545905</v>
      </c>
      <c r="O581" s="144"/>
      <c r="Q581" s="9"/>
      <c r="R581" s="25"/>
      <c r="T581" s="9"/>
      <c r="U581" s="25"/>
      <c r="W581" s="402">
        <f t="shared" si="171"/>
        <v>100.5</v>
      </c>
      <c r="X581" s="43">
        <f t="shared" si="172"/>
        <v>24.937965260545905</v>
      </c>
      <c r="Z581" s="402"/>
      <c r="AA581" s="43">
        <f t="shared" si="173"/>
        <v>0</v>
      </c>
      <c r="AC581" s="402"/>
      <c r="AD581" s="43">
        <f t="shared" si="174"/>
        <v>0</v>
      </c>
      <c r="AF581" s="402"/>
      <c r="AG581" s="43">
        <f t="shared" si="175"/>
        <v>0</v>
      </c>
      <c r="AI581" s="402"/>
      <c r="AJ581" s="43">
        <f t="shared" si="176"/>
        <v>0</v>
      </c>
      <c r="AL581" s="402"/>
      <c r="AM581" s="43">
        <f t="shared" si="177"/>
        <v>0</v>
      </c>
      <c r="AO581" s="25">
        <f t="shared" si="178"/>
        <v>24.937965260545905</v>
      </c>
      <c r="AP581" s="25">
        <f t="shared" si="179"/>
        <v>0</v>
      </c>
    </row>
    <row r="582" spans="2:42" ht="15.75">
      <c r="B582" s="151" t="s">
        <v>1327</v>
      </c>
      <c r="C582" s="178" t="s">
        <v>1328</v>
      </c>
      <c r="D582" s="150"/>
      <c r="E582" s="152">
        <v>2</v>
      </c>
      <c r="F582" s="156">
        <v>30</v>
      </c>
      <c r="G582" s="246">
        <f t="shared" si="168"/>
        <v>60</v>
      </c>
      <c r="H582" s="164">
        <f t="shared" si="169"/>
        <v>14.888337468982629</v>
      </c>
      <c r="I582" s="117"/>
      <c r="J582" s="56"/>
      <c r="K582" s="63"/>
      <c r="L582" s="53"/>
      <c r="M582" s="202"/>
      <c r="N582" s="219">
        <f t="shared" si="170"/>
        <v>14.888337468982629</v>
      </c>
      <c r="O582" s="144"/>
      <c r="Q582" s="9"/>
      <c r="R582" s="25"/>
      <c r="T582" s="9"/>
      <c r="U582" s="25"/>
      <c r="W582" s="402">
        <f t="shared" si="171"/>
        <v>60</v>
      </c>
      <c r="X582" s="43">
        <f t="shared" si="172"/>
        <v>14.888337468982629</v>
      </c>
      <c r="Z582" s="402"/>
      <c r="AA582" s="43">
        <f t="shared" si="173"/>
        <v>0</v>
      </c>
      <c r="AC582" s="402"/>
      <c r="AD582" s="43">
        <f t="shared" si="174"/>
        <v>0</v>
      </c>
      <c r="AF582" s="402"/>
      <c r="AG582" s="43">
        <f t="shared" si="175"/>
        <v>0</v>
      </c>
      <c r="AI582" s="402"/>
      <c r="AJ582" s="43">
        <f t="shared" si="176"/>
        <v>0</v>
      </c>
      <c r="AL582" s="402"/>
      <c r="AM582" s="43">
        <f t="shared" si="177"/>
        <v>0</v>
      </c>
      <c r="AO582" s="25">
        <f t="shared" si="178"/>
        <v>14.888337468982629</v>
      </c>
      <c r="AP582" s="25">
        <f t="shared" si="179"/>
        <v>0</v>
      </c>
    </row>
    <row r="583" spans="2:42" ht="15.75">
      <c r="B583" s="151" t="s">
        <v>1329</v>
      </c>
      <c r="C583" s="178" t="s">
        <v>1330</v>
      </c>
      <c r="D583" s="150"/>
      <c r="E583" s="152">
        <v>3</v>
      </c>
      <c r="F583" s="156">
        <v>91.95</v>
      </c>
      <c r="G583" s="246">
        <f t="shared" si="168"/>
        <v>275.85000000000002</v>
      </c>
      <c r="H583" s="164">
        <f t="shared" si="169"/>
        <v>68.449131513647643</v>
      </c>
      <c r="I583" s="117"/>
      <c r="J583" s="56"/>
      <c r="K583" s="63"/>
      <c r="L583" s="53"/>
      <c r="M583" s="202"/>
      <c r="N583" s="219">
        <f t="shared" si="170"/>
        <v>68.449131513647643</v>
      </c>
      <c r="O583" s="144"/>
      <c r="Q583" s="9"/>
      <c r="R583" s="25"/>
      <c r="T583" s="9"/>
      <c r="U583" s="25"/>
      <c r="W583" s="402">
        <f t="shared" si="171"/>
        <v>275.85000000000002</v>
      </c>
      <c r="X583" s="43">
        <f t="shared" si="172"/>
        <v>68.449131513647643</v>
      </c>
      <c r="Z583" s="402"/>
      <c r="AA583" s="43">
        <f t="shared" si="173"/>
        <v>0</v>
      </c>
      <c r="AC583" s="402"/>
      <c r="AD583" s="43">
        <f t="shared" si="174"/>
        <v>0</v>
      </c>
      <c r="AF583" s="402"/>
      <c r="AG583" s="43">
        <f t="shared" si="175"/>
        <v>0</v>
      </c>
      <c r="AI583" s="402"/>
      <c r="AJ583" s="43">
        <f t="shared" si="176"/>
        <v>0</v>
      </c>
      <c r="AL583" s="402"/>
      <c r="AM583" s="43">
        <f t="shared" si="177"/>
        <v>0</v>
      </c>
      <c r="AO583" s="25">
        <f t="shared" si="178"/>
        <v>68.449131513647643</v>
      </c>
      <c r="AP583" s="25">
        <f t="shared" si="179"/>
        <v>0</v>
      </c>
    </row>
    <row r="584" spans="2:42" ht="15.75">
      <c r="B584" s="151" t="s">
        <v>1331</v>
      </c>
      <c r="C584" s="178" t="s">
        <v>1332</v>
      </c>
      <c r="D584" s="150"/>
      <c r="E584" s="152">
        <v>2</v>
      </c>
      <c r="F584" s="156">
        <v>170</v>
      </c>
      <c r="G584" s="246">
        <f t="shared" si="168"/>
        <v>340</v>
      </c>
      <c r="H584" s="164">
        <f t="shared" si="169"/>
        <v>84.367245657568233</v>
      </c>
      <c r="I584" s="117"/>
      <c r="J584" s="56"/>
      <c r="K584" s="63"/>
      <c r="L584" s="53"/>
      <c r="M584" s="202"/>
      <c r="N584" s="219">
        <f t="shared" si="170"/>
        <v>84.367245657568233</v>
      </c>
      <c r="O584" s="144"/>
      <c r="Q584" s="9"/>
      <c r="R584" s="25"/>
      <c r="T584" s="9"/>
      <c r="U584" s="25"/>
      <c r="W584" s="402">
        <f t="shared" si="171"/>
        <v>340</v>
      </c>
      <c r="X584" s="43">
        <f t="shared" si="172"/>
        <v>84.367245657568233</v>
      </c>
      <c r="Z584" s="402"/>
      <c r="AA584" s="43">
        <f t="shared" si="173"/>
        <v>0</v>
      </c>
      <c r="AC584" s="402"/>
      <c r="AD584" s="43">
        <f t="shared" si="174"/>
        <v>0</v>
      </c>
      <c r="AF584" s="402"/>
      <c r="AG584" s="43">
        <f t="shared" si="175"/>
        <v>0</v>
      </c>
      <c r="AI584" s="402"/>
      <c r="AJ584" s="43">
        <f t="shared" si="176"/>
        <v>0</v>
      </c>
      <c r="AL584" s="402"/>
      <c r="AM584" s="43">
        <f t="shared" si="177"/>
        <v>0</v>
      </c>
      <c r="AO584" s="25">
        <f t="shared" si="178"/>
        <v>84.367245657568233</v>
      </c>
      <c r="AP584" s="25">
        <f t="shared" si="179"/>
        <v>0</v>
      </c>
    </row>
    <row r="585" spans="2:42" ht="15.75">
      <c r="B585" s="151" t="s">
        <v>1333</v>
      </c>
      <c r="C585" s="178" t="s">
        <v>1334</v>
      </c>
      <c r="D585" s="150"/>
      <c r="E585" s="152">
        <v>10</v>
      </c>
      <c r="F585" s="156">
        <v>22</v>
      </c>
      <c r="G585" s="246">
        <f t="shared" si="168"/>
        <v>220</v>
      </c>
      <c r="H585" s="164">
        <f t="shared" si="169"/>
        <v>54.590570719602972</v>
      </c>
      <c r="I585" s="117"/>
      <c r="J585" s="56"/>
      <c r="K585" s="63"/>
      <c r="L585" s="53"/>
      <c r="M585" s="202"/>
      <c r="N585" s="219">
        <f t="shared" si="170"/>
        <v>54.590570719602972</v>
      </c>
      <c r="O585" s="144"/>
      <c r="Q585" s="9"/>
      <c r="R585" s="25"/>
      <c r="T585" s="9"/>
      <c r="U585" s="25"/>
      <c r="W585" s="402">
        <f t="shared" si="171"/>
        <v>220</v>
      </c>
      <c r="X585" s="43">
        <f t="shared" si="172"/>
        <v>54.590570719602972</v>
      </c>
      <c r="Z585" s="402"/>
      <c r="AA585" s="43">
        <f t="shared" si="173"/>
        <v>0</v>
      </c>
      <c r="AC585" s="402"/>
      <c r="AD585" s="43">
        <f t="shared" si="174"/>
        <v>0</v>
      </c>
      <c r="AF585" s="402"/>
      <c r="AG585" s="43">
        <f t="shared" si="175"/>
        <v>0</v>
      </c>
      <c r="AI585" s="402"/>
      <c r="AJ585" s="43">
        <f t="shared" si="176"/>
        <v>0</v>
      </c>
      <c r="AL585" s="402"/>
      <c r="AM585" s="43">
        <f t="shared" si="177"/>
        <v>0</v>
      </c>
      <c r="AO585" s="25">
        <f t="shared" si="178"/>
        <v>54.590570719602972</v>
      </c>
      <c r="AP585" s="25">
        <f t="shared" si="179"/>
        <v>0</v>
      </c>
    </row>
    <row r="586" spans="2:42" ht="15.75">
      <c r="B586" s="151" t="s">
        <v>1335</v>
      </c>
      <c r="C586" s="178" t="s">
        <v>1336</v>
      </c>
      <c r="D586" s="150"/>
      <c r="E586" s="152">
        <v>5</v>
      </c>
      <c r="F586" s="156">
        <v>19</v>
      </c>
      <c r="G586" s="246">
        <f t="shared" si="168"/>
        <v>95</v>
      </c>
      <c r="H586" s="164">
        <f t="shared" si="169"/>
        <v>23.573200992555829</v>
      </c>
      <c r="I586" s="117"/>
      <c r="J586" s="56"/>
      <c r="K586" s="63"/>
      <c r="L586" s="53"/>
      <c r="M586" s="202"/>
      <c r="N586" s="219">
        <f t="shared" si="170"/>
        <v>23.573200992555829</v>
      </c>
      <c r="O586" s="144"/>
      <c r="Q586" s="9"/>
      <c r="R586" s="25"/>
      <c r="T586" s="9"/>
      <c r="U586" s="25"/>
      <c r="W586" s="402">
        <f t="shared" si="171"/>
        <v>95</v>
      </c>
      <c r="X586" s="43">
        <f t="shared" si="172"/>
        <v>23.573200992555829</v>
      </c>
      <c r="Z586" s="402"/>
      <c r="AA586" s="43">
        <f t="shared" si="173"/>
        <v>0</v>
      </c>
      <c r="AC586" s="402"/>
      <c r="AD586" s="43">
        <f t="shared" si="174"/>
        <v>0</v>
      </c>
      <c r="AF586" s="402"/>
      <c r="AG586" s="43">
        <f t="shared" si="175"/>
        <v>0</v>
      </c>
      <c r="AI586" s="402"/>
      <c r="AJ586" s="43">
        <f t="shared" si="176"/>
        <v>0</v>
      </c>
      <c r="AL586" s="402"/>
      <c r="AM586" s="43">
        <f t="shared" si="177"/>
        <v>0</v>
      </c>
      <c r="AO586" s="25">
        <f t="shared" si="178"/>
        <v>23.573200992555829</v>
      </c>
      <c r="AP586" s="25">
        <f t="shared" si="179"/>
        <v>0</v>
      </c>
    </row>
    <row r="587" spans="2:42" ht="15.75">
      <c r="B587" s="151" t="s">
        <v>1337</v>
      </c>
      <c r="C587" s="178" t="s">
        <v>1338</v>
      </c>
      <c r="D587" s="150"/>
      <c r="E587" s="152">
        <v>1</v>
      </c>
      <c r="F587" s="156">
        <v>300</v>
      </c>
      <c r="G587" s="246">
        <f t="shared" si="168"/>
        <v>300</v>
      </c>
      <c r="H587" s="164">
        <f t="shared" si="169"/>
        <v>74.441687344913149</v>
      </c>
      <c r="I587" s="117"/>
      <c r="J587" s="56"/>
      <c r="K587" s="63"/>
      <c r="L587" s="53"/>
      <c r="M587" s="202"/>
      <c r="N587" s="219">
        <f t="shared" si="170"/>
        <v>74.441687344913149</v>
      </c>
      <c r="O587" s="144"/>
      <c r="Q587" s="9"/>
      <c r="R587" s="25"/>
      <c r="T587" s="9"/>
      <c r="U587" s="25"/>
      <c r="W587" s="402">
        <f t="shared" si="171"/>
        <v>300</v>
      </c>
      <c r="X587" s="43">
        <f t="shared" si="172"/>
        <v>74.441687344913149</v>
      </c>
      <c r="Z587" s="402"/>
      <c r="AA587" s="43">
        <f t="shared" si="173"/>
        <v>0</v>
      </c>
      <c r="AC587" s="402"/>
      <c r="AD587" s="43">
        <f t="shared" si="174"/>
        <v>0</v>
      </c>
      <c r="AF587" s="402"/>
      <c r="AG587" s="43">
        <f t="shared" si="175"/>
        <v>0</v>
      </c>
      <c r="AI587" s="402"/>
      <c r="AJ587" s="43">
        <f t="shared" si="176"/>
        <v>0</v>
      </c>
      <c r="AL587" s="402"/>
      <c r="AM587" s="43">
        <f t="shared" si="177"/>
        <v>0</v>
      </c>
      <c r="AO587" s="25">
        <f t="shared" si="178"/>
        <v>74.441687344913149</v>
      </c>
      <c r="AP587" s="25">
        <f t="shared" si="179"/>
        <v>0</v>
      </c>
    </row>
    <row r="588" spans="2:42" ht="15.75">
      <c r="B588" s="151" t="s">
        <v>1339</v>
      </c>
      <c r="C588" s="178" t="s">
        <v>1340</v>
      </c>
      <c r="D588" s="150"/>
      <c r="E588" s="152">
        <v>1</v>
      </c>
      <c r="F588" s="156">
        <v>200</v>
      </c>
      <c r="G588" s="246">
        <f t="shared" si="168"/>
        <v>200</v>
      </c>
      <c r="H588" s="164">
        <f t="shared" si="169"/>
        <v>49.62779156327543</v>
      </c>
      <c r="I588" s="117"/>
      <c r="J588" s="56"/>
      <c r="K588" s="63"/>
      <c r="L588" s="53"/>
      <c r="M588" s="202"/>
      <c r="N588" s="219">
        <f t="shared" si="170"/>
        <v>49.62779156327543</v>
      </c>
      <c r="O588" s="144"/>
      <c r="Q588" s="9"/>
      <c r="R588" s="25"/>
      <c r="T588" s="9"/>
      <c r="U588" s="25"/>
      <c r="W588" s="402">
        <f t="shared" si="171"/>
        <v>200</v>
      </c>
      <c r="X588" s="43">
        <f t="shared" si="172"/>
        <v>49.62779156327543</v>
      </c>
      <c r="Z588" s="402"/>
      <c r="AA588" s="43">
        <f t="shared" si="173"/>
        <v>0</v>
      </c>
      <c r="AC588" s="402"/>
      <c r="AD588" s="43">
        <f t="shared" si="174"/>
        <v>0</v>
      </c>
      <c r="AF588" s="402"/>
      <c r="AG588" s="43">
        <f t="shared" si="175"/>
        <v>0</v>
      </c>
      <c r="AI588" s="402"/>
      <c r="AJ588" s="43">
        <f t="shared" si="176"/>
        <v>0</v>
      </c>
      <c r="AL588" s="402"/>
      <c r="AM588" s="43">
        <f t="shared" si="177"/>
        <v>0</v>
      </c>
      <c r="AO588" s="25">
        <f t="shared" si="178"/>
        <v>49.62779156327543</v>
      </c>
      <c r="AP588" s="25">
        <f t="shared" si="179"/>
        <v>0</v>
      </c>
    </row>
    <row r="589" spans="2:42" ht="15.75">
      <c r="B589" s="151" t="s">
        <v>1341</v>
      </c>
      <c r="C589" s="178" t="s">
        <v>1342</v>
      </c>
      <c r="D589" s="150"/>
      <c r="E589" s="152">
        <v>1</v>
      </c>
      <c r="F589" s="156">
        <v>540</v>
      </c>
      <c r="G589" s="246">
        <f t="shared" si="168"/>
        <v>540</v>
      </c>
      <c r="H589" s="164">
        <f t="shared" si="169"/>
        <v>133.99503722084367</v>
      </c>
      <c r="I589" s="117"/>
      <c r="J589" s="56"/>
      <c r="K589" s="63"/>
      <c r="L589" s="53"/>
      <c r="M589" s="202"/>
      <c r="N589" s="219">
        <f t="shared" si="170"/>
        <v>133.99503722084367</v>
      </c>
      <c r="O589" s="144"/>
      <c r="Q589" s="9"/>
      <c r="R589" s="25"/>
      <c r="T589" s="9"/>
      <c r="U589" s="25"/>
      <c r="W589" s="402">
        <f t="shared" si="171"/>
        <v>540</v>
      </c>
      <c r="X589" s="43">
        <f t="shared" si="172"/>
        <v>133.99503722084367</v>
      </c>
      <c r="Z589" s="402"/>
      <c r="AA589" s="43">
        <f t="shared" si="173"/>
        <v>0</v>
      </c>
      <c r="AC589" s="402"/>
      <c r="AD589" s="43">
        <f t="shared" si="174"/>
        <v>0</v>
      </c>
      <c r="AF589" s="402"/>
      <c r="AG589" s="43">
        <f t="shared" si="175"/>
        <v>0</v>
      </c>
      <c r="AI589" s="402"/>
      <c r="AJ589" s="43">
        <f t="shared" si="176"/>
        <v>0</v>
      </c>
      <c r="AL589" s="402"/>
      <c r="AM589" s="43">
        <f t="shared" si="177"/>
        <v>0</v>
      </c>
      <c r="AO589" s="25">
        <f t="shared" si="178"/>
        <v>133.99503722084367</v>
      </c>
      <c r="AP589" s="25">
        <f t="shared" si="179"/>
        <v>0</v>
      </c>
    </row>
    <row r="590" spans="2:42" ht="15.75">
      <c r="B590" s="151" t="s">
        <v>1343</v>
      </c>
      <c r="C590" s="178" t="s">
        <v>791</v>
      </c>
      <c r="D590" s="150"/>
      <c r="E590" s="152">
        <v>2</v>
      </c>
      <c r="F590" s="156">
        <v>150</v>
      </c>
      <c r="G590" s="246">
        <f t="shared" si="168"/>
        <v>300</v>
      </c>
      <c r="H590" s="164">
        <f t="shared" si="169"/>
        <v>74.441687344913149</v>
      </c>
      <c r="I590" s="117"/>
      <c r="J590" s="56"/>
      <c r="K590" s="63"/>
      <c r="L590" s="53"/>
      <c r="M590" s="202"/>
      <c r="N590" s="219">
        <f t="shared" si="170"/>
        <v>74.441687344913149</v>
      </c>
      <c r="O590" s="144"/>
      <c r="Q590" s="9"/>
      <c r="R590" s="25"/>
      <c r="T590" s="9"/>
      <c r="U590" s="25"/>
      <c r="W590" s="402">
        <f t="shared" si="171"/>
        <v>300</v>
      </c>
      <c r="X590" s="43">
        <f t="shared" si="172"/>
        <v>74.441687344913149</v>
      </c>
      <c r="Z590" s="402"/>
      <c r="AA590" s="43">
        <f t="shared" si="173"/>
        <v>0</v>
      </c>
      <c r="AC590" s="402"/>
      <c r="AD590" s="43">
        <f t="shared" si="174"/>
        <v>0</v>
      </c>
      <c r="AF590" s="402"/>
      <c r="AG590" s="43">
        <f t="shared" si="175"/>
        <v>0</v>
      </c>
      <c r="AI590" s="402"/>
      <c r="AJ590" s="43">
        <f t="shared" si="176"/>
        <v>0</v>
      </c>
      <c r="AL590" s="402"/>
      <c r="AM590" s="43">
        <f t="shared" si="177"/>
        <v>0</v>
      </c>
      <c r="AO590" s="25">
        <f t="shared" si="178"/>
        <v>74.441687344913149</v>
      </c>
      <c r="AP590" s="25">
        <f t="shared" si="179"/>
        <v>0</v>
      </c>
    </row>
    <row r="591" spans="2:42" ht="15.75">
      <c r="B591" s="151" t="s">
        <v>1344</v>
      </c>
      <c r="C591" s="178" t="s">
        <v>1345</v>
      </c>
      <c r="D591" s="150"/>
      <c r="E591" s="152">
        <v>1</v>
      </c>
      <c r="F591" s="156">
        <v>360</v>
      </c>
      <c r="G591" s="246">
        <f t="shared" si="168"/>
        <v>360</v>
      </c>
      <c r="H591" s="164">
        <f t="shared" si="169"/>
        <v>89.330024813895776</v>
      </c>
      <c r="I591" s="117"/>
      <c r="J591" s="56"/>
      <c r="K591" s="63"/>
      <c r="L591" s="53"/>
      <c r="M591" s="202"/>
      <c r="N591" s="219">
        <f t="shared" si="170"/>
        <v>89.330024813895776</v>
      </c>
      <c r="O591" s="144"/>
      <c r="Q591" s="9"/>
      <c r="R591" s="25"/>
      <c r="T591" s="9"/>
      <c r="U591" s="25"/>
      <c r="W591" s="402">
        <f t="shared" si="171"/>
        <v>360</v>
      </c>
      <c r="X591" s="43">
        <f t="shared" si="172"/>
        <v>89.330024813895776</v>
      </c>
      <c r="Z591" s="402"/>
      <c r="AA591" s="43">
        <f t="shared" si="173"/>
        <v>0</v>
      </c>
      <c r="AC591" s="402"/>
      <c r="AD591" s="43">
        <f t="shared" si="174"/>
        <v>0</v>
      </c>
      <c r="AF591" s="402"/>
      <c r="AG591" s="43">
        <f t="shared" si="175"/>
        <v>0</v>
      </c>
      <c r="AI591" s="402"/>
      <c r="AJ591" s="43">
        <f t="shared" si="176"/>
        <v>0</v>
      </c>
      <c r="AL591" s="402"/>
      <c r="AM591" s="43">
        <f t="shared" si="177"/>
        <v>0</v>
      </c>
      <c r="AO591" s="25">
        <f t="shared" si="178"/>
        <v>89.330024813895776</v>
      </c>
      <c r="AP591" s="25">
        <f t="shared" si="179"/>
        <v>0</v>
      </c>
    </row>
    <row r="592" spans="2:42" ht="15.75">
      <c r="B592" s="151" t="s">
        <v>1346</v>
      </c>
      <c r="C592" s="178" t="s">
        <v>1347</v>
      </c>
      <c r="D592" s="150"/>
      <c r="E592" s="152">
        <v>1</v>
      </c>
      <c r="F592" s="156">
        <v>1400</v>
      </c>
      <c r="G592" s="246">
        <f t="shared" si="168"/>
        <v>1400</v>
      </c>
      <c r="H592" s="164">
        <f t="shared" si="169"/>
        <v>347.39454094292802</v>
      </c>
      <c r="I592" s="117"/>
      <c r="J592" s="56"/>
      <c r="K592" s="63"/>
      <c r="L592" s="53"/>
      <c r="M592" s="202"/>
      <c r="N592" s="219">
        <f t="shared" si="170"/>
        <v>347.39454094292802</v>
      </c>
      <c r="O592" s="144"/>
      <c r="Q592" s="9"/>
      <c r="R592" s="25"/>
      <c r="T592" s="9"/>
      <c r="U592" s="25"/>
      <c r="W592" s="402">
        <f t="shared" si="171"/>
        <v>1400</v>
      </c>
      <c r="X592" s="43">
        <f t="shared" si="172"/>
        <v>347.39454094292802</v>
      </c>
      <c r="Z592" s="402"/>
      <c r="AA592" s="43">
        <f t="shared" si="173"/>
        <v>0</v>
      </c>
      <c r="AC592" s="402"/>
      <c r="AD592" s="43">
        <f t="shared" si="174"/>
        <v>0</v>
      </c>
      <c r="AF592" s="402"/>
      <c r="AG592" s="43">
        <f t="shared" si="175"/>
        <v>0</v>
      </c>
      <c r="AI592" s="402"/>
      <c r="AJ592" s="43">
        <f t="shared" si="176"/>
        <v>0</v>
      </c>
      <c r="AL592" s="402"/>
      <c r="AM592" s="43">
        <f t="shared" si="177"/>
        <v>0</v>
      </c>
      <c r="AO592" s="25">
        <f t="shared" si="178"/>
        <v>347.39454094292802</v>
      </c>
      <c r="AP592" s="25">
        <f t="shared" si="179"/>
        <v>0</v>
      </c>
    </row>
    <row r="593" spans="1:42" ht="15.75">
      <c r="B593" s="151" t="s">
        <v>1348</v>
      </c>
      <c r="C593" s="178" t="s">
        <v>1349</v>
      </c>
      <c r="D593" s="150"/>
      <c r="E593" s="152">
        <v>10</v>
      </c>
      <c r="F593" s="156">
        <v>38</v>
      </c>
      <c r="G593" s="246">
        <f t="shared" si="168"/>
        <v>380</v>
      </c>
      <c r="H593" s="164">
        <f t="shared" si="169"/>
        <v>94.292803970223318</v>
      </c>
      <c r="I593" s="117"/>
      <c r="J593" s="56"/>
      <c r="K593" s="63"/>
      <c r="L593" s="53"/>
      <c r="M593" s="202"/>
      <c r="N593" s="219">
        <f t="shared" si="170"/>
        <v>94.292803970223318</v>
      </c>
      <c r="O593" s="144"/>
      <c r="Q593" s="9"/>
      <c r="R593" s="25"/>
      <c r="T593" s="9"/>
      <c r="U593" s="25"/>
      <c r="W593" s="402">
        <f t="shared" si="171"/>
        <v>380</v>
      </c>
      <c r="X593" s="43">
        <f t="shared" si="172"/>
        <v>94.292803970223318</v>
      </c>
      <c r="Z593" s="402"/>
      <c r="AA593" s="43">
        <f t="shared" si="173"/>
        <v>0</v>
      </c>
      <c r="AC593" s="402"/>
      <c r="AD593" s="43">
        <f t="shared" si="174"/>
        <v>0</v>
      </c>
      <c r="AF593" s="402"/>
      <c r="AG593" s="43">
        <f t="shared" si="175"/>
        <v>0</v>
      </c>
      <c r="AI593" s="402"/>
      <c r="AJ593" s="43">
        <f t="shared" si="176"/>
        <v>0</v>
      </c>
      <c r="AL593" s="402"/>
      <c r="AM593" s="43">
        <f t="shared" si="177"/>
        <v>0</v>
      </c>
      <c r="AO593" s="25">
        <f t="shared" si="178"/>
        <v>94.292803970223318</v>
      </c>
      <c r="AP593" s="25">
        <f t="shared" si="179"/>
        <v>0</v>
      </c>
    </row>
    <row r="594" spans="1:42" ht="15.75">
      <c r="B594" s="151" t="s">
        <v>1350</v>
      </c>
      <c r="C594" s="178" t="s">
        <v>1351</v>
      </c>
      <c r="D594" s="150"/>
      <c r="E594" s="152">
        <v>10</v>
      </c>
      <c r="F594" s="156">
        <v>18</v>
      </c>
      <c r="G594" s="246">
        <f t="shared" si="168"/>
        <v>180</v>
      </c>
      <c r="H594" s="164">
        <f t="shared" si="169"/>
        <v>44.665012406947888</v>
      </c>
      <c r="I594" s="117"/>
      <c r="J594" s="56"/>
      <c r="K594" s="63"/>
      <c r="L594" s="53"/>
      <c r="M594" s="202"/>
      <c r="N594" s="219">
        <f t="shared" si="170"/>
        <v>44.665012406947888</v>
      </c>
      <c r="O594" s="144"/>
      <c r="Q594" s="9"/>
      <c r="R594" s="25"/>
      <c r="T594" s="9"/>
      <c r="U594" s="25"/>
      <c r="W594" s="402">
        <f t="shared" si="171"/>
        <v>180</v>
      </c>
      <c r="X594" s="43">
        <f t="shared" si="172"/>
        <v>44.665012406947888</v>
      </c>
      <c r="Z594" s="402"/>
      <c r="AA594" s="43">
        <f t="shared" si="173"/>
        <v>0</v>
      </c>
      <c r="AC594" s="402"/>
      <c r="AD594" s="43">
        <f t="shared" si="174"/>
        <v>0</v>
      </c>
      <c r="AF594" s="402"/>
      <c r="AG594" s="43">
        <f t="shared" si="175"/>
        <v>0</v>
      </c>
      <c r="AI594" s="402"/>
      <c r="AJ594" s="43">
        <f t="shared" si="176"/>
        <v>0</v>
      </c>
      <c r="AL594" s="402"/>
      <c r="AM594" s="43">
        <f t="shared" si="177"/>
        <v>0</v>
      </c>
      <c r="AO594" s="25">
        <f t="shared" si="178"/>
        <v>44.665012406947888</v>
      </c>
      <c r="AP594" s="25">
        <f t="shared" si="179"/>
        <v>0</v>
      </c>
    </row>
    <row r="595" spans="1:42" ht="15.75">
      <c r="B595" s="151" t="s">
        <v>1352</v>
      </c>
      <c r="C595" s="178" t="s">
        <v>1353</v>
      </c>
      <c r="D595" s="150"/>
      <c r="E595" s="152">
        <v>1</v>
      </c>
      <c r="F595" s="156">
        <v>370</v>
      </c>
      <c r="G595" s="246">
        <f t="shared" si="168"/>
        <v>370</v>
      </c>
      <c r="H595" s="164">
        <f t="shared" si="169"/>
        <v>91.811414392059547</v>
      </c>
      <c r="I595" s="117"/>
      <c r="J595" s="56"/>
      <c r="K595" s="63"/>
      <c r="L595" s="53"/>
      <c r="M595" s="202"/>
      <c r="N595" s="219">
        <f t="shared" si="170"/>
        <v>91.811414392059547</v>
      </c>
      <c r="O595" s="144"/>
      <c r="Q595" s="9"/>
      <c r="R595" s="25"/>
      <c r="T595" s="9"/>
      <c r="U595" s="25"/>
      <c r="W595" s="402">
        <f t="shared" si="171"/>
        <v>370</v>
      </c>
      <c r="X595" s="43">
        <f t="shared" si="172"/>
        <v>91.811414392059547</v>
      </c>
      <c r="Z595" s="402"/>
      <c r="AA595" s="43">
        <f t="shared" si="173"/>
        <v>0</v>
      </c>
      <c r="AC595" s="402"/>
      <c r="AD595" s="43">
        <f t="shared" si="174"/>
        <v>0</v>
      </c>
      <c r="AF595" s="402"/>
      <c r="AG595" s="43">
        <f t="shared" si="175"/>
        <v>0</v>
      </c>
      <c r="AI595" s="402"/>
      <c r="AJ595" s="43">
        <f t="shared" si="176"/>
        <v>0</v>
      </c>
      <c r="AL595" s="402"/>
      <c r="AM595" s="43">
        <f t="shared" si="177"/>
        <v>0</v>
      </c>
      <c r="AO595" s="25">
        <f t="shared" si="178"/>
        <v>91.811414392059547</v>
      </c>
      <c r="AP595" s="25">
        <f t="shared" si="179"/>
        <v>0</v>
      </c>
    </row>
    <row r="596" spans="1:42" ht="15.75">
      <c r="B596" s="151" t="s">
        <v>1354</v>
      </c>
      <c r="C596" s="178" t="s">
        <v>1355</v>
      </c>
      <c r="D596" s="150"/>
      <c r="E596" s="152">
        <v>1</v>
      </c>
      <c r="F596" s="156">
        <v>360</v>
      </c>
      <c r="G596" s="246">
        <f t="shared" si="168"/>
        <v>360</v>
      </c>
      <c r="H596" s="164">
        <f t="shared" si="169"/>
        <v>89.330024813895776</v>
      </c>
      <c r="I596" s="117"/>
      <c r="J596" s="56"/>
      <c r="K596" s="63"/>
      <c r="L596" s="53"/>
      <c r="M596" s="202"/>
      <c r="N596" s="219">
        <f t="shared" si="170"/>
        <v>89.330024813895776</v>
      </c>
      <c r="O596" s="144"/>
      <c r="Q596" s="9"/>
      <c r="R596" s="25"/>
      <c r="T596" s="9"/>
      <c r="U596" s="25"/>
      <c r="W596" s="402">
        <f t="shared" si="171"/>
        <v>360</v>
      </c>
      <c r="X596" s="43">
        <f t="shared" si="172"/>
        <v>89.330024813895776</v>
      </c>
      <c r="Z596" s="402"/>
      <c r="AA596" s="43">
        <f t="shared" si="173"/>
        <v>0</v>
      </c>
      <c r="AC596" s="402"/>
      <c r="AD596" s="43">
        <f t="shared" si="174"/>
        <v>0</v>
      </c>
      <c r="AF596" s="402"/>
      <c r="AG596" s="43">
        <f t="shared" si="175"/>
        <v>0</v>
      </c>
      <c r="AI596" s="402"/>
      <c r="AJ596" s="43">
        <f t="shared" si="176"/>
        <v>0</v>
      </c>
      <c r="AL596" s="402"/>
      <c r="AM596" s="43">
        <f t="shared" si="177"/>
        <v>0</v>
      </c>
      <c r="AO596" s="25">
        <f t="shared" si="178"/>
        <v>89.330024813895776</v>
      </c>
      <c r="AP596" s="25">
        <f t="shared" si="179"/>
        <v>0</v>
      </c>
    </row>
    <row r="597" spans="1:42" ht="15.75">
      <c r="A597" s="197"/>
      <c r="B597" s="45" t="s">
        <v>1356</v>
      </c>
      <c r="C597" s="341" t="s">
        <v>1357</v>
      </c>
      <c r="D597" s="51" t="s">
        <v>400</v>
      </c>
      <c r="E597" s="51">
        <v>0.5</v>
      </c>
      <c r="F597" s="52">
        <v>3200</v>
      </c>
      <c r="G597" s="65">
        <f t="shared" si="168"/>
        <v>1600</v>
      </c>
      <c r="H597" s="249">
        <f t="shared" si="169"/>
        <v>397.02233250620344</v>
      </c>
      <c r="I597" s="51"/>
      <c r="J597" s="51"/>
      <c r="K597" s="52"/>
      <c r="L597" s="65"/>
      <c r="M597" s="65"/>
      <c r="N597" s="204">
        <f t="shared" si="170"/>
        <v>397.02233250620344</v>
      </c>
      <c r="O597" s="157"/>
      <c r="Q597" s="9"/>
      <c r="R597" s="25"/>
      <c r="T597" s="9"/>
      <c r="U597" s="25"/>
      <c r="W597" s="402">
        <f t="shared" si="171"/>
        <v>1600</v>
      </c>
      <c r="X597" s="43">
        <f t="shared" si="172"/>
        <v>397.02233250620344</v>
      </c>
      <c r="Z597" s="402"/>
      <c r="AA597" s="43">
        <f t="shared" si="173"/>
        <v>0</v>
      </c>
      <c r="AC597" s="402"/>
      <c r="AD597" s="43">
        <f t="shared" si="174"/>
        <v>0</v>
      </c>
      <c r="AF597" s="402"/>
      <c r="AG597" s="43">
        <f t="shared" si="175"/>
        <v>0</v>
      </c>
      <c r="AI597" s="402"/>
      <c r="AJ597" s="43">
        <f t="shared" si="176"/>
        <v>0</v>
      </c>
      <c r="AL597" s="402"/>
      <c r="AM597" s="43">
        <f t="shared" si="177"/>
        <v>0</v>
      </c>
      <c r="AO597" s="25">
        <f t="shared" si="178"/>
        <v>397.02233250620344</v>
      </c>
      <c r="AP597" s="25">
        <f t="shared" si="179"/>
        <v>0</v>
      </c>
    </row>
    <row r="598" spans="1:42" ht="15.75">
      <c r="B598" s="45"/>
      <c r="C598" s="240" t="s">
        <v>489</v>
      </c>
      <c r="D598" s="215" t="s">
        <v>400</v>
      </c>
      <c r="E598" s="215">
        <v>0.5</v>
      </c>
      <c r="F598" s="210">
        <f>4*20*8</f>
        <v>640</v>
      </c>
      <c r="G598" s="216">
        <f t="shared" si="168"/>
        <v>320</v>
      </c>
      <c r="H598" s="249">
        <f t="shared" si="169"/>
        <v>79.404466501240691</v>
      </c>
      <c r="I598" s="215"/>
      <c r="J598" s="215"/>
      <c r="K598" s="210"/>
      <c r="L598" s="216"/>
      <c r="M598" s="264"/>
      <c r="N598" s="218">
        <f t="shared" si="170"/>
        <v>79.404466501240691</v>
      </c>
      <c r="O598" s="157"/>
      <c r="Q598" s="9"/>
      <c r="R598" s="25"/>
      <c r="T598" s="9"/>
      <c r="U598" s="25"/>
      <c r="W598" s="402">
        <f t="shared" si="171"/>
        <v>320</v>
      </c>
      <c r="X598" s="43">
        <f t="shared" si="172"/>
        <v>79.404466501240691</v>
      </c>
      <c r="Z598" s="402"/>
      <c r="AA598" s="43">
        <f t="shared" si="173"/>
        <v>0</v>
      </c>
      <c r="AC598" s="402"/>
      <c r="AD598" s="43">
        <f t="shared" si="174"/>
        <v>0</v>
      </c>
      <c r="AF598" s="402"/>
      <c r="AG598" s="43">
        <f t="shared" si="175"/>
        <v>0</v>
      </c>
      <c r="AI598" s="402"/>
      <c r="AJ598" s="43">
        <f t="shared" si="176"/>
        <v>0</v>
      </c>
      <c r="AL598" s="402"/>
      <c r="AM598" s="43">
        <f t="shared" si="177"/>
        <v>0</v>
      </c>
      <c r="AO598" s="25">
        <f t="shared" si="178"/>
        <v>79.404466501240691</v>
      </c>
      <c r="AP598" s="25">
        <f t="shared" si="179"/>
        <v>0</v>
      </c>
    </row>
    <row r="599" spans="1:42" ht="15.75">
      <c r="B599" s="45" t="s">
        <v>1358</v>
      </c>
      <c r="C599" s="341" t="s">
        <v>1359</v>
      </c>
      <c r="D599" s="51" t="s">
        <v>604</v>
      </c>
      <c r="E599" s="51">
        <v>1.5</v>
      </c>
      <c r="F599" s="52">
        <v>75</v>
      </c>
      <c r="G599" s="65">
        <f t="shared" si="168"/>
        <v>112.5</v>
      </c>
      <c r="H599" s="249">
        <f t="shared" si="169"/>
        <v>27.915632754342429</v>
      </c>
      <c r="I599" s="51"/>
      <c r="J599" s="51"/>
      <c r="K599" s="52"/>
      <c r="L599" s="65"/>
      <c r="M599" s="65"/>
      <c r="N599" s="204">
        <f t="shared" si="170"/>
        <v>27.915632754342429</v>
      </c>
      <c r="O599" s="157"/>
      <c r="Q599" s="9"/>
      <c r="R599" s="25"/>
      <c r="T599" s="9"/>
      <c r="U599" s="25"/>
      <c r="W599" s="9"/>
      <c r="X599" s="25"/>
      <c r="Z599" s="9"/>
      <c r="AA599" s="25"/>
      <c r="AC599" s="9"/>
      <c r="AD599" s="25"/>
      <c r="AF599" s="9"/>
      <c r="AG599" s="25"/>
      <c r="AI599" s="9"/>
      <c r="AJ599" s="25"/>
      <c r="AL599" s="9"/>
      <c r="AM599" s="25"/>
      <c r="AO599" s="25">
        <f t="shared" si="178"/>
        <v>0</v>
      </c>
      <c r="AP599" s="25">
        <f t="shared" si="179"/>
        <v>27.915632754342429</v>
      </c>
    </row>
    <row r="600" spans="1:42" ht="15.75">
      <c r="B600" s="45" t="s">
        <v>1360</v>
      </c>
      <c r="C600" s="341" t="s">
        <v>1361</v>
      </c>
      <c r="D600" s="51" t="s">
        <v>604</v>
      </c>
      <c r="E600" s="51">
        <v>3</v>
      </c>
      <c r="F600" s="52">
        <v>70</v>
      </c>
      <c r="G600" s="65">
        <f t="shared" si="168"/>
        <v>210</v>
      </c>
      <c r="H600" s="249">
        <f t="shared" si="169"/>
        <v>52.109181141439201</v>
      </c>
      <c r="I600" s="51"/>
      <c r="J600" s="51"/>
      <c r="K600" s="52"/>
      <c r="L600" s="65"/>
      <c r="M600" s="65"/>
      <c r="N600" s="204">
        <f t="shared" si="170"/>
        <v>52.109181141439201</v>
      </c>
      <c r="O600" s="157"/>
      <c r="Q600" s="9"/>
      <c r="R600" s="25"/>
      <c r="T600" s="9"/>
      <c r="U600" s="25"/>
      <c r="W600" s="9"/>
      <c r="X600" s="25"/>
      <c r="Z600" s="9"/>
      <c r="AA600" s="25"/>
      <c r="AC600" s="9"/>
      <c r="AD600" s="25"/>
      <c r="AF600" s="9"/>
      <c r="AG600" s="25"/>
      <c r="AI600" s="9"/>
      <c r="AJ600" s="25"/>
      <c r="AL600" s="9"/>
      <c r="AM600" s="25"/>
      <c r="AO600" s="25">
        <f t="shared" si="178"/>
        <v>0</v>
      </c>
      <c r="AP600" s="25">
        <f t="shared" si="179"/>
        <v>52.109181141439201</v>
      </c>
    </row>
    <row r="601" spans="1:42" ht="15.75">
      <c r="B601" s="104" t="s">
        <v>1362</v>
      </c>
      <c r="C601" s="105" t="s">
        <v>1363</v>
      </c>
      <c r="D601" s="106"/>
      <c r="E601" s="106"/>
      <c r="F601" s="106"/>
      <c r="G601" s="106"/>
      <c r="H601" s="107"/>
      <c r="I601" s="107"/>
      <c r="J601" s="107"/>
      <c r="K601" s="107"/>
      <c r="L601" s="107"/>
      <c r="M601" s="107"/>
      <c r="N601" s="107"/>
      <c r="O601" s="342"/>
      <c r="Q601" s="9"/>
      <c r="R601" s="77">
        <f>SUM(R602:R607)</f>
        <v>0</v>
      </c>
      <c r="T601" s="9"/>
      <c r="U601" s="78">
        <f>SUM(U602:U607)</f>
        <v>0</v>
      </c>
      <c r="W601" s="9"/>
      <c r="X601" s="78">
        <f>SUM(X602:X607)</f>
        <v>0</v>
      </c>
      <c r="Z601" s="9"/>
      <c r="AA601" s="78">
        <f>SUM(AA602:AA607)</f>
        <v>530.76923076923072</v>
      </c>
      <c r="AC601" s="9"/>
      <c r="AD601" s="77">
        <f>SUM(AD602:AD607)</f>
        <v>0</v>
      </c>
      <c r="AF601" s="9"/>
      <c r="AG601" s="77">
        <f>SUM(AG602:AG607)</f>
        <v>0</v>
      </c>
      <c r="AI601" s="9"/>
      <c r="AJ601" s="77">
        <f>SUM(AJ602:AJ607)</f>
        <v>0</v>
      </c>
      <c r="AL601" s="9"/>
      <c r="AM601" s="77">
        <f>SUM(AM602:AM607)</f>
        <v>0</v>
      </c>
      <c r="AO601" s="78">
        <f>SUM(AO602:AO607)</f>
        <v>530.76923076923072</v>
      </c>
      <c r="AP601" s="78">
        <f>SUM(AP602:AP607)</f>
        <v>0</v>
      </c>
    </row>
    <row r="602" spans="1:42" ht="15.75">
      <c r="B602" s="45" t="s">
        <v>1364</v>
      </c>
      <c r="C602" s="343" t="s">
        <v>1365</v>
      </c>
      <c r="D602" s="150" t="s">
        <v>492</v>
      </c>
      <c r="E602" s="150">
        <v>1</v>
      </c>
      <c r="F602" s="151">
        <v>260</v>
      </c>
      <c r="G602" s="206">
        <f t="shared" ref="G602:G607" si="180">E602*F602</f>
        <v>260</v>
      </c>
      <c r="H602" s="235">
        <f t="shared" ref="H602:H607" si="181">G602/$A$5</f>
        <v>64.516129032258064</v>
      </c>
      <c r="I602" s="51"/>
      <c r="J602" s="51"/>
      <c r="K602" s="52"/>
      <c r="L602" s="65"/>
      <c r="M602" s="143"/>
      <c r="N602" s="54">
        <f t="shared" ref="N602:N609" si="182">H602+M602</f>
        <v>64.516129032258064</v>
      </c>
      <c r="O602" s="157"/>
      <c r="Q602" s="9"/>
      <c r="R602" s="25"/>
      <c r="T602" s="9"/>
      <c r="U602" s="25"/>
      <c r="W602" s="9"/>
      <c r="X602" s="25"/>
      <c r="Z602" s="9"/>
      <c r="AA602" s="109">
        <f t="shared" ref="AA602:AA607" si="183">+N602</f>
        <v>64.516129032258064</v>
      </c>
      <c r="AC602" s="9"/>
      <c r="AD602" s="25"/>
      <c r="AF602" s="9"/>
      <c r="AG602" s="25"/>
      <c r="AI602" s="9"/>
      <c r="AJ602" s="25"/>
      <c r="AL602" s="9"/>
      <c r="AM602" s="25"/>
      <c r="AO602" s="25">
        <f t="shared" ref="AO602:AO607" si="184">+R602+U602+X602+AA602+AD602+AG602+AJ602+AM602</f>
        <v>64.516129032258064</v>
      </c>
      <c r="AP602" s="25">
        <f t="shared" ref="AP602:AP607" si="185">+N602-AO602</f>
        <v>0</v>
      </c>
    </row>
    <row r="603" spans="1:42" ht="15.75">
      <c r="B603" s="45" t="s">
        <v>1366</v>
      </c>
      <c r="C603" s="343" t="s">
        <v>1367</v>
      </c>
      <c r="D603" s="150" t="s">
        <v>492</v>
      </c>
      <c r="E603" s="150">
        <v>4</v>
      </c>
      <c r="F603" s="151">
        <v>90</v>
      </c>
      <c r="G603" s="206">
        <f t="shared" si="180"/>
        <v>360</v>
      </c>
      <c r="H603" s="235">
        <f t="shared" si="181"/>
        <v>89.330024813895776</v>
      </c>
      <c r="I603" s="51"/>
      <c r="J603" s="51"/>
      <c r="K603" s="52"/>
      <c r="L603" s="65"/>
      <c r="M603" s="143"/>
      <c r="N603" s="54">
        <f t="shared" si="182"/>
        <v>89.330024813895776</v>
      </c>
      <c r="O603" s="157"/>
      <c r="Q603" s="9"/>
      <c r="R603" s="25"/>
      <c r="T603" s="9"/>
      <c r="U603" s="25"/>
      <c r="W603" s="9"/>
      <c r="X603" s="25"/>
      <c r="Z603" s="9"/>
      <c r="AA603" s="109">
        <f t="shared" si="183"/>
        <v>89.330024813895776</v>
      </c>
      <c r="AC603" s="9"/>
      <c r="AD603" s="25"/>
      <c r="AF603" s="9"/>
      <c r="AG603" s="25"/>
      <c r="AI603" s="9"/>
      <c r="AJ603" s="25"/>
      <c r="AL603" s="9"/>
      <c r="AM603" s="25"/>
      <c r="AO603" s="25">
        <f t="shared" si="184"/>
        <v>89.330024813895776</v>
      </c>
      <c r="AP603" s="25">
        <f t="shared" si="185"/>
        <v>0</v>
      </c>
    </row>
    <row r="604" spans="1:42" ht="15.75">
      <c r="B604" s="45" t="s">
        <v>1368</v>
      </c>
      <c r="C604" s="343" t="s">
        <v>1369</v>
      </c>
      <c r="D604" s="150" t="s">
        <v>492</v>
      </c>
      <c r="E604" s="150">
        <v>16</v>
      </c>
      <c r="F604" s="151">
        <v>30</v>
      </c>
      <c r="G604" s="206">
        <f t="shared" si="180"/>
        <v>480</v>
      </c>
      <c r="H604" s="235">
        <f t="shared" si="181"/>
        <v>119.10669975186103</v>
      </c>
      <c r="I604" s="51"/>
      <c r="J604" s="51"/>
      <c r="K604" s="52"/>
      <c r="L604" s="65"/>
      <c r="M604" s="143"/>
      <c r="N604" s="54">
        <f t="shared" si="182"/>
        <v>119.10669975186103</v>
      </c>
      <c r="O604" s="157"/>
      <c r="Q604" s="9"/>
      <c r="R604" s="25"/>
      <c r="T604" s="9"/>
      <c r="U604" s="25"/>
      <c r="W604" s="9"/>
      <c r="X604" s="25"/>
      <c r="Z604" s="9"/>
      <c r="AA604" s="109">
        <f t="shared" si="183"/>
        <v>119.10669975186103</v>
      </c>
      <c r="AC604" s="9"/>
      <c r="AD604" s="25"/>
      <c r="AF604" s="9"/>
      <c r="AG604" s="25"/>
      <c r="AI604" s="9"/>
      <c r="AJ604" s="25"/>
      <c r="AL604" s="9"/>
      <c r="AM604" s="25"/>
      <c r="AO604" s="25">
        <f t="shared" si="184"/>
        <v>119.10669975186103</v>
      </c>
      <c r="AP604" s="25">
        <f t="shared" si="185"/>
        <v>0</v>
      </c>
    </row>
    <row r="605" spans="1:42" ht="15.75">
      <c r="A605" s="11"/>
      <c r="B605" s="45" t="s">
        <v>1370</v>
      </c>
      <c r="C605" s="108" t="s">
        <v>1371</v>
      </c>
      <c r="D605" s="47" t="s">
        <v>492</v>
      </c>
      <c r="E605" s="47">
        <v>1</v>
      </c>
      <c r="F605" s="45">
        <v>239</v>
      </c>
      <c r="G605" s="49">
        <f t="shared" si="180"/>
        <v>239</v>
      </c>
      <c r="H605" s="202">
        <f t="shared" si="181"/>
        <v>59.305210918114142</v>
      </c>
      <c r="I605" s="51"/>
      <c r="J605" s="51"/>
      <c r="K605" s="52"/>
      <c r="L605" s="65"/>
      <c r="M605" s="143"/>
      <c r="N605" s="54">
        <f t="shared" si="182"/>
        <v>59.305210918114142</v>
      </c>
      <c r="O605" s="157"/>
      <c r="Q605" s="9"/>
      <c r="R605" s="25"/>
      <c r="T605" s="9"/>
      <c r="U605" s="25"/>
      <c r="W605" s="9"/>
      <c r="X605" s="25"/>
      <c r="Z605" s="9"/>
      <c r="AA605" s="109">
        <f t="shared" si="183"/>
        <v>59.305210918114142</v>
      </c>
      <c r="AC605" s="9"/>
      <c r="AD605" s="25"/>
      <c r="AF605" s="9"/>
      <c r="AG605" s="25"/>
      <c r="AI605" s="9"/>
      <c r="AJ605" s="25"/>
      <c r="AL605" s="9"/>
      <c r="AM605" s="25"/>
      <c r="AO605" s="25">
        <f t="shared" si="184"/>
        <v>59.305210918114142</v>
      </c>
      <c r="AP605" s="25">
        <f t="shared" si="185"/>
        <v>0</v>
      </c>
    </row>
    <row r="606" spans="1:42" ht="15.75">
      <c r="A606" s="11"/>
      <c r="B606" s="45" t="s">
        <v>1372</v>
      </c>
      <c r="C606" s="108" t="s">
        <v>1373</v>
      </c>
      <c r="D606" s="47" t="s">
        <v>492</v>
      </c>
      <c r="E606" s="47">
        <v>2</v>
      </c>
      <c r="F606" s="45">
        <v>200</v>
      </c>
      <c r="G606" s="49">
        <f t="shared" si="180"/>
        <v>400</v>
      </c>
      <c r="H606" s="202">
        <f t="shared" si="181"/>
        <v>99.25558312655086</v>
      </c>
      <c r="I606" s="51"/>
      <c r="J606" s="51"/>
      <c r="K606" s="52"/>
      <c r="L606" s="65"/>
      <c r="M606" s="143"/>
      <c r="N606" s="54">
        <f t="shared" si="182"/>
        <v>99.25558312655086</v>
      </c>
      <c r="O606" s="157"/>
      <c r="Q606" s="9"/>
      <c r="R606" s="25"/>
      <c r="T606" s="9"/>
      <c r="U606" s="25"/>
      <c r="W606" s="9"/>
      <c r="X606" s="25"/>
      <c r="Z606" s="9"/>
      <c r="AA606" s="109">
        <f t="shared" si="183"/>
        <v>99.25558312655086</v>
      </c>
      <c r="AC606" s="9"/>
      <c r="AD606" s="25"/>
      <c r="AF606" s="9"/>
      <c r="AG606" s="25"/>
      <c r="AI606" s="9"/>
      <c r="AJ606" s="25"/>
      <c r="AL606" s="9"/>
      <c r="AM606" s="25"/>
      <c r="AO606" s="25">
        <f t="shared" si="184"/>
        <v>99.25558312655086</v>
      </c>
      <c r="AP606" s="25">
        <f t="shared" si="185"/>
        <v>0</v>
      </c>
    </row>
    <row r="607" spans="1:42" ht="15.75">
      <c r="B607" s="45" t="s">
        <v>1374</v>
      </c>
      <c r="C607" s="108" t="s">
        <v>1375</v>
      </c>
      <c r="D607" s="47" t="s">
        <v>492</v>
      </c>
      <c r="E607" s="47">
        <v>2</v>
      </c>
      <c r="F607" s="45">
        <v>200</v>
      </c>
      <c r="G607" s="49">
        <f t="shared" si="180"/>
        <v>400</v>
      </c>
      <c r="H607" s="202">
        <f t="shared" si="181"/>
        <v>99.25558312655086</v>
      </c>
      <c r="I607" s="51"/>
      <c r="J607" s="51"/>
      <c r="K607" s="52"/>
      <c r="L607" s="65"/>
      <c r="M607" s="143"/>
      <c r="N607" s="54">
        <f t="shared" si="182"/>
        <v>99.25558312655086</v>
      </c>
      <c r="O607" s="157"/>
      <c r="Q607" s="9"/>
      <c r="R607" s="25"/>
      <c r="T607" s="9"/>
      <c r="U607" s="25"/>
      <c r="W607" s="9"/>
      <c r="X607" s="25"/>
      <c r="Z607" s="9"/>
      <c r="AA607" s="109">
        <f t="shared" si="183"/>
        <v>99.25558312655086</v>
      </c>
      <c r="AC607" s="9"/>
      <c r="AD607" s="25"/>
      <c r="AF607" s="9"/>
      <c r="AG607" s="25"/>
      <c r="AI607" s="9"/>
      <c r="AJ607" s="25"/>
      <c r="AL607" s="9"/>
      <c r="AM607" s="25"/>
      <c r="AO607" s="25">
        <f t="shared" si="184"/>
        <v>99.25558312655086</v>
      </c>
      <c r="AP607" s="25">
        <f t="shared" si="185"/>
        <v>0</v>
      </c>
    </row>
    <row r="608" spans="1:42" ht="15.75">
      <c r="B608" s="75" t="s">
        <v>1376</v>
      </c>
      <c r="C608" s="95" t="s">
        <v>1377</v>
      </c>
      <c r="D608" s="110"/>
      <c r="E608" s="110"/>
      <c r="F608" s="110"/>
      <c r="G608" s="110"/>
      <c r="H608" s="261"/>
      <c r="I608" s="110"/>
      <c r="J608" s="110"/>
      <c r="K608" s="110"/>
      <c r="L608" s="110"/>
      <c r="M608" s="110"/>
      <c r="N608" s="110">
        <f t="shared" si="182"/>
        <v>0</v>
      </c>
      <c r="O608" s="260"/>
      <c r="Q608" s="9"/>
      <c r="R608" s="77">
        <f>+R609</f>
        <v>0</v>
      </c>
      <c r="T608" s="9"/>
      <c r="U608" s="78">
        <f>+U609</f>
        <v>0</v>
      </c>
      <c r="W608" s="9"/>
      <c r="X608" s="78">
        <f>+X609</f>
        <v>0</v>
      </c>
      <c r="Z608" s="9"/>
      <c r="AA608" s="78">
        <f>+AA609</f>
        <v>86.848635235732004</v>
      </c>
      <c r="AC608" s="9"/>
      <c r="AD608" s="77">
        <f>+AD609</f>
        <v>260.54590570719603</v>
      </c>
      <c r="AF608" s="9"/>
      <c r="AG608" s="77">
        <f>+AG609</f>
        <v>260.54590570719603</v>
      </c>
      <c r="AI608" s="9"/>
      <c r="AJ608" s="77">
        <f>+AJ609</f>
        <v>260.54590570719603</v>
      </c>
      <c r="AL608" s="9"/>
      <c r="AM608" s="77">
        <f>+AM609</f>
        <v>260.54590570719603</v>
      </c>
      <c r="AO608" s="78">
        <f>+AO609</f>
        <v>1129.0322580645161</v>
      </c>
      <c r="AP608" s="78">
        <f>+AP609</f>
        <v>3778.1295456490116</v>
      </c>
    </row>
    <row r="609" spans="2:43" ht="15.75">
      <c r="B609" s="52" t="s">
        <v>1378</v>
      </c>
      <c r="C609" s="94" t="s">
        <v>1379</v>
      </c>
      <c r="D609" s="56"/>
      <c r="E609" s="56"/>
      <c r="F609" s="63"/>
      <c r="G609" s="90"/>
      <c r="H609" s="344"/>
      <c r="I609" s="63" t="s">
        <v>400</v>
      </c>
      <c r="J609" s="63">
        <v>10</v>
      </c>
      <c r="K609" s="345">
        <v>1850</v>
      </c>
      <c r="L609" s="65">
        <f>J609*K609</f>
        <v>18500</v>
      </c>
      <c r="M609" s="217">
        <f>L609/3.77</f>
        <v>4907.1618037135277</v>
      </c>
      <c r="N609" s="204">
        <f t="shared" si="182"/>
        <v>4907.1618037135277</v>
      </c>
      <c r="O609" s="144"/>
      <c r="Q609" s="9"/>
      <c r="R609" s="25"/>
      <c r="T609" s="9"/>
      <c r="U609" s="25"/>
      <c r="W609" s="9"/>
      <c r="X609" s="25"/>
      <c r="Z609" s="9">
        <v>350</v>
      </c>
      <c r="AA609" s="43">
        <f>+Z609/$A$5</f>
        <v>86.848635235732004</v>
      </c>
      <c r="AC609" s="9">
        <f>350*3</f>
        <v>1050</v>
      </c>
      <c r="AD609" s="43">
        <f>+AC609/$A$5</f>
        <v>260.54590570719603</v>
      </c>
      <c r="AF609" s="9">
        <f>350*3</f>
        <v>1050</v>
      </c>
      <c r="AG609" s="43">
        <f>+AF609/$A$5</f>
        <v>260.54590570719603</v>
      </c>
      <c r="AI609" s="9">
        <f>350*3</f>
        <v>1050</v>
      </c>
      <c r="AJ609" s="43">
        <f>+AI609/$A$5</f>
        <v>260.54590570719603</v>
      </c>
      <c r="AL609" s="9">
        <f>350*3</f>
        <v>1050</v>
      </c>
      <c r="AM609" s="43">
        <f>+AL609/$A$5</f>
        <v>260.54590570719603</v>
      </c>
      <c r="AO609" s="25">
        <f>+R609+U609+X609+AA609+AD609+AG609+AJ609+AM609</f>
        <v>1129.0322580645161</v>
      </c>
      <c r="AP609" s="25">
        <f>+N609-AO609</f>
        <v>3778.1295456490116</v>
      </c>
      <c r="AQ609" t="s">
        <v>1433</v>
      </c>
    </row>
    <row r="610" spans="2:43" ht="15.75">
      <c r="B610" s="75" t="s">
        <v>1380</v>
      </c>
      <c r="C610" s="95" t="s">
        <v>1381</v>
      </c>
      <c r="D610" s="110"/>
      <c r="E610" s="110"/>
      <c r="F610" s="110"/>
      <c r="G610" s="110"/>
      <c r="H610" s="110"/>
      <c r="I610" s="110"/>
      <c r="J610" s="110"/>
      <c r="K610" s="110"/>
      <c r="L610" s="110"/>
      <c r="M610" s="110"/>
      <c r="N610" s="110"/>
      <c r="O610" s="260"/>
      <c r="Q610" s="9"/>
      <c r="R610" s="77">
        <f>+R611</f>
        <v>0</v>
      </c>
      <c r="T610" s="9"/>
      <c r="U610" s="78">
        <f>+U611</f>
        <v>0</v>
      </c>
      <c r="W610" s="9"/>
      <c r="X610" s="78">
        <f>+X611</f>
        <v>0</v>
      </c>
      <c r="Z610" s="9"/>
      <c r="AA610" s="78">
        <f>+AA611</f>
        <v>0</v>
      </c>
      <c r="AC610" s="9"/>
      <c r="AD610" s="77">
        <f>+AD611</f>
        <v>0</v>
      </c>
      <c r="AF610" s="9"/>
      <c r="AG610" s="77">
        <f>+AG611</f>
        <v>0</v>
      </c>
      <c r="AI610" s="9"/>
      <c r="AJ610" s="77">
        <f>+AJ611</f>
        <v>0</v>
      </c>
      <c r="AL610" s="9"/>
      <c r="AM610" s="77">
        <f>+AM611</f>
        <v>0</v>
      </c>
      <c r="AO610" s="78">
        <f>+AO611</f>
        <v>0</v>
      </c>
      <c r="AP610" s="78">
        <f>+AP611</f>
        <v>0</v>
      </c>
    </row>
    <row r="611" spans="2:43" ht="15.75">
      <c r="B611" s="52" t="s">
        <v>395</v>
      </c>
      <c r="C611" s="61"/>
      <c r="D611" s="51"/>
      <c r="E611" s="51"/>
      <c r="F611" s="52"/>
      <c r="G611" s="65"/>
      <c r="H611" s="346"/>
      <c r="I611" s="52"/>
      <c r="J611" s="52"/>
      <c r="K611" s="52"/>
      <c r="L611" s="65"/>
      <c r="M611" s="347"/>
      <c r="N611" s="204"/>
      <c r="O611" s="283"/>
      <c r="Q611" s="9"/>
      <c r="R611" s="25"/>
      <c r="T611" s="9"/>
      <c r="U611" s="25"/>
      <c r="W611" s="9"/>
      <c r="X611" s="25"/>
      <c r="Z611" s="9"/>
      <c r="AA611" s="25"/>
      <c r="AC611" s="9"/>
      <c r="AD611" s="25"/>
      <c r="AF611" s="9"/>
      <c r="AG611" s="25"/>
      <c r="AI611" s="9"/>
      <c r="AJ611" s="25"/>
      <c r="AL611" s="9"/>
      <c r="AM611" s="25"/>
      <c r="AO611" s="25"/>
      <c r="AP611" s="25"/>
    </row>
    <row r="612" spans="2:43" ht="20.25" customHeight="1">
      <c r="B612" s="1234" t="s">
        <v>1382</v>
      </c>
      <c r="C612" s="1234"/>
      <c r="D612" s="1235" t="s">
        <v>475</v>
      </c>
      <c r="E612" s="1235"/>
      <c r="F612" s="1235"/>
      <c r="G612" s="82">
        <f>SUM(G467:G611)</f>
        <v>68565.650000000009</v>
      </c>
      <c r="H612" s="99">
        <f>SUM(H467:H611)</f>
        <v>17013.808933002496</v>
      </c>
      <c r="I612" s="1235" t="s">
        <v>476</v>
      </c>
      <c r="J612" s="1235"/>
      <c r="K612" s="1235"/>
      <c r="L612" s="82">
        <f>SUM(L468:L611)</f>
        <v>18500</v>
      </c>
      <c r="M612" s="191">
        <f>SUM(M468:M611)</f>
        <v>4907.1618037135277</v>
      </c>
      <c r="N612" s="99">
        <f>SUM(N468:N611)</f>
        <v>21920.970736716023</v>
      </c>
      <c r="O612" s="192">
        <f>N612/N628</f>
        <v>0.14051991355460475</v>
      </c>
      <c r="Q612" s="9"/>
      <c r="R612" s="103">
        <f>+R610+R608+R601+R466</f>
        <v>0</v>
      </c>
      <c r="T612" s="9"/>
      <c r="U612" s="103">
        <f>+U610+U608+U601+U466</f>
        <v>0</v>
      </c>
      <c r="W612" s="9"/>
      <c r="X612" s="103">
        <f>+X610+X608+X601+X466</f>
        <v>14565.545905707197</v>
      </c>
      <c r="Z612" s="9"/>
      <c r="AA612" s="103">
        <f>+AA610+AA608+AA601+AA466</f>
        <v>617.61786600496271</v>
      </c>
      <c r="AC612" s="9"/>
      <c r="AD612" s="103">
        <f>+AD610+AD608+AD601+AD466</f>
        <v>260.54590570719603</v>
      </c>
      <c r="AF612" s="9"/>
      <c r="AG612" s="103">
        <f>+AG610+AG608+AG601+AG466</f>
        <v>260.54590570719603</v>
      </c>
      <c r="AI612" s="9"/>
      <c r="AJ612" s="103">
        <f>+AJ610+AJ608+AJ601+AJ466</f>
        <v>260.54590570719603</v>
      </c>
      <c r="AL612" s="9"/>
      <c r="AM612" s="103">
        <f>+AM610+AM608+AM601+AM466</f>
        <v>260.54590570719603</v>
      </c>
      <c r="AO612" s="103">
        <f>+AO610+AO608+AO601+AO466</f>
        <v>16225.347394540944</v>
      </c>
      <c r="AP612" s="103">
        <f>+AP610+AP608+AP601+AP466</f>
        <v>880.48686574826752</v>
      </c>
      <c r="AQ612" s="395">
        <f>+AO612+AP612-N612</f>
        <v>-4815.136476426811</v>
      </c>
    </row>
    <row r="613" spans="2:43" ht="36" customHeight="1">
      <c r="B613" s="1240" t="s">
        <v>1383</v>
      </c>
      <c r="C613" s="1240"/>
      <c r="D613" s="1241" t="s">
        <v>475</v>
      </c>
      <c r="E613" s="1241"/>
      <c r="F613" s="1241"/>
      <c r="G613" s="119">
        <f>G612+G464+G438+G54</f>
        <v>203003.15000000002</v>
      </c>
      <c r="H613" s="120">
        <f>H612+H464+H438+H54</f>
        <v>66020.990074441725</v>
      </c>
      <c r="I613" s="1241" t="s">
        <v>476</v>
      </c>
      <c r="J613" s="1241"/>
      <c r="K613" s="1241"/>
      <c r="L613" s="119">
        <f>L612+L464+L438+L54</f>
        <v>238862.9</v>
      </c>
      <c r="M613" s="120">
        <f>M612+M464+M438+M54</f>
        <v>77489.23076923078</v>
      </c>
      <c r="N613" s="353">
        <f>H613+M613</f>
        <v>143510.22084367252</v>
      </c>
      <c r="O613" s="354">
        <f>N613/N628</f>
        <v>0.91994301116320787</v>
      </c>
      <c r="Q613" s="9"/>
      <c r="R613" s="121">
        <f>+R612+R54+R438+R464</f>
        <v>5372.5189578163772</v>
      </c>
      <c r="T613" s="9"/>
      <c r="U613" s="121">
        <f>+U612+U54+U438+U464</f>
        <v>14142.343151364765</v>
      </c>
      <c r="W613" s="9"/>
      <c r="X613" s="121">
        <f>+X612+X54+X438+X464</f>
        <v>29393.744416873451</v>
      </c>
      <c r="Z613" s="9"/>
      <c r="AA613" s="121">
        <f>+AA612+AA54+AA438+AA464</f>
        <v>4871.751861042183</v>
      </c>
      <c r="AC613" s="9"/>
      <c r="AD613" s="121">
        <f>+AD612+AD54+AD438+AD464</f>
        <v>4812.4466501240686</v>
      </c>
      <c r="AF613" s="9"/>
      <c r="AG613" s="121">
        <f>+AG612+AG54+AG438+AG464</f>
        <v>260.54590570719603</v>
      </c>
      <c r="AI613" s="9"/>
      <c r="AJ613" s="121">
        <f>+AJ612+AJ54+AJ438+AJ464</f>
        <v>260.54590570719603</v>
      </c>
      <c r="AL613" s="9"/>
      <c r="AM613" s="121">
        <f>+AM612+AM54+AM438+AM464</f>
        <v>260.54590570719603</v>
      </c>
      <c r="AO613" s="121">
        <f>+AO612+AO54+AO438+AO464</f>
        <v>62947.643746898262</v>
      </c>
      <c r="AP613" s="121">
        <f>+AP612+AP54+AP438+AP464</f>
        <v>52320.394671857619</v>
      </c>
      <c r="AQ613" s="395">
        <f>+AO613+AP613-N613</f>
        <v>-28242.182424916638</v>
      </c>
    </row>
    <row r="614" spans="2:43" ht="20.25" customHeight="1">
      <c r="B614" s="1242" t="s">
        <v>1384</v>
      </c>
      <c r="C614" s="1242"/>
      <c r="D614" s="1242"/>
      <c r="E614" s="1242"/>
      <c r="F614" s="1242"/>
      <c r="G614" s="1242"/>
      <c r="H614" s="1242"/>
      <c r="I614" s="1242"/>
      <c r="J614" s="1242"/>
      <c r="K614" s="1242"/>
      <c r="L614" s="1242"/>
      <c r="M614" s="1242"/>
      <c r="N614" s="1242"/>
      <c r="O614" s="1242"/>
      <c r="Q614" s="9"/>
      <c r="R614" s="25"/>
      <c r="T614" s="9"/>
      <c r="U614" s="25"/>
      <c r="W614" s="9"/>
      <c r="X614" s="25"/>
      <c r="Z614" s="9"/>
      <c r="AA614" s="25"/>
      <c r="AC614" s="9"/>
      <c r="AD614" s="25"/>
      <c r="AF614" s="9"/>
      <c r="AG614" s="25"/>
      <c r="AI614" s="9"/>
      <c r="AJ614" s="25"/>
      <c r="AL614" s="9"/>
      <c r="AM614" s="25"/>
      <c r="AO614" s="25"/>
      <c r="AP614" s="25"/>
      <c r="AQ614" s="11">
        <f>+AQ613+N631</f>
        <v>-6.9121597334742546E-11</v>
      </c>
    </row>
    <row r="615" spans="2:43" ht="15.75">
      <c r="B615" s="26" t="s">
        <v>1385</v>
      </c>
      <c r="C615" s="1238" t="s">
        <v>1386</v>
      </c>
      <c r="D615" s="1238"/>
      <c r="E615" s="1238"/>
      <c r="F615" s="1238"/>
      <c r="G615" s="1238"/>
      <c r="H615" s="1238"/>
      <c r="I615" s="1238"/>
      <c r="J615" s="1238"/>
      <c r="K615" s="1238"/>
      <c r="L615" s="1238"/>
      <c r="M615" s="1238"/>
      <c r="N615" s="1238"/>
      <c r="O615" s="1238"/>
      <c r="Q615" s="9"/>
      <c r="R615" s="25"/>
      <c r="T615" s="9"/>
      <c r="U615" s="25"/>
      <c r="W615" s="9"/>
      <c r="X615" s="25"/>
      <c r="Z615" s="9"/>
      <c r="AA615" s="25"/>
      <c r="AC615" s="9"/>
      <c r="AD615" s="25"/>
      <c r="AF615" s="9"/>
      <c r="AG615" s="25"/>
      <c r="AI615" s="9"/>
      <c r="AJ615" s="25"/>
      <c r="AL615" s="9"/>
      <c r="AM615" s="25"/>
      <c r="AO615" s="25"/>
      <c r="AP615" s="25"/>
    </row>
    <row r="616" spans="2:43" ht="15.75">
      <c r="B616" s="122" t="s">
        <v>214</v>
      </c>
      <c r="C616" s="343" t="s">
        <v>1387</v>
      </c>
      <c r="D616" s="150" t="s">
        <v>400</v>
      </c>
      <c r="E616" s="212">
        <v>8</v>
      </c>
      <c r="F616" s="151">
        <v>255</v>
      </c>
      <c r="G616" s="280"/>
      <c r="H616" s="153">
        <f>E616*F616</f>
        <v>2040</v>
      </c>
      <c r="I616" s="151" t="s">
        <v>400</v>
      </c>
      <c r="J616" s="175">
        <v>13</v>
      </c>
      <c r="K616" s="151">
        <v>255</v>
      </c>
      <c r="L616" s="172"/>
      <c r="M616" s="209">
        <f>J616*K616</f>
        <v>3315</v>
      </c>
      <c r="N616" s="154">
        <f>M616+H616</f>
        <v>5355</v>
      </c>
      <c r="O616" s="360"/>
      <c r="Q616" s="9"/>
      <c r="R616" s="25">
        <f>+K616*2</f>
        <v>510</v>
      </c>
      <c r="T616" s="9"/>
      <c r="U616" s="25">
        <f>+F616*3</f>
        <v>765</v>
      </c>
      <c r="W616" s="9"/>
      <c r="X616" s="25">
        <f>+F616*2</f>
        <v>510</v>
      </c>
      <c r="Z616" s="9"/>
      <c r="AA616" s="25"/>
      <c r="AC616" s="9"/>
      <c r="AD616" s="25"/>
      <c r="AF616" s="9"/>
      <c r="AG616" s="25"/>
      <c r="AI616" s="9"/>
      <c r="AJ616" s="25"/>
      <c r="AL616" s="9"/>
      <c r="AM616" s="25"/>
      <c r="AO616" s="25">
        <f>+R616+U616+X616+AA616+AD616+AG616+AJ616+AM616</f>
        <v>1785</v>
      </c>
      <c r="AP616" s="25">
        <f>+N616-AO616</f>
        <v>3570</v>
      </c>
    </row>
    <row r="617" spans="2:43" ht="15.75">
      <c r="B617" s="1234" t="s">
        <v>1388</v>
      </c>
      <c r="C617" s="1234"/>
      <c r="D617" s="1235" t="s">
        <v>475</v>
      </c>
      <c r="E617" s="1235"/>
      <c r="F617" s="1235"/>
      <c r="G617" s="82">
        <f>SUM(G615:G616)</f>
        <v>0</v>
      </c>
      <c r="H617" s="118">
        <f>SUM(H616:H616)</f>
        <v>2040</v>
      </c>
      <c r="I617" s="1235" t="s">
        <v>476</v>
      </c>
      <c r="J617" s="1235"/>
      <c r="K617" s="1235"/>
      <c r="L617" s="82">
        <f>SUM(L615:L616)</f>
        <v>0</v>
      </c>
      <c r="M617" s="191">
        <f>SUM(M616:M616)</f>
        <v>3315</v>
      </c>
      <c r="N617" s="99">
        <f>SUM(N616:N616)</f>
        <v>5355</v>
      </c>
      <c r="O617" s="192">
        <f>N617/N628</f>
        <v>3.4327135696803457E-2</v>
      </c>
      <c r="Q617" s="9"/>
      <c r="R617" s="84">
        <f>+R616</f>
        <v>510</v>
      </c>
      <c r="T617" s="9"/>
      <c r="U617" s="84">
        <f>+U616</f>
        <v>765</v>
      </c>
      <c r="W617" s="9"/>
      <c r="X617" s="84">
        <f>+X616</f>
        <v>510</v>
      </c>
      <c r="Z617" s="9"/>
      <c r="AA617" s="84">
        <f>+AA616</f>
        <v>0</v>
      </c>
      <c r="AC617" s="9"/>
      <c r="AD617" s="84">
        <f>+AD616</f>
        <v>0</v>
      </c>
      <c r="AF617" s="9"/>
      <c r="AG617" s="84">
        <f>+AG616</f>
        <v>0</v>
      </c>
      <c r="AI617" s="9"/>
      <c r="AJ617" s="84">
        <f>+AJ616</f>
        <v>0</v>
      </c>
      <c r="AL617" s="9"/>
      <c r="AM617" s="84">
        <f>+AM616</f>
        <v>0</v>
      </c>
      <c r="AO617" s="84">
        <f>+AO616</f>
        <v>1785</v>
      </c>
      <c r="AP617" s="84">
        <f>+AP616</f>
        <v>3570</v>
      </c>
      <c r="AQ617" s="395">
        <f>+AO617+AP617-N617</f>
        <v>0</v>
      </c>
    </row>
    <row r="618" spans="2:43" ht="15.75">
      <c r="B618" s="26" t="s">
        <v>215</v>
      </c>
      <c r="C618" s="1238" t="s">
        <v>1389</v>
      </c>
      <c r="D618" s="1238"/>
      <c r="E618" s="1238"/>
      <c r="F618" s="1238"/>
      <c r="G618" s="1238"/>
      <c r="H618" s="1238"/>
      <c r="I618" s="1238"/>
      <c r="J618" s="1238"/>
      <c r="K618" s="1238"/>
      <c r="L618" s="1238"/>
      <c r="M618" s="1238"/>
      <c r="N618" s="1238"/>
      <c r="O618" s="1238"/>
      <c r="Q618" s="9"/>
      <c r="R618" s="25"/>
      <c r="T618" s="9"/>
      <c r="U618" s="25"/>
      <c r="W618" s="9"/>
      <c r="X618" s="25"/>
      <c r="Z618" s="9"/>
      <c r="AA618" s="25"/>
      <c r="AC618" s="9"/>
      <c r="AD618" s="25"/>
      <c r="AF618" s="9"/>
      <c r="AG618" s="25"/>
      <c r="AI618" s="9"/>
      <c r="AJ618" s="25"/>
      <c r="AL618" s="9"/>
      <c r="AM618" s="25"/>
      <c r="AO618" s="25">
        <f t="shared" ref="AO618:AO624" si="186">+R618+U618+X618+AA618+AD618+AG618+AJ618+AM618</f>
        <v>0</v>
      </c>
      <c r="AP618" s="25">
        <f t="shared" ref="AP618:AP624" si="187">+N618-AO618</f>
        <v>0</v>
      </c>
    </row>
    <row r="619" spans="2:43" ht="15.75">
      <c r="B619" s="52" t="s">
        <v>1390</v>
      </c>
      <c r="C619" s="361" t="s">
        <v>1391</v>
      </c>
      <c r="D619" s="51" t="s">
        <v>400</v>
      </c>
      <c r="E619" s="215">
        <v>9</v>
      </c>
      <c r="F619" s="52">
        <v>52.78</v>
      </c>
      <c r="G619" s="53">
        <f t="shared" ref="G619:G624" si="188">E619*F619</f>
        <v>475.02</v>
      </c>
      <c r="H619" s="202">
        <f t="shared" ref="H619:H624" si="189">G619/$A$5</f>
        <v>117.87096774193547</v>
      </c>
      <c r="I619" s="51" t="s">
        <v>400</v>
      </c>
      <c r="J619" s="51">
        <v>12</v>
      </c>
      <c r="K619" s="52">
        <v>52.78</v>
      </c>
      <c r="L619" s="65">
        <f>J619*K619</f>
        <v>633.36</v>
      </c>
      <c r="M619" s="143">
        <f>L619/$A$5</f>
        <v>157.16129032258064</v>
      </c>
      <c r="N619" s="54">
        <f>H619+M619</f>
        <v>275.0322580645161</v>
      </c>
      <c r="O619" s="157"/>
      <c r="Q619" s="9"/>
      <c r="R619" s="43">
        <v>47.38</v>
      </c>
      <c r="T619" s="9">
        <f>+F619*3</f>
        <v>158.34</v>
      </c>
      <c r="U619" s="43">
        <f>+T619/$A$5</f>
        <v>39.29032258064516</v>
      </c>
      <c r="W619" s="9"/>
      <c r="X619" s="43">
        <f>+F619*2</f>
        <v>105.56</v>
      </c>
      <c r="Z619" s="9"/>
      <c r="AA619" s="43"/>
      <c r="AC619" s="9"/>
      <c r="AD619" s="43"/>
      <c r="AF619" s="9"/>
      <c r="AG619" s="43"/>
      <c r="AI619" s="9"/>
      <c r="AJ619" s="43"/>
      <c r="AL619" s="9"/>
      <c r="AM619" s="43"/>
      <c r="AO619" s="25">
        <f t="shared" si="186"/>
        <v>192.23032258064518</v>
      </c>
      <c r="AP619" s="25">
        <f t="shared" si="187"/>
        <v>82.801935483870921</v>
      </c>
    </row>
    <row r="620" spans="2:43" ht="15.75">
      <c r="B620" s="156" t="s">
        <v>1392</v>
      </c>
      <c r="C620" s="362" t="s">
        <v>1393</v>
      </c>
      <c r="D620" s="152" t="s">
        <v>400</v>
      </c>
      <c r="E620" s="212">
        <v>8</v>
      </c>
      <c r="F620" s="156">
        <v>110</v>
      </c>
      <c r="G620" s="208">
        <f t="shared" si="188"/>
        <v>880</v>
      </c>
      <c r="H620" s="235">
        <f t="shared" si="189"/>
        <v>218.36228287841189</v>
      </c>
      <c r="I620" s="152" t="s">
        <v>400</v>
      </c>
      <c r="J620" s="212">
        <v>12</v>
      </c>
      <c r="K620" s="156">
        <v>110</v>
      </c>
      <c r="L620" s="250">
        <f>J620*K620</f>
        <v>1320</v>
      </c>
      <c r="M620" s="363">
        <f>L620/$A$5</f>
        <v>327.54342431761785</v>
      </c>
      <c r="N620" s="154">
        <f>H620+M620</f>
        <v>545.90570719602977</v>
      </c>
      <c r="O620" s="157"/>
      <c r="Q620" s="9"/>
      <c r="R620" s="43"/>
      <c r="T620" s="9">
        <f>+F620*5</f>
        <v>550</v>
      </c>
      <c r="U620" s="43">
        <f>+T620/$A$5</f>
        <v>136.47642679900744</v>
      </c>
      <c r="W620" s="9"/>
      <c r="X620" s="43">
        <f>+W620/$A$5</f>
        <v>0</v>
      </c>
      <c r="Z620" s="9"/>
      <c r="AA620" s="43">
        <f>+Z620/$A$5</f>
        <v>0</v>
      </c>
      <c r="AC620" s="9"/>
      <c r="AD620" s="43">
        <f>+AC620/$A$5</f>
        <v>0</v>
      </c>
      <c r="AF620" s="9"/>
      <c r="AG620" s="43">
        <f>+AF620/$A$5</f>
        <v>0</v>
      </c>
      <c r="AI620" s="9"/>
      <c r="AJ620" s="43">
        <f>+AI620/$A$5</f>
        <v>0</v>
      </c>
      <c r="AL620" s="9"/>
      <c r="AM620" s="43">
        <f>+AL620/$A$5</f>
        <v>0</v>
      </c>
      <c r="AO620" s="25">
        <f t="shared" si="186"/>
        <v>136.47642679900744</v>
      </c>
      <c r="AP620" s="25">
        <f t="shared" si="187"/>
        <v>409.42928039702235</v>
      </c>
    </row>
    <row r="621" spans="2:43" ht="15.75">
      <c r="B621" s="156" t="s">
        <v>1394</v>
      </c>
      <c r="C621" s="362" t="s">
        <v>1395</v>
      </c>
      <c r="D621" s="152" t="s">
        <v>1396</v>
      </c>
      <c r="E621" s="152">
        <v>1</v>
      </c>
      <c r="F621" s="156">
        <v>591</v>
      </c>
      <c r="G621" s="208">
        <f t="shared" si="188"/>
        <v>591</v>
      </c>
      <c r="H621" s="235">
        <f t="shared" si="189"/>
        <v>146.65012406947889</v>
      </c>
      <c r="I621" s="152"/>
      <c r="J621" s="152"/>
      <c r="K621" s="156"/>
      <c r="L621" s="250"/>
      <c r="M621" s="363">
        <f>L621/$A$5</f>
        <v>0</v>
      </c>
      <c r="N621" s="154">
        <f>H621+M621</f>
        <v>146.65012406947889</v>
      </c>
      <c r="O621" s="157"/>
      <c r="P621" s="11"/>
      <c r="Q621" s="9"/>
      <c r="R621" s="43">
        <v>27.5</v>
      </c>
      <c r="S621" s="11"/>
      <c r="T621" s="9">
        <v>120</v>
      </c>
      <c r="U621" s="43">
        <f>+T621/$A$5</f>
        <v>29.776674937965257</v>
      </c>
      <c r="W621" s="9"/>
      <c r="X621" s="43">
        <f>+W621/$A$5</f>
        <v>0</v>
      </c>
      <c r="Z621" s="9"/>
      <c r="AA621" s="43">
        <f>+Z621/$A$5</f>
        <v>0</v>
      </c>
      <c r="AC621" s="9"/>
      <c r="AD621" s="43">
        <f>+AC621/$A$5</f>
        <v>0</v>
      </c>
      <c r="AF621" s="9"/>
      <c r="AG621" s="43">
        <f>+AF621/$A$5</f>
        <v>0</v>
      </c>
      <c r="AI621" s="9"/>
      <c r="AJ621" s="43">
        <f>+AI621/$A$5</f>
        <v>0</v>
      </c>
      <c r="AL621" s="9"/>
      <c r="AM621" s="43">
        <f>+AL621/$A$5</f>
        <v>0</v>
      </c>
      <c r="AO621" s="25">
        <f t="shared" si="186"/>
        <v>57.276674937965254</v>
      </c>
      <c r="AP621" s="25">
        <f t="shared" si="187"/>
        <v>89.373449131513638</v>
      </c>
    </row>
    <row r="622" spans="2:43" ht="15.75">
      <c r="B622" s="156" t="s">
        <v>1397</v>
      </c>
      <c r="C622" s="362" t="s">
        <v>1398</v>
      </c>
      <c r="D622" s="152" t="s">
        <v>1399</v>
      </c>
      <c r="E622" s="152">
        <v>1</v>
      </c>
      <c r="F622" s="156">
        <v>205</v>
      </c>
      <c r="G622" s="208">
        <f t="shared" si="188"/>
        <v>205</v>
      </c>
      <c r="H622" s="235">
        <f t="shared" si="189"/>
        <v>50.868486352357316</v>
      </c>
      <c r="I622" s="152" t="s">
        <v>1399</v>
      </c>
      <c r="J622" s="364">
        <v>2</v>
      </c>
      <c r="K622" s="156">
        <v>205</v>
      </c>
      <c r="L622" s="250">
        <f>J622*K622</f>
        <v>410</v>
      </c>
      <c r="M622" s="363">
        <f>L622/$A$5</f>
        <v>101.73697270471463</v>
      </c>
      <c r="N622" s="154">
        <f>H622+M622</f>
        <v>152.60545905707195</v>
      </c>
      <c r="O622" s="157"/>
      <c r="Q622" s="9"/>
      <c r="R622" s="25"/>
      <c r="T622" s="9"/>
      <c r="U622" s="25"/>
      <c r="W622" s="9"/>
      <c r="X622" s="25"/>
      <c r="Z622" s="9"/>
      <c r="AA622" s="25"/>
      <c r="AC622" s="9"/>
      <c r="AD622" s="25"/>
      <c r="AF622" s="9"/>
      <c r="AG622" s="25"/>
      <c r="AI622" s="9"/>
      <c r="AJ622" s="25"/>
      <c r="AL622" s="9"/>
      <c r="AM622" s="25"/>
      <c r="AO622" s="25">
        <f t="shared" si="186"/>
        <v>0</v>
      </c>
      <c r="AP622" s="25">
        <f t="shared" si="187"/>
        <v>152.60545905707195</v>
      </c>
    </row>
    <row r="623" spans="2:43" ht="15.75">
      <c r="B623" s="156" t="s">
        <v>1400</v>
      </c>
      <c r="C623" s="362" t="s">
        <v>1401</v>
      </c>
      <c r="D623" s="152" t="s">
        <v>408</v>
      </c>
      <c r="E623" s="152">
        <v>1</v>
      </c>
      <c r="F623" s="365">
        <v>15269.68</v>
      </c>
      <c r="G623" s="208">
        <f t="shared" si="188"/>
        <v>15269.68</v>
      </c>
      <c r="H623" s="235">
        <f t="shared" si="189"/>
        <v>3789.002481389578</v>
      </c>
      <c r="I623" s="152"/>
      <c r="J623" s="152"/>
      <c r="K623" s="156"/>
      <c r="L623" s="250"/>
      <c r="M623" s="363"/>
      <c r="N623" s="154">
        <f>H623+M623</f>
        <v>3789.002481389578</v>
      </c>
      <c r="O623" s="157"/>
      <c r="Q623" s="9"/>
      <c r="R623" s="25">
        <v>3384.63</v>
      </c>
      <c r="T623" s="9"/>
      <c r="U623" s="25"/>
      <c r="W623" s="9"/>
      <c r="X623" s="25"/>
      <c r="Z623" s="9"/>
      <c r="AA623" s="25"/>
      <c r="AC623" s="9"/>
      <c r="AD623" s="25"/>
      <c r="AF623" s="9"/>
      <c r="AG623" s="25"/>
      <c r="AI623" s="9"/>
      <c r="AJ623" s="25"/>
      <c r="AL623" s="9"/>
      <c r="AM623" s="25"/>
      <c r="AO623" s="25">
        <f t="shared" si="186"/>
        <v>3384.63</v>
      </c>
      <c r="AP623" s="25">
        <f t="shared" si="187"/>
        <v>404.37248138957784</v>
      </c>
    </row>
    <row r="624" spans="2:43" ht="15.75">
      <c r="B624" s="52" t="s">
        <v>1402</v>
      </c>
      <c r="C624" s="362" t="s">
        <v>1403</v>
      </c>
      <c r="D624" s="152" t="s">
        <v>1396</v>
      </c>
      <c r="E624" s="152">
        <v>1</v>
      </c>
      <c r="F624" s="156">
        <v>3000</v>
      </c>
      <c r="G624" s="208">
        <f t="shared" si="188"/>
        <v>3000</v>
      </c>
      <c r="H624" s="235">
        <f t="shared" si="189"/>
        <v>744.41687344913146</v>
      </c>
      <c r="I624" s="152"/>
      <c r="J624" s="152"/>
      <c r="K624" s="156"/>
      <c r="L624" s="250"/>
      <c r="M624" s="363"/>
      <c r="N624" s="154">
        <f>H624</f>
        <v>744.41687344913146</v>
      </c>
      <c r="O624" s="157"/>
      <c r="Q624" s="9"/>
      <c r="R624" s="25">
        <v>681.5</v>
      </c>
      <c r="T624" s="9"/>
      <c r="U624" s="25"/>
      <c r="W624" s="9"/>
      <c r="X624" s="25"/>
      <c r="Z624" s="9"/>
      <c r="AA624" s="25"/>
      <c r="AC624" s="9"/>
      <c r="AD624" s="25"/>
      <c r="AF624" s="9"/>
      <c r="AG624" s="25"/>
      <c r="AI624" s="9"/>
      <c r="AJ624" s="25"/>
      <c r="AL624" s="9"/>
      <c r="AM624" s="25"/>
      <c r="AO624" s="25">
        <f t="shared" si="186"/>
        <v>681.5</v>
      </c>
      <c r="AP624" s="25">
        <f t="shared" si="187"/>
        <v>62.916873449131458</v>
      </c>
    </row>
    <row r="625" spans="2:43" ht="15.75">
      <c r="B625" s="1234" t="s">
        <v>1404</v>
      </c>
      <c r="C625" s="1234"/>
      <c r="D625" s="1235" t="s">
        <v>475</v>
      </c>
      <c r="E625" s="1235"/>
      <c r="F625" s="1235"/>
      <c r="G625" s="123">
        <f>SUM(G619:G624)</f>
        <v>20420.7</v>
      </c>
      <c r="H625" s="99">
        <f>SUM(H619:H624)</f>
        <v>5067.1712158808932</v>
      </c>
      <c r="I625" s="1235" t="s">
        <v>476</v>
      </c>
      <c r="J625" s="1235"/>
      <c r="K625" s="1235"/>
      <c r="L625" s="123">
        <f>SUM(L619:L619)</f>
        <v>633.36</v>
      </c>
      <c r="M625" s="191">
        <f>SUM(M619:M624)</f>
        <v>586.44168734491313</v>
      </c>
      <c r="N625" s="99">
        <f>M625+H625</f>
        <v>5653.6129032258068</v>
      </c>
      <c r="O625" s="192"/>
      <c r="P625" s="251"/>
      <c r="Q625" s="9"/>
      <c r="R625" s="84">
        <f>SUM(R619:R624)</f>
        <v>4141.01</v>
      </c>
      <c r="S625" s="251"/>
      <c r="T625" s="9"/>
      <c r="U625" s="84">
        <f>SUM(U619:U624)</f>
        <v>205.54342431761785</v>
      </c>
      <c r="W625" s="9"/>
      <c r="X625" s="84">
        <f>SUM(X619:X624)</f>
        <v>105.56</v>
      </c>
      <c r="Z625" s="9"/>
      <c r="AA625" s="84">
        <f>SUM(AA619:AA624)</f>
        <v>0</v>
      </c>
      <c r="AC625" s="9"/>
      <c r="AD625" s="84">
        <f>SUM(AD619:AD624)</f>
        <v>0</v>
      </c>
      <c r="AF625" s="9"/>
      <c r="AG625" s="84">
        <f>SUM(AG619:AG624)</f>
        <v>0</v>
      </c>
      <c r="AI625" s="9"/>
      <c r="AJ625" s="84">
        <f>SUM(AJ619:AJ624)</f>
        <v>0</v>
      </c>
      <c r="AL625" s="9"/>
      <c r="AM625" s="84">
        <f>SUM(AM619:AM624)</f>
        <v>0</v>
      </c>
      <c r="AO625" s="84">
        <f>SUM(AO619:AO624)</f>
        <v>4452.1134243176184</v>
      </c>
      <c r="AP625" s="84">
        <f>SUM(AP619:AP624)</f>
        <v>1201.4994789081879</v>
      </c>
      <c r="AQ625" s="395">
        <f>+AO625+AP625-N625</f>
        <v>0</v>
      </c>
    </row>
    <row r="626" spans="2:43" ht="24" customHeight="1">
      <c r="B626" s="1236" t="s">
        <v>1405</v>
      </c>
      <c r="C626" s="1236"/>
      <c r="D626" s="1237" t="s">
        <v>475</v>
      </c>
      <c r="E626" s="1237"/>
      <c r="F626" s="1237"/>
      <c r="G626" s="124">
        <f>G617+G625</f>
        <v>20420.7</v>
      </c>
      <c r="H626" s="368">
        <f>H625+H617</f>
        <v>7107.1712158808932</v>
      </c>
      <c r="I626" s="1237" t="s">
        <v>476</v>
      </c>
      <c r="J626" s="1237"/>
      <c r="K626" s="1237"/>
      <c r="L626" s="124">
        <f>L617+L625</f>
        <v>633.36</v>
      </c>
      <c r="M626" s="369">
        <f>M625+M617</f>
        <v>3901.4416873449131</v>
      </c>
      <c r="N626" s="370">
        <f>M626+H626</f>
        <v>11008.612903225807</v>
      </c>
      <c r="O626" s="371">
        <f>N626/N628</f>
        <v>7.0568468527098735E-2</v>
      </c>
      <c r="Q626" s="9"/>
      <c r="R626" s="125">
        <f>+R617+R625</f>
        <v>4651.01</v>
      </c>
      <c r="T626" s="9"/>
      <c r="U626" s="125">
        <f>+U617+U625</f>
        <v>970.54342431761779</v>
      </c>
      <c r="W626" s="9"/>
      <c r="X626" s="125">
        <f>+X617+X625</f>
        <v>615.55999999999995</v>
      </c>
      <c r="Z626" s="9"/>
      <c r="AA626" s="125">
        <f>+AA617+AA625</f>
        <v>0</v>
      </c>
      <c r="AC626" s="9"/>
      <c r="AD626" s="125">
        <f>+AD617+AD625</f>
        <v>0</v>
      </c>
      <c r="AF626" s="9"/>
      <c r="AG626" s="125">
        <f>+AG617+AG625</f>
        <v>0</v>
      </c>
      <c r="AI626" s="9"/>
      <c r="AJ626" s="125">
        <f>+AJ617+AJ625</f>
        <v>0</v>
      </c>
      <c r="AL626" s="9"/>
      <c r="AM626" s="125">
        <f>+AM617+AM625</f>
        <v>0</v>
      </c>
      <c r="AO626" s="125">
        <f>+AO617+AO625</f>
        <v>6237.1134243176184</v>
      </c>
      <c r="AP626" s="125">
        <f>+AP617+AP625</f>
        <v>4771.4994789081884</v>
      </c>
      <c r="AQ626" s="395">
        <f>+AO626+AP626-N626</f>
        <v>0</v>
      </c>
    </row>
    <row r="627" spans="2:43" ht="25.5" customHeight="1">
      <c r="B627" s="1228" t="s">
        <v>250</v>
      </c>
      <c r="C627" s="1228"/>
      <c r="D627" s="1229"/>
      <c r="E627" s="1229"/>
      <c r="F627" s="1229"/>
      <c r="G627" s="376"/>
      <c r="H627" s="377">
        <v>725.1</v>
      </c>
      <c r="I627" s="1230"/>
      <c r="J627" s="1230"/>
      <c r="K627" s="1230"/>
      <c r="L627" s="376"/>
      <c r="M627" s="378">
        <v>755.1</v>
      </c>
      <c r="N627" s="379">
        <f>H627+M627</f>
        <v>1480.2</v>
      </c>
      <c r="O627" s="380">
        <f>N627/N628</f>
        <v>9.4885203096934587E-3</v>
      </c>
      <c r="Q627" s="9"/>
      <c r="R627" s="25"/>
      <c r="T627" s="9"/>
      <c r="U627" s="25"/>
      <c r="W627" s="9"/>
      <c r="X627" s="25">
        <v>400</v>
      </c>
      <c r="Z627" s="9"/>
      <c r="AA627" s="25"/>
      <c r="AC627" s="9"/>
      <c r="AD627" s="25"/>
      <c r="AF627" s="9"/>
      <c r="AG627" s="25"/>
      <c r="AI627" s="9"/>
      <c r="AJ627" s="25"/>
      <c r="AL627" s="9"/>
      <c r="AM627" s="25"/>
      <c r="AO627" s="25">
        <f>+R627+U627+X627+AA627+AD627+AG627+AJ627+AM627</f>
        <v>400</v>
      </c>
      <c r="AP627" s="25">
        <f>+N627-AO627</f>
        <v>1080.2</v>
      </c>
    </row>
    <row r="628" spans="2:43" ht="37.5" customHeight="1">
      <c r="B628" s="1231" t="s">
        <v>1406</v>
      </c>
      <c r="C628" s="1231"/>
      <c r="D628" s="1232" t="s">
        <v>1407</v>
      </c>
      <c r="E628" s="1232"/>
      <c r="F628" s="1232"/>
      <c r="G628" s="385">
        <f>G626+G613</f>
        <v>223423.85000000003</v>
      </c>
      <c r="H628" s="386">
        <f>H626+H613</f>
        <v>73128.16129032262</v>
      </c>
      <c r="I628" s="1233" t="s">
        <v>1408</v>
      </c>
      <c r="J628" s="1233"/>
      <c r="K628" s="1233"/>
      <c r="L628" s="385">
        <f>L613+L626</f>
        <v>239496.25999999998</v>
      </c>
      <c r="M628" s="387">
        <f>M626+M613</f>
        <v>81390.672456575689</v>
      </c>
      <c r="N628" s="388">
        <f>M628+H628+N627</f>
        <v>155999.03374689832</v>
      </c>
      <c r="O628" s="388"/>
      <c r="Q628" s="9"/>
      <c r="R628" s="388">
        <f>+R626+R613+R627</f>
        <v>10023.528957816377</v>
      </c>
      <c r="T628" s="9"/>
      <c r="U628" s="424">
        <f>+U626+U613+U627</f>
        <v>15112.886575682383</v>
      </c>
      <c r="W628" s="9"/>
      <c r="X628" s="424">
        <f>+X626+X613+X627</f>
        <v>30409.304416873452</v>
      </c>
      <c r="Z628" s="9"/>
      <c r="AA628" s="424">
        <f>+AA626+AA613+AA627</f>
        <v>4871.751861042183</v>
      </c>
      <c r="AC628" s="9"/>
      <c r="AD628" s="388">
        <f>+AD626+AD613+AD627</f>
        <v>4812.4466501240686</v>
      </c>
      <c r="AF628" s="9"/>
      <c r="AG628" s="388">
        <f>+AG626+AG613+AG627</f>
        <v>260.54590570719603</v>
      </c>
      <c r="AI628" s="9"/>
      <c r="AJ628" s="388">
        <f>+AJ626+AJ613+AJ627</f>
        <v>260.54590570719603</v>
      </c>
      <c r="AL628" s="9"/>
      <c r="AM628" s="388">
        <f>+AM626+AM613+AM627</f>
        <v>260.54590570719603</v>
      </c>
      <c r="AO628" s="424">
        <f>+AO626+AO613+AO627</f>
        <v>69584.757171215882</v>
      </c>
      <c r="AP628" s="424">
        <f>+AP626+AP613+AP627</f>
        <v>58172.094150765806</v>
      </c>
      <c r="AQ628" s="395">
        <f>+AO628+AP628-N628</f>
        <v>-28242.182424916624</v>
      </c>
    </row>
    <row r="629" spans="2:43" ht="15">
      <c r="M629" s="389"/>
      <c r="Q629" s="12" t="s">
        <v>1434</v>
      </c>
      <c r="R629" s="126">
        <v>-2735</v>
      </c>
      <c r="T629" s="12" t="s">
        <v>1434</v>
      </c>
      <c r="U629" s="127">
        <v>2735</v>
      </c>
      <c r="W629" s="12" t="s">
        <v>1434</v>
      </c>
      <c r="X629" s="127">
        <v>0</v>
      </c>
      <c r="Z629" s="12" t="s">
        <v>1434</v>
      </c>
      <c r="AA629" s="127">
        <v>0</v>
      </c>
      <c r="AC629" s="12" t="s">
        <v>1434</v>
      </c>
      <c r="AD629" s="126">
        <v>0</v>
      </c>
      <c r="AF629" s="12" t="s">
        <v>1434</v>
      </c>
      <c r="AG629" s="126">
        <v>0</v>
      </c>
      <c r="AI629" s="12" t="s">
        <v>1434</v>
      </c>
      <c r="AJ629" s="126">
        <v>0</v>
      </c>
      <c r="AL629" s="12" t="s">
        <v>1434</v>
      </c>
      <c r="AM629" s="126">
        <v>0</v>
      </c>
      <c r="AO629" s="127">
        <v>0</v>
      </c>
      <c r="AP629" s="127">
        <v>0</v>
      </c>
    </row>
    <row r="630" spans="2:43" ht="49.5" customHeight="1">
      <c r="H630" s="389"/>
      <c r="L630" s="425"/>
      <c r="M630" s="390" t="s">
        <v>1409</v>
      </c>
      <c r="N630" s="391">
        <f>+'Budget general'!E47+N627</f>
        <v>1480.2</v>
      </c>
      <c r="O630" s="389"/>
      <c r="Q630" s="426" t="s">
        <v>1435</v>
      </c>
      <c r="R630" s="128">
        <f>+R628-R629</f>
        <v>12758.528957816377</v>
      </c>
      <c r="T630" s="426" t="s">
        <v>1435</v>
      </c>
      <c r="U630" s="128">
        <f>+U628-U629</f>
        <v>12377.886575682383</v>
      </c>
      <c r="W630" s="426" t="s">
        <v>1435</v>
      </c>
      <c r="X630" s="128">
        <f>+X628-X629</f>
        <v>30409.304416873452</v>
      </c>
      <c r="Z630" s="426" t="s">
        <v>1435</v>
      </c>
      <c r="AA630" s="128">
        <f>+AA628-AA629</f>
        <v>4871.751861042183</v>
      </c>
      <c r="AC630" s="426" t="s">
        <v>1435</v>
      </c>
      <c r="AD630" s="128">
        <f>+AD628-AD629</f>
        <v>4812.4466501240686</v>
      </c>
      <c r="AF630" s="426" t="s">
        <v>1435</v>
      </c>
      <c r="AG630" s="128">
        <f>+AG628-AG629</f>
        <v>260.54590570719603</v>
      </c>
      <c r="AI630" s="426" t="s">
        <v>1435</v>
      </c>
      <c r="AJ630" s="128">
        <f>+AJ628-AJ629</f>
        <v>260.54590570719603</v>
      </c>
      <c r="AL630" s="426" t="s">
        <v>1435</v>
      </c>
      <c r="AM630" s="128">
        <f>+AM628-AM629</f>
        <v>260.54590570719603</v>
      </c>
      <c r="AO630" s="129">
        <f>+AO628-AO629</f>
        <v>69584.757171215882</v>
      </c>
      <c r="AP630" s="130">
        <f>+N630-AO630</f>
        <v>-68104.557171215885</v>
      </c>
    </row>
    <row r="631" spans="2:43" ht="31.5" customHeight="1">
      <c r="F631" s="11"/>
      <c r="K631" s="11"/>
      <c r="L631" s="251"/>
      <c r="M631" s="392" t="s">
        <v>1410</v>
      </c>
      <c r="N631" s="393">
        <f>SUM(N568:N570,N531,N504:N506,N473,N469,N330:N335,N337,N277:N281,N250,N237,N227,N228,N200,N195:N197,N145,N112:N117,N78,N58)</f>
        <v>28242.182424916569</v>
      </c>
      <c r="O631" s="11" t="e">
        <f>+N631-'Contribution locale'!#REF!</f>
        <v>#REF!</v>
      </c>
      <c r="R631" s="15"/>
      <c r="U631" s="15"/>
      <c r="X631" s="15"/>
      <c r="AA631" s="15"/>
      <c r="AD631" s="15"/>
      <c r="AG631" s="15"/>
      <c r="AJ631" s="15"/>
      <c r="AM631" s="15"/>
      <c r="AO631" s="15"/>
      <c r="AP631" s="15"/>
    </row>
    <row r="632" spans="2:43" ht="15.75">
      <c r="M632" s="394"/>
      <c r="N632" s="131"/>
      <c r="R632" s="15"/>
      <c r="U632" s="15"/>
      <c r="X632" s="15"/>
      <c r="AA632" s="15"/>
      <c r="AD632" s="15"/>
      <c r="AG632" s="15"/>
      <c r="AJ632" s="15"/>
      <c r="AM632" s="15"/>
      <c r="AO632" s="15"/>
      <c r="AP632" s="15"/>
    </row>
    <row r="633" spans="2:43" ht="15.75">
      <c r="M633" s="396" t="s">
        <v>1411</v>
      </c>
      <c r="N633" s="132">
        <f>+N628-N630-N631</f>
        <v>126276.65132198174</v>
      </c>
      <c r="O633" s="262"/>
      <c r="R633" s="15"/>
      <c r="U633" s="15"/>
      <c r="X633" s="15"/>
      <c r="AA633" s="15"/>
      <c r="AD633" s="15"/>
      <c r="AG633" s="15"/>
      <c r="AJ633" s="15"/>
      <c r="AM633" s="15"/>
      <c r="AO633" s="15">
        <f>+AO628+AP628-N630-N633</f>
        <v>0</v>
      </c>
      <c r="AP633" s="15"/>
    </row>
    <row r="634" spans="2:43" ht="15">
      <c r="R634" s="15"/>
      <c r="U634" s="15"/>
      <c r="X634" s="15"/>
      <c r="AA634" s="15"/>
      <c r="AD634" s="15"/>
      <c r="AG634" s="15"/>
      <c r="AJ634" s="15"/>
      <c r="AM634" s="15"/>
      <c r="AO634" s="15"/>
      <c r="AP634" s="15"/>
    </row>
    <row r="635" spans="2:43" ht="15">
      <c r="R635" s="15"/>
      <c r="U635" s="15"/>
      <c r="X635" s="15"/>
      <c r="AA635" s="15"/>
      <c r="AD635" s="15"/>
      <c r="AG635" s="15"/>
      <c r="AJ635" s="15"/>
      <c r="AM635" s="15"/>
      <c r="AO635" s="15"/>
      <c r="AP635" s="15"/>
    </row>
    <row r="636" spans="2:43" ht="15">
      <c r="R636" s="15"/>
      <c r="U636" s="15"/>
      <c r="X636" s="15"/>
      <c r="AA636" s="15"/>
      <c r="AD636" s="15"/>
      <c r="AG636" s="15"/>
      <c r="AJ636" s="15"/>
      <c r="AM636" s="15"/>
      <c r="AO636" s="15"/>
      <c r="AP636" s="15"/>
    </row>
    <row r="637" spans="2:43" ht="15">
      <c r="R637" s="15"/>
      <c r="U637" s="15"/>
      <c r="X637" s="15"/>
      <c r="AA637" s="15"/>
      <c r="AD637" s="15"/>
      <c r="AG637" s="15"/>
      <c r="AJ637" s="15"/>
      <c r="AM637" s="15"/>
      <c r="AO637" s="15"/>
      <c r="AP637" s="15"/>
    </row>
    <row r="638" spans="2:43" ht="15">
      <c r="R638" s="15"/>
      <c r="U638" s="15"/>
      <c r="X638" s="15"/>
      <c r="AA638" s="15"/>
      <c r="AD638" s="15"/>
      <c r="AG638" s="15"/>
      <c r="AJ638" s="15"/>
      <c r="AM638" s="15"/>
      <c r="AO638" s="15"/>
      <c r="AP638" s="15"/>
    </row>
    <row r="639" spans="2:43" ht="15">
      <c r="R639" s="15"/>
      <c r="U639" s="15"/>
      <c r="X639" s="15"/>
      <c r="AA639" s="15"/>
      <c r="AD639" s="15"/>
      <c r="AG639" s="15"/>
      <c r="AJ639" s="15"/>
      <c r="AM639" s="15"/>
      <c r="AO639" s="15"/>
      <c r="AP639" s="15"/>
    </row>
    <row r="640" spans="2:43" ht="15">
      <c r="R640" s="15"/>
      <c r="U640" s="15"/>
      <c r="X640" s="15"/>
      <c r="AA640" s="15"/>
      <c r="AD640" s="15"/>
      <c r="AG640" s="15"/>
      <c r="AJ640" s="15"/>
      <c r="AM640" s="15"/>
      <c r="AO640" s="15"/>
      <c r="AP640" s="15"/>
    </row>
    <row r="641" spans="7:42" ht="15">
      <c r="R641" s="15"/>
      <c r="U641" s="15"/>
      <c r="X641" s="15"/>
      <c r="AA641" s="15"/>
      <c r="AD641" s="15"/>
      <c r="AG641" s="15"/>
      <c r="AJ641" s="15"/>
      <c r="AM641" s="15"/>
      <c r="AO641" s="15"/>
      <c r="AP641" s="15"/>
    </row>
    <row r="642" spans="7:42" ht="15">
      <c r="R642" s="15"/>
      <c r="U642" s="15"/>
      <c r="X642" s="15"/>
      <c r="AA642" s="15"/>
      <c r="AD642" s="15"/>
      <c r="AG642" s="15"/>
      <c r="AJ642" s="15"/>
      <c r="AM642" s="15"/>
      <c r="AO642" s="15"/>
      <c r="AP642" s="15"/>
    </row>
    <row r="643" spans="7:42" ht="15">
      <c r="R643" s="15"/>
      <c r="U643" s="15"/>
      <c r="X643" s="15"/>
      <c r="AA643" s="15"/>
      <c r="AD643" s="15"/>
      <c r="AG643" s="15"/>
      <c r="AJ643" s="15"/>
      <c r="AM643" s="15"/>
      <c r="AO643" s="15"/>
      <c r="AP643" s="15"/>
    </row>
    <row r="644" spans="7:42" ht="15">
      <c r="R644" s="15"/>
      <c r="U644" s="15"/>
      <c r="X644" s="15"/>
      <c r="AA644" s="15"/>
      <c r="AD644" s="15"/>
      <c r="AG644" s="15"/>
      <c r="AJ644" s="15"/>
      <c r="AM644" s="15"/>
      <c r="AO644" s="15"/>
      <c r="AP644" s="15"/>
    </row>
    <row r="645" spans="7:42" ht="15">
      <c r="R645" s="15"/>
      <c r="U645" s="15"/>
      <c r="X645" s="15"/>
      <c r="AA645" s="15"/>
      <c r="AD645" s="15"/>
      <c r="AG645" s="15"/>
      <c r="AJ645" s="15"/>
      <c r="AM645" s="15"/>
      <c r="AO645" s="15"/>
      <c r="AP645" s="15"/>
    </row>
    <row r="646" spans="7:42" ht="15">
      <c r="R646" s="15"/>
      <c r="U646" s="15"/>
      <c r="X646" s="15"/>
      <c r="AA646" s="15"/>
      <c r="AD646" s="15"/>
      <c r="AG646" s="15"/>
      <c r="AJ646" s="15"/>
      <c r="AM646" s="15"/>
      <c r="AO646" s="15"/>
      <c r="AP646" s="15"/>
    </row>
    <row r="647" spans="7:42" ht="15">
      <c r="R647" s="15"/>
      <c r="U647" s="15"/>
      <c r="X647" s="15"/>
      <c r="AA647" s="15"/>
      <c r="AD647" s="15"/>
      <c r="AG647" s="15"/>
      <c r="AJ647" s="15"/>
      <c r="AM647" s="15"/>
      <c r="AO647" s="15"/>
      <c r="AP647" s="15"/>
    </row>
    <row r="648" spans="7:42" ht="15">
      <c r="G648" t="s">
        <v>92</v>
      </c>
      <c r="R648" s="15"/>
      <c r="U648" s="15"/>
      <c r="X648" s="15"/>
      <c r="AA648" s="15"/>
      <c r="AD648" s="15"/>
      <c r="AG648" s="15"/>
      <c r="AJ648" s="15"/>
      <c r="AM648" s="15"/>
      <c r="AO648" s="15"/>
      <c r="AP648" s="15"/>
    </row>
  </sheetData>
  <mergeCells count="56">
    <mergeCell ref="AL2:AM2"/>
    <mergeCell ref="D2:G2"/>
    <mergeCell ref="I2:L2"/>
    <mergeCell ref="N2:N3"/>
    <mergeCell ref="O2:O3"/>
    <mergeCell ref="Q2:R2"/>
    <mergeCell ref="T2:U2"/>
    <mergeCell ref="W2:X2"/>
    <mergeCell ref="Z2:AA2"/>
    <mergeCell ref="AC2:AD2"/>
    <mergeCell ref="AF2:AG2"/>
    <mergeCell ref="AI2:AJ2"/>
    <mergeCell ref="C5:O5"/>
    <mergeCell ref="C6:O6"/>
    <mergeCell ref="C8:O8"/>
    <mergeCell ref="B54:C54"/>
    <mergeCell ref="D54:F54"/>
    <mergeCell ref="I54:K54"/>
    <mergeCell ref="C465:O465"/>
    <mergeCell ref="C55:O55"/>
    <mergeCell ref="C56:O56"/>
    <mergeCell ref="C57:O57"/>
    <mergeCell ref="C434:O434"/>
    <mergeCell ref="B438:C438"/>
    <mergeCell ref="D438:F438"/>
    <mergeCell ref="I438:K438"/>
    <mergeCell ref="C439:O439"/>
    <mergeCell ref="C440:O440"/>
    <mergeCell ref="B464:C464"/>
    <mergeCell ref="D464:F464"/>
    <mergeCell ref="I464:K464"/>
    <mergeCell ref="C618:O618"/>
    <mergeCell ref="C466:O466"/>
    <mergeCell ref="B612:C612"/>
    <mergeCell ref="D612:F612"/>
    <mergeCell ref="I612:K612"/>
    <mergeCell ref="B613:C613"/>
    <mergeCell ref="D613:F613"/>
    <mergeCell ref="I613:K613"/>
    <mergeCell ref="B614:O614"/>
    <mergeCell ref="C615:O615"/>
    <mergeCell ref="B617:C617"/>
    <mergeCell ref="D617:F617"/>
    <mergeCell ref="I617:K617"/>
    <mergeCell ref="B625:C625"/>
    <mergeCell ref="D625:F625"/>
    <mergeCell ref="I625:K625"/>
    <mergeCell ref="B626:C626"/>
    <mergeCell ref="D626:F626"/>
    <mergeCell ref="I626:K626"/>
    <mergeCell ref="B627:C627"/>
    <mergeCell ref="D627:F627"/>
    <mergeCell ref="I627:K627"/>
    <mergeCell ref="B628:C628"/>
    <mergeCell ref="D628:F628"/>
    <mergeCell ref="I628:K628"/>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C14"/>
  <sheetViews>
    <sheetView workbookViewId="0">
      <selection activeCell="C1" sqref="C1"/>
    </sheetView>
  </sheetViews>
  <sheetFormatPr baseColWidth="10" defaultColWidth="11" defaultRowHeight="14.45" customHeight="1"/>
  <cols>
    <col min="1" max="1" width="17.5703125" customWidth="1"/>
    <col min="2" max="2" width="53" customWidth="1"/>
    <col min="3" max="3" width="18.42578125" customWidth="1"/>
  </cols>
  <sheetData>
    <row r="1" spans="1:3">
      <c r="A1" s="809" t="s">
        <v>1523</v>
      </c>
      <c r="B1" s="809" t="s">
        <v>278</v>
      </c>
      <c r="C1" s="810" t="s">
        <v>205</v>
      </c>
    </row>
    <row r="2" spans="1:3">
      <c r="A2" s="812"/>
      <c r="B2" s="812"/>
      <c r="C2" s="811"/>
    </row>
    <row r="3" spans="1:3">
      <c r="A3" s="812"/>
      <c r="B3" s="812"/>
      <c r="C3" s="811"/>
    </row>
    <row r="4" spans="1:3">
      <c r="A4" s="812"/>
      <c r="B4" s="812"/>
      <c r="C4" s="811"/>
    </row>
    <row r="5" spans="1:3">
      <c r="A5" s="812"/>
      <c r="B5" s="812"/>
      <c r="C5" s="811"/>
    </row>
    <row r="6" spans="1:3">
      <c r="A6" s="817"/>
      <c r="B6" s="817"/>
      <c r="C6" s="811"/>
    </row>
    <row r="7" spans="1:3">
      <c r="A7" s="817"/>
      <c r="B7" s="817"/>
      <c r="C7" s="811"/>
    </row>
    <row r="8" spans="1:3">
      <c r="A8" s="817"/>
      <c r="B8" s="817"/>
      <c r="C8" s="811"/>
    </row>
    <row r="9" spans="1:3">
      <c r="A9" s="817"/>
      <c r="B9" s="817"/>
      <c r="C9" s="811"/>
    </row>
    <row r="10" spans="1:3">
      <c r="A10" s="817"/>
      <c r="B10" s="817"/>
      <c r="C10" s="811"/>
    </row>
    <row r="11" spans="1:3">
      <c r="A11" s="817"/>
      <c r="B11" s="817"/>
      <c r="C11" s="811"/>
    </row>
    <row r="12" spans="1:3">
      <c r="A12" s="815"/>
      <c r="B12" s="816"/>
      <c r="C12" s="811"/>
    </row>
    <row r="13" spans="1:3">
      <c r="A13" s="813"/>
      <c r="B13" s="812"/>
      <c r="C13" s="814"/>
    </row>
    <row r="14" spans="1:3">
      <c r="A14" s="813"/>
      <c r="B14" s="812" t="s">
        <v>21</v>
      </c>
      <c r="C14" s="811">
        <f>SUM(C2:C13)</f>
        <v>0</v>
      </c>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62C96-CE4D-4ACB-BDB3-C7AF692ADD53}">
  <sheetPr>
    <tabColor rgb="FF9900CC"/>
  </sheetPr>
  <dimension ref="A1:U134"/>
  <sheetViews>
    <sheetView zoomScale="50" zoomScaleNormal="50" workbookViewId="0">
      <pane xSplit="3" ySplit="1" topLeftCell="D77" activePane="bottomRight" state="frozen"/>
      <selection activeCell="D6" sqref="D6"/>
      <selection pane="topRight" activeCell="D6" sqref="D6"/>
      <selection pane="bottomLeft" activeCell="D6" sqref="D6"/>
      <selection pane="bottomRight" activeCell="A108" sqref="A108:A125"/>
    </sheetView>
  </sheetViews>
  <sheetFormatPr baseColWidth="10" defaultColWidth="12" defaultRowHeight="14.45" customHeight="1"/>
  <cols>
    <col min="1" max="1" width="12.140625" style="979" customWidth="1"/>
    <col min="2" max="2" width="45.28515625" customWidth="1"/>
    <col min="3" max="3" width="16.28515625" customWidth="1"/>
    <col min="4" max="4" width="16.85546875" customWidth="1"/>
    <col min="5" max="5" width="14.42578125" customWidth="1"/>
    <col min="6" max="10" width="15.5703125" customWidth="1"/>
    <col min="11" max="11" width="16.85546875" customWidth="1"/>
    <col min="12" max="12" width="15" customWidth="1"/>
    <col min="13" max="13" width="11.85546875" customWidth="1"/>
    <col min="16" max="16" width="10.42578125" customWidth="1"/>
    <col min="17" max="18" width="15.5703125" bestFit="1" customWidth="1"/>
    <col min="21" max="21" width="26.28515625" customWidth="1"/>
  </cols>
  <sheetData>
    <row r="1" spans="1:21" ht="15">
      <c r="A1" s="1" t="s">
        <v>206</v>
      </c>
      <c r="C1" s="1213" t="s">
        <v>1688</v>
      </c>
      <c r="D1" s="1213"/>
      <c r="E1" s="1213"/>
      <c r="F1" s="1213"/>
      <c r="G1" s="1213"/>
      <c r="H1" s="1213"/>
      <c r="I1" s="1213"/>
      <c r="J1" s="1213"/>
      <c r="K1" s="1213"/>
      <c r="L1" s="1213"/>
      <c r="M1" s="1213"/>
      <c r="N1" s="1213"/>
      <c r="O1" s="1213"/>
      <c r="P1" s="1213"/>
      <c r="Q1" s="1213"/>
      <c r="R1" s="1213"/>
    </row>
    <row r="2" spans="1:21" s="979" customFormat="1" ht="15" customHeight="1" thickBot="1">
      <c r="A2" s="3" t="s">
        <v>1532</v>
      </c>
      <c r="B2" s="1187" t="s">
        <v>1686</v>
      </c>
      <c r="C2" s="1187"/>
      <c r="D2" s="1187"/>
      <c r="E2" s="1187"/>
    </row>
    <row r="3" spans="1:21" ht="15.75" customHeight="1" thickBot="1">
      <c r="A3" s="1186" t="s">
        <v>1573</v>
      </c>
      <c r="C3" s="1204" t="s">
        <v>1694</v>
      </c>
      <c r="D3" s="1205"/>
      <c r="E3" s="1206"/>
      <c r="F3" s="1203" t="s">
        <v>1695</v>
      </c>
      <c r="G3" s="1203"/>
      <c r="H3" s="1203"/>
      <c r="I3" s="1204" t="s">
        <v>1696</v>
      </c>
      <c r="J3" s="1205"/>
      <c r="K3" s="1206"/>
      <c r="L3" s="1203" t="s">
        <v>1697</v>
      </c>
      <c r="M3" s="1203"/>
      <c r="N3" s="1203"/>
      <c r="P3" s="1204" t="s">
        <v>208</v>
      </c>
      <c r="Q3" s="1205"/>
      <c r="R3" s="1206"/>
      <c r="T3" s="1207" t="s">
        <v>1519</v>
      </c>
      <c r="U3" s="1208"/>
    </row>
    <row r="4" spans="1:21" ht="17.25" customHeight="1" thickBot="1">
      <c r="A4" s="1186"/>
      <c r="B4" s="1078" t="s">
        <v>1559</v>
      </c>
      <c r="C4" s="1094" t="s">
        <v>205</v>
      </c>
      <c r="D4" s="1069" t="s">
        <v>1525</v>
      </c>
      <c r="E4" s="1068" t="s">
        <v>1687</v>
      </c>
      <c r="F4" s="1083" t="s">
        <v>205</v>
      </c>
      <c r="G4" s="1069" t="s">
        <v>1525</v>
      </c>
      <c r="H4" s="1116" t="s">
        <v>1687</v>
      </c>
      <c r="I4" s="1094" t="s">
        <v>205</v>
      </c>
      <c r="J4" s="1069" t="s">
        <v>1525</v>
      </c>
      <c r="K4" s="1068" t="s">
        <v>1687</v>
      </c>
      <c r="L4" s="1083" t="s">
        <v>205</v>
      </c>
      <c r="M4" s="1069" t="s">
        <v>1525</v>
      </c>
      <c r="N4" s="1116" t="s">
        <v>1687</v>
      </c>
      <c r="P4" s="1094" t="s">
        <v>205</v>
      </c>
      <c r="Q4" s="1069" t="s">
        <v>209</v>
      </c>
      <c r="R4" s="1068" t="s">
        <v>210</v>
      </c>
      <c r="T4" s="921" t="s">
        <v>1520</v>
      </c>
      <c r="U4" s="922" t="s">
        <v>1521</v>
      </c>
    </row>
    <row r="5" spans="1:21" ht="16.5" customHeight="1" thickBot="1">
      <c r="A5" s="979" t="s">
        <v>211</v>
      </c>
      <c r="B5" s="1070">
        <f>'Budget general'!B8</f>
        <v>0</v>
      </c>
      <c r="C5" s="1164">
        <f>C6+C12+C18+C24</f>
        <v>0</v>
      </c>
      <c r="D5" s="1164">
        <f>D6+D12+D18+D24</f>
        <v>0</v>
      </c>
      <c r="E5" s="1095">
        <f t="shared" ref="E5:E68" si="0">C5-D5</f>
        <v>0</v>
      </c>
      <c r="F5" s="1164">
        <f>F6+F12+F18+F24</f>
        <v>0</v>
      </c>
      <c r="G5" s="1164">
        <f>G6+G12+G18+G24</f>
        <v>0</v>
      </c>
      <c r="H5" s="1095">
        <f t="shared" ref="H5" si="1">F5-G5</f>
        <v>0</v>
      </c>
      <c r="I5" s="1164">
        <f>I6+I12+I18+I24</f>
        <v>0</v>
      </c>
      <c r="J5" s="1164">
        <f>J6+J12+J18+J24</f>
        <v>0</v>
      </c>
      <c r="K5" s="1095">
        <f t="shared" ref="K5" si="2">I5-J5</f>
        <v>0</v>
      </c>
      <c r="L5" s="1164">
        <f>L6+L12+L18+L24</f>
        <v>0</v>
      </c>
      <c r="M5" s="1164">
        <f>M6+M12+M18+M24</f>
        <v>0</v>
      </c>
      <c r="N5" s="1095">
        <f t="shared" ref="N5" si="3">L5-M5</f>
        <v>0</v>
      </c>
      <c r="P5" s="1070">
        <f>P6+P12+P18+P24</f>
        <v>0</v>
      </c>
      <c r="Q5" s="1070">
        <f>Q6+Q12+Q18+Q24</f>
        <v>0</v>
      </c>
      <c r="R5" s="1071">
        <f>P5-Q5</f>
        <v>0</v>
      </c>
      <c r="T5" s="1070"/>
      <c r="U5" s="1071">
        <f>U6+U12+U18+U24</f>
        <v>0</v>
      </c>
    </row>
    <row r="6" spans="1:21" ht="15.75">
      <c r="A6" s="979" t="s">
        <v>1574</v>
      </c>
      <c r="B6" s="1079">
        <f>'Budget general'!B9</f>
        <v>0</v>
      </c>
      <c r="C6" s="1096"/>
      <c r="D6" s="1163">
        <f>SUMIFS('A5 Cash'!$N:$N,'A5 Cash'!$A:$A,Table!$A$5,'A5 Cash'!$C:$C,'BFU A5'!$A6,'A5 Cash'!$R:$R,"1")-SUMIFS('A5 Banque'!$N:$N,'A5 Banque'!$A:$A,Table!$A$5,'A5 Banque'!$C:$C,'BFU A5'!A6,'A5 Banque'!$R:$R,"1")</f>
        <v>0</v>
      </c>
      <c r="E6" s="1097">
        <f>C6-D6</f>
        <v>0</v>
      </c>
      <c r="F6" s="1096"/>
      <c r="G6" s="1169">
        <f>SUMIFS('A5 Cash'!$N:$N,'A5 Cash'!$A:$A,Table!$A$5,'A5 Cash'!$C:$C,'BFU A5'!$A6,'A5 Cash'!$R:$R,"2")-SUMIFS('A5 Banque'!$N:$N,'A5 Banque'!$A:$A,Table!$A$5,'A5 Banque'!$C:$C,'BFU A5'!$A6,'A5 Banque'!$R:$R,"2")</f>
        <v>0</v>
      </c>
      <c r="H6" s="1097">
        <f>F6-G6</f>
        <v>0</v>
      </c>
      <c r="I6" s="1096"/>
      <c r="J6" s="1169">
        <f>SUMIFS('A5 Cash'!$N:$N,'A5 Cash'!$A:$A,Table!$A$5,'A5 Cash'!$C:$C,'BFU A5'!$A6,'A5 Cash'!$R:$R,"3")-SUMIFS('A5 Banque'!$N:$N,'A5 Banque'!$A:$A,Table!$A$5,'A5 Banque'!$C:$C,'BFU A5'!$A6,'A5 Banque'!$R:$R,"3")</f>
        <v>0</v>
      </c>
      <c r="K6" s="1097">
        <f>I6-J6</f>
        <v>0</v>
      </c>
      <c r="L6" s="1096"/>
      <c r="M6" s="1169">
        <f>SUMIFS('A5 Cash'!$N:$N,'A5 Cash'!$A:$A,Table!$A$5,'A5 Cash'!$C:$C,'BFU A5'!$A6,'A5 Cash'!$R:$R,"4")-SUMIFS('A5 Banque'!$N:$N,'A5 Banque'!$A:$A,Table!$A$5,'A5 Banque'!$C:$C,'BFU A5'!$A6,'A5 Banque'!$R:$R,"4")</f>
        <v>0</v>
      </c>
      <c r="N6" s="1097">
        <f>L6-M6</f>
        <v>0</v>
      </c>
      <c r="P6" s="1096">
        <f>C6+F6+I6+L6</f>
        <v>0</v>
      </c>
      <c r="Q6" s="1096">
        <f>D6+G6+J6+M6</f>
        <v>0</v>
      </c>
      <c r="R6" s="1097">
        <f t="shared" ref="R6:R29" si="4">P6-Q6</f>
        <v>0</v>
      </c>
      <c r="S6" s="952"/>
      <c r="T6" s="1097"/>
      <c r="U6" s="1097">
        <f>Q6-T6</f>
        <v>0</v>
      </c>
    </row>
    <row r="7" spans="1:21" ht="15.75">
      <c r="A7" s="979" t="s">
        <v>1575</v>
      </c>
      <c r="B7" s="1080">
        <f>'Budget general'!B10</f>
        <v>0</v>
      </c>
      <c r="C7" s="1098"/>
      <c r="D7" s="1168">
        <f>SUMIFS('A5 Cash'!$N:$N,'A5 Cash'!$A:$A,Table!$A$5,'A5 Cash'!$C:$C,'BFU A5'!$A7,'A5 Cash'!$R:$R,"1")-SUMIFS('A5 Banque'!$N:$N,'A5 Banque'!$A:$A,Table!$A$5,'A5 Banque'!$C:$C,'BFU A5'!A7,'A5 Banque'!$R:$R,"1")</f>
        <v>0</v>
      </c>
      <c r="E7" s="1099">
        <f t="shared" si="0"/>
        <v>0</v>
      </c>
      <c r="F7" s="1098"/>
      <c r="G7" s="1168">
        <f>SUMIFS('A5 Cash'!$N:$N,'A5 Cash'!$A:$A,Table!$A$5,'A5 Cash'!$C:$C,'BFU A5'!$A7,'A5 Cash'!$R:$R,"2")-SUMIFS('A5 Banque'!$N:$N,'A5 Banque'!$A:$A,Table!$A$5,'A5 Banque'!$C:$C,'BFU A5'!$A7,'A5 Banque'!$R:$R,"2")</f>
        <v>0</v>
      </c>
      <c r="H7" s="1099">
        <f t="shared" ref="H7:H70" si="5">F7-G7</f>
        <v>0</v>
      </c>
      <c r="I7" s="1098"/>
      <c r="J7" s="1168">
        <f>SUMIFS('A5 Cash'!$N:$N,'A5 Cash'!$A:$A,Table!$A$5,'A5 Cash'!$C:$C,'BFU A5'!$A7,'A5 Cash'!$R:$R,"3")-SUMIFS('A5 Banque'!$N:$N,'A5 Banque'!$A:$A,Table!$A$5,'A5 Banque'!$C:$C,'BFU A5'!$A7,'A5 Banque'!$R:$R,"3")</f>
        <v>0</v>
      </c>
      <c r="K7" s="1099">
        <f t="shared" ref="K7:K70" si="6">I7-J7</f>
        <v>0</v>
      </c>
      <c r="L7" s="1098"/>
      <c r="M7" s="1168">
        <f>SUMIFS('A5 Cash'!$N:$N,'A5 Cash'!$A:$A,Table!$A$5,'A5 Cash'!$C:$C,'BFU A5'!$A7,'A5 Cash'!$R:$R,"4")-SUMIFS('A5 Banque'!$N:$N,'A5 Banque'!$A:$A,Table!$A$5,'A5 Banque'!$C:$C,'BFU A5'!$A7,'A5 Banque'!$R:$R,"4")</f>
        <v>0</v>
      </c>
      <c r="N7" s="1099">
        <f t="shared" ref="N7:N70" si="7">L7-M7</f>
        <v>0</v>
      </c>
      <c r="P7" s="1098">
        <f t="shared" ref="P7:Q29" si="8">C7+F7+I7+L7</f>
        <v>0</v>
      </c>
      <c r="Q7" s="1117">
        <f t="shared" si="8"/>
        <v>0</v>
      </c>
      <c r="R7" s="1099">
        <f t="shared" si="4"/>
        <v>0</v>
      </c>
      <c r="S7" s="952"/>
      <c r="T7" s="1099"/>
      <c r="U7" s="1099">
        <f t="shared" ref="U7:U29" si="9">Q7-T7</f>
        <v>0</v>
      </c>
    </row>
    <row r="8" spans="1:21" ht="16.5" customHeight="1">
      <c r="A8" s="979" t="s">
        <v>1576</v>
      </c>
      <c r="B8" s="1080">
        <f>'Budget general'!B11</f>
        <v>0</v>
      </c>
      <c r="C8" s="1098"/>
      <c r="D8" s="1168">
        <f>SUMIFS('A5 Cash'!$N:$N,'A5 Cash'!$A:$A,Table!$A$5,'A5 Cash'!$C:$C,'BFU A5'!$A8,'A5 Cash'!$R:$R,"1")-SUMIFS('A5 Banque'!$N:$N,'A5 Banque'!$A:$A,Table!$A$5,'A5 Banque'!$C:$C,'BFU A5'!A8,'A5 Banque'!$R:$R,"1")</f>
        <v>0</v>
      </c>
      <c r="E8" s="1099">
        <f t="shared" si="0"/>
        <v>0</v>
      </c>
      <c r="F8" s="1098"/>
      <c r="G8" s="1168">
        <f>SUMIFS('A5 Cash'!$N:$N,'A5 Cash'!$A:$A,Table!$A$5,'A5 Cash'!$C:$C,'BFU A5'!$A8,'A5 Cash'!$R:$R,"2")-SUMIFS('A5 Banque'!$N:$N,'A5 Banque'!$A:$A,Table!$A$5,'A5 Banque'!$C:$C,'BFU A5'!$A8,'A5 Banque'!$R:$R,"2")</f>
        <v>0</v>
      </c>
      <c r="H8" s="1099">
        <f t="shared" si="5"/>
        <v>0</v>
      </c>
      <c r="I8" s="1098"/>
      <c r="J8" s="1168">
        <f>SUMIFS('A5 Cash'!$N:$N,'A5 Cash'!$A:$A,Table!$A$5,'A5 Cash'!$C:$C,'BFU A5'!$A8,'A5 Cash'!$R:$R,"3")-SUMIFS('A5 Banque'!$N:$N,'A5 Banque'!$A:$A,Table!$A$5,'A5 Banque'!$C:$C,'BFU A5'!$A8,'A5 Banque'!$R:$R,"3")</f>
        <v>0</v>
      </c>
      <c r="K8" s="1099">
        <f t="shared" si="6"/>
        <v>0</v>
      </c>
      <c r="L8" s="1098"/>
      <c r="M8" s="1168">
        <f>SUMIFS('A5 Cash'!$N:$N,'A5 Cash'!$A:$A,Table!$A$5,'A5 Cash'!$C:$C,'BFU A5'!$A8,'A5 Cash'!$R:$R,"4")-SUMIFS('A5 Banque'!$N:$N,'A5 Banque'!$A:$A,Table!$A$5,'A5 Banque'!$C:$C,'BFU A5'!$A8,'A5 Banque'!$R:$R,"4")</f>
        <v>0</v>
      </c>
      <c r="N8" s="1099">
        <f t="shared" si="7"/>
        <v>0</v>
      </c>
      <c r="P8" s="1098">
        <f t="shared" si="8"/>
        <v>0</v>
      </c>
      <c r="Q8" s="1117">
        <f t="shared" si="8"/>
        <v>0</v>
      </c>
      <c r="R8" s="1099">
        <f t="shared" si="4"/>
        <v>0</v>
      </c>
      <c r="S8" s="952"/>
      <c r="T8" s="1099"/>
      <c r="U8" s="1099">
        <f t="shared" si="9"/>
        <v>0</v>
      </c>
    </row>
    <row r="9" spans="1:21" ht="27" customHeight="1">
      <c r="A9" s="979" t="s">
        <v>1577</v>
      </c>
      <c r="B9" s="1080">
        <f>'Budget general'!B12</f>
        <v>0</v>
      </c>
      <c r="C9" s="1098"/>
      <c r="D9" s="1168">
        <f>SUMIFS('A5 Cash'!$N:$N,'A5 Cash'!$A:$A,Table!$A$5,'A5 Cash'!$C:$C,'BFU A5'!$A9,'A5 Cash'!$R:$R,"1")-SUMIFS('A5 Banque'!$N:$N,'A5 Banque'!$A:$A,Table!$A$5,'A5 Banque'!$C:$C,'BFU A5'!A9,'A5 Banque'!$R:$R,"1")</f>
        <v>0</v>
      </c>
      <c r="E9" s="1099">
        <f t="shared" si="0"/>
        <v>0</v>
      </c>
      <c r="F9" s="1098"/>
      <c r="G9" s="1168">
        <f>SUMIFS('A5 Cash'!$N:$N,'A5 Cash'!$A:$A,Table!$A$5,'A5 Cash'!$C:$C,'BFU A5'!$A9,'A5 Cash'!$R:$R,"2")-SUMIFS('A5 Banque'!$N:$N,'A5 Banque'!$A:$A,Table!$A$5,'A5 Banque'!$C:$C,'BFU A5'!$A9,'A5 Banque'!$R:$R,"2")</f>
        <v>0</v>
      </c>
      <c r="H9" s="1099">
        <f t="shared" si="5"/>
        <v>0</v>
      </c>
      <c r="I9" s="1098"/>
      <c r="J9" s="1168">
        <f>SUMIFS('A5 Cash'!$N:$N,'A5 Cash'!$A:$A,Table!$A$5,'A5 Cash'!$C:$C,'BFU A5'!$A9,'A5 Cash'!$R:$R,"3")-SUMIFS('A5 Banque'!$N:$N,'A5 Banque'!$A:$A,Table!$A$5,'A5 Banque'!$C:$C,'BFU A5'!$A9,'A5 Banque'!$R:$R,"3")</f>
        <v>0</v>
      </c>
      <c r="K9" s="1099">
        <f t="shared" si="6"/>
        <v>0</v>
      </c>
      <c r="L9" s="1098"/>
      <c r="M9" s="1168">
        <f>SUMIFS('A5 Cash'!$N:$N,'A5 Cash'!$A:$A,Table!$A$5,'A5 Cash'!$C:$C,'BFU A5'!$A9,'A5 Cash'!$R:$R,"4")-SUMIFS('A5 Banque'!$N:$N,'A5 Banque'!$A:$A,Table!$A$5,'A5 Banque'!$C:$C,'BFU A5'!$A9,'A5 Banque'!$R:$R,"4")</f>
        <v>0</v>
      </c>
      <c r="N9" s="1099">
        <f t="shared" si="7"/>
        <v>0</v>
      </c>
      <c r="P9" s="1098">
        <f t="shared" si="8"/>
        <v>0</v>
      </c>
      <c r="Q9" s="1117">
        <f t="shared" si="8"/>
        <v>0</v>
      </c>
      <c r="R9" s="1099">
        <f t="shared" si="4"/>
        <v>0</v>
      </c>
      <c r="S9" s="952"/>
      <c r="T9" s="1099"/>
      <c r="U9" s="1099">
        <f t="shared" si="9"/>
        <v>0</v>
      </c>
    </row>
    <row r="10" spans="1:21" ht="27" customHeight="1">
      <c r="A10" s="979" t="s">
        <v>1578</v>
      </c>
      <c r="B10" s="1080">
        <f>'Budget general'!B13</f>
        <v>0</v>
      </c>
      <c r="C10" s="1098"/>
      <c r="D10" s="1168">
        <f>SUMIFS('A5 Cash'!$N:$N,'A5 Cash'!$A:$A,Table!$A$5,'A5 Cash'!$C:$C,'BFU A5'!$A50,'A5 Cash'!$R:$R,"1")-SUMIFS('A5 Banque'!$N:$N,'A5 Banque'!$A:$A,Table!$A$5,'A5 Banque'!$C:$C,'BFU A5'!A50,'A5 Banque'!$R:$R,"1")</f>
        <v>0</v>
      </c>
      <c r="E10" s="1099">
        <f t="shared" si="0"/>
        <v>0</v>
      </c>
      <c r="F10" s="1098"/>
      <c r="G10" s="1168">
        <f>SUMIFS('A5 Cash'!$N:$N,'A5 Cash'!$A:$A,Table!$A$5,'A5 Cash'!$C:$C,'BFU A5'!$A50,'A5 Cash'!$R:$R,"2")-SUMIFS('A5 Banque'!$N:$N,'A5 Banque'!$A:$A,Table!$A$5,'A5 Banque'!$C:$C,'BFU A5'!$A50,'A5 Banque'!$R:$R,"2")</f>
        <v>0</v>
      </c>
      <c r="H10" s="1099">
        <f t="shared" si="5"/>
        <v>0</v>
      </c>
      <c r="I10" s="1098"/>
      <c r="J10" s="1168">
        <f>SUMIFS('A5 Cash'!$N:$N,'A5 Cash'!$A:$A,Table!$A$5,'A5 Cash'!$C:$C,'BFU A5'!$A50,'A5 Cash'!$R:$R,"3")-SUMIFS('A5 Banque'!$N:$N,'A5 Banque'!$A:$A,Table!$A$5,'A5 Banque'!$C:$C,'BFU A5'!$A50,'A5 Banque'!$R:$R,"3")</f>
        <v>0</v>
      </c>
      <c r="K10" s="1099">
        <f t="shared" si="6"/>
        <v>0</v>
      </c>
      <c r="L10" s="1098"/>
      <c r="M10" s="1168">
        <f>SUMIFS('A5 Cash'!$N:$N,'A5 Cash'!$A:$A,Table!$A$5,'A5 Cash'!$C:$C,'BFU A5'!$A50,'A5 Cash'!$R:$R,"4")-SUMIFS('A5 Banque'!$N:$N,'A5 Banque'!$A:$A,Table!$A$5,'A5 Banque'!$C:$C,'BFU A5'!$A50,'A5 Banque'!$R:$R,"4")</f>
        <v>0</v>
      </c>
      <c r="N10" s="1099">
        <f t="shared" si="7"/>
        <v>0</v>
      </c>
      <c r="P10" s="1098">
        <f t="shared" si="8"/>
        <v>0</v>
      </c>
      <c r="Q10" s="1117">
        <f t="shared" si="8"/>
        <v>0</v>
      </c>
      <c r="R10" s="1099">
        <f t="shared" si="4"/>
        <v>0</v>
      </c>
      <c r="S10" s="952"/>
      <c r="T10" s="1099"/>
      <c r="U10" s="1099">
        <f t="shared" si="9"/>
        <v>0</v>
      </c>
    </row>
    <row r="11" spans="1:21" ht="17.25" customHeight="1">
      <c r="A11" s="979" t="s">
        <v>1579</v>
      </c>
      <c r="B11" s="1080">
        <f>'Budget general'!B14</f>
        <v>0</v>
      </c>
      <c r="C11" s="1098"/>
      <c r="D11" s="1168">
        <f>SUMIFS('A5 Cash'!$N:$N,'A5 Cash'!$A:$A,Table!$A$5,'A5 Cash'!$C:$C,'BFU A5'!$A51,'A5 Cash'!$R:$R,"1")-SUMIFS('A5 Banque'!$N:$N,'A5 Banque'!$A:$A,Table!$A$5,'A5 Banque'!$C:$C,'BFU A5'!A51,'A5 Banque'!$R:$R,"1")</f>
        <v>0</v>
      </c>
      <c r="E11" s="1099">
        <f t="shared" si="0"/>
        <v>0</v>
      </c>
      <c r="F11" s="1098"/>
      <c r="G11" s="1168">
        <f>SUMIFS('A5 Cash'!$N:$N,'A5 Cash'!$A:$A,Table!$A$5,'A5 Cash'!$C:$C,'BFU A5'!$A51,'A5 Cash'!$R:$R,"2")-SUMIFS('A5 Banque'!$N:$N,'A5 Banque'!$A:$A,Table!$A$5,'A5 Banque'!$C:$C,'BFU A5'!$A51,'A5 Banque'!$R:$R,"2")</f>
        <v>0</v>
      </c>
      <c r="H11" s="1099">
        <f t="shared" si="5"/>
        <v>0</v>
      </c>
      <c r="I11" s="1098"/>
      <c r="J11" s="1168">
        <f>SUMIFS('A5 Cash'!$N:$N,'A5 Cash'!$A:$A,Table!$A$5,'A5 Cash'!$C:$C,'BFU A5'!$A51,'A5 Cash'!$R:$R,"3")-SUMIFS('A5 Banque'!$N:$N,'A5 Banque'!$A:$A,Table!$A$5,'A5 Banque'!$C:$C,'BFU A5'!$A51,'A5 Banque'!$R:$R,"3")</f>
        <v>0</v>
      </c>
      <c r="K11" s="1099">
        <f t="shared" si="6"/>
        <v>0</v>
      </c>
      <c r="L11" s="1098"/>
      <c r="M11" s="1168">
        <f>SUMIFS('A5 Cash'!$N:$N,'A5 Cash'!$A:$A,Table!$A$5,'A5 Cash'!$C:$C,'BFU A5'!$A51,'A5 Cash'!$R:$R,"4")-SUMIFS('A5 Banque'!$N:$N,'A5 Banque'!$A:$A,Table!$A$5,'A5 Banque'!$C:$C,'BFU A5'!$A51,'A5 Banque'!$R:$R,"4")</f>
        <v>0</v>
      </c>
      <c r="N11" s="1099">
        <f t="shared" si="7"/>
        <v>0</v>
      </c>
      <c r="P11" s="1098">
        <f t="shared" si="8"/>
        <v>0</v>
      </c>
      <c r="Q11" s="1117">
        <f t="shared" si="8"/>
        <v>0</v>
      </c>
      <c r="R11" s="1099">
        <f t="shared" si="4"/>
        <v>0</v>
      </c>
      <c r="S11" s="952"/>
      <c r="T11" s="1099"/>
      <c r="U11" s="1099">
        <f t="shared" si="9"/>
        <v>0</v>
      </c>
    </row>
    <row r="12" spans="1:21" ht="15.75">
      <c r="A12" s="979" t="s">
        <v>1585</v>
      </c>
      <c r="B12" s="1081">
        <f>'Budget general'!B15</f>
        <v>0</v>
      </c>
      <c r="C12" s="1100"/>
      <c r="D12" s="1165">
        <f>SUMIFS('A5 Cash'!$N:$N,'A5 Cash'!$A:$A,Table!$A$5,'A5 Cash'!$C:$C,'BFU A5'!$A52,'A5 Cash'!$R:$R,"1")-SUMIFS('A5 Banque'!$N:$N,'A5 Banque'!$A:$A,Table!$A$5,'A5 Banque'!$C:$C,'BFU A5'!A52,'A5 Banque'!$R:$R,"1")</f>
        <v>0</v>
      </c>
      <c r="E12" s="1101">
        <f t="shared" si="0"/>
        <v>0</v>
      </c>
      <c r="F12" s="1100"/>
      <c r="G12" s="1165">
        <f>SUMIFS('A5 Cash'!$N:$N,'A5 Cash'!$A:$A,Table!$A$5,'A5 Cash'!$C:$C,'BFU A5'!$A52,'A5 Cash'!$R:$R,"2")-SUMIFS('A5 Banque'!$N:$N,'A5 Banque'!$A:$A,Table!$A$5,'A5 Banque'!$C:$C,'BFU A5'!$A52,'A5 Banque'!$R:$R,"2")</f>
        <v>0</v>
      </c>
      <c r="H12" s="1101">
        <f t="shared" si="5"/>
        <v>0</v>
      </c>
      <c r="I12" s="1100"/>
      <c r="J12" s="1165">
        <f>SUMIFS('A5 Cash'!$N:$N,'A5 Cash'!$A:$A,Table!$A$5,'A5 Cash'!$C:$C,'BFU A5'!$A52,'A5 Cash'!$R:$R,"3")-SUMIFS('A5 Banque'!$N:$N,'A5 Banque'!$A:$A,Table!$A$5,'A5 Banque'!$C:$C,'BFU A5'!$A52,'A5 Banque'!$R:$R,"3")</f>
        <v>0</v>
      </c>
      <c r="K12" s="1101">
        <f t="shared" si="6"/>
        <v>0</v>
      </c>
      <c r="L12" s="1100"/>
      <c r="M12" s="1165">
        <f>SUMIFS('A5 Cash'!$N:$N,'A5 Cash'!$A:$A,Table!$A$5,'A5 Cash'!$C:$C,'BFU A5'!$A52,'A5 Cash'!$R:$R,"4")-SUMIFS('A5 Banque'!$N:$N,'A5 Banque'!$A:$A,Table!$A$5,'A5 Banque'!$C:$C,'BFU A5'!$A52,'A5 Banque'!$R:$R,"4")</f>
        <v>0</v>
      </c>
      <c r="N12" s="1101">
        <f t="shared" si="7"/>
        <v>0</v>
      </c>
      <c r="P12" s="1100">
        <f t="shared" si="8"/>
        <v>0</v>
      </c>
      <c r="Q12" s="1005">
        <f t="shared" si="8"/>
        <v>0</v>
      </c>
      <c r="R12" s="1101">
        <f t="shared" si="4"/>
        <v>0</v>
      </c>
      <c r="S12" s="952"/>
      <c r="T12" s="1101"/>
      <c r="U12" s="1101">
        <f t="shared" si="9"/>
        <v>0</v>
      </c>
    </row>
    <row r="13" spans="1:21" ht="15.75">
      <c r="A13" s="979" t="s">
        <v>1580</v>
      </c>
      <c r="B13" s="1080">
        <f>'Budget general'!B16</f>
        <v>0</v>
      </c>
      <c r="C13" s="1098"/>
      <c r="D13" s="1168">
        <f>SUMIFS('A5 Cash'!$N:$N,'A5 Cash'!$A:$A,Table!$A$5,'A5 Cash'!$C:$C,'BFU A5'!$A53,'A5 Cash'!$R:$R,"1")-SUMIFS('A5 Banque'!$N:$N,'A5 Banque'!$A:$A,Table!$A$5,'A5 Banque'!$C:$C,'BFU A5'!A53,'A5 Banque'!$R:$R,"1")</f>
        <v>0</v>
      </c>
      <c r="E13" s="1099">
        <f t="shared" si="0"/>
        <v>0</v>
      </c>
      <c r="F13" s="1098"/>
      <c r="G13" s="1168">
        <f>SUMIFS('A5 Cash'!$N:$N,'A5 Cash'!$A:$A,Table!$A$5,'A5 Cash'!$C:$C,'BFU A5'!$A53,'A5 Cash'!$R:$R,"2")-SUMIFS('A5 Banque'!$N:$N,'A5 Banque'!$A:$A,Table!$A$5,'A5 Banque'!$C:$C,'BFU A5'!$A53,'A5 Banque'!$R:$R,"2")</f>
        <v>0</v>
      </c>
      <c r="H13" s="1099">
        <f t="shared" si="5"/>
        <v>0</v>
      </c>
      <c r="I13" s="1098"/>
      <c r="J13" s="1168">
        <f>SUMIFS('A5 Cash'!$N:$N,'A5 Cash'!$A:$A,Table!$A$5,'A5 Cash'!$C:$C,'BFU A5'!$A53,'A5 Cash'!$R:$R,"3")-SUMIFS('A5 Banque'!$N:$N,'A5 Banque'!$A:$A,Table!$A$5,'A5 Banque'!$C:$C,'BFU A5'!$A53,'A5 Banque'!$R:$R,"3")</f>
        <v>0</v>
      </c>
      <c r="K13" s="1099">
        <f t="shared" si="6"/>
        <v>0</v>
      </c>
      <c r="L13" s="1098"/>
      <c r="M13" s="1168">
        <f>SUMIFS('A5 Cash'!$N:$N,'A5 Cash'!$A:$A,Table!$A$5,'A5 Cash'!$C:$C,'BFU A5'!$A53,'A5 Cash'!$R:$R,"4")-SUMIFS('A5 Banque'!$N:$N,'A5 Banque'!$A:$A,Table!$A$5,'A5 Banque'!$C:$C,'BFU A5'!$A53,'A5 Banque'!$R:$R,"4")</f>
        <v>0</v>
      </c>
      <c r="N13" s="1099">
        <f t="shared" si="7"/>
        <v>0</v>
      </c>
      <c r="P13" s="1098">
        <f t="shared" si="8"/>
        <v>0</v>
      </c>
      <c r="Q13" s="1117">
        <f t="shared" si="8"/>
        <v>0</v>
      </c>
      <c r="R13" s="1099">
        <f t="shared" si="4"/>
        <v>0</v>
      </c>
      <c r="S13" s="952"/>
      <c r="T13" s="1099"/>
      <c r="U13" s="1099">
        <f t="shared" si="9"/>
        <v>0</v>
      </c>
    </row>
    <row r="14" spans="1:21" ht="15.75">
      <c r="A14" s="979" t="s">
        <v>1581</v>
      </c>
      <c r="B14" s="1080">
        <f>'Budget general'!B17</f>
        <v>0</v>
      </c>
      <c r="C14" s="1098"/>
      <c r="D14" s="1168">
        <f>SUMIFS('A5 Cash'!$N:$N,'A5 Cash'!$A:$A,Table!$A$5,'A5 Cash'!$C:$C,'BFU A5'!$A54,'A5 Cash'!$R:$R,"1")-SUMIFS('A5 Banque'!$N:$N,'A5 Banque'!$A:$A,Table!$A$5,'A5 Banque'!$C:$C,'BFU A5'!A54,'A5 Banque'!$R:$R,"1")</f>
        <v>0</v>
      </c>
      <c r="E14" s="1099">
        <f t="shared" si="0"/>
        <v>0</v>
      </c>
      <c r="F14" s="1098"/>
      <c r="G14" s="1168">
        <f>SUMIFS('A5 Cash'!$N:$N,'A5 Cash'!$A:$A,Table!$A$5,'A5 Cash'!$C:$C,'BFU A5'!$A54,'A5 Cash'!$R:$R,"2")-SUMIFS('A5 Banque'!$N:$N,'A5 Banque'!$A:$A,Table!$A$5,'A5 Banque'!$C:$C,'BFU A5'!$A54,'A5 Banque'!$R:$R,"2")</f>
        <v>0</v>
      </c>
      <c r="H14" s="1099">
        <f t="shared" si="5"/>
        <v>0</v>
      </c>
      <c r="I14" s="1098"/>
      <c r="J14" s="1168">
        <f>SUMIFS('A5 Cash'!$N:$N,'A5 Cash'!$A:$A,Table!$A$5,'A5 Cash'!$C:$C,'BFU A5'!$A54,'A5 Cash'!$R:$R,"3")-SUMIFS('A5 Banque'!$N:$N,'A5 Banque'!$A:$A,Table!$A$5,'A5 Banque'!$C:$C,'BFU A5'!$A54,'A5 Banque'!$R:$R,"3")</f>
        <v>0</v>
      </c>
      <c r="K14" s="1099">
        <f t="shared" si="6"/>
        <v>0</v>
      </c>
      <c r="L14" s="1098"/>
      <c r="M14" s="1168">
        <f>SUMIFS('A5 Cash'!$N:$N,'A5 Cash'!$A:$A,Table!$A$5,'A5 Cash'!$C:$C,'BFU A5'!$A54,'A5 Cash'!$R:$R,"4")-SUMIFS('A5 Banque'!$N:$N,'A5 Banque'!$A:$A,Table!$A$5,'A5 Banque'!$C:$C,'BFU A5'!$A54,'A5 Banque'!$R:$R,"4")</f>
        <v>0</v>
      </c>
      <c r="N14" s="1099">
        <f t="shared" si="7"/>
        <v>0</v>
      </c>
      <c r="P14" s="1098">
        <f t="shared" si="8"/>
        <v>0</v>
      </c>
      <c r="Q14" s="1117">
        <f t="shared" si="8"/>
        <v>0</v>
      </c>
      <c r="R14" s="1099">
        <f t="shared" si="4"/>
        <v>0</v>
      </c>
      <c r="T14" s="1099"/>
      <c r="U14" s="1099">
        <f t="shared" si="9"/>
        <v>0</v>
      </c>
    </row>
    <row r="15" spans="1:21" ht="15.75">
      <c r="A15" s="979" t="s">
        <v>1582</v>
      </c>
      <c r="B15" s="1080">
        <f>'Budget general'!B18</f>
        <v>0</v>
      </c>
      <c r="C15" s="1098"/>
      <c r="D15" s="1168">
        <f>SUMIFS('A5 Cash'!$N:$N,'A5 Cash'!$A:$A,Table!$A$5,'A5 Cash'!$C:$C,'BFU A5'!$A55,'A5 Cash'!$R:$R,"1")-SUMIFS('A5 Banque'!$N:$N,'A5 Banque'!$A:$A,Table!$A$5,'A5 Banque'!$C:$C,'BFU A5'!A55,'A5 Banque'!$R:$R,"1")</f>
        <v>0</v>
      </c>
      <c r="E15" s="1099">
        <f t="shared" si="0"/>
        <v>0</v>
      </c>
      <c r="F15" s="1098"/>
      <c r="G15" s="1168">
        <f>SUMIFS('A5 Cash'!$N:$N,'A5 Cash'!$A:$A,Table!$A$5,'A5 Cash'!$C:$C,'BFU A5'!$A55,'A5 Cash'!$R:$R,"2")-SUMIFS('A5 Banque'!$N:$N,'A5 Banque'!$A:$A,Table!$A$5,'A5 Banque'!$C:$C,'BFU A5'!$A55,'A5 Banque'!$R:$R,"2")</f>
        <v>0</v>
      </c>
      <c r="H15" s="1099">
        <f t="shared" si="5"/>
        <v>0</v>
      </c>
      <c r="I15" s="1098"/>
      <c r="J15" s="1168">
        <f>SUMIFS('A5 Cash'!$N:$N,'A5 Cash'!$A:$A,Table!$A$5,'A5 Cash'!$C:$C,'BFU A5'!$A55,'A5 Cash'!$R:$R,"3")-SUMIFS('A5 Banque'!$N:$N,'A5 Banque'!$A:$A,Table!$A$5,'A5 Banque'!$C:$C,'BFU A5'!$A55,'A5 Banque'!$R:$R,"3")</f>
        <v>0</v>
      </c>
      <c r="K15" s="1099">
        <f t="shared" si="6"/>
        <v>0</v>
      </c>
      <c r="L15" s="1098"/>
      <c r="M15" s="1168">
        <f>SUMIFS('A5 Cash'!$N:$N,'A5 Cash'!$A:$A,Table!$A$5,'A5 Cash'!$C:$C,'BFU A5'!$A55,'A5 Cash'!$R:$R,"4")-SUMIFS('A5 Banque'!$N:$N,'A5 Banque'!$A:$A,Table!$A$5,'A5 Banque'!$C:$C,'BFU A5'!$A55,'A5 Banque'!$R:$R,"4")</f>
        <v>0</v>
      </c>
      <c r="N15" s="1099">
        <f t="shared" si="7"/>
        <v>0</v>
      </c>
      <c r="P15" s="1098">
        <f t="shared" si="8"/>
        <v>0</v>
      </c>
      <c r="Q15" s="1117">
        <f t="shared" si="8"/>
        <v>0</v>
      </c>
      <c r="R15" s="1099">
        <f t="shared" si="4"/>
        <v>0</v>
      </c>
      <c r="T15" s="1099"/>
      <c r="U15" s="1099">
        <f t="shared" si="9"/>
        <v>0</v>
      </c>
    </row>
    <row r="16" spans="1:21" ht="15.75">
      <c r="A16" s="979" t="s">
        <v>1583</v>
      </c>
      <c r="B16" s="1080">
        <f>'Budget general'!B19</f>
        <v>0</v>
      </c>
      <c r="C16" s="1098"/>
      <c r="D16" s="1168">
        <f>SUMIFS('A5 Cash'!$N:$N,'A5 Cash'!$A:$A,Table!$A$5,'A5 Cash'!$C:$C,'BFU A5'!$A56,'A5 Cash'!$R:$R,"1")-SUMIFS('A5 Banque'!$N:$N,'A5 Banque'!$A:$A,Table!$A$5,'A5 Banque'!$C:$C,'BFU A5'!A56,'A5 Banque'!$R:$R,"1")</f>
        <v>0</v>
      </c>
      <c r="E16" s="1099">
        <f t="shared" si="0"/>
        <v>0</v>
      </c>
      <c r="F16" s="1098"/>
      <c r="G16" s="1168">
        <f>SUMIFS('A5 Cash'!$N:$N,'A5 Cash'!$A:$A,Table!$A$5,'A5 Cash'!$C:$C,'BFU A5'!$A56,'A5 Cash'!$R:$R,"2")-SUMIFS('A5 Banque'!$N:$N,'A5 Banque'!$A:$A,Table!$A$5,'A5 Banque'!$C:$C,'BFU A5'!$A56,'A5 Banque'!$R:$R,"2")</f>
        <v>0</v>
      </c>
      <c r="H16" s="1099">
        <f t="shared" si="5"/>
        <v>0</v>
      </c>
      <c r="I16" s="1098"/>
      <c r="J16" s="1168">
        <f>SUMIFS('A5 Cash'!$N:$N,'A5 Cash'!$A:$A,Table!$A$5,'A5 Cash'!$C:$C,'BFU A5'!$A56,'A5 Cash'!$R:$R,"3")-SUMIFS('A5 Banque'!$N:$N,'A5 Banque'!$A:$A,Table!$A$5,'A5 Banque'!$C:$C,'BFU A5'!$A56,'A5 Banque'!$R:$R,"3")</f>
        <v>0</v>
      </c>
      <c r="K16" s="1099">
        <f t="shared" si="6"/>
        <v>0</v>
      </c>
      <c r="L16" s="1098"/>
      <c r="M16" s="1168">
        <f>SUMIFS('A5 Cash'!$N:$N,'A5 Cash'!$A:$A,Table!$A$5,'A5 Cash'!$C:$C,'BFU A5'!$A56,'A5 Cash'!$R:$R,"4")-SUMIFS('A5 Banque'!$N:$N,'A5 Banque'!$A:$A,Table!$A$5,'A5 Banque'!$C:$C,'BFU A5'!$A56,'A5 Banque'!$R:$R,"4")</f>
        <v>0</v>
      </c>
      <c r="N16" s="1099">
        <f t="shared" si="7"/>
        <v>0</v>
      </c>
      <c r="P16" s="1098">
        <f t="shared" si="8"/>
        <v>0</v>
      </c>
      <c r="Q16" s="1117">
        <f t="shared" si="8"/>
        <v>0</v>
      </c>
      <c r="R16" s="1099">
        <f t="shared" si="4"/>
        <v>0</v>
      </c>
      <c r="T16" s="1099"/>
      <c r="U16" s="1099">
        <f t="shared" si="9"/>
        <v>0</v>
      </c>
    </row>
    <row r="17" spans="1:21" ht="15.75">
      <c r="A17" s="979" t="s">
        <v>1584</v>
      </c>
      <c r="B17" s="1080">
        <f>'Budget general'!B20</f>
        <v>0</v>
      </c>
      <c r="C17" s="1098"/>
      <c r="D17" s="1168">
        <f>SUMIFS('A5 Cash'!$N:$N,'A5 Cash'!$A:$A,Table!$A$5,'A5 Cash'!$C:$C,'BFU A5'!$A57,'A5 Cash'!$R:$R,"1")-SUMIFS('A5 Banque'!$N:$N,'A5 Banque'!$A:$A,Table!$A$5,'A5 Banque'!$C:$C,'BFU A5'!A57,'A5 Banque'!$R:$R,"1")</f>
        <v>0</v>
      </c>
      <c r="E17" s="1099">
        <f t="shared" si="0"/>
        <v>0</v>
      </c>
      <c r="F17" s="1098"/>
      <c r="G17" s="1168">
        <f>SUMIFS('A5 Cash'!$N:$N,'A5 Cash'!$A:$A,Table!$A$5,'A5 Cash'!$C:$C,'BFU A5'!$A57,'A5 Cash'!$R:$R,"2")-SUMIFS('A5 Banque'!$N:$N,'A5 Banque'!$A:$A,Table!$A$5,'A5 Banque'!$C:$C,'BFU A5'!$A57,'A5 Banque'!$R:$R,"2")</f>
        <v>0</v>
      </c>
      <c r="H17" s="1099">
        <f t="shared" si="5"/>
        <v>0</v>
      </c>
      <c r="I17" s="1098"/>
      <c r="J17" s="1168">
        <f>SUMIFS('A5 Cash'!$N:$N,'A5 Cash'!$A:$A,Table!$A$5,'A5 Cash'!$C:$C,'BFU A5'!$A57,'A5 Cash'!$R:$R,"3")-SUMIFS('A5 Banque'!$N:$N,'A5 Banque'!$A:$A,Table!$A$5,'A5 Banque'!$C:$C,'BFU A5'!$A57,'A5 Banque'!$R:$R,"3")</f>
        <v>0</v>
      </c>
      <c r="K17" s="1099">
        <f t="shared" si="6"/>
        <v>0</v>
      </c>
      <c r="L17" s="1098"/>
      <c r="M17" s="1168">
        <f>SUMIFS('A5 Cash'!$N:$N,'A5 Cash'!$A:$A,Table!$A$5,'A5 Cash'!$C:$C,'BFU A5'!$A57,'A5 Cash'!$R:$R,"4")-SUMIFS('A5 Banque'!$N:$N,'A5 Banque'!$A:$A,Table!$A$5,'A5 Banque'!$C:$C,'BFU A5'!$A57,'A5 Banque'!$R:$R,"4")</f>
        <v>0</v>
      </c>
      <c r="N17" s="1099">
        <f t="shared" si="7"/>
        <v>0</v>
      </c>
      <c r="P17" s="1098">
        <f t="shared" si="8"/>
        <v>0</v>
      </c>
      <c r="Q17" s="1117">
        <f t="shared" si="8"/>
        <v>0</v>
      </c>
      <c r="R17" s="1099">
        <f t="shared" si="4"/>
        <v>0</v>
      </c>
      <c r="T17" s="1099"/>
      <c r="U17" s="1099">
        <f t="shared" si="9"/>
        <v>0</v>
      </c>
    </row>
    <row r="18" spans="1:21" ht="15.75">
      <c r="A18" s="979" t="s">
        <v>1586</v>
      </c>
      <c r="B18" s="1081">
        <f>'Budget general'!B21</f>
        <v>0</v>
      </c>
      <c r="C18" s="1102"/>
      <c r="D18" s="1170">
        <f>SUMIFS('A5 Cash'!$N:$N,'A5 Cash'!$A:$A,Table!$A$5,'A5 Cash'!$C:$C,'BFU A5'!$A58,'A5 Cash'!$R:$R,"1")-SUMIFS('A5 Banque'!$N:$N,'A5 Banque'!$A:$A,Table!$A$5,'A5 Banque'!$C:$C,'BFU A5'!A58,'A5 Banque'!$R:$R,"1")</f>
        <v>0</v>
      </c>
      <c r="E18" s="1103">
        <f t="shared" si="0"/>
        <v>0</v>
      </c>
      <c r="F18" s="1102"/>
      <c r="G18" s="1170">
        <f>SUMIFS('A5 Cash'!$N:$N,'A5 Cash'!$A:$A,Table!$A$5,'A5 Cash'!$C:$C,'BFU A5'!$A58,'A5 Cash'!$R:$R,"2")-SUMIFS('A5 Banque'!$N:$N,'A5 Banque'!$A:$A,Table!$A$5,'A5 Banque'!$C:$C,'BFU A5'!$A58,'A5 Banque'!$R:$R,"2")</f>
        <v>0</v>
      </c>
      <c r="H18" s="1103">
        <f t="shared" si="5"/>
        <v>0</v>
      </c>
      <c r="I18" s="1102"/>
      <c r="J18" s="1170">
        <f>SUMIFS('A5 Cash'!$N:$N,'A5 Cash'!$A:$A,Table!$A$5,'A5 Cash'!$C:$C,'BFU A5'!$A58,'A5 Cash'!$R:$R,"3")-SUMIFS('A5 Banque'!$N:$N,'A5 Banque'!$A:$A,Table!$A$5,'A5 Banque'!$C:$C,'BFU A5'!$A58,'A5 Banque'!$R:$R,"3")</f>
        <v>0</v>
      </c>
      <c r="K18" s="1103">
        <f t="shared" si="6"/>
        <v>0</v>
      </c>
      <c r="L18" s="1102"/>
      <c r="M18" s="1170">
        <f>SUMIFS('A5 Cash'!$N:$N,'A5 Cash'!$A:$A,Table!$A$5,'A5 Cash'!$C:$C,'BFU A5'!$A58,'A5 Cash'!$R:$R,"4")-SUMIFS('A5 Banque'!$N:$N,'A5 Banque'!$A:$A,Table!$A$5,'A5 Banque'!$C:$C,'BFU A5'!$A58,'A5 Banque'!$R:$R,"4")</f>
        <v>0</v>
      </c>
      <c r="N18" s="1103">
        <f t="shared" si="7"/>
        <v>0</v>
      </c>
      <c r="P18" s="1102">
        <f t="shared" si="8"/>
        <v>0</v>
      </c>
      <c r="Q18" s="1009">
        <f t="shared" si="8"/>
        <v>0</v>
      </c>
      <c r="R18" s="1103">
        <f t="shared" si="4"/>
        <v>0</v>
      </c>
      <c r="T18" s="1103"/>
      <c r="U18" s="1103">
        <f t="shared" si="9"/>
        <v>0</v>
      </c>
    </row>
    <row r="19" spans="1:21" ht="15.75">
      <c r="A19" s="979" t="s">
        <v>1587</v>
      </c>
      <c r="B19" s="1080">
        <f>'Budget general'!B22</f>
        <v>0</v>
      </c>
      <c r="C19" s="1104"/>
      <c r="D19" s="1171">
        <f>SUMIFS('A5 Cash'!$N:$N,'A5 Cash'!$A:$A,Table!$A$5,'A5 Cash'!$C:$C,'BFU A5'!$A59,'A5 Cash'!$R:$R,"1")-SUMIFS('A5 Banque'!$N:$N,'A5 Banque'!$A:$A,Table!$A$5,'A5 Banque'!$C:$C,'BFU A5'!A59,'A5 Banque'!$R:$R,"1")</f>
        <v>0</v>
      </c>
      <c r="E19" s="1105">
        <f t="shared" si="0"/>
        <v>0</v>
      </c>
      <c r="F19" s="1104"/>
      <c r="G19" s="1171">
        <f>SUMIFS('A5 Cash'!$N:$N,'A5 Cash'!$A:$A,Table!$A$5,'A5 Cash'!$C:$C,'BFU A5'!$A59,'A5 Cash'!$R:$R,"2")-SUMIFS('A5 Banque'!$N:$N,'A5 Banque'!$A:$A,Table!$A$5,'A5 Banque'!$C:$C,'BFU A5'!$A59,'A5 Banque'!$R:$R,"2")</f>
        <v>0</v>
      </c>
      <c r="H19" s="1105">
        <f t="shared" si="5"/>
        <v>0</v>
      </c>
      <c r="I19" s="1104"/>
      <c r="J19" s="1171">
        <f>SUMIFS('A5 Cash'!$N:$N,'A5 Cash'!$A:$A,Table!$A$5,'A5 Cash'!$C:$C,'BFU A5'!$A59,'A5 Cash'!$R:$R,"3")-SUMIFS('A5 Banque'!$N:$N,'A5 Banque'!$A:$A,Table!$A$5,'A5 Banque'!$C:$C,'BFU A5'!$A59,'A5 Banque'!$R:$R,"3")</f>
        <v>0</v>
      </c>
      <c r="K19" s="1105">
        <f t="shared" si="6"/>
        <v>0</v>
      </c>
      <c r="L19" s="1104"/>
      <c r="M19" s="1171">
        <f>SUMIFS('A5 Cash'!$N:$N,'A5 Cash'!$A:$A,Table!$A$5,'A5 Cash'!$C:$C,'BFU A5'!$A59,'A5 Cash'!$R:$R,"4")-SUMIFS('A5 Banque'!$N:$N,'A5 Banque'!$A:$A,Table!$A$5,'A5 Banque'!$C:$C,'BFU A5'!$A59,'A5 Banque'!$R:$R,"4")</f>
        <v>0</v>
      </c>
      <c r="N19" s="1105">
        <f t="shared" si="7"/>
        <v>0</v>
      </c>
      <c r="P19" s="1104">
        <f t="shared" si="8"/>
        <v>0</v>
      </c>
      <c r="Q19" s="1117">
        <f t="shared" si="8"/>
        <v>0</v>
      </c>
      <c r="R19" s="1105">
        <f t="shared" si="4"/>
        <v>0</v>
      </c>
      <c r="T19" s="1105"/>
      <c r="U19" s="1105">
        <f t="shared" si="9"/>
        <v>0</v>
      </c>
    </row>
    <row r="20" spans="1:21" ht="15.75">
      <c r="A20" s="979" t="s">
        <v>1588</v>
      </c>
      <c r="B20" s="1080">
        <f>'Budget general'!B23</f>
        <v>0</v>
      </c>
      <c r="C20" s="1104"/>
      <c r="D20" s="1171">
        <f>SUMIFS('A5 Cash'!$N:$N,'A5 Cash'!$A:$A,Table!$A$5,'A5 Cash'!$C:$C,'BFU A5'!$A20,'A5 Cash'!$R:$R,"1")-SUMIFS('A5 Banque'!$N:$N,'A5 Banque'!$A:$A,Table!$A$5,'A5 Banque'!$C:$C,'BFU A5'!A20,'A5 Banque'!$R:$R,"1")</f>
        <v>0</v>
      </c>
      <c r="E20" s="1105">
        <f t="shared" si="0"/>
        <v>0</v>
      </c>
      <c r="F20" s="1104"/>
      <c r="G20" s="1171">
        <f>SUMIFS('A5 Cash'!$N:$N,'A5 Cash'!$A:$A,Table!$A$5,'A5 Cash'!$C:$C,'BFU A5'!$A20,'A5 Cash'!$R:$R,"2")-SUMIFS('A5 Banque'!$N:$N,'A5 Banque'!$A:$A,Table!$A$5,'A5 Banque'!$C:$C,'BFU A5'!$A20,'A5 Banque'!$R:$R,"2")</f>
        <v>0</v>
      </c>
      <c r="H20" s="1105">
        <f t="shared" si="5"/>
        <v>0</v>
      </c>
      <c r="I20" s="1104"/>
      <c r="J20" s="1171">
        <f>SUMIFS('A5 Cash'!$N:$N,'A5 Cash'!$A:$A,Table!$A$5,'A5 Cash'!$C:$C,'BFU A5'!$A20,'A5 Cash'!$R:$R,"3")-SUMIFS('A5 Banque'!$N:$N,'A5 Banque'!$A:$A,Table!$A$5,'A5 Banque'!$C:$C,'BFU A5'!$A20,'A5 Banque'!$R:$R,"3")</f>
        <v>0</v>
      </c>
      <c r="K20" s="1105">
        <f t="shared" si="6"/>
        <v>0</v>
      </c>
      <c r="L20" s="1104"/>
      <c r="M20" s="1171">
        <f>SUMIFS('A5 Cash'!$N:$N,'A5 Cash'!$A:$A,Table!$A$5,'A5 Cash'!$C:$C,'BFU A5'!$A20,'A5 Cash'!$R:$R,"4")-SUMIFS('A5 Banque'!$N:$N,'A5 Banque'!$A:$A,Table!$A$5,'A5 Banque'!$C:$C,'BFU A5'!$A20,'A5 Banque'!$R:$R,"4")</f>
        <v>0</v>
      </c>
      <c r="N20" s="1105">
        <f t="shared" si="7"/>
        <v>0</v>
      </c>
      <c r="P20" s="1104">
        <f t="shared" si="8"/>
        <v>0</v>
      </c>
      <c r="Q20" s="1117">
        <f t="shared" si="8"/>
        <v>0</v>
      </c>
      <c r="R20" s="1105">
        <f t="shared" si="4"/>
        <v>0</v>
      </c>
      <c r="T20" s="1105"/>
      <c r="U20" s="1105">
        <f t="shared" si="9"/>
        <v>0</v>
      </c>
    </row>
    <row r="21" spans="1:21" ht="15.75">
      <c r="A21" s="979" t="s">
        <v>1589</v>
      </c>
      <c r="B21" s="1080">
        <f>'Budget general'!B24</f>
        <v>0</v>
      </c>
      <c r="C21" s="1098"/>
      <c r="D21" s="1168">
        <f>SUMIFS('A5 Cash'!$N:$N,'A5 Cash'!$A:$A,Table!$A$5,'A5 Cash'!$C:$C,'BFU A5'!$A21,'A5 Cash'!$R:$R,"1")-SUMIFS('A5 Banque'!$N:$N,'A5 Banque'!$A:$A,Table!$A$5,'A5 Banque'!$C:$C,'BFU A5'!A21,'A5 Banque'!$R:$R,"1")</f>
        <v>0</v>
      </c>
      <c r="E21" s="1099">
        <f t="shared" si="0"/>
        <v>0</v>
      </c>
      <c r="F21" s="1098"/>
      <c r="G21" s="1168">
        <f>SUMIFS('A5 Cash'!$N:$N,'A5 Cash'!$A:$A,Table!$A$5,'A5 Cash'!$C:$C,'BFU A5'!$A21,'A5 Cash'!$R:$R,"2")-SUMIFS('A5 Banque'!$N:$N,'A5 Banque'!$A:$A,Table!$A$5,'A5 Banque'!$C:$C,'BFU A5'!$A21,'A5 Banque'!$R:$R,"2")</f>
        <v>0</v>
      </c>
      <c r="H21" s="1099">
        <f t="shared" si="5"/>
        <v>0</v>
      </c>
      <c r="I21" s="1098"/>
      <c r="J21" s="1168">
        <f>SUMIFS('A5 Cash'!$N:$N,'A5 Cash'!$A:$A,Table!$A$5,'A5 Cash'!$C:$C,'BFU A5'!$A21,'A5 Cash'!$R:$R,"3")-SUMIFS('A5 Banque'!$N:$N,'A5 Banque'!$A:$A,Table!$A$5,'A5 Banque'!$C:$C,'BFU A5'!$A21,'A5 Banque'!$R:$R,"3")</f>
        <v>0</v>
      </c>
      <c r="K21" s="1099">
        <f t="shared" si="6"/>
        <v>0</v>
      </c>
      <c r="L21" s="1098"/>
      <c r="M21" s="1168">
        <f>SUMIFS('A5 Cash'!$N:$N,'A5 Cash'!$A:$A,Table!$A$5,'A5 Cash'!$C:$C,'BFU A5'!$A21,'A5 Cash'!$R:$R,"4")-SUMIFS('A5 Banque'!$N:$N,'A5 Banque'!$A:$A,Table!$A$5,'A5 Banque'!$C:$C,'BFU A5'!$A21,'A5 Banque'!$R:$R,"4")</f>
        <v>0</v>
      </c>
      <c r="N21" s="1099">
        <f t="shared" si="7"/>
        <v>0</v>
      </c>
      <c r="P21" s="1098">
        <f t="shared" si="8"/>
        <v>0</v>
      </c>
      <c r="Q21" s="1117">
        <f t="shared" si="8"/>
        <v>0</v>
      </c>
      <c r="R21" s="1099">
        <f t="shared" si="4"/>
        <v>0</v>
      </c>
      <c r="T21" s="1099"/>
      <c r="U21" s="1099">
        <f t="shared" si="9"/>
        <v>0</v>
      </c>
    </row>
    <row r="22" spans="1:21" ht="15.75">
      <c r="A22" s="979" t="s">
        <v>1590</v>
      </c>
      <c r="B22" s="1080">
        <f>'Budget general'!B25</f>
        <v>0</v>
      </c>
      <c r="C22" s="1098"/>
      <c r="D22" s="1168">
        <f>SUMIFS('A5 Cash'!$N:$N,'A5 Cash'!$A:$A,Table!$A$5,'A5 Cash'!$C:$C,'BFU A5'!$A22,'A5 Cash'!$R:$R,"1")-SUMIFS('A5 Banque'!$N:$N,'A5 Banque'!$A:$A,Table!$A$5,'A5 Banque'!$C:$C,'BFU A5'!A22,'A5 Banque'!$R:$R,"1")</f>
        <v>0</v>
      </c>
      <c r="E22" s="1099">
        <f t="shared" si="0"/>
        <v>0</v>
      </c>
      <c r="F22" s="1098"/>
      <c r="G22" s="1168">
        <f>SUMIFS('A5 Cash'!$N:$N,'A5 Cash'!$A:$A,Table!$A$5,'A5 Cash'!$C:$C,'BFU A5'!$A22,'A5 Cash'!$R:$R,"2")-SUMIFS('A5 Banque'!$N:$N,'A5 Banque'!$A:$A,Table!$A$5,'A5 Banque'!$C:$C,'BFU A5'!$A22,'A5 Banque'!$R:$R,"2")</f>
        <v>0</v>
      </c>
      <c r="H22" s="1099">
        <f t="shared" si="5"/>
        <v>0</v>
      </c>
      <c r="I22" s="1098"/>
      <c r="J22" s="1168">
        <f>SUMIFS('A5 Cash'!$N:$N,'A5 Cash'!$A:$A,Table!$A$5,'A5 Cash'!$C:$C,'BFU A5'!$A22,'A5 Cash'!$R:$R,"3")-SUMIFS('A5 Banque'!$N:$N,'A5 Banque'!$A:$A,Table!$A$5,'A5 Banque'!$C:$C,'BFU A5'!$A22,'A5 Banque'!$R:$R,"3")</f>
        <v>0</v>
      </c>
      <c r="K22" s="1099">
        <f t="shared" si="6"/>
        <v>0</v>
      </c>
      <c r="L22" s="1098"/>
      <c r="M22" s="1168">
        <f>SUMIFS('A5 Cash'!$N:$N,'A5 Cash'!$A:$A,Table!$A$5,'A5 Cash'!$C:$C,'BFU A5'!$A22,'A5 Cash'!$R:$R,"4")-SUMIFS('A5 Banque'!$N:$N,'A5 Banque'!$A:$A,Table!$A$5,'A5 Banque'!$C:$C,'BFU A5'!$A22,'A5 Banque'!$R:$R,"4")</f>
        <v>0</v>
      </c>
      <c r="N22" s="1099">
        <f t="shared" si="7"/>
        <v>0</v>
      </c>
      <c r="P22" s="1098">
        <f t="shared" si="8"/>
        <v>0</v>
      </c>
      <c r="Q22" s="1117">
        <f t="shared" si="8"/>
        <v>0</v>
      </c>
      <c r="R22" s="1099">
        <f t="shared" si="4"/>
        <v>0</v>
      </c>
      <c r="T22" s="1099"/>
      <c r="U22" s="1099">
        <f t="shared" si="9"/>
        <v>0</v>
      </c>
    </row>
    <row r="23" spans="1:21" ht="15.75">
      <c r="A23" s="979" t="s">
        <v>1591</v>
      </c>
      <c r="B23" s="1080">
        <f>'Budget general'!B26</f>
        <v>0</v>
      </c>
      <c r="C23" s="1098"/>
      <c r="D23" s="1168">
        <f>SUMIFS('A5 Cash'!$N:$N,'A5 Cash'!$A:$A,Table!$A$5,'A5 Cash'!$C:$C,'BFU A5'!$A23,'A5 Cash'!$R:$R,"1")-SUMIFS('A5 Banque'!$N:$N,'A5 Banque'!$A:$A,Table!$A$5,'A5 Banque'!$C:$C,'BFU A5'!A23,'A5 Banque'!$R:$R,"1")</f>
        <v>0</v>
      </c>
      <c r="E23" s="1099">
        <f t="shared" si="0"/>
        <v>0</v>
      </c>
      <c r="F23" s="1098"/>
      <c r="G23" s="1168">
        <f>SUMIFS('A5 Cash'!$N:$N,'A5 Cash'!$A:$A,Table!$A$5,'A5 Cash'!$C:$C,'BFU A5'!$A23,'A5 Cash'!$R:$R,"2")-SUMIFS('A5 Banque'!$N:$N,'A5 Banque'!$A:$A,Table!$A$5,'A5 Banque'!$C:$C,'BFU A5'!$A23,'A5 Banque'!$R:$R,"2")</f>
        <v>0</v>
      </c>
      <c r="H23" s="1099">
        <f t="shared" si="5"/>
        <v>0</v>
      </c>
      <c r="I23" s="1098"/>
      <c r="J23" s="1168">
        <f>SUMIFS('A5 Cash'!$N:$N,'A5 Cash'!$A:$A,Table!$A$5,'A5 Cash'!$C:$C,'BFU A5'!$A23,'A5 Cash'!$R:$R,"3")-SUMIFS('A5 Banque'!$N:$N,'A5 Banque'!$A:$A,Table!$A$5,'A5 Banque'!$C:$C,'BFU A5'!$A23,'A5 Banque'!$R:$R,"3")</f>
        <v>0</v>
      </c>
      <c r="K23" s="1099">
        <f t="shared" si="6"/>
        <v>0</v>
      </c>
      <c r="L23" s="1098"/>
      <c r="M23" s="1168">
        <f>SUMIFS('A5 Cash'!$N:$N,'A5 Cash'!$A:$A,Table!$A$5,'A5 Cash'!$C:$C,'BFU A5'!$A23,'A5 Cash'!$R:$R,"4")-SUMIFS('A5 Banque'!$N:$N,'A5 Banque'!$A:$A,Table!$A$5,'A5 Banque'!$C:$C,'BFU A5'!$A23,'A5 Banque'!$R:$R,"4")</f>
        <v>0</v>
      </c>
      <c r="N23" s="1099">
        <f t="shared" si="7"/>
        <v>0</v>
      </c>
      <c r="P23" s="1098">
        <f t="shared" si="8"/>
        <v>0</v>
      </c>
      <c r="Q23" s="1117">
        <f t="shared" si="8"/>
        <v>0</v>
      </c>
      <c r="R23" s="1099">
        <f t="shared" si="4"/>
        <v>0</v>
      </c>
      <c r="T23" s="1099"/>
      <c r="U23" s="1099">
        <f t="shared" si="9"/>
        <v>0</v>
      </c>
    </row>
    <row r="24" spans="1:21" ht="15.75">
      <c r="A24" s="979" t="s">
        <v>1592</v>
      </c>
      <c r="B24" s="1081">
        <f>'Budget general'!B27</f>
        <v>0</v>
      </c>
      <c r="C24" s="1102"/>
      <c r="D24" s="1170">
        <f>SUMIFS('A5 Cash'!$N:$N,'A5 Cash'!$A:$A,Table!$A$5,'A5 Cash'!$C:$C,'BFU A5'!$A24,'A5 Cash'!$R:$R,"1")-SUMIFS('A5 Banque'!$N:$N,'A5 Banque'!$A:$A,Table!$A$5,'A5 Banque'!$C:$C,'BFU A5'!A24,'A5 Banque'!$R:$R,"1")</f>
        <v>0</v>
      </c>
      <c r="E24" s="1103">
        <f t="shared" si="0"/>
        <v>0</v>
      </c>
      <c r="F24" s="1102"/>
      <c r="G24" s="1170">
        <f>SUMIFS('A5 Cash'!$N:$N,'A5 Cash'!$A:$A,Table!$A$5,'A5 Cash'!$C:$C,'BFU A5'!$A24,'A5 Cash'!$R:$R,"2")-SUMIFS('A5 Banque'!$N:$N,'A5 Banque'!$A:$A,Table!$A$5,'A5 Banque'!$C:$C,'BFU A5'!$A24,'A5 Banque'!$R:$R,"2")</f>
        <v>0</v>
      </c>
      <c r="H24" s="1103">
        <f t="shared" si="5"/>
        <v>0</v>
      </c>
      <c r="I24" s="1102"/>
      <c r="J24" s="1170">
        <f>SUMIFS('A5 Cash'!$N:$N,'A5 Cash'!$A:$A,Table!$A$5,'A5 Cash'!$C:$C,'BFU A5'!$A24,'A5 Cash'!$R:$R,"3")-SUMIFS('A5 Banque'!$N:$N,'A5 Banque'!$A:$A,Table!$A$5,'A5 Banque'!$C:$C,'BFU A5'!$A24,'A5 Banque'!$R:$R,"3")</f>
        <v>0</v>
      </c>
      <c r="K24" s="1103">
        <f t="shared" si="6"/>
        <v>0</v>
      </c>
      <c r="L24" s="1102"/>
      <c r="M24" s="1170">
        <f>SUMIFS('A5 Cash'!$N:$N,'A5 Cash'!$A:$A,Table!$A$5,'A5 Cash'!$C:$C,'BFU A5'!$A24,'A5 Cash'!$R:$R,"4")-SUMIFS('A5 Banque'!$N:$N,'A5 Banque'!$A:$A,Table!$A$5,'A5 Banque'!$C:$C,'BFU A5'!$A24,'A5 Banque'!$R:$R,"4")</f>
        <v>0</v>
      </c>
      <c r="N24" s="1103">
        <f t="shared" si="7"/>
        <v>0</v>
      </c>
      <c r="P24" s="1102">
        <f t="shared" si="8"/>
        <v>0</v>
      </c>
      <c r="Q24" s="1009">
        <f t="shared" si="8"/>
        <v>0</v>
      </c>
      <c r="R24" s="1103">
        <f t="shared" si="4"/>
        <v>0</v>
      </c>
      <c r="T24" s="1103"/>
      <c r="U24" s="1103">
        <f t="shared" si="9"/>
        <v>0</v>
      </c>
    </row>
    <row r="25" spans="1:21" ht="15.75">
      <c r="A25" s="979" t="s">
        <v>1593</v>
      </c>
      <c r="B25" s="1080">
        <f>'Budget general'!B28</f>
        <v>0</v>
      </c>
      <c r="C25" s="1104"/>
      <c r="D25" s="1171">
        <f>SUMIFS('A5 Cash'!$N:$N,'A5 Cash'!$A:$A,Table!$A$5,'A5 Cash'!$C:$C,'BFU A5'!$A25,'A5 Cash'!$R:$R,"1")-SUMIFS('A5 Banque'!$N:$N,'A5 Banque'!$A:$A,Table!$A$5,'A5 Banque'!$C:$C,'BFU A5'!A25,'A5 Banque'!$R:$R,"1")</f>
        <v>0</v>
      </c>
      <c r="E25" s="1105">
        <f t="shared" si="0"/>
        <v>0</v>
      </c>
      <c r="F25" s="1104"/>
      <c r="G25" s="1171">
        <f>SUMIFS('A5 Cash'!$N:$N,'A5 Cash'!$A:$A,Table!$A$5,'A5 Cash'!$C:$C,'BFU A5'!$A25,'A5 Cash'!$R:$R,"2")-SUMIFS('A5 Banque'!$N:$N,'A5 Banque'!$A:$A,Table!$A$5,'A5 Banque'!$C:$C,'BFU A5'!$A25,'A5 Banque'!$R:$R,"2")</f>
        <v>0</v>
      </c>
      <c r="H25" s="1105">
        <f t="shared" si="5"/>
        <v>0</v>
      </c>
      <c r="I25" s="1104"/>
      <c r="J25" s="1171">
        <f>SUMIFS('A5 Cash'!$N:$N,'A5 Cash'!$A:$A,Table!$A$5,'A5 Cash'!$C:$C,'BFU A5'!$A25,'A5 Cash'!$R:$R,"3")-SUMIFS('A5 Banque'!$N:$N,'A5 Banque'!$A:$A,Table!$A$5,'A5 Banque'!$C:$C,'BFU A5'!$A25,'A5 Banque'!$R:$R,"3")</f>
        <v>0</v>
      </c>
      <c r="K25" s="1105">
        <f t="shared" si="6"/>
        <v>0</v>
      </c>
      <c r="L25" s="1104"/>
      <c r="M25" s="1171">
        <f>SUMIFS('A5 Cash'!$N:$N,'A5 Cash'!$A:$A,Table!$A$5,'A5 Cash'!$C:$C,'BFU A5'!$A25,'A5 Cash'!$R:$R,"4")-SUMIFS('A5 Banque'!$N:$N,'A5 Banque'!$A:$A,Table!$A$5,'A5 Banque'!$C:$C,'BFU A5'!$A25,'A5 Banque'!$R:$R,"4")</f>
        <v>0</v>
      </c>
      <c r="N25" s="1105">
        <f t="shared" si="7"/>
        <v>0</v>
      </c>
      <c r="P25" s="1104">
        <f t="shared" si="8"/>
        <v>0</v>
      </c>
      <c r="Q25" s="1117">
        <f t="shared" si="8"/>
        <v>0</v>
      </c>
      <c r="R25" s="1105">
        <f t="shared" si="4"/>
        <v>0</v>
      </c>
      <c r="T25" s="1105"/>
      <c r="U25" s="1105">
        <f t="shared" si="9"/>
        <v>0</v>
      </c>
    </row>
    <row r="26" spans="1:21" ht="15.75">
      <c r="A26" s="979" t="s">
        <v>1594</v>
      </c>
      <c r="B26" s="1082">
        <f>'Budget general'!B29</f>
        <v>0</v>
      </c>
      <c r="C26" s="1106"/>
      <c r="D26" s="1172">
        <f>SUMIFS('A5 Cash'!$N:$N,'A5 Cash'!$A:$A,Table!$A$5,'A5 Cash'!$C:$C,'BFU A5'!$A26,'A5 Cash'!$R:$R,"1")-SUMIFS('A5 Banque'!$N:$N,'A5 Banque'!$A:$A,Table!$A$5,'A5 Banque'!$C:$C,'BFU A5'!A26,'A5 Banque'!$R:$R,"1")</f>
        <v>0</v>
      </c>
      <c r="E26" s="1107">
        <f t="shared" si="0"/>
        <v>0</v>
      </c>
      <c r="F26" s="1106"/>
      <c r="G26" s="1172">
        <f>SUMIFS('A5 Cash'!$N:$N,'A5 Cash'!$A:$A,Table!$A$5,'A5 Cash'!$C:$C,'BFU A5'!$A26,'A5 Cash'!$R:$R,"2")-SUMIFS('A5 Banque'!$N:$N,'A5 Banque'!$A:$A,Table!$A$5,'A5 Banque'!$C:$C,'BFU A5'!$A26,'A5 Banque'!$R:$R,"2")</f>
        <v>0</v>
      </c>
      <c r="H26" s="1107">
        <f t="shared" si="5"/>
        <v>0</v>
      </c>
      <c r="I26" s="1106"/>
      <c r="J26" s="1172">
        <f>SUMIFS('A5 Cash'!$N:$N,'A5 Cash'!$A:$A,Table!$A$5,'A5 Cash'!$C:$C,'BFU A5'!$A26,'A5 Cash'!$R:$R,"3")-SUMIFS('A5 Banque'!$N:$N,'A5 Banque'!$A:$A,Table!$A$5,'A5 Banque'!$C:$C,'BFU A5'!$A26,'A5 Banque'!$R:$R,"3")</f>
        <v>0</v>
      </c>
      <c r="K26" s="1107">
        <f t="shared" si="6"/>
        <v>0</v>
      </c>
      <c r="L26" s="1106"/>
      <c r="M26" s="1172">
        <f>SUMIFS('A5 Cash'!$N:$N,'A5 Cash'!$A:$A,Table!$A$5,'A5 Cash'!$C:$C,'BFU A5'!$A26,'A5 Cash'!$R:$R,"4")-SUMIFS('A5 Banque'!$N:$N,'A5 Banque'!$A:$A,Table!$A$5,'A5 Banque'!$C:$C,'BFU A5'!$A26,'A5 Banque'!$R:$R,"4")</f>
        <v>0</v>
      </c>
      <c r="N26" s="1107">
        <f t="shared" si="7"/>
        <v>0</v>
      </c>
      <c r="P26" s="1106">
        <f t="shared" si="8"/>
        <v>0</v>
      </c>
      <c r="Q26" s="1117">
        <f t="shared" si="8"/>
        <v>0</v>
      </c>
      <c r="R26" s="1107">
        <f t="shared" si="4"/>
        <v>0</v>
      </c>
      <c r="T26" s="1107"/>
      <c r="U26" s="1107">
        <f t="shared" si="9"/>
        <v>0</v>
      </c>
    </row>
    <row r="27" spans="1:21" ht="15.75">
      <c r="A27" s="979" t="s">
        <v>1595</v>
      </c>
      <c r="B27" s="1082">
        <f>'Budget general'!B30</f>
        <v>0</v>
      </c>
      <c r="C27" s="1098"/>
      <c r="D27" s="1168">
        <f>SUMIFS('A5 Cash'!$N:$N,'A5 Cash'!$A:$A,Table!$A$5,'A5 Cash'!$C:$C,'BFU A5'!$A27,'A5 Cash'!$R:$R,"1")-SUMIFS('A5 Banque'!$N:$N,'A5 Banque'!$A:$A,Table!$A$5,'A5 Banque'!$C:$C,'BFU A5'!A27,'A5 Banque'!$R:$R,"1")</f>
        <v>0</v>
      </c>
      <c r="E27" s="1099">
        <f t="shared" si="0"/>
        <v>0</v>
      </c>
      <c r="F27" s="1098"/>
      <c r="G27" s="1168">
        <f>SUMIFS('A5 Cash'!$N:$N,'A5 Cash'!$A:$A,Table!$A$5,'A5 Cash'!$C:$C,'BFU A5'!$A27,'A5 Cash'!$R:$R,"2")-SUMIFS('A5 Banque'!$N:$N,'A5 Banque'!$A:$A,Table!$A$5,'A5 Banque'!$C:$C,'BFU A5'!$A27,'A5 Banque'!$R:$R,"2")</f>
        <v>0</v>
      </c>
      <c r="H27" s="1099">
        <f t="shared" si="5"/>
        <v>0</v>
      </c>
      <c r="I27" s="1098"/>
      <c r="J27" s="1168">
        <f>SUMIFS('A5 Cash'!$N:$N,'A5 Cash'!$A:$A,Table!$A$5,'A5 Cash'!$C:$C,'BFU A5'!$A27,'A5 Cash'!$R:$R,"3")-SUMIFS('A5 Banque'!$N:$N,'A5 Banque'!$A:$A,Table!$A$5,'A5 Banque'!$C:$C,'BFU A5'!$A27,'A5 Banque'!$R:$R,"3")</f>
        <v>0</v>
      </c>
      <c r="K27" s="1099">
        <f t="shared" si="6"/>
        <v>0</v>
      </c>
      <c r="L27" s="1098"/>
      <c r="M27" s="1168">
        <f>SUMIFS('A5 Cash'!$N:$N,'A5 Cash'!$A:$A,Table!$A$5,'A5 Cash'!$C:$C,'BFU A5'!$A27,'A5 Cash'!$R:$R,"4")-SUMIFS('A5 Banque'!$N:$N,'A5 Banque'!$A:$A,Table!$A$5,'A5 Banque'!$C:$C,'BFU A5'!$A27,'A5 Banque'!$R:$R,"4")</f>
        <v>0</v>
      </c>
      <c r="N27" s="1099">
        <f t="shared" si="7"/>
        <v>0</v>
      </c>
      <c r="P27" s="1098">
        <f t="shared" si="8"/>
        <v>0</v>
      </c>
      <c r="Q27" s="1117">
        <f t="shared" si="8"/>
        <v>0</v>
      </c>
      <c r="R27" s="1099">
        <f t="shared" si="4"/>
        <v>0</v>
      </c>
      <c r="T27" s="1099"/>
      <c r="U27" s="1099">
        <f t="shared" si="9"/>
        <v>0</v>
      </c>
    </row>
    <row r="28" spans="1:21" ht="15.75">
      <c r="A28" s="979" t="s">
        <v>1596</v>
      </c>
      <c r="B28" s="1082">
        <f>'Budget general'!B31</f>
        <v>0</v>
      </c>
      <c r="C28" s="1098"/>
      <c r="D28" s="1168">
        <f>SUMIFS('A5 Cash'!$N:$N,'A5 Cash'!$A:$A,Table!$A$5,'A5 Cash'!$C:$C,'BFU A5'!$A28,'A5 Cash'!$R:$R,"1")-SUMIFS('A5 Banque'!$N:$N,'A5 Banque'!$A:$A,Table!$A$5,'A5 Banque'!$C:$C,'BFU A5'!A28,'A5 Banque'!$R:$R,"1")</f>
        <v>0</v>
      </c>
      <c r="E28" s="1099">
        <f t="shared" si="0"/>
        <v>0</v>
      </c>
      <c r="F28" s="1098"/>
      <c r="G28" s="1168">
        <f>SUMIFS('A5 Cash'!$N:$N,'A5 Cash'!$A:$A,Table!$A$5,'A5 Cash'!$C:$C,'BFU A5'!$A28,'A5 Cash'!$R:$R,"2")-SUMIFS('A5 Banque'!$N:$N,'A5 Banque'!$A:$A,Table!$A$5,'A5 Banque'!$C:$C,'BFU A5'!$A28,'A5 Banque'!$R:$R,"2")</f>
        <v>0</v>
      </c>
      <c r="H28" s="1099">
        <f t="shared" si="5"/>
        <v>0</v>
      </c>
      <c r="I28" s="1098"/>
      <c r="J28" s="1168">
        <f>SUMIFS('A5 Cash'!$N:$N,'A5 Cash'!$A:$A,Table!$A$5,'A5 Cash'!$C:$C,'BFU A5'!$A28,'A5 Cash'!$R:$R,"3")-SUMIFS('A5 Banque'!$N:$N,'A5 Banque'!$A:$A,Table!$A$5,'A5 Banque'!$C:$C,'BFU A5'!$A28,'A5 Banque'!$R:$R,"3")</f>
        <v>0</v>
      </c>
      <c r="K28" s="1099">
        <f t="shared" si="6"/>
        <v>0</v>
      </c>
      <c r="L28" s="1098"/>
      <c r="M28" s="1168">
        <f>SUMIFS('A5 Cash'!$N:$N,'A5 Cash'!$A:$A,Table!$A$5,'A5 Cash'!$C:$C,'BFU A5'!$A28,'A5 Cash'!$R:$R,"4")-SUMIFS('A5 Banque'!$N:$N,'A5 Banque'!$A:$A,Table!$A$5,'A5 Banque'!$C:$C,'BFU A5'!$A28,'A5 Banque'!$R:$R,"4")</f>
        <v>0</v>
      </c>
      <c r="N28" s="1099">
        <f t="shared" si="7"/>
        <v>0</v>
      </c>
      <c r="P28" s="1098">
        <f t="shared" si="8"/>
        <v>0</v>
      </c>
      <c r="Q28" s="1117">
        <f t="shared" si="8"/>
        <v>0</v>
      </c>
      <c r="R28" s="1099">
        <f t="shared" si="4"/>
        <v>0</v>
      </c>
      <c r="T28" s="1099"/>
      <c r="U28" s="1099">
        <f t="shared" si="9"/>
        <v>0</v>
      </c>
    </row>
    <row r="29" spans="1:21" ht="16.5" thickBot="1">
      <c r="A29" s="979" t="s">
        <v>1597</v>
      </c>
      <c r="B29" s="1082">
        <f>'Budget general'!B32</f>
        <v>0</v>
      </c>
      <c r="C29" s="1098"/>
      <c r="D29" s="1168">
        <f>SUMIFS('A5 Cash'!$N:$N,'A5 Cash'!$A:$A,Table!$A$5,'A5 Cash'!$C:$C,'BFU A5'!$A29,'A5 Cash'!$R:$R,"1")-SUMIFS('A5 Banque'!$N:$N,'A5 Banque'!$A:$A,Table!$A$5,'A5 Banque'!$C:$C,'BFU A5'!A29,'A5 Banque'!$R:$R,"1")</f>
        <v>0</v>
      </c>
      <c r="E29" s="1099">
        <f t="shared" si="0"/>
        <v>0</v>
      </c>
      <c r="F29" s="1098"/>
      <c r="G29" s="1168">
        <f>SUMIFS('A5 Cash'!$N:$N,'A5 Cash'!$A:$A,Table!$A$5,'A5 Cash'!$C:$C,'BFU A5'!$A29,'A5 Cash'!$R:$R,"2")-SUMIFS('A5 Banque'!$N:$N,'A5 Banque'!$A:$A,Table!$A$5,'A5 Banque'!$C:$C,'BFU A5'!$A29,'A5 Banque'!$R:$R,"2")</f>
        <v>0</v>
      </c>
      <c r="H29" s="1099">
        <f t="shared" si="5"/>
        <v>0</v>
      </c>
      <c r="I29" s="1098"/>
      <c r="J29" s="1168">
        <f>SUMIFS('A5 Cash'!$N:$N,'A5 Cash'!$A:$A,Table!$A$5,'A5 Cash'!$C:$C,'BFU A5'!$A29,'A5 Cash'!$R:$R,"3")-SUMIFS('A5 Banque'!$N:$N,'A5 Banque'!$A:$A,Table!$A$5,'A5 Banque'!$C:$C,'BFU A5'!$A29,'A5 Banque'!$R:$R,"3")</f>
        <v>0</v>
      </c>
      <c r="K29" s="1099">
        <f t="shared" si="6"/>
        <v>0</v>
      </c>
      <c r="L29" s="1098"/>
      <c r="M29" s="1168">
        <f>SUMIFS('A5 Cash'!$N:$N,'A5 Cash'!$A:$A,Table!$A$5,'A5 Cash'!$C:$C,'BFU A5'!$A29,'A5 Cash'!$R:$R,"4")-SUMIFS('A5 Banque'!$N:$N,'A5 Banque'!$A:$A,Table!$A$5,'A5 Banque'!$C:$C,'BFU A5'!$A29,'A5 Banque'!$R:$R,"4")</f>
        <v>0</v>
      </c>
      <c r="N29" s="1099">
        <f t="shared" si="7"/>
        <v>0</v>
      </c>
      <c r="P29" s="1098">
        <f t="shared" si="8"/>
        <v>0</v>
      </c>
      <c r="Q29" s="1117">
        <f t="shared" si="8"/>
        <v>0</v>
      </c>
      <c r="R29" s="1099">
        <f t="shared" si="4"/>
        <v>0</v>
      </c>
      <c r="T29" s="1099"/>
      <c r="U29" s="1099">
        <f t="shared" si="9"/>
        <v>0</v>
      </c>
    </row>
    <row r="30" spans="1:21" ht="16.5" thickBot="1">
      <c r="A30" s="979" t="s">
        <v>212</v>
      </c>
      <c r="B30" s="1070">
        <f>'Budget general'!B33</f>
        <v>0</v>
      </c>
      <c r="C30" s="1164">
        <f>C31+C37+C43+C49</f>
        <v>0</v>
      </c>
      <c r="D30" s="1164">
        <f>D31+D37+D43+D49</f>
        <v>0</v>
      </c>
      <c r="E30" s="1095">
        <f t="shared" si="0"/>
        <v>0</v>
      </c>
      <c r="F30" s="1164">
        <f>F31+F37+F43+F49</f>
        <v>0</v>
      </c>
      <c r="G30" s="1164">
        <f>G31+G37+G43+G49</f>
        <v>0</v>
      </c>
      <c r="H30" s="1095">
        <f t="shared" si="5"/>
        <v>0</v>
      </c>
      <c r="I30" s="1164">
        <f>I31+I37+I43+I49</f>
        <v>0</v>
      </c>
      <c r="J30" s="1164">
        <f>J31+J37+J43+J49</f>
        <v>0</v>
      </c>
      <c r="K30" s="1095">
        <f t="shared" si="6"/>
        <v>0</v>
      </c>
      <c r="L30" s="1164">
        <f>L31+L37+L43+L49</f>
        <v>0</v>
      </c>
      <c r="M30" s="1164">
        <f>M31+M37+M43+M49</f>
        <v>0</v>
      </c>
      <c r="N30" s="1095">
        <f t="shared" si="7"/>
        <v>0</v>
      </c>
      <c r="P30" s="1070">
        <f>P31+P37+P43+P49</f>
        <v>0</v>
      </c>
      <c r="Q30" s="1070">
        <f>Q31+Q37+Q43+Q49</f>
        <v>0</v>
      </c>
      <c r="R30" s="1095">
        <f>P30-Q30</f>
        <v>0</v>
      </c>
      <c r="T30" s="1095"/>
      <c r="U30" s="1095">
        <f>U31+U37+U43+U49</f>
        <v>0</v>
      </c>
    </row>
    <row r="31" spans="1:21" ht="15.75">
      <c r="A31" s="979" t="s">
        <v>1598</v>
      </c>
      <c r="B31" s="1079">
        <f>'Budget general'!B34</f>
        <v>0</v>
      </c>
      <c r="C31" s="1096"/>
      <c r="D31" s="1170">
        <f>SUMIFS('A5 Cash'!$N:$N,'A5 Cash'!$A:$A,Table!$A$5,'A5 Cash'!$C:$C,'BFU A5'!$A31,'A5 Cash'!$R:$R,"1")-SUMIFS('A5 Banque'!$N:$N,'A5 Banque'!$A:$A,Table!$A$5,'A5 Banque'!$C:$C,'BFU A5'!A31,'A5 Banque'!$R:$R,"1")</f>
        <v>0</v>
      </c>
      <c r="E31" s="1097">
        <f t="shared" si="0"/>
        <v>0</v>
      </c>
      <c r="F31" s="1096"/>
      <c r="G31" s="1170">
        <f>SUMIFS('A5 Cash'!$N:$N,'A5 Cash'!$A:$A,Table!$A$5,'A5 Cash'!$C:$C,'BFU A5'!$A31,'A5 Cash'!$R:$R,"2")-SUMIFS('A5 Banque'!$N:$N,'A5 Banque'!$A:$A,Table!$A$5,'A5 Banque'!$C:$C,'BFU A5'!$A31,'A5 Banque'!$R:$R,"2")</f>
        <v>0</v>
      </c>
      <c r="H31" s="1097">
        <f t="shared" si="5"/>
        <v>0</v>
      </c>
      <c r="I31" s="1096"/>
      <c r="J31" s="1170">
        <f>SUMIFS('A5 Cash'!$N:$N,'A5 Cash'!$A:$A,Table!$A$5,'A5 Cash'!$C:$C,'BFU A5'!$A31,'A5 Cash'!$R:$R,"3")-SUMIFS('A5 Banque'!$N:$N,'A5 Banque'!$A:$A,Table!$A$5,'A5 Banque'!$C:$C,'BFU A5'!$A31,'A5 Banque'!$R:$R,"3")</f>
        <v>0</v>
      </c>
      <c r="K31" s="1097">
        <f t="shared" si="6"/>
        <v>0</v>
      </c>
      <c r="L31" s="1096"/>
      <c r="M31" s="1170">
        <f>SUMIFS('A5 Cash'!$N:$N,'A5 Cash'!$A:$A,Table!$A$5,'A5 Cash'!$C:$C,'BFU A5'!$A31,'A5 Cash'!$R:$R,"4")-SUMIFS('A5 Banque'!$N:$N,'A5 Banque'!$A:$A,Table!$A$5,'A5 Banque'!$C:$C,'BFU A5'!$A31,'A5 Banque'!$R:$R,"4")</f>
        <v>0</v>
      </c>
      <c r="N31" s="1097">
        <f t="shared" si="7"/>
        <v>0</v>
      </c>
      <c r="P31" s="1096">
        <f>C31+F31+I31+L31</f>
        <v>0</v>
      </c>
      <c r="Q31" s="1096">
        <f>D31+G31+J31+M31</f>
        <v>0</v>
      </c>
      <c r="R31" s="1097">
        <f>P31-Q31</f>
        <v>0</v>
      </c>
      <c r="T31" s="1097"/>
      <c r="U31" s="1097">
        <f>Q31-T31</f>
        <v>0</v>
      </c>
    </row>
    <row r="32" spans="1:21" ht="15.75">
      <c r="A32" s="979" t="s">
        <v>1599</v>
      </c>
      <c r="B32" s="1080">
        <f>'Budget general'!B35</f>
        <v>0</v>
      </c>
      <c r="C32" s="1098"/>
      <c r="D32" s="1168">
        <f>SUMIFS('A5 Cash'!$N:$N,'A5 Cash'!$A:$A,Table!$A$5,'A5 Cash'!$C:$C,'BFU A5'!$A32,'A5 Cash'!$R:$R,"1")-SUMIFS('A5 Banque'!$N:$N,'A5 Banque'!$A:$A,Table!$A$5,'A5 Banque'!$C:$C,'BFU A5'!A32,'A5 Banque'!$R:$R,"1")</f>
        <v>0</v>
      </c>
      <c r="E32" s="1099">
        <f t="shared" si="0"/>
        <v>0</v>
      </c>
      <c r="F32" s="1098"/>
      <c r="G32" s="1168">
        <f>SUMIFS('A5 Cash'!$N:$N,'A5 Cash'!$A:$A,Table!$A$5,'A5 Cash'!$C:$C,'BFU A5'!$A32,'A5 Cash'!$R:$R,"2")-SUMIFS('A5 Banque'!$N:$N,'A5 Banque'!$A:$A,Table!$A$5,'A5 Banque'!$C:$C,'BFU A5'!$A32,'A5 Banque'!$R:$R,"2")</f>
        <v>0</v>
      </c>
      <c r="H32" s="1099">
        <f t="shared" si="5"/>
        <v>0</v>
      </c>
      <c r="I32" s="1098"/>
      <c r="J32" s="1168">
        <f>SUMIFS('A5 Cash'!$N:$N,'A5 Cash'!$A:$A,Table!$A$5,'A5 Cash'!$C:$C,'BFU A5'!$A32,'A5 Cash'!$R:$R,"3")-SUMIFS('A5 Banque'!$N:$N,'A5 Banque'!$A:$A,Table!$A$5,'A5 Banque'!$C:$C,'BFU A5'!$A32,'A5 Banque'!$R:$R,"3")</f>
        <v>0</v>
      </c>
      <c r="K32" s="1099">
        <f t="shared" si="6"/>
        <v>0</v>
      </c>
      <c r="L32" s="1098"/>
      <c r="M32" s="1168">
        <f>SUMIFS('A5 Cash'!$N:$N,'A5 Cash'!$A:$A,Table!$A$5,'A5 Cash'!$C:$C,'BFU A5'!$A32,'A5 Cash'!$R:$R,"4")-SUMIFS('A5 Banque'!$N:$N,'A5 Banque'!$A:$A,Table!$A$5,'A5 Banque'!$C:$C,'BFU A5'!$A32,'A5 Banque'!$R:$R,"4")</f>
        <v>0</v>
      </c>
      <c r="N32" s="1099">
        <f t="shared" si="7"/>
        <v>0</v>
      </c>
      <c r="P32" s="1098">
        <f t="shared" ref="P32:Q54" si="10">C32+F32+I32+L32</f>
        <v>0</v>
      </c>
      <c r="Q32" s="1117">
        <f t="shared" si="10"/>
        <v>0</v>
      </c>
      <c r="R32" s="1099">
        <f t="shared" ref="R32:R54" si="11">P32-Q32</f>
        <v>0</v>
      </c>
      <c r="T32" s="1099"/>
      <c r="U32" s="1099">
        <f t="shared" ref="U32:U54" si="12">Q32-T32</f>
        <v>0</v>
      </c>
    </row>
    <row r="33" spans="1:21" ht="15.75">
      <c r="A33" s="979" t="s">
        <v>1600</v>
      </c>
      <c r="B33" s="1080">
        <f>'Budget general'!B36</f>
        <v>0</v>
      </c>
      <c r="C33" s="1098"/>
      <c r="D33" s="1168">
        <f>SUMIFS('A5 Cash'!$N:$N,'A5 Cash'!$A:$A,Table!$A$5,'A5 Cash'!$C:$C,'BFU A5'!$A33,'A5 Cash'!$R:$R,"1")-SUMIFS('A5 Banque'!$N:$N,'A5 Banque'!$A:$A,Table!$A$5,'A5 Banque'!$C:$C,'BFU A5'!A33,'A5 Banque'!$R:$R,"1")</f>
        <v>0</v>
      </c>
      <c r="E33" s="1099">
        <f t="shared" si="0"/>
        <v>0</v>
      </c>
      <c r="F33" s="1098"/>
      <c r="G33" s="1168">
        <f>SUMIFS('A5 Cash'!$N:$N,'A5 Cash'!$A:$A,Table!$A$5,'A5 Cash'!$C:$C,'BFU A5'!$A33,'A5 Cash'!$R:$R,"2")-SUMIFS('A5 Banque'!$N:$N,'A5 Banque'!$A:$A,Table!$A$5,'A5 Banque'!$C:$C,'BFU A5'!$A33,'A5 Banque'!$R:$R,"2")</f>
        <v>0</v>
      </c>
      <c r="H33" s="1099">
        <f t="shared" si="5"/>
        <v>0</v>
      </c>
      <c r="I33" s="1098"/>
      <c r="J33" s="1168">
        <f>SUMIFS('A5 Cash'!$N:$N,'A5 Cash'!$A:$A,Table!$A$5,'A5 Cash'!$C:$C,'BFU A5'!$A33,'A5 Cash'!$R:$R,"3")-SUMIFS('A5 Banque'!$N:$N,'A5 Banque'!$A:$A,Table!$A$5,'A5 Banque'!$C:$C,'BFU A5'!$A33,'A5 Banque'!$R:$R,"3")</f>
        <v>0</v>
      </c>
      <c r="K33" s="1099">
        <f t="shared" si="6"/>
        <v>0</v>
      </c>
      <c r="L33" s="1098"/>
      <c r="M33" s="1168">
        <f>SUMIFS('A5 Cash'!$N:$N,'A5 Cash'!$A:$A,Table!$A$5,'A5 Cash'!$C:$C,'BFU A5'!$A33,'A5 Cash'!$R:$R,"4")-SUMIFS('A5 Banque'!$N:$N,'A5 Banque'!$A:$A,Table!$A$5,'A5 Banque'!$C:$C,'BFU A5'!$A33,'A5 Banque'!$R:$R,"4")</f>
        <v>0</v>
      </c>
      <c r="N33" s="1099">
        <f t="shared" si="7"/>
        <v>0</v>
      </c>
      <c r="P33" s="1098">
        <f t="shared" si="10"/>
        <v>0</v>
      </c>
      <c r="Q33" s="1117">
        <f t="shared" si="10"/>
        <v>0</v>
      </c>
      <c r="R33" s="1099">
        <f t="shared" si="11"/>
        <v>0</v>
      </c>
      <c r="T33" s="1099"/>
      <c r="U33" s="1099">
        <f t="shared" si="12"/>
        <v>0</v>
      </c>
    </row>
    <row r="34" spans="1:21" ht="15.75">
      <c r="A34" s="979" t="s">
        <v>1601</v>
      </c>
      <c r="B34" s="1080">
        <f>'Budget general'!B37</f>
        <v>0</v>
      </c>
      <c r="C34" s="1098"/>
      <c r="D34" s="1168">
        <f>SUMIFS('A5 Cash'!$N:$N,'A5 Cash'!$A:$A,Table!$A$5,'A5 Cash'!$C:$C,'BFU A5'!$A34,'A5 Cash'!$R:$R,"1")-SUMIFS('A5 Banque'!$N:$N,'A5 Banque'!$A:$A,Table!$A$5,'A5 Banque'!$C:$C,'BFU A5'!A34,'A5 Banque'!$R:$R,"1")</f>
        <v>0</v>
      </c>
      <c r="E34" s="1099">
        <f t="shared" si="0"/>
        <v>0</v>
      </c>
      <c r="F34" s="1098"/>
      <c r="G34" s="1168">
        <f>SUMIFS('A5 Cash'!$N:$N,'A5 Cash'!$A:$A,Table!$A$5,'A5 Cash'!$C:$C,'BFU A5'!$A34,'A5 Cash'!$R:$R,"2")-SUMIFS('A5 Banque'!$N:$N,'A5 Banque'!$A:$A,Table!$A$5,'A5 Banque'!$C:$C,'BFU A5'!$A34,'A5 Banque'!$R:$R,"2")</f>
        <v>0</v>
      </c>
      <c r="H34" s="1099">
        <f t="shared" si="5"/>
        <v>0</v>
      </c>
      <c r="I34" s="1098"/>
      <c r="J34" s="1168">
        <f>SUMIFS('A5 Cash'!$N:$N,'A5 Cash'!$A:$A,Table!$A$5,'A5 Cash'!$C:$C,'BFU A5'!$A34,'A5 Cash'!$R:$R,"3")-SUMIFS('A5 Banque'!$N:$N,'A5 Banque'!$A:$A,Table!$A$5,'A5 Banque'!$C:$C,'BFU A5'!$A34,'A5 Banque'!$R:$R,"3")</f>
        <v>0</v>
      </c>
      <c r="K34" s="1099">
        <f t="shared" si="6"/>
        <v>0</v>
      </c>
      <c r="L34" s="1098"/>
      <c r="M34" s="1168">
        <f>SUMIFS('A5 Cash'!$N:$N,'A5 Cash'!$A:$A,Table!$A$5,'A5 Cash'!$C:$C,'BFU A5'!$A34,'A5 Cash'!$R:$R,"4")-SUMIFS('A5 Banque'!$N:$N,'A5 Banque'!$A:$A,Table!$A$5,'A5 Banque'!$C:$C,'BFU A5'!$A34,'A5 Banque'!$R:$R,"4")</f>
        <v>0</v>
      </c>
      <c r="N34" s="1099">
        <f t="shared" si="7"/>
        <v>0</v>
      </c>
      <c r="P34" s="1098">
        <f t="shared" si="10"/>
        <v>0</v>
      </c>
      <c r="Q34" s="1117">
        <f t="shared" si="10"/>
        <v>0</v>
      </c>
      <c r="R34" s="1099">
        <f t="shared" si="11"/>
        <v>0</v>
      </c>
      <c r="T34" s="1099"/>
      <c r="U34" s="1099">
        <f t="shared" si="12"/>
        <v>0</v>
      </c>
    </row>
    <row r="35" spans="1:21" ht="15.75">
      <c r="A35" s="979" t="s">
        <v>1602</v>
      </c>
      <c r="B35" s="1080">
        <f>'Budget general'!B38</f>
        <v>0</v>
      </c>
      <c r="C35" s="1098"/>
      <c r="D35" s="1168">
        <f>SUMIFS('A5 Cash'!$N:$N,'A5 Cash'!$A:$A,Table!$A$5,'A5 Cash'!$C:$C,'BFU A5'!$A35,'A5 Cash'!$R:$R,"1")-SUMIFS('A5 Banque'!$N:$N,'A5 Banque'!$A:$A,Table!$A$5,'A5 Banque'!$C:$C,'BFU A5'!A35,'A5 Banque'!$R:$R,"1")</f>
        <v>0</v>
      </c>
      <c r="E35" s="1099">
        <f t="shared" si="0"/>
        <v>0</v>
      </c>
      <c r="F35" s="1098"/>
      <c r="G35" s="1168">
        <f>SUMIFS('A5 Cash'!$N:$N,'A5 Cash'!$A:$A,Table!$A$5,'A5 Cash'!$C:$C,'BFU A5'!$A35,'A5 Cash'!$R:$R,"2")-SUMIFS('A5 Banque'!$N:$N,'A5 Banque'!$A:$A,Table!$A$5,'A5 Banque'!$C:$C,'BFU A5'!$A35,'A5 Banque'!$R:$R,"2")</f>
        <v>0</v>
      </c>
      <c r="H35" s="1099">
        <f t="shared" si="5"/>
        <v>0</v>
      </c>
      <c r="I35" s="1098"/>
      <c r="J35" s="1168">
        <f>SUMIFS('A5 Cash'!$N:$N,'A5 Cash'!$A:$A,Table!$A$5,'A5 Cash'!$C:$C,'BFU A5'!$A35,'A5 Cash'!$R:$R,"3")-SUMIFS('A5 Banque'!$N:$N,'A5 Banque'!$A:$A,Table!$A$5,'A5 Banque'!$C:$C,'BFU A5'!$A35,'A5 Banque'!$R:$R,"3")</f>
        <v>0</v>
      </c>
      <c r="K35" s="1099">
        <f t="shared" si="6"/>
        <v>0</v>
      </c>
      <c r="L35" s="1098"/>
      <c r="M35" s="1168">
        <f>SUMIFS('A5 Cash'!$N:$N,'A5 Cash'!$A:$A,Table!$A$5,'A5 Cash'!$C:$C,'BFU A5'!$A35,'A5 Cash'!$R:$R,"4")-SUMIFS('A5 Banque'!$N:$N,'A5 Banque'!$A:$A,Table!$A$5,'A5 Banque'!$C:$C,'BFU A5'!$A35,'A5 Banque'!$R:$R,"4")</f>
        <v>0</v>
      </c>
      <c r="N35" s="1099">
        <f t="shared" si="7"/>
        <v>0</v>
      </c>
      <c r="P35" s="1098">
        <f t="shared" si="10"/>
        <v>0</v>
      </c>
      <c r="Q35" s="1117">
        <f t="shared" si="10"/>
        <v>0</v>
      </c>
      <c r="R35" s="1099">
        <f t="shared" si="11"/>
        <v>0</v>
      </c>
      <c r="T35" s="1099"/>
      <c r="U35" s="1099">
        <f t="shared" si="12"/>
        <v>0</v>
      </c>
    </row>
    <row r="36" spans="1:21" ht="15.75">
      <c r="A36" s="979" t="s">
        <v>1603</v>
      </c>
      <c r="B36" s="1080">
        <f>'Budget general'!B39</f>
        <v>0</v>
      </c>
      <c r="C36" s="1098"/>
      <c r="D36" s="1168">
        <f>SUMIFS('A5 Cash'!$N:$N,'A5 Cash'!$A:$A,Table!$A$5,'A5 Cash'!$C:$C,'BFU A5'!$A36,'A5 Cash'!$R:$R,"1")-SUMIFS('A5 Banque'!$N:$N,'A5 Banque'!$A:$A,Table!$A$5,'A5 Banque'!$C:$C,'BFU A5'!A36,'A5 Banque'!$R:$R,"1")</f>
        <v>0</v>
      </c>
      <c r="E36" s="1099">
        <f t="shared" si="0"/>
        <v>0</v>
      </c>
      <c r="F36" s="1098"/>
      <c r="G36" s="1168">
        <f>SUMIFS('A5 Cash'!$N:$N,'A5 Cash'!$A:$A,Table!$A$5,'A5 Cash'!$C:$C,'BFU A5'!$A36,'A5 Cash'!$R:$R,"2")-SUMIFS('A5 Banque'!$N:$N,'A5 Banque'!$A:$A,Table!$A$5,'A5 Banque'!$C:$C,'BFU A5'!$A36,'A5 Banque'!$R:$R,"2")</f>
        <v>0</v>
      </c>
      <c r="H36" s="1099">
        <f t="shared" si="5"/>
        <v>0</v>
      </c>
      <c r="I36" s="1098"/>
      <c r="J36" s="1168">
        <f>SUMIFS('A5 Cash'!$N:$N,'A5 Cash'!$A:$A,Table!$A$5,'A5 Cash'!$C:$C,'BFU A5'!$A36,'A5 Cash'!$R:$R,"3")-SUMIFS('A5 Banque'!$N:$N,'A5 Banque'!$A:$A,Table!$A$5,'A5 Banque'!$C:$C,'BFU A5'!$A36,'A5 Banque'!$R:$R,"3")</f>
        <v>0</v>
      </c>
      <c r="K36" s="1099">
        <f t="shared" si="6"/>
        <v>0</v>
      </c>
      <c r="L36" s="1098"/>
      <c r="M36" s="1168">
        <f>SUMIFS('A5 Cash'!$N:$N,'A5 Cash'!$A:$A,Table!$A$5,'A5 Cash'!$C:$C,'BFU A5'!$A36,'A5 Cash'!$R:$R,"4")-SUMIFS('A5 Banque'!$N:$N,'A5 Banque'!$A:$A,Table!$A$5,'A5 Banque'!$C:$C,'BFU A5'!$A36,'A5 Banque'!$R:$R,"4")</f>
        <v>0</v>
      </c>
      <c r="N36" s="1099">
        <f t="shared" si="7"/>
        <v>0</v>
      </c>
      <c r="P36" s="1098">
        <f t="shared" si="10"/>
        <v>0</v>
      </c>
      <c r="Q36" s="1117">
        <f t="shared" si="10"/>
        <v>0</v>
      </c>
      <c r="R36" s="1099">
        <f t="shared" si="11"/>
        <v>0</v>
      </c>
      <c r="T36" s="1099"/>
      <c r="U36" s="1099">
        <f t="shared" si="12"/>
        <v>0</v>
      </c>
    </row>
    <row r="37" spans="1:21" ht="15.75">
      <c r="A37" s="979" t="s">
        <v>1604</v>
      </c>
      <c r="B37" s="1081">
        <f>'Budget general'!B40</f>
        <v>0</v>
      </c>
      <c r="C37" s="1100"/>
      <c r="D37" s="1165">
        <f>SUMIFS('A5 Cash'!$N:$N,'A5 Cash'!$A:$A,Table!$A$5,'A5 Cash'!$C:$C,'BFU A5'!$A37,'A5 Cash'!$R:$R,"1")-SUMIFS('A5 Banque'!$N:$N,'A5 Banque'!$A:$A,Table!$A$5,'A5 Banque'!$C:$C,'BFU A5'!A37,'A5 Banque'!$R:$R,"1")</f>
        <v>0</v>
      </c>
      <c r="E37" s="1101">
        <f t="shared" si="0"/>
        <v>0</v>
      </c>
      <c r="F37" s="1100"/>
      <c r="G37" s="1165">
        <f>SUMIFS('A5 Cash'!$N:$N,'A5 Cash'!$A:$A,Table!$A$5,'A5 Cash'!$C:$C,'BFU A5'!$A37,'A5 Cash'!$R:$R,"2")-SUMIFS('A5 Banque'!$N:$N,'A5 Banque'!$A:$A,Table!$A$5,'A5 Banque'!$C:$C,'BFU A5'!$A37,'A5 Banque'!$R:$R,"2")</f>
        <v>0</v>
      </c>
      <c r="H37" s="1101">
        <f t="shared" si="5"/>
        <v>0</v>
      </c>
      <c r="I37" s="1100"/>
      <c r="J37" s="1165">
        <f>SUMIFS('A5 Cash'!$N:$N,'A5 Cash'!$A:$A,Table!$A$5,'A5 Cash'!$C:$C,'BFU A5'!$A37,'A5 Cash'!$R:$R,"3")-SUMIFS('A5 Banque'!$N:$N,'A5 Banque'!$A:$A,Table!$A$5,'A5 Banque'!$C:$C,'BFU A5'!$A37,'A5 Banque'!$R:$R,"3")</f>
        <v>0</v>
      </c>
      <c r="K37" s="1101">
        <f t="shared" si="6"/>
        <v>0</v>
      </c>
      <c r="L37" s="1100"/>
      <c r="M37" s="1165">
        <f>SUMIFS('A5 Cash'!$N:$N,'A5 Cash'!$A:$A,Table!$A$5,'A5 Cash'!$C:$C,'BFU A5'!$A37,'A5 Cash'!$R:$R,"4")-SUMIFS('A5 Banque'!$N:$N,'A5 Banque'!$A:$A,Table!$A$5,'A5 Banque'!$C:$C,'BFU A5'!$A37,'A5 Banque'!$R:$R,"4")</f>
        <v>0</v>
      </c>
      <c r="N37" s="1101">
        <f t="shared" si="7"/>
        <v>0</v>
      </c>
      <c r="P37" s="1100">
        <f t="shared" si="10"/>
        <v>0</v>
      </c>
      <c r="Q37" s="1005">
        <f t="shared" si="10"/>
        <v>0</v>
      </c>
      <c r="R37" s="1101">
        <f t="shared" si="11"/>
        <v>0</v>
      </c>
      <c r="T37" s="1101"/>
      <c r="U37" s="1101">
        <f t="shared" si="12"/>
        <v>0</v>
      </c>
    </row>
    <row r="38" spans="1:21" ht="15.75">
      <c r="A38" s="979" t="s">
        <v>1605</v>
      </c>
      <c r="B38" s="1080">
        <f>'Budget general'!B41</f>
        <v>0</v>
      </c>
      <c r="C38" s="1098"/>
      <c r="D38" s="1168">
        <f>SUMIFS('A5 Cash'!$N:$N,'A5 Cash'!$A:$A,Table!$A$5,'A5 Cash'!$C:$C,'BFU A5'!$A38,'A5 Cash'!$R:$R,"1")-SUMIFS('A5 Banque'!$N:$N,'A5 Banque'!$A:$A,Table!$A$5,'A5 Banque'!$C:$C,'BFU A5'!A38,'A5 Banque'!$R:$R,"1")</f>
        <v>0</v>
      </c>
      <c r="E38" s="1099">
        <f t="shared" si="0"/>
        <v>0</v>
      </c>
      <c r="F38" s="1098"/>
      <c r="G38" s="1168">
        <f>SUMIFS('A5 Cash'!$N:$N,'A5 Cash'!$A:$A,Table!$A$5,'A5 Cash'!$C:$C,'BFU A5'!$A38,'A5 Cash'!$R:$R,"2")-SUMIFS('A5 Banque'!$N:$N,'A5 Banque'!$A:$A,Table!$A$5,'A5 Banque'!$C:$C,'BFU A5'!$A38,'A5 Banque'!$R:$R,"2")</f>
        <v>0</v>
      </c>
      <c r="H38" s="1099">
        <f t="shared" si="5"/>
        <v>0</v>
      </c>
      <c r="I38" s="1098"/>
      <c r="J38" s="1168">
        <f>SUMIFS('A5 Cash'!$N:$N,'A5 Cash'!$A:$A,Table!$A$5,'A5 Cash'!$C:$C,'BFU A5'!$A38,'A5 Cash'!$R:$R,"3")-SUMIFS('A5 Banque'!$N:$N,'A5 Banque'!$A:$A,Table!$A$5,'A5 Banque'!$C:$C,'BFU A5'!$A38,'A5 Banque'!$R:$R,"3")</f>
        <v>0</v>
      </c>
      <c r="K38" s="1099">
        <f t="shared" si="6"/>
        <v>0</v>
      </c>
      <c r="L38" s="1098"/>
      <c r="M38" s="1168">
        <f>SUMIFS('A5 Cash'!$N:$N,'A5 Cash'!$A:$A,Table!$A$5,'A5 Cash'!$C:$C,'BFU A5'!$A38,'A5 Cash'!$R:$R,"4")-SUMIFS('A5 Banque'!$N:$N,'A5 Banque'!$A:$A,Table!$A$5,'A5 Banque'!$C:$C,'BFU A5'!$A38,'A5 Banque'!$R:$R,"4")</f>
        <v>0</v>
      </c>
      <c r="N38" s="1099">
        <f t="shared" si="7"/>
        <v>0</v>
      </c>
      <c r="P38" s="1098">
        <f t="shared" si="10"/>
        <v>0</v>
      </c>
      <c r="Q38" s="1117">
        <f t="shared" si="10"/>
        <v>0</v>
      </c>
      <c r="R38" s="1099">
        <f t="shared" si="11"/>
        <v>0</v>
      </c>
      <c r="T38" s="1099"/>
      <c r="U38" s="1099">
        <f t="shared" si="12"/>
        <v>0</v>
      </c>
    </row>
    <row r="39" spans="1:21" ht="15.75">
      <c r="A39" s="979" t="s">
        <v>1606</v>
      </c>
      <c r="B39" s="1080">
        <f>'Budget general'!B42</f>
        <v>0</v>
      </c>
      <c r="C39" s="1098"/>
      <c r="D39" s="1168">
        <f>SUMIFS('A5 Cash'!$N:$N,'A5 Cash'!$A:$A,Table!$A$5,'A5 Cash'!$C:$C,'BFU A5'!$A39,'A5 Cash'!$R:$R,"1")-SUMIFS('A5 Banque'!$N:$N,'A5 Banque'!$A:$A,Table!$A$5,'A5 Banque'!$C:$C,'BFU A5'!A39,'A5 Banque'!$R:$R,"1")</f>
        <v>0</v>
      </c>
      <c r="E39" s="1099">
        <f t="shared" si="0"/>
        <v>0</v>
      </c>
      <c r="F39" s="1098"/>
      <c r="G39" s="1168">
        <f>SUMIFS('A5 Cash'!$N:$N,'A5 Cash'!$A:$A,Table!$A$5,'A5 Cash'!$C:$C,'BFU A5'!$A39,'A5 Cash'!$R:$R,"2")-SUMIFS('A5 Banque'!$N:$N,'A5 Banque'!$A:$A,Table!$A$5,'A5 Banque'!$C:$C,'BFU A5'!$A39,'A5 Banque'!$R:$R,"2")</f>
        <v>0</v>
      </c>
      <c r="H39" s="1099">
        <f t="shared" si="5"/>
        <v>0</v>
      </c>
      <c r="I39" s="1098"/>
      <c r="J39" s="1168">
        <f>SUMIFS('A5 Cash'!$N:$N,'A5 Cash'!$A:$A,Table!$A$5,'A5 Cash'!$C:$C,'BFU A5'!$A39,'A5 Cash'!$R:$R,"3")-SUMIFS('A5 Banque'!$N:$N,'A5 Banque'!$A:$A,Table!$A$5,'A5 Banque'!$C:$C,'BFU A5'!$A39,'A5 Banque'!$R:$R,"3")</f>
        <v>0</v>
      </c>
      <c r="K39" s="1099">
        <f t="shared" si="6"/>
        <v>0</v>
      </c>
      <c r="L39" s="1098"/>
      <c r="M39" s="1168">
        <f>SUMIFS('A5 Cash'!$N:$N,'A5 Cash'!$A:$A,Table!$A$5,'A5 Cash'!$C:$C,'BFU A5'!$A39,'A5 Cash'!$R:$R,"4")-SUMIFS('A5 Banque'!$N:$N,'A5 Banque'!$A:$A,Table!$A$5,'A5 Banque'!$C:$C,'BFU A5'!$A39,'A5 Banque'!$R:$R,"4")</f>
        <v>0</v>
      </c>
      <c r="N39" s="1099">
        <f t="shared" si="7"/>
        <v>0</v>
      </c>
      <c r="P39" s="1098">
        <f t="shared" si="10"/>
        <v>0</v>
      </c>
      <c r="Q39" s="1117">
        <f t="shared" si="10"/>
        <v>0</v>
      </c>
      <c r="R39" s="1099">
        <f t="shared" si="11"/>
        <v>0</v>
      </c>
      <c r="T39" s="1099"/>
      <c r="U39" s="1099">
        <f t="shared" si="12"/>
        <v>0</v>
      </c>
    </row>
    <row r="40" spans="1:21" ht="15.75">
      <c r="A40" s="979" t="s">
        <v>1607</v>
      </c>
      <c r="B40" s="1080">
        <f>'Budget general'!B43</f>
        <v>0</v>
      </c>
      <c r="C40" s="1098"/>
      <c r="D40" s="1168">
        <f>SUMIFS('A5 Cash'!$N:$N,'A5 Cash'!$A:$A,Table!$A$5,'A5 Cash'!$C:$C,'BFU A5'!$A40,'A5 Cash'!$R:$R,"1")-SUMIFS('A5 Banque'!$N:$N,'A5 Banque'!$A:$A,Table!$A$5,'A5 Banque'!$C:$C,'BFU A5'!A40,'A5 Banque'!$R:$R,"1")</f>
        <v>0</v>
      </c>
      <c r="E40" s="1099">
        <f t="shared" si="0"/>
        <v>0</v>
      </c>
      <c r="F40" s="1098"/>
      <c r="G40" s="1168">
        <f>SUMIFS('A5 Cash'!$N:$N,'A5 Cash'!$A:$A,Table!$A$5,'A5 Cash'!$C:$C,'BFU A5'!$A40,'A5 Cash'!$R:$R,"2")-SUMIFS('A5 Banque'!$N:$N,'A5 Banque'!$A:$A,Table!$A$5,'A5 Banque'!$C:$C,'BFU A5'!$A40,'A5 Banque'!$R:$R,"2")</f>
        <v>0</v>
      </c>
      <c r="H40" s="1099">
        <f t="shared" si="5"/>
        <v>0</v>
      </c>
      <c r="I40" s="1098"/>
      <c r="J40" s="1168">
        <f>SUMIFS('A5 Cash'!$N:$N,'A5 Cash'!$A:$A,Table!$A$5,'A5 Cash'!$C:$C,'BFU A5'!$A40,'A5 Cash'!$R:$R,"3")-SUMIFS('A5 Banque'!$N:$N,'A5 Banque'!$A:$A,Table!$A$5,'A5 Banque'!$C:$C,'BFU A5'!$A40,'A5 Banque'!$R:$R,"3")</f>
        <v>0</v>
      </c>
      <c r="K40" s="1099">
        <f t="shared" si="6"/>
        <v>0</v>
      </c>
      <c r="L40" s="1098"/>
      <c r="M40" s="1168">
        <f>SUMIFS('A5 Cash'!$N:$N,'A5 Cash'!$A:$A,Table!$A$5,'A5 Cash'!$C:$C,'BFU A5'!$A40,'A5 Cash'!$R:$R,"4")-SUMIFS('A5 Banque'!$N:$N,'A5 Banque'!$A:$A,Table!$A$5,'A5 Banque'!$C:$C,'BFU A5'!$A40,'A5 Banque'!$R:$R,"4")</f>
        <v>0</v>
      </c>
      <c r="N40" s="1099">
        <f t="shared" si="7"/>
        <v>0</v>
      </c>
      <c r="P40" s="1098">
        <f t="shared" si="10"/>
        <v>0</v>
      </c>
      <c r="Q40" s="1117">
        <f t="shared" si="10"/>
        <v>0</v>
      </c>
      <c r="R40" s="1099">
        <f t="shared" si="11"/>
        <v>0</v>
      </c>
      <c r="T40" s="1099"/>
      <c r="U40" s="1099">
        <f t="shared" si="12"/>
        <v>0</v>
      </c>
    </row>
    <row r="41" spans="1:21" ht="15.75">
      <c r="A41" s="979" t="s">
        <v>1608</v>
      </c>
      <c r="B41" s="1080">
        <f>'Budget general'!B44</f>
        <v>0</v>
      </c>
      <c r="C41" s="1098"/>
      <c r="D41" s="1168">
        <f>SUMIFS('A5 Cash'!$N:$N,'A5 Cash'!$A:$A,Table!$A$5,'A5 Cash'!$C:$C,'BFU A5'!$A41,'A5 Cash'!$R:$R,"1")-SUMIFS('A5 Banque'!$N:$N,'A5 Banque'!$A:$A,Table!$A$5,'A5 Banque'!$C:$C,'BFU A5'!A41,'A5 Banque'!$R:$R,"1")</f>
        <v>0</v>
      </c>
      <c r="E41" s="1099">
        <f t="shared" si="0"/>
        <v>0</v>
      </c>
      <c r="F41" s="1098"/>
      <c r="G41" s="1168">
        <f>SUMIFS('A5 Cash'!$N:$N,'A5 Cash'!$A:$A,Table!$A$5,'A5 Cash'!$C:$C,'BFU A5'!$A41,'A5 Cash'!$R:$R,"2")-SUMIFS('A5 Banque'!$N:$N,'A5 Banque'!$A:$A,Table!$A$5,'A5 Banque'!$C:$C,'BFU A5'!$A41,'A5 Banque'!$R:$R,"2")</f>
        <v>0</v>
      </c>
      <c r="H41" s="1099">
        <f t="shared" si="5"/>
        <v>0</v>
      </c>
      <c r="I41" s="1098"/>
      <c r="J41" s="1168">
        <f>SUMIFS('A5 Cash'!$N:$N,'A5 Cash'!$A:$A,Table!$A$5,'A5 Cash'!$C:$C,'BFU A5'!$A41,'A5 Cash'!$R:$R,"3")-SUMIFS('A5 Banque'!$N:$N,'A5 Banque'!$A:$A,Table!$A$5,'A5 Banque'!$C:$C,'BFU A5'!$A41,'A5 Banque'!$R:$R,"3")</f>
        <v>0</v>
      </c>
      <c r="K41" s="1099">
        <f t="shared" si="6"/>
        <v>0</v>
      </c>
      <c r="L41" s="1098"/>
      <c r="M41" s="1168">
        <f>SUMIFS('A5 Cash'!$N:$N,'A5 Cash'!$A:$A,Table!$A$5,'A5 Cash'!$C:$C,'BFU A5'!$A41,'A5 Cash'!$R:$R,"4")-SUMIFS('A5 Banque'!$N:$N,'A5 Banque'!$A:$A,Table!$A$5,'A5 Banque'!$C:$C,'BFU A5'!$A41,'A5 Banque'!$R:$R,"4")</f>
        <v>0</v>
      </c>
      <c r="N41" s="1099">
        <f t="shared" si="7"/>
        <v>0</v>
      </c>
      <c r="P41" s="1098">
        <f t="shared" si="10"/>
        <v>0</v>
      </c>
      <c r="Q41" s="1117">
        <f t="shared" si="10"/>
        <v>0</v>
      </c>
      <c r="R41" s="1099">
        <f t="shared" si="11"/>
        <v>0</v>
      </c>
      <c r="T41" s="1099"/>
      <c r="U41" s="1099">
        <f t="shared" si="12"/>
        <v>0</v>
      </c>
    </row>
    <row r="42" spans="1:21" ht="15.75">
      <c r="A42" s="979" t="s">
        <v>1609</v>
      </c>
      <c r="B42" s="1080">
        <f>'Budget general'!B45</f>
        <v>0</v>
      </c>
      <c r="C42" s="1098"/>
      <c r="D42" s="1168">
        <f>SUMIFS('A5 Cash'!$N:$N,'A5 Cash'!$A:$A,Table!$A$5,'A5 Cash'!$C:$C,'BFU A5'!$A42,'A5 Cash'!$R:$R,"1")-SUMIFS('A5 Banque'!$N:$N,'A5 Banque'!$A:$A,Table!$A$5,'A5 Banque'!$C:$C,'BFU A5'!A42,'A5 Banque'!$R:$R,"1")</f>
        <v>0</v>
      </c>
      <c r="E42" s="1099">
        <f t="shared" si="0"/>
        <v>0</v>
      </c>
      <c r="F42" s="1098"/>
      <c r="G42" s="1168">
        <f>SUMIFS('A5 Cash'!$N:$N,'A5 Cash'!$A:$A,Table!$A$5,'A5 Cash'!$C:$C,'BFU A5'!$A42,'A5 Cash'!$R:$R,"2")-SUMIFS('A5 Banque'!$N:$N,'A5 Banque'!$A:$A,Table!$A$5,'A5 Banque'!$C:$C,'BFU A5'!$A42,'A5 Banque'!$R:$R,"2")</f>
        <v>0</v>
      </c>
      <c r="H42" s="1099">
        <f t="shared" si="5"/>
        <v>0</v>
      </c>
      <c r="I42" s="1098"/>
      <c r="J42" s="1168">
        <f>SUMIFS('A5 Cash'!$N:$N,'A5 Cash'!$A:$A,Table!$A$5,'A5 Cash'!$C:$C,'BFU A5'!$A42,'A5 Cash'!$R:$R,"3")-SUMIFS('A5 Banque'!$N:$N,'A5 Banque'!$A:$A,Table!$A$5,'A5 Banque'!$C:$C,'BFU A5'!$A42,'A5 Banque'!$R:$R,"3")</f>
        <v>0</v>
      </c>
      <c r="K42" s="1099">
        <f t="shared" si="6"/>
        <v>0</v>
      </c>
      <c r="L42" s="1098"/>
      <c r="M42" s="1168">
        <f>SUMIFS('A5 Cash'!$N:$N,'A5 Cash'!$A:$A,Table!$A$5,'A5 Cash'!$C:$C,'BFU A5'!$A42,'A5 Cash'!$R:$R,"4")-SUMIFS('A5 Banque'!$N:$N,'A5 Banque'!$A:$A,Table!$A$5,'A5 Banque'!$C:$C,'BFU A5'!$A42,'A5 Banque'!$R:$R,"4")</f>
        <v>0</v>
      </c>
      <c r="N42" s="1099">
        <f t="shared" si="7"/>
        <v>0</v>
      </c>
      <c r="P42" s="1098">
        <f t="shared" si="10"/>
        <v>0</v>
      </c>
      <c r="Q42" s="1117">
        <f t="shared" si="10"/>
        <v>0</v>
      </c>
      <c r="R42" s="1099">
        <f t="shared" si="11"/>
        <v>0</v>
      </c>
      <c r="T42" s="1099"/>
      <c r="U42" s="1099">
        <f t="shared" si="12"/>
        <v>0</v>
      </c>
    </row>
    <row r="43" spans="1:21" ht="15.75">
      <c r="A43" s="979" t="s">
        <v>1610</v>
      </c>
      <c r="B43" s="1081">
        <f>'Budget general'!B46</f>
        <v>0</v>
      </c>
      <c r="C43" s="1100"/>
      <c r="D43" s="1165">
        <f>SUMIFS('A5 Cash'!$N:$N,'A5 Cash'!$A:$A,Table!$A$5,'A5 Cash'!$C:$C,'BFU A5'!$A43,'A5 Cash'!$R:$R,"1")-SUMIFS('A5 Banque'!$N:$N,'A5 Banque'!$A:$A,Table!$A$5,'A5 Banque'!$C:$C,'BFU A5'!A43,'A5 Banque'!$R:$R,"1")</f>
        <v>0</v>
      </c>
      <c r="E43" s="1101">
        <f t="shared" si="0"/>
        <v>0</v>
      </c>
      <c r="F43" s="1100"/>
      <c r="G43" s="1165">
        <f>SUMIFS('A5 Cash'!$N:$N,'A5 Cash'!$A:$A,Table!$A$5,'A5 Cash'!$C:$C,'BFU A5'!$A43,'A5 Cash'!$R:$R,"2")-SUMIFS('A5 Banque'!$N:$N,'A5 Banque'!$A:$A,Table!$A$5,'A5 Banque'!$C:$C,'BFU A5'!$A43,'A5 Banque'!$R:$R,"2")</f>
        <v>0</v>
      </c>
      <c r="H43" s="1101">
        <f t="shared" si="5"/>
        <v>0</v>
      </c>
      <c r="I43" s="1100"/>
      <c r="J43" s="1165">
        <f>SUMIFS('A5 Cash'!$N:$N,'A5 Cash'!$A:$A,Table!$A$5,'A5 Cash'!$C:$C,'BFU A5'!$A43,'A5 Cash'!$R:$R,"3")-SUMIFS('A5 Banque'!$N:$N,'A5 Banque'!$A:$A,Table!$A$5,'A5 Banque'!$C:$C,'BFU A5'!$A43,'A5 Banque'!$R:$R,"3")</f>
        <v>0</v>
      </c>
      <c r="K43" s="1101">
        <f t="shared" si="6"/>
        <v>0</v>
      </c>
      <c r="L43" s="1100"/>
      <c r="M43" s="1165">
        <f>SUMIFS('A5 Cash'!$N:$N,'A5 Cash'!$A:$A,Table!$A$5,'A5 Cash'!$C:$C,'BFU A5'!$A43,'A5 Cash'!$R:$R,"4")-SUMIFS('A5 Banque'!$N:$N,'A5 Banque'!$A:$A,Table!$A$5,'A5 Banque'!$C:$C,'BFU A5'!$A43,'A5 Banque'!$R:$R,"4")</f>
        <v>0</v>
      </c>
      <c r="N43" s="1101">
        <f t="shared" si="7"/>
        <v>0</v>
      </c>
      <c r="P43" s="1100">
        <f t="shared" si="10"/>
        <v>0</v>
      </c>
      <c r="Q43" s="1005">
        <f t="shared" si="10"/>
        <v>0</v>
      </c>
      <c r="R43" s="1101">
        <f t="shared" si="11"/>
        <v>0</v>
      </c>
      <c r="T43" s="1101"/>
      <c r="U43" s="1101">
        <f t="shared" si="12"/>
        <v>0</v>
      </c>
    </row>
    <row r="44" spans="1:21" ht="15.75">
      <c r="A44" s="979" t="s">
        <v>1611</v>
      </c>
      <c r="B44" s="1080">
        <f>'Budget general'!B47</f>
        <v>0</v>
      </c>
      <c r="C44" s="1098"/>
      <c r="D44" s="1168">
        <f>SUMIFS('A5 Cash'!$N:$N,'A5 Cash'!$A:$A,Table!$A$5,'A5 Cash'!$C:$C,'BFU A5'!$A44,'A5 Cash'!$R:$R,"1")-SUMIFS('A5 Banque'!$N:$N,'A5 Banque'!$A:$A,Table!$A$5,'A5 Banque'!$C:$C,'BFU A5'!A44,'A5 Banque'!$R:$R,"1")</f>
        <v>0</v>
      </c>
      <c r="E44" s="1099">
        <f t="shared" si="0"/>
        <v>0</v>
      </c>
      <c r="F44" s="1098"/>
      <c r="G44" s="1168">
        <f>SUMIFS('A5 Cash'!$N:$N,'A5 Cash'!$A:$A,Table!$A$5,'A5 Cash'!$C:$C,'BFU A5'!$A44,'A5 Cash'!$R:$R,"2")-SUMIFS('A5 Banque'!$N:$N,'A5 Banque'!$A:$A,Table!$A$5,'A5 Banque'!$C:$C,'BFU A5'!$A44,'A5 Banque'!$R:$R,"2")</f>
        <v>0</v>
      </c>
      <c r="H44" s="1099">
        <f t="shared" si="5"/>
        <v>0</v>
      </c>
      <c r="I44" s="1098"/>
      <c r="J44" s="1168">
        <f>SUMIFS('A5 Cash'!$N:$N,'A5 Cash'!$A:$A,Table!$A$5,'A5 Cash'!$C:$C,'BFU A5'!$A44,'A5 Cash'!$R:$R,"3")-SUMIFS('A5 Banque'!$N:$N,'A5 Banque'!$A:$A,Table!$A$5,'A5 Banque'!$C:$C,'BFU A5'!$A44,'A5 Banque'!$R:$R,"3")</f>
        <v>0</v>
      </c>
      <c r="K44" s="1099">
        <f t="shared" si="6"/>
        <v>0</v>
      </c>
      <c r="L44" s="1098"/>
      <c r="M44" s="1168">
        <f>SUMIFS('A5 Cash'!$N:$N,'A5 Cash'!$A:$A,Table!$A$5,'A5 Cash'!$C:$C,'BFU A5'!$A44,'A5 Cash'!$R:$R,"4")-SUMIFS('A5 Banque'!$N:$N,'A5 Banque'!$A:$A,Table!$A$5,'A5 Banque'!$C:$C,'BFU A5'!$A44,'A5 Banque'!$R:$R,"4")</f>
        <v>0</v>
      </c>
      <c r="N44" s="1099">
        <f t="shared" si="7"/>
        <v>0</v>
      </c>
      <c r="P44" s="1098">
        <f t="shared" si="10"/>
        <v>0</v>
      </c>
      <c r="Q44" s="1117">
        <f t="shared" si="10"/>
        <v>0</v>
      </c>
      <c r="R44" s="1099">
        <f t="shared" si="11"/>
        <v>0</v>
      </c>
      <c r="T44" s="1099"/>
      <c r="U44" s="1099">
        <f t="shared" si="12"/>
        <v>0</v>
      </c>
    </row>
    <row r="45" spans="1:21" ht="15.75">
      <c r="A45" s="979" t="s">
        <v>1612</v>
      </c>
      <c r="B45" s="1080">
        <f>'Budget general'!B48</f>
        <v>0</v>
      </c>
      <c r="C45" s="1098"/>
      <c r="D45" s="1168">
        <f>SUMIFS('A5 Cash'!$N:$N,'A5 Cash'!$A:$A,Table!$A$5,'A5 Cash'!$C:$C,'BFU A5'!$A45,'A5 Cash'!$R:$R,"1")-SUMIFS('A5 Banque'!$N:$N,'A5 Banque'!$A:$A,Table!$A$5,'A5 Banque'!$C:$C,'BFU A5'!A45,'A5 Banque'!$R:$R,"1")</f>
        <v>0</v>
      </c>
      <c r="E45" s="1099">
        <f t="shared" si="0"/>
        <v>0</v>
      </c>
      <c r="F45" s="1098"/>
      <c r="G45" s="1168">
        <f>SUMIFS('A5 Cash'!$N:$N,'A5 Cash'!$A:$A,Table!$A$5,'A5 Cash'!$C:$C,'BFU A5'!$A45,'A5 Cash'!$R:$R,"2")-SUMIFS('A5 Banque'!$N:$N,'A5 Banque'!$A:$A,Table!$A$5,'A5 Banque'!$C:$C,'BFU A5'!$A45,'A5 Banque'!$R:$R,"2")</f>
        <v>0</v>
      </c>
      <c r="H45" s="1099">
        <f t="shared" si="5"/>
        <v>0</v>
      </c>
      <c r="I45" s="1098"/>
      <c r="J45" s="1168">
        <f>SUMIFS('A5 Cash'!$N:$N,'A5 Cash'!$A:$A,Table!$A$5,'A5 Cash'!$C:$C,'BFU A5'!$A45,'A5 Cash'!$R:$R,"3")-SUMIFS('A5 Banque'!$N:$N,'A5 Banque'!$A:$A,Table!$A$5,'A5 Banque'!$C:$C,'BFU A5'!$A45,'A5 Banque'!$R:$R,"3")</f>
        <v>0</v>
      </c>
      <c r="K45" s="1099">
        <f t="shared" si="6"/>
        <v>0</v>
      </c>
      <c r="L45" s="1098"/>
      <c r="M45" s="1168">
        <f>SUMIFS('A5 Cash'!$N:$N,'A5 Cash'!$A:$A,Table!$A$5,'A5 Cash'!$C:$C,'BFU A5'!$A45,'A5 Cash'!$R:$R,"4")-SUMIFS('A5 Banque'!$N:$N,'A5 Banque'!$A:$A,Table!$A$5,'A5 Banque'!$C:$C,'BFU A5'!$A45,'A5 Banque'!$R:$R,"4")</f>
        <v>0</v>
      </c>
      <c r="N45" s="1099">
        <f t="shared" si="7"/>
        <v>0</v>
      </c>
      <c r="P45" s="1098">
        <f t="shared" si="10"/>
        <v>0</v>
      </c>
      <c r="Q45" s="1117">
        <f t="shared" si="10"/>
        <v>0</v>
      </c>
      <c r="R45" s="1099">
        <f t="shared" si="11"/>
        <v>0</v>
      </c>
      <c r="T45" s="1099"/>
      <c r="U45" s="1099">
        <f t="shared" si="12"/>
        <v>0</v>
      </c>
    </row>
    <row r="46" spans="1:21" ht="15.75">
      <c r="A46" s="979" t="s">
        <v>1613</v>
      </c>
      <c r="B46" s="1080">
        <f>'Budget general'!B49</f>
        <v>0</v>
      </c>
      <c r="C46" s="1098"/>
      <c r="D46" s="1168">
        <f>SUMIFS('A5 Cash'!$N:$N,'A5 Cash'!$A:$A,Table!$A$5,'A5 Cash'!$C:$C,'BFU A5'!$A46,'A5 Cash'!$R:$R,"1")-SUMIFS('A5 Banque'!$N:$N,'A5 Banque'!$A:$A,Table!$A$5,'A5 Banque'!$C:$C,'BFU A5'!A46,'A5 Banque'!$R:$R,"1")</f>
        <v>0</v>
      </c>
      <c r="E46" s="1099">
        <f t="shared" si="0"/>
        <v>0</v>
      </c>
      <c r="F46" s="1098"/>
      <c r="G46" s="1168">
        <f>SUMIFS('A5 Cash'!$N:$N,'A5 Cash'!$A:$A,Table!$A$5,'A5 Cash'!$C:$C,'BFU A5'!$A46,'A5 Cash'!$R:$R,"2")-SUMIFS('A5 Banque'!$N:$N,'A5 Banque'!$A:$A,Table!$A$5,'A5 Banque'!$C:$C,'BFU A5'!$A46,'A5 Banque'!$R:$R,"2")</f>
        <v>0</v>
      </c>
      <c r="H46" s="1099">
        <f t="shared" si="5"/>
        <v>0</v>
      </c>
      <c r="I46" s="1098"/>
      <c r="J46" s="1168">
        <f>SUMIFS('A5 Cash'!$N:$N,'A5 Cash'!$A:$A,Table!$A$5,'A5 Cash'!$C:$C,'BFU A5'!$A46,'A5 Cash'!$R:$R,"3")-SUMIFS('A5 Banque'!$N:$N,'A5 Banque'!$A:$A,Table!$A$5,'A5 Banque'!$C:$C,'BFU A5'!$A46,'A5 Banque'!$R:$R,"3")</f>
        <v>0</v>
      </c>
      <c r="K46" s="1099">
        <f t="shared" si="6"/>
        <v>0</v>
      </c>
      <c r="L46" s="1098"/>
      <c r="M46" s="1168">
        <f>SUMIFS('A5 Cash'!$N:$N,'A5 Cash'!$A:$A,Table!$A$5,'A5 Cash'!$C:$C,'BFU A5'!$A46,'A5 Cash'!$R:$R,"4")-SUMIFS('A5 Banque'!$N:$N,'A5 Banque'!$A:$A,Table!$A$5,'A5 Banque'!$C:$C,'BFU A5'!$A46,'A5 Banque'!$R:$R,"4")</f>
        <v>0</v>
      </c>
      <c r="N46" s="1099">
        <f t="shared" si="7"/>
        <v>0</v>
      </c>
      <c r="P46" s="1098">
        <f t="shared" si="10"/>
        <v>0</v>
      </c>
      <c r="Q46" s="1117">
        <f t="shared" si="10"/>
        <v>0</v>
      </c>
      <c r="R46" s="1099">
        <f t="shared" si="11"/>
        <v>0</v>
      </c>
      <c r="T46" s="1099"/>
      <c r="U46" s="1099">
        <f t="shared" si="12"/>
        <v>0</v>
      </c>
    </row>
    <row r="47" spans="1:21" ht="15.75">
      <c r="A47" s="979" t="s">
        <v>1614</v>
      </c>
      <c r="B47" s="1080">
        <f>'Budget general'!B50</f>
        <v>0</v>
      </c>
      <c r="C47" s="1098"/>
      <c r="D47" s="1168">
        <f>SUMIFS('A5 Cash'!$N:$N,'A5 Cash'!$A:$A,Table!$A$5,'A5 Cash'!$C:$C,'BFU A5'!$A47,'A5 Cash'!$R:$R,"1")-SUMIFS('A5 Banque'!$N:$N,'A5 Banque'!$A:$A,Table!$A$5,'A5 Banque'!$C:$C,'BFU A5'!A47,'A5 Banque'!$R:$R,"1")</f>
        <v>0</v>
      </c>
      <c r="E47" s="1099">
        <f t="shared" si="0"/>
        <v>0</v>
      </c>
      <c r="F47" s="1098"/>
      <c r="G47" s="1168">
        <f>SUMIFS('A5 Cash'!$N:$N,'A5 Cash'!$A:$A,Table!$A$5,'A5 Cash'!$C:$C,'BFU A5'!$A47,'A5 Cash'!$R:$R,"2")-SUMIFS('A5 Banque'!$N:$N,'A5 Banque'!$A:$A,Table!$A$5,'A5 Banque'!$C:$C,'BFU A5'!$A47,'A5 Banque'!$R:$R,"2")</f>
        <v>0</v>
      </c>
      <c r="H47" s="1099">
        <f t="shared" si="5"/>
        <v>0</v>
      </c>
      <c r="I47" s="1098"/>
      <c r="J47" s="1168">
        <f>SUMIFS('A5 Cash'!$N:$N,'A5 Cash'!$A:$A,Table!$A$5,'A5 Cash'!$C:$C,'BFU A5'!$A47,'A5 Cash'!$R:$R,"3")-SUMIFS('A5 Banque'!$N:$N,'A5 Banque'!$A:$A,Table!$A$5,'A5 Banque'!$C:$C,'BFU A5'!$A47,'A5 Banque'!$R:$R,"3")</f>
        <v>0</v>
      </c>
      <c r="K47" s="1099">
        <f t="shared" si="6"/>
        <v>0</v>
      </c>
      <c r="L47" s="1098"/>
      <c r="M47" s="1168">
        <f>SUMIFS('A5 Cash'!$N:$N,'A5 Cash'!$A:$A,Table!$A$5,'A5 Cash'!$C:$C,'BFU A5'!$A47,'A5 Cash'!$R:$R,"4")-SUMIFS('A5 Banque'!$N:$N,'A5 Banque'!$A:$A,Table!$A$5,'A5 Banque'!$C:$C,'BFU A5'!$A47,'A5 Banque'!$R:$R,"4")</f>
        <v>0</v>
      </c>
      <c r="N47" s="1099">
        <f t="shared" si="7"/>
        <v>0</v>
      </c>
      <c r="P47" s="1098">
        <f t="shared" si="10"/>
        <v>0</v>
      </c>
      <c r="Q47" s="1117">
        <f t="shared" si="10"/>
        <v>0</v>
      </c>
      <c r="R47" s="1099">
        <f t="shared" si="11"/>
        <v>0</v>
      </c>
      <c r="T47" s="1099"/>
      <c r="U47" s="1099">
        <f t="shared" si="12"/>
        <v>0</v>
      </c>
    </row>
    <row r="48" spans="1:21" ht="15.75">
      <c r="A48" s="979" t="s">
        <v>1615</v>
      </c>
      <c r="B48" s="1080">
        <f>'Budget general'!B51</f>
        <v>0</v>
      </c>
      <c r="C48" s="1098"/>
      <c r="D48" s="1168">
        <f>SUMIFS('A5 Cash'!$N:$N,'A5 Cash'!$A:$A,Table!$A$5,'A5 Cash'!$C:$C,'BFU A5'!$A48,'A5 Cash'!$R:$R,"1")-SUMIFS('A5 Banque'!$N:$N,'A5 Banque'!$A:$A,Table!$A$5,'A5 Banque'!$C:$C,'BFU A5'!A48,'A5 Banque'!$R:$R,"1")</f>
        <v>0</v>
      </c>
      <c r="E48" s="1099">
        <f t="shared" si="0"/>
        <v>0</v>
      </c>
      <c r="F48" s="1098"/>
      <c r="G48" s="1168">
        <f>SUMIFS('A5 Cash'!$N:$N,'A5 Cash'!$A:$A,Table!$A$5,'A5 Cash'!$C:$C,'BFU A5'!$A48,'A5 Cash'!$R:$R,"2")-SUMIFS('A5 Banque'!$N:$N,'A5 Banque'!$A:$A,Table!$A$5,'A5 Banque'!$C:$C,'BFU A5'!$A48,'A5 Banque'!$R:$R,"2")</f>
        <v>0</v>
      </c>
      <c r="H48" s="1099">
        <f t="shared" si="5"/>
        <v>0</v>
      </c>
      <c r="I48" s="1098"/>
      <c r="J48" s="1168">
        <f>SUMIFS('A5 Cash'!$N:$N,'A5 Cash'!$A:$A,Table!$A$5,'A5 Cash'!$C:$C,'BFU A5'!$A48,'A5 Cash'!$R:$R,"3")-SUMIFS('A5 Banque'!$N:$N,'A5 Banque'!$A:$A,Table!$A$5,'A5 Banque'!$C:$C,'BFU A5'!$A48,'A5 Banque'!$R:$R,"3")</f>
        <v>0</v>
      </c>
      <c r="K48" s="1099">
        <f t="shared" si="6"/>
        <v>0</v>
      </c>
      <c r="L48" s="1098"/>
      <c r="M48" s="1168">
        <f>SUMIFS('A5 Cash'!$N:$N,'A5 Cash'!$A:$A,Table!$A$5,'A5 Cash'!$C:$C,'BFU A5'!$A48,'A5 Cash'!$R:$R,"4")-SUMIFS('A5 Banque'!$N:$N,'A5 Banque'!$A:$A,Table!$A$5,'A5 Banque'!$C:$C,'BFU A5'!$A48,'A5 Banque'!$R:$R,"4")</f>
        <v>0</v>
      </c>
      <c r="N48" s="1099">
        <f t="shared" si="7"/>
        <v>0</v>
      </c>
      <c r="P48" s="1098">
        <f t="shared" si="10"/>
        <v>0</v>
      </c>
      <c r="Q48" s="1117">
        <f t="shared" si="10"/>
        <v>0</v>
      </c>
      <c r="R48" s="1099">
        <f t="shared" si="11"/>
        <v>0</v>
      </c>
      <c r="T48" s="1099"/>
      <c r="U48" s="1099">
        <f t="shared" si="12"/>
        <v>0</v>
      </c>
    </row>
    <row r="49" spans="1:21" ht="15.75">
      <c r="A49" s="979" t="s">
        <v>1616</v>
      </c>
      <c r="B49" s="1081">
        <f>'Budget general'!B52</f>
        <v>0</v>
      </c>
      <c r="C49" s="1100"/>
      <c r="D49" s="1165">
        <f>SUMIFS('A5 Cash'!$N:$N,'A5 Cash'!$A:$A,Table!$A$5,'A5 Cash'!$C:$C,'BFU A5'!$A49,'A5 Cash'!$R:$R,"1")-SUMIFS('A5 Banque'!$N:$N,'A5 Banque'!$A:$A,Table!$A$5,'A5 Banque'!$C:$C,'BFU A5'!A49,'A5 Banque'!$R:$R,"1")</f>
        <v>0</v>
      </c>
      <c r="E49" s="1101">
        <f t="shared" si="0"/>
        <v>0</v>
      </c>
      <c r="F49" s="1100"/>
      <c r="G49" s="1165">
        <f>SUMIFS('A5 Cash'!$N:$N,'A5 Cash'!$A:$A,Table!$A$5,'A5 Cash'!$C:$C,'BFU A5'!$A49,'A5 Cash'!$R:$R,"2")-SUMIFS('A5 Banque'!$N:$N,'A5 Banque'!$A:$A,Table!$A$5,'A5 Banque'!$C:$C,'BFU A5'!$A49,'A5 Banque'!$R:$R,"2")</f>
        <v>0</v>
      </c>
      <c r="H49" s="1101">
        <f t="shared" si="5"/>
        <v>0</v>
      </c>
      <c r="I49" s="1100"/>
      <c r="J49" s="1165">
        <f>SUMIFS('A5 Cash'!$N:$N,'A5 Cash'!$A:$A,Table!$A$5,'A5 Cash'!$C:$C,'BFU A5'!$A49,'A5 Cash'!$R:$R,"3")-SUMIFS('A5 Banque'!$N:$N,'A5 Banque'!$A:$A,Table!$A$5,'A5 Banque'!$C:$C,'BFU A5'!$A49,'A5 Banque'!$R:$R,"3")</f>
        <v>0</v>
      </c>
      <c r="K49" s="1101">
        <f t="shared" si="6"/>
        <v>0</v>
      </c>
      <c r="L49" s="1100"/>
      <c r="M49" s="1165">
        <f>SUMIFS('A5 Cash'!$N:$N,'A5 Cash'!$A:$A,Table!$A$5,'A5 Cash'!$C:$C,'BFU A5'!$A49,'A5 Cash'!$R:$R,"4")-SUMIFS('A5 Banque'!$N:$N,'A5 Banque'!$A:$A,Table!$A$5,'A5 Banque'!$C:$C,'BFU A5'!$A49,'A5 Banque'!$R:$R,"4")</f>
        <v>0</v>
      </c>
      <c r="N49" s="1101">
        <f t="shared" si="7"/>
        <v>0</v>
      </c>
      <c r="P49" s="1100">
        <f t="shared" si="10"/>
        <v>0</v>
      </c>
      <c r="Q49" s="1005">
        <f t="shared" si="10"/>
        <v>0</v>
      </c>
      <c r="R49" s="1101">
        <f t="shared" si="11"/>
        <v>0</v>
      </c>
      <c r="T49" s="1101"/>
      <c r="U49" s="1101">
        <f t="shared" si="12"/>
        <v>0</v>
      </c>
    </row>
    <row r="50" spans="1:21" ht="15.75">
      <c r="A50" s="979" t="s">
        <v>1617</v>
      </c>
      <c r="B50" s="1080">
        <f>'Budget general'!B53</f>
        <v>0</v>
      </c>
      <c r="C50" s="1098"/>
      <c r="D50" s="1168">
        <f>SUMIFS('A5 Cash'!$N:$N,'A5 Cash'!$A:$A,Table!$A$5,'A5 Cash'!$C:$C,'BFU A5'!$A50,'A5 Cash'!$R:$R,"1")-SUMIFS('A5 Banque'!$N:$N,'A5 Banque'!$A:$A,Table!$A$5,'A5 Banque'!$C:$C,'BFU A5'!A50,'A5 Banque'!$R:$R,"1")</f>
        <v>0</v>
      </c>
      <c r="E50" s="1099">
        <f t="shared" si="0"/>
        <v>0</v>
      </c>
      <c r="F50" s="1098"/>
      <c r="G50" s="1168">
        <f>SUMIFS('A5 Cash'!$N:$N,'A5 Cash'!$A:$A,Table!$A$5,'A5 Cash'!$C:$C,'BFU A5'!$A50,'A5 Cash'!$R:$R,"2")-SUMIFS('A5 Banque'!$N:$N,'A5 Banque'!$A:$A,Table!$A$5,'A5 Banque'!$C:$C,'BFU A5'!$A50,'A5 Banque'!$R:$R,"2")</f>
        <v>0</v>
      </c>
      <c r="H50" s="1099">
        <f t="shared" si="5"/>
        <v>0</v>
      </c>
      <c r="I50" s="1098"/>
      <c r="J50" s="1168">
        <f>SUMIFS('A5 Cash'!$N:$N,'A5 Cash'!$A:$A,Table!$A$5,'A5 Cash'!$C:$C,'BFU A5'!$A50,'A5 Cash'!$R:$R,"3")-SUMIFS('A5 Banque'!$N:$N,'A5 Banque'!$A:$A,Table!$A$5,'A5 Banque'!$C:$C,'BFU A5'!$A50,'A5 Banque'!$R:$R,"3")</f>
        <v>0</v>
      </c>
      <c r="K50" s="1099">
        <f t="shared" si="6"/>
        <v>0</v>
      </c>
      <c r="L50" s="1098"/>
      <c r="M50" s="1168">
        <f>SUMIFS('A5 Cash'!$N:$N,'A5 Cash'!$A:$A,Table!$A$5,'A5 Cash'!$C:$C,'BFU A5'!$A50,'A5 Cash'!$R:$R,"4")-SUMIFS('A5 Banque'!$N:$N,'A5 Banque'!$A:$A,Table!$A$5,'A5 Banque'!$C:$C,'BFU A5'!$A50,'A5 Banque'!$R:$R,"4")</f>
        <v>0</v>
      </c>
      <c r="N50" s="1099">
        <f t="shared" si="7"/>
        <v>0</v>
      </c>
      <c r="P50" s="1098">
        <f t="shared" si="10"/>
        <v>0</v>
      </c>
      <c r="Q50" s="1117">
        <f t="shared" si="10"/>
        <v>0</v>
      </c>
      <c r="R50" s="1099">
        <f t="shared" si="11"/>
        <v>0</v>
      </c>
      <c r="T50" s="1099"/>
      <c r="U50" s="1099">
        <f t="shared" si="12"/>
        <v>0</v>
      </c>
    </row>
    <row r="51" spans="1:21" ht="15.75">
      <c r="A51" s="979" t="s">
        <v>1618</v>
      </c>
      <c r="B51" s="1082">
        <f>'Budget general'!B54</f>
        <v>0</v>
      </c>
      <c r="C51" s="1108"/>
      <c r="D51" s="1173">
        <f>SUMIFS('A5 Cash'!$N:$N,'A5 Cash'!$A:$A,Table!$A$5,'A5 Cash'!$C:$C,'BFU A5'!$A51,'A5 Cash'!$R:$R,"1")-SUMIFS('A5 Banque'!$N:$N,'A5 Banque'!$A:$A,Table!$A$5,'A5 Banque'!$C:$C,'BFU A5'!A51,'A5 Banque'!$R:$R,"1")</f>
        <v>0</v>
      </c>
      <c r="E51" s="1109">
        <f t="shared" si="0"/>
        <v>0</v>
      </c>
      <c r="F51" s="1108"/>
      <c r="G51" s="1173">
        <f>SUMIFS('A5 Cash'!$N:$N,'A5 Cash'!$A:$A,Table!$A$5,'A5 Cash'!$C:$C,'BFU A5'!$A51,'A5 Cash'!$R:$R,"2")-SUMIFS('A5 Banque'!$N:$N,'A5 Banque'!$A:$A,Table!$A$5,'A5 Banque'!$C:$C,'BFU A5'!$A51,'A5 Banque'!$R:$R,"2")</f>
        <v>0</v>
      </c>
      <c r="H51" s="1109">
        <f t="shared" si="5"/>
        <v>0</v>
      </c>
      <c r="I51" s="1108"/>
      <c r="J51" s="1173">
        <f>SUMIFS('A5 Cash'!$N:$N,'A5 Cash'!$A:$A,Table!$A$5,'A5 Cash'!$C:$C,'BFU A5'!$A51,'A5 Cash'!$R:$R,"3")-SUMIFS('A5 Banque'!$N:$N,'A5 Banque'!$A:$A,Table!$A$5,'A5 Banque'!$C:$C,'BFU A5'!$A51,'A5 Banque'!$R:$R,"3")</f>
        <v>0</v>
      </c>
      <c r="K51" s="1109">
        <f t="shared" si="6"/>
        <v>0</v>
      </c>
      <c r="L51" s="1108"/>
      <c r="M51" s="1173">
        <f>SUMIFS('A5 Cash'!$N:$N,'A5 Cash'!$A:$A,Table!$A$5,'A5 Cash'!$C:$C,'BFU A5'!$A51,'A5 Cash'!$R:$R,"4")-SUMIFS('A5 Banque'!$N:$N,'A5 Banque'!$A:$A,Table!$A$5,'A5 Banque'!$C:$C,'BFU A5'!$A51,'A5 Banque'!$R:$R,"4")</f>
        <v>0</v>
      </c>
      <c r="N51" s="1109">
        <f t="shared" si="7"/>
        <v>0</v>
      </c>
      <c r="P51" s="1108">
        <f t="shared" si="10"/>
        <v>0</v>
      </c>
      <c r="Q51" s="1117">
        <f t="shared" si="10"/>
        <v>0</v>
      </c>
      <c r="R51" s="1109">
        <f t="shared" si="11"/>
        <v>0</v>
      </c>
      <c r="T51" s="1109"/>
      <c r="U51" s="1099">
        <f t="shared" si="12"/>
        <v>0</v>
      </c>
    </row>
    <row r="52" spans="1:21" ht="15.75">
      <c r="A52" s="979" t="s">
        <v>1619</v>
      </c>
      <c r="B52" s="1082">
        <f>'Budget general'!B55</f>
        <v>0</v>
      </c>
      <c r="C52" s="1098"/>
      <c r="D52" s="1168">
        <f>SUMIFS('A5 Cash'!$N:$N,'A5 Cash'!$A:$A,Table!$A$5,'A5 Cash'!$C:$C,'BFU A5'!$A52,'A5 Cash'!$R:$R,"1")-SUMIFS('A5 Banque'!$N:$N,'A5 Banque'!$A:$A,Table!$A$5,'A5 Banque'!$C:$C,'BFU A5'!A52,'A5 Banque'!$R:$R,"1")</f>
        <v>0</v>
      </c>
      <c r="E52" s="1099">
        <f t="shared" si="0"/>
        <v>0</v>
      </c>
      <c r="F52" s="1098"/>
      <c r="G52" s="1168">
        <f>SUMIFS('A5 Cash'!$N:$N,'A5 Cash'!$A:$A,Table!$A$5,'A5 Cash'!$C:$C,'BFU A5'!$A52,'A5 Cash'!$R:$R,"2")-SUMIFS('A5 Banque'!$N:$N,'A5 Banque'!$A:$A,Table!$A$5,'A5 Banque'!$C:$C,'BFU A5'!$A52,'A5 Banque'!$R:$R,"2")</f>
        <v>0</v>
      </c>
      <c r="H52" s="1099">
        <f t="shared" si="5"/>
        <v>0</v>
      </c>
      <c r="I52" s="1098"/>
      <c r="J52" s="1168">
        <f>SUMIFS('A5 Cash'!$N:$N,'A5 Cash'!$A:$A,Table!$A$5,'A5 Cash'!$C:$C,'BFU A5'!$A52,'A5 Cash'!$R:$R,"3")-SUMIFS('A5 Banque'!$N:$N,'A5 Banque'!$A:$A,Table!$A$5,'A5 Banque'!$C:$C,'BFU A5'!$A52,'A5 Banque'!$R:$R,"3")</f>
        <v>0</v>
      </c>
      <c r="K52" s="1099">
        <f t="shared" si="6"/>
        <v>0</v>
      </c>
      <c r="L52" s="1098"/>
      <c r="M52" s="1168">
        <f>SUMIFS('A5 Cash'!$N:$N,'A5 Cash'!$A:$A,Table!$A$5,'A5 Cash'!$C:$C,'BFU A5'!$A52,'A5 Cash'!$R:$R,"4")-SUMIFS('A5 Banque'!$N:$N,'A5 Banque'!$A:$A,Table!$A$5,'A5 Banque'!$C:$C,'BFU A5'!$A52,'A5 Banque'!$R:$R,"4")</f>
        <v>0</v>
      </c>
      <c r="N52" s="1099">
        <f t="shared" si="7"/>
        <v>0</v>
      </c>
      <c r="P52" s="1098">
        <f t="shared" si="10"/>
        <v>0</v>
      </c>
      <c r="Q52" s="1117">
        <f t="shared" si="10"/>
        <v>0</v>
      </c>
      <c r="R52" s="1099">
        <f t="shared" si="11"/>
        <v>0</v>
      </c>
      <c r="T52" s="1099"/>
      <c r="U52" s="1099">
        <f t="shared" si="12"/>
        <v>0</v>
      </c>
    </row>
    <row r="53" spans="1:21" ht="15.75">
      <c r="A53" s="979" t="s">
        <v>1620</v>
      </c>
      <c r="B53" s="1082">
        <f>'Budget general'!B56</f>
        <v>0</v>
      </c>
      <c r="C53" s="1098"/>
      <c r="D53" s="1168">
        <f>SUMIFS('A5 Cash'!$N:$N,'A5 Cash'!$A:$A,Table!$A$5,'A5 Cash'!$C:$C,'BFU A5'!$A53,'A5 Cash'!$R:$R,"1")-SUMIFS('A5 Banque'!$N:$N,'A5 Banque'!$A:$A,Table!$A$5,'A5 Banque'!$C:$C,'BFU A5'!A53,'A5 Banque'!$R:$R,"1")</f>
        <v>0</v>
      </c>
      <c r="E53" s="1099">
        <f t="shared" si="0"/>
        <v>0</v>
      </c>
      <c r="F53" s="1098"/>
      <c r="G53" s="1168">
        <f>SUMIFS('A5 Cash'!$N:$N,'A5 Cash'!$A:$A,Table!$A$5,'A5 Cash'!$C:$C,'BFU A5'!$A53,'A5 Cash'!$R:$R,"2")-SUMIFS('A5 Banque'!$N:$N,'A5 Banque'!$A:$A,Table!$A$5,'A5 Banque'!$C:$C,'BFU A5'!$A53,'A5 Banque'!$R:$R,"2")</f>
        <v>0</v>
      </c>
      <c r="H53" s="1099">
        <f t="shared" si="5"/>
        <v>0</v>
      </c>
      <c r="I53" s="1098"/>
      <c r="J53" s="1168">
        <f>SUMIFS('A5 Cash'!$N:$N,'A5 Cash'!$A:$A,Table!$A$5,'A5 Cash'!$C:$C,'BFU A5'!$A53,'A5 Cash'!$R:$R,"3")-SUMIFS('A5 Banque'!$N:$N,'A5 Banque'!$A:$A,Table!$A$5,'A5 Banque'!$C:$C,'BFU A5'!$A53,'A5 Banque'!$R:$R,"3")</f>
        <v>0</v>
      </c>
      <c r="K53" s="1099">
        <f t="shared" si="6"/>
        <v>0</v>
      </c>
      <c r="L53" s="1098"/>
      <c r="M53" s="1168">
        <f>SUMIFS('A5 Cash'!$N:$N,'A5 Cash'!$A:$A,Table!$A$5,'A5 Cash'!$C:$C,'BFU A5'!$A53,'A5 Cash'!$R:$R,"4")-SUMIFS('A5 Banque'!$N:$N,'A5 Banque'!$A:$A,Table!$A$5,'A5 Banque'!$C:$C,'BFU A5'!$A53,'A5 Banque'!$R:$R,"4")</f>
        <v>0</v>
      </c>
      <c r="N53" s="1099">
        <f t="shared" si="7"/>
        <v>0</v>
      </c>
      <c r="P53" s="1098">
        <f t="shared" si="10"/>
        <v>0</v>
      </c>
      <c r="Q53" s="1117">
        <f t="shared" si="10"/>
        <v>0</v>
      </c>
      <c r="R53" s="1099">
        <f t="shared" si="11"/>
        <v>0</v>
      </c>
      <c r="T53" s="1099"/>
      <c r="U53" s="1099">
        <f t="shared" si="12"/>
        <v>0</v>
      </c>
    </row>
    <row r="54" spans="1:21" ht="16.5" thickBot="1">
      <c r="A54" s="979" t="s">
        <v>1621</v>
      </c>
      <c r="B54" s="1082">
        <f>'Budget general'!B57</f>
        <v>0</v>
      </c>
      <c r="C54" s="1098"/>
      <c r="D54" s="1168">
        <f>SUMIFS('A5 Cash'!$N:$N,'A5 Cash'!$A:$A,Table!$A$5,'A5 Cash'!$C:$C,'BFU A5'!$A54,'A5 Cash'!$R:$R,"1")-SUMIFS('A5 Banque'!$N:$N,'A5 Banque'!$A:$A,Table!$A$5,'A5 Banque'!$C:$C,'BFU A5'!A54,'A5 Banque'!$R:$R,"1")</f>
        <v>0</v>
      </c>
      <c r="E54" s="1099">
        <f t="shared" si="0"/>
        <v>0</v>
      </c>
      <c r="F54" s="1098"/>
      <c r="G54" s="1168">
        <f>SUMIFS('A5 Cash'!$N:$N,'A5 Cash'!$A:$A,Table!$A$5,'A5 Cash'!$C:$C,'BFU A5'!$A54,'A5 Cash'!$R:$R,"2")-SUMIFS('A5 Banque'!$N:$N,'A5 Banque'!$A:$A,Table!$A$5,'A5 Banque'!$C:$C,'BFU A5'!$A54,'A5 Banque'!$R:$R,"2")</f>
        <v>0</v>
      </c>
      <c r="H54" s="1099">
        <f t="shared" si="5"/>
        <v>0</v>
      </c>
      <c r="I54" s="1098"/>
      <c r="J54" s="1168">
        <f>SUMIFS('A5 Cash'!$N:$N,'A5 Cash'!$A:$A,Table!$A$5,'A5 Cash'!$C:$C,'BFU A5'!$A54,'A5 Cash'!$R:$R,"3")-SUMIFS('A5 Banque'!$N:$N,'A5 Banque'!$A:$A,Table!$A$5,'A5 Banque'!$C:$C,'BFU A5'!$A54,'A5 Banque'!$R:$R,"3")</f>
        <v>0</v>
      </c>
      <c r="K54" s="1099">
        <f t="shared" si="6"/>
        <v>0</v>
      </c>
      <c r="L54" s="1098"/>
      <c r="M54" s="1168">
        <f>SUMIFS('A5 Cash'!$N:$N,'A5 Cash'!$A:$A,Table!$A$5,'A5 Cash'!$C:$C,'BFU A5'!$A54,'A5 Cash'!$R:$R,"4")-SUMIFS('A5 Banque'!$N:$N,'A5 Banque'!$A:$A,Table!$A$5,'A5 Banque'!$C:$C,'BFU A5'!$A54,'A5 Banque'!$R:$R,"4")</f>
        <v>0</v>
      </c>
      <c r="N54" s="1099">
        <f t="shared" si="7"/>
        <v>0</v>
      </c>
      <c r="P54" s="1098">
        <f t="shared" si="10"/>
        <v>0</v>
      </c>
      <c r="Q54" s="1117">
        <f t="shared" si="10"/>
        <v>0</v>
      </c>
      <c r="R54" s="1099">
        <f t="shared" si="11"/>
        <v>0</v>
      </c>
      <c r="T54" s="1099"/>
      <c r="U54" s="1099">
        <f t="shared" si="12"/>
        <v>0</v>
      </c>
    </row>
    <row r="55" spans="1:21" ht="16.5" thickBot="1">
      <c r="A55" s="979" t="s">
        <v>213</v>
      </c>
      <c r="B55" s="1070">
        <f>'Budget general'!B58</f>
        <v>0</v>
      </c>
      <c r="C55" s="1164">
        <f>C56+C62+C68+C74</f>
        <v>0</v>
      </c>
      <c r="D55" s="1164">
        <f>D56+D62+D68+D74</f>
        <v>0</v>
      </c>
      <c r="E55" s="1095">
        <f t="shared" si="0"/>
        <v>0</v>
      </c>
      <c r="F55" s="1164">
        <f>F56+F62+F68+F74</f>
        <v>0</v>
      </c>
      <c r="G55" s="1164">
        <f>G56+G62+G68+G74</f>
        <v>0</v>
      </c>
      <c r="H55" s="1095">
        <f t="shared" si="5"/>
        <v>0</v>
      </c>
      <c r="I55" s="1164">
        <f>I56+I62+I68+I74</f>
        <v>0</v>
      </c>
      <c r="J55" s="1164">
        <f>J56+J62+J68+J74</f>
        <v>0</v>
      </c>
      <c r="K55" s="1095">
        <f t="shared" si="6"/>
        <v>0</v>
      </c>
      <c r="L55" s="1164">
        <f>L56+L62+L68+L74</f>
        <v>0</v>
      </c>
      <c r="M55" s="1164">
        <f>M56+M62+M68+M74</f>
        <v>0</v>
      </c>
      <c r="N55" s="1095">
        <f t="shared" si="7"/>
        <v>0</v>
      </c>
      <c r="P55" s="1070">
        <f>P56+P62+P68+P74</f>
        <v>0</v>
      </c>
      <c r="Q55" s="1070">
        <f>Q56+Q62+Q68+Q74</f>
        <v>0</v>
      </c>
      <c r="R55" s="1095">
        <f>P55-Q55</f>
        <v>0</v>
      </c>
      <c r="T55" s="1095"/>
      <c r="U55" s="1095">
        <f>U56+U62+U68+U74</f>
        <v>0</v>
      </c>
    </row>
    <row r="56" spans="1:21" ht="15.75">
      <c r="A56" s="979" t="s">
        <v>1622</v>
      </c>
      <c r="B56" s="1079">
        <f>'Budget general'!B59</f>
        <v>0</v>
      </c>
      <c r="C56" s="1096"/>
      <c r="D56" s="1165">
        <f>SUMIFS('A5 Cash'!$N:$N,'A5 Cash'!$A:$A,Table!$A$5,'A5 Cash'!$C:$C,'BFU A5'!$A56,'A5 Cash'!$R:$R,"1")-SUMIFS('A5 Banque'!$N:$N,'A5 Banque'!$A:$A,Table!$A$5,'A5 Banque'!$C:$C,'BFU A5'!A56,'A5 Banque'!$R:$R,"1")</f>
        <v>0</v>
      </c>
      <c r="E56" s="1097">
        <f t="shared" si="0"/>
        <v>0</v>
      </c>
      <c r="F56" s="1096"/>
      <c r="G56" s="1165">
        <f>SUMIFS('A5 Cash'!$N:$N,'A5 Cash'!$A:$A,Table!$A$5,'A5 Cash'!$C:$C,'BFU A5'!$A56,'A5 Cash'!$R:$R,"2")-SUMIFS('A5 Banque'!$N:$N,'A5 Banque'!$A:$A,Table!$A$5,'A5 Banque'!$C:$C,'BFU A5'!$A56,'A5 Banque'!$R:$R,"2")</f>
        <v>0</v>
      </c>
      <c r="H56" s="1097">
        <f t="shared" si="5"/>
        <v>0</v>
      </c>
      <c r="I56" s="1096"/>
      <c r="J56" s="1165">
        <f>SUMIFS('A5 Cash'!$N:$N,'A5 Cash'!$A:$A,Table!$A$5,'A5 Cash'!$C:$C,'BFU A5'!$A56,'A5 Cash'!$R:$R,"3")-SUMIFS('A5 Banque'!$N:$N,'A5 Banque'!$A:$A,Table!$A$5,'A5 Banque'!$C:$C,'BFU A5'!$A56,'A5 Banque'!$R:$R,"3")</f>
        <v>0</v>
      </c>
      <c r="K56" s="1097">
        <f t="shared" si="6"/>
        <v>0</v>
      </c>
      <c r="L56" s="1096"/>
      <c r="M56" s="1165">
        <f>SUMIFS('A5 Cash'!$N:$N,'A5 Cash'!$A:$A,Table!$A$5,'A5 Cash'!$C:$C,'BFU A5'!$A56,'A5 Cash'!$R:$R,"4")-SUMIFS('A5 Banque'!$N:$N,'A5 Banque'!$A:$A,Table!$A$5,'A5 Banque'!$C:$C,'BFU A5'!$A56,'A5 Banque'!$R:$R,"4")</f>
        <v>0</v>
      </c>
      <c r="N56" s="1097">
        <f t="shared" si="7"/>
        <v>0</v>
      </c>
      <c r="P56" s="1096">
        <f>C56+F56+I56+L56</f>
        <v>0</v>
      </c>
      <c r="Q56" s="1096">
        <f>D56+G56+J56+M56</f>
        <v>0</v>
      </c>
      <c r="R56" s="1097">
        <f>P56-Q56</f>
        <v>0</v>
      </c>
      <c r="T56" s="1097"/>
      <c r="U56" s="1097">
        <f>Q56-T56</f>
        <v>0</v>
      </c>
    </row>
    <row r="57" spans="1:21" ht="15.75">
      <c r="A57" s="979" t="s">
        <v>1623</v>
      </c>
      <c r="B57" s="1080">
        <f>'Budget general'!B60</f>
        <v>0</v>
      </c>
      <c r="C57" s="1098"/>
      <c r="D57" s="1168">
        <f>SUMIFS('A5 Cash'!$N:$N,'A5 Cash'!$A:$A,Table!$A$5,'A5 Cash'!$C:$C,'BFU A5'!$A57,'A5 Cash'!$R:$R,"1")-SUMIFS('A5 Banque'!$N:$N,'A5 Banque'!$A:$A,Table!$A$5,'A5 Banque'!$C:$C,'BFU A5'!A57,'A5 Banque'!$R:$R,"1")</f>
        <v>0</v>
      </c>
      <c r="E57" s="1099">
        <f t="shared" si="0"/>
        <v>0</v>
      </c>
      <c r="F57" s="1098"/>
      <c r="G57" s="1168">
        <f>SUMIFS('A5 Cash'!$N:$N,'A5 Cash'!$A:$A,Table!$A$5,'A5 Cash'!$C:$C,'BFU A5'!$A57,'A5 Cash'!$R:$R,"2")-SUMIFS('A5 Banque'!$N:$N,'A5 Banque'!$A:$A,Table!$A$5,'A5 Banque'!$C:$C,'BFU A5'!$A57,'A5 Banque'!$R:$R,"2")</f>
        <v>0</v>
      </c>
      <c r="H57" s="1099">
        <f t="shared" si="5"/>
        <v>0</v>
      </c>
      <c r="I57" s="1098"/>
      <c r="J57" s="1168">
        <f>SUMIFS('A5 Cash'!$N:$N,'A5 Cash'!$A:$A,Table!$A$5,'A5 Cash'!$C:$C,'BFU A5'!$A57,'A5 Cash'!$R:$R,"3")-SUMIFS('A5 Banque'!$N:$N,'A5 Banque'!$A:$A,Table!$A$5,'A5 Banque'!$C:$C,'BFU A5'!$A57,'A5 Banque'!$R:$R,"3")</f>
        <v>0</v>
      </c>
      <c r="K57" s="1099">
        <f t="shared" si="6"/>
        <v>0</v>
      </c>
      <c r="L57" s="1098"/>
      <c r="M57" s="1168">
        <f>SUMIFS('A5 Cash'!$N:$N,'A5 Cash'!$A:$A,Table!$A$5,'A5 Cash'!$C:$C,'BFU A5'!$A57,'A5 Cash'!$R:$R,"4")-SUMIFS('A5 Banque'!$N:$N,'A5 Banque'!$A:$A,Table!$A$5,'A5 Banque'!$C:$C,'BFU A5'!$A57,'A5 Banque'!$R:$R,"4")</f>
        <v>0</v>
      </c>
      <c r="N57" s="1099">
        <f t="shared" si="7"/>
        <v>0</v>
      </c>
      <c r="P57" s="1098">
        <f t="shared" ref="P57:Q79" si="13">C57+F57+I57+L57</f>
        <v>0</v>
      </c>
      <c r="Q57" s="1117">
        <f t="shared" si="13"/>
        <v>0</v>
      </c>
      <c r="R57" s="1099">
        <f t="shared" ref="R57:R104" si="14">P57-Q57</f>
        <v>0</v>
      </c>
      <c r="T57" s="1099"/>
      <c r="U57" s="1099">
        <f t="shared" ref="U57:U79" si="15">Q57-T57</f>
        <v>0</v>
      </c>
    </row>
    <row r="58" spans="1:21" ht="15.75">
      <c r="A58" s="979" t="s">
        <v>1624</v>
      </c>
      <c r="B58" s="1080">
        <f>'Budget general'!B61</f>
        <v>0</v>
      </c>
      <c r="C58" s="1098"/>
      <c r="D58" s="1168">
        <f>SUMIFS('A5 Cash'!$N:$N,'A5 Cash'!$A:$A,Table!$A$5,'A5 Cash'!$C:$C,'BFU A5'!$A58,'A5 Cash'!$R:$R,"1")-SUMIFS('A5 Banque'!$N:$N,'A5 Banque'!$A:$A,Table!$A$5,'A5 Banque'!$C:$C,'BFU A5'!A58,'A5 Banque'!$R:$R,"1")</f>
        <v>0</v>
      </c>
      <c r="E58" s="1099">
        <f t="shared" si="0"/>
        <v>0</v>
      </c>
      <c r="F58" s="1098"/>
      <c r="G58" s="1168">
        <f>SUMIFS('A5 Cash'!$N:$N,'A5 Cash'!$A:$A,Table!$A$5,'A5 Cash'!$C:$C,'BFU A5'!$A58,'A5 Cash'!$R:$R,"2")-SUMIFS('A5 Banque'!$N:$N,'A5 Banque'!$A:$A,Table!$A$5,'A5 Banque'!$C:$C,'BFU A5'!$A58,'A5 Banque'!$R:$R,"2")</f>
        <v>0</v>
      </c>
      <c r="H58" s="1099">
        <f t="shared" si="5"/>
        <v>0</v>
      </c>
      <c r="I58" s="1098"/>
      <c r="J58" s="1168">
        <f>SUMIFS('A5 Cash'!$N:$N,'A5 Cash'!$A:$A,Table!$A$5,'A5 Cash'!$C:$C,'BFU A5'!$A58,'A5 Cash'!$R:$R,"3")-SUMIFS('A5 Banque'!$N:$N,'A5 Banque'!$A:$A,Table!$A$5,'A5 Banque'!$C:$C,'BFU A5'!$A58,'A5 Banque'!$R:$R,"3")</f>
        <v>0</v>
      </c>
      <c r="K58" s="1099">
        <f t="shared" si="6"/>
        <v>0</v>
      </c>
      <c r="L58" s="1098"/>
      <c r="M58" s="1168">
        <f>SUMIFS('A5 Cash'!$N:$N,'A5 Cash'!$A:$A,Table!$A$5,'A5 Cash'!$C:$C,'BFU A5'!$A58,'A5 Cash'!$R:$R,"4")-SUMIFS('A5 Banque'!$N:$N,'A5 Banque'!$A:$A,Table!$A$5,'A5 Banque'!$C:$C,'BFU A5'!$A58,'A5 Banque'!$R:$R,"4")</f>
        <v>0</v>
      </c>
      <c r="N58" s="1099">
        <f t="shared" si="7"/>
        <v>0</v>
      </c>
      <c r="P58" s="1098">
        <f t="shared" si="13"/>
        <v>0</v>
      </c>
      <c r="Q58" s="1117">
        <f t="shared" si="13"/>
        <v>0</v>
      </c>
      <c r="R58" s="1099">
        <f t="shared" si="14"/>
        <v>0</v>
      </c>
      <c r="T58" s="1099"/>
      <c r="U58" s="1099">
        <f t="shared" si="15"/>
        <v>0</v>
      </c>
    </row>
    <row r="59" spans="1:21" ht="15.75">
      <c r="A59" s="979" t="s">
        <v>1625</v>
      </c>
      <c r="B59" s="1080">
        <f>'Budget general'!B62</f>
        <v>0</v>
      </c>
      <c r="C59" s="1098"/>
      <c r="D59" s="1168">
        <f>SUMIFS('A5 Cash'!$N:$N,'A5 Cash'!$A:$A,Table!$A$5,'A5 Cash'!$C:$C,'BFU A5'!$A59,'A5 Cash'!$R:$R,"1")-SUMIFS('A5 Banque'!$N:$N,'A5 Banque'!$A:$A,Table!$A$5,'A5 Banque'!$C:$C,'BFU A5'!A59,'A5 Banque'!$R:$R,"1")</f>
        <v>0</v>
      </c>
      <c r="E59" s="1099">
        <f t="shared" si="0"/>
        <v>0</v>
      </c>
      <c r="F59" s="1098"/>
      <c r="G59" s="1168">
        <f>SUMIFS('A5 Cash'!$N:$N,'A5 Cash'!$A:$A,Table!$A$5,'A5 Cash'!$C:$C,'BFU A5'!$A59,'A5 Cash'!$R:$R,"2")-SUMIFS('A5 Banque'!$N:$N,'A5 Banque'!$A:$A,Table!$A$5,'A5 Banque'!$C:$C,'BFU A5'!$A59,'A5 Banque'!$R:$R,"2")</f>
        <v>0</v>
      </c>
      <c r="H59" s="1099">
        <f t="shared" si="5"/>
        <v>0</v>
      </c>
      <c r="I59" s="1098"/>
      <c r="J59" s="1168">
        <f>SUMIFS('A5 Cash'!$N:$N,'A5 Cash'!$A:$A,Table!$A$5,'A5 Cash'!$C:$C,'BFU A5'!$A59,'A5 Cash'!$R:$R,"3")-SUMIFS('A5 Banque'!$N:$N,'A5 Banque'!$A:$A,Table!$A$5,'A5 Banque'!$C:$C,'BFU A5'!$A59,'A5 Banque'!$R:$R,"3")</f>
        <v>0</v>
      </c>
      <c r="K59" s="1099">
        <f t="shared" si="6"/>
        <v>0</v>
      </c>
      <c r="L59" s="1098"/>
      <c r="M59" s="1168">
        <f>SUMIFS('A5 Cash'!$N:$N,'A5 Cash'!$A:$A,Table!$A$5,'A5 Cash'!$C:$C,'BFU A5'!$A59,'A5 Cash'!$R:$R,"4")-SUMIFS('A5 Banque'!$N:$N,'A5 Banque'!$A:$A,Table!$A$5,'A5 Banque'!$C:$C,'BFU A5'!$A59,'A5 Banque'!$R:$R,"4")</f>
        <v>0</v>
      </c>
      <c r="N59" s="1099">
        <f t="shared" si="7"/>
        <v>0</v>
      </c>
      <c r="P59" s="1098">
        <f t="shared" si="13"/>
        <v>0</v>
      </c>
      <c r="Q59" s="1117">
        <f t="shared" si="13"/>
        <v>0</v>
      </c>
      <c r="R59" s="1099">
        <f t="shared" si="14"/>
        <v>0</v>
      </c>
      <c r="S59" s="952"/>
      <c r="T59" s="1099"/>
      <c r="U59" s="1099">
        <f t="shared" si="15"/>
        <v>0</v>
      </c>
    </row>
    <row r="60" spans="1:21" ht="15.75">
      <c r="A60" s="979" t="s">
        <v>1626</v>
      </c>
      <c r="B60" s="1080">
        <f>'Budget general'!B63</f>
        <v>0</v>
      </c>
      <c r="C60" s="1098"/>
      <c r="D60" s="1168">
        <f>SUMIFS('A5 Cash'!$N:$N,'A5 Cash'!$A:$A,Table!$A$5,'A5 Cash'!$C:$C,'BFU A5'!$A60,'A5 Cash'!$R:$R,"1")-SUMIFS('A5 Banque'!$N:$N,'A5 Banque'!$A:$A,Table!$A$5,'A5 Banque'!$C:$C,'BFU A5'!A60,'A5 Banque'!$R:$R,"1")</f>
        <v>0</v>
      </c>
      <c r="E60" s="1099">
        <f t="shared" si="0"/>
        <v>0</v>
      </c>
      <c r="F60" s="1098"/>
      <c r="G60" s="1168">
        <f>SUMIFS('A5 Cash'!$N:$N,'A5 Cash'!$A:$A,Table!$A$5,'A5 Cash'!$C:$C,'BFU A5'!$A60,'A5 Cash'!$R:$R,"2")-SUMIFS('A5 Banque'!$N:$N,'A5 Banque'!$A:$A,Table!$A$5,'A5 Banque'!$C:$C,'BFU A5'!$A60,'A5 Banque'!$R:$R,"2")</f>
        <v>0</v>
      </c>
      <c r="H60" s="1099">
        <f t="shared" si="5"/>
        <v>0</v>
      </c>
      <c r="I60" s="1098"/>
      <c r="J60" s="1168">
        <f>SUMIFS('A5 Cash'!$N:$N,'A5 Cash'!$A:$A,Table!$A$5,'A5 Cash'!$C:$C,'BFU A5'!$A60,'A5 Cash'!$R:$R,"3")-SUMIFS('A5 Banque'!$N:$N,'A5 Banque'!$A:$A,Table!$A$5,'A5 Banque'!$C:$C,'BFU A5'!$A60,'A5 Banque'!$R:$R,"3")</f>
        <v>0</v>
      </c>
      <c r="K60" s="1099">
        <f t="shared" si="6"/>
        <v>0</v>
      </c>
      <c r="L60" s="1098"/>
      <c r="M60" s="1168">
        <f>SUMIFS('A5 Cash'!$N:$N,'A5 Cash'!$A:$A,Table!$A$5,'A5 Cash'!$C:$C,'BFU A5'!$A60,'A5 Cash'!$R:$R,"4")-SUMIFS('A5 Banque'!$N:$N,'A5 Banque'!$A:$A,Table!$A$5,'A5 Banque'!$C:$C,'BFU A5'!$A60,'A5 Banque'!$R:$R,"4")</f>
        <v>0</v>
      </c>
      <c r="N60" s="1099">
        <f t="shared" si="7"/>
        <v>0</v>
      </c>
      <c r="P60" s="1098">
        <f t="shared" si="13"/>
        <v>0</v>
      </c>
      <c r="Q60" s="1117">
        <f t="shared" si="13"/>
        <v>0</v>
      </c>
      <c r="R60" s="1099">
        <f t="shared" si="14"/>
        <v>0</v>
      </c>
      <c r="S60" s="952"/>
      <c r="T60" s="1099"/>
      <c r="U60" s="1099">
        <f t="shared" si="15"/>
        <v>0</v>
      </c>
    </row>
    <row r="61" spans="1:21" ht="15.75">
      <c r="A61" s="979" t="s">
        <v>1627</v>
      </c>
      <c r="B61" s="1080">
        <f>'Budget general'!B64</f>
        <v>0</v>
      </c>
      <c r="C61" s="1098"/>
      <c r="D61" s="1168">
        <f>SUMIFS('A5 Cash'!$N:$N,'A5 Cash'!$A:$A,Table!$A$5,'A5 Cash'!$C:$C,'BFU A5'!$A61,'A5 Cash'!$R:$R,"1")-SUMIFS('A5 Banque'!$N:$N,'A5 Banque'!$A:$A,Table!$A$5,'A5 Banque'!$C:$C,'BFU A5'!A61,'A5 Banque'!$R:$R,"1")</f>
        <v>0</v>
      </c>
      <c r="E61" s="1099">
        <f t="shared" si="0"/>
        <v>0</v>
      </c>
      <c r="F61" s="1098"/>
      <c r="G61" s="1168">
        <f>SUMIFS('A5 Cash'!$N:$N,'A5 Cash'!$A:$A,Table!$A$5,'A5 Cash'!$C:$C,'BFU A5'!$A61,'A5 Cash'!$R:$R,"2")-SUMIFS('A5 Banque'!$N:$N,'A5 Banque'!$A:$A,Table!$A$5,'A5 Banque'!$C:$C,'BFU A5'!$A61,'A5 Banque'!$R:$R,"2")</f>
        <v>0</v>
      </c>
      <c r="H61" s="1099">
        <f t="shared" si="5"/>
        <v>0</v>
      </c>
      <c r="I61" s="1098"/>
      <c r="J61" s="1168">
        <f>SUMIFS('A5 Cash'!$N:$N,'A5 Cash'!$A:$A,Table!$A$5,'A5 Cash'!$C:$C,'BFU A5'!$A61,'A5 Cash'!$R:$R,"3")-SUMIFS('A5 Banque'!$N:$N,'A5 Banque'!$A:$A,Table!$A$5,'A5 Banque'!$C:$C,'BFU A5'!$A61,'A5 Banque'!$R:$R,"3")</f>
        <v>0</v>
      </c>
      <c r="K61" s="1099">
        <f t="shared" si="6"/>
        <v>0</v>
      </c>
      <c r="L61" s="1098"/>
      <c r="M61" s="1168">
        <f>SUMIFS('A5 Cash'!$N:$N,'A5 Cash'!$A:$A,Table!$A$5,'A5 Cash'!$C:$C,'BFU A5'!$A61,'A5 Cash'!$R:$R,"4")-SUMIFS('A5 Banque'!$N:$N,'A5 Banque'!$A:$A,Table!$A$5,'A5 Banque'!$C:$C,'BFU A5'!$A61,'A5 Banque'!$R:$R,"4")</f>
        <v>0</v>
      </c>
      <c r="N61" s="1099">
        <f t="shared" si="7"/>
        <v>0</v>
      </c>
      <c r="P61" s="1098">
        <f t="shared" si="13"/>
        <v>0</v>
      </c>
      <c r="Q61" s="1117">
        <f t="shared" si="13"/>
        <v>0</v>
      </c>
      <c r="R61" s="1099">
        <f t="shared" si="14"/>
        <v>0</v>
      </c>
      <c r="S61" s="952"/>
      <c r="T61" s="1099"/>
      <c r="U61" s="1099">
        <f t="shared" si="15"/>
        <v>0</v>
      </c>
    </row>
    <row r="62" spans="1:21" ht="15.75">
      <c r="A62" s="979" t="s">
        <v>1628</v>
      </c>
      <c r="B62" s="1081">
        <f>'Budget general'!B65</f>
        <v>0</v>
      </c>
      <c r="C62" s="1100"/>
      <c r="D62" s="1165">
        <f>SUMIFS('A5 Cash'!$N:$N,'A5 Cash'!$A:$A,Table!$A$5,'A5 Cash'!$C:$C,'BFU A5'!$A62,'A5 Cash'!$R:$R,"1")-SUMIFS('A5 Banque'!$N:$N,'A5 Banque'!$A:$A,Table!$A$5,'A5 Banque'!$C:$C,'BFU A5'!A62,'A5 Banque'!$R:$R,"1")</f>
        <v>0</v>
      </c>
      <c r="E62" s="1101">
        <f t="shared" si="0"/>
        <v>0</v>
      </c>
      <c r="F62" s="1100"/>
      <c r="G62" s="1165">
        <f>SUMIFS('A5 Cash'!$N:$N,'A5 Cash'!$A:$A,Table!$A$5,'A5 Cash'!$C:$C,'BFU A5'!$A62,'A5 Cash'!$R:$R,"2")-SUMIFS('A5 Banque'!$N:$N,'A5 Banque'!$A:$A,Table!$A$5,'A5 Banque'!$C:$C,'BFU A5'!$A62,'A5 Banque'!$R:$R,"2")</f>
        <v>0</v>
      </c>
      <c r="H62" s="1101">
        <f t="shared" si="5"/>
        <v>0</v>
      </c>
      <c r="I62" s="1100"/>
      <c r="J62" s="1165">
        <f>SUMIFS('A5 Cash'!$N:$N,'A5 Cash'!$A:$A,Table!$A$5,'A5 Cash'!$C:$C,'BFU A5'!$A62,'A5 Cash'!$R:$R,"3")-SUMIFS('A5 Banque'!$N:$N,'A5 Banque'!$A:$A,Table!$A$5,'A5 Banque'!$C:$C,'BFU A5'!$A62,'A5 Banque'!$R:$R,"3")</f>
        <v>0</v>
      </c>
      <c r="K62" s="1101">
        <f t="shared" si="6"/>
        <v>0</v>
      </c>
      <c r="L62" s="1100"/>
      <c r="M62" s="1165">
        <f>SUMIFS('A5 Cash'!$N:$N,'A5 Cash'!$A:$A,Table!$A$5,'A5 Cash'!$C:$C,'BFU A5'!$A62,'A5 Cash'!$R:$R,"4")-SUMIFS('A5 Banque'!$N:$N,'A5 Banque'!$A:$A,Table!$A$5,'A5 Banque'!$C:$C,'BFU A5'!$A62,'A5 Banque'!$R:$R,"4")</f>
        <v>0</v>
      </c>
      <c r="N62" s="1101">
        <f t="shared" si="7"/>
        <v>0</v>
      </c>
      <c r="P62" s="1100">
        <f t="shared" si="13"/>
        <v>0</v>
      </c>
      <c r="Q62" s="1005">
        <f t="shared" si="13"/>
        <v>0</v>
      </c>
      <c r="R62" s="1101">
        <f t="shared" si="14"/>
        <v>0</v>
      </c>
      <c r="S62" s="952"/>
      <c r="T62" s="1101"/>
      <c r="U62" s="1101">
        <f t="shared" si="15"/>
        <v>0</v>
      </c>
    </row>
    <row r="63" spans="1:21" ht="15.75">
      <c r="A63" s="979" t="s">
        <v>1629</v>
      </c>
      <c r="B63" s="1080">
        <f>'Budget general'!B66</f>
        <v>0</v>
      </c>
      <c r="C63" s="1098"/>
      <c r="D63" s="1168">
        <f>SUMIFS('A5 Cash'!$N:$N,'A5 Cash'!$A:$A,Table!$A$5,'A5 Cash'!$C:$C,'BFU A5'!$A63,'A5 Cash'!$R:$R,"1")-SUMIFS('A5 Banque'!$N:$N,'A5 Banque'!$A:$A,Table!$A$5,'A5 Banque'!$C:$C,'BFU A5'!A63,'A5 Banque'!$R:$R,"1")</f>
        <v>0</v>
      </c>
      <c r="E63" s="1099">
        <f t="shared" si="0"/>
        <v>0</v>
      </c>
      <c r="F63" s="1098"/>
      <c r="G63" s="1168">
        <f>SUMIFS('A5 Cash'!$N:$N,'A5 Cash'!$A:$A,Table!$A$5,'A5 Cash'!$C:$C,'BFU A5'!$A63,'A5 Cash'!$R:$R,"2")-SUMIFS('A5 Banque'!$N:$N,'A5 Banque'!$A:$A,Table!$A$5,'A5 Banque'!$C:$C,'BFU A5'!$A63,'A5 Banque'!$R:$R,"2")</f>
        <v>0</v>
      </c>
      <c r="H63" s="1099">
        <f t="shared" si="5"/>
        <v>0</v>
      </c>
      <c r="I63" s="1098"/>
      <c r="J63" s="1168">
        <f>SUMIFS('A5 Cash'!$N:$N,'A5 Cash'!$A:$A,Table!$A$5,'A5 Cash'!$C:$C,'BFU A5'!$A63,'A5 Cash'!$R:$R,"3")-SUMIFS('A5 Banque'!$N:$N,'A5 Banque'!$A:$A,Table!$A$5,'A5 Banque'!$C:$C,'BFU A5'!$A63,'A5 Banque'!$R:$R,"3")</f>
        <v>0</v>
      </c>
      <c r="K63" s="1099">
        <f t="shared" si="6"/>
        <v>0</v>
      </c>
      <c r="L63" s="1098"/>
      <c r="M63" s="1168">
        <f>SUMIFS('A5 Cash'!$N:$N,'A5 Cash'!$A:$A,Table!$A$5,'A5 Cash'!$C:$C,'BFU A5'!$A63,'A5 Cash'!$R:$R,"4")-SUMIFS('A5 Banque'!$N:$N,'A5 Banque'!$A:$A,Table!$A$5,'A5 Banque'!$C:$C,'BFU A5'!$A63,'A5 Banque'!$R:$R,"4")</f>
        <v>0</v>
      </c>
      <c r="N63" s="1099">
        <f t="shared" si="7"/>
        <v>0</v>
      </c>
      <c r="P63" s="1098">
        <f t="shared" si="13"/>
        <v>0</v>
      </c>
      <c r="Q63" s="1117">
        <f t="shared" si="13"/>
        <v>0</v>
      </c>
      <c r="R63" s="1099">
        <f t="shared" si="14"/>
        <v>0</v>
      </c>
      <c r="S63" s="952"/>
      <c r="T63" s="1099"/>
      <c r="U63" s="1099">
        <f t="shared" si="15"/>
        <v>0</v>
      </c>
    </row>
    <row r="64" spans="1:21" ht="15.75">
      <c r="A64" s="979" t="s">
        <v>1630</v>
      </c>
      <c r="B64" s="1080">
        <f>'Budget general'!B67</f>
        <v>0</v>
      </c>
      <c r="C64" s="1098"/>
      <c r="D64" s="1168">
        <f>SUMIFS('A5 Cash'!$N:$N,'A5 Cash'!$A:$A,Table!$A$5,'A5 Cash'!$C:$C,'BFU A5'!$A64,'A5 Cash'!$R:$R,"1")-SUMIFS('A5 Banque'!$N:$N,'A5 Banque'!$A:$A,Table!$A$5,'A5 Banque'!$C:$C,'BFU A5'!A64,'A5 Banque'!$R:$R,"1")</f>
        <v>0</v>
      </c>
      <c r="E64" s="1099">
        <f t="shared" si="0"/>
        <v>0</v>
      </c>
      <c r="F64" s="1098"/>
      <c r="G64" s="1168">
        <f>SUMIFS('A5 Cash'!$N:$N,'A5 Cash'!$A:$A,Table!$A$5,'A5 Cash'!$C:$C,'BFU A5'!$A64,'A5 Cash'!$R:$R,"2")-SUMIFS('A5 Banque'!$N:$N,'A5 Banque'!$A:$A,Table!$A$5,'A5 Banque'!$C:$C,'BFU A5'!$A64,'A5 Banque'!$R:$R,"2")</f>
        <v>0</v>
      </c>
      <c r="H64" s="1099">
        <f t="shared" si="5"/>
        <v>0</v>
      </c>
      <c r="I64" s="1098"/>
      <c r="J64" s="1168">
        <f>SUMIFS('A5 Cash'!$N:$N,'A5 Cash'!$A:$A,Table!$A$5,'A5 Cash'!$C:$C,'BFU A5'!$A64,'A5 Cash'!$R:$R,"3")-SUMIFS('A5 Banque'!$N:$N,'A5 Banque'!$A:$A,Table!$A$5,'A5 Banque'!$C:$C,'BFU A5'!$A64,'A5 Banque'!$R:$R,"3")</f>
        <v>0</v>
      </c>
      <c r="K64" s="1099">
        <f t="shared" si="6"/>
        <v>0</v>
      </c>
      <c r="L64" s="1098"/>
      <c r="M64" s="1168">
        <f>SUMIFS('A5 Cash'!$N:$N,'A5 Cash'!$A:$A,Table!$A$5,'A5 Cash'!$C:$C,'BFU A5'!$A64,'A5 Cash'!$R:$R,"4")-SUMIFS('A5 Banque'!$N:$N,'A5 Banque'!$A:$A,Table!$A$5,'A5 Banque'!$C:$C,'BFU A5'!$A64,'A5 Banque'!$R:$R,"4")</f>
        <v>0</v>
      </c>
      <c r="N64" s="1099">
        <f t="shared" si="7"/>
        <v>0</v>
      </c>
      <c r="P64" s="1098">
        <f t="shared" si="13"/>
        <v>0</v>
      </c>
      <c r="Q64" s="1117">
        <f t="shared" si="13"/>
        <v>0</v>
      </c>
      <c r="R64" s="1099">
        <f t="shared" si="14"/>
        <v>0</v>
      </c>
      <c r="S64" s="952"/>
      <c r="T64" s="1099"/>
      <c r="U64" s="1099">
        <f t="shared" si="15"/>
        <v>0</v>
      </c>
    </row>
    <row r="65" spans="1:21" ht="15.75">
      <c r="A65" s="979" t="s">
        <v>1631</v>
      </c>
      <c r="B65" s="1080">
        <f>'Budget general'!B68</f>
        <v>0</v>
      </c>
      <c r="C65" s="1098"/>
      <c r="D65" s="1168">
        <f>SUMIFS('A5 Cash'!$N:$N,'A5 Cash'!$A:$A,Table!$A$5,'A5 Cash'!$C:$C,'BFU A5'!$A65,'A5 Cash'!$R:$R,"1")-SUMIFS('A5 Banque'!$N:$N,'A5 Banque'!$A:$A,Table!$A$5,'A5 Banque'!$C:$C,'BFU A5'!A65,'A5 Banque'!$R:$R,"1")</f>
        <v>0</v>
      </c>
      <c r="E65" s="1099">
        <f t="shared" si="0"/>
        <v>0</v>
      </c>
      <c r="F65" s="1098"/>
      <c r="G65" s="1168">
        <f>SUMIFS('A5 Cash'!$N:$N,'A5 Cash'!$A:$A,Table!$A$5,'A5 Cash'!$C:$C,'BFU A5'!$A65,'A5 Cash'!$R:$R,"2")-SUMIFS('A5 Banque'!$N:$N,'A5 Banque'!$A:$A,Table!$A$5,'A5 Banque'!$C:$C,'BFU A5'!$A65,'A5 Banque'!$R:$R,"2")</f>
        <v>0</v>
      </c>
      <c r="H65" s="1099">
        <f t="shared" si="5"/>
        <v>0</v>
      </c>
      <c r="I65" s="1098"/>
      <c r="J65" s="1168">
        <f>SUMIFS('A5 Cash'!$N:$N,'A5 Cash'!$A:$A,Table!$A$5,'A5 Cash'!$C:$C,'BFU A5'!$A65,'A5 Cash'!$R:$R,"3")-SUMIFS('A5 Banque'!$N:$N,'A5 Banque'!$A:$A,Table!$A$5,'A5 Banque'!$C:$C,'BFU A5'!$A65,'A5 Banque'!$R:$R,"3")</f>
        <v>0</v>
      </c>
      <c r="K65" s="1099">
        <f t="shared" si="6"/>
        <v>0</v>
      </c>
      <c r="L65" s="1098"/>
      <c r="M65" s="1168">
        <f>SUMIFS('A5 Cash'!$N:$N,'A5 Cash'!$A:$A,Table!$A$5,'A5 Cash'!$C:$C,'BFU A5'!$A65,'A5 Cash'!$R:$R,"4")-SUMIFS('A5 Banque'!$N:$N,'A5 Banque'!$A:$A,Table!$A$5,'A5 Banque'!$C:$C,'BFU A5'!$A65,'A5 Banque'!$R:$R,"4")</f>
        <v>0</v>
      </c>
      <c r="N65" s="1099">
        <f t="shared" si="7"/>
        <v>0</v>
      </c>
      <c r="P65" s="1098">
        <f t="shared" si="13"/>
        <v>0</v>
      </c>
      <c r="Q65" s="1117">
        <f t="shared" si="13"/>
        <v>0</v>
      </c>
      <c r="R65" s="1099">
        <f t="shared" si="14"/>
        <v>0</v>
      </c>
      <c r="S65" s="952"/>
      <c r="T65" s="1099"/>
      <c r="U65" s="1099">
        <f t="shared" si="15"/>
        <v>0</v>
      </c>
    </row>
    <row r="66" spans="1:21" ht="15.75">
      <c r="A66" s="979" t="s">
        <v>1632</v>
      </c>
      <c r="B66" s="1080">
        <f>'Budget general'!B69</f>
        <v>0</v>
      </c>
      <c r="C66" s="1098"/>
      <c r="D66" s="1168">
        <f>SUMIFS('A5 Cash'!$N:$N,'A5 Cash'!$A:$A,Table!$A$5,'A5 Cash'!$C:$C,'BFU A5'!$A66,'A5 Cash'!$R:$R,"1")-SUMIFS('A5 Banque'!$N:$N,'A5 Banque'!$A:$A,Table!$A$5,'A5 Banque'!$C:$C,'BFU A5'!A66,'A5 Banque'!$R:$R,"1")</f>
        <v>0</v>
      </c>
      <c r="E66" s="1099">
        <f t="shared" si="0"/>
        <v>0</v>
      </c>
      <c r="F66" s="1098"/>
      <c r="G66" s="1168">
        <f>SUMIFS('A5 Cash'!$N:$N,'A5 Cash'!$A:$A,Table!$A$5,'A5 Cash'!$C:$C,'BFU A5'!$A66,'A5 Cash'!$R:$R,"2")-SUMIFS('A5 Banque'!$N:$N,'A5 Banque'!$A:$A,Table!$A$5,'A5 Banque'!$C:$C,'BFU A5'!$A66,'A5 Banque'!$R:$R,"2")</f>
        <v>0</v>
      </c>
      <c r="H66" s="1099">
        <f t="shared" si="5"/>
        <v>0</v>
      </c>
      <c r="I66" s="1098"/>
      <c r="J66" s="1168">
        <f>SUMIFS('A5 Cash'!$N:$N,'A5 Cash'!$A:$A,Table!$A$5,'A5 Cash'!$C:$C,'BFU A5'!$A66,'A5 Cash'!$R:$R,"3")-SUMIFS('A5 Banque'!$N:$N,'A5 Banque'!$A:$A,Table!$A$5,'A5 Banque'!$C:$C,'BFU A5'!$A66,'A5 Banque'!$R:$R,"3")</f>
        <v>0</v>
      </c>
      <c r="K66" s="1099">
        <f t="shared" si="6"/>
        <v>0</v>
      </c>
      <c r="L66" s="1098"/>
      <c r="M66" s="1168">
        <f>SUMIFS('A5 Cash'!$N:$N,'A5 Cash'!$A:$A,Table!$A$5,'A5 Cash'!$C:$C,'BFU A5'!$A66,'A5 Cash'!$R:$R,"4")-SUMIFS('A5 Banque'!$N:$N,'A5 Banque'!$A:$A,Table!$A$5,'A5 Banque'!$C:$C,'BFU A5'!$A66,'A5 Banque'!$R:$R,"4")</f>
        <v>0</v>
      </c>
      <c r="N66" s="1099">
        <f t="shared" si="7"/>
        <v>0</v>
      </c>
      <c r="P66" s="1098">
        <f t="shared" si="13"/>
        <v>0</v>
      </c>
      <c r="Q66" s="1117">
        <f t="shared" si="13"/>
        <v>0</v>
      </c>
      <c r="R66" s="1099">
        <f t="shared" si="14"/>
        <v>0</v>
      </c>
      <c r="S66" s="952"/>
      <c r="T66" s="1099"/>
      <c r="U66" s="1099">
        <f t="shared" si="15"/>
        <v>0</v>
      </c>
    </row>
    <row r="67" spans="1:21" ht="15.75">
      <c r="A67" s="979" t="s">
        <v>1633</v>
      </c>
      <c r="B67" s="1080">
        <f>'Budget general'!B70</f>
        <v>0</v>
      </c>
      <c r="C67" s="1098"/>
      <c r="D67" s="1168">
        <f>SUMIFS('A5 Cash'!$N:$N,'A5 Cash'!$A:$A,Table!$A$5,'A5 Cash'!$C:$C,'BFU A5'!$A67,'A5 Cash'!$R:$R,"1")-SUMIFS('A5 Banque'!$N:$N,'A5 Banque'!$A:$A,Table!$A$5,'A5 Banque'!$C:$C,'BFU A5'!A67,'A5 Banque'!$R:$R,"1")</f>
        <v>0</v>
      </c>
      <c r="E67" s="1099">
        <f t="shared" si="0"/>
        <v>0</v>
      </c>
      <c r="F67" s="1098"/>
      <c r="G67" s="1168">
        <f>SUMIFS('A5 Cash'!$N:$N,'A5 Cash'!$A:$A,Table!$A$5,'A5 Cash'!$C:$C,'BFU A5'!$A67,'A5 Cash'!$R:$R,"2")-SUMIFS('A5 Banque'!$N:$N,'A5 Banque'!$A:$A,Table!$A$5,'A5 Banque'!$C:$C,'BFU A5'!$A67,'A5 Banque'!$R:$R,"2")</f>
        <v>0</v>
      </c>
      <c r="H67" s="1099">
        <f t="shared" si="5"/>
        <v>0</v>
      </c>
      <c r="I67" s="1098"/>
      <c r="J67" s="1168">
        <f>SUMIFS('A5 Cash'!$N:$N,'A5 Cash'!$A:$A,Table!$A$5,'A5 Cash'!$C:$C,'BFU A5'!$A67,'A5 Cash'!$R:$R,"3")-SUMIFS('A5 Banque'!$N:$N,'A5 Banque'!$A:$A,Table!$A$5,'A5 Banque'!$C:$C,'BFU A5'!$A67,'A5 Banque'!$R:$R,"3")</f>
        <v>0</v>
      </c>
      <c r="K67" s="1099">
        <f t="shared" si="6"/>
        <v>0</v>
      </c>
      <c r="L67" s="1098"/>
      <c r="M67" s="1168">
        <f>SUMIFS('A5 Cash'!$N:$N,'A5 Cash'!$A:$A,Table!$A$5,'A5 Cash'!$C:$C,'BFU A5'!$A67,'A5 Cash'!$R:$R,"4")-SUMIFS('A5 Banque'!$N:$N,'A5 Banque'!$A:$A,Table!$A$5,'A5 Banque'!$C:$C,'BFU A5'!$A67,'A5 Banque'!$R:$R,"4")</f>
        <v>0</v>
      </c>
      <c r="N67" s="1099">
        <f t="shared" si="7"/>
        <v>0</v>
      </c>
      <c r="P67" s="1098">
        <f t="shared" si="13"/>
        <v>0</v>
      </c>
      <c r="Q67" s="1117">
        <f t="shared" si="13"/>
        <v>0</v>
      </c>
      <c r="R67" s="1099">
        <f t="shared" si="14"/>
        <v>0</v>
      </c>
      <c r="S67" s="952"/>
      <c r="T67" s="1099"/>
      <c r="U67" s="1099">
        <f t="shared" si="15"/>
        <v>0</v>
      </c>
    </row>
    <row r="68" spans="1:21" ht="15.75">
      <c r="A68" s="979" t="s">
        <v>1634</v>
      </c>
      <c r="B68" s="1081">
        <f>'Budget general'!B71</f>
        <v>0</v>
      </c>
      <c r="C68" s="1100"/>
      <c r="D68" s="1165">
        <f>SUMIFS('A5 Cash'!$N:$N,'A5 Cash'!$A:$A,Table!$A$5,'A5 Cash'!$C:$C,'BFU A5'!$A68,'A5 Cash'!$R:$R,"1")-SUMIFS('A5 Banque'!$N:$N,'A5 Banque'!$A:$A,Table!$A$5,'A5 Banque'!$C:$C,'BFU A5'!A68,'A5 Banque'!$R:$R,"1")</f>
        <v>0</v>
      </c>
      <c r="E68" s="1101">
        <f t="shared" si="0"/>
        <v>0</v>
      </c>
      <c r="F68" s="1100"/>
      <c r="G68" s="1165">
        <f>SUMIFS('A5 Cash'!$N:$N,'A5 Cash'!$A:$A,Table!$A$5,'A5 Cash'!$C:$C,'BFU A5'!$A68,'A5 Cash'!$R:$R,"2")-SUMIFS('A5 Banque'!$N:$N,'A5 Banque'!$A:$A,Table!$A$5,'A5 Banque'!$C:$C,'BFU A5'!$A68,'A5 Banque'!$R:$R,"2")</f>
        <v>0</v>
      </c>
      <c r="H68" s="1101">
        <f t="shared" si="5"/>
        <v>0</v>
      </c>
      <c r="I68" s="1100"/>
      <c r="J68" s="1165">
        <f>SUMIFS('A5 Cash'!$N:$N,'A5 Cash'!$A:$A,Table!$A$5,'A5 Cash'!$C:$C,'BFU A5'!$A68,'A5 Cash'!$R:$R,"3")-SUMIFS('A5 Banque'!$N:$N,'A5 Banque'!$A:$A,Table!$A$5,'A5 Banque'!$C:$C,'BFU A5'!$A68,'A5 Banque'!$R:$R,"3")</f>
        <v>0</v>
      </c>
      <c r="K68" s="1101">
        <f t="shared" si="6"/>
        <v>0</v>
      </c>
      <c r="L68" s="1100"/>
      <c r="M68" s="1165">
        <f>SUMIFS('A5 Cash'!$N:$N,'A5 Cash'!$A:$A,Table!$A$5,'A5 Cash'!$C:$C,'BFU A5'!$A68,'A5 Cash'!$R:$R,"4")-SUMIFS('A5 Banque'!$N:$N,'A5 Banque'!$A:$A,Table!$A$5,'A5 Banque'!$C:$C,'BFU A5'!$A68,'A5 Banque'!$R:$R,"4")</f>
        <v>0</v>
      </c>
      <c r="N68" s="1101">
        <f t="shared" si="7"/>
        <v>0</v>
      </c>
      <c r="P68" s="1100">
        <f t="shared" si="13"/>
        <v>0</v>
      </c>
      <c r="Q68" s="1005">
        <f t="shared" si="13"/>
        <v>0</v>
      </c>
      <c r="R68" s="1101">
        <f t="shared" si="14"/>
        <v>0</v>
      </c>
      <c r="S68" s="952"/>
      <c r="T68" s="1101"/>
      <c r="U68" s="1101">
        <f t="shared" si="15"/>
        <v>0</v>
      </c>
    </row>
    <row r="69" spans="1:21" ht="15.75">
      <c r="A69" s="979" t="s">
        <v>1635</v>
      </c>
      <c r="B69" s="1080">
        <f>'Budget general'!B72</f>
        <v>0</v>
      </c>
      <c r="C69" s="1098"/>
      <c r="D69" s="1168">
        <f>SUMIFS('A5 Cash'!$N:$N,'A5 Cash'!$A:$A,Table!$A$5,'A5 Cash'!$C:$C,'BFU A5'!$A69,'A5 Cash'!$R:$R,"1")-SUMIFS('A5 Banque'!$N:$N,'A5 Banque'!$A:$A,Table!$A$5,'A5 Banque'!$C:$C,'BFU A5'!A69,'A5 Banque'!$R:$R,"1")</f>
        <v>0</v>
      </c>
      <c r="E69" s="1099">
        <f t="shared" ref="E69:E128" si="16">C69-D69</f>
        <v>0</v>
      </c>
      <c r="F69" s="1098"/>
      <c r="G69" s="1168">
        <f>SUMIFS('A5 Cash'!$N:$N,'A5 Cash'!$A:$A,Table!$A$5,'A5 Cash'!$C:$C,'BFU A5'!$A69,'A5 Cash'!$R:$R,"2")-SUMIFS('A5 Banque'!$N:$N,'A5 Banque'!$A:$A,Table!$A$5,'A5 Banque'!$C:$C,'BFU A5'!$A69,'A5 Banque'!$R:$R,"2")</f>
        <v>0</v>
      </c>
      <c r="H69" s="1099">
        <f t="shared" si="5"/>
        <v>0</v>
      </c>
      <c r="I69" s="1098"/>
      <c r="J69" s="1168">
        <f>SUMIFS('A5 Cash'!$N:$N,'A5 Cash'!$A:$A,Table!$A$5,'A5 Cash'!$C:$C,'BFU A5'!$A69,'A5 Cash'!$R:$R,"3")-SUMIFS('A5 Banque'!$N:$N,'A5 Banque'!$A:$A,Table!$A$5,'A5 Banque'!$C:$C,'BFU A5'!$A69,'A5 Banque'!$R:$R,"3")</f>
        <v>0</v>
      </c>
      <c r="K69" s="1099">
        <f t="shared" si="6"/>
        <v>0</v>
      </c>
      <c r="L69" s="1098"/>
      <c r="M69" s="1168">
        <f>SUMIFS('A5 Cash'!$N:$N,'A5 Cash'!$A:$A,Table!$A$5,'A5 Cash'!$C:$C,'BFU A5'!$A69,'A5 Cash'!$R:$R,"4")-SUMIFS('A5 Banque'!$N:$N,'A5 Banque'!$A:$A,Table!$A$5,'A5 Banque'!$C:$C,'BFU A5'!$A69,'A5 Banque'!$R:$R,"4")</f>
        <v>0</v>
      </c>
      <c r="N69" s="1099">
        <f t="shared" si="7"/>
        <v>0</v>
      </c>
      <c r="P69" s="1098">
        <f t="shared" si="13"/>
        <v>0</v>
      </c>
      <c r="Q69" s="1117">
        <f t="shared" si="13"/>
        <v>0</v>
      </c>
      <c r="R69" s="1099">
        <f t="shared" si="14"/>
        <v>0</v>
      </c>
      <c r="T69" s="1099"/>
      <c r="U69" s="1099">
        <f t="shared" si="15"/>
        <v>0</v>
      </c>
    </row>
    <row r="70" spans="1:21" ht="15.75">
      <c r="A70" s="979" t="s">
        <v>1636</v>
      </c>
      <c r="B70" s="1080">
        <f>'Budget general'!B73</f>
        <v>0</v>
      </c>
      <c r="C70" s="1108"/>
      <c r="D70" s="1173">
        <f>SUMIFS('A5 Cash'!$N:$N,'A5 Cash'!$A:$A,Table!$A$5,'A5 Cash'!$C:$C,'BFU A5'!$A70,'A5 Cash'!$R:$R,"1")-SUMIFS('A5 Banque'!$N:$N,'A5 Banque'!$A:$A,Table!$A$5,'A5 Banque'!$C:$C,'BFU A5'!A70,'A5 Banque'!$R:$R,"1")</f>
        <v>0</v>
      </c>
      <c r="E70" s="1109">
        <f t="shared" si="16"/>
        <v>0</v>
      </c>
      <c r="F70" s="1108"/>
      <c r="G70" s="1173">
        <f>SUMIFS('A5 Cash'!$N:$N,'A5 Cash'!$A:$A,Table!$A$5,'A5 Cash'!$C:$C,'BFU A5'!$A70,'A5 Cash'!$R:$R,"2")-SUMIFS('A5 Banque'!$N:$N,'A5 Banque'!$A:$A,Table!$A$5,'A5 Banque'!$C:$C,'BFU A5'!$A70,'A5 Banque'!$R:$R,"2")</f>
        <v>0</v>
      </c>
      <c r="H70" s="1109">
        <f t="shared" si="5"/>
        <v>0</v>
      </c>
      <c r="I70" s="1108"/>
      <c r="J70" s="1173">
        <f>SUMIFS('A5 Cash'!$N:$N,'A5 Cash'!$A:$A,Table!$A$5,'A5 Cash'!$C:$C,'BFU A5'!$A70,'A5 Cash'!$R:$R,"3")-SUMIFS('A5 Banque'!$N:$N,'A5 Banque'!$A:$A,Table!$A$5,'A5 Banque'!$C:$C,'BFU A5'!$A70,'A5 Banque'!$R:$R,"3")</f>
        <v>0</v>
      </c>
      <c r="K70" s="1109">
        <f t="shared" si="6"/>
        <v>0</v>
      </c>
      <c r="L70" s="1108"/>
      <c r="M70" s="1173">
        <f>SUMIFS('A5 Cash'!$N:$N,'A5 Cash'!$A:$A,Table!$A$5,'A5 Cash'!$C:$C,'BFU A5'!$A70,'A5 Cash'!$R:$R,"4")-SUMIFS('A5 Banque'!$N:$N,'A5 Banque'!$A:$A,Table!$A$5,'A5 Banque'!$C:$C,'BFU A5'!$A70,'A5 Banque'!$R:$R,"4")</f>
        <v>0</v>
      </c>
      <c r="N70" s="1109">
        <f t="shared" si="7"/>
        <v>0</v>
      </c>
      <c r="P70" s="1098">
        <f t="shared" si="13"/>
        <v>0</v>
      </c>
      <c r="Q70" s="1117">
        <f t="shared" si="13"/>
        <v>0</v>
      </c>
      <c r="R70" s="1099">
        <f t="shared" si="14"/>
        <v>0</v>
      </c>
      <c r="T70" s="1109"/>
      <c r="U70" s="1109">
        <f t="shared" si="15"/>
        <v>0</v>
      </c>
    </row>
    <row r="71" spans="1:21" ht="15.75">
      <c r="A71" s="979" t="s">
        <v>1637</v>
      </c>
      <c r="B71" s="1080">
        <f>'Budget general'!B74</f>
        <v>0</v>
      </c>
      <c r="C71" s="1098"/>
      <c r="D71" s="1168">
        <f>SUMIFS('A5 Cash'!$N:$N,'A5 Cash'!$A:$A,Table!$A$5,'A5 Cash'!$C:$C,'BFU A5'!$A71,'A5 Cash'!$R:$R,"1")-SUMIFS('A5 Banque'!$N:$N,'A5 Banque'!$A:$A,Table!$A$5,'A5 Banque'!$C:$C,'BFU A5'!A71,'A5 Banque'!$R:$R,"1")</f>
        <v>0</v>
      </c>
      <c r="E71" s="1099">
        <f t="shared" si="16"/>
        <v>0</v>
      </c>
      <c r="F71" s="1098"/>
      <c r="G71" s="1168">
        <f>SUMIFS('A5 Cash'!$N:$N,'A5 Cash'!$A:$A,Table!$A$5,'A5 Cash'!$C:$C,'BFU A5'!$A71,'A5 Cash'!$R:$R,"2")-SUMIFS('A5 Banque'!$N:$N,'A5 Banque'!$A:$A,Table!$A$5,'A5 Banque'!$C:$C,'BFU A5'!$A71,'A5 Banque'!$R:$R,"2")</f>
        <v>0</v>
      </c>
      <c r="H71" s="1099">
        <f t="shared" ref="H71:H105" si="17">F71-G71</f>
        <v>0</v>
      </c>
      <c r="I71" s="1098"/>
      <c r="J71" s="1168">
        <f>SUMIFS('A5 Cash'!$N:$N,'A5 Cash'!$A:$A,Table!$A$5,'A5 Cash'!$C:$C,'BFU A5'!$A71,'A5 Cash'!$R:$R,"3")-SUMIFS('A5 Banque'!$N:$N,'A5 Banque'!$A:$A,Table!$A$5,'A5 Banque'!$C:$C,'BFU A5'!$A71,'A5 Banque'!$R:$R,"3")</f>
        <v>0</v>
      </c>
      <c r="K71" s="1099">
        <f t="shared" ref="K71:K105" si="18">I71-J71</f>
        <v>0</v>
      </c>
      <c r="L71" s="1098"/>
      <c r="M71" s="1168">
        <f>SUMIFS('A5 Cash'!$N:$N,'A5 Cash'!$A:$A,Table!$A$5,'A5 Cash'!$C:$C,'BFU A5'!$A71,'A5 Cash'!$R:$R,"4")-SUMIFS('A5 Banque'!$N:$N,'A5 Banque'!$A:$A,Table!$A$5,'A5 Banque'!$C:$C,'BFU A5'!$A71,'A5 Banque'!$R:$R,"4")</f>
        <v>0</v>
      </c>
      <c r="N71" s="1099">
        <f t="shared" ref="N71:N105" si="19">L71-M71</f>
        <v>0</v>
      </c>
      <c r="P71" s="1098">
        <f t="shared" si="13"/>
        <v>0</v>
      </c>
      <c r="Q71" s="1117">
        <f t="shared" si="13"/>
        <v>0</v>
      </c>
      <c r="R71" s="1099">
        <f t="shared" si="14"/>
        <v>0</v>
      </c>
      <c r="T71" s="1099"/>
      <c r="U71" s="1099">
        <f t="shared" si="15"/>
        <v>0</v>
      </c>
    </row>
    <row r="72" spans="1:21" ht="15.75">
      <c r="A72" s="979" t="s">
        <v>1638</v>
      </c>
      <c r="B72" s="1080">
        <f>'Budget general'!B75</f>
        <v>0</v>
      </c>
      <c r="C72" s="1098"/>
      <c r="D72" s="1168">
        <f>SUMIFS('A5 Cash'!$N:$N,'A5 Cash'!$A:$A,Table!$A$5,'A5 Cash'!$C:$C,'BFU A5'!$A72,'A5 Cash'!$R:$R,"1")-SUMIFS('A5 Banque'!$N:$N,'A5 Banque'!$A:$A,Table!$A$5,'A5 Banque'!$C:$C,'BFU A5'!A72,'A5 Banque'!$R:$R,"1")</f>
        <v>0</v>
      </c>
      <c r="E72" s="1099">
        <f t="shared" si="16"/>
        <v>0</v>
      </c>
      <c r="F72" s="1098"/>
      <c r="G72" s="1168">
        <f>SUMIFS('A5 Cash'!$N:$N,'A5 Cash'!$A:$A,Table!$A$5,'A5 Cash'!$C:$C,'BFU A5'!$A72,'A5 Cash'!$R:$R,"2")-SUMIFS('A5 Banque'!$N:$N,'A5 Banque'!$A:$A,Table!$A$5,'A5 Banque'!$C:$C,'BFU A5'!$A72,'A5 Banque'!$R:$R,"2")</f>
        <v>0</v>
      </c>
      <c r="H72" s="1099">
        <f t="shared" si="17"/>
        <v>0</v>
      </c>
      <c r="I72" s="1098"/>
      <c r="J72" s="1168">
        <f>SUMIFS('A5 Cash'!$N:$N,'A5 Cash'!$A:$A,Table!$A$5,'A5 Cash'!$C:$C,'BFU A5'!$A72,'A5 Cash'!$R:$R,"3")-SUMIFS('A5 Banque'!$N:$N,'A5 Banque'!$A:$A,Table!$A$5,'A5 Banque'!$C:$C,'BFU A5'!$A72,'A5 Banque'!$R:$R,"3")</f>
        <v>0</v>
      </c>
      <c r="K72" s="1099">
        <f t="shared" si="18"/>
        <v>0</v>
      </c>
      <c r="L72" s="1098"/>
      <c r="M72" s="1168">
        <f>SUMIFS('A5 Cash'!$N:$N,'A5 Cash'!$A:$A,Table!$A$5,'A5 Cash'!$C:$C,'BFU A5'!$A72,'A5 Cash'!$R:$R,"4")-SUMIFS('A5 Banque'!$N:$N,'A5 Banque'!$A:$A,Table!$A$5,'A5 Banque'!$C:$C,'BFU A5'!$A72,'A5 Banque'!$R:$R,"4")</f>
        <v>0</v>
      </c>
      <c r="N72" s="1099">
        <f t="shared" si="19"/>
        <v>0</v>
      </c>
      <c r="P72" s="1098">
        <f t="shared" si="13"/>
        <v>0</v>
      </c>
      <c r="Q72" s="1117">
        <f t="shared" si="13"/>
        <v>0</v>
      </c>
      <c r="R72" s="1099">
        <f t="shared" si="14"/>
        <v>0</v>
      </c>
      <c r="T72" s="1099"/>
      <c r="U72" s="1099">
        <f t="shared" si="15"/>
        <v>0</v>
      </c>
    </row>
    <row r="73" spans="1:21" ht="15.75">
      <c r="A73" s="979" t="s">
        <v>1639</v>
      </c>
      <c r="B73" s="1080">
        <f>'Budget general'!B76</f>
        <v>0</v>
      </c>
      <c r="C73" s="1098"/>
      <c r="D73" s="1168">
        <f>SUMIFS('A5 Cash'!$N:$N,'A5 Cash'!$A:$A,Table!$A$5,'A5 Cash'!$C:$C,'BFU A5'!$A73,'A5 Cash'!$R:$R,"1")-SUMIFS('A5 Banque'!$N:$N,'A5 Banque'!$A:$A,Table!$A$5,'A5 Banque'!$C:$C,'BFU A5'!A73,'A5 Banque'!$R:$R,"1")</f>
        <v>0</v>
      </c>
      <c r="E73" s="1099">
        <f t="shared" si="16"/>
        <v>0</v>
      </c>
      <c r="F73" s="1098"/>
      <c r="G73" s="1168">
        <f>SUMIFS('A5 Cash'!$N:$N,'A5 Cash'!$A:$A,Table!$A$5,'A5 Cash'!$C:$C,'BFU A5'!$A73,'A5 Cash'!$R:$R,"2")-SUMIFS('A5 Banque'!$N:$N,'A5 Banque'!$A:$A,Table!$A$5,'A5 Banque'!$C:$C,'BFU A5'!$A73,'A5 Banque'!$R:$R,"2")</f>
        <v>0</v>
      </c>
      <c r="H73" s="1099">
        <f t="shared" si="17"/>
        <v>0</v>
      </c>
      <c r="I73" s="1098"/>
      <c r="J73" s="1168">
        <f>SUMIFS('A5 Cash'!$N:$N,'A5 Cash'!$A:$A,Table!$A$5,'A5 Cash'!$C:$C,'BFU A5'!$A73,'A5 Cash'!$R:$R,"3")-SUMIFS('A5 Banque'!$N:$N,'A5 Banque'!$A:$A,Table!$A$5,'A5 Banque'!$C:$C,'BFU A5'!$A73,'A5 Banque'!$R:$R,"3")</f>
        <v>0</v>
      </c>
      <c r="K73" s="1099">
        <f t="shared" si="18"/>
        <v>0</v>
      </c>
      <c r="L73" s="1098"/>
      <c r="M73" s="1168">
        <f>SUMIFS('A5 Cash'!$N:$N,'A5 Cash'!$A:$A,Table!$A$5,'A5 Cash'!$C:$C,'BFU A5'!$A73,'A5 Cash'!$R:$R,"4")-SUMIFS('A5 Banque'!$N:$N,'A5 Banque'!$A:$A,Table!$A$5,'A5 Banque'!$C:$C,'BFU A5'!$A73,'A5 Banque'!$R:$R,"4")</f>
        <v>0</v>
      </c>
      <c r="N73" s="1099">
        <f t="shared" si="19"/>
        <v>0</v>
      </c>
      <c r="P73" s="1098">
        <f t="shared" si="13"/>
        <v>0</v>
      </c>
      <c r="Q73" s="1117">
        <f t="shared" si="13"/>
        <v>0</v>
      </c>
      <c r="R73" s="1099">
        <f t="shared" si="14"/>
        <v>0</v>
      </c>
      <c r="T73" s="1099"/>
      <c r="U73" s="1099">
        <f t="shared" si="15"/>
        <v>0</v>
      </c>
    </row>
    <row r="74" spans="1:21" ht="15.75">
      <c r="A74" s="979" t="s">
        <v>1640</v>
      </c>
      <c r="B74" s="1081">
        <f>'Budget general'!B77</f>
        <v>0</v>
      </c>
      <c r="C74" s="1102"/>
      <c r="D74" s="1170">
        <f>SUMIFS('A5 Cash'!$N:$N,'A5 Cash'!$A:$A,Table!$A$5,'A5 Cash'!$C:$C,'BFU A5'!$A74,'A5 Cash'!$R:$R,"1")-SUMIFS('A5 Banque'!$N:$N,'A5 Banque'!$A:$A,Table!$A$5,'A5 Banque'!$C:$C,'BFU A5'!A74,'A5 Banque'!$R:$R,"1")</f>
        <v>0</v>
      </c>
      <c r="E74" s="1103">
        <f t="shared" si="16"/>
        <v>0</v>
      </c>
      <c r="F74" s="1102"/>
      <c r="G74" s="1170">
        <f>SUMIFS('A5 Cash'!$N:$N,'A5 Cash'!$A:$A,Table!$A$5,'A5 Cash'!$C:$C,'BFU A5'!$A74,'A5 Cash'!$R:$R,"2")-SUMIFS('A5 Banque'!$N:$N,'A5 Banque'!$A:$A,Table!$A$5,'A5 Banque'!$C:$C,'BFU A5'!$A74,'A5 Banque'!$R:$R,"2")</f>
        <v>0</v>
      </c>
      <c r="H74" s="1103">
        <f t="shared" si="17"/>
        <v>0</v>
      </c>
      <c r="I74" s="1102"/>
      <c r="J74" s="1170">
        <f>SUMIFS('A5 Cash'!$N:$N,'A5 Cash'!$A:$A,Table!$A$5,'A5 Cash'!$C:$C,'BFU A5'!$A74,'A5 Cash'!$R:$R,"3")-SUMIFS('A5 Banque'!$N:$N,'A5 Banque'!$A:$A,Table!$A$5,'A5 Banque'!$C:$C,'BFU A5'!$A74,'A5 Banque'!$R:$R,"3")</f>
        <v>0</v>
      </c>
      <c r="K74" s="1103">
        <f t="shared" si="18"/>
        <v>0</v>
      </c>
      <c r="L74" s="1102"/>
      <c r="M74" s="1170">
        <f>SUMIFS('A5 Cash'!$N:$N,'A5 Cash'!$A:$A,Table!$A$5,'A5 Cash'!$C:$C,'BFU A5'!$A74,'A5 Cash'!$R:$R,"4")-SUMIFS('A5 Banque'!$N:$N,'A5 Banque'!$A:$A,Table!$A$5,'A5 Banque'!$C:$C,'BFU A5'!$A74,'A5 Banque'!$R:$R,"4")</f>
        <v>0</v>
      </c>
      <c r="N74" s="1103">
        <f t="shared" si="19"/>
        <v>0</v>
      </c>
      <c r="P74" s="1102">
        <f t="shared" si="13"/>
        <v>0</v>
      </c>
      <c r="Q74" s="1009">
        <f t="shared" si="13"/>
        <v>0</v>
      </c>
      <c r="R74" s="1103">
        <f t="shared" si="14"/>
        <v>0</v>
      </c>
      <c r="T74" s="1103"/>
      <c r="U74" s="1103">
        <f t="shared" si="15"/>
        <v>0</v>
      </c>
    </row>
    <row r="75" spans="1:21" ht="15.75">
      <c r="A75" s="979" t="s">
        <v>1641</v>
      </c>
      <c r="B75" s="1080">
        <f>'Budget general'!B78</f>
        <v>0</v>
      </c>
      <c r="C75" s="1110"/>
      <c r="D75" s="1171">
        <f>SUMIFS('A5 Cash'!$N:$N,'A5 Cash'!$A:$A,Table!$A$5,'A5 Cash'!$C:$C,'BFU A5'!$A75,'A5 Cash'!$R:$R,"1")-SUMIFS('A5 Banque'!$N:$N,'A5 Banque'!$A:$A,Table!$A$5,'A5 Banque'!$C:$C,'BFU A5'!A75,'A5 Banque'!$R:$R,"1")</f>
        <v>0</v>
      </c>
      <c r="E75" s="1111">
        <f t="shared" si="16"/>
        <v>0</v>
      </c>
      <c r="F75" s="1110"/>
      <c r="G75" s="1171">
        <f>SUMIFS('A5 Cash'!$N:$N,'A5 Cash'!$A:$A,Table!$A$5,'A5 Cash'!$C:$C,'BFU A5'!$A75,'A5 Cash'!$R:$R,"2")-SUMIFS('A5 Banque'!$N:$N,'A5 Banque'!$A:$A,Table!$A$5,'A5 Banque'!$C:$C,'BFU A5'!$A75,'A5 Banque'!$R:$R,"2")</f>
        <v>0</v>
      </c>
      <c r="H75" s="1111">
        <f t="shared" si="17"/>
        <v>0</v>
      </c>
      <c r="I75" s="1110"/>
      <c r="J75" s="1171">
        <f>SUMIFS('A5 Cash'!$N:$N,'A5 Cash'!$A:$A,Table!$A$5,'A5 Cash'!$C:$C,'BFU A5'!$A75,'A5 Cash'!$R:$R,"3")-SUMIFS('A5 Banque'!$N:$N,'A5 Banque'!$A:$A,Table!$A$5,'A5 Banque'!$C:$C,'BFU A5'!$A75,'A5 Banque'!$R:$R,"3")</f>
        <v>0</v>
      </c>
      <c r="K75" s="1111">
        <f t="shared" si="18"/>
        <v>0</v>
      </c>
      <c r="L75" s="1110"/>
      <c r="M75" s="1171">
        <f>SUMIFS('A5 Cash'!$N:$N,'A5 Cash'!$A:$A,Table!$A$5,'A5 Cash'!$C:$C,'BFU A5'!$A75,'A5 Cash'!$R:$R,"4")-SUMIFS('A5 Banque'!$N:$N,'A5 Banque'!$A:$A,Table!$A$5,'A5 Banque'!$C:$C,'BFU A5'!$A75,'A5 Banque'!$R:$R,"4")</f>
        <v>0</v>
      </c>
      <c r="N75" s="1111">
        <f t="shared" si="19"/>
        <v>0</v>
      </c>
      <c r="P75" s="1110">
        <f t="shared" si="13"/>
        <v>0</v>
      </c>
      <c r="Q75" s="1117">
        <f t="shared" si="13"/>
        <v>0</v>
      </c>
      <c r="R75" s="1111">
        <f t="shared" si="14"/>
        <v>0</v>
      </c>
      <c r="T75" s="1111"/>
      <c r="U75" s="1111">
        <f t="shared" si="15"/>
        <v>0</v>
      </c>
    </row>
    <row r="76" spans="1:21" ht="15.75">
      <c r="A76" s="979" t="s">
        <v>1642</v>
      </c>
      <c r="B76" s="1082">
        <f>'Budget general'!B79</f>
        <v>0</v>
      </c>
      <c r="C76" s="1112"/>
      <c r="D76" s="1174">
        <f>SUMIFS('A5 Cash'!$N:$N,'A5 Cash'!$A:$A,Table!$A$5,'A5 Cash'!$C:$C,'BFU A5'!$A76,'A5 Cash'!$R:$R,"1")-SUMIFS('A5 Banque'!$N:$N,'A5 Banque'!$A:$A,Table!$A$5,'A5 Banque'!$C:$C,'BFU A5'!A76,'A5 Banque'!$R:$R,"1")</f>
        <v>0</v>
      </c>
      <c r="E76" s="1113">
        <f t="shared" si="16"/>
        <v>0</v>
      </c>
      <c r="F76" s="1112"/>
      <c r="G76" s="1174">
        <f>SUMIFS('A5 Cash'!$N:$N,'A5 Cash'!$A:$A,Table!$A$5,'A5 Cash'!$C:$C,'BFU A5'!$A76,'A5 Cash'!$R:$R,"2")-SUMIFS('A5 Banque'!$N:$N,'A5 Banque'!$A:$A,Table!$A$5,'A5 Banque'!$C:$C,'BFU A5'!$A76,'A5 Banque'!$R:$R,"2")</f>
        <v>0</v>
      </c>
      <c r="H76" s="1113">
        <f t="shared" si="17"/>
        <v>0</v>
      </c>
      <c r="I76" s="1112"/>
      <c r="J76" s="1174">
        <f>SUMIFS('A5 Cash'!$N:$N,'A5 Cash'!$A:$A,Table!$A$5,'A5 Cash'!$C:$C,'BFU A5'!$A76,'A5 Cash'!$R:$R,"3")-SUMIFS('A5 Banque'!$N:$N,'A5 Banque'!$A:$A,Table!$A$5,'A5 Banque'!$C:$C,'BFU A5'!$A76,'A5 Banque'!$R:$R,"3")</f>
        <v>0</v>
      </c>
      <c r="K76" s="1113">
        <f t="shared" si="18"/>
        <v>0</v>
      </c>
      <c r="L76" s="1112"/>
      <c r="M76" s="1174">
        <f>SUMIFS('A5 Cash'!$N:$N,'A5 Cash'!$A:$A,Table!$A$5,'A5 Cash'!$C:$C,'BFU A5'!$A76,'A5 Cash'!$R:$R,"4")-SUMIFS('A5 Banque'!$N:$N,'A5 Banque'!$A:$A,Table!$A$5,'A5 Banque'!$C:$C,'BFU A5'!$A76,'A5 Banque'!$R:$R,"4")</f>
        <v>0</v>
      </c>
      <c r="N76" s="1113">
        <f t="shared" si="19"/>
        <v>0</v>
      </c>
      <c r="P76" s="1112">
        <f t="shared" si="13"/>
        <v>0</v>
      </c>
      <c r="Q76" s="1117">
        <f t="shared" si="13"/>
        <v>0</v>
      </c>
      <c r="R76" s="1113">
        <f t="shared" si="14"/>
        <v>0</v>
      </c>
      <c r="T76" s="1113"/>
      <c r="U76" s="1113">
        <f t="shared" si="15"/>
        <v>0</v>
      </c>
    </row>
    <row r="77" spans="1:21" ht="15.75">
      <c r="A77" s="979" t="s">
        <v>1643</v>
      </c>
      <c r="B77" s="1082">
        <f>'Budget general'!B80</f>
        <v>0</v>
      </c>
      <c r="C77" s="1098"/>
      <c r="D77" s="1168">
        <f>SUMIFS('A5 Cash'!$N:$N,'A5 Cash'!$A:$A,Table!$A$5,'A5 Cash'!$C:$C,'BFU A5'!$A77,'A5 Cash'!$R:$R,"1")-SUMIFS('A5 Banque'!$N:$N,'A5 Banque'!$A:$A,Table!$A$5,'A5 Banque'!$C:$C,'BFU A5'!A77,'A5 Banque'!$R:$R,"1")</f>
        <v>0</v>
      </c>
      <c r="E77" s="1099">
        <f t="shared" si="16"/>
        <v>0</v>
      </c>
      <c r="F77" s="1098"/>
      <c r="G77" s="1168">
        <f>SUMIFS('A5 Cash'!$N:$N,'A5 Cash'!$A:$A,Table!$A$5,'A5 Cash'!$C:$C,'BFU A5'!$A77,'A5 Cash'!$R:$R,"2")-SUMIFS('A5 Banque'!$N:$N,'A5 Banque'!$A:$A,Table!$A$5,'A5 Banque'!$C:$C,'BFU A5'!$A77,'A5 Banque'!$R:$R,"2")</f>
        <v>0</v>
      </c>
      <c r="H77" s="1099">
        <f t="shared" si="17"/>
        <v>0</v>
      </c>
      <c r="I77" s="1098"/>
      <c r="J77" s="1168">
        <f>SUMIFS('A5 Cash'!$N:$N,'A5 Cash'!$A:$A,Table!$A$5,'A5 Cash'!$C:$C,'BFU A5'!$A77,'A5 Cash'!$R:$R,"3")-SUMIFS('A5 Banque'!$N:$N,'A5 Banque'!$A:$A,Table!$A$5,'A5 Banque'!$C:$C,'BFU A5'!$A77,'A5 Banque'!$R:$R,"3")</f>
        <v>0</v>
      </c>
      <c r="K77" s="1099">
        <f t="shared" si="18"/>
        <v>0</v>
      </c>
      <c r="L77" s="1098"/>
      <c r="M77" s="1168">
        <f>SUMIFS('A5 Cash'!$N:$N,'A5 Cash'!$A:$A,Table!$A$5,'A5 Cash'!$C:$C,'BFU A5'!$A77,'A5 Cash'!$R:$R,"4")-SUMIFS('A5 Banque'!$N:$N,'A5 Banque'!$A:$A,Table!$A$5,'A5 Banque'!$C:$C,'BFU A5'!$A77,'A5 Banque'!$R:$R,"4")</f>
        <v>0</v>
      </c>
      <c r="N77" s="1099">
        <f t="shared" si="19"/>
        <v>0</v>
      </c>
      <c r="P77" s="1098">
        <f t="shared" si="13"/>
        <v>0</v>
      </c>
      <c r="Q77" s="1117">
        <f t="shared" si="13"/>
        <v>0</v>
      </c>
      <c r="R77" s="1099">
        <f t="shared" si="14"/>
        <v>0</v>
      </c>
      <c r="S77" s="952"/>
      <c r="T77" s="1099"/>
      <c r="U77" s="1099">
        <f t="shared" si="15"/>
        <v>0</v>
      </c>
    </row>
    <row r="78" spans="1:21" ht="15.75">
      <c r="A78" s="979" t="s">
        <v>1644</v>
      </c>
      <c r="B78" s="1082">
        <f>'Budget general'!B81</f>
        <v>0</v>
      </c>
      <c r="C78" s="1098"/>
      <c r="D78" s="1168">
        <f>SUMIFS('A5 Cash'!$N:$N,'A5 Cash'!$A:$A,Table!$A$5,'A5 Cash'!$C:$C,'BFU A5'!$A78,'A5 Cash'!$R:$R,"1")-SUMIFS('A5 Banque'!$N:$N,'A5 Banque'!$A:$A,Table!$A$5,'A5 Banque'!$C:$C,'BFU A5'!A78,'A5 Banque'!$R:$R,"1")</f>
        <v>0</v>
      </c>
      <c r="E78" s="1099">
        <f t="shared" si="16"/>
        <v>0</v>
      </c>
      <c r="F78" s="1098"/>
      <c r="G78" s="1168">
        <f>SUMIFS('A5 Cash'!$N:$N,'A5 Cash'!$A:$A,Table!$A$5,'A5 Cash'!$C:$C,'BFU A5'!$A78,'A5 Cash'!$R:$R,"2")-SUMIFS('A5 Banque'!$N:$N,'A5 Banque'!$A:$A,Table!$A$5,'A5 Banque'!$C:$C,'BFU A5'!$A78,'A5 Banque'!$R:$R,"2")</f>
        <v>0</v>
      </c>
      <c r="H78" s="1099">
        <f t="shared" si="17"/>
        <v>0</v>
      </c>
      <c r="I78" s="1098"/>
      <c r="J78" s="1168">
        <f>SUMIFS('A5 Cash'!$N:$N,'A5 Cash'!$A:$A,Table!$A$5,'A5 Cash'!$C:$C,'BFU A5'!$A78,'A5 Cash'!$R:$R,"3")-SUMIFS('A5 Banque'!$N:$N,'A5 Banque'!$A:$A,Table!$A$5,'A5 Banque'!$C:$C,'BFU A5'!$A78,'A5 Banque'!$R:$R,"3")</f>
        <v>0</v>
      </c>
      <c r="K78" s="1099">
        <f t="shared" si="18"/>
        <v>0</v>
      </c>
      <c r="L78" s="1098"/>
      <c r="M78" s="1168">
        <f>SUMIFS('A5 Cash'!$N:$N,'A5 Cash'!$A:$A,Table!$A$5,'A5 Cash'!$C:$C,'BFU A5'!$A78,'A5 Cash'!$R:$R,"4")-SUMIFS('A5 Banque'!$N:$N,'A5 Banque'!$A:$A,Table!$A$5,'A5 Banque'!$C:$C,'BFU A5'!$A78,'A5 Banque'!$R:$R,"4")</f>
        <v>0</v>
      </c>
      <c r="N78" s="1099">
        <f t="shared" si="19"/>
        <v>0</v>
      </c>
      <c r="P78" s="1098">
        <f t="shared" si="13"/>
        <v>0</v>
      </c>
      <c r="Q78" s="1117">
        <f t="shared" si="13"/>
        <v>0</v>
      </c>
      <c r="R78" s="1099">
        <f t="shared" si="14"/>
        <v>0</v>
      </c>
      <c r="T78" s="1099"/>
      <c r="U78" s="1099">
        <f t="shared" si="15"/>
        <v>0</v>
      </c>
    </row>
    <row r="79" spans="1:21" ht="14.45" customHeight="1" thickBot="1">
      <c r="A79" s="979" t="s">
        <v>1645</v>
      </c>
      <c r="B79" s="1082">
        <f>'Budget general'!B82</f>
        <v>0</v>
      </c>
      <c r="C79" s="1098"/>
      <c r="D79" s="1168">
        <f>SUMIFS('A5 Cash'!$N:$N,'A5 Cash'!$A:$A,Table!$A$5,'A5 Cash'!$C:$C,'BFU A5'!$A79,'A5 Cash'!$R:$R,"1")-SUMIFS('A5 Banque'!$N:$N,'A5 Banque'!$A:$A,Table!$A$5,'A5 Banque'!$C:$C,'BFU A5'!A79,'A5 Banque'!$R:$R,"1")</f>
        <v>0</v>
      </c>
      <c r="E79" s="1099">
        <f t="shared" si="16"/>
        <v>0</v>
      </c>
      <c r="F79" s="1098"/>
      <c r="G79" s="1168">
        <f>SUMIFS('A5 Cash'!$N:$N,'A5 Cash'!$A:$A,Table!$A$5,'A5 Cash'!$C:$C,'BFU A5'!$A79,'A5 Cash'!$R:$R,"2")-SUMIFS('A5 Banque'!$N:$N,'A5 Banque'!$A:$A,Table!$A$5,'A5 Banque'!$C:$C,'BFU A5'!$A79,'A5 Banque'!$R:$R,"2")</f>
        <v>0</v>
      </c>
      <c r="H79" s="1099">
        <f t="shared" si="17"/>
        <v>0</v>
      </c>
      <c r="I79" s="1098"/>
      <c r="J79" s="1168">
        <f>SUMIFS('A5 Cash'!$N:$N,'A5 Cash'!$A:$A,Table!$A$5,'A5 Cash'!$C:$C,'BFU A5'!$A79,'A5 Cash'!$R:$R,"3")-SUMIFS('A5 Banque'!$N:$N,'A5 Banque'!$A:$A,Table!$A$5,'A5 Banque'!$C:$C,'BFU A5'!$A79,'A5 Banque'!$R:$R,"3")</f>
        <v>0</v>
      </c>
      <c r="K79" s="1099">
        <f t="shared" si="18"/>
        <v>0</v>
      </c>
      <c r="L79" s="1098"/>
      <c r="M79" s="1168">
        <f>SUMIFS('A5 Cash'!$N:$N,'A5 Cash'!$A:$A,Table!$A$5,'A5 Cash'!$C:$C,'BFU A5'!$A79,'A5 Cash'!$R:$R,"4")-SUMIFS('A5 Banque'!$N:$N,'A5 Banque'!$A:$A,Table!$A$5,'A5 Banque'!$C:$C,'BFU A5'!$A79,'A5 Banque'!$R:$R,"4")</f>
        <v>0</v>
      </c>
      <c r="N79" s="1099">
        <f t="shared" si="19"/>
        <v>0</v>
      </c>
      <c r="P79" s="1098">
        <f t="shared" si="13"/>
        <v>0</v>
      </c>
      <c r="Q79" s="1117">
        <f t="shared" si="13"/>
        <v>0</v>
      </c>
      <c r="R79" s="1099">
        <f t="shared" si="14"/>
        <v>0</v>
      </c>
      <c r="T79" s="1099"/>
      <c r="U79" s="1099">
        <f t="shared" si="15"/>
        <v>0</v>
      </c>
    </row>
    <row r="80" spans="1:21" ht="14.45" customHeight="1" thickBot="1">
      <c r="A80" s="979" t="s">
        <v>1156</v>
      </c>
      <c r="B80" s="1070">
        <f>'Budget general'!B83</f>
        <v>0</v>
      </c>
      <c r="C80" s="1164">
        <f>C81+C87+C93+C99</f>
        <v>0</v>
      </c>
      <c r="D80" s="1164">
        <f>D81+D87+D93+D99</f>
        <v>0</v>
      </c>
      <c r="E80" s="1095">
        <f t="shared" si="16"/>
        <v>0</v>
      </c>
      <c r="F80" s="1164">
        <f>F81+F87+F93+F99</f>
        <v>0</v>
      </c>
      <c r="G80" s="1164">
        <f>G81+G87+G93+G99</f>
        <v>0</v>
      </c>
      <c r="H80" s="1095">
        <f t="shared" si="17"/>
        <v>0</v>
      </c>
      <c r="I80" s="1164">
        <f>I81+I87+I93+I99</f>
        <v>0</v>
      </c>
      <c r="J80" s="1164">
        <f>J81+J87+J93+J99</f>
        <v>0</v>
      </c>
      <c r="K80" s="1095">
        <f t="shared" si="18"/>
        <v>0</v>
      </c>
      <c r="L80" s="1164">
        <f>L81+L87+L93+L99</f>
        <v>0</v>
      </c>
      <c r="M80" s="1164">
        <f>M81+M87+M93+M99</f>
        <v>0</v>
      </c>
      <c r="N80" s="1095">
        <f t="shared" si="19"/>
        <v>0</v>
      </c>
      <c r="P80" s="1070">
        <f>P81+P87+P93+P99</f>
        <v>0</v>
      </c>
      <c r="Q80" s="1071">
        <f>E81+H81+K81+N81</f>
        <v>0</v>
      </c>
      <c r="R80" s="1095">
        <f t="shared" si="14"/>
        <v>0</v>
      </c>
      <c r="T80" s="1095"/>
      <c r="U80" s="1095">
        <f>U81+U87+U93+U99</f>
        <v>0</v>
      </c>
    </row>
    <row r="81" spans="1:21" ht="14.45" customHeight="1">
      <c r="A81" s="979" t="s">
        <v>1646</v>
      </c>
      <c r="B81" s="1079">
        <f>'Budget general'!B84</f>
        <v>0</v>
      </c>
      <c r="C81" s="1096"/>
      <c r="D81" s="1170">
        <f>SUMIFS('A5 Cash'!$N:$N,'A5 Cash'!$A:$A,Table!$A$5,'A5 Cash'!$C:$C,'BFU A5'!$A81,'A5 Cash'!$R:$R,"1")-SUMIFS('A5 Banque'!$N:$N,'A5 Banque'!$A:$A,Table!$A$5,'A5 Banque'!$C:$C,'BFU A5'!A81,'A5 Banque'!$R:$R,"1")</f>
        <v>0</v>
      </c>
      <c r="E81" s="1097">
        <f t="shared" si="16"/>
        <v>0</v>
      </c>
      <c r="F81" s="1096"/>
      <c r="G81" s="1170">
        <f>SUMIFS('A5 Cash'!$N:$N,'A5 Cash'!$A:$A,Table!$A$5,'A5 Cash'!$C:$C,'BFU A5'!$A81,'A5 Cash'!$R:$R,"2")-SUMIFS('A5 Banque'!$N:$N,'A5 Banque'!$A:$A,Table!$A$5,'A5 Banque'!$C:$C,'BFU A5'!$A81,'A5 Banque'!$R:$R,"2")</f>
        <v>0</v>
      </c>
      <c r="H81" s="1097">
        <f t="shared" si="17"/>
        <v>0</v>
      </c>
      <c r="I81" s="1096"/>
      <c r="J81" s="1170">
        <f>SUMIFS('A5 Cash'!$N:$N,'A5 Cash'!$A:$A,Table!$A$5,'A5 Cash'!$C:$C,'BFU A5'!$A81,'A5 Cash'!$R:$R,"3")-SUMIFS('A5 Banque'!$N:$N,'A5 Banque'!$A:$A,Table!$A$5,'A5 Banque'!$C:$C,'BFU A5'!$A81,'A5 Banque'!$R:$R,"3")</f>
        <v>0</v>
      </c>
      <c r="K81" s="1097">
        <f t="shared" si="18"/>
        <v>0</v>
      </c>
      <c r="L81" s="1096"/>
      <c r="M81" s="1170">
        <f>SUMIFS('A5 Cash'!$N:$N,'A5 Cash'!$A:$A,Table!$A$5,'A5 Cash'!$C:$C,'BFU A5'!$A81,'A5 Cash'!$R:$R,"4")-SUMIFS('A5 Banque'!$N:$N,'A5 Banque'!$A:$A,Table!$A$5,'A5 Banque'!$C:$C,'BFU A5'!$A81,'A5 Banque'!$R:$R,"4")</f>
        <v>0</v>
      </c>
      <c r="N81" s="1097">
        <f t="shared" si="19"/>
        <v>0</v>
      </c>
      <c r="P81" s="1096">
        <f>C81+F81+I81+L81</f>
        <v>0</v>
      </c>
      <c r="Q81" s="1096">
        <f>D81+G81+J81+M81</f>
        <v>0</v>
      </c>
      <c r="R81" s="1097">
        <f t="shared" si="14"/>
        <v>0</v>
      </c>
      <c r="T81" s="1097"/>
      <c r="U81" s="1097">
        <f>Q81-T81</f>
        <v>0</v>
      </c>
    </row>
    <row r="82" spans="1:21" ht="14.45" customHeight="1">
      <c r="A82" s="979" t="s">
        <v>1647</v>
      </c>
      <c r="B82" s="1080">
        <f>'Budget general'!B85</f>
        <v>0</v>
      </c>
      <c r="C82" s="1098"/>
      <c r="D82" s="1168">
        <f>SUMIFS('A5 Cash'!$N:$N,'A5 Cash'!$A:$A,Table!$A$5,'A5 Cash'!$C:$C,'BFU A5'!$A82,'A5 Cash'!$R:$R,"1")-SUMIFS('A5 Banque'!$N:$N,'A5 Banque'!$A:$A,Table!$A$5,'A5 Banque'!$C:$C,'BFU A5'!A82,'A5 Banque'!$R:$R,"1")</f>
        <v>0</v>
      </c>
      <c r="E82" s="1099">
        <f t="shared" si="16"/>
        <v>0</v>
      </c>
      <c r="F82" s="1098"/>
      <c r="G82" s="1168">
        <f>SUMIFS('A5 Cash'!$N:$N,'A5 Cash'!$A:$A,Table!$A$5,'A5 Cash'!$C:$C,'BFU A5'!$A82,'A5 Cash'!$R:$R,"2")-SUMIFS('A5 Banque'!$N:$N,'A5 Banque'!$A:$A,Table!$A$5,'A5 Banque'!$C:$C,'BFU A5'!$A82,'A5 Banque'!$R:$R,"2")</f>
        <v>0</v>
      </c>
      <c r="H82" s="1099">
        <f t="shared" si="17"/>
        <v>0</v>
      </c>
      <c r="I82" s="1098"/>
      <c r="J82" s="1168">
        <f>SUMIFS('A5 Cash'!$N:$N,'A5 Cash'!$A:$A,Table!$A$5,'A5 Cash'!$C:$C,'BFU A5'!$A82,'A5 Cash'!$R:$R,"3")-SUMIFS('A5 Banque'!$N:$N,'A5 Banque'!$A:$A,Table!$A$5,'A5 Banque'!$C:$C,'BFU A5'!$A82,'A5 Banque'!$R:$R,"3")</f>
        <v>0</v>
      </c>
      <c r="K82" s="1099">
        <f t="shared" si="18"/>
        <v>0</v>
      </c>
      <c r="L82" s="1098"/>
      <c r="M82" s="1168">
        <f>SUMIFS('A5 Cash'!$N:$N,'A5 Cash'!$A:$A,Table!$A$5,'A5 Cash'!$C:$C,'BFU A5'!$A82,'A5 Cash'!$R:$R,"4")-SUMIFS('A5 Banque'!$N:$N,'A5 Banque'!$A:$A,Table!$A$5,'A5 Banque'!$C:$C,'BFU A5'!$A82,'A5 Banque'!$R:$R,"4")</f>
        <v>0</v>
      </c>
      <c r="N82" s="1099">
        <f t="shared" si="19"/>
        <v>0</v>
      </c>
      <c r="P82" s="1098">
        <f t="shared" ref="P82:Q104" si="20">C82+F82+I82+L82</f>
        <v>0</v>
      </c>
      <c r="Q82" s="1117">
        <f t="shared" si="20"/>
        <v>0</v>
      </c>
      <c r="R82" s="1099">
        <f t="shared" si="14"/>
        <v>0</v>
      </c>
      <c r="T82" s="1099"/>
      <c r="U82" s="1099">
        <f t="shared" ref="U82:U104" si="21">Q82-T82</f>
        <v>0</v>
      </c>
    </row>
    <row r="83" spans="1:21" ht="14.45" customHeight="1">
      <c r="A83" s="979" t="s">
        <v>1648</v>
      </c>
      <c r="B83" s="1080">
        <f>'Budget general'!B86</f>
        <v>0</v>
      </c>
      <c r="C83" s="1098"/>
      <c r="D83" s="1168">
        <f>SUMIFS('A5 Cash'!$N:$N,'A5 Cash'!$A:$A,Table!$A$5,'A5 Cash'!$C:$C,'BFU A5'!$A83,'A5 Cash'!$R:$R,"1")-SUMIFS('A5 Banque'!$N:$N,'A5 Banque'!$A:$A,Table!$A$5,'A5 Banque'!$C:$C,'BFU A5'!A83,'A5 Banque'!$R:$R,"1")</f>
        <v>0</v>
      </c>
      <c r="E83" s="1099">
        <f t="shared" si="16"/>
        <v>0</v>
      </c>
      <c r="F83" s="1098"/>
      <c r="G83" s="1168">
        <f>SUMIFS('A5 Cash'!$N:$N,'A5 Cash'!$A:$A,Table!$A$5,'A5 Cash'!$C:$C,'BFU A5'!$A83,'A5 Cash'!$R:$R,"2")-SUMIFS('A5 Banque'!$N:$N,'A5 Banque'!$A:$A,Table!$A$5,'A5 Banque'!$C:$C,'BFU A5'!$A83,'A5 Banque'!$R:$R,"2")</f>
        <v>0</v>
      </c>
      <c r="H83" s="1099">
        <f t="shared" si="17"/>
        <v>0</v>
      </c>
      <c r="I83" s="1098"/>
      <c r="J83" s="1168">
        <f>SUMIFS('A5 Cash'!$N:$N,'A5 Cash'!$A:$A,Table!$A$5,'A5 Cash'!$C:$C,'BFU A5'!$A83,'A5 Cash'!$R:$R,"3")-SUMIFS('A5 Banque'!$N:$N,'A5 Banque'!$A:$A,Table!$A$5,'A5 Banque'!$C:$C,'BFU A5'!$A83,'A5 Banque'!$R:$R,"3")</f>
        <v>0</v>
      </c>
      <c r="K83" s="1099">
        <f t="shared" si="18"/>
        <v>0</v>
      </c>
      <c r="L83" s="1098"/>
      <c r="M83" s="1168">
        <f>SUMIFS('A5 Cash'!$N:$N,'A5 Cash'!$A:$A,Table!$A$5,'A5 Cash'!$C:$C,'BFU A5'!$A83,'A5 Cash'!$R:$R,"4")-SUMIFS('A5 Banque'!$N:$N,'A5 Banque'!$A:$A,Table!$A$5,'A5 Banque'!$C:$C,'BFU A5'!$A83,'A5 Banque'!$R:$R,"4")</f>
        <v>0</v>
      </c>
      <c r="N83" s="1099">
        <f t="shared" si="19"/>
        <v>0</v>
      </c>
      <c r="P83" s="1098">
        <f t="shared" si="20"/>
        <v>0</v>
      </c>
      <c r="Q83" s="1117">
        <f t="shared" si="20"/>
        <v>0</v>
      </c>
      <c r="R83" s="1099">
        <f t="shared" si="14"/>
        <v>0</v>
      </c>
      <c r="T83" s="1099"/>
      <c r="U83" s="1099">
        <f t="shared" si="21"/>
        <v>0</v>
      </c>
    </row>
    <row r="84" spans="1:21" ht="14.45" customHeight="1">
      <c r="A84" s="979" t="s">
        <v>1649</v>
      </c>
      <c r="B84" s="1080">
        <f>'Budget general'!B87</f>
        <v>0</v>
      </c>
      <c r="C84" s="1098"/>
      <c r="D84" s="1168">
        <f>SUMIFS('A5 Cash'!$N:$N,'A5 Cash'!$A:$A,Table!$A$5,'A5 Cash'!$C:$C,'BFU A5'!$A84,'A5 Cash'!$R:$R,"1")-SUMIFS('A5 Banque'!$N:$N,'A5 Banque'!$A:$A,Table!$A$5,'A5 Banque'!$C:$C,'BFU A5'!A84,'A5 Banque'!$R:$R,"1")</f>
        <v>0</v>
      </c>
      <c r="E84" s="1099">
        <f t="shared" si="16"/>
        <v>0</v>
      </c>
      <c r="F84" s="1098"/>
      <c r="G84" s="1168">
        <f>SUMIFS('A5 Cash'!$N:$N,'A5 Cash'!$A:$A,Table!$A$5,'A5 Cash'!$C:$C,'BFU A5'!$A84,'A5 Cash'!$R:$R,"2")-SUMIFS('A5 Banque'!$N:$N,'A5 Banque'!$A:$A,Table!$A$5,'A5 Banque'!$C:$C,'BFU A5'!$A84,'A5 Banque'!$R:$R,"2")</f>
        <v>0</v>
      </c>
      <c r="H84" s="1099">
        <f t="shared" si="17"/>
        <v>0</v>
      </c>
      <c r="I84" s="1098"/>
      <c r="J84" s="1168">
        <f>SUMIFS('A5 Cash'!$N:$N,'A5 Cash'!$A:$A,Table!$A$5,'A5 Cash'!$C:$C,'BFU A5'!$A84,'A5 Cash'!$R:$R,"3")-SUMIFS('A5 Banque'!$N:$N,'A5 Banque'!$A:$A,Table!$A$5,'A5 Banque'!$C:$C,'BFU A5'!$A84,'A5 Banque'!$R:$R,"3")</f>
        <v>0</v>
      </c>
      <c r="K84" s="1099">
        <f t="shared" si="18"/>
        <v>0</v>
      </c>
      <c r="L84" s="1098"/>
      <c r="M84" s="1168">
        <f>SUMIFS('A5 Cash'!$N:$N,'A5 Cash'!$A:$A,Table!$A$5,'A5 Cash'!$C:$C,'BFU A5'!$A84,'A5 Cash'!$R:$R,"4")-SUMIFS('A5 Banque'!$N:$N,'A5 Banque'!$A:$A,Table!$A$5,'A5 Banque'!$C:$C,'BFU A5'!$A84,'A5 Banque'!$R:$R,"4")</f>
        <v>0</v>
      </c>
      <c r="N84" s="1099">
        <f t="shared" si="19"/>
        <v>0</v>
      </c>
      <c r="P84" s="1098">
        <f t="shared" si="20"/>
        <v>0</v>
      </c>
      <c r="Q84" s="1117">
        <f t="shared" si="20"/>
        <v>0</v>
      </c>
      <c r="R84" s="1099">
        <f t="shared" si="14"/>
        <v>0</v>
      </c>
      <c r="T84" s="1099"/>
      <c r="U84" s="1099">
        <f t="shared" si="21"/>
        <v>0</v>
      </c>
    </row>
    <row r="85" spans="1:21" ht="14.45" customHeight="1">
      <c r="A85" s="979" t="s">
        <v>1650</v>
      </c>
      <c r="B85" s="1080">
        <f>'Budget general'!B88</f>
        <v>0</v>
      </c>
      <c r="C85" s="1098"/>
      <c r="D85" s="1168">
        <f>SUMIFS('A5 Cash'!$N:$N,'A5 Cash'!$A:$A,Table!$A$5,'A5 Cash'!$C:$C,'BFU A5'!$A85,'A5 Cash'!$R:$R,"1")-SUMIFS('A5 Banque'!$N:$N,'A5 Banque'!$A:$A,Table!$A$5,'A5 Banque'!$C:$C,'BFU A5'!A85,'A5 Banque'!$R:$R,"1")</f>
        <v>0</v>
      </c>
      <c r="E85" s="1099">
        <f t="shared" si="16"/>
        <v>0</v>
      </c>
      <c r="F85" s="1098"/>
      <c r="G85" s="1168">
        <f>SUMIFS('A5 Cash'!$N:$N,'A5 Cash'!$A:$A,Table!$A$5,'A5 Cash'!$C:$C,'BFU A5'!$A85,'A5 Cash'!$R:$R,"2")-SUMIFS('A5 Banque'!$N:$N,'A5 Banque'!$A:$A,Table!$A$5,'A5 Banque'!$C:$C,'BFU A5'!$A85,'A5 Banque'!$R:$R,"2")</f>
        <v>0</v>
      </c>
      <c r="H85" s="1099">
        <f t="shared" si="17"/>
        <v>0</v>
      </c>
      <c r="I85" s="1098"/>
      <c r="J85" s="1168">
        <f>SUMIFS('A5 Cash'!$N:$N,'A5 Cash'!$A:$A,Table!$A$5,'A5 Cash'!$C:$C,'BFU A5'!$A85,'A5 Cash'!$R:$R,"3")-SUMIFS('A5 Banque'!$N:$N,'A5 Banque'!$A:$A,Table!$A$5,'A5 Banque'!$C:$C,'BFU A5'!$A85,'A5 Banque'!$R:$R,"3")</f>
        <v>0</v>
      </c>
      <c r="K85" s="1099">
        <f t="shared" si="18"/>
        <v>0</v>
      </c>
      <c r="L85" s="1098"/>
      <c r="M85" s="1168">
        <f>SUMIFS('A5 Cash'!$N:$N,'A5 Cash'!$A:$A,Table!$A$5,'A5 Cash'!$C:$C,'BFU A5'!$A85,'A5 Cash'!$R:$R,"4")-SUMIFS('A5 Banque'!$N:$N,'A5 Banque'!$A:$A,Table!$A$5,'A5 Banque'!$C:$C,'BFU A5'!$A85,'A5 Banque'!$R:$R,"4")</f>
        <v>0</v>
      </c>
      <c r="N85" s="1099">
        <f t="shared" si="19"/>
        <v>0</v>
      </c>
      <c r="P85" s="1098">
        <f t="shared" si="20"/>
        <v>0</v>
      </c>
      <c r="Q85" s="1117">
        <f t="shared" si="20"/>
        <v>0</v>
      </c>
      <c r="R85" s="1099">
        <f t="shared" si="14"/>
        <v>0</v>
      </c>
      <c r="T85" s="1099"/>
      <c r="U85" s="1099">
        <f t="shared" si="21"/>
        <v>0</v>
      </c>
    </row>
    <row r="86" spans="1:21" ht="14.45" customHeight="1">
      <c r="A86" s="979" t="s">
        <v>1651</v>
      </c>
      <c r="B86" s="1080">
        <f>'Budget general'!B89</f>
        <v>0</v>
      </c>
      <c r="C86" s="1098"/>
      <c r="D86" s="1168">
        <f>SUMIFS('A5 Cash'!$N:$N,'A5 Cash'!$A:$A,Table!$A$5,'A5 Cash'!$C:$C,'BFU A5'!$A86,'A5 Cash'!$R:$R,"1")-SUMIFS('A5 Banque'!$N:$N,'A5 Banque'!$A:$A,Table!$A$5,'A5 Banque'!$C:$C,'BFU A5'!A86,'A5 Banque'!$R:$R,"1")</f>
        <v>0</v>
      </c>
      <c r="E86" s="1099">
        <f t="shared" si="16"/>
        <v>0</v>
      </c>
      <c r="F86" s="1098"/>
      <c r="G86" s="1168">
        <f>SUMIFS('A5 Cash'!$N:$N,'A5 Cash'!$A:$A,Table!$A$5,'A5 Cash'!$C:$C,'BFU A5'!$A86,'A5 Cash'!$R:$R,"2")-SUMIFS('A5 Banque'!$N:$N,'A5 Banque'!$A:$A,Table!$A$5,'A5 Banque'!$C:$C,'BFU A5'!$A86,'A5 Banque'!$R:$R,"2")</f>
        <v>0</v>
      </c>
      <c r="H86" s="1099">
        <f t="shared" si="17"/>
        <v>0</v>
      </c>
      <c r="I86" s="1098"/>
      <c r="J86" s="1168">
        <f>SUMIFS('A5 Cash'!$N:$N,'A5 Cash'!$A:$A,Table!$A$5,'A5 Cash'!$C:$C,'BFU A5'!$A86,'A5 Cash'!$R:$R,"3")-SUMIFS('A5 Banque'!$N:$N,'A5 Banque'!$A:$A,Table!$A$5,'A5 Banque'!$C:$C,'BFU A5'!$A86,'A5 Banque'!$R:$R,"3")</f>
        <v>0</v>
      </c>
      <c r="K86" s="1099">
        <f t="shared" si="18"/>
        <v>0</v>
      </c>
      <c r="L86" s="1098"/>
      <c r="M86" s="1168">
        <f>SUMIFS('A5 Cash'!$N:$N,'A5 Cash'!$A:$A,Table!$A$5,'A5 Cash'!$C:$C,'BFU A5'!$A86,'A5 Cash'!$R:$R,"4")-SUMIFS('A5 Banque'!$N:$N,'A5 Banque'!$A:$A,Table!$A$5,'A5 Banque'!$C:$C,'BFU A5'!$A86,'A5 Banque'!$R:$R,"4")</f>
        <v>0</v>
      </c>
      <c r="N86" s="1099">
        <f t="shared" si="19"/>
        <v>0</v>
      </c>
      <c r="P86" s="1098">
        <f t="shared" si="20"/>
        <v>0</v>
      </c>
      <c r="Q86" s="1117">
        <f t="shared" si="20"/>
        <v>0</v>
      </c>
      <c r="R86" s="1099">
        <f t="shared" si="14"/>
        <v>0</v>
      </c>
      <c r="T86" s="1099"/>
      <c r="U86" s="1099">
        <f t="shared" si="21"/>
        <v>0</v>
      </c>
    </row>
    <row r="87" spans="1:21" ht="14.45" customHeight="1">
      <c r="A87" s="979" t="s">
        <v>1653</v>
      </c>
      <c r="B87" s="1081">
        <f>'Budget general'!B90</f>
        <v>0</v>
      </c>
      <c r="C87" s="1100"/>
      <c r="D87" s="1165">
        <f>SUMIFS('A5 Cash'!$N:$N,'A5 Cash'!$A:$A,Table!$A$5,'A5 Cash'!$C:$C,'BFU A5'!$A87,'A5 Cash'!$R:$R,"1")-SUMIFS('A5 Banque'!$N:$N,'A5 Banque'!$A:$A,Table!$A$5,'A5 Banque'!$C:$C,'BFU A5'!A87,'A5 Banque'!$R:$R,"1")</f>
        <v>0</v>
      </c>
      <c r="E87" s="1101">
        <f t="shared" si="16"/>
        <v>0</v>
      </c>
      <c r="F87" s="1100"/>
      <c r="G87" s="1165">
        <f>SUMIFS('A5 Cash'!$N:$N,'A5 Cash'!$A:$A,Table!$A$5,'A5 Cash'!$C:$C,'BFU A5'!$A87,'A5 Cash'!$R:$R,"2")-SUMIFS('A5 Banque'!$N:$N,'A5 Banque'!$A:$A,Table!$A$5,'A5 Banque'!$C:$C,'BFU A5'!$A87,'A5 Banque'!$R:$R,"2")</f>
        <v>0</v>
      </c>
      <c r="H87" s="1101">
        <f t="shared" si="17"/>
        <v>0</v>
      </c>
      <c r="I87" s="1100"/>
      <c r="J87" s="1165">
        <f>SUMIFS('A5 Cash'!$N:$N,'A5 Cash'!$A:$A,Table!$A$5,'A5 Cash'!$C:$C,'BFU A5'!$A87,'A5 Cash'!$R:$R,"3")-SUMIFS('A5 Banque'!$N:$N,'A5 Banque'!$A:$A,Table!$A$5,'A5 Banque'!$C:$C,'BFU A5'!$A87,'A5 Banque'!$R:$R,"3")</f>
        <v>0</v>
      </c>
      <c r="K87" s="1101">
        <f t="shared" si="18"/>
        <v>0</v>
      </c>
      <c r="L87" s="1100"/>
      <c r="M87" s="1165">
        <f>SUMIFS('A5 Cash'!$N:$N,'A5 Cash'!$A:$A,Table!$A$5,'A5 Cash'!$C:$C,'BFU A5'!$A87,'A5 Cash'!$R:$R,"4")-SUMIFS('A5 Banque'!$N:$N,'A5 Banque'!$A:$A,Table!$A$5,'A5 Banque'!$C:$C,'BFU A5'!$A87,'A5 Banque'!$R:$R,"4")</f>
        <v>0</v>
      </c>
      <c r="N87" s="1101">
        <f t="shared" si="19"/>
        <v>0</v>
      </c>
      <c r="P87" s="1100">
        <f t="shared" si="20"/>
        <v>0</v>
      </c>
      <c r="Q87" s="1005">
        <f t="shared" si="20"/>
        <v>0</v>
      </c>
      <c r="R87" s="1101">
        <f t="shared" si="14"/>
        <v>0</v>
      </c>
      <c r="T87" s="1101"/>
      <c r="U87" s="1101">
        <f t="shared" si="21"/>
        <v>0</v>
      </c>
    </row>
    <row r="88" spans="1:21" ht="14.45" customHeight="1">
      <c r="A88" s="979" t="s">
        <v>1652</v>
      </c>
      <c r="B88" s="1080">
        <f>'Budget general'!B91</f>
        <v>0</v>
      </c>
      <c r="C88" s="1098"/>
      <c r="D88" s="1168">
        <f>SUMIFS('A5 Cash'!$N:$N,'A5 Cash'!$A:$A,Table!$A$5,'A5 Cash'!$C:$C,'BFU A5'!$A88,'A5 Cash'!$R:$R,"1")-SUMIFS('A5 Banque'!$N:$N,'A5 Banque'!$A:$A,Table!$A$5,'A5 Banque'!$C:$C,'BFU A5'!A88,'A5 Banque'!$R:$R,"1")</f>
        <v>0</v>
      </c>
      <c r="E88" s="1099">
        <f t="shared" si="16"/>
        <v>0</v>
      </c>
      <c r="F88" s="1098"/>
      <c r="G88" s="1168">
        <f>SUMIFS('A5 Cash'!$N:$N,'A5 Cash'!$A:$A,Table!$A$5,'A5 Cash'!$C:$C,'BFU A5'!$A88,'A5 Cash'!$R:$R,"2")-SUMIFS('A5 Banque'!$N:$N,'A5 Banque'!$A:$A,Table!$A$5,'A5 Banque'!$C:$C,'BFU A5'!$A88,'A5 Banque'!$R:$R,"2")</f>
        <v>0</v>
      </c>
      <c r="H88" s="1099">
        <f t="shared" si="17"/>
        <v>0</v>
      </c>
      <c r="I88" s="1098"/>
      <c r="J88" s="1168">
        <f>SUMIFS('A5 Cash'!$N:$N,'A5 Cash'!$A:$A,Table!$A$5,'A5 Cash'!$C:$C,'BFU A5'!$A88,'A5 Cash'!$R:$R,"3")-SUMIFS('A5 Banque'!$N:$N,'A5 Banque'!$A:$A,Table!$A$5,'A5 Banque'!$C:$C,'BFU A5'!$A88,'A5 Banque'!$R:$R,"3")</f>
        <v>0</v>
      </c>
      <c r="K88" s="1099">
        <f t="shared" si="18"/>
        <v>0</v>
      </c>
      <c r="L88" s="1098"/>
      <c r="M88" s="1168">
        <f>SUMIFS('A5 Cash'!$N:$N,'A5 Cash'!$A:$A,Table!$A$5,'A5 Cash'!$C:$C,'BFU A5'!$A88,'A5 Cash'!$R:$R,"4")-SUMIFS('A5 Banque'!$N:$N,'A5 Banque'!$A:$A,Table!$A$5,'A5 Banque'!$C:$C,'BFU A5'!$A88,'A5 Banque'!$R:$R,"4")</f>
        <v>0</v>
      </c>
      <c r="N88" s="1099">
        <f t="shared" si="19"/>
        <v>0</v>
      </c>
      <c r="P88" s="1098">
        <f t="shared" si="20"/>
        <v>0</v>
      </c>
      <c r="Q88" s="1117">
        <f t="shared" si="20"/>
        <v>0</v>
      </c>
      <c r="R88" s="1099">
        <f t="shared" si="14"/>
        <v>0</v>
      </c>
      <c r="T88" s="1099"/>
      <c r="U88" s="1099">
        <f t="shared" si="21"/>
        <v>0</v>
      </c>
    </row>
    <row r="89" spans="1:21" ht="14.45" customHeight="1">
      <c r="A89" s="979" t="s">
        <v>1654</v>
      </c>
      <c r="B89" s="1080">
        <f>'Budget general'!B92</f>
        <v>0</v>
      </c>
      <c r="C89" s="1098"/>
      <c r="D89" s="1168">
        <f>SUMIFS('A5 Cash'!$N:$N,'A5 Cash'!$A:$A,Table!$A$5,'A5 Cash'!$C:$C,'BFU A5'!$A89,'A5 Cash'!$R:$R,"1")-SUMIFS('A5 Banque'!$N:$N,'A5 Banque'!$A:$A,Table!$A$5,'A5 Banque'!$C:$C,'BFU A5'!A89,'A5 Banque'!$R:$R,"1")</f>
        <v>0</v>
      </c>
      <c r="E89" s="1099">
        <f t="shared" si="16"/>
        <v>0</v>
      </c>
      <c r="F89" s="1098"/>
      <c r="G89" s="1168">
        <f>SUMIFS('A5 Cash'!$N:$N,'A5 Cash'!$A:$A,Table!$A$5,'A5 Cash'!$C:$C,'BFU A5'!$A89,'A5 Cash'!$R:$R,"2")-SUMIFS('A5 Banque'!$N:$N,'A5 Banque'!$A:$A,Table!$A$5,'A5 Banque'!$C:$C,'BFU A5'!$A89,'A5 Banque'!$R:$R,"2")</f>
        <v>0</v>
      </c>
      <c r="H89" s="1099">
        <f t="shared" si="17"/>
        <v>0</v>
      </c>
      <c r="I89" s="1098"/>
      <c r="J89" s="1168">
        <f>SUMIFS('A5 Cash'!$N:$N,'A5 Cash'!$A:$A,Table!$A$5,'A5 Cash'!$C:$C,'BFU A5'!$A89,'A5 Cash'!$R:$R,"3")-SUMIFS('A5 Banque'!$N:$N,'A5 Banque'!$A:$A,Table!$A$5,'A5 Banque'!$C:$C,'BFU A5'!$A89,'A5 Banque'!$R:$R,"3")</f>
        <v>0</v>
      </c>
      <c r="K89" s="1099">
        <f t="shared" si="18"/>
        <v>0</v>
      </c>
      <c r="L89" s="1098"/>
      <c r="M89" s="1168">
        <f>SUMIFS('A5 Cash'!$N:$N,'A5 Cash'!$A:$A,Table!$A$5,'A5 Cash'!$C:$C,'BFU A5'!$A89,'A5 Cash'!$R:$R,"4")-SUMIFS('A5 Banque'!$N:$N,'A5 Banque'!$A:$A,Table!$A$5,'A5 Banque'!$C:$C,'BFU A5'!$A89,'A5 Banque'!$R:$R,"4")</f>
        <v>0</v>
      </c>
      <c r="N89" s="1099">
        <f t="shared" si="19"/>
        <v>0</v>
      </c>
      <c r="P89" s="1098">
        <f t="shared" si="20"/>
        <v>0</v>
      </c>
      <c r="Q89" s="1117">
        <f t="shared" si="20"/>
        <v>0</v>
      </c>
      <c r="R89" s="1099">
        <f t="shared" si="14"/>
        <v>0</v>
      </c>
      <c r="T89" s="1099"/>
      <c r="U89" s="1099">
        <f t="shared" si="21"/>
        <v>0</v>
      </c>
    </row>
    <row r="90" spans="1:21" ht="14.45" customHeight="1">
      <c r="A90" s="979" t="s">
        <v>1655</v>
      </c>
      <c r="B90" s="1080">
        <f>'Budget general'!B93</f>
        <v>0</v>
      </c>
      <c r="C90" s="1098"/>
      <c r="D90" s="1168">
        <f>SUMIFS('A5 Cash'!$N:$N,'A5 Cash'!$A:$A,Table!$A$5,'A5 Cash'!$C:$C,'BFU A5'!$A90,'A5 Cash'!$R:$R,"1")-SUMIFS('A5 Banque'!$N:$N,'A5 Banque'!$A:$A,Table!$A$5,'A5 Banque'!$C:$C,'BFU A5'!A90,'A5 Banque'!$R:$R,"1")</f>
        <v>0</v>
      </c>
      <c r="E90" s="1099">
        <f t="shared" si="16"/>
        <v>0</v>
      </c>
      <c r="F90" s="1098"/>
      <c r="G90" s="1168">
        <f>SUMIFS('A5 Cash'!$N:$N,'A5 Cash'!$A:$A,Table!$A$5,'A5 Cash'!$C:$C,'BFU A5'!$A90,'A5 Cash'!$R:$R,"2")-SUMIFS('A5 Banque'!$N:$N,'A5 Banque'!$A:$A,Table!$A$5,'A5 Banque'!$C:$C,'BFU A5'!$A90,'A5 Banque'!$R:$R,"2")</f>
        <v>0</v>
      </c>
      <c r="H90" s="1099">
        <f t="shared" si="17"/>
        <v>0</v>
      </c>
      <c r="I90" s="1098"/>
      <c r="J90" s="1168">
        <f>SUMIFS('A5 Cash'!$N:$N,'A5 Cash'!$A:$A,Table!$A$5,'A5 Cash'!$C:$C,'BFU A5'!$A90,'A5 Cash'!$R:$R,"3")-SUMIFS('A5 Banque'!$N:$N,'A5 Banque'!$A:$A,Table!$A$5,'A5 Banque'!$C:$C,'BFU A5'!$A90,'A5 Banque'!$R:$R,"3")</f>
        <v>0</v>
      </c>
      <c r="K90" s="1099">
        <f t="shared" si="18"/>
        <v>0</v>
      </c>
      <c r="L90" s="1098"/>
      <c r="M90" s="1168">
        <f>SUMIFS('A5 Cash'!$N:$N,'A5 Cash'!$A:$A,Table!$A$5,'A5 Cash'!$C:$C,'BFU A5'!$A90,'A5 Cash'!$R:$R,"4")-SUMIFS('A5 Banque'!$N:$N,'A5 Banque'!$A:$A,Table!$A$5,'A5 Banque'!$C:$C,'BFU A5'!$A90,'A5 Banque'!$R:$R,"4")</f>
        <v>0</v>
      </c>
      <c r="N90" s="1099">
        <f t="shared" si="19"/>
        <v>0</v>
      </c>
      <c r="P90" s="1098">
        <f t="shared" si="20"/>
        <v>0</v>
      </c>
      <c r="Q90" s="1117">
        <f t="shared" si="20"/>
        <v>0</v>
      </c>
      <c r="R90" s="1099">
        <f t="shared" si="14"/>
        <v>0</v>
      </c>
      <c r="T90" s="1099"/>
      <c r="U90" s="1099">
        <f t="shared" si="21"/>
        <v>0</v>
      </c>
    </row>
    <row r="91" spans="1:21" ht="14.45" customHeight="1">
      <c r="A91" s="979" t="s">
        <v>1656</v>
      </c>
      <c r="B91" s="1080">
        <f>'Budget general'!B94</f>
        <v>0</v>
      </c>
      <c r="C91" s="1098"/>
      <c r="D91" s="1168">
        <f>SUMIFS('A5 Cash'!$N:$N,'A5 Cash'!$A:$A,Table!$A$5,'A5 Cash'!$C:$C,'BFU A5'!$A91,'A5 Cash'!$R:$R,"1")-SUMIFS('A5 Banque'!$N:$N,'A5 Banque'!$A:$A,Table!$A$5,'A5 Banque'!$C:$C,'BFU A5'!A91,'A5 Banque'!$R:$R,"1")</f>
        <v>0</v>
      </c>
      <c r="E91" s="1099">
        <f t="shared" si="16"/>
        <v>0</v>
      </c>
      <c r="F91" s="1098"/>
      <c r="G91" s="1168">
        <f>SUMIFS('A5 Cash'!$N:$N,'A5 Cash'!$A:$A,Table!$A$5,'A5 Cash'!$C:$C,'BFU A5'!$A91,'A5 Cash'!$R:$R,"2")-SUMIFS('A5 Banque'!$N:$N,'A5 Banque'!$A:$A,Table!$A$5,'A5 Banque'!$C:$C,'BFU A5'!$A91,'A5 Banque'!$R:$R,"2")</f>
        <v>0</v>
      </c>
      <c r="H91" s="1099">
        <f t="shared" si="17"/>
        <v>0</v>
      </c>
      <c r="I91" s="1098"/>
      <c r="J91" s="1168">
        <f>SUMIFS('A5 Cash'!$N:$N,'A5 Cash'!$A:$A,Table!$A$5,'A5 Cash'!$C:$C,'BFU A5'!$A91,'A5 Cash'!$R:$R,"3")-SUMIFS('A5 Banque'!$N:$N,'A5 Banque'!$A:$A,Table!$A$5,'A5 Banque'!$C:$C,'BFU A5'!$A91,'A5 Banque'!$R:$R,"3")</f>
        <v>0</v>
      </c>
      <c r="K91" s="1099">
        <f t="shared" si="18"/>
        <v>0</v>
      </c>
      <c r="L91" s="1098"/>
      <c r="M91" s="1168">
        <f>SUMIFS('A5 Cash'!$N:$N,'A5 Cash'!$A:$A,Table!$A$5,'A5 Cash'!$C:$C,'BFU A5'!$A91,'A5 Cash'!$R:$R,"4")-SUMIFS('A5 Banque'!$N:$N,'A5 Banque'!$A:$A,Table!$A$5,'A5 Banque'!$C:$C,'BFU A5'!$A91,'A5 Banque'!$R:$R,"4")</f>
        <v>0</v>
      </c>
      <c r="N91" s="1099">
        <f t="shared" si="19"/>
        <v>0</v>
      </c>
      <c r="P91" s="1098">
        <f t="shared" si="20"/>
        <v>0</v>
      </c>
      <c r="Q91" s="1117">
        <f t="shared" si="20"/>
        <v>0</v>
      </c>
      <c r="R91" s="1099">
        <f t="shared" si="14"/>
        <v>0</v>
      </c>
      <c r="T91" s="1099"/>
      <c r="U91" s="1099">
        <f t="shared" si="21"/>
        <v>0</v>
      </c>
    </row>
    <row r="92" spans="1:21" ht="14.45" customHeight="1">
      <c r="A92" s="979" t="s">
        <v>1657</v>
      </c>
      <c r="B92" s="1080">
        <f>'Budget general'!B95</f>
        <v>0</v>
      </c>
      <c r="C92" s="1098"/>
      <c r="D92" s="1168">
        <f>SUMIFS('A5 Cash'!$N:$N,'A5 Cash'!$A:$A,Table!$A$5,'A5 Cash'!$C:$C,'BFU A5'!$A92,'A5 Cash'!$R:$R,"1")-SUMIFS('A5 Banque'!$N:$N,'A5 Banque'!$A:$A,Table!$A$5,'A5 Banque'!$C:$C,'BFU A5'!A92,'A5 Banque'!$R:$R,"1")</f>
        <v>0</v>
      </c>
      <c r="E92" s="1099">
        <f t="shared" si="16"/>
        <v>0</v>
      </c>
      <c r="F92" s="1098"/>
      <c r="G92" s="1168">
        <f>SUMIFS('A5 Cash'!$N:$N,'A5 Cash'!$A:$A,Table!$A$5,'A5 Cash'!$C:$C,'BFU A5'!$A92,'A5 Cash'!$R:$R,"2")-SUMIFS('A5 Banque'!$N:$N,'A5 Banque'!$A:$A,Table!$A$5,'A5 Banque'!$C:$C,'BFU A5'!$A92,'A5 Banque'!$R:$R,"2")</f>
        <v>0</v>
      </c>
      <c r="H92" s="1099">
        <f t="shared" si="17"/>
        <v>0</v>
      </c>
      <c r="I92" s="1098"/>
      <c r="J92" s="1168">
        <f>SUMIFS('A5 Cash'!$N:$N,'A5 Cash'!$A:$A,Table!$A$5,'A5 Cash'!$C:$C,'BFU A5'!$A92,'A5 Cash'!$R:$R,"3")-SUMIFS('A5 Banque'!$N:$N,'A5 Banque'!$A:$A,Table!$A$5,'A5 Banque'!$C:$C,'BFU A5'!$A92,'A5 Banque'!$R:$R,"3")</f>
        <v>0</v>
      </c>
      <c r="K92" s="1099">
        <f t="shared" si="18"/>
        <v>0</v>
      </c>
      <c r="L92" s="1098"/>
      <c r="M92" s="1168">
        <f>SUMIFS('A5 Cash'!$N:$N,'A5 Cash'!$A:$A,Table!$A$5,'A5 Cash'!$C:$C,'BFU A5'!$A92,'A5 Cash'!$R:$R,"4")-SUMIFS('A5 Banque'!$N:$N,'A5 Banque'!$A:$A,Table!$A$5,'A5 Banque'!$C:$C,'BFU A5'!$A92,'A5 Banque'!$R:$R,"4")</f>
        <v>0</v>
      </c>
      <c r="N92" s="1099">
        <f t="shared" si="19"/>
        <v>0</v>
      </c>
      <c r="P92" s="1098">
        <f t="shared" si="20"/>
        <v>0</v>
      </c>
      <c r="Q92" s="1117">
        <f t="shared" si="20"/>
        <v>0</v>
      </c>
      <c r="R92" s="1099">
        <f t="shared" si="14"/>
        <v>0</v>
      </c>
      <c r="T92" s="1099"/>
      <c r="U92" s="1099">
        <f t="shared" si="21"/>
        <v>0</v>
      </c>
    </row>
    <row r="93" spans="1:21" ht="14.45" customHeight="1">
      <c r="A93" s="979" t="s">
        <v>1658</v>
      </c>
      <c r="B93" s="1081">
        <f>'Budget general'!B96</f>
        <v>0</v>
      </c>
      <c r="C93" s="1100"/>
      <c r="D93" s="1165">
        <f>SUMIFS('A5 Cash'!$N:$N,'A5 Cash'!$A:$A,Table!$A$5,'A5 Cash'!$C:$C,'BFU A5'!$A93,'A5 Cash'!$R:$R,"1")-SUMIFS('A5 Banque'!$N:$N,'A5 Banque'!$A:$A,Table!$A$5,'A5 Banque'!$C:$C,'BFU A5'!A93,'A5 Banque'!$R:$R,"1")</f>
        <v>0</v>
      </c>
      <c r="E93" s="1101">
        <f t="shared" si="16"/>
        <v>0</v>
      </c>
      <c r="F93" s="1100"/>
      <c r="G93" s="1165">
        <f>SUMIFS('A5 Cash'!$N:$N,'A5 Cash'!$A:$A,Table!$A$5,'A5 Cash'!$C:$C,'BFU A5'!$A93,'A5 Cash'!$R:$R,"2")-SUMIFS('A5 Banque'!$N:$N,'A5 Banque'!$A:$A,Table!$A$5,'A5 Banque'!$C:$C,'BFU A5'!$A93,'A5 Banque'!$R:$R,"2")</f>
        <v>0</v>
      </c>
      <c r="H93" s="1101">
        <f t="shared" si="17"/>
        <v>0</v>
      </c>
      <c r="I93" s="1100"/>
      <c r="J93" s="1165">
        <f>SUMIFS('A5 Cash'!$N:$N,'A5 Cash'!$A:$A,Table!$A$5,'A5 Cash'!$C:$C,'BFU A5'!$A93,'A5 Cash'!$R:$R,"3")-SUMIFS('A5 Banque'!$N:$N,'A5 Banque'!$A:$A,Table!$A$5,'A5 Banque'!$C:$C,'BFU A5'!$A93,'A5 Banque'!$R:$R,"3")</f>
        <v>0</v>
      </c>
      <c r="K93" s="1101">
        <f t="shared" si="18"/>
        <v>0</v>
      </c>
      <c r="L93" s="1100"/>
      <c r="M93" s="1165">
        <f>SUMIFS('A5 Cash'!$N:$N,'A5 Cash'!$A:$A,Table!$A$5,'A5 Cash'!$C:$C,'BFU A5'!$A93,'A5 Cash'!$R:$R,"4")-SUMIFS('A5 Banque'!$N:$N,'A5 Banque'!$A:$A,Table!$A$5,'A5 Banque'!$C:$C,'BFU A5'!$A93,'A5 Banque'!$R:$R,"4")</f>
        <v>0</v>
      </c>
      <c r="N93" s="1101">
        <f t="shared" si="19"/>
        <v>0</v>
      </c>
      <c r="P93" s="1100">
        <f t="shared" si="20"/>
        <v>0</v>
      </c>
      <c r="Q93" s="1005">
        <f t="shared" si="20"/>
        <v>0</v>
      </c>
      <c r="R93" s="1101">
        <f t="shared" si="14"/>
        <v>0</v>
      </c>
      <c r="T93" s="1101"/>
      <c r="U93" s="1101">
        <f t="shared" si="21"/>
        <v>0</v>
      </c>
    </row>
    <row r="94" spans="1:21" ht="14.45" customHeight="1">
      <c r="A94" s="979" t="s">
        <v>1659</v>
      </c>
      <c r="B94" s="1080">
        <f>'Budget general'!B97</f>
        <v>0</v>
      </c>
      <c r="C94" s="1098"/>
      <c r="D94" s="1168">
        <f>SUMIFS('A5 Cash'!$N:$N,'A5 Cash'!$A:$A,Table!$A$5,'A5 Cash'!$C:$C,'BFU A5'!$A94,'A5 Cash'!$R:$R,"1")-SUMIFS('A5 Banque'!$N:$N,'A5 Banque'!$A:$A,Table!$A$5,'A5 Banque'!$C:$C,'BFU A5'!A94,'A5 Banque'!$R:$R,"1")</f>
        <v>0</v>
      </c>
      <c r="E94" s="1099">
        <f t="shared" si="16"/>
        <v>0</v>
      </c>
      <c r="F94" s="1098"/>
      <c r="G94" s="1168">
        <f>SUMIFS('A5 Cash'!$N:$N,'A5 Cash'!$A:$A,Table!$A$5,'A5 Cash'!$C:$C,'BFU A5'!$A94,'A5 Cash'!$R:$R,"2")-SUMIFS('A5 Banque'!$N:$N,'A5 Banque'!$A:$A,Table!$A$5,'A5 Banque'!$C:$C,'BFU A5'!$A94,'A5 Banque'!$R:$R,"2")</f>
        <v>0</v>
      </c>
      <c r="H94" s="1099">
        <f t="shared" si="17"/>
        <v>0</v>
      </c>
      <c r="I94" s="1098"/>
      <c r="J94" s="1168">
        <f>SUMIFS('A5 Cash'!$N:$N,'A5 Cash'!$A:$A,Table!$A$5,'A5 Cash'!$C:$C,'BFU A5'!$A94,'A5 Cash'!$R:$R,"3")-SUMIFS('A5 Banque'!$N:$N,'A5 Banque'!$A:$A,Table!$A$5,'A5 Banque'!$C:$C,'BFU A5'!$A94,'A5 Banque'!$R:$R,"3")</f>
        <v>0</v>
      </c>
      <c r="K94" s="1099">
        <f t="shared" si="18"/>
        <v>0</v>
      </c>
      <c r="L94" s="1098"/>
      <c r="M94" s="1168">
        <f>SUMIFS('A5 Cash'!$N:$N,'A5 Cash'!$A:$A,Table!$A$5,'A5 Cash'!$C:$C,'BFU A5'!$A94,'A5 Cash'!$R:$R,"4")-SUMIFS('A5 Banque'!$N:$N,'A5 Banque'!$A:$A,Table!$A$5,'A5 Banque'!$C:$C,'BFU A5'!$A94,'A5 Banque'!$R:$R,"4")</f>
        <v>0</v>
      </c>
      <c r="N94" s="1099">
        <f t="shared" si="19"/>
        <v>0</v>
      </c>
      <c r="P94" s="1098">
        <f t="shared" si="20"/>
        <v>0</v>
      </c>
      <c r="Q94" s="1117">
        <f t="shared" si="20"/>
        <v>0</v>
      </c>
      <c r="R94" s="1099">
        <f t="shared" si="14"/>
        <v>0</v>
      </c>
      <c r="T94" s="1099"/>
      <c r="U94" s="1099">
        <f t="shared" si="21"/>
        <v>0</v>
      </c>
    </row>
    <row r="95" spans="1:21" ht="14.45" customHeight="1">
      <c r="A95" s="979" t="s">
        <v>1660</v>
      </c>
      <c r="B95" s="1080">
        <f>'Budget general'!B98</f>
        <v>0</v>
      </c>
      <c r="C95" s="1098"/>
      <c r="D95" s="1168">
        <f>SUMIFS('A5 Cash'!$N:$N,'A5 Cash'!$A:$A,Table!$A$5,'A5 Cash'!$C:$C,'BFU A5'!$A95,'A5 Cash'!$R:$R,"1")-SUMIFS('A5 Banque'!$N:$N,'A5 Banque'!$A:$A,Table!$A$5,'A5 Banque'!$C:$C,'BFU A5'!A95,'A5 Banque'!$R:$R,"1")</f>
        <v>0</v>
      </c>
      <c r="E95" s="1099">
        <f t="shared" si="16"/>
        <v>0</v>
      </c>
      <c r="F95" s="1098"/>
      <c r="G95" s="1168">
        <f>SUMIFS('A5 Cash'!$N:$N,'A5 Cash'!$A:$A,Table!$A$5,'A5 Cash'!$C:$C,'BFU A5'!$A95,'A5 Cash'!$R:$R,"2")-SUMIFS('A5 Banque'!$N:$N,'A5 Banque'!$A:$A,Table!$A$5,'A5 Banque'!$C:$C,'BFU A5'!$A95,'A5 Banque'!$R:$R,"2")</f>
        <v>0</v>
      </c>
      <c r="H95" s="1099">
        <f t="shared" si="17"/>
        <v>0</v>
      </c>
      <c r="I95" s="1098"/>
      <c r="J95" s="1168">
        <f>SUMIFS('A5 Cash'!$N:$N,'A5 Cash'!$A:$A,Table!$A$5,'A5 Cash'!$C:$C,'BFU A5'!$A95,'A5 Cash'!$R:$R,"3")-SUMIFS('A5 Banque'!$N:$N,'A5 Banque'!$A:$A,Table!$A$5,'A5 Banque'!$C:$C,'BFU A5'!$A95,'A5 Banque'!$R:$R,"3")</f>
        <v>0</v>
      </c>
      <c r="K95" s="1099">
        <f t="shared" si="18"/>
        <v>0</v>
      </c>
      <c r="L95" s="1098"/>
      <c r="M95" s="1168">
        <f>SUMIFS('A5 Cash'!$N:$N,'A5 Cash'!$A:$A,Table!$A$5,'A5 Cash'!$C:$C,'BFU A5'!$A95,'A5 Cash'!$R:$R,"4")-SUMIFS('A5 Banque'!$N:$N,'A5 Banque'!$A:$A,Table!$A$5,'A5 Banque'!$C:$C,'BFU A5'!$A95,'A5 Banque'!$R:$R,"4")</f>
        <v>0</v>
      </c>
      <c r="N95" s="1099">
        <f t="shared" si="19"/>
        <v>0</v>
      </c>
      <c r="P95" s="1098">
        <f t="shared" si="20"/>
        <v>0</v>
      </c>
      <c r="Q95" s="1117">
        <f t="shared" si="20"/>
        <v>0</v>
      </c>
      <c r="R95" s="1099">
        <f t="shared" si="14"/>
        <v>0</v>
      </c>
      <c r="T95" s="1099"/>
      <c r="U95" s="1099">
        <f t="shared" si="21"/>
        <v>0</v>
      </c>
    </row>
    <row r="96" spans="1:21" ht="14.45" customHeight="1">
      <c r="A96" s="979" t="s">
        <v>1661</v>
      </c>
      <c r="B96" s="1080">
        <f>'Budget general'!B99</f>
        <v>0</v>
      </c>
      <c r="C96" s="1098"/>
      <c r="D96" s="1168">
        <f>SUMIFS('A5 Cash'!$N:$N,'A5 Cash'!$A:$A,Table!$A$5,'A5 Cash'!$C:$C,'BFU A5'!$A96,'A5 Cash'!$R:$R,"1")-SUMIFS('A5 Banque'!$N:$N,'A5 Banque'!$A:$A,Table!$A$5,'A5 Banque'!$C:$C,'BFU A5'!A96,'A5 Banque'!$R:$R,"1")</f>
        <v>0</v>
      </c>
      <c r="E96" s="1099">
        <f t="shared" si="16"/>
        <v>0</v>
      </c>
      <c r="F96" s="1098"/>
      <c r="G96" s="1168">
        <f>SUMIFS('A5 Cash'!$N:$N,'A5 Cash'!$A:$A,Table!$A$5,'A5 Cash'!$C:$C,'BFU A5'!$A96,'A5 Cash'!$R:$R,"2")-SUMIFS('A5 Banque'!$N:$N,'A5 Banque'!$A:$A,Table!$A$5,'A5 Banque'!$C:$C,'BFU A5'!$A96,'A5 Banque'!$R:$R,"2")</f>
        <v>0</v>
      </c>
      <c r="H96" s="1099">
        <f t="shared" si="17"/>
        <v>0</v>
      </c>
      <c r="I96" s="1098"/>
      <c r="J96" s="1168">
        <f>SUMIFS('A5 Cash'!$N:$N,'A5 Cash'!$A:$A,Table!$A$5,'A5 Cash'!$C:$C,'BFU A5'!$A96,'A5 Cash'!$R:$R,"3")-SUMIFS('A5 Banque'!$N:$N,'A5 Banque'!$A:$A,Table!$A$5,'A5 Banque'!$C:$C,'BFU A5'!$A96,'A5 Banque'!$R:$R,"3")</f>
        <v>0</v>
      </c>
      <c r="K96" s="1099">
        <f t="shared" si="18"/>
        <v>0</v>
      </c>
      <c r="L96" s="1098"/>
      <c r="M96" s="1168">
        <f>SUMIFS('A5 Cash'!$N:$N,'A5 Cash'!$A:$A,Table!$A$5,'A5 Cash'!$C:$C,'BFU A5'!$A96,'A5 Cash'!$R:$R,"4")-SUMIFS('A5 Banque'!$N:$N,'A5 Banque'!$A:$A,Table!$A$5,'A5 Banque'!$C:$C,'BFU A5'!$A96,'A5 Banque'!$R:$R,"4")</f>
        <v>0</v>
      </c>
      <c r="N96" s="1099">
        <f t="shared" si="19"/>
        <v>0</v>
      </c>
      <c r="P96" s="1098">
        <f t="shared" si="20"/>
        <v>0</v>
      </c>
      <c r="Q96" s="1117">
        <f t="shared" si="20"/>
        <v>0</v>
      </c>
      <c r="R96" s="1099">
        <f t="shared" si="14"/>
        <v>0</v>
      </c>
      <c r="T96" s="1099"/>
      <c r="U96" s="1099">
        <f t="shared" si="21"/>
        <v>0</v>
      </c>
    </row>
    <row r="97" spans="1:21" ht="14.45" customHeight="1">
      <c r="A97" s="979" t="s">
        <v>1662</v>
      </c>
      <c r="B97" s="1080">
        <f>'Budget general'!B100</f>
        <v>0</v>
      </c>
      <c r="C97" s="1098"/>
      <c r="D97" s="1168">
        <f>SUMIFS('A5 Cash'!$N:$N,'A5 Cash'!$A:$A,Table!$A$5,'A5 Cash'!$C:$C,'BFU A5'!$A97,'A5 Cash'!$R:$R,"1")-SUMIFS('A5 Banque'!$N:$N,'A5 Banque'!$A:$A,Table!$A$5,'A5 Banque'!$C:$C,'BFU A5'!A97,'A5 Banque'!$R:$R,"1")</f>
        <v>0</v>
      </c>
      <c r="E97" s="1099">
        <f t="shared" si="16"/>
        <v>0</v>
      </c>
      <c r="F97" s="1098"/>
      <c r="G97" s="1168">
        <f>SUMIFS('A5 Cash'!$N:$N,'A5 Cash'!$A:$A,Table!$A$5,'A5 Cash'!$C:$C,'BFU A5'!$A97,'A5 Cash'!$R:$R,"2")-SUMIFS('A5 Banque'!$N:$N,'A5 Banque'!$A:$A,Table!$A$5,'A5 Banque'!$C:$C,'BFU A5'!$A97,'A5 Banque'!$R:$R,"2")</f>
        <v>0</v>
      </c>
      <c r="H97" s="1099">
        <f t="shared" si="17"/>
        <v>0</v>
      </c>
      <c r="I97" s="1098"/>
      <c r="J97" s="1168">
        <f>SUMIFS('A5 Cash'!$N:$N,'A5 Cash'!$A:$A,Table!$A$5,'A5 Cash'!$C:$C,'BFU A5'!$A97,'A5 Cash'!$R:$R,"3")-SUMIFS('A5 Banque'!$N:$N,'A5 Banque'!$A:$A,Table!$A$5,'A5 Banque'!$C:$C,'BFU A5'!$A97,'A5 Banque'!$R:$R,"3")</f>
        <v>0</v>
      </c>
      <c r="K97" s="1099">
        <f t="shared" si="18"/>
        <v>0</v>
      </c>
      <c r="L97" s="1098"/>
      <c r="M97" s="1168">
        <f>SUMIFS('A5 Cash'!$N:$N,'A5 Cash'!$A:$A,Table!$A$5,'A5 Cash'!$C:$C,'BFU A5'!$A97,'A5 Cash'!$R:$R,"4")-SUMIFS('A5 Banque'!$N:$N,'A5 Banque'!$A:$A,Table!$A$5,'A5 Banque'!$C:$C,'BFU A5'!$A97,'A5 Banque'!$R:$R,"4")</f>
        <v>0</v>
      </c>
      <c r="N97" s="1099">
        <f t="shared" si="19"/>
        <v>0</v>
      </c>
      <c r="P97" s="1098">
        <f t="shared" si="20"/>
        <v>0</v>
      </c>
      <c r="Q97" s="1117">
        <f t="shared" si="20"/>
        <v>0</v>
      </c>
      <c r="R97" s="1099">
        <f t="shared" si="14"/>
        <v>0</v>
      </c>
      <c r="T97" s="1099"/>
      <c r="U97" s="1099">
        <f t="shared" si="21"/>
        <v>0</v>
      </c>
    </row>
    <row r="98" spans="1:21" ht="14.45" customHeight="1">
      <c r="A98" s="979" t="s">
        <v>1663</v>
      </c>
      <c r="B98" s="1080">
        <f>'Budget general'!B101</f>
        <v>0</v>
      </c>
      <c r="C98" s="1098"/>
      <c r="D98" s="1168">
        <f>SUMIFS('A5 Cash'!$N:$N,'A5 Cash'!$A:$A,Table!$A$5,'A5 Cash'!$C:$C,'BFU A5'!$A98,'A5 Cash'!$R:$R,"1")-SUMIFS('A5 Banque'!$N:$N,'A5 Banque'!$A:$A,Table!$A$5,'A5 Banque'!$C:$C,'BFU A5'!A98,'A5 Banque'!$R:$R,"1")</f>
        <v>0</v>
      </c>
      <c r="E98" s="1099">
        <f t="shared" si="16"/>
        <v>0</v>
      </c>
      <c r="F98" s="1098"/>
      <c r="G98" s="1168">
        <f>SUMIFS('A5 Cash'!$N:$N,'A5 Cash'!$A:$A,Table!$A$5,'A5 Cash'!$C:$C,'BFU A5'!$A98,'A5 Cash'!$R:$R,"2")-SUMIFS('A5 Banque'!$N:$N,'A5 Banque'!$A:$A,Table!$A$5,'A5 Banque'!$C:$C,'BFU A5'!$A98,'A5 Banque'!$R:$R,"2")</f>
        <v>0</v>
      </c>
      <c r="H98" s="1099">
        <f t="shared" si="17"/>
        <v>0</v>
      </c>
      <c r="I98" s="1098"/>
      <c r="J98" s="1168">
        <f>SUMIFS('A5 Cash'!$N:$N,'A5 Cash'!$A:$A,Table!$A$5,'A5 Cash'!$C:$C,'BFU A5'!$A98,'A5 Cash'!$R:$R,"3")-SUMIFS('A5 Banque'!$N:$N,'A5 Banque'!$A:$A,Table!$A$5,'A5 Banque'!$C:$C,'BFU A5'!$A98,'A5 Banque'!$R:$R,"3")</f>
        <v>0</v>
      </c>
      <c r="K98" s="1099">
        <f t="shared" si="18"/>
        <v>0</v>
      </c>
      <c r="L98" s="1098"/>
      <c r="M98" s="1168">
        <f>SUMIFS('A5 Cash'!$N:$N,'A5 Cash'!$A:$A,Table!$A$5,'A5 Cash'!$C:$C,'BFU A5'!$A98,'A5 Cash'!$R:$R,"4")-SUMIFS('A5 Banque'!$N:$N,'A5 Banque'!$A:$A,Table!$A$5,'A5 Banque'!$C:$C,'BFU A5'!$A98,'A5 Banque'!$R:$R,"4")</f>
        <v>0</v>
      </c>
      <c r="N98" s="1099">
        <f t="shared" si="19"/>
        <v>0</v>
      </c>
      <c r="P98" s="1098">
        <f t="shared" si="20"/>
        <v>0</v>
      </c>
      <c r="Q98" s="1117">
        <f t="shared" si="20"/>
        <v>0</v>
      </c>
      <c r="R98" s="1099">
        <f t="shared" si="14"/>
        <v>0</v>
      </c>
      <c r="T98" s="1099"/>
      <c r="U98" s="1099">
        <f t="shared" si="21"/>
        <v>0</v>
      </c>
    </row>
    <row r="99" spans="1:21" ht="14.45" customHeight="1">
      <c r="A99" s="979" t="s">
        <v>1664</v>
      </c>
      <c r="B99" s="1081">
        <f>'Budget general'!B102</f>
        <v>0</v>
      </c>
      <c r="C99" s="1102"/>
      <c r="D99" s="1170">
        <f>SUMIFS('A5 Cash'!$N:$N,'A5 Cash'!$A:$A,Table!$A$5,'A5 Cash'!$C:$C,'BFU A5'!$A99,'A5 Cash'!$R:$R,"1")-SUMIFS('A5 Banque'!$N:$N,'A5 Banque'!$A:$A,Table!$A$5,'A5 Banque'!$C:$C,'BFU A5'!A99,'A5 Banque'!$R:$R,"1")</f>
        <v>0</v>
      </c>
      <c r="E99" s="1103">
        <f t="shared" si="16"/>
        <v>0</v>
      </c>
      <c r="F99" s="1102"/>
      <c r="G99" s="1170">
        <f>SUMIFS('A5 Cash'!$N:$N,'A5 Cash'!$A:$A,Table!$A$5,'A5 Cash'!$C:$C,'BFU A5'!$A99,'A5 Cash'!$R:$R,"2")-SUMIFS('A5 Banque'!$N:$N,'A5 Banque'!$A:$A,Table!$A$5,'A5 Banque'!$C:$C,'BFU A5'!$A99,'A5 Banque'!$R:$R,"2")</f>
        <v>0</v>
      </c>
      <c r="H99" s="1103">
        <f t="shared" si="17"/>
        <v>0</v>
      </c>
      <c r="I99" s="1102"/>
      <c r="J99" s="1170">
        <f>SUMIFS('A5 Cash'!$N:$N,'A5 Cash'!$A:$A,Table!$A$5,'A5 Cash'!$C:$C,'BFU A5'!$A99,'A5 Cash'!$R:$R,"3")-SUMIFS('A5 Banque'!$N:$N,'A5 Banque'!$A:$A,Table!$A$5,'A5 Banque'!$C:$C,'BFU A5'!$A99,'A5 Banque'!$R:$R,"3")</f>
        <v>0</v>
      </c>
      <c r="K99" s="1103">
        <f t="shared" si="18"/>
        <v>0</v>
      </c>
      <c r="L99" s="1102"/>
      <c r="M99" s="1170">
        <f>SUMIFS('A5 Cash'!$N:$N,'A5 Cash'!$A:$A,Table!$A$5,'A5 Cash'!$C:$C,'BFU A5'!$A99,'A5 Cash'!$R:$R,"4")-SUMIFS('A5 Banque'!$N:$N,'A5 Banque'!$A:$A,Table!$A$5,'A5 Banque'!$C:$C,'BFU A5'!$A99,'A5 Banque'!$R:$R,"4")</f>
        <v>0</v>
      </c>
      <c r="N99" s="1103">
        <f t="shared" si="19"/>
        <v>0</v>
      </c>
      <c r="P99" s="1102">
        <f t="shared" si="20"/>
        <v>0</v>
      </c>
      <c r="Q99" s="1009">
        <f t="shared" si="20"/>
        <v>0</v>
      </c>
      <c r="R99" s="1103">
        <f t="shared" si="14"/>
        <v>0</v>
      </c>
      <c r="T99" s="1103"/>
      <c r="U99" s="1103">
        <f t="shared" si="21"/>
        <v>0</v>
      </c>
    </row>
    <row r="100" spans="1:21" ht="14.45" customHeight="1">
      <c r="A100" s="979" t="s">
        <v>1665</v>
      </c>
      <c r="B100" s="1080">
        <f>'Budget general'!B103</f>
        <v>0</v>
      </c>
      <c r="C100" s="1110"/>
      <c r="D100" s="1171">
        <f>SUMIFS('A5 Cash'!$N:$N,'A5 Cash'!$A:$A,Table!$A$5,'A5 Cash'!$C:$C,'BFU A5'!$A500,'A5 Cash'!$R:$R,"1")-SUMIFS('A5 Banque'!$N:$N,'A5 Banque'!$A:$A,Table!$A$5,'A5 Banque'!$C:$C,'BFU A5'!A500,'A5 Banque'!$R:$R,"1")</f>
        <v>0</v>
      </c>
      <c r="E100" s="1111">
        <f t="shared" si="16"/>
        <v>0</v>
      </c>
      <c r="F100" s="1110"/>
      <c r="G100" s="1171">
        <f>SUMIFS('A5 Cash'!$N:$N,'A5 Cash'!$A:$A,Table!$A$5,'A5 Cash'!$C:$C,'BFU A5'!$A500,'A5 Cash'!$R:$R,"2")-SUMIFS('A5 Banque'!$N:$N,'A5 Banque'!$A:$A,Table!$A$5,'A5 Banque'!$C:$C,'BFU A5'!$A500,'A5 Banque'!$R:$R,"2")</f>
        <v>0</v>
      </c>
      <c r="H100" s="1111">
        <f t="shared" si="17"/>
        <v>0</v>
      </c>
      <c r="I100" s="1110"/>
      <c r="J100" s="1171">
        <f>SUMIFS('A5 Cash'!$N:$N,'A5 Cash'!$A:$A,Table!$A$5,'A5 Cash'!$C:$C,'BFU A5'!$A500,'A5 Cash'!$R:$R,"3")-SUMIFS('A5 Banque'!$N:$N,'A5 Banque'!$A:$A,Table!$A$5,'A5 Banque'!$C:$C,'BFU A5'!$A500,'A5 Banque'!$R:$R,"3")</f>
        <v>0</v>
      </c>
      <c r="K100" s="1111">
        <f t="shared" si="18"/>
        <v>0</v>
      </c>
      <c r="L100" s="1110"/>
      <c r="M100" s="1171">
        <f>SUMIFS('A5 Cash'!$N:$N,'A5 Cash'!$A:$A,Table!$A$5,'A5 Cash'!$C:$C,'BFU A5'!$A500,'A5 Cash'!$R:$R,"4")-SUMIFS('A5 Banque'!$N:$N,'A5 Banque'!$A:$A,Table!$A$5,'A5 Banque'!$C:$C,'BFU A5'!$A500,'A5 Banque'!$R:$R,"4")</f>
        <v>0</v>
      </c>
      <c r="N100" s="1111">
        <f t="shared" si="19"/>
        <v>0</v>
      </c>
      <c r="P100" s="1110">
        <f t="shared" si="20"/>
        <v>0</v>
      </c>
      <c r="Q100" s="1117">
        <f t="shared" si="20"/>
        <v>0</v>
      </c>
      <c r="R100" s="1111">
        <f t="shared" si="14"/>
        <v>0</v>
      </c>
      <c r="T100" s="1111"/>
      <c r="U100" s="1111">
        <f t="shared" si="21"/>
        <v>0</v>
      </c>
    </row>
    <row r="101" spans="1:21" ht="14.45" customHeight="1">
      <c r="A101" s="979" t="s">
        <v>1666</v>
      </c>
      <c r="B101" s="1082">
        <f>'Budget general'!B104</f>
        <v>0</v>
      </c>
      <c r="C101" s="1114"/>
      <c r="D101" s="1172">
        <f>SUMIFS('A5 Cash'!$N:$N,'A5 Cash'!$A:$A,Table!$A$5,'A5 Cash'!$C:$C,'BFU A5'!$A501,'A5 Cash'!$R:$R,"1")-SUMIFS('A5 Banque'!$N:$N,'A5 Banque'!$A:$A,Table!$A$5,'A5 Banque'!$C:$C,'BFU A5'!A501,'A5 Banque'!$R:$R,"1")</f>
        <v>0</v>
      </c>
      <c r="E101" s="1113">
        <f t="shared" si="16"/>
        <v>0</v>
      </c>
      <c r="F101" s="1114"/>
      <c r="G101" s="1172">
        <f>SUMIFS('A5 Cash'!$N:$N,'A5 Cash'!$A:$A,Table!$A$5,'A5 Cash'!$C:$C,'BFU A5'!$A501,'A5 Cash'!$R:$R,"2")-SUMIFS('A5 Banque'!$N:$N,'A5 Banque'!$A:$A,Table!$A$5,'A5 Banque'!$C:$C,'BFU A5'!$A501,'A5 Banque'!$R:$R,"2")</f>
        <v>0</v>
      </c>
      <c r="H101" s="1113">
        <f t="shared" si="17"/>
        <v>0</v>
      </c>
      <c r="I101" s="1114"/>
      <c r="J101" s="1172">
        <f>SUMIFS('A5 Cash'!$N:$N,'A5 Cash'!$A:$A,Table!$A$5,'A5 Cash'!$C:$C,'BFU A5'!$A501,'A5 Cash'!$R:$R,"3")-SUMIFS('A5 Banque'!$N:$N,'A5 Banque'!$A:$A,Table!$A$5,'A5 Banque'!$C:$C,'BFU A5'!$A501,'A5 Banque'!$R:$R,"3")</f>
        <v>0</v>
      </c>
      <c r="K101" s="1113">
        <f t="shared" si="18"/>
        <v>0</v>
      </c>
      <c r="L101" s="1114"/>
      <c r="M101" s="1172">
        <f>SUMIFS('A5 Cash'!$N:$N,'A5 Cash'!$A:$A,Table!$A$5,'A5 Cash'!$C:$C,'BFU A5'!$A501,'A5 Cash'!$R:$R,"4")-SUMIFS('A5 Banque'!$N:$N,'A5 Banque'!$A:$A,Table!$A$5,'A5 Banque'!$C:$C,'BFU A5'!$A501,'A5 Banque'!$R:$R,"4")</f>
        <v>0</v>
      </c>
      <c r="N101" s="1113">
        <f t="shared" si="19"/>
        <v>0</v>
      </c>
      <c r="P101" s="1114">
        <f t="shared" si="20"/>
        <v>0</v>
      </c>
      <c r="Q101" s="1117">
        <f t="shared" si="20"/>
        <v>0</v>
      </c>
      <c r="R101" s="1113">
        <f t="shared" si="14"/>
        <v>0</v>
      </c>
      <c r="T101" s="1113"/>
      <c r="U101" s="1113">
        <f t="shared" si="21"/>
        <v>0</v>
      </c>
    </row>
    <row r="102" spans="1:21" ht="14.45" customHeight="1">
      <c r="A102" s="979" t="s">
        <v>1667</v>
      </c>
      <c r="B102" s="1082">
        <f>'Budget general'!B105</f>
        <v>0</v>
      </c>
      <c r="C102" s="1098"/>
      <c r="D102" s="1168">
        <f>SUMIFS('A5 Cash'!$N:$N,'A5 Cash'!$A:$A,Table!$A$5,'A5 Cash'!$C:$C,'BFU A5'!$A502,'A5 Cash'!$R:$R,"1")-SUMIFS('A5 Banque'!$N:$N,'A5 Banque'!$A:$A,Table!$A$5,'A5 Banque'!$C:$C,'BFU A5'!A502,'A5 Banque'!$R:$R,"1")</f>
        <v>0</v>
      </c>
      <c r="E102" s="1099">
        <f t="shared" si="16"/>
        <v>0</v>
      </c>
      <c r="F102" s="1098"/>
      <c r="G102" s="1168">
        <f>SUMIFS('A5 Cash'!$N:$N,'A5 Cash'!$A:$A,Table!$A$5,'A5 Cash'!$C:$C,'BFU A5'!$A502,'A5 Cash'!$R:$R,"2")-SUMIFS('A5 Banque'!$N:$N,'A5 Banque'!$A:$A,Table!$A$5,'A5 Banque'!$C:$C,'BFU A5'!$A502,'A5 Banque'!$R:$R,"2")</f>
        <v>0</v>
      </c>
      <c r="H102" s="1099">
        <f t="shared" si="17"/>
        <v>0</v>
      </c>
      <c r="I102" s="1098"/>
      <c r="J102" s="1168">
        <f>SUMIFS('A5 Cash'!$N:$N,'A5 Cash'!$A:$A,Table!$A$5,'A5 Cash'!$C:$C,'BFU A5'!$A502,'A5 Cash'!$R:$R,"3")-SUMIFS('A5 Banque'!$N:$N,'A5 Banque'!$A:$A,Table!$A$5,'A5 Banque'!$C:$C,'BFU A5'!$A502,'A5 Banque'!$R:$R,"3")</f>
        <v>0</v>
      </c>
      <c r="K102" s="1099">
        <f t="shared" si="18"/>
        <v>0</v>
      </c>
      <c r="L102" s="1098"/>
      <c r="M102" s="1168">
        <f>SUMIFS('A5 Cash'!$N:$N,'A5 Cash'!$A:$A,Table!$A$5,'A5 Cash'!$C:$C,'BFU A5'!$A502,'A5 Cash'!$R:$R,"4")-SUMIFS('A5 Banque'!$N:$N,'A5 Banque'!$A:$A,Table!$A$5,'A5 Banque'!$C:$C,'BFU A5'!$A502,'A5 Banque'!$R:$R,"4")</f>
        <v>0</v>
      </c>
      <c r="N102" s="1099">
        <f t="shared" si="19"/>
        <v>0</v>
      </c>
      <c r="P102" s="1098">
        <f t="shared" si="20"/>
        <v>0</v>
      </c>
      <c r="Q102" s="1117">
        <f t="shared" si="20"/>
        <v>0</v>
      </c>
      <c r="R102" s="1099">
        <f t="shared" si="14"/>
        <v>0</v>
      </c>
      <c r="T102" s="1099"/>
      <c r="U102" s="1099">
        <f t="shared" si="21"/>
        <v>0</v>
      </c>
    </row>
    <row r="103" spans="1:21" ht="14.45" customHeight="1">
      <c r="A103" s="979" t="s">
        <v>1668</v>
      </c>
      <c r="B103" s="1082">
        <f>'Budget general'!B106</f>
        <v>0</v>
      </c>
      <c r="C103" s="1098"/>
      <c r="D103" s="1168">
        <f>SUMIFS('A5 Cash'!$N:$N,'A5 Cash'!$A:$A,Table!$A$5,'A5 Cash'!$C:$C,'BFU A5'!$A503,'A5 Cash'!$R:$R,"1")-SUMIFS('A5 Banque'!$N:$N,'A5 Banque'!$A:$A,Table!$A$5,'A5 Banque'!$C:$C,'BFU A5'!A503,'A5 Banque'!$R:$R,"1")</f>
        <v>0</v>
      </c>
      <c r="E103" s="1099">
        <f t="shared" si="16"/>
        <v>0</v>
      </c>
      <c r="F103" s="1098"/>
      <c r="G103" s="1168">
        <f>SUMIFS('A5 Cash'!$N:$N,'A5 Cash'!$A:$A,Table!$A$5,'A5 Cash'!$C:$C,'BFU A5'!$A503,'A5 Cash'!$R:$R,"2")-SUMIFS('A5 Banque'!$N:$N,'A5 Banque'!$A:$A,Table!$A$5,'A5 Banque'!$C:$C,'BFU A5'!$A503,'A5 Banque'!$R:$R,"2")</f>
        <v>0</v>
      </c>
      <c r="H103" s="1099">
        <f t="shared" si="17"/>
        <v>0</v>
      </c>
      <c r="I103" s="1098"/>
      <c r="J103" s="1168">
        <f>SUMIFS('A5 Cash'!$N:$N,'A5 Cash'!$A:$A,Table!$A$5,'A5 Cash'!$C:$C,'BFU A5'!$A503,'A5 Cash'!$R:$R,"3")-SUMIFS('A5 Banque'!$N:$N,'A5 Banque'!$A:$A,Table!$A$5,'A5 Banque'!$C:$C,'BFU A5'!$A503,'A5 Banque'!$R:$R,"3")</f>
        <v>0</v>
      </c>
      <c r="K103" s="1099">
        <f t="shared" si="18"/>
        <v>0</v>
      </c>
      <c r="L103" s="1098"/>
      <c r="M103" s="1168">
        <f>SUMIFS('A5 Cash'!$N:$N,'A5 Cash'!$A:$A,Table!$A$5,'A5 Cash'!$C:$C,'BFU A5'!$A503,'A5 Cash'!$R:$R,"4")-SUMIFS('A5 Banque'!$N:$N,'A5 Banque'!$A:$A,Table!$A$5,'A5 Banque'!$C:$C,'BFU A5'!$A503,'A5 Banque'!$R:$R,"4")</f>
        <v>0</v>
      </c>
      <c r="N103" s="1099">
        <f t="shared" si="19"/>
        <v>0</v>
      </c>
      <c r="P103" s="1098">
        <f t="shared" si="20"/>
        <v>0</v>
      </c>
      <c r="Q103" s="1117">
        <f t="shared" si="20"/>
        <v>0</v>
      </c>
      <c r="R103" s="1099">
        <f t="shared" si="14"/>
        <v>0</v>
      </c>
      <c r="T103" s="1099"/>
      <c r="U103" s="1099">
        <f t="shared" si="21"/>
        <v>0</v>
      </c>
    </row>
    <row r="104" spans="1:21" ht="14.45" customHeight="1" thickBot="1">
      <c r="A104" s="979" t="s">
        <v>1669</v>
      </c>
      <c r="B104" s="1082">
        <f>'Budget general'!B107</f>
        <v>0</v>
      </c>
      <c r="C104" s="1098"/>
      <c r="D104" s="1168">
        <f>SUMIFS('A5 Cash'!$N:$N,'A5 Cash'!$A:$A,Table!$A$5,'A5 Cash'!$C:$C,'BFU A5'!$A504,'A5 Cash'!$R:$R,"1")-SUMIFS('A5 Banque'!$N:$N,'A5 Banque'!$A:$A,Table!$A$5,'A5 Banque'!$C:$C,'BFU A5'!A504,'A5 Banque'!$R:$R,"1")</f>
        <v>0</v>
      </c>
      <c r="E104" s="1099">
        <f t="shared" si="16"/>
        <v>0</v>
      </c>
      <c r="F104" s="1098"/>
      <c r="G104" s="1168">
        <f>SUMIFS('A5 Cash'!$N:$N,'A5 Cash'!$A:$A,Table!$A$5,'A5 Cash'!$C:$C,'BFU A5'!$A504,'A5 Cash'!$R:$R,"2")-SUMIFS('A5 Banque'!$N:$N,'A5 Banque'!$A:$A,Table!$A$5,'A5 Banque'!$C:$C,'BFU A5'!$A504,'A5 Banque'!$R:$R,"2")</f>
        <v>0</v>
      </c>
      <c r="H104" s="1099">
        <f t="shared" si="17"/>
        <v>0</v>
      </c>
      <c r="I104" s="1098"/>
      <c r="J104" s="1168">
        <f>SUMIFS('A5 Cash'!$N:$N,'A5 Cash'!$A:$A,Table!$A$5,'A5 Cash'!$C:$C,'BFU A5'!$A504,'A5 Cash'!$R:$R,"3")-SUMIFS('A5 Banque'!$N:$N,'A5 Banque'!$A:$A,Table!$A$5,'A5 Banque'!$C:$C,'BFU A5'!$A504,'A5 Banque'!$R:$R,"3")</f>
        <v>0</v>
      </c>
      <c r="K104" s="1099">
        <f t="shared" si="18"/>
        <v>0</v>
      </c>
      <c r="L104" s="1098"/>
      <c r="M104" s="1168">
        <f>SUMIFS('A5 Cash'!$N:$N,'A5 Cash'!$A:$A,Table!$A$5,'A5 Cash'!$C:$C,'BFU A5'!$A504,'A5 Cash'!$R:$R,"4")-SUMIFS('A5 Banque'!$N:$N,'A5 Banque'!$A:$A,Table!$A$5,'A5 Banque'!$C:$C,'BFU A5'!$A504,'A5 Banque'!$R:$R,"4")</f>
        <v>0</v>
      </c>
      <c r="N104" s="1099">
        <f t="shared" si="19"/>
        <v>0</v>
      </c>
      <c r="P104" s="1098">
        <f t="shared" si="20"/>
        <v>0</v>
      </c>
      <c r="Q104" s="1117">
        <f t="shared" si="20"/>
        <v>0</v>
      </c>
      <c r="R104" s="1099">
        <f t="shared" si="14"/>
        <v>0</v>
      </c>
      <c r="T104" s="1099"/>
      <c r="U104" s="1099">
        <f t="shared" si="21"/>
        <v>0</v>
      </c>
    </row>
    <row r="105" spans="1:21" ht="14.45" customHeight="1" thickBot="1">
      <c r="B105" s="1072" t="s">
        <v>1566</v>
      </c>
      <c r="C105" s="1166">
        <f>C80+C55+C30+C5</f>
        <v>0</v>
      </c>
      <c r="D105" s="1166">
        <f>D80+D55+D30+D5</f>
        <v>0</v>
      </c>
      <c r="E105" s="1115">
        <f t="shared" si="16"/>
        <v>0</v>
      </c>
      <c r="F105" s="1166">
        <f>F80+F55+F30+F5</f>
        <v>0</v>
      </c>
      <c r="G105" s="1166">
        <f>G80+G55+G30+G5</f>
        <v>0</v>
      </c>
      <c r="H105" s="1115">
        <f t="shared" si="17"/>
        <v>0</v>
      </c>
      <c r="I105" s="1166">
        <f>I80+I55+I30+I5</f>
        <v>0</v>
      </c>
      <c r="J105" s="1166">
        <f>J80+J55+J30+J5</f>
        <v>0</v>
      </c>
      <c r="K105" s="1115">
        <f t="shared" si="18"/>
        <v>0</v>
      </c>
      <c r="L105" s="1166">
        <f>L80+L55+L30+L5</f>
        <v>0</v>
      </c>
      <c r="M105" s="1166">
        <f>M80+M55+M30+M5</f>
        <v>0</v>
      </c>
      <c r="N105" s="1115">
        <f t="shared" si="19"/>
        <v>0</v>
      </c>
      <c r="P105" s="1072">
        <f>P80+P55+P30+P5</f>
        <v>0</v>
      </c>
      <c r="Q105" s="1072">
        <f>Q80+Q55+Q30+Q5</f>
        <v>0</v>
      </c>
      <c r="R105" s="1115">
        <f>P105-Q105</f>
        <v>0</v>
      </c>
      <c r="T105" s="1115"/>
      <c r="U105" s="1115">
        <f>U80+U55+U30+U5</f>
        <v>0</v>
      </c>
    </row>
    <row r="106" spans="1:21" ht="14.45" customHeight="1" thickBot="1">
      <c r="B106" s="1026"/>
      <c r="C106" s="1027"/>
      <c r="D106" s="1027"/>
      <c r="E106" s="1027"/>
      <c r="F106" s="1027"/>
      <c r="G106" s="1027"/>
      <c r="H106" s="1027"/>
      <c r="I106" s="1027"/>
      <c r="J106" s="1027"/>
      <c r="K106" s="1027"/>
      <c r="L106" s="1027"/>
      <c r="M106" s="1027"/>
      <c r="N106" s="1027"/>
    </row>
    <row r="107" spans="1:21" ht="14.45" customHeight="1" thickBot="1">
      <c r="B107" s="1074" t="s">
        <v>1567</v>
      </c>
      <c r="C107" s="1071">
        <f>SUM(C108:C114)</f>
        <v>0</v>
      </c>
      <c r="D107" s="1071">
        <f>SUM(D108:D114)</f>
        <v>0</v>
      </c>
      <c r="E107" s="1095">
        <f t="shared" ref="E107" si="22">C107-D107</f>
        <v>0</v>
      </c>
      <c r="F107" s="1071">
        <f>SUM(F108:F114)</f>
        <v>0</v>
      </c>
      <c r="G107" s="1071">
        <f>SUM(G108:G114)</f>
        <v>0</v>
      </c>
      <c r="H107" s="1095">
        <f t="shared" ref="H107:H126" si="23">F107-G107</f>
        <v>0</v>
      </c>
      <c r="I107" s="1071">
        <f>SUM(I108:I114)</f>
        <v>0</v>
      </c>
      <c r="J107" s="1071">
        <f>SUM(J108:J114)</f>
        <v>0</v>
      </c>
      <c r="K107" s="1095">
        <f t="shared" ref="K107:K126" si="24">I107-J107</f>
        <v>0</v>
      </c>
      <c r="L107" s="1071">
        <f>SUM(L108:L114)</f>
        <v>0</v>
      </c>
      <c r="M107" s="1071">
        <f>SUM(M108:M114)</f>
        <v>0</v>
      </c>
      <c r="N107" s="1095">
        <f t="shared" ref="N107:N126" si="25">L107-M107</f>
        <v>0</v>
      </c>
      <c r="P107" s="1074">
        <f>SUM(P108:P114)</f>
        <v>0</v>
      </c>
      <c r="Q107" s="1074">
        <f>SUM(Q108:Q114)</f>
        <v>0</v>
      </c>
      <c r="R107" s="1137">
        <f>P107-Q107</f>
        <v>0</v>
      </c>
      <c r="T107" s="1137"/>
      <c r="U107" s="1137">
        <f>SUM(U108:U114)</f>
        <v>0</v>
      </c>
    </row>
    <row r="108" spans="1:21" ht="14.45" customHeight="1">
      <c r="A108" s="979" t="s">
        <v>1670</v>
      </c>
      <c r="B108" s="1122">
        <f>'Budget general'!B111</f>
        <v>0</v>
      </c>
      <c r="C108" s="1138"/>
      <c r="D108" s="1168">
        <f>SUMIFS('A5 Cash'!$N:$N,'A5 Cash'!$A:$A,Table!$A$5,'A5 Cash'!$C:$C,'BFU A5'!$A508,'A5 Cash'!$R:$R,"1")-SUMIFS('A5 Banque'!$N:$N,'A5 Banque'!$A:$A,Table!$A$5,'A5 Banque'!$C:$C,'BFU A5'!A508,'A5 Banque'!$R:$R,"1")</f>
        <v>0</v>
      </c>
      <c r="E108" s="1139">
        <f t="shared" si="16"/>
        <v>0</v>
      </c>
      <c r="F108" s="1138"/>
      <c r="G108" s="1168">
        <f>SUMIFS('A5 Cash'!$N:$N,'A5 Cash'!$A:$A,Table!$A$5,'A5 Cash'!$C:$C,'BFU A5'!$A508,'A5 Cash'!$R:$R,"2")-SUMIFS('A5 Banque'!$N:$N,'A5 Banque'!$A:$A,Table!$A$5,'A5 Banque'!$C:$C,'BFU A5'!$A508,'A5 Banque'!$R:$R,"2")</f>
        <v>0</v>
      </c>
      <c r="H108" s="1139">
        <f t="shared" si="23"/>
        <v>0</v>
      </c>
      <c r="I108" s="1138"/>
      <c r="J108" s="1168">
        <f>SUMIFS('A5 Cash'!$N:$N,'A5 Cash'!$A:$A,Table!$A$5,'A5 Cash'!$C:$C,'BFU A5'!$A508,'A5 Cash'!$R:$R,"3")-SUMIFS('A5 Banque'!$N:$N,'A5 Banque'!$A:$A,Table!$A$5,'A5 Banque'!$C:$C,'BFU A5'!$A508,'A5 Banque'!$R:$R,"3")</f>
        <v>0</v>
      </c>
      <c r="K108" s="1139">
        <f t="shared" si="24"/>
        <v>0</v>
      </c>
      <c r="L108" s="1138"/>
      <c r="M108" s="1168">
        <f>SUMIFS('A5 Cash'!$N:$N,'A5 Cash'!$A:$A,Table!$A$5,'A5 Cash'!$C:$C,'BFU A5'!$A508,'A5 Cash'!$R:$R,"4")-SUMIFS('A5 Banque'!$N:$N,'A5 Banque'!$A:$A,Table!$A$5,'A5 Banque'!$C:$C,'BFU A5'!$A508,'A5 Banque'!$R:$R,"4")</f>
        <v>0</v>
      </c>
      <c r="N108" s="1139">
        <f t="shared" si="25"/>
        <v>0</v>
      </c>
      <c r="P108" s="1138">
        <f>C108+F108+I108+L108</f>
        <v>0</v>
      </c>
      <c r="Q108" s="1119">
        <f>D108+G108+J108+M108</f>
        <v>0</v>
      </c>
      <c r="R108" s="1139">
        <f>P108-Q108</f>
        <v>0</v>
      </c>
      <c r="T108" s="1139"/>
      <c r="U108" s="1113">
        <f t="shared" ref="U108:U125" si="26">Q108-T108</f>
        <v>0</v>
      </c>
    </row>
    <row r="109" spans="1:21" ht="14.45" customHeight="1">
      <c r="A109" s="979" t="s">
        <v>1671</v>
      </c>
      <c r="B109" s="1123">
        <f>'Budget general'!B112</f>
        <v>0</v>
      </c>
      <c r="C109" s="1140"/>
      <c r="D109" s="1168">
        <f>SUMIFS('A5 Cash'!$N:$N,'A5 Cash'!$A:$A,Table!$A$5,'A5 Cash'!$C:$C,'BFU A5'!$A509,'A5 Cash'!$R:$R,"1")-SUMIFS('A5 Banque'!$N:$N,'A5 Banque'!$A:$A,Table!$A$5,'A5 Banque'!$C:$C,'BFU A5'!A509,'A5 Banque'!$R:$R,"1")</f>
        <v>0</v>
      </c>
      <c r="E109" s="1038">
        <f t="shared" si="16"/>
        <v>0</v>
      </c>
      <c r="F109" s="1140"/>
      <c r="G109" s="1168">
        <f>SUMIFS('A5 Cash'!$N:$N,'A5 Cash'!$A:$A,Table!$A$5,'A5 Cash'!$C:$C,'BFU A5'!$A509,'A5 Cash'!$R:$R,"2")-SUMIFS('A5 Banque'!$N:$N,'A5 Banque'!$A:$A,Table!$A$5,'A5 Banque'!$C:$C,'BFU A5'!$A509,'A5 Banque'!$R:$R,"2")</f>
        <v>0</v>
      </c>
      <c r="H109" s="1038">
        <f t="shared" si="23"/>
        <v>0</v>
      </c>
      <c r="I109" s="1140"/>
      <c r="J109" s="1168">
        <f>SUMIFS('A5 Cash'!$N:$N,'A5 Cash'!$A:$A,Table!$A$5,'A5 Cash'!$C:$C,'BFU A5'!$A509,'A5 Cash'!$R:$R,"3")-SUMIFS('A5 Banque'!$N:$N,'A5 Banque'!$A:$A,Table!$A$5,'A5 Banque'!$C:$C,'BFU A5'!$A509,'A5 Banque'!$R:$R,"3")</f>
        <v>0</v>
      </c>
      <c r="K109" s="1038">
        <f t="shared" si="24"/>
        <v>0</v>
      </c>
      <c r="L109" s="1140"/>
      <c r="M109" s="1168">
        <f>SUMIFS('A5 Cash'!$N:$N,'A5 Cash'!$A:$A,Table!$A$5,'A5 Cash'!$C:$C,'BFU A5'!$A509,'A5 Cash'!$R:$R,"4")-SUMIFS('A5 Banque'!$N:$N,'A5 Banque'!$A:$A,Table!$A$5,'A5 Banque'!$C:$C,'BFU A5'!$A509,'A5 Banque'!$R:$R,"4")</f>
        <v>0</v>
      </c>
      <c r="N109" s="1038">
        <f t="shared" si="25"/>
        <v>0</v>
      </c>
      <c r="P109" s="1140">
        <f t="shared" ref="P109:Q114" si="27">C109+F109+I109+L109</f>
        <v>0</v>
      </c>
      <c r="Q109" s="1119">
        <f t="shared" si="27"/>
        <v>0</v>
      </c>
      <c r="R109" s="1038">
        <f t="shared" ref="R109:R114" si="28">P109-Q109</f>
        <v>0</v>
      </c>
      <c r="T109" s="1038"/>
      <c r="U109" s="1113">
        <f t="shared" si="26"/>
        <v>0</v>
      </c>
    </row>
    <row r="110" spans="1:21" ht="14.45" customHeight="1">
      <c r="A110" s="979" t="s">
        <v>1672</v>
      </c>
      <c r="B110" s="1123">
        <f>'Budget general'!B113</f>
        <v>0</v>
      </c>
      <c r="C110" s="1138"/>
      <c r="D110" s="1168">
        <f>SUMIFS('A5 Cash'!$N:$N,'A5 Cash'!$A:$A,Table!$A$5,'A5 Cash'!$C:$C,'BFU A5'!$A510,'A5 Cash'!$R:$R,"1")-SUMIFS('A5 Banque'!$N:$N,'A5 Banque'!$A:$A,Table!$A$5,'A5 Banque'!$C:$C,'BFU A5'!A510,'A5 Banque'!$R:$R,"1")</f>
        <v>0</v>
      </c>
      <c r="E110" s="1038">
        <f t="shared" si="16"/>
        <v>0</v>
      </c>
      <c r="F110" s="1138"/>
      <c r="G110" s="1168">
        <f>SUMIFS('A5 Cash'!$N:$N,'A5 Cash'!$A:$A,Table!$A$5,'A5 Cash'!$C:$C,'BFU A5'!$A510,'A5 Cash'!$R:$R,"2")-SUMIFS('A5 Banque'!$N:$N,'A5 Banque'!$A:$A,Table!$A$5,'A5 Banque'!$C:$C,'BFU A5'!$A510,'A5 Banque'!$R:$R,"2")</f>
        <v>0</v>
      </c>
      <c r="H110" s="1038">
        <f t="shared" si="23"/>
        <v>0</v>
      </c>
      <c r="I110" s="1138"/>
      <c r="J110" s="1168">
        <f>SUMIFS('A5 Cash'!$N:$N,'A5 Cash'!$A:$A,Table!$A$5,'A5 Cash'!$C:$C,'BFU A5'!$A510,'A5 Cash'!$R:$R,"3")-SUMIFS('A5 Banque'!$N:$N,'A5 Banque'!$A:$A,Table!$A$5,'A5 Banque'!$C:$C,'BFU A5'!$A510,'A5 Banque'!$R:$R,"3")</f>
        <v>0</v>
      </c>
      <c r="K110" s="1038">
        <f t="shared" si="24"/>
        <v>0</v>
      </c>
      <c r="L110" s="1138"/>
      <c r="M110" s="1168">
        <f>SUMIFS('A5 Cash'!$N:$N,'A5 Cash'!$A:$A,Table!$A$5,'A5 Cash'!$C:$C,'BFU A5'!$A510,'A5 Cash'!$R:$R,"4")-SUMIFS('A5 Banque'!$N:$N,'A5 Banque'!$A:$A,Table!$A$5,'A5 Banque'!$C:$C,'BFU A5'!$A510,'A5 Banque'!$R:$R,"4")</f>
        <v>0</v>
      </c>
      <c r="N110" s="1038">
        <f t="shared" si="25"/>
        <v>0</v>
      </c>
      <c r="P110" s="1138">
        <f t="shared" si="27"/>
        <v>0</v>
      </c>
      <c r="Q110" s="1119">
        <f t="shared" si="27"/>
        <v>0</v>
      </c>
      <c r="R110" s="1038">
        <f t="shared" si="28"/>
        <v>0</v>
      </c>
      <c r="T110" s="1038"/>
      <c r="U110" s="1113">
        <f t="shared" si="26"/>
        <v>0</v>
      </c>
    </row>
    <row r="111" spans="1:21" ht="14.45" customHeight="1">
      <c r="A111" s="979" t="s">
        <v>1673</v>
      </c>
      <c r="B111" s="1124">
        <f>'Budget general'!B114</f>
        <v>0</v>
      </c>
      <c r="C111" s="1140"/>
      <c r="D111" s="1168">
        <f>SUMIFS('A5 Cash'!$N:$N,'A5 Cash'!$A:$A,Table!$A$5,'A5 Cash'!$C:$C,'BFU A5'!$A511,'A5 Cash'!$R:$R,"1")-SUMIFS('A5 Banque'!$N:$N,'A5 Banque'!$A:$A,Table!$A$5,'A5 Banque'!$C:$C,'BFU A5'!A511,'A5 Banque'!$R:$R,"1")</f>
        <v>0</v>
      </c>
      <c r="E111" s="1141">
        <f t="shared" si="16"/>
        <v>0</v>
      </c>
      <c r="F111" s="1140"/>
      <c r="G111" s="1168">
        <f>SUMIFS('A5 Cash'!$N:$N,'A5 Cash'!$A:$A,Table!$A$5,'A5 Cash'!$C:$C,'BFU A5'!$A511,'A5 Cash'!$R:$R,"2")-SUMIFS('A5 Banque'!$N:$N,'A5 Banque'!$A:$A,Table!$A$5,'A5 Banque'!$C:$C,'BFU A5'!$A511,'A5 Banque'!$R:$R,"2")</f>
        <v>0</v>
      </c>
      <c r="H111" s="1141">
        <f t="shared" si="23"/>
        <v>0</v>
      </c>
      <c r="I111" s="1140"/>
      <c r="J111" s="1168">
        <f>SUMIFS('A5 Cash'!$N:$N,'A5 Cash'!$A:$A,Table!$A$5,'A5 Cash'!$C:$C,'BFU A5'!$A511,'A5 Cash'!$R:$R,"3")-SUMIFS('A5 Banque'!$N:$N,'A5 Banque'!$A:$A,Table!$A$5,'A5 Banque'!$C:$C,'BFU A5'!$A511,'A5 Banque'!$R:$R,"3")</f>
        <v>0</v>
      </c>
      <c r="K111" s="1141">
        <f t="shared" si="24"/>
        <v>0</v>
      </c>
      <c r="L111" s="1140"/>
      <c r="M111" s="1168">
        <f>SUMIFS('A5 Cash'!$N:$N,'A5 Cash'!$A:$A,Table!$A$5,'A5 Cash'!$C:$C,'BFU A5'!$A511,'A5 Cash'!$R:$R,"4")-SUMIFS('A5 Banque'!$N:$N,'A5 Banque'!$A:$A,Table!$A$5,'A5 Banque'!$C:$C,'BFU A5'!$A511,'A5 Banque'!$R:$R,"4")</f>
        <v>0</v>
      </c>
      <c r="N111" s="1141">
        <f t="shared" si="25"/>
        <v>0</v>
      </c>
      <c r="P111" s="1140">
        <f t="shared" si="27"/>
        <v>0</v>
      </c>
      <c r="Q111" s="1119">
        <f t="shared" si="27"/>
        <v>0</v>
      </c>
      <c r="R111" s="1141">
        <f t="shared" si="28"/>
        <v>0</v>
      </c>
      <c r="T111" s="1141"/>
      <c r="U111" s="1113">
        <f t="shared" si="26"/>
        <v>0</v>
      </c>
    </row>
    <row r="112" spans="1:21" ht="14.45" customHeight="1">
      <c r="A112" s="979" t="s">
        <v>1674</v>
      </c>
      <c r="B112" s="1123">
        <f>'Budget general'!B115</f>
        <v>0</v>
      </c>
      <c r="C112" s="1140"/>
      <c r="D112" s="1168">
        <f>SUMIFS('A5 Cash'!$N:$N,'A5 Cash'!$A:$A,Table!$A$5,'A5 Cash'!$C:$C,'BFU A5'!$A512,'A5 Cash'!$R:$R,"1")-SUMIFS('A5 Banque'!$N:$N,'A5 Banque'!$A:$A,Table!$A$5,'A5 Banque'!$C:$C,'BFU A5'!A512,'A5 Banque'!$R:$R,"1")</f>
        <v>0</v>
      </c>
      <c r="E112" s="1038">
        <f t="shared" si="16"/>
        <v>0</v>
      </c>
      <c r="F112" s="1140"/>
      <c r="G112" s="1168">
        <f>SUMIFS('A5 Cash'!$N:$N,'A5 Cash'!$A:$A,Table!$A$5,'A5 Cash'!$C:$C,'BFU A5'!$A512,'A5 Cash'!$R:$R,"2")-SUMIFS('A5 Banque'!$N:$N,'A5 Banque'!$A:$A,Table!$A$5,'A5 Banque'!$C:$C,'BFU A5'!$A512,'A5 Banque'!$R:$R,"2")</f>
        <v>0</v>
      </c>
      <c r="H112" s="1038">
        <f t="shared" si="23"/>
        <v>0</v>
      </c>
      <c r="I112" s="1140"/>
      <c r="J112" s="1168">
        <f>SUMIFS('A5 Cash'!$N:$N,'A5 Cash'!$A:$A,Table!$A$5,'A5 Cash'!$C:$C,'BFU A5'!$A512,'A5 Cash'!$R:$R,"3")-SUMIFS('A5 Banque'!$N:$N,'A5 Banque'!$A:$A,Table!$A$5,'A5 Banque'!$C:$C,'BFU A5'!$A512,'A5 Banque'!$R:$R,"3")</f>
        <v>0</v>
      </c>
      <c r="K112" s="1038">
        <f t="shared" si="24"/>
        <v>0</v>
      </c>
      <c r="L112" s="1140"/>
      <c r="M112" s="1168">
        <f>SUMIFS('A5 Cash'!$N:$N,'A5 Cash'!$A:$A,Table!$A$5,'A5 Cash'!$C:$C,'BFU A5'!$A512,'A5 Cash'!$R:$R,"4")-SUMIFS('A5 Banque'!$N:$N,'A5 Banque'!$A:$A,Table!$A$5,'A5 Banque'!$C:$C,'BFU A5'!$A512,'A5 Banque'!$R:$R,"4")</f>
        <v>0</v>
      </c>
      <c r="N112" s="1038">
        <f t="shared" si="25"/>
        <v>0</v>
      </c>
      <c r="P112" s="1140">
        <f t="shared" si="27"/>
        <v>0</v>
      </c>
      <c r="Q112" s="1119">
        <f t="shared" si="27"/>
        <v>0</v>
      </c>
      <c r="R112" s="1038">
        <f t="shared" si="28"/>
        <v>0</v>
      </c>
      <c r="T112" s="1038"/>
      <c r="U112" s="1113">
        <f t="shared" si="26"/>
        <v>0</v>
      </c>
    </row>
    <row r="113" spans="1:21" ht="14.45" customHeight="1">
      <c r="A113" s="979" t="s">
        <v>1675</v>
      </c>
      <c r="B113" s="1125" t="str">
        <f>'Budget general'!B116</f>
        <v xml:space="preserve">Frais d'évaluation </v>
      </c>
      <c r="C113" s="1142"/>
      <c r="D113" s="1168">
        <f>SUMIFS('A5 Cash'!$N:$N,'A5 Cash'!$A:$A,Table!$A$5,'A5 Cash'!$C:$C,'BFU A5'!$A513,'A5 Cash'!$R:$R,"1")-SUMIFS('A5 Banque'!$N:$N,'A5 Banque'!$A:$A,Table!$A$5,'A5 Banque'!$C:$C,'BFU A5'!A513,'A5 Banque'!$R:$R,"1")</f>
        <v>0</v>
      </c>
      <c r="E113" s="1143">
        <f t="shared" si="16"/>
        <v>0</v>
      </c>
      <c r="F113" s="1142"/>
      <c r="G113" s="1168">
        <f>SUMIFS('A5 Cash'!$N:$N,'A5 Cash'!$A:$A,Table!$A$5,'A5 Cash'!$C:$C,'BFU A5'!$A513,'A5 Cash'!$R:$R,"2")-SUMIFS('A5 Banque'!$N:$N,'A5 Banque'!$A:$A,Table!$A$5,'A5 Banque'!$C:$C,'BFU A5'!$A513,'A5 Banque'!$R:$R,"2")</f>
        <v>0</v>
      </c>
      <c r="H113" s="1143">
        <f t="shared" si="23"/>
        <v>0</v>
      </c>
      <c r="I113" s="1142"/>
      <c r="J113" s="1168">
        <f>SUMIFS('A5 Cash'!$N:$N,'A5 Cash'!$A:$A,Table!$A$5,'A5 Cash'!$C:$C,'BFU A5'!$A513,'A5 Cash'!$R:$R,"3")-SUMIFS('A5 Banque'!$N:$N,'A5 Banque'!$A:$A,Table!$A$5,'A5 Banque'!$C:$C,'BFU A5'!$A513,'A5 Banque'!$R:$R,"3")</f>
        <v>0</v>
      </c>
      <c r="K113" s="1143">
        <f t="shared" si="24"/>
        <v>0</v>
      </c>
      <c r="L113" s="1142"/>
      <c r="M113" s="1168">
        <f>SUMIFS('A5 Cash'!$N:$N,'A5 Cash'!$A:$A,Table!$A$5,'A5 Cash'!$C:$C,'BFU A5'!$A513,'A5 Cash'!$R:$R,"4")-SUMIFS('A5 Banque'!$N:$N,'A5 Banque'!$A:$A,Table!$A$5,'A5 Banque'!$C:$C,'BFU A5'!$A513,'A5 Banque'!$R:$R,"4")</f>
        <v>0</v>
      </c>
      <c r="N113" s="1143">
        <f t="shared" si="25"/>
        <v>0</v>
      </c>
      <c r="P113" s="1142">
        <f t="shared" si="27"/>
        <v>0</v>
      </c>
      <c r="Q113" s="1119">
        <f t="shared" si="27"/>
        <v>0</v>
      </c>
      <c r="R113" s="1143">
        <f t="shared" si="28"/>
        <v>0</v>
      </c>
      <c r="T113" s="1143"/>
      <c r="U113" s="1113">
        <f t="shared" si="26"/>
        <v>0</v>
      </c>
    </row>
    <row r="114" spans="1:21" ht="14.45" customHeight="1" thickBot="1">
      <c r="A114" s="979" t="s">
        <v>1676</v>
      </c>
      <c r="B114" s="1126" t="str">
        <f>'Budget general'!B117</f>
        <v xml:space="preserve">Frais d'audit </v>
      </c>
      <c r="C114" s="1144"/>
      <c r="D114" s="1168">
        <f>SUMIFS('A5 Cash'!$N:$N,'A5 Cash'!$A:$A,Table!$A$5,'A5 Cash'!$C:$C,'BFU A5'!$A514,'A5 Cash'!$R:$R,"1")-SUMIFS('A5 Banque'!$N:$N,'A5 Banque'!$A:$A,Table!$A$5,'A5 Banque'!$C:$C,'BFU A5'!A514,'A5 Banque'!$R:$R,"1")</f>
        <v>0</v>
      </c>
      <c r="E114" s="1145">
        <f t="shared" si="16"/>
        <v>0</v>
      </c>
      <c r="F114" s="1144"/>
      <c r="G114" s="1168">
        <f>SUMIFS('A5 Cash'!$N:$N,'A5 Cash'!$A:$A,Table!$A$5,'A5 Cash'!$C:$C,'BFU A5'!$A514,'A5 Cash'!$R:$R,"2")-SUMIFS('A5 Banque'!$N:$N,'A5 Banque'!$A:$A,Table!$A$5,'A5 Banque'!$C:$C,'BFU A5'!$A514,'A5 Banque'!$R:$R,"2")</f>
        <v>0</v>
      </c>
      <c r="H114" s="1145">
        <f t="shared" si="23"/>
        <v>0</v>
      </c>
      <c r="I114" s="1144"/>
      <c r="J114" s="1168">
        <f>SUMIFS('A5 Cash'!$N:$N,'A5 Cash'!$A:$A,Table!$A$5,'A5 Cash'!$C:$C,'BFU A5'!$A514,'A5 Cash'!$R:$R,"3")-SUMIFS('A5 Banque'!$N:$N,'A5 Banque'!$A:$A,Table!$A$5,'A5 Banque'!$C:$C,'BFU A5'!$A514,'A5 Banque'!$R:$R,"3")</f>
        <v>0</v>
      </c>
      <c r="K114" s="1145">
        <f t="shared" si="24"/>
        <v>0</v>
      </c>
      <c r="L114" s="1144"/>
      <c r="M114" s="1168">
        <f>SUMIFS('A5 Cash'!$N:$N,'A5 Cash'!$A:$A,Table!$A$5,'A5 Cash'!$C:$C,'BFU A5'!$A514,'A5 Cash'!$R:$R,"4")-SUMIFS('A5 Banque'!$N:$N,'A5 Banque'!$A:$A,Table!$A$5,'A5 Banque'!$C:$C,'BFU A5'!$A514,'A5 Banque'!$R:$R,"4")</f>
        <v>0</v>
      </c>
      <c r="N114" s="1145">
        <f t="shared" si="25"/>
        <v>0</v>
      </c>
      <c r="P114" s="1144">
        <f t="shared" si="27"/>
        <v>0</v>
      </c>
      <c r="Q114" s="1119">
        <f t="shared" si="27"/>
        <v>0</v>
      </c>
      <c r="R114" s="1145">
        <f t="shared" si="28"/>
        <v>0</v>
      </c>
      <c r="T114" s="1145"/>
      <c r="U114" s="1113">
        <f t="shared" si="26"/>
        <v>0</v>
      </c>
    </row>
    <row r="115" spans="1:21" ht="14.45" customHeight="1" thickBot="1">
      <c r="B115" s="1074" t="s">
        <v>1689</v>
      </c>
      <c r="C115" s="1074">
        <f>SUM(C116:C125)</f>
        <v>0</v>
      </c>
      <c r="D115" s="1075">
        <f>SUM(D116:D125)</f>
        <v>0</v>
      </c>
      <c r="E115" s="1137">
        <f t="shared" si="16"/>
        <v>0</v>
      </c>
      <c r="F115" s="1074">
        <f>SUM(F116:F125)</f>
        <v>0</v>
      </c>
      <c r="G115" s="1075">
        <f>SUM(G116:G125)</f>
        <v>0</v>
      </c>
      <c r="H115" s="1137">
        <f t="shared" si="23"/>
        <v>0</v>
      </c>
      <c r="I115" s="1074">
        <f>SUM(I116:I125)</f>
        <v>0</v>
      </c>
      <c r="J115" s="1075">
        <f>SUM(J116:J125)</f>
        <v>0</v>
      </c>
      <c r="K115" s="1137">
        <f t="shared" si="24"/>
        <v>0</v>
      </c>
      <c r="L115" s="1074">
        <f>SUM(L116:L125)</f>
        <v>0</v>
      </c>
      <c r="M115" s="1075">
        <f>SUM(M116:M125)</f>
        <v>0</v>
      </c>
      <c r="N115" s="1137">
        <f t="shared" si="25"/>
        <v>0</v>
      </c>
      <c r="P115" s="1074">
        <f>SUM(P116:P125)</f>
        <v>0</v>
      </c>
      <c r="Q115" s="1075">
        <f>SUM(Q116:Q125)</f>
        <v>0</v>
      </c>
      <c r="R115" s="1137">
        <f>P115-Q115</f>
        <v>0</v>
      </c>
      <c r="T115" s="1137"/>
      <c r="U115" s="1137">
        <f>SUM(U116:U125)</f>
        <v>0</v>
      </c>
    </row>
    <row r="116" spans="1:21" ht="14.45" customHeight="1">
      <c r="A116" s="979" t="s">
        <v>1677</v>
      </c>
      <c r="B116" s="1127">
        <f>'Budget general'!B119</f>
        <v>0</v>
      </c>
      <c r="C116" s="1146"/>
      <c r="D116" s="1168">
        <f>SUMIFS('A5 Cash'!$N:$N,'A5 Cash'!$A:$A,Table!$A$5,'A5 Cash'!$C:$C,'BFU A5'!$A516,'A5 Cash'!$R:$R,"1")-SUMIFS('A5 Banque'!$N:$N,'A5 Banque'!$A:$A,Table!$A$5,'A5 Banque'!$C:$C,'BFU A5'!A516,'A5 Banque'!$R:$R,"1")</f>
        <v>0</v>
      </c>
      <c r="E116" s="1147">
        <f t="shared" si="16"/>
        <v>0</v>
      </c>
      <c r="F116" s="1146"/>
      <c r="G116" s="1168">
        <f>SUMIFS('A5 Cash'!$N:$N,'A5 Cash'!$A:$A,Table!$A$5,'A5 Cash'!$C:$C,'BFU A5'!$A516,'A5 Cash'!$R:$R,"2")-SUMIFS('A5 Banque'!$N:$N,'A5 Banque'!$A:$A,Table!$A$5,'A5 Banque'!$C:$C,'BFU A5'!$A516,'A5 Banque'!$R:$R,"2")</f>
        <v>0</v>
      </c>
      <c r="H116" s="1147">
        <f t="shared" si="23"/>
        <v>0</v>
      </c>
      <c r="I116" s="1146"/>
      <c r="J116" s="1168">
        <f>SUMIFS('A5 Cash'!$N:$N,'A5 Cash'!$A:$A,Table!$A$5,'A5 Cash'!$C:$C,'BFU A5'!$A516,'A5 Cash'!$R:$R,"3")-SUMIFS('A5 Banque'!$N:$N,'A5 Banque'!$A:$A,Table!$A$5,'A5 Banque'!$C:$C,'BFU A5'!$A516,'A5 Banque'!$R:$R,"3")</f>
        <v>0</v>
      </c>
      <c r="K116" s="1147">
        <f t="shared" si="24"/>
        <v>0</v>
      </c>
      <c r="L116" s="1146"/>
      <c r="M116" s="1168">
        <f>SUMIFS('A5 Cash'!$N:$N,'A5 Cash'!$A:$A,Table!$A$5,'A5 Cash'!$C:$C,'BFU A5'!$A516,'A5 Cash'!$R:$R,"4")-SUMIFS('A5 Banque'!$N:$N,'A5 Banque'!$A:$A,Table!$A$5,'A5 Banque'!$C:$C,'BFU A5'!$A516,'A5 Banque'!$R:$R,"4")</f>
        <v>0</v>
      </c>
      <c r="N116" s="1147">
        <f t="shared" si="25"/>
        <v>0</v>
      </c>
      <c r="P116" s="1144">
        <f>C116+F116+I116+L116</f>
        <v>0</v>
      </c>
      <c r="Q116" s="1119">
        <f>D116+G116+J116+M116</f>
        <v>0</v>
      </c>
      <c r="R116" s="1145">
        <f t="shared" ref="R116:R125" si="29">P116-Q116</f>
        <v>0</v>
      </c>
      <c r="T116" s="1147"/>
      <c r="U116" s="1113">
        <f t="shared" si="26"/>
        <v>0</v>
      </c>
    </row>
    <row r="117" spans="1:21" ht="14.45" customHeight="1">
      <c r="A117" s="979" t="s">
        <v>214</v>
      </c>
      <c r="B117" s="1128">
        <f>'Budget general'!B120</f>
        <v>0</v>
      </c>
      <c r="C117" s="1148"/>
      <c r="D117" s="1168">
        <f>SUMIFS('A5 Cash'!$N:$N,'A5 Cash'!$A:$A,Table!$A$5,'A5 Cash'!$C:$C,'BFU A5'!$A517,'A5 Cash'!$R:$R,"1")-SUMIFS('A5 Banque'!$N:$N,'A5 Banque'!$A:$A,Table!$A$5,'A5 Banque'!$C:$C,'BFU A5'!A517,'A5 Banque'!$R:$R,"1")</f>
        <v>0</v>
      </c>
      <c r="E117" s="1149">
        <f t="shared" si="16"/>
        <v>0</v>
      </c>
      <c r="F117" s="1148"/>
      <c r="G117" s="1168">
        <f>SUMIFS('A5 Cash'!$N:$N,'A5 Cash'!$A:$A,Table!$A$5,'A5 Cash'!$C:$C,'BFU A5'!$A517,'A5 Cash'!$R:$R,"2")-SUMIFS('A5 Banque'!$N:$N,'A5 Banque'!$A:$A,Table!$A$5,'A5 Banque'!$C:$C,'BFU A5'!$A517,'A5 Banque'!$R:$R,"2")</f>
        <v>0</v>
      </c>
      <c r="H117" s="1149">
        <f t="shared" si="23"/>
        <v>0</v>
      </c>
      <c r="I117" s="1148"/>
      <c r="J117" s="1168">
        <f>SUMIFS('A5 Cash'!$N:$N,'A5 Cash'!$A:$A,Table!$A$5,'A5 Cash'!$C:$C,'BFU A5'!$A517,'A5 Cash'!$R:$R,"3")-SUMIFS('A5 Banque'!$N:$N,'A5 Banque'!$A:$A,Table!$A$5,'A5 Banque'!$C:$C,'BFU A5'!$A517,'A5 Banque'!$R:$R,"3")</f>
        <v>0</v>
      </c>
      <c r="K117" s="1149">
        <f t="shared" si="24"/>
        <v>0</v>
      </c>
      <c r="L117" s="1148"/>
      <c r="M117" s="1168">
        <f>SUMIFS('A5 Cash'!$N:$N,'A5 Cash'!$A:$A,Table!$A$5,'A5 Cash'!$C:$C,'BFU A5'!$A517,'A5 Cash'!$R:$R,"4")-SUMIFS('A5 Banque'!$N:$N,'A5 Banque'!$A:$A,Table!$A$5,'A5 Banque'!$C:$C,'BFU A5'!$A517,'A5 Banque'!$R:$R,"4")</f>
        <v>0</v>
      </c>
      <c r="N117" s="1149">
        <f t="shared" si="25"/>
        <v>0</v>
      </c>
      <c r="P117" s="1144">
        <f t="shared" ref="P117:Q125" si="30">C117+F117+I117+L117</f>
        <v>0</v>
      </c>
      <c r="Q117" s="1119">
        <f t="shared" si="30"/>
        <v>0</v>
      </c>
      <c r="R117" s="1149">
        <f t="shared" si="29"/>
        <v>0</v>
      </c>
      <c r="T117" s="1149"/>
      <c r="U117" s="1113">
        <f t="shared" si="26"/>
        <v>0</v>
      </c>
    </row>
    <row r="118" spans="1:21" ht="14.45" customHeight="1">
      <c r="A118" s="979" t="s">
        <v>1678</v>
      </c>
      <c r="B118" s="1128">
        <f>'Budget general'!B121</f>
        <v>0</v>
      </c>
      <c r="C118" s="1148"/>
      <c r="D118" s="1168">
        <f>SUMIFS('A5 Cash'!$N:$N,'A5 Cash'!$A:$A,Table!$A$5,'A5 Cash'!$C:$C,'BFU A5'!$A518,'A5 Cash'!$R:$R,"1")-SUMIFS('A5 Banque'!$N:$N,'A5 Banque'!$A:$A,Table!$A$5,'A5 Banque'!$C:$C,'BFU A5'!A518,'A5 Banque'!$R:$R,"1")</f>
        <v>0</v>
      </c>
      <c r="E118" s="1149">
        <f t="shared" si="16"/>
        <v>0</v>
      </c>
      <c r="F118" s="1148"/>
      <c r="G118" s="1168">
        <f>SUMIFS('A5 Cash'!$N:$N,'A5 Cash'!$A:$A,Table!$A$5,'A5 Cash'!$C:$C,'BFU A5'!$A518,'A5 Cash'!$R:$R,"2")-SUMIFS('A5 Banque'!$N:$N,'A5 Banque'!$A:$A,Table!$A$5,'A5 Banque'!$C:$C,'BFU A5'!$A518,'A5 Banque'!$R:$R,"2")</f>
        <v>0</v>
      </c>
      <c r="H118" s="1149">
        <f t="shared" si="23"/>
        <v>0</v>
      </c>
      <c r="I118" s="1148"/>
      <c r="J118" s="1168">
        <f>SUMIFS('A5 Cash'!$N:$N,'A5 Cash'!$A:$A,Table!$A$5,'A5 Cash'!$C:$C,'BFU A5'!$A518,'A5 Cash'!$R:$R,"3")-SUMIFS('A5 Banque'!$N:$N,'A5 Banque'!$A:$A,Table!$A$5,'A5 Banque'!$C:$C,'BFU A5'!$A518,'A5 Banque'!$R:$R,"3")</f>
        <v>0</v>
      </c>
      <c r="K118" s="1149">
        <f t="shared" si="24"/>
        <v>0</v>
      </c>
      <c r="L118" s="1148"/>
      <c r="M118" s="1168">
        <f>SUMIFS('A5 Cash'!$N:$N,'A5 Cash'!$A:$A,Table!$A$5,'A5 Cash'!$C:$C,'BFU A5'!$A518,'A5 Cash'!$R:$R,"4")-SUMIFS('A5 Banque'!$N:$N,'A5 Banque'!$A:$A,Table!$A$5,'A5 Banque'!$C:$C,'BFU A5'!$A518,'A5 Banque'!$R:$R,"4")</f>
        <v>0</v>
      </c>
      <c r="N118" s="1149">
        <f t="shared" si="25"/>
        <v>0</v>
      </c>
      <c r="P118" s="1144">
        <f t="shared" si="30"/>
        <v>0</v>
      </c>
      <c r="Q118" s="1119">
        <f t="shared" si="30"/>
        <v>0</v>
      </c>
      <c r="R118" s="1149">
        <f t="shared" si="29"/>
        <v>0</v>
      </c>
      <c r="T118" s="1149"/>
      <c r="U118" s="1113">
        <f t="shared" si="26"/>
        <v>0</v>
      </c>
    </row>
    <row r="119" spans="1:21" ht="14.45" customHeight="1">
      <c r="A119" s="979" t="s">
        <v>1679</v>
      </c>
      <c r="B119" s="1128">
        <f>'Budget general'!B122</f>
        <v>0</v>
      </c>
      <c r="C119" s="1148"/>
      <c r="D119" s="1168">
        <f>SUMIFS('A5 Cash'!$N:$N,'A5 Cash'!$A:$A,Table!$A$5,'A5 Cash'!$C:$C,'BFU A5'!$A519,'A5 Cash'!$R:$R,"1")-SUMIFS('A5 Banque'!$N:$N,'A5 Banque'!$A:$A,Table!$A$5,'A5 Banque'!$C:$C,'BFU A5'!A519,'A5 Banque'!$R:$R,"1")</f>
        <v>0</v>
      </c>
      <c r="E119" s="1149">
        <f t="shared" si="16"/>
        <v>0</v>
      </c>
      <c r="F119" s="1148"/>
      <c r="G119" s="1168">
        <f>SUMIFS('A5 Cash'!$N:$N,'A5 Cash'!$A:$A,Table!$A$5,'A5 Cash'!$C:$C,'BFU A5'!$A519,'A5 Cash'!$R:$R,"2")-SUMIFS('A5 Banque'!$N:$N,'A5 Banque'!$A:$A,Table!$A$5,'A5 Banque'!$C:$C,'BFU A5'!$A519,'A5 Banque'!$R:$R,"2")</f>
        <v>0</v>
      </c>
      <c r="H119" s="1149">
        <f t="shared" si="23"/>
        <v>0</v>
      </c>
      <c r="I119" s="1148"/>
      <c r="J119" s="1168">
        <f>SUMIFS('A5 Cash'!$N:$N,'A5 Cash'!$A:$A,Table!$A$5,'A5 Cash'!$C:$C,'BFU A5'!$A519,'A5 Cash'!$R:$R,"3")-SUMIFS('A5 Banque'!$N:$N,'A5 Banque'!$A:$A,Table!$A$5,'A5 Banque'!$C:$C,'BFU A5'!$A519,'A5 Banque'!$R:$R,"3")</f>
        <v>0</v>
      </c>
      <c r="K119" s="1149">
        <f t="shared" si="24"/>
        <v>0</v>
      </c>
      <c r="L119" s="1148"/>
      <c r="M119" s="1168">
        <f>SUMIFS('A5 Cash'!$N:$N,'A5 Cash'!$A:$A,Table!$A$5,'A5 Cash'!$C:$C,'BFU A5'!$A519,'A5 Cash'!$R:$R,"4")-SUMIFS('A5 Banque'!$N:$N,'A5 Banque'!$A:$A,Table!$A$5,'A5 Banque'!$C:$C,'BFU A5'!$A519,'A5 Banque'!$R:$R,"4")</f>
        <v>0</v>
      </c>
      <c r="N119" s="1149">
        <f t="shared" si="25"/>
        <v>0</v>
      </c>
      <c r="P119" s="1144">
        <f t="shared" si="30"/>
        <v>0</v>
      </c>
      <c r="Q119" s="1119">
        <f t="shared" si="30"/>
        <v>0</v>
      </c>
      <c r="R119" s="1149">
        <f t="shared" si="29"/>
        <v>0</v>
      </c>
      <c r="T119" s="1149"/>
      <c r="U119" s="1113">
        <f t="shared" si="26"/>
        <v>0</v>
      </c>
    </row>
    <row r="120" spans="1:21" ht="14.45" customHeight="1">
      <c r="A120" s="979" t="s">
        <v>1680</v>
      </c>
      <c r="B120" s="1129">
        <f>'Budget general'!B123</f>
        <v>0</v>
      </c>
      <c r="C120" s="1150"/>
      <c r="D120" s="1168">
        <f>SUMIFS('A5 Cash'!$N:$N,'A5 Cash'!$A:$A,Table!$A$5,'A5 Cash'!$C:$C,'BFU A5'!$A520,'A5 Cash'!$R:$R,"1")-SUMIFS('A5 Banque'!$N:$N,'A5 Banque'!$A:$A,Table!$A$5,'A5 Banque'!$C:$C,'BFU A5'!A520,'A5 Banque'!$R:$R,"1")</f>
        <v>0</v>
      </c>
      <c r="E120" s="1151">
        <f t="shared" si="16"/>
        <v>0</v>
      </c>
      <c r="F120" s="1150"/>
      <c r="G120" s="1168">
        <f>SUMIFS('A5 Cash'!$N:$N,'A5 Cash'!$A:$A,Table!$A$5,'A5 Cash'!$C:$C,'BFU A5'!$A520,'A5 Cash'!$R:$R,"2")-SUMIFS('A5 Banque'!$N:$N,'A5 Banque'!$A:$A,Table!$A$5,'A5 Banque'!$C:$C,'BFU A5'!$A520,'A5 Banque'!$R:$R,"2")</f>
        <v>0</v>
      </c>
      <c r="H120" s="1151">
        <f t="shared" si="23"/>
        <v>0</v>
      </c>
      <c r="I120" s="1150"/>
      <c r="J120" s="1168">
        <f>SUMIFS('A5 Cash'!$N:$N,'A5 Cash'!$A:$A,Table!$A$5,'A5 Cash'!$C:$C,'BFU A5'!$A520,'A5 Cash'!$R:$R,"3")-SUMIFS('A5 Banque'!$N:$N,'A5 Banque'!$A:$A,Table!$A$5,'A5 Banque'!$C:$C,'BFU A5'!$A520,'A5 Banque'!$R:$R,"3")</f>
        <v>0</v>
      </c>
      <c r="K120" s="1151">
        <f t="shared" si="24"/>
        <v>0</v>
      </c>
      <c r="L120" s="1150"/>
      <c r="M120" s="1168">
        <f>SUMIFS('A5 Cash'!$N:$N,'A5 Cash'!$A:$A,Table!$A$5,'A5 Cash'!$C:$C,'BFU A5'!$A520,'A5 Cash'!$R:$R,"4")-SUMIFS('A5 Banque'!$N:$N,'A5 Banque'!$A:$A,Table!$A$5,'A5 Banque'!$C:$C,'BFU A5'!$A520,'A5 Banque'!$R:$R,"4")</f>
        <v>0</v>
      </c>
      <c r="N120" s="1151">
        <f t="shared" si="25"/>
        <v>0</v>
      </c>
      <c r="P120" s="1144">
        <f t="shared" si="30"/>
        <v>0</v>
      </c>
      <c r="Q120" s="1119">
        <f t="shared" si="30"/>
        <v>0</v>
      </c>
      <c r="R120" s="1151">
        <f t="shared" si="29"/>
        <v>0</v>
      </c>
      <c r="T120" s="1151"/>
      <c r="U120" s="1113">
        <f t="shared" si="26"/>
        <v>0</v>
      </c>
    </row>
    <row r="121" spans="1:21" ht="14.45" customHeight="1">
      <c r="A121" s="979" t="s">
        <v>1681</v>
      </c>
      <c r="B121" s="1129">
        <f>'Budget general'!B124</f>
        <v>0</v>
      </c>
      <c r="C121" s="1150"/>
      <c r="D121" s="1168">
        <f>SUMIFS('A5 Cash'!$N:$N,'A5 Cash'!$A:$A,Table!$A$5,'A5 Cash'!$C:$C,'BFU A5'!$A521,'A5 Cash'!$R:$R,"1")-SUMIFS('A5 Banque'!$N:$N,'A5 Banque'!$A:$A,Table!$A$5,'A5 Banque'!$C:$C,'BFU A5'!A521,'A5 Banque'!$R:$R,"1")</f>
        <v>0</v>
      </c>
      <c r="E121" s="1151">
        <f t="shared" si="16"/>
        <v>0</v>
      </c>
      <c r="F121" s="1150"/>
      <c r="G121" s="1168">
        <f>SUMIFS('A5 Cash'!$N:$N,'A5 Cash'!$A:$A,Table!$A$5,'A5 Cash'!$C:$C,'BFU A5'!$A521,'A5 Cash'!$R:$R,"2")-SUMIFS('A5 Banque'!$N:$N,'A5 Banque'!$A:$A,Table!$A$5,'A5 Banque'!$C:$C,'BFU A5'!$A521,'A5 Banque'!$R:$R,"2")</f>
        <v>0</v>
      </c>
      <c r="H121" s="1151">
        <f t="shared" si="23"/>
        <v>0</v>
      </c>
      <c r="I121" s="1150"/>
      <c r="J121" s="1168">
        <f>SUMIFS('A5 Cash'!$N:$N,'A5 Cash'!$A:$A,Table!$A$5,'A5 Cash'!$C:$C,'BFU A5'!$A521,'A5 Cash'!$R:$R,"3")-SUMIFS('A5 Banque'!$N:$N,'A5 Banque'!$A:$A,Table!$A$5,'A5 Banque'!$C:$C,'BFU A5'!$A521,'A5 Banque'!$R:$R,"3")</f>
        <v>0</v>
      </c>
      <c r="K121" s="1151">
        <f t="shared" si="24"/>
        <v>0</v>
      </c>
      <c r="L121" s="1150"/>
      <c r="M121" s="1168">
        <f>SUMIFS('A5 Cash'!$N:$N,'A5 Cash'!$A:$A,Table!$A$5,'A5 Cash'!$C:$C,'BFU A5'!$A521,'A5 Cash'!$R:$R,"4")-SUMIFS('A5 Banque'!$N:$N,'A5 Banque'!$A:$A,Table!$A$5,'A5 Banque'!$C:$C,'BFU A5'!$A521,'A5 Banque'!$R:$R,"4")</f>
        <v>0</v>
      </c>
      <c r="N121" s="1151">
        <f t="shared" si="25"/>
        <v>0</v>
      </c>
      <c r="P121" s="1144">
        <f t="shared" si="30"/>
        <v>0</v>
      </c>
      <c r="Q121" s="1119">
        <f t="shared" si="30"/>
        <v>0</v>
      </c>
      <c r="R121" s="1151">
        <f t="shared" si="29"/>
        <v>0</v>
      </c>
      <c r="T121" s="1151"/>
      <c r="U121" s="1113">
        <f t="shared" si="26"/>
        <v>0</v>
      </c>
    </row>
    <row r="122" spans="1:21" ht="14.45" customHeight="1">
      <c r="A122" s="979" t="s">
        <v>1682</v>
      </c>
      <c r="B122" s="1129">
        <f>'Budget general'!B125</f>
        <v>0</v>
      </c>
      <c r="C122" s="1150"/>
      <c r="D122" s="1168">
        <f>SUMIFS('A5 Cash'!$N:$N,'A5 Cash'!$A:$A,Table!$A$5,'A5 Cash'!$C:$C,'BFU A5'!$A522,'A5 Cash'!$R:$R,"1")-SUMIFS('A5 Banque'!$N:$N,'A5 Banque'!$A:$A,Table!$A$5,'A5 Banque'!$C:$C,'BFU A5'!A522,'A5 Banque'!$R:$R,"1")</f>
        <v>0</v>
      </c>
      <c r="E122" s="1151">
        <f t="shared" si="16"/>
        <v>0</v>
      </c>
      <c r="F122" s="1150"/>
      <c r="G122" s="1168">
        <f>SUMIFS('A5 Cash'!$N:$N,'A5 Cash'!$A:$A,Table!$A$5,'A5 Cash'!$C:$C,'BFU A5'!$A522,'A5 Cash'!$R:$R,"2")-SUMIFS('A5 Banque'!$N:$N,'A5 Banque'!$A:$A,Table!$A$5,'A5 Banque'!$C:$C,'BFU A5'!$A522,'A5 Banque'!$R:$R,"2")</f>
        <v>0</v>
      </c>
      <c r="H122" s="1151">
        <f t="shared" si="23"/>
        <v>0</v>
      </c>
      <c r="I122" s="1150"/>
      <c r="J122" s="1168">
        <f>SUMIFS('A5 Cash'!$N:$N,'A5 Cash'!$A:$A,Table!$A$5,'A5 Cash'!$C:$C,'BFU A5'!$A522,'A5 Cash'!$R:$R,"3")-SUMIFS('A5 Banque'!$N:$N,'A5 Banque'!$A:$A,Table!$A$5,'A5 Banque'!$C:$C,'BFU A5'!$A522,'A5 Banque'!$R:$R,"3")</f>
        <v>0</v>
      </c>
      <c r="K122" s="1151">
        <f t="shared" si="24"/>
        <v>0</v>
      </c>
      <c r="L122" s="1150"/>
      <c r="M122" s="1168">
        <f>SUMIFS('A5 Cash'!$N:$N,'A5 Cash'!$A:$A,Table!$A$5,'A5 Cash'!$C:$C,'BFU A5'!$A522,'A5 Cash'!$R:$R,"4")-SUMIFS('A5 Banque'!$N:$N,'A5 Banque'!$A:$A,Table!$A$5,'A5 Banque'!$C:$C,'BFU A5'!$A522,'A5 Banque'!$R:$R,"4")</f>
        <v>0</v>
      </c>
      <c r="N122" s="1151">
        <f t="shared" si="25"/>
        <v>0</v>
      </c>
      <c r="P122" s="1144">
        <f t="shared" si="30"/>
        <v>0</v>
      </c>
      <c r="Q122" s="1119">
        <f t="shared" si="30"/>
        <v>0</v>
      </c>
      <c r="R122" s="1151">
        <f t="shared" si="29"/>
        <v>0</v>
      </c>
      <c r="T122" s="1151"/>
      <c r="U122" s="1113">
        <f t="shared" si="26"/>
        <v>0</v>
      </c>
    </row>
    <row r="123" spans="1:21" ht="14.45" customHeight="1">
      <c r="A123" s="979" t="s">
        <v>1683</v>
      </c>
      <c r="B123" s="1129">
        <f>'Budget general'!B126</f>
        <v>0</v>
      </c>
      <c r="C123" s="1098"/>
      <c r="D123" s="1168">
        <f>SUMIFS('A5 Cash'!$N:$N,'A5 Cash'!$A:$A,Table!$A$5,'A5 Cash'!$C:$C,'BFU A5'!$A523,'A5 Cash'!$R:$R,"1")-SUMIFS('A5 Banque'!$N:$N,'A5 Banque'!$A:$A,Table!$A$5,'A5 Banque'!$C:$C,'BFU A5'!A523,'A5 Banque'!$R:$R,"1")</f>
        <v>0</v>
      </c>
      <c r="E123" s="1099">
        <f t="shared" si="16"/>
        <v>0</v>
      </c>
      <c r="F123" s="1098"/>
      <c r="G123" s="1168">
        <f>SUMIFS('A5 Cash'!$N:$N,'A5 Cash'!$A:$A,Table!$A$5,'A5 Cash'!$C:$C,'BFU A5'!$A523,'A5 Cash'!$R:$R,"2")-SUMIFS('A5 Banque'!$N:$N,'A5 Banque'!$A:$A,Table!$A$5,'A5 Banque'!$C:$C,'BFU A5'!$A523,'A5 Banque'!$R:$R,"2")</f>
        <v>0</v>
      </c>
      <c r="H123" s="1099">
        <f t="shared" si="23"/>
        <v>0</v>
      </c>
      <c r="I123" s="1098"/>
      <c r="J123" s="1168">
        <f>SUMIFS('A5 Cash'!$N:$N,'A5 Cash'!$A:$A,Table!$A$5,'A5 Cash'!$C:$C,'BFU A5'!$A523,'A5 Cash'!$R:$R,"3")-SUMIFS('A5 Banque'!$N:$N,'A5 Banque'!$A:$A,Table!$A$5,'A5 Banque'!$C:$C,'BFU A5'!$A523,'A5 Banque'!$R:$R,"3")</f>
        <v>0</v>
      </c>
      <c r="K123" s="1099">
        <f t="shared" si="24"/>
        <v>0</v>
      </c>
      <c r="L123" s="1098"/>
      <c r="M123" s="1168">
        <f>SUMIFS('A5 Cash'!$N:$N,'A5 Cash'!$A:$A,Table!$A$5,'A5 Cash'!$C:$C,'BFU A5'!$A523,'A5 Cash'!$R:$R,"4")-SUMIFS('A5 Banque'!$N:$N,'A5 Banque'!$A:$A,Table!$A$5,'A5 Banque'!$C:$C,'BFU A5'!$A523,'A5 Banque'!$R:$R,"4")</f>
        <v>0</v>
      </c>
      <c r="N123" s="1099">
        <f t="shared" si="25"/>
        <v>0</v>
      </c>
      <c r="P123" s="1144">
        <f t="shared" si="30"/>
        <v>0</v>
      </c>
      <c r="Q123" s="1119">
        <f t="shared" si="30"/>
        <v>0</v>
      </c>
      <c r="R123" s="1099">
        <f t="shared" si="29"/>
        <v>0</v>
      </c>
      <c r="T123" s="1099"/>
      <c r="U123" s="1113">
        <f t="shared" si="26"/>
        <v>0</v>
      </c>
    </row>
    <row r="124" spans="1:21" ht="14.45" customHeight="1">
      <c r="A124" s="979" t="s">
        <v>1684</v>
      </c>
      <c r="B124" s="1129">
        <f>'Budget general'!B127</f>
        <v>0</v>
      </c>
      <c r="C124" s="1098"/>
      <c r="D124" s="1168">
        <f>SUMIFS('A5 Cash'!$N:$N,'A5 Cash'!$A:$A,Table!$A$5,'A5 Cash'!$C:$C,'BFU A5'!$A524,'A5 Cash'!$R:$R,"1")-SUMIFS('A5 Banque'!$N:$N,'A5 Banque'!$A:$A,Table!$A$5,'A5 Banque'!$C:$C,'BFU A5'!A524,'A5 Banque'!$R:$R,"1")</f>
        <v>0</v>
      </c>
      <c r="E124" s="1099">
        <f t="shared" si="16"/>
        <v>0</v>
      </c>
      <c r="F124" s="1098"/>
      <c r="G124" s="1168">
        <f>SUMIFS('A5 Cash'!$N:$N,'A5 Cash'!$A:$A,Table!$A$5,'A5 Cash'!$C:$C,'BFU A5'!$A524,'A5 Cash'!$R:$R,"2")-SUMIFS('A5 Banque'!$N:$N,'A5 Banque'!$A:$A,Table!$A$5,'A5 Banque'!$C:$C,'BFU A5'!$A524,'A5 Banque'!$R:$R,"2")</f>
        <v>0</v>
      </c>
      <c r="H124" s="1099">
        <f t="shared" si="23"/>
        <v>0</v>
      </c>
      <c r="I124" s="1098"/>
      <c r="J124" s="1168">
        <f>SUMIFS('A5 Cash'!$N:$N,'A5 Cash'!$A:$A,Table!$A$5,'A5 Cash'!$C:$C,'BFU A5'!$A524,'A5 Cash'!$R:$R,"3")-SUMIFS('A5 Banque'!$N:$N,'A5 Banque'!$A:$A,Table!$A$5,'A5 Banque'!$C:$C,'BFU A5'!$A524,'A5 Banque'!$R:$R,"3")</f>
        <v>0</v>
      </c>
      <c r="K124" s="1099">
        <f t="shared" si="24"/>
        <v>0</v>
      </c>
      <c r="L124" s="1098"/>
      <c r="M124" s="1168">
        <f>SUMIFS('A5 Cash'!$N:$N,'A5 Cash'!$A:$A,Table!$A$5,'A5 Cash'!$C:$C,'BFU A5'!$A524,'A5 Cash'!$R:$R,"4")-SUMIFS('A5 Banque'!$N:$N,'A5 Banque'!$A:$A,Table!$A$5,'A5 Banque'!$C:$C,'BFU A5'!$A524,'A5 Banque'!$R:$R,"4")</f>
        <v>0</v>
      </c>
      <c r="N124" s="1099">
        <f t="shared" si="25"/>
        <v>0</v>
      </c>
      <c r="P124" s="1144">
        <f t="shared" si="30"/>
        <v>0</v>
      </c>
      <c r="Q124" s="1119">
        <f t="shared" si="30"/>
        <v>0</v>
      </c>
      <c r="R124" s="1099">
        <f t="shared" si="29"/>
        <v>0</v>
      </c>
      <c r="T124" s="1099"/>
      <c r="U124" s="1113">
        <f t="shared" si="26"/>
        <v>0</v>
      </c>
    </row>
    <row r="125" spans="1:21" ht="14.45" customHeight="1" thickBot="1">
      <c r="A125" s="979" t="s">
        <v>1685</v>
      </c>
      <c r="B125" s="1129">
        <f>'Budget general'!B128</f>
        <v>0</v>
      </c>
      <c r="C125" s="1108"/>
      <c r="D125" s="1168">
        <f>SUMIFS('A5 Cash'!$N:$N,'A5 Cash'!$A:$A,Table!$A$5,'A5 Cash'!$C:$C,'BFU A5'!$A525,'A5 Cash'!$R:$R,"1")-SUMIFS('A5 Banque'!$N:$N,'A5 Banque'!$A:$A,Table!$A$5,'A5 Banque'!$C:$C,'BFU A5'!A525,'A5 Banque'!$R:$R,"1")</f>
        <v>0</v>
      </c>
      <c r="E125" s="1109">
        <f t="shared" si="16"/>
        <v>0</v>
      </c>
      <c r="F125" s="1108"/>
      <c r="G125" s="1168">
        <f>SUMIFS('A5 Cash'!$N:$N,'A5 Cash'!$A:$A,Table!$A$5,'A5 Cash'!$C:$C,'BFU A5'!$A525,'A5 Cash'!$R:$R,"2")-SUMIFS('A5 Banque'!$N:$N,'A5 Banque'!$A:$A,Table!$A$5,'A5 Banque'!$C:$C,'BFU A5'!$A525,'A5 Banque'!$R:$R,"2")</f>
        <v>0</v>
      </c>
      <c r="H125" s="1109">
        <f t="shared" si="23"/>
        <v>0</v>
      </c>
      <c r="I125" s="1108"/>
      <c r="J125" s="1168">
        <f>SUMIFS('A5 Cash'!$N:$N,'A5 Cash'!$A:$A,Table!$A$5,'A5 Cash'!$C:$C,'BFU A5'!$A525,'A5 Cash'!$R:$R,"3")-SUMIFS('A5 Banque'!$N:$N,'A5 Banque'!$A:$A,Table!$A$5,'A5 Banque'!$C:$C,'BFU A5'!$A525,'A5 Banque'!$R:$R,"3")</f>
        <v>0</v>
      </c>
      <c r="K125" s="1109">
        <f t="shared" si="24"/>
        <v>0</v>
      </c>
      <c r="L125" s="1108"/>
      <c r="M125" s="1168">
        <f>SUMIFS('A5 Cash'!$N:$N,'A5 Cash'!$A:$A,Table!$A$5,'A5 Cash'!$C:$C,'BFU A5'!$A525,'A5 Cash'!$R:$R,"4")-SUMIFS('A5 Banque'!$N:$N,'A5 Banque'!$A:$A,Table!$A$5,'A5 Banque'!$C:$C,'BFU A5'!$A525,'A5 Banque'!$R:$R,"4")</f>
        <v>0</v>
      </c>
      <c r="N125" s="1109">
        <f t="shared" si="25"/>
        <v>0</v>
      </c>
      <c r="P125" s="1144">
        <f t="shared" si="30"/>
        <v>0</v>
      </c>
      <c r="Q125" s="1119">
        <f t="shared" si="30"/>
        <v>0</v>
      </c>
      <c r="R125" s="1109">
        <f t="shared" si="29"/>
        <v>0</v>
      </c>
      <c r="T125" s="1109"/>
      <c r="U125" s="1113">
        <f t="shared" si="26"/>
        <v>0</v>
      </c>
    </row>
    <row r="126" spans="1:21" ht="14.45" customHeight="1" thickBot="1">
      <c r="B126" s="1072" t="s">
        <v>1570</v>
      </c>
      <c r="C126" s="1072">
        <f>C115+C107</f>
        <v>0</v>
      </c>
      <c r="D126" s="1073">
        <f>D115+D107</f>
        <v>0</v>
      </c>
      <c r="E126" s="1115">
        <f t="shared" si="16"/>
        <v>0</v>
      </c>
      <c r="F126" s="1072">
        <f>F115+F107</f>
        <v>0</v>
      </c>
      <c r="G126" s="1073">
        <f>G115+G107</f>
        <v>0</v>
      </c>
      <c r="H126" s="1115">
        <f t="shared" si="23"/>
        <v>0</v>
      </c>
      <c r="I126" s="1072">
        <f>I115+I107</f>
        <v>0</v>
      </c>
      <c r="J126" s="1073">
        <f>J115+J107</f>
        <v>0</v>
      </c>
      <c r="K126" s="1115">
        <f t="shared" si="24"/>
        <v>0</v>
      </c>
      <c r="L126" s="1072">
        <f>L115+L107</f>
        <v>0</v>
      </c>
      <c r="M126" s="1073">
        <f>M115+M107</f>
        <v>0</v>
      </c>
      <c r="N126" s="1115">
        <f t="shared" si="25"/>
        <v>0</v>
      </c>
      <c r="P126" s="1072">
        <f>P115+P107</f>
        <v>0</v>
      </c>
      <c r="Q126" s="1073">
        <f>Q115+Q107</f>
        <v>0</v>
      </c>
      <c r="R126" s="1115">
        <f>R115+R107</f>
        <v>0</v>
      </c>
      <c r="T126" s="1115"/>
      <c r="U126" s="1115">
        <f>U115+U107</f>
        <v>0</v>
      </c>
    </row>
    <row r="127" spans="1:21" ht="14.45" customHeight="1" thickBot="1">
      <c r="B127" s="1061"/>
      <c r="C127" s="1062"/>
      <c r="D127" s="1062"/>
      <c r="E127" s="1062"/>
      <c r="F127" s="1062"/>
      <c r="G127" s="1062"/>
      <c r="H127" s="1062"/>
      <c r="I127" s="1062"/>
      <c r="J127" s="1062"/>
      <c r="K127" s="1062"/>
      <c r="L127" s="1062"/>
      <c r="M127" s="1062"/>
      <c r="N127" s="1062"/>
      <c r="P127" s="1062"/>
      <c r="Q127" s="1062"/>
      <c r="R127" s="1062"/>
      <c r="T127" s="1062"/>
      <c r="U127" s="1062"/>
    </row>
    <row r="128" spans="1:21" ht="14.45" customHeight="1" thickBot="1">
      <c r="B128" s="1076" t="s">
        <v>1571</v>
      </c>
      <c r="C128" s="1167">
        <f>C126+C105</f>
        <v>0</v>
      </c>
      <c r="D128" s="1167">
        <f>D126+D105</f>
        <v>0</v>
      </c>
      <c r="E128" s="1077">
        <f t="shared" si="16"/>
        <v>0</v>
      </c>
      <c r="F128" s="1167">
        <f>F126+F105</f>
        <v>0</v>
      </c>
      <c r="G128" s="1167">
        <f>G126+G105</f>
        <v>0</v>
      </c>
      <c r="H128" s="1077">
        <f t="shared" ref="H128" si="31">F128-G128</f>
        <v>0</v>
      </c>
      <c r="I128" s="1167">
        <f>I126+I105</f>
        <v>0</v>
      </c>
      <c r="J128" s="1167">
        <f>J126+J105</f>
        <v>0</v>
      </c>
      <c r="K128" s="1077">
        <f t="shared" ref="K128" si="32">I128-J128</f>
        <v>0</v>
      </c>
      <c r="L128" s="1167">
        <f>L126+L105</f>
        <v>0</v>
      </c>
      <c r="M128" s="1167">
        <f>M126+M105</f>
        <v>0</v>
      </c>
      <c r="N128" s="1077">
        <f t="shared" ref="N128" si="33">L128-M128</f>
        <v>0</v>
      </c>
      <c r="P128" s="1077">
        <f>P126+P105</f>
        <v>0</v>
      </c>
      <c r="Q128" s="1077">
        <f>Q126+Q105</f>
        <v>0</v>
      </c>
      <c r="R128" s="1077">
        <f>P128-Q128</f>
        <v>0</v>
      </c>
      <c r="T128" s="1077"/>
      <c r="U128" s="1077">
        <f>U126+U105</f>
        <v>0</v>
      </c>
    </row>
    <row r="129" spans="1:18" ht="16.5" thickBot="1"/>
    <row r="130" spans="1:18" ht="28.5" thickTop="1" thickBot="1">
      <c r="A130" s="1153" t="s">
        <v>216</v>
      </c>
      <c r="B130" s="1154"/>
      <c r="C130" s="804"/>
      <c r="D130" s="805">
        <f>+D128-D132</f>
        <v>0</v>
      </c>
      <c r="E130" s="805">
        <f t="shared" ref="E130:R130" si="34">+E128-E132</f>
        <v>0</v>
      </c>
      <c r="F130" s="805">
        <f t="shared" si="34"/>
        <v>0</v>
      </c>
      <c r="G130" s="805">
        <f t="shared" si="34"/>
        <v>0</v>
      </c>
      <c r="H130" s="805">
        <f t="shared" si="34"/>
        <v>0</v>
      </c>
      <c r="I130" s="805">
        <f t="shared" si="34"/>
        <v>0</v>
      </c>
      <c r="J130" s="805">
        <f t="shared" si="34"/>
        <v>0</v>
      </c>
      <c r="K130" s="805">
        <f t="shared" si="34"/>
        <v>0</v>
      </c>
      <c r="L130" s="805">
        <f t="shared" si="34"/>
        <v>0</v>
      </c>
      <c r="M130" s="805">
        <f t="shared" si="34"/>
        <v>0</v>
      </c>
      <c r="N130" s="805">
        <f t="shared" si="34"/>
        <v>0</v>
      </c>
      <c r="O130" s="805">
        <f t="shared" si="34"/>
        <v>0</v>
      </c>
      <c r="P130" s="805">
        <f t="shared" si="34"/>
        <v>0</v>
      </c>
      <c r="Q130" s="805">
        <f t="shared" si="34"/>
        <v>0</v>
      </c>
      <c r="R130" s="805">
        <f t="shared" si="34"/>
        <v>0</v>
      </c>
    </row>
    <row r="131" spans="1:18" ht="16.5" thickTop="1" thickBot="1">
      <c r="A131" s="1152"/>
      <c r="B131" s="1152"/>
      <c r="C131" s="2"/>
      <c r="D131" s="2"/>
      <c r="E131" s="2"/>
      <c r="F131" s="2"/>
      <c r="G131" s="2"/>
      <c r="H131" s="2"/>
      <c r="I131" s="2"/>
      <c r="J131" s="2"/>
      <c r="K131" s="2"/>
      <c r="L131" s="2"/>
      <c r="M131" s="2"/>
      <c r="N131" s="2"/>
      <c r="O131" s="2"/>
      <c r="P131" s="2"/>
      <c r="Q131" s="2"/>
      <c r="R131" s="2"/>
    </row>
    <row r="132" spans="1:18" ht="28.5" thickTop="1" thickBot="1">
      <c r="A132" s="1155" t="s">
        <v>217</v>
      </c>
      <c r="B132" s="1156"/>
      <c r="C132" s="802"/>
      <c r="D132" s="803"/>
      <c r="E132" s="803"/>
      <c r="F132" s="803"/>
      <c r="G132" s="803"/>
      <c r="H132" s="803"/>
      <c r="I132" s="803"/>
      <c r="J132" s="803"/>
      <c r="K132" s="803"/>
      <c r="L132" s="803"/>
      <c r="M132" s="803"/>
      <c r="N132" s="803"/>
      <c r="O132" s="803"/>
      <c r="P132" s="803"/>
      <c r="Q132" s="803"/>
      <c r="R132" s="803"/>
    </row>
    <row r="133" spans="1:18" ht="15.75" thickTop="1">
      <c r="A133" s="1152"/>
      <c r="B133" s="1152"/>
      <c r="C133" s="2"/>
      <c r="D133" s="2"/>
      <c r="E133" s="2"/>
      <c r="F133" s="2"/>
      <c r="G133" s="2"/>
      <c r="H133" s="2"/>
      <c r="I133" s="2"/>
      <c r="J133" s="2"/>
      <c r="K133" s="2"/>
      <c r="L133" s="2"/>
      <c r="M133" s="2"/>
      <c r="N133" s="2"/>
      <c r="O133" s="2"/>
      <c r="P133" s="4"/>
      <c r="Q133" s="2"/>
      <c r="R133" s="2"/>
    </row>
    <row r="134" spans="1:18" ht="15">
      <c r="A134" s="1152"/>
      <c r="B134" s="1152"/>
      <c r="C134" s="2"/>
      <c r="D134" s="2"/>
      <c r="E134" s="2"/>
      <c r="F134" s="2"/>
      <c r="G134" s="2"/>
      <c r="H134" s="2"/>
      <c r="I134" s="2"/>
      <c r="J134" s="2"/>
      <c r="K134" s="2"/>
      <c r="L134" s="2"/>
      <c r="M134" s="2"/>
      <c r="N134" s="2"/>
      <c r="O134" s="2"/>
      <c r="P134" s="4"/>
      <c r="Q134" s="2"/>
      <c r="R134" s="2"/>
    </row>
  </sheetData>
  <mergeCells count="9">
    <mergeCell ref="T3:U3"/>
    <mergeCell ref="C1:R1"/>
    <mergeCell ref="B2:E2"/>
    <mergeCell ref="A3:A4"/>
    <mergeCell ref="C3:E3"/>
    <mergeCell ref="F3:H3"/>
    <mergeCell ref="I3:K3"/>
    <mergeCell ref="L3:N3"/>
    <mergeCell ref="P3:R3"/>
  </mergeCells>
  <conditionalFormatting sqref="R133:R134">
    <cfRule type="cellIs" dxfId="8" priority="1" stopIfTrue="1" operator="greaterThanOrEqual">
      <formula>0</formula>
    </cfRule>
  </conditionalFormatting>
  <pageMargins left="0" right="0" top="0.39370078740157483" bottom="0.39370078740157483" header="0" footer="0"/>
  <headerFooter>
    <oddHeader>&amp;C&amp;A</oddHeader>
    <oddFooter>&amp;CPage &amp;P</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DC613-CA72-442E-8496-9482807CB827}">
  <sheetPr>
    <tabColor rgb="FFCC99FF"/>
  </sheetPr>
  <dimension ref="A1:Z703"/>
  <sheetViews>
    <sheetView topLeftCell="A2" workbookViewId="0">
      <selection activeCell="D3" sqref="D3"/>
    </sheetView>
  </sheetViews>
  <sheetFormatPr baseColWidth="10" defaultColWidth="11.42578125" defaultRowHeight="14.45" customHeight="1"/>
  <cols>
    <col min="1" max="5" width="11" customWidth="1"/>
    <col min="6" max="6" width="38.7109375" customWidth="1"/>
    <col min="7" max="7" width="22.7109375" customWidth="1"/>
    <col min="8" max="9" width="17.5703125" customWidth="1"/>
    <col min="10" max="10" width="15.140625" customWidth="1"/>
    <col min="11" max="11" width="11.42578125" style="959" customWidth="1"/>
    <col min="12" max="12" width="15.7109375" customWidth="1"/>
    <col min="13" max="13" width="11" customWidth="1"/>
    <col min="14" max="14" width="12" customWidth="1"/>
    <col min="15" max="17" width="11" customWidth="1"/>
    <col min="18" max="18" width="11.42578125" customWidth="1"/>
    <col min="19" max="26" width="11" customWidth="1"/>
    <col min="27" max="16378" width="11.42578125" customWidth="1"/>
  </cols>
  <sheetData>
    <row r="1" spans="1:26" ht="15.75">
      <c r="A1" s="427"/>
      <c r="C1" s="428" t="s">
        <v>251</v>
      </c>
      <c r="D1" s="428"/>
      <c r="E1" s="429"/>
      <c r="F1" s="430">
        <f>+'INFO PROJET'!B5:B5</f>
        <v>0</v>
      </c>
      <c r="G1" s="431"/>
      <c r="H1" s="432"/>
      <c r="I1" s="432"/>
      <c r="J1" s="432"/>
      <c r="K1" s="954"/>
      <c r="L1" s="434"/>
      <c r="P1" s="535"/>
    </row>
    <row r="2" spans="1:26" ht="15.75" thickBot="1">
      <c r="A2" s="427"/>
      <c r="C2" s="437"/>
      <c r="D2" s="437"/>
      <c r="E2" s="438"/>
      <c r="F2" s="438"/>
      <c r="G2" s="438"/>
      <c r="H2" s="432"/>
      <c r="I2" s="432"/>
      <c r="J2" s="432"/>
      <c r="K2" s="954"/>
      <c r="L2" s="439"/>
      <c r="P2" s="535"/>
    </row>
    <row r="3" spans="1:26" ht="15">
      <c r="A3" s="427"/>
      <c r="C3" s="441" t="s">
        <v>1699</v>
      </c>
      <c r="D3" s="843"/>
      <c r="E3" s="442"/>
      <c r="F3" s="443">
        <v>2028</v>
      </c>
      <c r="G3" s="438"/>
      <c r="H3" s="444" t="s">
        <v>252</v>
      </c>
      <c r="I3" s="664"/>
      <c r="J3" s="666">
        <f>+'A4 Cash'!J8</f>
        <v>0</v>
      </c>
      <c r="K3" s="955"/>
      <c r="L3" s="666">
        <f>+'A3 Cash'!L8</f>
        <v>0</v>
      </c>
      <c r="N3" s="852" t="s">
        <v>253</v>
      </c>
      <c r="O3" s="853" t="s">
        <v>363</v>
      </c>
      <c r="P3" s="853" t="s">
        <v>364</v>
      </c>
      <c r="Q3" s="853" t="s">
        <v>365</v>
      </c>
      <c r="R3" s="853" t="s">
        <v>366</v>
      </c>
      <c r="S3" s="853" t="s">
        <v>367</v>
      </c>
      <c r="T3" s="853" t="s">
        <v>368</v>
      </c>
      <c r="U3" s="853" t="s">
        <v>369</v>
      </c>
      <c r="V3" s="853" t="s">
        <v>370</v>
      </c>
      <c r="W3" s="853" t="s">
        <v>371</v>
      </c>
      <c r="X3" s="853" t="s">
        <v>372</v>
      </c>
      <c r="Y3" s="853" t="s">
        <v>373</v>
      </c>
      <c r="Z3" s="854" t="s">
        <v>374</v>
      </c>
    </row>
    <row r="4" spans="1:26" ht="16.5" thickBot="1">
      <c r="A4" s="427"/>
      <c r="C4" s="448" t="s">
        <v>266</v>
      </c>
      <c r="D4" s="844"/>
      <c r="E4" s="449"/>
      <c r="F4" s="450"/>
      <c r="G4" s="438"/>
      <c r="H4" s="432"/>
      <c r="I4" s="432"/>
      <c r="J4" s="433"/>
      <c r="K4" s="954"/>
      <c r="L4" s="434"/>
      <c r="N4" s="855">
        <f>+F6</f>
        <v>0</v>
      </c>
      <c r="O4" s="928">
        <f>+'A4 Banque'!O4</f>
        <v>655.95699999999999</v>
      </c>
      <c r="P4" s="928">
        <f>+'A4 Banque'!P4</f>
        <v>655.95699999999999</v>
      </c>
      <c r="Q4" s="928">
        <f>+'A4 Banque'!Q4</f>
        <v>655.95699999999999</v>
      </c>
      <c r="R4" s="928">
        <f>+'A4 Banque'!R4</f>
        <v>655.95699999999999</v>
      </c>
      <c r="S4" s="928">
        <f>+'A4 Banque'!S4</f>
        <v>655.95699999999999</v>
      </c>
      <c r="T4" s="928">
        <f>+'A4 Banque'!T4</f>
        <v>655.95699999999999</v>
      </c>
      <c r="U4" s="928">
        <f>+'A4 Banque'!U4</f>
        <v>655.95699999999999</v>
      </c>
      <c r="V4" s="928">
        <f>+'A4 Banque'!V4</f>
        <v>655.95699999999999</v>
      </c>
      <c r="W4" s="928">
        <f>+'A4 Banque'!W4</f>
        <v>655.95699999999999</v>
      </c>
      <c r="X4" s="928">
        <f>+'A4 Banque'!X4</f>
        <v>655.95699999999999</v>
      </c>
      <c r="Y4" s="928">
        <f>+'A4 Banque'!Y4</f>
        <v>655.95699999999999</v>
      </c>
      <c r="Z4" s="929">
        <f>+'A4 Banque'!Z4</f>
        <v>655.95699999999999</v>
      </c>
    </row>
    <row r="5" spans="1:26" ht="15.75">
      <c r="A5" s="427"/>
      <c r="C5" s="448" t="s">
        <v>268</v>
      </c>
      <c r="D5" s="844"/>
      <c r="E5" s="449"/>
      <c r="F5" s="450" t="s">
        <v>269</v>
      </c>
      <c r="G5" s="438"/>
      <c r="H5" s="432"/>
      <c r="I5" s="432"/>
      <c r="J5" s="433"/>
      <c r="K5" s="954"/>
      <c r="L5" s="434"/>
      <c r="N5" s="850"/>
      <c r="O5" s="850"/>
      <c r="P5" s="851"/>
      <c r="Q5" s="850"/>
      <c r="R5" s="850"/>
      <c r="S5" s="850"/>
      <c r="T5" s="850"/>
      <c r="U5" s="850"/>
      <c r="V5" s="850"/>
      <c r="W5" s="850"/>
      <c r="X5" s="850"/>
      <c r="Y5" s="850"/>
      <c r="Z5" s="850"/>
    </row>
    <row r="6" spans="1:26" ht="15">
      <c r="A6" s="427"/>
      <c r="C6" s="448" t="s">
        <v>253</v>
      </c>
      <c r="D6" s="844"/>
      <c r="E6" s="449"/>
      <c r="F6" s="953">
        <f>+'INFO PROJET'!B12</f>
        <v>0</v>
      </c>
      <c r="G6" s="1214"/>
      <c r="H6" s="444" t="s">
        <v>270</v>
      </c>
      <c r="I6" s="444" t="s">
        <v>271</v>
      </c>
      <c r="J6" s="444" t="s">
        <v>210</v>
      </c>
      <c r="K6" s="956"/>
      <c r="L6" s="445" t="s">
        <v>272</v>
      </c>
      <c r="N6" s="850"/>
      <c r="O6" s="850"/>
      <c r="P6" s="851"/>
      <c r="Q6" s="850"/>
      <c r="R6" s="850"/>
      <c r="S6" s="850"/>
      <c r="T6" s="850"/>
      <c r="U6" s="850"/>
      <c r="V6" s="850"/>
      <c r="W6" s="850"/>
      <c r="X6" s="850"/>
      <c r="Y6" s="850"/>
      <c r="Z6" s="850"/>
    </row>
    <row r="7" spans="1:26" ht="15.75">
      <c r="A7" s="427"/>
      <c r="C7" s="452" t="s">
        <v>273</v>
      </c>
      <c r="D7" s="845"/>
      <c r="E7" s="453"/>
      <c r="F7" s="454"/>
      <c r="G7" s="1214"/>
      <c r="H7" s="455">
        <f>SUM(H11:H700)</f>
        <v>0</v>
      </c>
      <c r="I7" s="455">
        <f>SUM(I11:I700)</f>
        <v>0</v>
      </c>
      <c r="J7" s="456">
        <f>H7-I7</f>
        <v>0</v>
      </c>
      <c r="K7" s="956"/>
      <c r="L7" s="457">
        <f>SUM(L11:L700)</f>
        <v>0</v>
      </c>
      <c r="N7" s="850"/>
      <c r="O7" s="850"/>
      <c r="P7" s="851"/>
      <c r="Q7" s="850"/>
      <c r="R7" s="850"/>
      <c r="S7" s="850"/>
      <c r="T7" s="850"/>
      <c r="U7" s="850"/>
      <c r="V7" s="850"/>
      <c r="W7" s="850"/>
      <c r="X7" s="850"/>
      <c r="Y7" s="850"/>
      <c r="Z7" s="850"/>
    </row>
    <row r="8" spans="1:26" ht="15.75">
      <c r="A8" s="427"/>
      <c r="B8" s="458"/>
      <c r="C8" s="458"/>
      <c r="D8" s="458"/>
      <c r="E8" s="459"/>
      <c r="F8" s="460"/>
      <c r="G8" s="438"/>
      <c r="H8" s="461" t="s">
        <v>274</v>
      </c>
      <c r="I8" s="462"/>
      <c r="J8" s="456">
        <f>J3+J7</f>
        <v>0</v>
      </c>
      <c r="K8" s="956"/>
      <c r="L8" s="457">
        <f>L3+L7</f>
        <v>0</v>
      </c>
      <c r="P8" s="535"/>
    </row>
    <row r="9" spans="1:26" ht="18">
      <c r="A9" s="464">
        <v>1</v>
      </c>
      <c r="B9" s="464">
        <v>2</v>
      </c>
      <c r="C9" s="464">
        <v>3</v>
      </c>
      <c r="D9" s="464">
        <v>4</v>
      </c>
      <c r="E9" s="464">
        <v>5</v>
      </c>
      <c r="F9" s="464">
        <v>6</v>
      </c>
      <c r="G9" s="464">
        <v>7</v>
      </c>
      <c r="H9" s="464">
        <v>8</v>
      </c>
      <c r="I9" s="464">
        <v>9</v>
      </c>
      <c r="J9" s="464">
        <v>10</v>
      </c>
      <c r="K9" s="464">
        <v>11</v>
      </c>
      <c r="L9" s="464">
        <v>12</v>
      </c>
      <c r="M9" s="464">
        <v>13</v>
      </c>
      <c r="N9" s="464">
        <v>14</v>
      </c>
      <c r="O9" s="464">
        <v>15</v>
      </c>
      <c r="P9" s="464">
        <v>16</v>
      </c>
      <c r="Q9" s="464">
        <v>17</v>
      </c>
      <c r="R9" s="464">
        <v>18</v>
      </c>
      <c r="S9" s="464"/>
      <c r="T9" s="464"/>
    </row>
    <row r="10" spans="1:26" ht="22.5">
      <c r="A10" s="465" t="s">
        <v>275</v>
      </c>
      <c r="B10" s="465" t="s">
        <v>276</v>
      </c>
      <c r="C10" s="536" t="s">
        <v>277</v>
      </c>
      <c r="D10" s="846" t="s">
        <v>1700</v>
      </c>
      <c r="E10" s="847" t="s">
        <v>1701</v>
      </c>
      <c r="F10" s="465" t="s">
        <v>278</v>
      </c>
      <c r="G10" s="465" t="s">
        <v>279</v>
      </c>
      <c r="H10" s="465" t="s">
        <v>270</v>
      </c>
      <c r="I10" s="465" t="s">
        <v>271</v>
      </c>
      <c r="J10" s="465" t="s">
        <v>210</v>
      </c>
      <c r="K10" s="926" t="s">
        <v>206</v>
      </c>
      <c r="L10" s="467" t="s">
        <v>281</v>
      </c>
      <c r="M10" s="465" t="s">
        <v>282</v>
      </c>
      <c r="N10" s="465" t="s">
        <v>283</v>
      </c>
      <c r="O10" s="465" t="s">
        <v>284</v>
      </c>
      <c r="P10" s="465" t="s">
        <v>285</v>
      </c>
      <c r="Q10" s="465" t="s">
        <v>286</v>
      </c>
      <c r="R10" s="465" t="s">
        <v>287</v>
      </c>
    </row>
    <row r="11" spans="1:26" ht="15">
      <c r="A11" s="537"/>
      <c r="B11" s="669"/>
      <c r="C11" s="537"/>
      <c r="D11" s="848" t="str">
        <f>"Caisse-"&amp;Q11</f>
        <v>Caisse-01/1900</v>
      </c>
      <c r="E11" s="849"/>
      <c r="F11" s="671"/>
      <c r="G11" s="540"/>
      <c r="H11" s="930"/>
      <c r="I11" s="931"/>
      <c r="J11" s="930">
        <f>+H11-I11+J3</f>
        <v>0</v>
      </c>
      <c r="K11" s="930">
        <f t="shared" ref="K11:K74" si="0">+IFERROR((+INDEX($O$4:$Z$4,MATCH(Q11,$O$3:$Z$3,0))),0)</f>
        <v>0</v>
      </c>
      <c r="L11" s="705">
        <f t="shared" ref="L11:L74" si="1">IFERROR((H11/K11-I11/K11),0)</f>
        <v>0</v>
      </c>
      <c r="M11" s="537"/>
      <c r="N11" s="706">
        <f>+IF(A11="",0,IF(A11=Table!$A$5,L11,(IF(A11=Table!$A$3,0,IF(A11=Table!$A$4,L11,0)))))</f>
        <v>0</v>
      </c>
      <c r="O11" s="672"/>
      <c r="P11" s="707">
        <f>-IF(A11=Table!$A$5,I11,0)+IF(A11=Table!$A$5,H11,0)</f>
        <v>0</v>
      </c>
      <c r="Q11" s="539" t="str">
        <f t="shared" ref="Q11:Q74" si="2">+TEXT(B11,"mm/aaaa")</f>
        <v>01/1900</v>
      </c>
      <c r="R11" s="475">
        <f>ROUNDUP(MONTH(Q11)/3,0)</f>
        <v>1</v>
      </c>
      <c r="S11" s="691"/>
      <c r="T11" s="691"/>
      <c r="U11" s="691"/>
      <c r="V11" s="691"/>
      <c r="W11" s="818"/>
      <c r="X11" s="818"/>
      <c r="Y11" s="818"/>
      <c r="Z11" s="818"/>
    </row>
    <row r="12" spans="1:26" ht="15">
      <c r="A12" s="537"/>
      <c r="B12" s="669"/>
      <c r="C12" s="537"/>
      <c r="D12" s="848" t="str">
        <f t="shared" ref="D12:D75" si="3">"Caisse-"&amp;Q12</f>
        <v>Caisse-01/1900</v>
      </c>
      <c r="E12" s="541"/>
      <c r="F12" s="671"/>
      <c r="G12" s="673"/>
      <c r="H12" s="932"/>
      <c r="I12" s="933"/>
      <c r="J12" s="930">
        <f t="shared" ref="J12:J75" si="4">+J11+H12-I12</f>
        <v>0</v>
      </c>
      <c r="K12" s="930">
        <f t="shared" si="0"/>
        <v>0</v>
      </c>
      <c r="L12" s="705">
        <f t="shared" si="1"/>
        <v>0</v>
      </c>
      <c r="M12" s="537"/>
      <c r="N12" s="706">
        <f>+IF(A12="",0,IF(A12=Table!$A$5,L12,(IF(A12=Table!$A$3,0,IF(A12=Table!$A$4,L12,0)))))</f>
        <v>0</v>
      </c>
      <c r="O12" s="672"/>
      <c r="P12" s="707">
        <f>-IF(A12=Table!$A$5,I12,0)+IF(A12=Table!$A$5,H12,0)</f>
        <v>0</v>
      </c>
      <c r="Q12" s="539" t="str">
        <f t="shared" si="2"/>
        <v>01/1900</v>
      </c>
      <c r="R12" s="475">
        <f t="shared" ref="R12:R75" si="5">ROUNDUP(MONTH(Q12)/3,0)</f>
        <v>1</v>
      </c>
      <c r="S12" s="691"/>
      <c r="T12" s="691"/>
      <c r="U12" s="691"/>
      <c r="V12" s="691"/>
      <c r="W12" s="818"/>
      <c r="X12" s="818"/>
      <c r="Y12" s="818"/>
      <c r="Z12" s="818"/>
    </row>
    <row r="13" spans="1:26" ht="15">
      <c r="A13" s="537"/>
      <c r="B13" s="669"/>
      <c r="C13" s="537"/>
      <c r="D13" s="848" t="str">
        <f t="shared" si="3"/>
        <v>Caisse-01/1900</v>
      </c>
      <c r="E13" s="670"/>
      <c r="F13" s="671"/>
      <c r="G13" s="540"/>
      <c r="H13" s="930"/>
      <c r="I13" s="931"/>
      <c r="J13" s="930">
        <f t="shared" si="4"/>
        <v>0</v>
      </c>
      <c r="K13" s="930">
        <f t="shared" si="0"/>
        <v>0</v>
      </c>
      <c r="L13" s="705">
        <f t="shared" si="1"/>
        <v>0</v>
      </c>
      <c r="M13" s="537"/>
      <c r="N13" s="706">
        <f>+IF(A13="",0,IF(A13=Table!$A$5,L13,(IF(A13=Table!$A$3,0,IF(A13=Table!$A$4,L13,0)))))</f>
        <v>0</v>
      </c>
      <c r="O13" s="672"/>
      <c r="P13" s="707">
        <f>-IF(A13=Table!$A$5,I13,0)+IF(A13=Table!$A$5,H13,0)</f>
        <v>0</v>
      </c>
      <c r="Q13" s="539" t="str">
        <f t="shared" si="2"/>
        <v>01/1900</v>
      </c>
      <c r="R13" s="475">
        <f t="shared" si="5"/>
        <v>1</v>
      </c>
      <c r="S13" s="691"/>
      <c r="T13" s="691"/>
      <c r="U13" s="691"/>
      <c r="V13" s="691"/>
      <c r="W13" s="818"/>
      <c r="X13" s="818"/>
      <c r="Y13" s="818"/>
      <c r="Z13" s="818"/>
    </row>
    <row r="14" spans="1:26" ht="15">
      <c r="A14" s="537"/>
      <c r="B14" s="669"/>
      <c r="C14" s="537"/>
      <c r="D14" s="848" t="str">
        <f t="shared" si="3"/>
        <v>Caisse-01/1900</v>
      </c>
      <c r="E14" s="670"/>
      <c r="F14" s="671"/>
      <c r="G14" s="540"/>
      <c r="H14" s="930"/>
      <c r="I14" s="931"/>
      <c r="J14" s="930">
        <f t="shared" si="4"/>
        <v>0</v>
      </c>
      <c r="K14" s="930">
        <f t="shared" si="0"/>
        <v>0</v>
      </c>
      <c r="L14" s="705">
        <f t="shared" si="1"/>
        <v>0</v>
      </c>
      <c r="M14" s="537"/>
      <c r="N14" s="706">
        <f>+IF(A14="",0,IF(A14=Table!$A$5,L14,(IF(A14=Table!$A$3,0,IF(A14=Table!$A$4,L14,0)))))</f>
        <v>0</v>
      </c>
      <c r="O14" s="672"/>
      <c r="P14" s="707">
        <f>-IF(A14=Table!$A$5,I14,0)+IF(A14=Table!$A$5,H14,0)</f>
        <v>0</v>
      </c>
      <c r="Q14" s="539" t="str">
        <f t="shared" si="2"/>
        <v>01/1900</v>
      </c>
      <c r="R14" s="475">
        <f t="shared" si="5"/>
        <v>1</v>
      </c>
      <c r="S14" s="691"/>
      <c r="T14" s="691"/>
      <c r="U14" s="691"/>
      <c r="V14" s="691"/>
      <c r="W14" s="818"/>
      <c r="X14" s="818"/>
      <c r="Y14" s="818"/>
      <c r="Z14" s="818"/>
    </row>
    <row r="15" spans="1:26" ht="15">
      <c r="A15" s="537"/>
      <c r="B15" s="669"/>
      <c r="C15" s="537"/>
      <c r="D15" s="848" t="str">
        <f t="shared" si="3"/>
        <v>Caisse-01/1900</v>
      </c>
      <c r="E15" s="670"/>
      <c r="F15" s="681"/>
      <c r="G15" s="540"/>
      <c r="H15" s="930"/>
      <c r="I15" s="931"/>
      <c r="J15" s="930">
        <f t="shared" si="4"/>
        <v>0</v>
      </c>
      <c r="K15" s="930">
        <f t="shared" si="0"/>
        <v>0</v>
      </c>
      <c r="L15" s="705">
        <f t="shared" si="1"/>
        <v>0</v>
      </c>
      <c r="M15" s="537"/>
      <c r="N15" s="706">
        <f>+IF(A15="",0,IF(A15=Table!$A$5,L15,(IF(A15=Table!$A$3,0,IF(A15=Table!$A$4,L15,0)))))</f>
        <v>0</v>
      </c>
      <c r="O15" s="672"/>
      <c r="P15" s="707">
        <f>-IF(A15=Table!$A$5,I15,0)+IF(A15=Table!$A$5,H15,0)</f>
        <v>0</v>
      </c>
      <c r="Q15" s="539" t="str">
        <f t="shared" si="2"/>
        <v>01/1900</v>
      </c>
      <c r="R15" s="475">
        <f t="shared" si="5"/>
        <v>1</v>
      </c>
      <c r="S15" s="691"/>
      <c r="T15" s="691"/>
      <c r="U15" s="691"/>
      <c r="V15" s="691"/>
      <c r="W15" s="818"/>
      <c r="X15" s="818"/>
      <c r="Y15" s="818"/>
      <c r="Z15" s="818"/>
    </row>
    <row r="16" spans="1:26" ht="15">
      <c r="A16" s="537"/>
      <c r="B16" s="669"/>
      <c r="C16" s="537"/>
      <c r="D16" s="848" t="str">
        <f t="shared" si="3"/>
        <v>Caisse-01/1900</v>
      </c>
      <c r="E16" s="670"/>
      <c r="F16" s="681"/>
      <c r="G16" s="540"/>
      <c r="H16" s="930"/>
      <c r="I16" s="931"/>
      <c r="J16" s="930">
        <f t="shared" si="4"/>
        <v>0</v>
      </c>
      <c r="K16" s="930">
        <f t="shared" si="0"/>
        <v>0</v>
      </c>
      <c r="L16" s="705">
        <f t="shared" si="1"/>
        <v>0</v>
      </c>
      <c r="M16" s="537"/>
      <c r="N16" s="706">
        <f>+IF(A16="",0,IF(A16=Table!$A$5,L16,(IF(A16=Table!$A$3,0,IF(A16=Table!$A$4,L16,0)))))</f>
        <v>0</v>
      </c>
      <c r="O16" s="672"/>
      <c r="P16" s="707">
        <f>-IF(A16=Table!$A$5,I16,0)+IF(A16=Table!$A$5,H16,0)</f>
        <v>0</v>
      </c>
      <c r="Q16" s="539" t="str">
        <f t="shared" si="2"/>
        <v>01/1900</v>
      </c>
      <c r="R16" s="475">
        <f t="shared" si="5"/>
        <v>1</v>
      </c>
      <c r="S16" s="691"/>
      <c r="T16" s="691"/>
      <c r="U16" s="691"/>
      <c r="V16" s="691"/>
      <c r="W16" s="818"/>
      <c r="X16" s="818"/>
      <c r="Y16" s="818"/>
      <c r="Z16" s="818"/>
    </row>
    <row r="17" spans="1:26" ht="15">
      <c r="A17" s="537"/>
      <c r="B17" s="669"/>
      <c r="C17" s="537"/>
      <c r="D17" s="848" t="str">
        <f t="shared" si="3"/>
        <v>Caisse-01/1900</v>
      </c>
      <c r="E17" s="670"/>
      <c r="F17" s="671"/>
      <c r="G17" s="540"/>
      <c r="H17" s="930"/>
      <c r="I17" s="931"/>
      <c r="J17" s="930">
        <f t="shared" si="4"/>
        <v>0</v>
      </c>
      <c r="K17" s="930">
        <f t="shared" si="0"/>
        <v>0</v>
      </c>
      <c r="L17" s="705">
        <f t="shared" si="1"/>
        <v>0</v>
      </c>
      <c r="M17" s="537"/>
      <c r="N17" s="706">
        <f>+IF(A17="",0,IF(A17=Table!$A$5,L17,(IF(A17=Table!$A$3,0,IF(A17=Table!$A$4,L17,0)))))</f>
        <v>0</v>
      </c>
      <c r="O17" s="672"/>
      <c r="P17" s="707">
        <f>-IF(A17=Table!$A$5,I17,0)+IF(A17=Table!$A$5,H17,0)</f>
        <v>0</v>
      </c>
      <c r="Q17" s="539" t="str">
        <f t="shared" si="2"/>
        <v>01/1900</v>
      </c>
      <c r="R17" s="475">
        <f t="shared" si="5"/>
        <v>1</v>
      </c>
      <c r="S17" s="691"/>
      <c r="T17" s="691"/>
      <c r="U17" s="691"/>
      <c r="V17" s="691"/>
      <c r="W17" s="818"/>
      <c r="X17" s="818"/>
      <c r="Y17" s="818"/>
      <c r="Z17" s="818"/>
    </row>
    <row r="18" spans="1:26" ht="15">
      <c r="A18" s="537"/>
      <c r="B18" s="669"/>
      <c r="C18" s="537"/>
      <c r="D18" s="848" t="str">
        <f t="shared" si="3"/>
        <v>Caisse-01/1900</v>
      </c>
      <c r="E18" s="541"/>
      <c r="F18" s="671"/>
      <c r="G18" s="673"/>
      <c r="H18" s="931"/>
      <c r="I18" s="933"/>
      <c r="J18" s="930">
        <f t="shared" si="4"/>
        <v>0</v>
      </c>
      <c r="K18" s="930">
        <f t="shared" si="0"/>
        <v>0</v>
      </c>
      <c r="L18" s="705">
        <f t="shared" si="1"/>
        <v>0</v>
      </c>
      <c r="M18" s="537"/>
      <c r="N18" s="706">
        <f>+IF(A18="",0,IF(A18=Table!$A$5,L18,(IF(A18=Table!$A$3,0,IF(A18=Table!$A$4,L18,0)))))</f>
        <v>0</v>
      </c>
      <c r="O18" s="672"/>
      <c r="P18" s="707">
        <f>-IF(A18=Table!$A$5,I18,0)+IF(A18=Table!$A$5,H18,0)</f>
        <v>0</v>
      </c>
      <c r="Q18" s="539" t="str">
        <f t="shared" si="2"/>
        <v>01/1900</v>
      </c>
      <c r="R18" s="475">
        <f t="shared" si="5"/>
        <v>1</v>
      </c>
      <c r="S18" s="691"/>
      <c r="T18" s="691"/>
      <c r="U18" s="691"/>
      <c r="V18" s="691"/>
      <c r="W18" s="818"/>
      <c r="X18" s="818"/>
      <c r="Y18" s="818"/>
      <c r="Z18" s="818"/>
    </row>
    <row r="19" spans="1:26" ht="15">
      <c r="A19" s="537"/>
      <c r="B19" s="669"/>
      <c r="C19" s="537"/>
      <c r="D19" s="848" t="str">
        <f t="shared" si="3"/>
        <v>Caisse-01/1900</v>
      </c>
      <c r="E19" s="540"/>
      <c r="F19" s="684"/>
      <c r="G19" s="673"/>
      <c r="H19" s="932"/>
      <c r="I19" s="933"/>
      <c r="J19" s="930">
        <f t="shared" si="4"/>
        <v>0</v>
      </c>
      <c r="K19" s="930">
        <f t="shared" si="0"/>
        <v>0</v>
      </c>
      <c r="L19" s="705">
        <f t="shared" si="1"/>
        <v>0</v>
      </c>
      <c r="M19" s="537"/>
      <c r="N19" s="706">
        <f>+IF(A19="",0,IF(A19=Table!$A$5,L19,(IF(A19=Table!$A$3,0,IF(A19=Table!$A$4,L19,0)))))</f>
        <v>0</v>
      </c>
      <c r="O19" s="672"/>
      <c r="P19" s="707">
        <f>-IF(A19=Table!$A$5,I19,0)+IF(A19=Table!$A$5,H19,0)</f>
        <v>0</v>
      </c>
      <c r="Q19" s="539" t="str">
        <f t="shared" si="2"/>
        <v>01/1900</v>
      </c>
      <c r="R19" s="475">
        <f t="shared" si="5"/>
        <v>1</v>
      </c>
      <c r="S19" s="691"/>
      <c r="T19" s="691"/>
      <c r="U19" s="691"/>
      <c r="V19" s="691"/>
      <c r="W19" s="818"/>
      <c r="X19" s="818"/>
      <c r="Y19" s="818"/>
      <c r="Z19" s="818"/>
    </row>
    <row r="20" spans="1:26" ht="15">
      <c r="A20" s="537"/>
      <c r="B20" s="669"/>
      <c r="C20" s="537"/>
      <c r="D20" s="848" t="str">
        <f t="shared" si="3"/>
        <v>Caisse-01/1900</v>
      </c>
      <c r="E20" s="541"/>
      <c r="F20" s="671"/>
      <c r="G20" s="673"/>
      <c r="H20" s="932"/>
      <c r="I20" s="933"/>
      <c r="J20" s="930">
        <f t="shared" si="4"/>
        <v>0</v>
      </c>
      <c r="K20" s="930">
        <f t="shared" si="0"/>
        <v>0</v>
      </c>
      <c r="L20" s="705">
        <f t="shared" si="1"/>
        <v>0</v>
      </c>
      <c r="M20" s="537"/>
      <c r="N20" s="706">
        <f>+IF(A20="",0,IF(A20=Table!$A$5,L20,(IF(A20=Table!$A$3,0,IF(A20=Table!$A$4,L20,0)))))</f>
        <v>0</v>
      </c>
      <c r="O20" s="672"/>
      <c r="P20" s="707">
        <f>-IF(A20=Table!$A$5,I20,0)+IF(A20=Table!$A$5,H20,0)</f>
        <v>0</v>
      </c>
      <c r="Q20" s="539" t="str">
        <f t="shared" si="2"/>
        <v>01/1900</v>
      </c>
      <c r="R20" s="475">
        <f t="shared" si="5"/>
        <v>1</v>
      </c>
      <c r="S20" s="691"/>
      <c r="T20" s="691"/>
      <c r="U20" s="691"/>
      <c r="V20" s="691"/>
      <c r="W20" s="818"/>
      <c r="X20" s="818"/>
      <c r="Y20" s="818"/>
      <c r="Z20" s="818"/>
    </row>
    <row r="21" spans="1:26" ht="15">
      <c r="A21" s="537"/>
      <c r="B21" s="669"/>
      <c r="C21" s="537"/>
      <c r="D21" s="848" t="str">
        <f t="shared" si="3"/>
        <v>Caisse-01/1900</v>
      </c>
      <c r="E21" s="670"/>
      <c r="F21" s="671"/>
      <c r="G21" s="540"/>
      <c r="H21" s="930"/>
      <c r="I21" s="931"/>
      <c r="J21" s="930">
        <f t="shared" si="4"/>
        <v>0</v>
      </c>
      <c r="K21" s="930">
        <f t="shared" si="0"/>
        <v>0</v>
      </c>
      <c r="L21" s="705">
        <f t="shared" si="1"/>
        <v>0</v>
      </c>
      <c r="M21" s="537"/>
      <c r="N21" s="706">
        <f>+IF(A21="",0,IF(A21=Table!$A$5,L21,(IF(A21=Table!$A$3,0,IF(A21=Table!$A$4,L21,0)))))</f>
        <v>0</v>
      </c>
      <c r="O21" s="672"/>
      <c r="P21" s="707">
        <f>-IF(A21=Table!$A$5,I21,0)+IF(A21=Table!$A$5,H21,0)</f>
        <v>0</v>
      </c>
      <c r="Q21" s="539" t="str">
        <f t="shared" si="2"/>
        <v>01/1900</v>
      </c>
      <c r="R21" s="475">
        <f t="shared" si="5"/>
        <v>1</v>
      </c>
      <c r="S21" s="691"/>
      <c r="T21" s="691"/>
      <c r="U21" s="691"/>
      <c r="V21" s="691"/>
      <c r="W21" s="818"/>
      <c r="X21" s="818"/>
      <c r="Y21" s="818"/>
      <c r="Z21" s="818"/>
    </row>
    <row r="22" spans="1:26" ht="15">
      <c r="A22" s="537"/>
      <c r="B22" s="669"/>
      <c r="C22" s="537"/>
      <c r="D22" s="848" t="str">
        <f t="shared" si="3"/>
        <v>Caisse-01/1900</v>
      </c>
      <c r="E22" s="670"/>
      <c r="F22" s="671"/>
      <c r="G22" s="540"/>
      <c r="H22" s="930"/>
      <c r="I22" s="931"/>
      <c r="J22" s="930">
        <f t="shared" si="4"/>
        <v>0</v>
      </c>
      <c r="K22" s="930">
        <f t="shared" si="0"/>
        <v>0</v>
      </c>
      <c r="L22" s="705">
        <f t="shared" si="1"/>
        <v>0</v>
      </c>
      <c r="M22" s="537"/>
      <c r="N22" s="706">
        <f>+IF(A22="",0,IF(A22=Table!$A$5,L22,(IF(A22=Table!$A$3,0,IF(A22=Table!$A$4,L22,0)))))</f>
        <v>0</v>
      </c>
      <c r="O22" s="672"/>
      <c r="P22" s="707">
        <f>-IF(A22=Table!$A$5,I22,0)+IF(A22=Table!$A$5,H22,0)</f>
        <v>0</v>
      </c>
      <c r="Q22" s="539" t="str">
        <f t="shared" si="2"/>
        <v>01/1900</v>
      </c>
      <c r="R22" s="475">
        <f t="shared" si="5"/>
        <v>1</v>
      </c>
      <c r="S22" s="691"/>
      <c r="T22" s="691"/>
      <c r="U22" s="691"/>
      <c r="V22" s="691"/>
      <c r="W22" s="818"/>
      <c r="X22" s="818"/>
      <c r="Y22" s="818"/>
      <c r="Z22" s="818"/>
    </row>
    <row r="23" spans="1:26" ht="15">
      <c r="A23" s="537"/>
      <c r="B23" s="669"/>
      <c r="C23" s="537"/>
      <c r="D23" s="848" t="str">
        <f t="shared" si="3"/>
        <v>Caisse-01/1900</v>
      </c>
      <c r="E23" s="670"/>
      <c r="F23" s="671"/>
      <c r="G23" s="540"/>
      <c r="H23" s="930"/>
      <c r="I23" s="931"/>
      <c r="J23" s="930">
        <f t="shared" si="4"/>
        <v>0</v>
      </c>
      <c r="K23" s="930">
        <f t="shared" si="0"/>
        <v>0</v>
      </c>
      <c r="L23" s="705">
        <f t="shared" si="1"/>
        <v>0</v>
      </c>
      <c r="M23" s="537"/>
      <c r="N23" s="706">
        <f>+IF(A23="",0,IF(A23=Table!$A$5,L23,(IF(A23=Table!$A$3,0,IF(A23=Table!$A$4,L23,0)))))</f>
        <v>0</v>
      </c>
      <c r="O23" s="672"/>
      <c r="P23" s="707">
        <f>-IF(A23=Table!$A$5,I23,0)+IF(A23=Table!$A$5,H23,0)</f>
        <v>0</v>
      </c>
      <c r="Q23" s="539" t="str">
        <f t="shared" si="2"/>
        <v>01/1900</v>
      </c>
      <c r="R23" s="475">
        <f t="shared" si="5"/>
        <v>1</v>
      </c>
      <c r="S23" s="691"/>
      <c r="T23" s="691"/>
      <c r="U23" s="691"/>
      <c r="V23" s="691"/>
      <c r="W23" s="818"/>
      <c r="X23" s="818"/>
      <c r="Y23" s="818"/>
      <c r="Z23" s="818"/>
    </row>
    <row r="24" spans="1:26" ht="15">
      <c r="A24" s="537"/>
      <c r="B24" s="669"/>
      <c r="C24" s="537"/>
      <c r="D24" s="848" t="str">
        <f t="shared" si="3"/>
        <v>Caisse-01/1900</v>
      </c>
      <c r="E24" s="670"/>
      <c r="F24" s="671"/>
      <c r="G24" s="540"/>
      <c r="H24" s="930"/>
      <c r="I24" s="931"/>
      <c r="J24" s="930">
        <f t="shared" si="4"/>
        <v>0</v>
      </c>
      <c r="K24" s="930">
        <f t="shared" si="0"/>
        <v>0</v>
      </c>
      <c r="L24" s="705">
        <f t="shared" si="1"/>
        <v>0</v>
      </c>
      <c r="M24" s="537"/>
      <c r="N24" s="706">
        <f>+IF(A24="",0,IF(A24=Table!$A$5,L24,(IF(A24=Table!$A$3,0,IF(A24=Table!$A$4,L24,0)))))</f>
        <v>0</v>
      </c>
      <c r="O24" s="672"/>
      <c r="P24" s="707">
        <f>-IF(A24=Table!$A$5,I24,0)+IF(A24=Table!$A$5,H24,0)</f>
        <v>0</v>
      </c>
      <c r="Q24" s="539" t="str">
        <f t="shared" si="2"/>
        <v>01/1900</v>
      </c>
      <c r="R24" s="475">
        <f t="shared" si="5"/>
        <v>1</v>
      </c>
      <c r="S24" s="691"/>
      <c r="T24" s="691"/>
      <c r="U24" s="691"/>
      <c r="V24" s="691"/>
      <c r="W24" s="818"/>
      <c r="X24" s="818"/>
      <c r="Y24" s="818"/>
      <c r="Z24" s="818"/>
    </row>
    <row r="25" spans="1:26" ht="15">
      <c r="A25" s="537"/>
      <c r="B25" s="669"/>
      <c r="C25" s="537"/>
      <c r="D25" s="848" t="str">
        <f t="shared" si="3"/>
        <v>Caisse-01/1900</v>
      </c>
      <c r="E25" s="670"/>
      <c r="F25" s="671"/>
      <c r="G25" s="540"/>
      <c r="H25" s="930"/>
      <c r="I25" s="931"/>
      <c r="J25" s="930">
        <f t="shared" si="4"/>
        <v>0</v>
      </c>
      <c r="K25" s="930">
        <f t="shared" si="0"/>
        <v>0</v>
      </c>
      <c r="L25" s="705">
        <f t="shared" si="1"/>
        <v>0</v>
      </c>
      <c r="M25" s="537"/>
      <c r="N25" s="706">
        <f>+IF(A25="",0,IF(A25=Table!$A$5,L25,(IF(A25=Table!$A$3,0,IF(A25=Table!$A$4,L25,0)))))</f>
        <v>0</v>
      </c>
      <c r="O25" s="672"/>
      <c r="P25" s="707">
        <f>-IF(A25=Table!$A$5,I25,0)+IF(A25=Table!$A$5,H25,0)</f>
        <v>0</v>
      </c>
      <c r="Q25" s="539" t="str">
        <f t="shared" si="2"/>
        <v>01/1900</v>
      </c>
      <c r="R25" s="475">
        <f t="shared" si="5"/>
        <v>1</v>
      </c>
      <c r="S25" s="691"/>
      <c r="T25" s="691"/>
      <c r="U25" s="691"/>
      <c r="V25" s="691"/>
      <c r="W25" s="818"/>
      <c r="X25" s="818"/>
      <c r="Y25" s="818"/>
      <c r="Z25" s="818"/>
    </row>
    <row r="26" spans="1:26" ht="15">
      <c r="A26" s="537"/>
      <c r="B26" s="669"/>
      <c r="C26" s="537"/>
      <c r="D26" s="848" t="str">
        <f t="shared" si="3"/>
        <v>Caisse-01/1900</v>
      </c>
      <c r="E26" s="670"/>
      <c r="F26" s="671"/>
      <c r="G26" s="540"/>
      <c r="H26" s="930"/>
      <c r="I26" s="931"/>
      <c r="J26" s="930">
        <f t="shared" si="4"/>
        <v>0</v>
      </c>
      <c r="K26" s="930">
        <f t="shared" si="0"/>
        <v>0</v>
      </c>
      <c r="L26" s="705">
        <f t="shared" si="1"/>
        <v>0</v>
      </c>
      <c r="M26" s="537"/>
      <c r="N26" s="706">
        <f>+IF(A26="",0,IF(A26=Table!$A$5,L26,(IF(A26=Table!$A$3,0,IF(A26=Table!$A$4,L26,0)))))</f>
        <v>0</v>
      </c>
      <c r="O26" s="672"/>
      <c r="P26" s="707">
        <f>-IF(A26=Table!$A$5,I26,0)+IF(A26=Table!$A$5,H26,0)</f>
        <v>0</v>
      </c>
      <c r="Q26" s="539" t="str">
        <f t="shared" si="2"/>
        <v>01/1900</v>
      </c>
      <c r="R26" s="475">
        <f t="shared" si="5"/>
        <v>1</v>
      </c>
      <c r="S26" s="691"/>
      <c r="T26" s="691"/>
      <c r="U26" s="691"/>
      <c r="V26" s="691"/>
      <c r="W26" s="818"/>
      <c r="X26" s="818"/>
      <c r="Y26" s="818"/>
      <c r="Z26" s="818"/>
    </row>
    <row r="27" spans="1:26" ht="15">
      <c r="A27" s="537"/>
      <c r="B27" s="669"/>
      <c r="C27" s="537"/>
      <c r="D27" s="848" t="str">
        <f t="shared" si="3"/>
        <v>Caisse-01/1900</v>
      </c>
      <c r="E27" s="674"/>
      <c r="F27" s="675"/>
      <c r="G27" s="540"/>
      <c r="H27" s="930"/>
      <c r="I27" s="931"/>
      <c r="J27" s="930">
        <f t="shared" si="4"/>
        <v>0</v>
      </c>
      <c r="K27" s="930">
        <f t="shared" si="0"/>
        <v>0</v>
      </c>
      <c r="L27" s="705">
        <f t="shared" si="1"/>
        <v>0</v>
      </c>
      <c r="M27" s="537"/>
      <c r="N27" s="706">
        <f>+IF(A27="",0,IF(A27=Table!$A$5,L27,(IF(A27=Table!$A$3,0,IF(A27=Table!$A$4,L27,0)))))</f>
        <v>0</v>
      </c>
      <c r="O27" s="672"/>
      <c r="P27" s="707">
        <f>-IF(A27=Table!$A$5,I27,0)+IF(A27=Table!$A$5,H27,0)</f>
        <v>0</v>
      </c>
      <c r="Q27" s="539" t="str">
        <f t="shared" si="2"/>
        <v>01/1900</v>
      </c>
      <c r="R27" s="475">
        <f t="shared" si="5"/>
        <v>1</v>
      </c>
      <c r="S27" s="691"/>
      <c r="T27" s="691"/>
      <c r="U27" s="691"/>
      <c r="V27" s="691"/>
      <c r="W27" s="818"/>
      <c r="X27" s="818"/>
      <c r="Y27" s="818"/>
      <c r="Z27" s="818"/>
    </row>
    <row r="28" spans="1:26" ht="15">
      <c r="A28" s="537"/>
      <c r="B28" s="669"/>
      <c r="C28" s="537"/>
      <c r="D28" s="848" t="str">
        <f t="shared" si="3"/>
        <v>Caisse-01/1900</v>
      </c>
      <c r="E28" s="541"/>
      <c r="F28" s="671"/>
      <c r="G28" s="673"/>
      <c r="H28" s="931"/>
      <c r="I28" s="933"/>
      <c r="J28" s="930">
        <f t="shared" si="4"/>
        <v>0</v>
      </c>
      <c r="K28" s="930">
        <f t="shared" si="0"/>
        <v>0</v>
      </c>
      <c r="L28" s="705">
        <f t="shared" si="1"/>
        <v>0</v>
      </c>
      <c r="M28" s="537"/>
      <c r="N28" s="706">
        <f>+IF(A28="",0,IF(A28=Table!$A$5,L28,(IF(A28=Table!$A$3,0,IF(A28=Table!$A$4,L28,0)))))</f>
        <v>0</v>
      </c>
      <c r="O28" s="672"/>
      <c r="P28" s="707">
        <f>-IF(A28=Table!$A$5,I28,0)+IF(A28=Table!$A$5,H28,0)</f>
        <v>0</v>
      </c>
      <c r="Q28" s="539" t="str">
        <f t="shared" si="2"/>
        <v>01/1900</v>
      </c>
      <c r="R28" s="475">
        <f t="shared" si="5"/>
        <v>1</v>
      </c>
      <c r="S28" s="691"/>
      <c r="T28" s="691"/>
      <c r="U28" s="691"/>
      <c r="V28" s="691"/>
      <c r="W28" s="818"/>
      <c r="X28" s="818"/>
      <c r="Y28" s="818"/>
      <c r="Z28" s="818"/>
    </row>
    <row r="29" spans="1:26" ht="15">
      <c r="A29" s="537"/>
      <c r="B29" s="669"/>
      <c r="C29" s="537"/>
      <c r="D29" s="848" t="str">
        <f t="shared" si="3"/>
        <v>Caisse-01/1900</v>
      </c>
      <c r="E29" s="670"/>
      <c r="F29" s="671"/>
      <c r="G29" s="540"/>
      <c r="H29" s="930"/>
      <c r="I29" s="931"/>
      <c r="J29" s="930">
        <f t="shared" si="4"/>
        <v>0</v>
      </c>
      <c r="K29" s="930">
        <f t="shared" si="0"/>
        <v>0</v>
      </c>
      <c r="L29" s="705">
        <f t="shared" si="1"/>
        <v>0</v>
      </c>
      <c r="M29" s="537"/>
      <c r="N29" s="706">
        <f>+IF(A29="",0,IF(A29=Table!$A$5,L29,(IF(A29=Table!$A$3,0,IF(A29=Table!$A$4,L29,0)))))</f>
        <v>0</v>
      </c>
      <c r="O29" s="672"/>
      <c r="P29" s="707">
        <f>-IF(A29=Table!$A$5,I29,0)+IF(A29=Table!$A$5,H29,0)</f>
        <v>0</v>
      </c>
      <c r="Q29" s="539" t="str">
        <f t="shared" si="2"/>
        <v>01/1900</v>
      </c>
      <c r="R29" s="475">
        <f t="shared" si="5"/>
        <v>1</v>
      </c>
      <c r="S29" s="691"/>
      <c r="T29" s="691"/>
      <c r="U29" s="691"/>
      <c r="V29" s="691"/>
      <c r="W29" s="818"/>
      <c r="X29" s="818"/>
      <c r="Y29" s="818"/>
      <c r="Z29" s="818"/>
    </row>
    <row r="30" spans="1:26" ht="15">
      <c r="A30" s="537"/>
      <c r="B30" s="669"/>
      <c r="C30" s="537"/>
      <c r="D30" s="848" t="str">
        <f t="shared" si="3"/>
        <v>Caisse-01/1900</v>
      </c>
      <c r="E30" s="670"/>
      <c r="F30" s="671"/>
      <c r="G30" s="540"/>
      <c r="H30" s="930"/>
      <c r="I30" s="931"/>
      <c r="J30" s="930">
        <f t="shared" si="4"/>
        <v>0</v>
      </c>
      <c r="K30" s="930">
        <f t="shared" si="0"/>
        <v>0</v>
      </c>
      <c r="L30" s="705">
        <f t="shared" si="1"/>
        <v>0</v>
      </c>
      <c r="M30" s="537"/>
      <c r="N30" s="706">
        <f>+IF(A30="",0,IF(A30=Table!$A$5,L30,(IF(A30=Table!$A$3,0,IF(A30=Table!$A$4,L30,0)))))</f>
        <v>0</v>
      </c>
      <c r="O30" s="672"/>
      <c r="P30" s="707">
        <f>-IF(A30=Table!$A$5,I30,0)+IF(A30=Table!$A$5,H30,0)</f>
        <v>0</v>
      </c>
      <c r="Q30" s="539" t="str">
        <f t="shared" si="2"/>
        <v>01/1900</v>
      </c>
      <c r="R30" s="475">
        <f t="shared" si="5"/>
        <v>1</v>
      </c>
      <c r="S30" s="691"/>
      <c r="T30" s="691"/>
      <c r="U30" s="691"/>
      <c r="V30" s="691"/>
      <c r="W30" s="818"/>
      <c r="X30" s="818"/>
      <c r="Y30" s="818"/>
      <c r="Z30" s="818"/>
    </row>
    <row r="31" spans="1:26" ht="15">
      <c r="A31" s="537"/>
      <c r="B31" s="669"/>
      <c r="C31" s="537"/>
      <c r="D31" s="848" t="str">
        <f t="shared" si="3"/>
        <v>Caisse-01/1900</v>
      </c>
      <c r="E31" s="670"/>
      <c r="F31" s="671"/>
      <c r="G31" s="540"/>
      <c r="H31" s="930"/>
      <c r="I31" s="931"/>
      <c r="J31" s="930">
        <f t="shared" si="4"/>
        <v>0</v>
      </c>
      <c r="K31" s="930">
        <f t="shared" si="0"/>
        <v>0</v>
      </c>
      <c r="L31" s="705">
        <f t="shared" si="1"/>
        <v>0</v>
      </c>
      <c r="M31" s="537"/>
      <c r="N31" s="706">
        <f>+IF(A31="",0,IF(A31=Table!$A$5,L31,(IF(A31=Table!$A$3,0,IF(A31=Table!$A$4,L31,0)))))</f>
        <v>0</v>
      </c>
      <c r="O31" s="672"/>
      <c r="P31" s="707">
        <f>-IF(A31=Table!$A$5,I31,0)+IF(A31=Table!$A$5,H31,0)</f>
        <v>0</v>
      </c>
      <c r="Q31" s="539" t="str">
        <f t="shared" si="2"/>
        <v>01/1900</v>
      </c>
      <c r="R31" s="475">
        <f t="shared" si="5"/>
        <v>1</v>
      </c>
      <c r="S31" s="691"/>
      <c r="T31" s="691"/>
      <c r="U31" s="691"/>
      <c r="V31" s="691"/>
      <c r="W31" s="818"/>
      <c r="X31" s="818"/>
      <c r="Y31" s="818"/>
      <c r="Z31" s="818"/>
    </row>
    <row r="32" spans="1:26" ht="15">
      <c r="A32" s="537"/>
      <c r="B32" s="669"/>
      <c r="C32" s="537"/>
      <c r="D32" s="848" t="str">
        <f t="shared" si="3"/>
        <v>Caisse-01/1900</v>
      </c>
      <c r="E32" s="670"/>
      <c r="F32" s="671"/>
      <c r="G32" s="540"/>
      <c r="H32" s="930"/>
      <c r="I32" s="931"/>
      <c r="J32" s="930">
        <f t="shared" si="4"/>
        <v>0</v>
      </c>
      <c r="K32" s="930">
        <f t="shared" si="0"/>
        <v>0</v>
      </c>
      <c r="L32" s="705">
        <f t="shared" si="1"/>
        <v>0</v>
      </c>
      <c r="M32" s="537"/>
      <c r="N32" s="706">
        <f>+IF(A32="",0,IF(A32=Table!$A$5,L32,(IF(A32=Table!$A$3,0,IF(A32=Table!$A$4,L32,0)))))</f>
        <v>0</v>
      </c>
      <c r="O32" s="672"/>
      <c r="P32" s="707">
        <f>-IF(A32=Table!$A$5,I32,0)+IF(A32=Table!$A$5,H32,0)</f>
        <v>0</v>
      </c>
      <c r="Q32" s="539" t="str">
        <f t="shared" si="2"/>
        <v>01/1900</v>
      </c>
      <c r="R32" s="475">
        <f t="shared" si="5"/>
        <v>1</v>
      </c>
      <c r="S32" s="691"/>
      <c r="T32" s="691"/>
      <c r="U32" s="691"/>
      <c r="V32" s="691"/>
      <c r="W32" s="818"/>
      <c r="X32" s="818"/>
      <c r="Y32" s="818"/>
      <c r="Z32" s="818"/>
    </row>
    <row r="33" spans="1:26" ht="15">
      <c r="A33" s="537"/>
      <c r="B33" s="669"/>
      <c r="C33" s="537"/>
      <c r="D33" s="848" t="str">
        <f t="shared" si="3"/>
        <v>Caisse-01/1900</v>
      </c>
      <c r="E33" s="670"/>
      <c r="F33" s="671"/>
      <c r="G33" s="540"/>
      <c r="H33" s="930"/>
      <c r="I33" s="931"/>
      <c r="J33" s="930">
        <f t="shared" si="4"/>
        <v>0</v>
      </c>
      <c r="K33" s="930">
        <f t="shared" si="0"/>
        <v>0</v>
      </c>
      <c r="L33" s="705">
        <f t="shared" si="1"/>
        <v>0</v>
      </c>
      <c r="M33" s="537"/>
      <c r="N33" s="706">
        <f>+IF(A33="",0,IF(A33=Table!$A$5,L33,(IF(A33=Table!$A$3,0,IF(A33=Table!$A$4,L33,0)))))</f>
        <v>0</v>
      </c>
      <c r="O33" s="672"/>
      <c r="P33" s="707">
        <f>-IF(A33=Table!$A$5,I33,0)+IF(A33=Table!$A$5,H33,0)</f>
        <v>0</v>
      </c>
      <c r="Q33" s="539" t="str">
        <f t="shared" si="2"/>
        <v>01/1900</v>
      </c>
      <c r="R33" s="475">
        <f t="shared" si="5"/>
        <v>1</v>
      </c>
      <c r="S33" s="691"/>
      <c r="T33" s="691"/>
      <c r="U33" s="691"/>
      <c r="V33" s="691"/>
      <c r="W33" s="818"/>
      <c r="X33" s="818"/>
      <c r="Y33" s="818"/>
      <c r="Z33" s="818"/>
    </row>
    <row r="34" spans="1:26" ht="15">
      <c r="A34" s="537"/>
      <c r="B34" s="669"/>
      <c r="C34" s="537"/>
      <c r="D34" s="848" t="str">
        <f t="shared" si="3"/>
        <v>Caisse-01/1900</v>
      </c>
      <c r="E34" s="670"/>
      <c r="F34" s="671"/>
      <c r="G34" s="540"/>
      <c r="H34" s="930"/>
      <c r="I34" s="931"/>
      <c r="J34" s="930">
        <f t="shared" si="4"/>
        <v>0</v>
      </c>
      <c r="K34" s="930">
        <f t="shared" si="0"/>
        <v>0</v>
      </c>
      <c r="L34" s="705">
        <f t="shared" si="1"/>
        <v>0</v>
      </c>
      <c r="M34" s="537"/>
      <c r="N34" s="706">
        <f>+IF(A34="",0,IF(A34=Table!$A$5,L34,(IF(A34=Table!$A$3,0,IF(A34=Table!$A$4,L34,0)))))</f>
        <v>0</v>
      </c>
      <c r="O34" s="672"/>
      <c r="P34" s="707">
        <f>-IF(A34=Table!$A$5,I34,0)+IF(A34=Table!$A$5,H34,0)</f>
        <v>0</v>
      </c>
      <c r="Q34" s="539" t="str">
        <f t="shared" si="2"/>
        <v>01/1900</v>
      </c>
      <c r="R34" s="475">
        <f t="shared" si="5"/>
        <v>1</v>
      </c>
      <c r="S34" s="691"/>
      <c r="T34" s="691"/>
      <c r="U34" s="691"/>
      <c r="V34" s="691"/>
      <c r="W34" s="818"/>
      <c r="X34" s="818"/>
      <c r="Y34" s="818"/>
      <c r="Z34" s="818"/>
    </row>
    <row r="35" spans="1:26" ht="15">
      <c r="A35" s="537"/>
      <c r="B35" s="669"/>
      <c r="C35" s="537"/>
      <c r="D35" s="848" t="str">
        <f t="shared" si="3"/>
        <v>Caisse-01/1900</v>
      </c>
      <c r="E35" s="674"/>
      <c r="F35" s="675"/>
      <c r="G35" s="540"/>
      <c r="H35" s="930"/>
      <c r="I35" s="931"/>
      <c r="J35" s="930">
        <f t="shared" si="4"/>
        <v>0</v>
      </c>
      <c r="K35" s="930">
        <f t="shared" si="0"/>
        <v>0</v>
      </c>
      <c r="L35" s="705">
        <f t="shared" si="1"/>
        <v>0</v>
      </c>
      <c r="M35" s="537"/>
      <c r="N35" s="706">
        <f>+IF(A35="",0,IF(A35=Table!$A$5,L35,(IF(A35=Table!$A$3,0,IF(A35=Table!$A$4,L35,0)))))</f>
        <v>0</v>
      </c>
      <c r="O35" s="672"/>
      <c r="P35" s="707">
        <f>-IF(A35=Table!$A$5,I35,0)+IF(A35=Table!$A$5,H35,0)</f>
        <v>0</v>
      </c>
      <c r="Q35" s="539" t="str">
        <f t="shared" si="2"/>
        <v>01/1900</v>
      </c>
      <c r="R35" s="475">
        <f t="shared" si="5"/>
        <v>1</v>
      </c>
      <c r="S35" s="691"/>
      <c r="T35" s="691"/>
      <c r="U35" s="691"/>
      <c r="V35" s="691"/>
      <c r="W35" s="818"/>
      <c r="X35" s="818"/>
      <c r="Y35" s="818"/>
      <c r="Z35" s="818"/>
    </row>
    <row r="36" spans="1:26" ht="15">
      <c r="A36" s="537"/>
      <c r="B36" s="669"/>
      <c r="C36" s="537"/>
      <c r="D36" s="848" t="str">
        <f t="shared" si="3"/>
        <v>Caisse-01/1900</v>
      </c>
      <c r="E36" s="541"/>
      <c r="F36" s="671"/>
      <c r="G36" s="673"/>
      <c r="H36" s="931"/>
      <c r="I36" s="933"/>
      <c r="J36" s="930">
        <f t="shared" si="4"/>
        <v>0</v>
      </c>
      <c r="K36" s="930">
        <f t="shared" si="0"/>
        <v>0</v>
      </c>
      <c r="L36" s="705">
        <f t="shared" si="1"/>
        <v>0</v>
      </c>
      <c r="M36" s="537"/>
      <c r="N36" s="706">
        <f>+IF(A36="",0,IF(A36=Table!$A$5,L36,(IF(A36=Table!$A$3,0,IF(A36=Table!$A$4,L36,0)))))</f>
        <v>0</v>
      </c>
      <c r="O36" s="672"/>
      <c r="P36" s="707">
        <f>-IF(A36=Table!$A$5,I36,0)+IF(A36=Table!$A$5,H36,0)</f>
        <v>0</v>
      </c>
      <c r="Q36" s="539" t="str">
        <f t="shared" si="2"/>
        <v>01/1900</v>
      </c>
      <c r="R36" s="475">
        <f t="shared" si="5"/>
        <v>1</v>
      </c>
      <c r="S36" s="691"/>
      <c r="T36" s="691"/>
      <c r="U36" s="691"/>
      <c r="V36" s="691"/>
      <c r="W36" s="818"/>
      <c r="X36" s="818"/>
      <c r="Y36" s="818"/>
      <c r="Z36" s="818"/>
    </row>
    <row r="37" spans="1:26" ht="15">
      <c r="A37" s="537"/>
      <c r="B37" s="669"/>
      <c r="C37" s="537"/>
      <c r="D37" s="848" t="str">
        <f t="shared" si="3"/>
        <v>Caisse-01/1900</v>
      </c>
      <c r="E37" s="670"/>
      <c r="F37" s="671"/>
      <c r="G37" s="540"/>
      <c r="H37" s="930"/>
      <c r="I37" s="931"/>
      <c r="J37" s="930">
        <f t="shared" si="4"/>
        <v>0</v>
      </c>
      <c r="K37" s="930">
        <f t="shared" si="0"/>
        <v>0</v>
      </c>
      <c r="L37" s="705">
        <f t="shared" si="1"/>
        <v>0</v>
      </c>
      <c r="M37" s="537"/>
      <c r="N37" s="706">
        <f>+IF(A37="",0,IF(A37=Table!$A$5,L37,(IF(A37=Table!$A$3,0,IF(A37=Table!$A$4,L37,0)))))</f>
        <v>0</v>
      </c>
      <c r="O37" s="672"/>
      <c r="P37" s="707">
        <f>-IF(A37=Table!$A$5,I37,0)+IF(A37=Table!$A$5,H37,0)</f>
        <v>0</v>
      </c>
      <c r="Q37" s="539" t="str">
        <f t="shared" si="2"/>
        <v>01/1900</v>
      </c>
      <c r="R37" s="475">
        <f t="shared" si="5"/>
        <v>1</v>
      </c>
      <c r="S37" s="691"/>
      <c r="T37" s="691"/>
      <c r="U37" s="691"/>
      <c r="V37" s="691"/>
      <c r="W37" s="818"/>
      <c r="X37" s="818"/>
      <c r="Y37" s="818"/>
      <c r="Z37" s="818"/>
    </row>
    <row r="38" spans="1:26" ht="15">
      <c r="A38" s="537"/>
      <c r="B38" s="669"/>
      <c r="C38" s="537"/>
      <c r="D38" s="848" t="str">
        <f t="shared" si="3"/>
        <v>Caisse-01/1900</v>
      </c>
      <c r="E38" s="670"/>
      <c r="F38" s="671"/>
      <c r="G38" s="540"/>
      <c r="H38" s="930"/>
      <c r="I38" s="931"/>
      <c r="J38" s="930">
        <f t="shared" si="4"/>
        <v>0</v>
      </c>
      <c r="K38" s="930">
        <f t="shared" si="0"/>
        <v>0</v>
      </c>
      <c r="L38" s="705">
        <f t="shared" si="1"/>
        <v>0</v>
      </c>
      <c r="M38" s="537"/>
      <c r="N38" s="706">
        <f>+IF(A38="",0,IF(A38=Table!$A$5,L38,(IF(A38=Table!$A$3,0,IF(A38=Table!$A$4,L38,0)))))</f>
        <v>0</v>
      </c>
      <c r="O38" s="672"/>
      <c r="P38" s="707">
        <f>-IF(A38=Table!$A$5,I38,0)+IF(A38=Table!$A$5,H38,0)</f>
        <v>0</v>
      </c>
      <c r="Q38" s="539" t="str">
        <f t="shared" si="2"/>
        <v>01/1900</v>
      </c>
      <c r="R38" s="475">
        <f t="shared" si="5"/>
        <v>1</v>
      </c>
      <c r="S38" s="691"/>
      <c r="T38" s="691"/>
      <c r="U38" s="691"/>
      <c r="V38" s="691"/>
      <c r="W38" s="818"/>
      <c r="X38" s="818"/>
      <c r="Y38" s="818"/>
      <c r="Z38" s="818"/>
    </row>
    <row r="39" spans="1:26" ht="15">
      <c r="A39" s="537"/>
      <c r="B39" s="669"/>
      <c r="C39" s="537"/>
      <c r="D39" s="848" t="str">
        <f t="shared" si="3"/>
        <v>Caisse-01/1900</v>
      </c>
      <c r="E39" s="670"/>
      <c r="F39" s="671"/>
      <c r="G39" s="540"/>
      <c r="H39" s="930"/>
      <c r="I39" s="931"/>
      <c r="J39" s="930">
        <f t="shared" si="4"/>
        <v>0</v>
      </c>
      <c r="K39" s="930">
        <f t="shared" si="0"/>
        <v>0</v>
      </c>
      <c r="L39" s="705">
        <f t="shared" si="1"/>
        <v>0</v>
      </c>
      <c r="M39" s="537"/>
      <c r="N39" s="706">
        <f>+IF(A39="",0,IF(A39=Table!$A$5,L39,(IF(A39=Table!$A$3,0,IF(A39=Table!$A$4,L39,0)))))</f>
        <v>0</v>
      </c>
      <c r="O39" s="672"/>
      <c r="P39" s="707">
        <f>-IF(A39=Table!$A$5,I39,0)+IF(A39=Table!$A$5,H39,0)</f>
        <v>0</v>
      </c>
      <c r="Q39" s="539" t="str">
        <f t="shared" si="2"/>
        <v>01/1900</v>
      </c>
      <c r="R39" s="475">
        <f t="shared" si="5"/>
        <v>1</v>
      </c>
      <c r="S39" s="691"/>
      <c r="T39" s="691"/>
      <c r="U39" s="691"/>
      <c r="V39" s="691"/>
      <c r="W39" s="818"/>
      <c r="X39" s="818"/>
      <c r="Y39" s="818"/>
      <c r="Z39" s="818"/>
    </row>
    <row r="40" spans="1:26" ht="15">
      <c r="A40" s="537"/>
      <c r="B40" s="669"/>
      <c r="C40" s="537"/>
      <c r="D40" s="848" t="str">
        <f t="shared" si="3"/>
        <v>Caisse-01/1900</v>
      </c>
      <c r="E40" s="670"/>
      <c r="F40" s="676"/>
      <c r="G40" s="540"/>
      <c r="H40" s="930"/>
      <c r="I40" s="931"/>
      <c r="J40" s="930">
        <f t="shared" si="4"/>
        <v>0</v>
      </c>
      <c r="K40" s="930">
        <f t="shared" si="0"/>
        <v>0</v>
      </c>
      <c r="L40" s="705">
        <f t="shared" si="1"/>
        <v>0</v>
      </c>
      <c r="M40" s="537"/>
      <c r="N40" s="706">
        <f>+IF(A40="",0,IF(A40=Table!$A$5,L40,(IF(A40=Table!$A$3,0,IF(A40=Table!$A$4,L40,0)))))</f>
        <v>0</v>
      </c>
      <c r="O40" s="672"/>
      <c r="P40" s="707">
        <f>-IF(A40=Table!$A$5,I40,0)+IF(A40=Table!$A$5,H40,0)</f>
        <v>0</v>
      </c>
      <c r="Q40" s="539" t="str">
        <f t="shared" si="2"/>
        <v>01/1900</v>
      </c>
      <c r="R40" s="475">
        <f t="shared" si="5"/>
        <v>1</v>
      </c>
      <c r="S40" s="691"/>
      <c r="T40" s="691"/>
      <c r="U40" s="691"/>
      <c r="V40" s="691"/>
      <c r="W40" s="818"/>
      <c r="X40" s="818"/>
      <c r="Y40" s="818"/>
      <c r="Z40" s="818"/>
    </row>
    <row r="41" spans="1:26" ht="15">
      <c r="A41" s="537"/>
      <c r="B41" s="669"/>
      <c r="C41" s="537"/>
      <c r="D41" s="848" t="str">
        <f t="shared" si="3"/>
        <v>Caisse-01/1900</v>
      </c>
      <c r="E41" s="670"/>
      <c r="F41" s="671"/>
      <c r="G41" s="540"/>
      <c r="H41" s="930"/>
      <c r="I41" s="931"/>
      <c r="J41" s="984">
        <f t="shared" si="4"/>
        <v>0</v>
      </c>
      <c r="K41" s="930">
        <f t="shared" si="0"/>
        <v>0</v>
      </c>
      <c r="L41" s="705">
        <f t="shared" si="1"/>
        <v>0</v>
      </c>
      <c r="M41" s="537"/>
      <c r="N41" s="706">
        <f>+IF(A41="",0,IF(A41=Table!$A$5,L41,(IF(A41=Table!$A$3,0,IF(A41=Table!$A$4,L41,0)))))</f>
        <v>0</v>
      </c>
      <c r="O41" s="672"/>
      <c r="P41" s="983">
        <f>-IF(A41=Table!$A$5,I41,0)+IF(A41=Table!$A$5,H41,0)</f>
        <v>0</v>
      </c>
      <c r="Q41" s="539" t="str">
        <f t="shared" si="2"/>
        <v>01/1900</v>
      </c>
      <c r="R41" s="475">
        <f t="shared" si="5"/>
        <v>1</v>
      </c>
      <c r="S41" s="691"/>
      <c r="T41" s="691"/>
      <c r="U41" s="691"/>
      <c r="V41" s="691"/>
      <c r="W41" s="818"/>
      <c r="X41" s="818"/>
      <c r="Y41" s="818"/>
      <c r="Z41" s="818"/>
    </row>
    <row r="42" spans="1:26" ht="15">
      <c r="A42" s="537"/>
      <c r="B42" s="669"/>
      <c r="C42" s="537"/>
      <c r="D42" s="848" t="str">
        <f t="shared" si="3"/>
        <v>Caisse-01/1900</v>
      </c>
      <c r="E42" s="674"/>
      <c r="F42" s="675"/>
      <c r="G42" s="540"/>
      <c r="H42" s="930"/>
      <c r="I42" s="931"/>
      <c r="J42" s="930">
        <f t="shared" si="4"/>
        <v>0</v>
      </c>
      <c r="K42" s="930">
        <f t="shared" si="0"/>
        <v>0</v>
      </c>
      <c r="L42" s="705">
        <f t="shared" si="1"/>
        <v>0</v>
      </c>
      <c r="M42" s="537"/>
      <c r="N42" s="706">
        <f>+IF(A42="",0,IF(A42=Table!$A$5,L42,(IF(A42=Table!$A$3,0,IF(A42=Table!$A$4,L42,0)))))</f>
        <v>0</v>
      </c>
      <c r="O42" s="672"/>
      <c r="P42" s="707">
        <f>-IF(A42=Table!$A$5,I42,0)+IF(A42=Table!$A$5,H42,0)</f>
        <v>0</v>
      </c>
      <c r="Q42" s="539" t="str">
        <f t="shared" si="2"/>
        <v>01/1900</v>
      </c>
      <c r="R42" s="475">
        <f t="shared" si="5"/>
        <v>1</v>
      </c>
      <c r="S42" s="691"/>
      <c r="T42" s="691"/>
      <c r="U42" s="691"/>
      <c r="V42" s="691"/>
      <c r="W42" s="818"/>
      <c r="X42" s="818"/>
      <c r="Y42" s="818"/>
      <c r="Z42" s="818"/>
    </row>
    <row r="43" spans="1:26" ht="15">
      <c r="A43" s="537"/>
      <c r="B43" s="669"/>
      <c r="C43" s="537"/>
      <c r="D43" s="848" t="str">
        <f t="shared" si="3"/>
        <v>Caisse-01/1900</v>
      </c>
      <c r="E43" s="541"/>
      <c r="F43" s="671"/>
      <c r="G43" s="673"/>
      <c r="H43" s="931"/>
      <c r="I43" s="933"/>
      <c r="J43" s="930">
        <f t="shared" si="4"/>
        <v>0</v>
      </c>
      <c r="K43" s="930">
        <f t="shared" si="0"/>
        <v>0</v>
      </c>
      <c r="L43" s="705">
        <f t="shared" si="1"/>
        <v>0</v>
      </c>
      <c r="M43" s="537"/>
      <c r="N43" s="706">
        <f>+IF(A43="",0,IF(A43=Table!$A$5,L43,(IF(A43=Table!$A$3,0,IF(A43=Table!$A$4,L43,0)))))</f>
        <v>0</v>
      </c>
      <c r="O43" s="672"/>
      <c r="P43" s="707">
        <f>-IF(A43=Table!$A$5,I43,0)+IF(A43=Table!$A$5,H43,0)</f>
        <v>0</v>
      </c>
      <c r="Q43" s="539" t="str">
        <f t="shared" si="2"/>
        <v>01/1900</v>
      </c>
      <c r="R43" s="475">
        <f t="shared" si="5"/>
        <v>1</v>
      </c>
      <c r="S43" s="691"/>
      <c r="T43" s="691"/>
      <c r="U43" s="691"/>
      <c r="V43" s="691"/>
      <c r="W43" s="818"/>
      <c r="X43" s="818"/>
      <c r="Y43" s="818"/>
      <c r="Z43" s="818"/>
    </row>
    <row r="44" spans="1:26" ht="15">
      <c r="A44" s="537"/>
      <c r="B44" s="669"/>
      <c r="C44" s="537"/>
      <c r="D44" s="848" t="str">
        <f t="shared" si="3"/>
        <v>Caisse-01/1900</v>
      </c>
      <c r="E44" s="670"/>
      <c r="F44" s="676"/>
      <c r="G44" s="540"/>
      <c r="H44" s="930"/>
      <c r="I44" s="931"/>
      <c r="J44" s="930">
        <f t="shared" si="4"/>
        <v>0</v>
      </c>
      <c r="K44" s="930">
        <f t="shared" si="0"/>
        <v>0</v>
      </c>
      <c r="L44" s="705">
        <f t="shared" si="1"/>
        <v>0</v>
      </c>
      <c r="M44" s="537"/>
      <c r="N44" s="706">
        <f>+IF(A44="",0,IF(A44=Table!$A$5,L44,(IF(A44=Table!$A$3,0,IF(A44=Table!$A$4,L44,0)))))</f>
        <v>0</v>
      </c>
      <c r="O44" s="672"/>
      <c r="P44" s="707">
        <f>-IF(A44=Table!$A$5,I44,0)+IF(A44=Table!$A$5,H44,0)</f>
        <v>0</v>
      </c>
      <c r="Q44" s="539" t="str">
        <f t="shared" si="2"/>
        <v>01/1900</v>
      </c>
      <c r="R44" s="475">
        <f t="shared" si="5"/>
        <v>1</v>
      </c>
      <c r="S44" s="691"/>
      <c r="T44" s="691"/>
      <c r="U44" s="691"/>
      <c r="V44" s="691"/>
      <c r="W44" s="818"/>
      <c r="X44" s="818"/>
      <c r="Y44" s="818"/>
      <c r="Z44" s="818"/>
    </row>
    <row r="45" spans="1:26" ht="15">
      <c r="A45" s="537"/>
      <c r="B45" s="669"/>
      <c r="C45" s="537"/>
      <c r="D45" s="848" t="str">
        <f t="shared" si="3"/>
        <v>Caisse-01/1900</v>
      </c>
      <c r="E45" s="670"/>
      <c r="F45" s="671"/>
      <c r="G45" s="540"/>
      <c r="H45" s="930"/>
      <c r="I45" s="931"/>
      <c r="J45" s="930">
        <f t="shared" si="4"/>
        <v>0</v>
      </c>
      <c r="K45" s="930">
        <f t="shared" si="0"/>
        <v>0</v>
      </c>
      <c r="L45" s="705">
        <f t="shared" si="1"/>
        <v>0</v>
      </c>
      <c r="M45" s="537"/>
      <c r="N45" s="706">
        <f>+IF(A45="",0,IF(A45=Table!$A$5,L45,(IF(A45=Table!$A$3,0,IF(A45=Table!$A$4,L45,0)))))</f>
        <v>0</v>
      </c>
      <c r="O45" s="672"/>
      <c r="P45" s="707">
        <f>-IF(A45=Table!$A$5,I45,0)+IF(A45=Table!$A$5,H45,0)</f>
        <v>0</v>
      </c>
      <c r="Q45" s="539" t="str">
        <f t="shared" si="2"/>
        <v>01/1900</v>
      </c>
      <c r="R45" s="475">
        <f t="shared" si="5"/>
        <v>1</v>
      </c>
      <c r="S45" s="691"/>
      <c r="T45" s="691"/>
      <c r="U45" s="691"/>
      <c r="V45" s="691"/>
      <c r="W45" s="818"/>
      <c r="X45" s="818"/>
      <c r="Y45" s="818"/>
      <c r="Z45" s="818"/>
    </row>
    <row r="46" spans="1:26" ht="15">
      <c r="A46" s="537"/>
      <c r="B46" s="669"/>
      <c r="C46" s="537"/>
      <c r="D46" s="848" t="str">
        <f t="shared" si="3"/>
        <v>Caisse-01/1900</v>
      </c>
      <c r="E46" s="670"/>
      <c r="F46" s="671"/>
      <c r="G46" s="540"/>
      <c r="H46" s="930"/>
      <c r="I46" s="931"/>
      <c r="J46" s="930">
        <f t="shared" si="4"/>
        <v>0</v>
      </c>
      <c r="K46" s="930">
        <f t="shared" si="0"/>
        <v>0</v>
      </c>
      <c r="L46" s="705">
        <f t="shared" si="1"/>
        <v>0</v>
      </c>
      <c r="M46" s="537"/>
      <c r="N46" s="706">
        <f>+IF(A46="",0,IF(A46=Table!$A$5,L46,(IF(A46=Table!$A$3,0,IF(A46=Table!$A$4,L46,0)))))</f>
        <v>0</v>
      </c>
      <c r="O46" s="672"/>
      <c r="P46" s="707">
        <f>-IF(A46=Table!$A$5,I46,0)+IF(A46=Table!$A$5,H46,0)</f>
        <v>0</v>
      </c>
      <c r="Q46" s="539" t="str">
        <f t="shared" si="2"/>
        <v>01/1900</v>
      </c>
      <c r="R46" s="475">
        <f t="shared" si="5"/>
        <v>1</v>
      </c>
      <c r="S46" s="691"/>
      <c r="T46" s="691"/>
      <c r="U46" s="691"/>
      <c r="V46" s="691"/>
      <c r="W46" s="818"/>
      <c r="X46" s="818"/>
      <c r="Y46" s="818"/>
      <c r="Z46" s="818"/>
    </row>
    <row r="47" spans="1:26" ht="15">
      <c r="A47" s="537"/>
      <c r="B47" s="669"/>
      <c r="C47" s="537"/>
      <c r="D47" s="848" t="str">
        <f t="shared" si="3"/>
        <v>Caisse-01/1900</v>
      </c>
      <c r="E47" s="670"/>
      <c r="F47" s="675"/>
      <c r="G47" s="540"/>
      <c r="H47" s="930"/>
      <c r="I47" s="931"/>
      <c r="J47" s="930">
        <f t="shared" si="4"/>
        <v>0</v>
      </c>
      <c r="K47" s="930">
        <f t="shared" si="0"/>
        <v>0</v>
      </c>
      <c r="L47" s="705">
        <f t="shared" si="1"/>
        <v>0</v>
      </c>
      <c r="M47" s="537"/>
      <c r="N47" s="706">
        <f>+IF(A47="",0,IF(A47=Table!$A$5,L47,(IF(A47=Table!$A$3,0,IF(A47=Table!$A$4,L47,0)))))</f>
        <v>0</v>
      </c>
      <c r="O47" s="672"/>
      <c r="P47" s="707">
        <f>-IF(A47=Table!$A$5,I47,0)+IF(A47=Table!$A$5,H47,0)</f>
        <v>0</v>
      </c>
      <c r="Q47" s="539" t="str">
        <f t="shared" si="2"/>
        <v>01/1900</v>
      </c>
      <c r="R47" s="475">
        <f t="shared" si="5"/>
        <v>1</v>
      </c>
      <c r="S47" s="691"/>
      <c r="T47" s="691"/>
      <c r="U47" s="691"/>
      <c r="V47" s="691"/>
      <c r="W47" s="818"/>
      <c r="X47" s="818"/>
      <c r="Y47" s="818"/>
      <c r="Z47" s="818"/>
    </row>
    <row r="48" spans="1:26" ht="15">
      <c r="A48" s="537"/>
      <c r="B48" s="669"/>
      <c r="C48" s="537"/>
      <c r="D48" s="848" t="str">
        <f t="shared" si="3"/>
        <v>Caisse-01/1900</v>
      </c>
      <c r="E48" s="674"/>
      <c r="F48" s="676"/>
      <c r="G48" s="540"/>
      <c r="H48" s="930"/>
      <c r="I48" s="931"/>
      <c r="J48" s="930">
        <f t="shared" si="4"/>
        <v>0</v>
      </c>
      <c r="K48" s="930">
        <f t="shared" si="0"/>
        <v>0</v>
      </c>
      <c r="L48" s="705">
        <f t="shared" si="1"/>
        <v>0</v>
      </c>
      <c r="M48" s="537"/>
      <c r="N48" s="706">
        <f>+IF(A48="",0,IF(A48=Table!$A$5,L48,(IF(A48=Table!$A$3,0,IF(A48=Table!$A$4,L48,0)))))</f>
        <v>0</v>
      </c>
      <c r="O48" s="672"/>
      <c r="P48" s="707">
        <f>-IF(A48=Table!$A$5,I48,0)+IF(A48=Table!$A$5,H48,0)</f>
        <v>0</v>
      </c>
      <c r="Q48" s="539" t="str">
        <f t="shared" si="2"/>
        <v>01/1900</v>
      </c>
      <c r="R48" s="475">
        <f t="shared" si="5"/>
        <v>1</v>
      </c>
      <c r="S48" s="691"/>
      <c r="T48" s="691"/>
      <c r="U48" s="691"/>
      <c r="V48" s="691"/>
      <c r="W48" s="818"/>
      <c r="X48" s="818"/>
      <c r="Y48" s="818"/>
      <c r="Z48" s="818"/>
    </row>
    <row r="49" spans="1:26" ht="15">
      <c r="A49" s="537"/>
      <c r="B49" s="669"/>
      <c r="C49" s="537"/>
      <c r="D49" s="848" t="str">
        <f t="shared" si="3"/>
        <v>Caisse-01/1900</v>
      </c>
      <c r="E49" s="541"/>
      <c r="F49" s="677"/>
      <c r="G49" s="673"/>
      <c r="H49" s="931"/>
      <c r="I49" s="933"/>
      <c r="J49" s="930">
        <f t="shared" si="4"/>
        <v>0</v>
      </c>
      <c r="K49" s="930">
        <f t="shared" si="0"/>
        <v>0</v>
      </c>
      <c r="L49" s="705">
        <f t="shared" si="1"/>
        <v>0</v>
      </c>
      <c r="M49" s="537"/>
      <c r="N49" s="706">
        <f>+IF(A49="",0,IF(A49=Table!$A$5,L49,(IF(A49=Table!$A$3,0,IF(A49=Table!$A$4,L49,0)))))</f>
        <v>0</v>
      </c>
      <c r="O49" s="672"/>
      <c r="P49" s="707">
        <f>-IF(A49=Table!$A$5,I49,0)+IF(A49=Table!$A$5,H49,0)</f>
        <v>0</v>
      </c>
      <c r="Q49" s="539" t="str">
        <f t="shared" si="2"/>
        <v>01/1900</v>
      </c>
      <c r="R49" s="475">
        <f t="shared" si="5"/>
        <v>1</v>
      </c>
      <c r="S49" s="691"/>
      <c r="T49" s="691"/>
      <c r="U49" s="691"/>
      <c r="V49" s="691"/>
      <c r="W49" s="818"/>
      <c r="X49" s="818"/>
      <c r="Y49" s="818"/>
      <c r="Z49" s="818"/>
    </row>
    <row r="50" spans="1:26" ht="15">
      <c r="A50" s="537"/>
      <c r="B50" s="669"/>
      <c r="C50" s="537"/>
      <c r="D50" s="848" t="str">
        <f t="shared" si="3"/>
        <v>Caisse-01/1900</v>
      </c>
      <c r="E50" s="670"/>
      <c r="F50" s="671"/>
      <c r="G50" s="540"/>
      <c r="H50" s="930"/>
      <c r="I50" s="931"/>
      <c r="J50" s="930">
        <f t="shared" si="4"/>
        <v>0</v>
      </c>
      <c r="K50" s="930">
        <f t="shared" si="0"/>
        <v>0</v>
      </c>
      <c r="L50" s="705">
        <f t="shared" si="1"/>
        <v>0</v>
      </c>
      <c r="M50" s="537"/>
      <c r="N50" s="706">
        <f>+IF(A50="",0,IF(A50=Table!$A$5,L50,(IF(A50=Table!$A$3,0,IF(A50=Table!$A$4,L50,0)))))</f>
        <v>0</v>
      </c>
      <c r="O50" s="672"/>
      <c r="P50" s="707">
        <f>-IF(A50=Table!$A$5,I50,0)+IF(A50=Table!$A$5,H50,0)</f>
        <v>0</v>
      </c>
      <c r="Q50" s="539" t="str">
        <f t="shared" si="2"/>
        <v>01/1900</v>
      </c>
      <c r="R50" s="475">
        <f t="shared" si="5"/>
        <v>1</v>
      </c>
      <c r="S50" s="691"/>
      <c r="T50" s="691"/>
      <c r="U50" s="691"/>
      <c r="V50" s="691"/>
      <c r="W50" s="818"/>
      <c r="X50" s="818"/>
      <c r="Y50" s="818"/>
      <c r="Z50" s="818"/>
    </row>
    <row r="51" spans="1:26" ht="15">
      <c r="A51" s="537"/>
      <c r="B51" s="669"/>
      <c r="C51" s="537"/>
      <c r="D51" s="848" t="str">
        <f t="shared" si="3"/>
        <v>Caisse-01/1900</v>
      </c>
      <c r="E51" s="670"/>
      <c r="F51" s="676"/>
      <c r="G51" s="540"/>
      <c r="H51" s="930"/>
      <c r="I51" s="931"/>
      <c r="J51" s="930">
        <f t="shared" si="4"/>
        <v>0</v>
      </c>
      <c r="K51" s="930">
        <f t="shared" si="0"/>
        <v>0</v>
      </c>
      <c r="L51" s="705">
        <f t="shared" si="1"/>
        <v>0</v>
      </c>
      <c r="M51" s="537"/>
      <c r="N51" s="706">
        <f>+IF(A51="",0,IF(A51=Table!$A$5,L51,(IF(A51=Table!$A$3,0,IF(A51=Table!$A$4,L51,0)))))</f>
        <v>0</v>
      </c>
      <c r="O51" s="672"/>
      <c r="P51" s="707">
        <f>-IF(A51=Table!$A$5,I51,0)+IF(A51=Table!$A$5,H51,0)</f>
        <v>0</v>
      </c>
      <c r="Q51" s="539" t="str">
        <f t="shared" si="2"/>
        <v>01/1900</v>
      </c>
      <c r="R51" s="475">
        <f t="shared" si="5"/>
        <v>1</v>
      </c>
      <c r="S51" s="691"/>
      <c r="T51" s="691"/>
      <c r="U51" s="691"/>
      <c r="V51" s="691"/>
      <c r="W51" s="818"/>
      <c r="X51" s="818"/>
      <c r="Y51" s="818"/>
      <c r="Z51" s="818"/>
    </row>
    <row r="52" spans="1:26" ht="15">
      <c r="A52" s="537"/>
      <c r="B52" s="669"/>
      <c r="C52" s="537"/>
      <c r="D52" s="848" t="str">
        <f t="shared" si="3"/>
        <v>Caisse-01/1900</v>
      </c>
      <c r="E52" s="670"/>
      <c r="F52" s="671"/>
      <c r="G52" s="540"/>
      <c r="H52" s="930"/>
      <c r="I52" s="931"/>
      <c r="J52" s="930">
        <f t="shared" si="4"/>
        <v>0</v>
      </c>
      <c r="K52" s="930">
        <f t="shared" si="0"/>
        <v>0</v>
      </c>
      <c r="L52" s="705">
        <f t="shared" si="1"/>
        <v>0</v>
      </c>
      <c r="M52" s="537"/>
      <c r="N52" s="706">
        <f>+IF(A52="",0,IF(A52=Table!$A$5,L52,(IF(A52=Table!$A$3,0,IF(A52=Table!$A$4,L52,0)))))</f>
        <v>0</v>
      </c>
      <c r="O52" s="672"/>
      <c r="P52" s="707">
        <f>-IF(A52=Table!$A$5,I52,0)+IF(A52=Table!$A$5,H52,0)</f>
        <v>0</v>
      </c>
      <c r="Q52" s="539" t="str">
        <f t="shared" si="2"/>
        <v>01/1900</v>
      </c>
      <c r="R52" s="475">
        <f t="shared" si="5"/>
        <v>1</v>
      </c>
      <c r="S52" s="691"/>
      <c r="T52" s="691"/>
      <c r="U52" s="691"/>
      <c r="V52" s="691"/>
      <c r="W52" s="818"/>
      <c r="X52" s="818"/>
      <c r="Y52" s="818"/>
      <c r="Z52" s="818"/>
    </row>
    <row r="53" spans="1:26" ht="15">
      <c r="A53" s="537"/>
      <c r="B53" s="669"/>
      <c r="C53" s="537"/>
      <c r="D53" s="848" t="str">
        <f t="shared" si="3"/>
        <v>Caisse-01/1900</v>
      </c>
      <c r="E53" s="670"/>
      <c r="F53" s="671"/>
      <c r="G53" s="540"/>
      <c r="H53" s="930"/>
      <c r="I53" s="931"/>
      <c r="J53" s="930">
        <f t="shared" si="4"/>
        <v>0</v>
      </c>
      <c r="K53" s="930">
        <f t="shared" si="0"/>
        <v>0</v>
      </c>
      <c r="L53" s="705">
        <f t="shared" si="1"/>
        <v>0</v>
      </c>
      <c r="M53" s="537"/>
      <c r="N53" s="706">
        <f>+IF(A53="",0,IF(A53=Table!$A$5,L53,(IF(A53=Table!$A$3,0,IF(A53=Table!$A$4,L53,0)))))</f>
        <v>0</v>
      </c>
      <c r="O53" s="672"/>
      <c r="P53" s="707">
        <f>-IF(A53=Table!$A$5,I53,0)+IF(A53=Table!$A$5,H53,0)</f>
        <v>0</v>
      </c>
      <c r="Q53" s="539" t="str">
        <f t="shared" si="2"/>
        <v>01/1900</v>
      </c>
      <c r="R53" s="475">
        <f t="shared" si="5"/>
        <v>1</v>
      </c>
      <c r="S53" s="691"/>
      <c r="T53" s="691"/>
      <c r="U53" s="691"/>
      <c r="V53" s="691"/>
      <c r="W53" s="818"/>
      <c r="X53" s="818"/>
      <c r="Y53" s="818"/>
      <c r="Z53" s="818"/>
    </row>
    <row r="54" spans="1:26" ht="15">
      <c r="A54" s="537"/>
      <c r="B54" s="669"/>
      <c r="C54" s="537"/>
      <c r="D54" s="848" t="str">
        <f t="shared" si="3"/>
        <v>Caisse-01/1900</v>
      </c>
      <c r="E54" s="670"/>
      <c r="F54" s="671"/>
      <c r="G54" s="540"/>
      <c r="H54" s="930"/>
      <c r="I54" s="931"/>
      <c r="J54" s="930">
        <f t="shared" si="4"/>
        <v>0</v>
      </c>
      <c r="K54" s="930">
        <f t="shared" si="0"/>
        <v>0</v>
      </c>
      <c r="L54" s="705">
        <f t="shared" si="1"/>
        <v>0</v>
      </c>
      <c r="M54" s="537"/>
      <c r="N54" s="706">
        <f>+IF(A54="",0,IF(A54=Table!$A$5,L54,(IF(A54=Table!$A$3,0,IF(A54=Table!$A$4,L54,0)))))</f>
        <v>0</v>
      </c>
      <c r="O54" s="672"/>
      <c r="P54" s="707">
        <f>-IF(A54=Table!$A$5,I54,0)+IF(A54=Table!$A$5,H54,0)</f>
        <v>0</v>
      </c>
      <c r="Q54" s="539" t="str">
        <f t="shared" si="2"/>
        <v>01/1900</v>
      </c>
      <c r="R54" s="475">
        <f t="shared" si="5"/>
        <v>1</v>
      </c>
      <c r="S54" s="691"/>
      <c r="T54" s="691"/>
      <c r="U54" s="691"/>
      <c r="V54" s="691"/>
      <c r="W54" s="818"/>
      <c r="X54" s="818"/>
      <c r="Y54" s="818"/>
      <c r="Z54" s="818"/>
    </row>
    <row r="55" spans="1:26" ht="15">
      <c r="A55" s="537"/>
      <c r="B55" s="669"/>
      <c r="C55" s="537"/>
      <c r="D55" s="848" t="str">
        <f t="shared" si="3"/>
        <v>Caisse-01/1900</v>
      </c>
      <c r="E55" s="670"/>
      <c r="F55" s="671"/>
      <c r="G55" s="540"/>
      <c r="H55" s="930"/>
      <c r="I55" s="931"/>
      <c r="J55" s="930">
        <f t="shared" si="4"/>
        <v>0</v>
      </c>
      <c r="K55" s="930">
        <f t="shared" si="0"/>
        <v>0</v>
      </c>
      <c r="L55" s="705">
        <f t="shared" si="1"/>
        <v>0</v>
      </c>
      <c r="M55" s="537"/>
      <c r="N55" s="706">
        <f>+IF(A55="",0,IF(A55=Table!$A$5,L55,(IF(A55=Table!$A$3,0,IF(A55=Table!$A$4,L55,0)))))</f>
        <v>0</v>
      </c>
      <c r="O55" s="672"/>
      <c r="P55" s="707">
        <f>-IF(A55=Table!$A$5,I55,0)+IF(A55=Table!$A$5,H55,0)</f>
        <v>0</v>
      </c>
      <c r="Q55" s="539" t="str">
        <f t="shared" si="2"/>
        <v>01/1900</v>
      </c>
      <c r="R55" s="475">
        <f t="shared" si="5"/>
        <v>1</v>
      </c>
      <c r="S55" s="691"/>
      <c r="T55" s="691"/>
      <c r="U55" s="691"/>
      <c r="V55" s="691"/>
      <c r="W55" s="818"/>
      <c r="X55" s="818"/>
      <c r="Y55" s="818"/>
      <c r="Z55" s="818"/>
    </row>
    <row r="56" spans="1:26" ht="15">
      <c r="A56" s="537"/>
      <c r="B56" s="669"/>
      <c r="C56" s="537"/>
      <c r="D56" s="848" t="str">
        <f t="shared" si="3"/>
        <v>Caisse-01/1900</v>
      </c>
      <c r="E56" s="670"/>
      <c r="F56" s="671"/>
      <c r="G56" s="540"/>
      <c r="H56" s="930"/>
      <c r="I56" s="931"/>
      <c r="J56" s="930">
        <f t="shared" si="4"/>
        <v>0</v>
      </c>
      <c r="K56" s="930">
        <f t="shared" si="0"/>
        <v>0</v>
      </c>
      <c r="L56" s="705">
        <f t="shared" si="1"/>
        <v>0</v>
      </c>
      <c r="M56" s="537"/>
      <c r="N56" s="706">
        <f>+IF(A56="",0,IF(A56=Table!$A$5,L56,(IF(A56=Table!$A$3,0,IF(A56=Table!$A$4,L56,0)))))</f>
        <v>0</v>
      </c>
      <c r="O56" s="672"/>
      <c r="P56" s="707">
        <f>-IF(A56=Table!$A$5,I56,0)+IF(A56=Table!$A$5,H56,0)</f>
        <v>0</v>
      </c>
      <c r="Q56" s="539" t="str">
        <f t="shared" si="2"/>
        <v>01/1900</v>
      </c>
      <c r="R56" s="475">
        <f t="shared" si="5"/>
        <v>1</v>
      </c>
      <c r="S56" s="691"/>
      <c r="T56" s="691"/>
      <c r="U56" s="691"/>
      <c r="V56" s="691"/>
      <c r="W56" s="818"/>
      <c r="X56" s="818"/>
      <c r="Y56" s="818"/>
      <c r="Z56" s="818"/>
    </row>
    <row r="57" spans="1:26" ht="15">
      <c r="A57" s="537"/>
      <c r="B57" s="669"/>
      <c r="C57" s="537"/>
      <c r="D57" s="848" t="str">
        <f t="shared" si="3"/>
        <v>Caisse-01/1900</v>
      </c>
      <c r="E57" s="670"/>
      <c r="F57" s="671"/>
      <c r="G57" s="540"/>
      <c r="H57" s="930"/>
      <c r="I57" s="931"/>
      <c r="J57" s="930">
        <f t="shared" si="4"/>
        <v>0</v>
      </c>
      <c r="K57" s="930">
        <f t="shared" si="0"/>
        <v>0</v>
      </c>
      <c r="L57" s="705">
        <f t="shared" si="1"/>
        <v>0</v>
      </c>
      <c r="M57" s="537"/>
      <c r="N57" s="706">
        <f>+IF(A57="",0,IF(A57=Table!$A$5,L57,(IF(A57=Table!$A$3,0,IF(A57=Table!$A$4,L57,0)))))</f>
        <v>0</v>
      </c>
      <c r="O57" s="672"/>
      <c r="P57" s="707">
        <f>-IF(A57=Table!$A$5,I57,0)+IF(A57=Table!$A$5,H57,0)</f>
        <v>0</v>
      </c>
      <c r="Q57" s="539" t="str">
        <f t="shared" si="2"/>
        <v>01/1900</v>
      </c>
      <c r="R57" s="475">
        <f t="shared" si="5"/>
        <v>1</v>
      </c>
      <c r="S57" s="691"/>
      <c r="T57" s="691"/>
      <c r="U57" s="691"/>
      <c r="V57" s="691"/>
      <c r="W57" s="818"/>
      <c r="X57" s="818"/>
      <c r="Y57" s="818"/>
      <c r="Z57" s="818"/>
    </row>
    <row r="58" spans="1:26" ht="15">
      <c r="A58" s="537"/>
      <c r="B58" s="669"/>
      <c r="C58" s="537"/>
      <c r="D58" s="848" t="str">
        <f t="shared" si="3"/>
        <v>Caisse-01/1900</v>
      </c>
      <c r="E58" s="670"/>
      <c r="F58" s="671"/>
      <c r="G58" s="540"/>
      <c r="H58" s="930"/>
      <c r="I58" s="931"/>
      <c r="J58" s="930">
        <f t="shared" si="4"/>
        <v>0</v>
      </c>
      <c r="K58" s="930">
        <f t="shared" si="0"/>
        <v>0</v>
      </c>
      <c r="L58" s="705">
        <f t="shared" si="1"/>
        <v>0</v>
      </c>
      <c r="M58" s="537"/>
      <c r="N58" s="706">
        <f>+IF(A58="",0,IF(A58=Table!$A$5,L58,(IF(A58=Table!$A$3,0,IF(A58=Table!$A$4,L58,0)))))</f>
        <v>0</v>
      </c>
      <c r="O58" s="672"/>
      <c r="P58" s="707">
        <f>-IF(A58=Table!$A$5,I58,0)+IF(A58=Table!$A$5,H58,0)</f>
        <v>0</v>
      </c>
      <c r="Q58" s="539" t="str">
        <f t="shared" si="2"/>
        <v>01/1900</v>
      </c>
      <c r="R58" s="475">
        <f t="shared" si="5"/>
        <v>1</v>
      </c>
      <c r="S58" s="691"/>
      <c r="T58" s="691"/>
      <c r="U58" s="691"/>
      <c r="V58" s="691"/>
      <c r="W58" s="818"/>
      <c r="X58" s="818"/>
      <c r="Y58" s="818"/>
      <c r="Z58" s="818"/>
    </row>
    <row r="59" spans="1:26" ht="15">
      <c r="A59" s="537"/>
      <c r="B59" s="669"/>
      <c r="C59" s="537"/>
      <c r="D59" s="848" t="str">
        <f t="shared" si="3"/>
        <v>Caisse-01/1900</v>
      </c>
      <c r="E59" s="670"/>
      <c r="F59" s="671"/>
      <c r="G59" s="540"/>
      <c r="H59" s="930"/>
      <c r="I59" s="931"/>
      <c r="J59" s="930">
        <f t="shared" si="4"/>
        <v>0</v>
      </c>
      <c r="K59" s="930">
        <f t="shared" si="0"/>
        <v>0</v>
      </c>
      <c r="L59" s="705">
        <f t="shared" si="1"/>
        <v>0</v>
      </c>
      <c r="M59" s="537"/>
      <c r="N59" s="706">
        <f>+IF(A59="",0,IF(A59=Table!$A$5,L59,(IF(A59=Table!$A$3,0,IF(A59=Table!$A$4,L59,0)))))</f>
        <v>0</v>
      </c>
      <c r="O59" s="672"/>
      <c r="P59" s="707">
        <f>-IF(A59=Table!$A$5,I59,0)+IF(A59=Table!$A$5,H59,0)</f>
        <v>0</v>
      </c>
      <c r="Q59" s="539" t="str">
        <f t="shared" si="2"/>
        <v>01/1900</v>
      </c>
      <c r="R59" s="475">
        <f t="shared" si="5"/>
        <v>1</v>
      </c>
      <c r="S59" s="691"/>
      <c r="T59" s="691"/>
      <c r="U59" s="691"/>
      <c r="V59" s="691"/>
      <c r="W59" s="818"/>
      <c r="X59" s="818"/>
      <c r="Y59" s="818"/>
      <c r="Z59" s="818"/>
    </row>
    <row r="60" spans="1:26" ht="15">
      <c r="A60" s="537"/>
      <c r="B60" s="669"/>
      <c r="C60" s="537"/>
      <c r="D60" s="848" t="str">
        <f t="shared" si="3"/>
        <v>Caisse-01/1900</v>
      </c>
      <c r="E60" s="670"/>
      <c r="F60" s="671"/>
      <c r="G60" s="540"/>
      <c r="H60" s="930"/>
      <c r="I60" s="931"/>
      <c r="J60" s="930">
        <f t="shared" si="4"/>
        <v>0</v>
      </c>
      <c r="K60" s="930">
        <f t="shared" si="0"/>
        <v>0</v>
      </c>
      <c r="L60" s="705">
        <f t="shared" si="1"/>
        <v>0</v>
      </c>
      <c r="M60" s="537"/>
      <c r="N60" s="706">
        <f>+IF(A60="",0,IF(A60=Table!$A$5,L60,(IF(A60=Table!$A$3,0,IF(A60=Table!$A$4,L60,0)))))</f>
        <v>0</v>
      </c>
      <c r="O60" s="672"/>
      <c r="P60" s="707">
        <f>-IF(A60=Table!$A$5,I60,0)+IF(A60=Table!$A$5,H60,0)</f>
        <v>0</v>
      </c>
      <c r="Q60" s="539" t="str">
        <f t="shared" si="2"/>
        <v>01/1900</v>
      </c>
      <c r="R60" s="475">
        <f t="shared" si="5"/>
        <v>1</v>
      </c>
      <c r="S60" s="691"/>
      <c r="T60" s="691"/>
      <c r="U60" s="691"/>
      <c r="V60" s="691"/>
      <c r="W60" s="818"/>
      <c r="X60" s="818"/>
      <c r="Y60" s="818"/>
      <c r="Z60" s="818"/>
    </row>
    <row r="61" spans="1:26" ht="15">
      <c r="A61" s="537"/>
      <c r="B61" s="669"/>
      <c r="C61" s="537"/>
      <c r="D61" s="848" t="str">
        <f t="shared" si="3"/>
        <v>Caisse-01/1900</v>
      </c>
      <c r="E61" s="670"/>
      <c r="F61" s="677"/>
      <c r="G61" s="540"/>
      <c r="H61" s="930"/>
      <c r="I61" s="931"/>
      <c r="J61" s="930">
        <f t="shared" si="4"/>
        <v>0</v>
      </c>
      <c r="K61" s="930">
        <f t="shared" si="0"/>
        <v>0</v>
      </c>
      <c r="L61" s="705">
        <f t="shared" si="1"/>
        <v>0</v>
      </c>
      <c r="M61" s="537"/>
      <c r="N61" s="706">
        <f>+IF(A61="",0,IF(A61=Table!$A$5,L61,(IF(A61=Table!$A$3,0,IF(A61=Table!$A$4,L61,0)))))</f>
        <v>0</v>
      </c>
      <c r="O61" s="672"/>
      <c r="P61" s="707">
        <f>-IF(A61=Table!$A$5,I61,0)+IF(A61=Table!$A$5,H61,0)</f>
        <v>0</v>
      </c>
      <c r="Q61" s="539" t="str">
        <f t="shared" si="2"/>
        <v>01/1900</v>
      </c>
      <c r="R61" s="475">
        <f t="shared" si="5"/>
        <v>1</v>
      </c>
      <c r="S61" s="691"/>
      <c r="T61" s="691"/>
      <c r="U61" s="691"/>
      <c r="V61" s="691"/>
      <c r="W61" s="818"/>
      <c r="X61" s="818"/>
      <c r="Y61" s="818"/>
      <c r="Z61" s="818"/>
    </row>
    <row r="62" spans="1:26" ht="15">
      <c r="A62" s="537"/>
      <c r="B62" s="669"/>
      <c r="C62" s="537"/>
      <c r="D62" s="848" t="str">
        <f t="shared" si="3"/>
        <v>Caisse-01/1900</v>
      </c>
      <c r="E62" s="670"/>
      <c r="F62" s="677"/>
      <c r="G62" s="540"/>
      <c r="H62" s="930"/>
      <c r="I62" s="931"/>
      <c r="J62" s="930">
        <f t="shared" si="4"/>
        <v>0</v>
      </c>
      <c r="K62" s="930">
        <f t="shared" si="0"/>
        <v>0</v>
      </c>
      <c r="L62" s="705">
        <f t="shared" si="1"/>
        <v>0</v>
      </c>
      <c r="M62" s="537"/>
      <c r="N62" s="706">
        <f>+IF(A62="",0,IF(A62=Table!$A$5,L62,(IF(A62=Table!$A$3,0,IF(A62=Table!$A$4,L62,0)))))</f>
        <v>0</v>
      </c>
      <c r="O62" s="672"/>
      <c r="P62" s="707">
        <f>-IF(A62=Table!$A$5,I62,0)+IF(A62=Table!$A$5,H62,0)</f>
        <v>0</v>
      </c>
      <c r="Q62" s="539" t="str">
        <f t="shared" si="2"/>
        <v>01/1900</v>
      </c>
      <c r="R62" s="475">
        <f t="shared" si="5"/>
        <v>1</v>
      </c>
      <c r="S62" s="691"/>
      <c r="T62" s="691"/>
      <c r="U62" s="691"/>
      <c r="V62" s="691"/>
      <c r="W62" s="818"/>
      <c r="X62" s="818"/>
      <c r="Y62" s="818"/>
      <c r="Z62" s="818"/>
    </row>
    <row r="63" spans="1:26" ht="15">
      <c r="A63" s="537"/>
      <c r="B63" s="669"/>
      <c r="C63" s="537"/>
      <c r="D63" s="848" t="str">
        <f t="shared" si="3"/>
        <v>Caisse-01/1900</v>
      </c>
      <c r="E63" s="670"/>
      <c r="F63" s="677"/>
      <c r="G63" s="540"/>
      <c r="H63" s="930"/>
      <c r="I63" s="931"/>
      <c r="J63" s="930">
        <f t="shared" si="4"/>
        <v>0</v>
      </c>
      <c r="K63" s="930">
        <f t="shared" si="0"/>
        <v>0</v>
      </c>
      <c r="L63" s="705">
        <f t="shared" si="1"/>
        <v>0</v>
      </c>
      <c r="M63" s="537"/>
      <c r="N63" s="706">
        <f>+IF(A63="",0,IF(A63=Table!$A$5,L63,(IF(A63=Table!$A$3,0,IF(A63=Table!$A$4,L63,0)))))</f>
        <v>0</v>
      </c>
      <c r="O63" s="672"/>
      <c r="P63" s="707">
        <f>-IF(A63=Table!$A$5,I63,0)+IF(A63=Table!$A$5,H63,0)</f>
        <v>0</v>
      </c>
      <c r="Q63" s="539" t="str">
        <f t="shared" si="2"/>
        <v>01/1900</v>
      </c>
      <c r="R63" s="475">
        <f t="shared" si="5"/>
        <v>1</v>
      </c>
      <c r="S63" s="691"/>
      <c r="T63" s="691"/>
      <c r="U63" s="691"/>
      <c r="V63" s="691"/>
      <c r="W63" s="818"/>
      <c r="X63" s="818"/>
      <c r="Y63" s="818"/>
      <c r="Z63" s="818"/>
    </row>
    <row r="64" spans="1:26" ht="15">
      <c r="A64" s="537"/>
      <c r="B64" s="669"/>
      <c r="C64" s="537"/>
      <c r="D64" s="848" t="str">
        <f t="shared" si="3"/>
        <v>Caisse-01/1900</v>
      </c>
      <c r="E64" s="670"/>
      <c r="F64" s="671"/>
      <c r="G64" s="540"/>
      <c r="H64" s="930"/>
      <c r="I64" s="931"/>
      <c r="J64" s="930">
        <f t="shared" si="4"/>
        <v>0</v>
      </c>
      <c r="K64" s="930">
        <f t="shared" si="0"/>
        <v>0</v>
      </c>
      <c r="L64" s="705">
        <f t="shared" si="1"/>
        <v>0</v>
      </c>
      <c r="M64" s="537"/>
      <c r="N64" s="706">
        <f>+IF(A64="",0,IF(A64=Table!$A$5,L64,(IF(A64=Table!$A$3,0,IF(A64=Table!$A$4,L64,0)))))</f>
        <v>0</v>
      </c>
      <c r="O64" s="672"/>
      <c r="P64" s="707">
        <f>-IF(A64=Table!$A$5,I64,0)+IF(A64=Table!$A$5,H64,0)</f>
        <v>0</v>
      </c>
      <c r="Q64" s="539" t="str">
        <f t="shared" si="2"/>
        <v>01/1900</v>
      </c>
      <c r="R64" s="475">
        <f t="shared" si="5"/>
        <v>1</v>
      </c>
      <c r="S64" s="691"/>
      <c r="T64" s="691"/>
      <c r="U64" s="691"/>
      <c r="V64" s="691"/>
      <c r="W64" s="818"/>
      <c r="X64" s="818"/>
      <c r="Y64" s="818"/>
      <c r="Z64" s="818"/>
    </row>
    <row r="65" spans="1:26" ht="15">
      <c r="A65" s="537"/>
      <c r="B65" s="669"/>
      <c r="C65" s="537"/>
      <c r="D65" s="848" t="str">
        <f t="shared" si="3"/>
        <v>Caisse-01/1900</v>
      </c>
      <c r="E65" s="670"/>
      <c r="F65" s="671"/>
      <c r="G65" s="540"/>
      <c r="H65" s="930"/>
      <c r="I65" s="931"/>
      <c r="J65" s="930">
        <f t="shared" si="4"/>
        <v>0</v>
      </c>
      <c r="K65" s="930">
        <f t="shared" si="0"/>
        <v>0</v>
      </c>
      <c r="L65" s="705">
        <f t="shared" si="1"/>
        <v>0</v>
      </c>
      <c r="M65" s="537"/>
      <c r="N65" s="706">
        <f>+IF(A65="",0,IF(A65=Table!$A$5,L65,(IF(A65=Table!$A$3,0,IF(A65=Table!$A$4,L65,0)))))</f>
        <v>0</v>
      </c>
      <c r="O65" s="672"/>
      <c r="P65" s="707">
        <f>-IF(A65=Table!$A$5,I65,0)+IF(A65=Table!$A$5,H65,0)</f>
        <v>0</v>
      </c>
      <c r="Q65" s="539" t="str">
        <f t="shared" si="2"/>
        <v>01/1900</v>
      </c>
      <c r="R65" s="475">
        <f t="shared" si="5"/>
        <v>1</v>
      </c>
      <c r="S65" s="691"/>
      <c r="T65" s="691"/>
      <c r="U65" s="691"/>
      <c r="V65" s="691"/>
      <c r="W65" s="818"/>
      <c r="X65" s="818"/>
      <c r="Y65" s="818"/>
      <c r="Z65" s="818"/>
    </row>
    <row r="66" spans="1:26" ht="15">
      <c r="A66" s="537"/>
      <c r="B66" s="669"/>
      <c r="C66" s="537"/>
      <c r="D66" s="848" t="str">
        <f t="shared" si="3"/>
        <v>Caisse-01/1900</v>
      </c>
      <c r="E66" s="678"/>
      <c r="F66" s="677"/>
      <c r="G66" s="540"/>
      <c r="H66" s="930"/>
      <c r="I66" s="931"/>
      <c r="J66" s="930">
        <f t="shared" si="4"/>
        <v>0</v>
      </c>
      <c r="K66" s="930">
        <f t="shared" si="0"/>
        <v>0</v>
      </c>
      <c r="L66" s="705">
        <f t="shared" si="1"/>
        <v>0</v>
      </c>
      <c r="M66" s="537"/>
      <c r="N66" s="706">
        <f>+IF(A66="",0,IF(A66=Table!$A$5,L66,(IF(A66=Table!$A$3,0,IF(A66=Table!$A$4,L66,0)))))</f>
        <v>0</v>
      </c>
      <c r="O66" s="672"/>
      <c r="P66" s="707">
        <f>-IF(A66=Table!$A$5,I66,0)+IF(A66=Table!$A$5,H66,0)</f>
        <v>0</v>
      </c>
      <c r="Q66" s="539" t="str">
        <f t="shared" si="2"/>
        <v>01/1900</v>
      </c>
      <c r="R66" s="475">
        <f t="shared" si="5"/>
        <v>1</v>
      </c>
      <c r="S66" s="691"/>
      <c r="T66" s="691"/>
      <c r="U66" s="691"/>
      <c r="V66" s="691"/>
      <c r="W66" s="818"/>
      <c r="X66" s="818"/>
      <c r="Y66" s="818"/>
      <c r="Z66" s="818"/>
    </row>
    <row r="67" spans="1:26" ht="15">
      <c r="A67" s="537"/>
      <c r="B67" s="669"/>
      <c r="C67" s="537"/>
      <c r="D67" s="848" t="str">
        <f t="shared" si="3"/>
        <v>Caisse-01/1900</v>
      </c>
      <c r="E67" s="670"/>
      <c r="F67" s="676"/>
      <c r="G67" s="540"/>
      <c r="H67" s="930"/>
      <c r="I67" s="931"/>
      <c r="J67" s="930">
        <f t="shared" si="4"/>
        <v>0</v>
      </c>
      <c r="K67" s="930">
        <f t="shared" si="0"/>
        <v>0</v>
      </c>
      <c r="L67" s="705">
        <f t="shared" si="1"/>
        <v>0</v>
      </c>
      <c r="M67" s="537"/>
      <c r="N67" s="706">
        <f>+IF(A67="",0,IF(A67=Table!$A$5,L67,(IF(A67=Table!$A$3,0,IF(A67=Table!$A$4,L67,0)))))</f>
        <v>0</v>
      </c>
      <c r="O67" s="672"/>
      <c r="P67" s="707">
        <f>-IF(A67=Table!$A$5,I67,0)+IF(A67=Table!$A$5,H67,0)</f>
        <v>0</v>
      </c>
      <c r="Q67" s="539" t="str">
        <f t="shared" si="2"/>
        <v>01/1900</v>
      </c>
      <c r="R67" s="475">
        <f t="shared" si="5"/>
        <v>1</v>
      </c>
      <c r="S67" s="691"/>
      <c r="T67" s="691"/>
      <c r="U67" s="691"/>
      <c r="V67" s="691"/>
      <c r="W67" s="818"/>
      <c r="X67" s="818"/>
      <c r="Y67" s="818"/>
      <c r="Z67" s="818"/>
    </row>
    <row r="68" spans="1:26" ht="15">
      <c r="A68" s="537"/>
      <c r="B68" s="669"/>
      <c r="C68" s="537"/>
      <c r="D68" s="848" t="str">
        <f t="shared" si="3"/>
        <v>Caisse-01/1900</v>
      </c>
      <c r="E68" s="540"/>
      <c r="F68" s="677"/>
      <c r="G68" s="673"/>
      <c r="H68" s="932"/>
      <c r="I68" s="933"/>
      <c r="J68" s="930">
        <f t="shared" si="4"/>
        <v>0</v>
      </c>
      <c r="K68" s="930">
        <f t="shared" si="0"/>
        <v>0</v>
      </c>
      <c r="L68" s="705">
        <f t="shared" si="1"/>
        <v>0</v>
      </c>
      <c r="M68" s="537"/>
      <c r="N68" s="706">
        <f>+IF(A68="",0,IF(A68=Table!$A$5,L68,(IF(A68=Table!$A$3,0,IF(A68=Table!$A$4,L68,0)))))</f>
        <v>0</v>
      </c>
      <c r="O68" s="672"/>
      <c r="P68" s="707">
        <f>-IF(A68=Table!$A$5,I68,0)+IF(A68=Table!$A$5,H68,0)</f>
        <v>0</v>
      </c>
      <c r="Q68" s="539" t="str">
        <f t="shared" si="2"/>
        <v>01/1900</v>
      </c>
      <c r="R68" s="475">
        <f t="shared" si="5"/>
        <v>1</v>
      </c>
      <c r="S68" s="691"/>
      <c r="T68" s="691"/>
      <c r="U68" s="691"/>
      <c r="V68" s="691"/>
      <c r="W68" s="818"/>
      <c r="X68" s="818"/>
      <c r="Y68" s="818"/>
      <c r="Z68" s="818"/>
    </row>
    <row r="69" spans="1:26" ht="15">
      <c r="A69" s="537"/>
      <c r="B69" s="669"/>
      <c r="C69" s="537"/>
      <c r="D69" s="848" t="str">
        <f t="shared" si="3"/>
        <v>Caisse-01/1900</v>
      </c>
      <c r="E69" s="678"/>
      <c r="F69" s="677"/>
      <c r="G69" s="540"/>
      <c r="H69" s="930"/>
      <c r="I69" s="931"/>
      <c r="J69" s="930">
        <f t="shared" si="4"/>
        <v>0</v>
      </c>
      <c r="K69" s="930">
        <f t="shared" si="0"/>
        <v>0</v>
      </c>
      <c r="L69" s="705">
        <f t="shared" si="1"/>
        <v>0</v>
      </c>
      <c r="M69" s="537"/>
      <c r="N69" s="706">
        <f>+IF(A69="",0,IF(A69=Table!$A$5,L69,(IF(A69=Table!$A$3,0,IF(A69=Table!$A$4,L69,0)))))</f>
        <v>0</v>
      </c>
      <c r="O69" s="672"/>
      <c r="P69" s="707">
        <f>-IF(A69=Table!$A$5,I69,0)+IF(A69=Table!$A$5,H69,0)</f>
        <v>0</v>
      </c>
      <c r="Q69" s="539" t="str">
        <f t="shared" si="2"/>
        <v>01/1900</v>
      </c>
      <c r="R69" s="475">
        <f t="shared" si="5"/>
        <v>1</v>
      </c>
      <c r="S69" s="691"/>
      <c r="T69" s="691"/>
      <c r="U69" s="691"/>
      <c r="V69" s="691"/>
      <c r="W69" s="818"/>
      <c r="X69" s="818"/>
      <c r="Y69" s="818"/>
      <c r="Z69" s="818"/>
    </row>
    <row r="70" spans="1:26" ht="15">
      <c r="A70" s="537"/>
      <c r="B70" s="669"/>
      <c r="C70" s="537"/>
      <c r="D70" s="848" t="str">
        <f t="shared" si="3"/>
        <v>Caisse-01/1900</v>
      </c>
      <c r="E70" s="670"/>
      <c r="F70" s="677"/>
      <c r="G70" s="540"/>
      <c r="H70" s="930"/>
      <c r="I70" s="931"/>
      <c r="J70" s="930">
        <f t="shared" si="4"/>
        <v>0</v>
      </c>
      <c r="K70" s="930">
        <f t="shared" si="0"/>
        <v>0</v>
      </c>
      <c r="L70" s="705">
        <f t="shared" si="1"/>
        <v>0</v>
      </c>
      <c r="M70" s="537"/>
      <c r="N70" s="706">
        <f>+IF(A70="",0,IF(A70=Table!$A$5,L70,(IF(A70=Table!$A$3,0,IF(A70=Table!$A$4,L70,0)))))</f>
        <v>0</v>
      </c>
      <c r="O70" s="672"/>
      <c r="P70" s="707">
        <f>-IF(A70=Table!$A$5,I70,0)+IF(A70=Table!$A$5,H70,0)</f>
        <v>0</v>
      </c>
      <c r="Q70" s="539" t="str">
        <f t="shared" si="2"/>
        <v>01/1900</v>
      </c>
      <c r="R70" s="475">
        <f t="shared" si="5"/>
        <v>1</v>
      </c>
      <c r="S70" s="691"/>
      <c r="T70" s="691"/>
      <c r="U70" s="691"/>
      <c r="V70" s="691"/>
      <c r="W70" s="818"/>
      <c r="X70" s="818"/>
      <c r="Y70" s="818"/>
      <c r="Z70" s="818"/>
    </row>
    <row r="71" spans="1:26" ht="15">
      <c r="A71" s="537"/>
      <c r="B71" s="669"/>
      <c r="C71" s="537"/>
      <c r="D71" s="848" t="str">
        <f t="shared" si="3"/>
        <v>Caisse-01/1900</v>
      </c>
      <c r="E71" s="670"/>
      <c r="F71" s="677"/>
      <c r="G71" s="540"/>
      <c r="H71" s="930"/>
      <c r="I71" s="931"/>
      <c r="J71" s="930">
        <f t="shared" si="4"/>
        <v>0</v>
      </c>
      <c r="K71" s="930">
        <f t="shared" si="0"/>
        <v>0</v>
      </c>
      <c r="L71" s="705">
        <f t="shared" si="1"/>
        <v>0</v>
      </c>
      <c r="M71" s="537"/>
      <c r="N71" s="706">
        <f>+IF(A71="",0,IF(A71=Table!$A$5,L71,(IF(A71=Table!$A$3,0,IF(A71=Table!$A$4,L71,0)))))</f>
        <v>0</v>
      </c>
      <c r="O71" s="672"/>
      <c r="P71" s="707">
        <f>-IF(A71=Table!$A$5,I71,0)+IF(A71=Table!$A$5,H71,0)</f>
        <v>0</v>
      </c>
      <c r="Q71" s="539" t="str">
        <f t="shared" si="2"/>
        <v>01/1900</v>
      </c>
      <c r="R71" s="475">
        <f t="shared" si="5"/>
        <v>1</v>
      </c>
      <c r="S71" s="691"/>
      <c r="T71" s="691"/>
      <c r="U71" s="691"/>
      <c r="V71" s="691"/>
      <c r="W71" s="818"/>
      <c r="X71" s="818"/>
      <c r="Y71" s="818"/>
      <c r="Z71" s="818"/>
    </row>
    <row r="72" spans="1:26" ht="15">
      <c r="A72" s="537"/>
      <c r="B72" s="669"/>
      <c r="C72" s="537"/>
      <c r="D72" s="848" t="str">
        <f t="shared" si="3"/>
        <v>Caisse-01/1900</v>
      </c>
      <c r="E72" s="674"/>
      <c r="F72" s="676"/>
      <c r="G72" s="673"/>
      <c r="H72" s="933"/>
      <c r="I72" s="931"/>
      <c r="J72" s="930">
        <f t="shared" si="4"/>
        <v>0</v>
      </c>
      <c r="K72" s="930">
        <f t="shared" si="0"/>
        <v>0</v>
      </c>
      <c r="L72" s="705">
        <f t="shared" si="1"/>
        <v>0</v>
      </c>
      <c r="M72" s="537"/>
      <c r="N72" s="706">
        <f>+IF(A72="",0,IF(A72=Table!$A$5,L72,(IF(A72=Table!$A$3,0,IF(A72=Table!$A$4,L72,0)))))</f>
        <v>0</v>
      </c>
      <c r="O72" s="672"/>
      <c r="P72" s="707">
        <f>-IF(A72=Table!$A$5,I72,0)+IF(A72=Table!$A$5,H72,0)</f>
        <v>0</v>
      </c>
      <c r="Q72" s="539" t="str">
        <f t="shared" si="2"/>
        <v>01/1900</v>
      </c>
      <c r="R72" s="475">
        <f t="shared" si="5"/>
        <v>1</v>
      </c>
      <c r="S72" s="691"/>
      <c r="T72" s="691"/>
      <c r="U72" s="691"/>
      <c r="V72" s="691"/>
      <c r="W72" s="818"/>
      <c r="X72" s="818"/>
      <c r="Y72" s="818"/>
      <c r="Z72" s="818"/>
    </row>
    <row r="73" spans="1:26" ht="15">
      <c r="A73" s="537"/>
      <c r="B73" s="669"/>
      <c r="C73" s="537"/>
      <c r="D73" s="848" t="str">
        <f t="shared" si="3"/>
        <v>Caisse-01/1900</v>
      </c>
      <c r="E73" s="541"/>
      <c r="F73" s="677"/>
      <c r="G73" s="673"/>
      <c r="H73" s="931"/>
      <c r="I73" s="933"/>
      <c r="J73" s="930">
        <f t="shared" si="4"/>
        <v>0</v>
      </c>
      <c r="K73" s="930">
        <f t="shared" si="0"/>
        <v>0</v>
      </c>
      <c r="L73" s="705">
        <f t="shared" si="1"/>
        <v>0</v>
      </c>
      <c r="M73" s="537"/>
      <c r="N73" s="706">
        <f>+IF(A73="",0,IF(A73=Table!$A$5,L73,(IF(A73=Table!$A$3,0,IF(A73=Table!$A$4,L73,0)))))</f>
        <v>0</v>
      </c>
      <c r="O73" s="672"/>
      <c r="P73" s="707">
        <f>-IF(A73=Table!$A$5,I73,0)+IF(A73=Table!$A$5,H73,0)</f>
        <v>0</v>
      </c>
      <c r="Q73" s="539" t="str">
        <f t="shared" si="2"/>
        <v>01/1900</v>
      </c>
      <c r="R73" s="475">
        <f t="shared" si="5"/>
        <v>1</v>
      </c>
      <c r="S73" s="691"/>
      <c r="T73" s="691"/>
      <c r="U73" s="691"/>
      <c r="V73" s="691"/>
      <c r="W73" s="818"/>
      <c r="X73" s="818"/>
      <c r="Y73" s="818"/>
      <c r="Z73" s="818"/>
    </row>
    <row r="74" spans="1:26" ht="15">
      <c r="A74" s="537"/>
      <c r="B74" s="669"/>
      <c r="C74" s="537"/>
      <c r="D74" s="848" t="str">
        <f t="shared" si="3"/>
        <v>Caisse-01/1900</v>
      </c>
      <c r="E74" s="670"/>
      <c r="F74" s="671"/>
      <c r="G74" s="540"/>
      <c r="H74" s="930"/>
      <c r="I74" s="931"/>
      <c r="J74" s="930">
        <f t="shared" si="4"/>
        <v>0</v>
      </c>
      <c r="K74" s="930">
        <f t="shared" si="0"/>
        <v>0</v>
      </c>
      <c r="L74" s="705">
        <f t="shared" si="1"/>
        <v>0</v>
      </c>
      <c r="M74" s="537"/>
      <c r="N74" s="706">
        <f>+IF(A74="",0,IF(A74=Table!$A$5,L74,(IF(A74=Table!$A$3,0,IF(A74=Table!$A$4,L74,0)))))</f>
        <v>0</v>
      </c>
      <c r="O74" s="672"/>
      <c r="P74" s="707">
        <f>-IF(A74=Table!$A$5,I74,0)+IF(A74=Table!$A$5,H74,0)</f>
        <v>0</v>
      </c>
      <c r="Q74" s="539" t="str">
        <f t="shared" si="2"/>
        <v>01/1900</v>
      </c>
      <c r="R74" s="475">
        <f t="shared" si="5"/>
        <v>1</v>
      </c>
      <c r="S74" s="691"/>
      <c r="T74" s="691"/>
      <c r="U74" s="691"/>
      <c r="V74" s="691"/>
      <c r="W74" s="818"/>
      <c r="X74" s="818"/>
      <c r="Y74" s="818"/>
      <c r="Z74" s="818"/>
    </row>
    <row r="75" spans="1:26" ht="15">
      <c r="A75" s="537"/>
      <c r="B75" s="669"/>
      <c r="C75" s="537"/>
      <c r="D75" s="848" t="str">
        <f t="shared" si="3"/>
        <v>Caisse-01/1900</v>
      </c>
      <c r="E75" s="670"/>
      <c r="F75" s="671"/>
      <c r="G75" s="540"/>
      <c r="H75" s="930"/>
      <c r="I75" s="931"/>
      <c r="J75" s="930">
        <f t="shared" si="4"/>
        <v>0</v>
      </c>
      <c r="K75" s="930">
        <f t="shared" ref="K75:K138" si="6">+IFERROR((+INDEX($O$4:$Z$4,MATCH(Q75,$O$3:$Z$3,0))),0)</f>
        <v>0</v>
      </c>
      <c r="L75" s="705">
        <f t="shared" ref="L75:L138" si="7">IFERROR((H75/K75-I75/K75),0)</f>
        <v>0</v>
      </c>
      <c r="M75" s="537"/>
      <c r="N75" s="706">
        <f>+IF(A75="",0,IF(A75=Table!$A$5,L75,(IF(A75=Table!$A$3,0,IF(A75=Table!$A$4,L75,0)))))</f>
        <v>0</v>
      </c>
      <c r="O75" s="672"/>
      <c r="P75" s="707">
        <f>-IF(A75=Table!$A$5,I75,0)+IF(A75=Table!$A$5,H75,0)</f>
        <v>0</v>
      </c>
      <c r="Q75" s="539" t="str">
        <f t="shared" ref="Q75:Q138" si="8">+TEXT(B75,"mm/aaaa")</f>
        <v>01/1900</v>
      </c>
      <c r="R75" s="475">
        <f t="shared" si="5"/>
        <v>1</v>
      </c>
      <c r="S75" s="691"/>
      <c r="T75" s="691"/>
      <c r="U75" s="691"/>
      <c r="V75" s="691"/>
      <c r="W75" s="818"/>
      <c r="X75" s="818"/>
      <c r="Y75" s="818"/>
      <c r="Z75" s="818"/>
    </row>
    <row r="76" spans="1:26" ht="15">
      <c r="A76" s="537"/>
      <c r="B76" s="669"/>
      <c r="C76" s="537"/>
      <c r="D76" s="848" t="str">
        <f t="shared" ref="D76:D139" si="9">"Caisse-"&amp;Q76</f>
        <v>Caisse-01/1900</v>
      </c>
      <c r="E76" s="670"/>
      <c r="F76" s="671"/>
      <c r="G76" s="540"/>
      <c r="H76" s="930"/>
      <c r="I76" s="931"/>
      <c r="J76" s="930">
        <f t="shared" ref="J76:J139" si="10">+J75+H76-I76</f>
        <v>0</v>
      </c>
      <c r="K76" s="930">
        <f t="shared" si="6"/>
        <v>0</v>
      </c>
      <c r="L76" s="705">
        <f t="shared" si="7"/>
        <v>0</v>
      </c>
      <c r="M76" s="537"/>
      <c r="N76" s="706">
        <f>+IF(A76="",0,IF(A76=Table!$A$5,L76,(IF(A76=Table!$A$3,0,IF(A76=Table!$A$4,L76,0)))))</f>
        <v>0</v>
      </c>
      <c r="O76" s="672"/>
      <c r="P76" s="707">
        <f>-IF(A76=Table!$A$5,I76,0)+IF(A76=Table!$A$5,H76,0)</f>
        <v>0</v>
      </c>
      <c r="Q76" s="539" t="str">
        <f t="shared" si="8"/>
        <v>01/1900</v>
      </c>
      <c r="R76" s="475">
        <f t="shared" ref="R76:R139" si="11">ROUNDUP(MONTH(Q76)/3,0)</f>
        <v>1</v>
      </c>
      <c r="S76" s="691"/>
      <c r="T76" s="691"/>
      <c r="U76" s="691"/>
      <c r="V76" s="691"/>
      <c r="W76" s="818"/>
      <c r="X76" s="818"/>
      <c r="Y76" s="818"/>
      <c r="Z76" s="818"/>
    </row>
    <row r="77" spans="1:26" ht="15">
      <c r="A77" s="537"/>
      <c r="B77" s="669"/>
      <c r="C77" s="537"/>
      <c r="D77" s="848" t="str">
        <f t="shared" si="9"/>
        <v>Caisse-01/1900</v>
      </c>
      <c r="E77" s="670"/>
      <c r="F77" s="676"/>
      <c r="G77" s="540"/>
      <c r="H77" s="930"/>
      <c r="I77" s="931"/>
      <c r="J77" s="930">
        <f t="shared" si="10"/>
        <v>0</v>
      </c>
      <c r="K77" s="930">
        <f t="shared" si="6"/>
        <v>0</v>
      </c>
      <c r="L77" s="705">
        <f t="shared" si="7"/>
        <v>0</v>
      </c>
      <c r="M77" s="537"/>
      <c r="N77" s="706">
        <f>+IF(A77="",0,IF(A77=Table!$A$5,L77,(IF(A77=Table!$A$3,0,IF(A77=Table!$A$4,L77,0)))))</f>
        <v>0</v>
      </c>
      <c r="O77" s="672"/>
      <c r="P77" s="707">
        <f>-IF(A77=Table!$A$5,I77,0)+IF(A77=Table!$A$5,H77,0)</f>
        <v>0</v>
      </c>
      <c r="Q77" s="539" t="str">
        <f t="shared" si="8"/>
        <v>01/1900</v>
      </c>
      <c r="R77" s="475">
        <f t="shared" si="11"/>
        <v>1</v>
      </c>
      <c r="S77" s="691"/>
      <c r="T77" s="691"/>
      <c r="U77" s="691"/>
      <c r="V77" s="691"/>
      <c r="W77" s="818"/>
      <c r="X77" s="818"/>
      <c r="Y77" s="818"/>
      <c r="Z77" s="818"/>
    </row>
    <row r="78" spans="1:26" ht="15">
      <c r="A78" s="537"/>
      <c r="B78" s="669"/>
      <c r="C78" s="537"/>
      <c r="D78" s="848" t="str">
        <f t="shared" si="9"/>
        <v>Caisse-01/1900</v>
      </c>
      <c r="E78" s="670"/>
      <c r="F78" s="677"/>
      <c r="G78" s="540"/>
      <c r="H78" s="930"/>
      <c r="I78" s="931"/>
      <c r="J78" s="930">
        <f t="shared" si="10"/>
        <v>0</v>
      </c>
      <c r="K78" s="930">
        <f t="shared" si="6"/>
        <v>0</v>
      </c>
      <c r="L78" s="705">
        <f t="shared" si="7"/>
        <v>0</v>
      </c>
      <c r="M78" s="537"/>
      <c r="N78" s="706">
        <f>+IF(A78="",0,IF(A78=Table!$A$5,L78,(IF(A78=Table!$A$3,0,IF(A78=Table!$A$4,L78,0)))))</f>
        <v>0</v>
      </c>
      <c r="O78" s="672"/>
      <c r="P78" s="707">
        <f>-IF(A78=Table!$A$5,I78,0)+IF(A78=Table!$A$5,H78,0)</f>
        <v>0</v>
      </c>
      <c r="Q78" s="539" t="str">
        <f t="shared" si="8"/>
        <v>01/1900</v>
      </c>
      <c r="R78" s="475">
        <f t="shared" si="11"/>
        <v>1</v>
      </c>
      <c r="S78" s="691"/>
      <c r="T78" s="691"/>
      <c r="U78" s="691"/>
      <c r="V78" s="691"/>
      <c r="W78" s="818"/>
      <c r="X78" s="818"/>
      <c r="Y78" s="818"/>
      <c r="Z78" s="818"/>
    </row>
    <row r="79" spans="1:26" ht="15">
      <c r="A79" s="537"/>
      <c r="B79" s="669"/>
      <c r="C79" s="537"/>
      <c r="D79" s="848" t="str">
        <f t="shared" si="9"/>
        <v>Caisse-01/1900</v>
      </c>
      <c r="E79" s="670"/>
      <c r="F79" s="671"/>
      <c r="G79" s="540"/>
      <c r="H79" s="930"/>
      <c r="I79" s="931"/>
      <c r="J79" s="930">
        <f t="shared" si="10"/>
        <v>0</v>
      </c>
      <c r="K79" s="930">
        <f t="shared" si="6"/>
        <v>0</v>
      </c>
      <c r="L79" s="705">
        <f t="shared" si="7"/>
        <v>0</v>
      </c>
      <c r="M79" s="537"/>
      <c r="N79" s="706">
        <f>+IF(A79="",0,IF(A79=Table!$A$5,L79,(IF(A79=Table!$A$3,0,IF(A79=Table!$A$4,L79,0)))))</f>
        <v>0</v>
      </c>
      <c r="O79" s="672"/>
      <c r="P79" s="707">
        <f>-IF(A79=Table!$A$5,I79,0)+IF(A79=Table!$A$5,H79,0)</f>
        <v>0</v>
      </c>
      <c r="Q79" s="539" t="str">
        <f t="shared" si="8"/>
        <v>01/1900</v>
      </c>
      <c r="R79" s="475">
        <f t="shared" si="11"/>
        <v>1</v>
      </c>
      <c r="S79" s="691"/>
      <c r="T79" s="691"/>
      <c r="U79" s="691"/>
      <c r="V79" s="691"/>
      <c r="W79" s="818"/>
      <c r="X79" s="818"/>
      <c r="Y79" s="818"/>
      <c r="Z79" s="818"/>
    </row>
    <row r="80" spans="1:26" ht="15">
      <c r="A80" s="537"/>
      <c r="B80" s="669"/>
      <c r="C80" s="537"/>
      <c r="D80" s="848" t="str">
        <f t="shared" si="9"/>
        <v>Caisse-01/1900</v>
      </c>
      <c r="E80" s="670"/>
      <c r="F80" s="671"/>
      <c r="G80" s="540"/>
      <c r="H80" s="930"/>
      <c r="I80" s="931"/>
      <c r="J80" s="930">
        <f t="shared" si="10"/>
        <v>0</v>
      </c>
      <c r="K80" s="930">
        <f t="shared" si="6"/>
        <v>0</v>
      </c>
      <c r="L80" s="705">
        <f t="shared" si="7"/>
        <v>0</v>
      </c>
      <c r="M80" s="537"/>
      <c r="N80" s="706">
        <f>+IF(A80="",0,IF(A80=Table!$A$5,L80,(IF(A80=Table!$A$3,0,IF(A80=Table!$A$4,L80,0)))))</f>
        <v>0</v>
      </c>
      <c r="O80" s="672"/>
      <c r="P80" s="707">
        <f>-IF(A80=Table!$A$5,I80,0)+IF(A80=Table!$A$5,H80,0)</f>
        <v>0</v>
      </c>
      <c r="Q80" s="539" t="str">
        <f t="shared" si="8"/>
        <v>01/1900</v>
      </c>
      <c r="R80" s="475">
        <f t="shared" si="11"/>
        <v>1</v>
      </c>
      <c r="S80" s="691"/>
      <c r="T80" s="691"/>
      <c r="U80" s="691"/>
      <c r="V80" s="691"/>
      <c r="W80" s="818"/>
      <c r="X80" s="818"/>
      <c r="Y80" s="818"/>
      <c r="Z80" s="818"/>
    </row>
    <row r="81" spans="1:26" ht="15">
      <c r="A81" s="537"/>
      <c r="B81" s="669"/>
      <c r="C81" s="537"/>
      <c r="D81" s="848" t="str">
        <f t="shared" si="9"/>
        <v>Caisse-01/1900</v>
      </c>
      <c r="E81" s="541"/>
      <c r="F81" s="677"/>
      <c r="G81" s="673"/>
      <c r="H81" s="932"/>
      <c r="I81" s="933"/>
      <c r="J81" s="930">
        <f t="shared" si="10"/>
        <v>0</v>
      </c>
      <c r="K81" s="930">
        <f t="shared" si="6"/>
        <v>0</v>
      </c>
      <c r="L81" s="705">
        <f t="shared" si="7"/>
        <v>0</v>
      </c>
      <c r="M81" s="537"/>
      <c r="N81" s="706">
        <f>+IF(A81="",0,IF(A81=Table!$A$5,L81,(IF(A81=Table!$A$3,0,IF(A81=Table!$A$4,L81,0)))))</f>
        <v>0</v>
      </c>
      <c r="O81" s="672"/>
      <c r="P81" s="707">
        <f>-IF(A81=Table!$A$5,I81,0)+IF(A81=Table!$A$5,H81,0)</f>
        <v>0</v>
      </c>
      <c r="Q81" s="539" t="str">
        <f t="shared" si="8"/>
        <v>01/1900</v>
      </c>
      <c r="R81" s="475">
        <f t="shared" si="11"/>
        <v>1</v>
      </c>
      <c r="S81" s="691"/>
      <c r="T81" s="691"/>
      <c r="U81" s="691"/>
      <c r="V81" s="691"/>
      <c r="W81" s="818"/>
      <c r="X81" s="818"/>
      <c r="Y81" s="818"/>
      <c r="Z81" s="818"/>
    </row>
    <row r="82" spans="1:26" ht="15">
      <c r="A82" s="537"/>
      <c r="B82" s="669"/>
      <c r="C82" s="537"/>
      <c r="D82" s="848" t="str">
        <f t="shared" si="9"/>
        <v>Caisse-01/1900</v>
      </c>
      <c r="E82" s="670"/>
      <c r="F82" s="671"/>
      <c r="G82" s="540"/>
      <c r="H82" s="930"/>
      <c r="I82" s="931"/>
      <c r="J82" s="930">
        <f t="shared" si="10"/>
        <v>0</v>
      </c>
      <c r="K82" s="930">
        <f t="shared" si="6"/>
        <v>0</v>
      </c>
      <c r="L82" s="705">
        <f t="shared" si="7"/>
        <v>0</v>
      </c>
      <c r="M82" s="537"/>
      <c r="N82" s="706">
        <f>+IF(A82="",0,IF(A82=Table!$A$5,L82,(IF(A82=Table!$A$3,0,IF(A82=Table!$A$4,L82,0)))))</f>
        <v>0</v>
      </c>
      <c r="O82" s="672"/>
      <c r="P82" s="707">
        <f>-IF(A82=Table!$A$5,I82,0)+IF(A82=Table!$A$5,H82,0)</f>
        <v>0</v>
      </c>
      <c r="Q82" s="539" t="str">
        <f t="shared" si="8"/>
        <v>01/1900</v>
      </c>
      <c r="R82" s="475">
        <f t="shared" si="11"/>
        <v>1</v>
      </c>
      <c r="S82" s="691"/>
      <c r="T82" s="691"/>
      <c r="U82" s="691"/>
      <c r="V82" s="691"/>
      <c r="W82" s="818"/>
      <c r="X82" s="818"/>
      <c r="Y82" s="818"/>
      <c r="Z82" s="818"/>
    </row>
    <row r="83" spans="1:26" ht="15">
      <c r="A83" s="537"/>
      <c r="B83" s="669"/>
      <c r="C83" s="537"/>
      <c r="D83" s="848" t="str">
        <f t="shared" si="9"/>
        <v>Caisse-01/1900</v>
      </c>
      <c r="E83" s="670"/>
      <c r="F83" s="671"/>
      <c r="G83" s="540"/>
      <c r="H83" s="930"/>
      <c r="I83" s="931"/>
      <c r="J83" s="930">
        <f t="shared" si="10"/>
        <v>0</v>
      </c>
      <c r="K83" s="930">
        <f t="shared" si="6"/>
        <v>0</v>
      </c>
      <c r="L83" s="705">
        <f t="shared" si="7"/>
        <v>0</v>
      </c>
      <c r="M83" s="537"/>
      <c r="N83" s="706">
        <f>+IF(A83="",0,IF(A83=Table!$A$5,L83,(IF(A83=Table!$A$3,0,IF(A83=Table!$A$4,L83,0)))))</f>
        <v>0</v>
      </c>
      <c r="O83" s="672"/>
      <c r="P83" s="707">
        <f>-IF(A83=Table!$A$5,I83,0)+IF(A83=Table!$A$5,H83,0)</f>
        <v>0</v>
      </c>
      <c r="Q83" s="539" t="str">
        <f t="shared" si="8"/>
        <v>01/1900</v>
      </c>
      <c r="R83" s="475">
        <f t="shared" si="11"/>
        <v>1</v>
      </c>
      <c r="S83" s="691"/>
      <c r="T83" s="691"/>
      <c r="U83" s="691"/>
      <c r="V83" s="691"/>
      <c r="W83" s="818"/>
      <c r="X83" s="818"/>
      <c r="Y83" s="818"/>
      <c r="Z83" s="818"/>
    </row>
    <row r="84" spans="1:26" ht="15">
      <c r="A84" s="537"/>
      <c r="B84" s="669"/>
      <c r="C84" s="537"/>
      <c r="D84" s="848" t="str">
        <f t="shared" si="9"/>
        <v>Caisse-01/1900</v>
      </c>
      <c r="E84" s="670"/>
      <c r="F84" s="675"/>
      <c r="G84" s="540"/>
      <c r="H84" s="930"/>
      <c r="I84" s="931"/>
      <c r="J84" s="930">
        <f t="shared" si="10"/>
        <v>0</v>
      </c>
      <c r="K84" s="930">
        <f t="shared" si="6"/>
        <v>0</v>
      </c>
      <c r="L84" s="705">
        <f t="shared" si="7"/>
        <v>0</v>
      </c>
      <c r="M84" s="537"/>
      <c r="N84" s="706">
        <f>+IF(A84="",0,IF(A84=Table!$A$5,L84,(IF(A84=Table!$A$3,0,IF(A84=Table!$A$4,L84,0)))))</f>
        <v>0</v>
      </c>
      <c r="O84" s="672"/>
      <c r="P84" s="707">
        <f>-IF(A84=Table!$A$5,I84,0)+IF(A84=Table!$A$5,H84,0)</f>
        <v>0</v>
      </c>
      <c r="Q84" s="539" t="str">
        <f t="shared" si="8"/>
        <v>01/1900</v>
      </c>
      <c r="R84" s="475">
        <f t="shared" si="11"/>
        <v>1</v>
      </c>
      <c r="S84" s="691"/>
      <c r="T84" s="691"/>
      <c r="U84" s="691"/>
      <c r="V84" s="691"/>
      <c r="W84" s="818"/>
      <c r="X84" s="818"/>
      <c r="Y84" s="818"/>
      <c r="Z84" s="818"/>
    </row>
    <row r="85" spans="1:26" ht="15">
      <c r="A85" s="537"/>
      <c r="B85" s="669"/>
      <c r="C85" s="537"/>
      <c r="D85" s="848" t="str">
        <f t="shared" si="9"/>
        <v>Caisse-01/1900</v>
      </c>
      <c r="E85" s="670"/>
      <c r="F85" s="671"/>
      <c r="G85" s="540"/>
      <c r="H85" s="930"/>
      <c r="I85" s="931"/>
      <c r="J85" s="930">
        <f t="shared" si="10"/>
        <v>0</v>
      </c>
      <c r="K85" s="930">
        <f t="shared" si="6"/>
        <v>0</v>
      </c>
      <c r="L85" s="705">
        <f t="shared" si="7"/>
        <v>0</v>
      </c>
      <c r="M85" s="537"/>
      <c r="N85" s="706">
        <f>+IF(A85="",0,IF(A85=Table!$A$5,L85,(IF(A85=Table!$A$3,0,IF(A85=Table!$A$4,L85,0)))))</f>
        <v>0</v>
      </c>
      <c r="O85" s="672"/>
      <c r="P85" s="707">
        <f>-IF(A85=Table!$A$5,I85,0)+IF(A85=Table!$A$5,H85,0)</f>
        <v>0</v>
      </c>
      <c r="Q85" s="539" t="str">
        <f t="shared" si="8"/>
        <v>01/1900</v>
      </c>
      <c r="R85" s="475">
        <f t="shared" si="11"/>
        <v>1</v>
      </c>
      <c r="S85" s="691"/>
      <c r="T85" s="691"/>
      <c r="U85" s="691"/>
      <c r="V85" s="691"/>
      <c r="W85" s="818"/>
      <c r="X85" s="818"/>
      <c r="Y85" s="818"/>
      <c r="Z85" s="818"/>
    </row>
    <row r="86" spans="1:26" ht="15">
      <c r="A86" s="537"/>
      <c r="B86" s="669"/>
      <c r="C86" s="537"/>
      <c r="D86" s="848" t="str">
        <f t="shared" si="9"/>
        <v>Caisse-01/1900</v>
      </c>
      <c r="E86" s="670"/>
      <c r="F86" s="671"/>
      <c r="G86" s="540"/>
      <c r="H86" s="930"/>
      <c r="I86" s="931"/>
      <c r="J86" s="930">
        <f t="shared" si="10"/>
        <v>0</v>
      </c>
      <c r="K86" s="930">
        <f t="shared" si="6"/>
        <v>0</v>
      </c>
      <c r="L86" s="705">
        <f t="shared" si="7"/>
        <v>0</v>
      </c>
      <c r="M86" s="537"/>
      <c r="N86" s="706">
        <f>+IF(A86="",0,IF(A86=Table!$A$5,L86,(IF(A86=Table!$A$3,0,IF(A86=Table!$A$4,L86,0)))))</f>
        <v>0</v>
      </c>
      <c r="O86" s="672"/>
      <c r="P86" s="707">
        <f>-IF(A86=Table!$A$5,I86,0)+IF(A86=Table!$A$5,H86,0)</f>
        <v>0</v>
      </c>
      <c r="Q86" s="539" t="str">
        <f t="shared" si="8"/>
        <v>01/1900</v>
      </c>
      <c r="R86" s="475">
        <f t="shared" si="11"/>
        <v>1</v>
      </c>
      <c r="S86" s="691"/>
      <c r="T86" s="691"/>
      <c r="U86" s="691"/>
      <c r="V86" s="691"/>
      <c r="W86" s="818"/>
      <c r="X86" s="818"/>
      <c r="Y86" s="818"/>
      <c r="Z86" s="818"/>
    </row>
    <row r="87" spans="1:26" ht="15">
      <c r="A87" s="537"/>
      <c r="B87" s="669"/>
      <c r="C87" s="537"/>
      <c r="D87" s="848" t="str">
        <f t="shared" si="9"/>
        <v>Caisse-01/1900</v>
      </c>
      <c r="E87" s="670"/>
      <c r="F87" s="671"/>
      <c r="G87" s="540"/>
      <c r="H87" s="930"/>
      <c r="I87" s="931"/>
      <c r="J87" s="930">
        <f t="shared" si="10"/>
        <v>0</v>
      </c>
      <c r="K87" s="930">
        <f t="shared" si="6"/>
        <v>0</v>
      </c>
      <c r="L87" s="705">
        <f t="shared" si="7"/>
        <v>0</v>
      </c>
      <c r="M87" s="537"/>
      <c r="N87" s="706">
        <f>+IF(A87="",0,IF(A87=Table!$A$5,L87,(IF(A87=Table!$A$3,0,IF(A87=Table!$A$4,L87,0)))))</f>
        <v>0</v>
      </c>
      <c r="O87" s="672"/>
      <c r="P87" s="707">
        <f>-IF(A87=Table!$A$5,I87,0)+IF(A87=Table!$A$5,H87,0)</f>
        <v>0</v>
      </c>
      <c r="Q87" s="539" t="str">
        <f t="shared" si="8"/>
        <v>01/1900</v>
      </c>
      <c r="R87" s="475">
        <f t="shared" si="11"/>
        <v>1</v>
      </c>
      <c r="S87" s="691"/>
      <c r="T87" s="691"/>
      <c r="U87" s="691"/>
      <c r="V87" s="691"/>
      <c r="W87" s="818"/>
      <c r="X87" s="818"/>
      <c r="Y87" s="818"/>
      <c r="Z87" s="818"/>
    </row>
    <row r="88" spans="1:26" ht="15">
      <c r="A88" s="537"/>
      <c r="B88" s="669"/>
      <c r="C88" s="537"/>
      <c r="D88" s="848" t="str">
        <f t="shared" si="9"/>
        <v>Caisse-01/1900</v>
      </c>
      <c r="E88" s="674"/>
      <c r="F88" s="676"/>
      <c r="G88" s="673"/>
      <c r="H88" s="933"/>
      <c r="I88" s="931"/>
      <c r="J88" s="930">
        <f t="shared" si="10"/>
        <v>0</v>
      </c>
      <c r="K88" s="930">
        <f t="shared" si="6"/>
        <v>0</v>
      </c>
      <c r="L88" s="705">
        <f t="shared" si="7"/>
        <v>0</v>
      </c>
      <c r="M88" s="537"/>
      <c r="N88" s="706">
        <f>+IF(A88="",0,IF(A88=Table!$A$5,L88,(IF(A88=Table!$A$3,0,IF(A88=Table!$A$4,L88,0)))))</f>
        <v>0</v>
      </c>
      <c r="O88" s="672"/>
      <c r="P88" s="707">
        <f>-IF(A88=Table!$A$5,I88,0)+IF(A88=Table!$A$5,H88,0)</f>
        <v>0</v>
      </c>
      <c r="Q88" s="539" t="str">
        <f t="shared" si="8"/>
        <v>01/1900</v>
      </c>
      <c r="R88" s="475">
        <f t="shared" si="11"/>
        <v>1</v>
      </c>
      <c r="S88" s="691"/>
      <c r="T88" s="691"/>
      <c r="U88" s="691"/>
      <c r="V88" s="691"/>
      <c r="W88" s="818"/>
      <c r="X88" s="818"/>
      <c r="Y88" s="818"/>
      <c r="Z88" s="818"/>
    </row>
    <row r="89" spans="1:26" ht="15">
      <c r="A89" s="537"/>
      <c r="B89" s="669"/>
      <c r="C89" s="537"/>
      <c r="D89" s="848" t="str">
        <f t="shared" si="9"/>
        <v>Caisse-01/1900</v>
      </c>
      <c r="E89" s="541"/>
      <c r="F89" s="677"/>
      <c r="G89" s="673"/>
      <c r="H89" s="931"/>
      <c r="I89" s="933"/>
      <c r="J89" s="930">
        <f t="shared" si="10"/>
        <v>0</v>
      </c>
      <c r="K89" s="930">
        <f t="shared" si="6"/>
        <v>0</v>
      </c>
      <c r="L89" s="705">
        <f t="shared" si="7"/>
        <v>0</v>
      </c>
      <c r="M89" s="537"/>
      <c r="N89" s="706">
        <f>+IF(A89="",0,IF(A89=Table!$A$5,L89,(IF(A89=Table!$A$3,0,IF(A89=Table!$A$4,L89,0)))))</f>
        <v>0</v>
      </c>
      <c r="O89" s="672"/>
      <c r="P89" s="707">
        <f>-IF(A89=Table!$A$5,I89,0)+IF(A89=Table!$A$5,H89,0)</f>
        <v>0</v>
      </c>
      <c r="Q89" s="539" t="str">
        <f t="shared" si="8"/>
        <v>01/1900</v>
      </c>
      <c r="R89" s="475">
        <f t="shared" si="11"/>
        <v>1</v>
      </c>
      <c r="S89" s="691"/>
      <c r="T89" s="691"/>
      <c r="U89" s="691"/>
      <c r="V89" s="691"/>
      <c r="W89" s="818"/>
      <c r="X89" s="818"/>
      <c r="Y89" s="818"/>
      <c r="Z89" s="818"/>
    </row>
    <row r="90" spans="1:26" ht="15">
      <c r="A90" s="537"/>
      <c r="B90" s="669"/>
      <c r="C90" s="537"/>
      <c r="D90" s="848" t="str">
        <f t="shared" si="9"/>
        <v>Caisse-01/1900</v>
      </c>
      <c r="E90" s="670"/>
      <c r="F90" s="675"/>
      <c r="G90" s="540"/>
      <c r="H90" s="930"/>
      <c r="I90" s="931"/>
      <c r="J90" s="930">
        <f t="shared" si="10"/>
        <v>0</v>
      </c>
      <c r="K90" s="930">
        <f t="shared" si="6"/>
        <v>0</v>
      </c>
      <c r="L90" s="705">
        <f t="shared" si="7"/>
        <v>0</v>
      </c>
      <c r="M90" s="537"/>
      <c r="N90" s="706">
        <f>+IF(A90="",0,IF(A90=Table!$A$5,L90,(IF(A90=Table!$A$3,0,IF(A90=Table!$A$4,L90,0)))))</f>
        <v>0</v>
      </c>
      <c r="O90" s="672"/>
      <c r="P90" s="707">
        <f>-IF(A90=Table!$A$5,I90,0)+IF(A90=Table!$A$5,H90,0)</f>
        <v>0</v>
      </c>
      <c r="Q90" s="539" t="str">
        <f t="shared" si="8"/>
        <v>01/1900</v>
      </c>
      <c r="R90" s="475">
        <f t="shared" si="11"/>
        <v>1</v>
      </c>
      <c r="S90" s="691"/>
      <c r="T90" s="691"/>
      <c r="U90" s="691"/>
      <c r="V90" s="691"/>
      <c r="W90" s="818"/>
      <c r="X90" s="818"/>
      <c r="Y90" s="818"/>
      <c r="Z90" s="818"/>
    </row>
    <row r="91" spans="1:26" ht="15">
      <c r="A91" s="537"/>
      <c r="B91" s="669"/>
      <c r="C91" s="537"/>
      <c r="D91" s="848" t="str">
        <f t="shared" si="9"/>
        <v>Caisse-01/1900</v>
      </c>
      <c r="E91" s="670"/>
      <c r="F91" s="675"/>
      <c r="G91" s="540"/>
      <c r="H91" s="930"/>
      <c r="I91" s="931"/>
      <c r="J91" s="930">
        <f t="shared" si="10"/>
        <v>0</v>
      </c>
      <c r="K91" s="930">
        <f t="shared" si="6"/>
        <v>0</v>
      </c>
      <c r="L91" s="705">
        <f t="shared" si="7"/>
        <v>0</v>
      </c>
      <c r="M91" s="537"/>
      <c r="N91" s="706">
        <f>+IF(A91="",0,IF(A91=Table!$A$5,L91,(IF(A91=Table!$A$3,0,IF(A91=Table!$A$4,L91,0)))))</f>
        <v>0</v>
      </c>
      <c r="O91" s="672"/>
      <c r="P91" s="707">
        <f>-IF(A91=Table!$A$5,I91,0)+IF(A91=Table!$A$5,H91,0)</f>
        <v>0</v>
      </c>
      <c r="Q91" s="539" t="str">
        <f t="shared" si="8"/>
        <v>01/1900</v>
      </c>
      <c r="R91" s="475">
        <f t="shared" si="11"/>
        <v>1</v>
      </c>
      <c r="S91" s="691"/>
      <c r="T91" s="691"/>
      <c r="U91" s="691"/>
      <c r="V91" s="691"/>
      <c r="W91" s="818"/>
      <c r="X91" s="818"/>
      <c r="Y91" s="818"/>
      <c r="Z91" s="818"/>
    </row>
    <row r="92" spans="1:26" ht="15">
      <c r="A92" s="537"/>
      <c r="B92" s="669"/>
      <c r="C92" s="537"/>
      <c r="D92" s="848" t="str">
        <f t="shared" si="9"/>
        <v>Caisse-01/1900</v>
      </c>
      <c r="E92" s="670"/>
      <c r="F92" s="675"/>
      <c r="G92" s="540"/>
      <c r="H92" s="930"/>
      <c r="I92" s="931"/>
      <c r="J92" s="930">
        <f t="shared" si="10"/>
        <v>0</v>
      </c>
      <c r="K92" s="930">
        <f t="shared" si="6"/>
        <v>0</v>
      </c>
      <c r="L92" s="705">
        <f t="shared" si="7"/>
        <v>0</v>
      </c>
      <c r="M92" s="537"/>
      <c r="N92" s="706">
        <f>+IF(A92="",0,IF(A92=Table!$A$5,L92,(IF(A92=Table!$A$3,0,IF(A92=Table!$A$4,L92,0)))))</f>
        <v>0</v>
      </c>
      <c r="O92" s="672"/>
      <c r="P92" s="707">
        <f>-IF(A92=Table!$A$5,I92,0)+IF(A92=Table!$A$5,H92,0)</f>
        <v>0</v>
      </c>
      <c r="Q92" s="539" t="str">
        <f t="shared" si="8"/>
        <v>01/1900</v>
      </c>
      <c r="R92" s="475">
        <f t="shared" si="11"/>
        <v>1</v>
      </c>
      <c r="S92" s="691"/>
      <c r="T92" s="691"/>
      <c r="U92" s="691"/>
      <c r="V92" s="691"/>
      <c r="W92" s="818"/>
      <c r="X92" s="818"/>
      <c r="Y92" s="818"/>
      <c r="Z92" s="818"/>
    </row>
    <row r="93" spans="1:26" ht="15">
      <c r="A93" s="537"/>
      <c r="B93" s="669"/>
      <c r="C93" s="537"/>
      <c r="D93" s="848" t="str">
        <f t="shared" si="9"/>
        <v>Caisse-01/1900</v>
      </c>
      <c r="E93" s="670"/>
      <c r="F93" s="671"/>
      <c r="G93" s="540"/>
      <c r="H93" s="930"/>
      <c r="I93" s="931"/>
      <c r="J93" s="930">
        <f t="shared" si="10"/>
        <v>0</v>
      </c>
      <c r="K93" s="930">
        <f t="shared" si="6"/>
        <v>0</v>
      </c>
      <c r="L93" s="705">
        <f t="shared" si="7"/>
        <v>0</v>
      </c>
      <c r="M93" s="537"/>
      <c r="N93" s="706">
        <f>+IF(A93="",0,IF(A93=Table!$A$5,L93,(IF(A93=Table!$A$3,0,IF(A93=Table!$A$4,L93,0)))))</f>
        <v>0</v>
      </c>
      <c r="O93" s="672"/>
      <c r="P93" s="707">
        <f>-IF(A93=Table!$A$5,I93,0)+IF(A93=Table!$A$5,H93,0)</f>
        <v>0</v>
      </c>
      <c r="Q93" s="539" t="str">
        <f t="shared" si="8"/>
        <v>01/1900</v>
      </c>
      <c r="R93" s="475">
        <f t="shared" si="11"/>
        <v>1</v>
      </c>
      <c r="S93" s="691"/>
      <c r="T93" s="691"/>
      <c r="U93" s="691"/>
      <c r="V93" s="691"/>
      <c r="W93" s="818"/>
      <c r="X93" s="818"/>
      <c r="Y93" s="818"/>
      <c r="Z93" s="818"/>
    </row>
    <row r="94" spans="1:26" ht="15">
      <c r="A94" s="537"/>
      <c r="B94" s="669"/>
      <c r="C94" s="537"/>
      <c r="D94" s="848" t="str">
        <f t="shared" si="9"/>
        <v>Caisse-01/1900</v>
      </c>
      <c r="E94" s="670"/>
      <c r="F94" s="675"/>
      <c r="G94" s="540"/>
      <c r="H94" s="930"/>
      <c r="I94" s="931"/>
      <c r="J94" s="930">
        <f t="shared" si="10"/>
        <v>0</v>
      </c>
      <c r="K94" s="930">
        <f t="shared" si="6"/>
        <v>0</v>
      </c>
      <c r="L94" s="705">
        <f t="shared" si="7"/>
        <v>0</v>
      </c>
      <c r="M94" s="537"/>
      <c r="N94" s="706">
        <f>+IF(A94="",0,IF(A94=Table!$A$5,L94,(IF(A94=Table!$A$3,0,IF(A94=Table!$A$4,L94,0)))))</f>
        <v>0</v>
      </c>
      <c r="O94" s="672"/>
      <c r="P94" s="707">
        <f>-IF(A94=Table!$A$5,I94,0)+IF(A94=Table!$A$5,H94,0)</f>
        <v>0</v>
      </c>
      <c r="Q94" s="539" t="str">
        <f t="shared" si="8"/>
        <v>01/1900</v>
      </c>
      <c r="R94" s="475">
        <f t="shared" si="11"/>
        <v>1</v>
      </c>
      <c r="S94" s="691"/>
      <c r="T94" s="691"/>
      <c r="U94" s="691"/>
      <c r="V94" s="691"/>
      <c r="W94" s="818"/>
      <c r="X94" s="818"/>
      <c r="Y94" s="818"/>
      <c r="Z94" s="818"/>
    </row>
    <row r="95" spans="1:26" ht="15">
      <c r="A95" s="537"/>
      <c r="B95" s="669"/>
      <c r="C95" s="537"/>
      <c r="D95" s="848" t="str">
        <f t="shared" si="9"/>
        <v>Caisse-01/1900</v>
      </c>
      <c r="E95" s="670"/>
      <c r="F95" s="675"/>
      <c r="G95" s="540"/>
      <c r="H95" s="930"/>
      <c r="I95" s="931"/>
      <c r="J95" s="930">
        <f t="shared" si="10"/>
        <v>0</v>
      </c>
      <c r="K95" s="930">
        <f t="shared" si="6"/>
        <v>0</v>
      </c>
      <c r="L95" s="705">
        <f t="shared" si="7"/>
        <v>0</v>
      </c>
      <c r="M95" s="537"/>
      <c r="N95" s="706">
        <f>+IF(A95="",0,IF(A95=Table!$A$5,L95,(IF(A95=Table!$A$3,0,IF(A95=Table!$A$4,L95,0)))))</f>
        <v>0</v>
      </c>
      <c r="O95" s="672"/>
      <c r="P95" s="707">
        <f>-IF(A95=Table!$A$5,I95,0)+IF(A95=Table!$A$5,H95,0)</f>
        <v>0</v>
      </c>
      <c r="Q95" s="539" t="str">
        <f t="shared" si="8"/>
        <v>01/1900</v>
      </c>
      <c r="R95" s="475">
        <f t="shared" si="11"/>
        <v>1</v>
      </c>
      <c r="S95" s="691"/>
      <c r="T95" s="691"/>
      <c r="U95" s="691"/>
      <c r="V95" s="691"/>
      <c r="W95" s="818"/>
      <c r="X95" s="818"/>
      <c r="Y95" s="818"/>
      <c r="Z95" s="818"/>
    </row>
    <row r="96" spans="1:26" ht="15">
      <c r="A96" s="537"/>
      <c r="B96" s="669"/>
      <c r="C96" s="537"/>
      <c r="D96" s="848" t="str">
        <f t="shared" si="9"/>
        <v>Caisse-01/1900</v>
      </c>
      <c r="E96" s="670"/>
      <c r="F96" s="671"/>
      <c r="G96" s="540"/>
      <c r="H96" s="930"/>
      <c r="I96" s="931"/>
      <c r="J96" s="930">
        <f t="shared" si="10"/>
        <v>0</v>
      </c>
      <c r="K96" s="930">
        <f t="shared" si="6"/>
        <v>0</v>
      </c>
      <c r="L96" s="705">
        <f t="shared" si="7"/>
        <v>0</v>
      </c>
      <c r="M96" s="537"/>
      <c r="N96" s="706">
        <f>+IF(A96="",0,IF(A96=Table!$A$5,L96,(IF(A96=Table!$A$3,0,IF(A96=Table!$A$4,L96,0)))))</f>
        <v>0</v>
      </c>
      <c r="O96" s="672"/>
      <c r="P96" s="707">
        <f>-IF(A96=Table!$A$5,I96,0)+IF(A96=Table!$A$5,H96,0)</f>
        <v>0</v>
      </c>
      <c r="Q96" s="539" t="str">
        <f t="shared" si="8"/>
        <v>01/1900</v>
      </c>
      <c r="R96" s="475">
        <f t="shared" si="11"/>
        <v>1</v>
      </c>
      <c r="S96" s="691"/>
      <c r="T96" s="691"/>
      <c r="U96" s="691"/>
      <c r="V96" s="691"/>
      <c r="W96" s="818"/>
      <c r="X96" s="818"/>
      <c r="Y96" s="818"/>
      <c r="Z96" s="818"/>
    </row>
    <row r="97" spans="1:26" ht="15">
      <c r="A97" s="537"/>
      <c r="B97" s="669"/>
      <c r="C97" s="537"/>
      <c r="D97" s="848" t="str">
        <f t="shared" si="9"/>
        <v>Caisse-01/1900</v>
      </c>
      <c r="E97" s="670"/>
      <c r="F97" s="675"/>
      <c r="G97" s="540"/>
      <c r="H97" s="930"/>
      <c r="I97" s="931"/>
      <c r="J97" s="930">
        <f t="shared" si="10"/>
        <v>0</v>
      </c>
      <c r="K97" s="930">
        <f t="shared" si="6"/>
        <v>0</v>
      </c>
      <c r="L97" s="705">
        <f t="shared" si="7"/>
        <v>0</v>
      </c>
      <c r="M97" s="537"/>
      <c r="N97" s="706">
        <f>+IF(A97="",0,IF(A97=Table!$A$5,L97,(IF(A97=Table!$A$3,0,IF(A97=Table!$A$4,L97,0)))))</f>
        <v>0</v>
      </c>
      <c r="O97" s="672"/>
      <c r="P97" s="707">
        <f>-IF(A97=Table!$A$5,I97,0)+IF(A97=Table!$A$5,H97,0)</f>
        <v>0</v>
      </c>
      <c r="Q97" s="539" t="str">
        <f t="shared" si="8"/>
        <v>01/1900</v>
      </c>
      <c r="R97" s="475">
        <f t="shared" si="11"/>
        <v>1</v>
      </c>
      <c r="S97" s="691"/>
      <c r="T97" s="691"/>
      <c r="U97" s="691"/>
      <c r="V97" s="691"/>
      <c r="W97" s="818"/>
      <c r="X97" s="818"/>
      <c r="Y97" s="818"/>
      <c r="Z97" s="818"/>
    </row>
    <row r="98" spans="1:26" ht="15">
      <c r="A98" s="537"/>
      <c r="B98" s="669"/>
      <c r="C98" s="537"/>
      <c r="D98" s="848" t="str">
        <f t="shared" si="9"/>
        <v>Caisse-01/1900</v>
      </c>
      <c r="E98" s="670"/>
      <c r="F98" s="675"/>
      <c r="G98" s="540"/>
      <c r="H98" s="930"/>
      <c r="I98" s="931"/>
      <c r="J98" s="930">
        <f t="shared" si="10"/>
        <v>0</v>
      </c>
      <c r="K98" s="930">
        <f t="shared" si="6"/>
        <v>0</v>
      </c>
      <c r="L98" s="705">
        <f t="shared" si="7"/>
        <v>0</v>
      </c>
      <c r="M98" s="537"/>
      <c r="N98" s="706">
        <f>+IF(A98="",0,IF(A98=Table!$A$5,L98,(IF(A98=Table!$A$3,0,IF(A98=Table!$A$4,L98,0)))))</f>
        <v>0</v>
      </c>
      <c r="O98" s="672"/>
      <c r="P98" s="707">
        <f>-IF(A98=Table!$A$5,I98,0)+IF(A98=Table!$A$5,H98,0)</f>
        <v>0</v>
      </c>
      <c r="Q98" s="539" t="str">
        <f t="shared" si="8"/>
        <v>01/1900</v>
      </c>
      <c r="R98" s="475">
        <f t="shared" si="11"/>
        <v>1</v>
      </c>
      <c r="S98" s="691"/>
      <c r="T98" s="691"/>
      <c r="U98" s="691"/>
      <c r="V98" s="691"/>
      <c r="W98" s="818"/>
      <c r="X98" s="818"/>
      <c r="Y98" s="818"/>
      <c r="Z98" s="818"/>
    </row>
    <row r="99" spans="1:26" ht="15">
      <c r="A99" s="537"/>
      <c r="B99" s="669"/>
      <c r="C99" s="537"/>
      <c r="D99" s="848" t="str">
        <f t="shared" si="9"/>
        <v>Caisse-01/1900</v>
      </c>
      <c r="E99" s="670"/>
      <c r="F99" s="671"/>
      <c r="G99" s="540"/>
      <c r="H99" s="930"/>
      <c r="I99" s="931"/>
      <c r="J99" s="930">
        <f t="shared" si="10"/>
        <v>0</v>
      </c>
      <c r="K99" s="930">
        <f t="shared" si="6"/>
        <v>0</v>
      </c>
      <c r="L99" s="705">
        <f t="shared" si="7"/>
        <v>0</v>
      </c>
      <c r="M99" s="537"/>
      <c r="N99" s="706">
        <f>+IF(A99="",0,IF(A99=Table!$A$5,L99,(IF(A99=Table!$A$3,0,IF(A99=Table!$A$4,L99,0)))))</f>
        <v>0</v>
      </c>
      <c r="O99" s="672"/>
      <c r="P99" s="707">
        <f>-IF(A99=Table!$A$5,I99,0)+IF(A99=Table!$A$5,H99,0)</f>
        <v>0</v>
      </c>
      <c r="Q99" s="539" t="str">
        <f t="shared" si="8"/>
        <v>01/1900</v>
      </c>
      <c r="R99" s="475">
        <f t="shared" si="11"/>
        <v>1</v>
      </c>
      <c r="S99" s="691"/>
      <c r="T99" s="691"/>
      <c r="U99" s="691"/>
      <c r="V99" s="691"/>
      <c r="W99" s="818"/>
      <c r="X99" s="818"/>
      <c r="Y99" s="818"/>
      <c r="Z99" s="818"/>
    </row>
    <row r="100" spans="1:26" ht="15">
      <c r="A100" s="537"/>
      <c r="B100" s="669"/>
      <c r="C100" s="537"/>
      <c r="D100" s="848" t="str">
        <f t="shared" si="9"/>
        <v>Caisse-01/1900</v>
      </c>
      <c r="E100" s="670"/>
      <c r="F100" s="671"/>
      <c r="G100" s="540"/>
      <c r="H100" s="930"/>
      <c r="I100" s="931"/>
      <c r="J100" s="930">
        <f t="shared" si="10"/>
        <v>0</v>
      </c>
      <c r="K100" s="930">
        <f t="shared" si="6"/>
        <v>0</v>
      </c>
      <c r="L100" s="705">
        <f t="shared" si="7"/>
        <v>0</v>
      </c>
      <c r="M100" s="537"/>
      <c r="N100" s="706">
        <f>+IF(A100="",0,IF(A100=Table!$A$5,L100,(IF(A100=Table!$A$3,0,IF(A100=Table!$A$4,L100,0)))))</f>
        <v>0</v>
      </c>
      <c r="O100" s="672"/>
      <c r="P100" s="707">
        <f>-IF(A100=Table!$A$5,I100,0)+IF(A100=Table!$A$5,H100,0)</f>
        <v>0</v>
      </c>
      <c r="Q100" s="539" t="str">
        <f t="shared" si="8"/>
        <v>01/1900</v>
      </c>
      <c r="R100" s="475">
        <f t="shared" si="11"/>
        <v>1</v>
      </c>
      <c r="S100" s="691"/>
      <c r="T100" s="691"/>
      <c r="U100" s="691"/>
      <c r="V100" s="691"/>
      <c r="W100" s="818"/>
      <c r="X100" s="818"/>
      <c r="Y100" s="818"/>
      <c r="Z100" s="818"/>
    </row>
    <row r="101" spans="1:26" ht="15">
      <c r="A101" s="537"/>
      <c r="B101" s="669"/>
      <c r="C101" s="537"/>
      <c r="D101" s="848" t="str">
        <f t="shared" si="9"/>
        <v>Caisse-01/1900</v>
      </c>
      <c r="E101" s="670"/>
      <c r="F101" s="671"/>
      <c r="G101" s="540"/>
      <c r="H101" s="930"/>
      <c r="I101" s="931"/>
      <c r="J101" s="930">
        <f t="shared" si="10"/>
        <v>0</v>
      </c>
      <c r="K101" s="930">
        <f t="shared" si="6"/>
        <v>0</v>
      </c>
      <c r="L101" s="705">
        <f t="shared" si="7"/>
        <v>0</v>
      </c>
      <c r="M101" s="537"/>
      <c r="N101" s="706">
        <f>+IF(A101="",0,IF(A101=Table!$A$5,L101,(IF(A101=Table!$A$3,0,IF(A101=Table!$A$4,L101,0)))))</f>
        <v>0</v>
      </c>
      <c r="O101" s="672"/>
      <c r="P101" s="707">
        <f>-IF(A101=Table!$A$5,I101,0)+IF(A101=Table!$A$5,H101,0)</f>
        <v>0</v>
      </c>
      <c r="Q101" s="539" t="str">
        <f t="shared" si="8"/>
        <v>01/1900</v>
      </c>
      <c r="R101" s="475">
        <f t="shared" si="11"/>
        <v>1</v>
      </c>
      <c r="S101" s="691"/>
      <c r="T101" s="691"/>
      <c r="U101" s="691"/>
      <c r="V101" s="691"/>
      <c r="W101" s="818"/>
      <c r="X101" s="818"/>
      <c r="Y101" s="818"/>
      <c r="Z101" s="818"/>
    </row>
    <row r="102" spans="1:26" ht="15">
      <c r="A102" s="537"/>
      <c r="B102" s="669"/>
      <c r="C102" s="537"/>
      <c r="D102" s="848" t="str">
        <f t="shared" si="9"/>
        <v>Caisse-01/1900</v>
      </c>
      <c r="E102" s="670"/>
      <c r="F102" s="671"/>
      <c r="G102" s="540"/>
      <c r="H102" s="930"/>
      <c r="I102" s="931"/>
      <c r="J102" s="930">
        <f t="shared" si="10"/>
        <v>0</v>
      </c>
      <c r="K102" s="930">
        <f t="shared" si="6"/>
        <v>0</v>
      </c>
      <c r="L102" s="705">
        <f t="shared" si="7"/>
        <v>0</v>
      </c>
      <c r="M102" s="537"/>
      <c r="N102" s="706">
        <f>+IF(A102="",0,IF(A102=Table!$A$5,L102,(IF(A102=Table!$A$3,0,IF(A102=Table!$A$4,L102,0)))))</f>
        <v>0</v>
      </c>
      <c r="O102" s="672"/>
      <c r="P102" s="707">
        <f>-IF(A102=Table!$A$5,I102,0)+IF(A102=Table!$A$5,H102,0)</f>
        <v>0</v>
      </c>
      <c r="Q102" s="539" t="str">
        <f t="shared" si="8"/>
        <v>01/1900</v>
      </c>
      <c r="R102" s="475">
        <f t="shared" si="11"/>
        <v>1</v>
      </c>
      <c r="S102" s="691"/>
      <c r="T102" s="691"/>
      <c r="U102" s="691"/>
      <c r="V102" s="691"/>
      <c r="W102" s="818"/>
      <c r="X102" s="818"/>
      <c r="Y102" s="818"/>
      <c r="Z102" s="818"/>
    </row>
    <row r="103" spans="1:26" ht="15">
      <c r="A103" s="537"/>
      <c r="B103" s="669"/>
      <c r="C103" s="537"/>
      <c r="D103" s="848" t="str">
        <f t="shared" si="9"/>
        <v>Caisse-01/1900</v>
      </c>
      <c r="E103" s="670"/>
      <c r="F103" s="671"/>
      <c r="G103" s="540"/>
      <c r="H103" s="930"/>
      <c r="I103" s="931"/>
      <c r="J103" s="930">
        <f t="shared" si="10"/>
        <v>0</v>
      </c>
      <c r="K103" s="930">
        <f t="shared" si="6"/>
        <v>0</v>
      </c>
      <c r="L103" s="705">
        <f t="shared" si="7"/>
        <v>0</v>
      </c>
      <c r="M103" s="537"/>
      <c r="N103" s="706">
        <f>+IF(A103="",0,IF(A103=Table!$A$5,L103,(IF(A103=Table!$A$3,0,IF(A103=Table!$A$4,L103,0)))))</f>
        <v>0</v>
      </c>
      <c r="O103" s="672"/>
      <c r="P103" s="707">
        <f>-IF(A103=Table!$A$5,I103,0)+IF(A103=Table!$A$5,H103,0)</f>
        <v>0</v>
      </c>
      <c r="Q103" s="539" t="str">
        <f t="shared" si="8"/>
        <v>01/1900</v>
      </c>
      <c r="R103" s="475">
        <f t="shared" si="11"/>
        <v>1</v>
      </c>
      <c r="S103" s="691"/>
      <c r="T103" s="691"/>
      <c r="U103" s="691"/>
      <c r="V103" s="691"/>
      <c r="W103" s="818"/>
      <c r="X103" s="818"/>
      <c r="Y103" s="818"/>
      <c r="Z103" s="818"/>
    </row>
    <row r="104" spans="1:26" ht="15">
      <c r="A104" s="537"/>
      <c r="B104" s="669"/>
      <c r="C104" s="537"/>
      <c r="D104" s="848" t="str">
        <f t="shared" si="9"/>
        <v>Caisse-01/1900</v>
      </c>
      <c r="E104" s="670"/>
      <c r="F104" s="671"/>
      <c r="G104" s="540"/>
      <c r="H104" s="930"/>
      <c r="I104" s="931"/>
      <c r="J104" s="930">
        <f t="shared" si="10"/>
        <v>0</v>
      </c>
      <c r="K104" s="930">
        <f t="shared" si="6"/>
        <v>0</v>
      </c>
      <c r="L104" s="705">
        <f t="shared" si="7"/>
        <v>0</v>
      </c>
      <c r="M104" s="537"/>
      <c r="N104" s="706">
        <f>+IF(A104="",0,IF(A104=Table!$A$5,L104,(IF(A104=Table!$A$3,0,IF(A104=Table!$A$4,L104,0)))))</f>
        <v>0</v>
      </c>
      <c r="O104" s="672"/>
      <c r="P104" s="707">
        <f>-IF(A104=Table!$A$5,I104,0)+IF(A104=Table!$A$5,H104,0)</f>
        <v>0</v>
      </c>
      <c r="Q104" s="539" t="str">
        <f t="shared" si="8"/>
        <v>01/1900</v>
      </c>
      <c r="R104" s="475">
        <f t="shared" si="11"/>
        <v>1</v>
      </c>
      <c r="S104" s="691"/>
      <c r="T104" s="691"/>
      <c r="U104" s="691"/>
      <c r="V104" s="691"/>
      <c r="W104" s="818"/>
      <c r="X104" s="818"/>
      <c r="Y104" s="818"/>
      <c r="Z104" s="818"/>
    </row>
    <row r="105" spans="1:26" ht="15">
      <c r="A105" s="537"/>
      <c r="B105" s="669"/>
      <c r="C105" s="537"/>
      <c r="D105" s="848" t="str">
        <f t="shared" si="9"/>
        <v>Caisse-01/1900</v>
      </c>
      <c r="E105" s="670"/>
      <c r="F105" s="671"/>
      <c r="G105" s="540"/>
      <c r="H105" s="931"/>
      <c r="I105" s="931"/>
      <c r="J105" s="930">
        <f t="shared" si="10"/>
        <v>0</v>
      </c>
      <c r="K105" s="930">
        <f t="shared" si="6"/>
        <v>0</v>
      </c>
      <c r="L105" s="705">
        <f t="shared" si="7"/>
        <v>0</v>
      </c>
      <c r="M105" s="537"/>
      <c r="N105" s="706">
        <f>+IF(A105="",0,IF(A105=Table!$A$5,L105,(IF(A105=Table!$A$3,0,IF(A105=Table!$A$4,L105,0)))))</f>
        <v>0</v>
      </c>
      <c r="O105" s="672"/>
      <c r="P105" s="707">
        <f>-IF(A105=Table!$A$5,I105,0)+IF(A105=Table!$A$5,H105,0)</f>
        <v>0</v>
      </c>
      <c r="Q105" s="539" t="str">
        <f t="shared" si="8"/>
        <v>01/1900</v>
      </c>
      <c r="R105" s="475">
        <f t="shared" si="11"/>
        <v>1</v>
      </c>
      <c r="S105" s="691"/>
      <c r="T105" s="691"/>
      <c r="U105" s="691"/>
      <c r="V105" s="691"/>
      <c r="W105" s="818"/>
      <c r="X105" s="818"/>
      <c r="Y105" s="818"/>
      <c r="Z105" s="818"/>
    </row>
    <row r="106" spans="1:26" ht="15">
      <c r="A106" s="537"/>
      <c r="B106" s="669"/>
      <c r="C106" s="537"/>
      <c r="D106" s="848" t="str">
        <f t="shared" si="9"/>
        <v>Caisse-01/1900</v>
      </c>
      <c r="E106" s="670"/>
      <c r="F106" s="671"/>
      <c r="G106" s="540"/>
      <c r="H106" s="931"/>
      <c r="I106" s="931"/>
      <c r="J106" s="930">
        <f t="shared" si="10"/>
        <v>0</v>
      </c>
      <c r="K106" s="930">
        <f t="shared" si="6"/>
        <v>0</v>
      </c>
      <c r="L106" s="705">
        <f t="shared" si="7"/>
        <v>0</v>
      </c>
      <c r="M106" s="537"/>
      <c r="N106" s="706">
        <f>+IF(A106="",0,IF(A106=Table!$A$5,L106,(IF(A106=Table!$A$3,0,IF(A106=Table!$A$4,L106,0)))))</f>
        <v>0</v>
      </c>
      <c r="O106" s="672"/>
      <c r="P106" s="707">
        <f>-IF(A106=Table!$A$5,I106,0)+IF(A106=Table!$A$5,H106,0)</f>
        <v>0</v>
      </c>
      <c r="Q106" s="539" t="str">
        <f t="shared" si="8"/>
        <v>01/1900</v>
      </c>
      <c r="R106" s="475">
        <f t="shared" si="11"/>
        <v>1</v>
      </c>
      <c r="S106" s="691"/>
      <c r="T106" s="691"/>
      <c r="U106" s="691"/>
      <c r="V106" s="691"/>
      <c r="W106" s="818"/>
      <c r="X106" s="818"/>
      <c r="Y106" s="818"/>
      <c r="Z106" s="818"/>
    </row>
    <row r="107" spans="1:26" ht="15">
      <c r="A107" s="537"/>
      <c r="B107" s="669"/>
      <c r="C107" s="537"/>
      <c r="D107" s="848" t="str">
        <f t="shared" si="9"/>
        <v>Caisse-01/1900</v>
      </c>
      <c r="E107" s="670"/>
      <c r="F107" s="671"/>
      <c r="G107" s="673"/>
      <c r="H107" s="933"/>
      <c r="I107" s="931"/>
      <c r="J107" s="930">
        <f t="shared" si="10"/>
        <v>0</v>
      </c>
      <c r="K107" s="930">
        <f t="shared" si="6"/>
        <v>0</v>
      </c>
      <c r="L107" s="705">
        <f t="shared" si="7"/>
        <v>0</v>
      </c>
      <c r="M107" s="537"/>
      <c r="N107" s="706">
        <f>+IF(A107="",0,IF(A107=Table!$A$5,L107,(IF(A107=Table!$A$3,0,IF(A107=Table!$A$4,L107,0)))))</f>
        <v>0</v>
      </c>
      <c r="O107" s="672"/>
      <c r="P107" s="707">
        <f>-IF(A107=Table!$A$5,I107,0)+IF(A107=Table!$A$5,H107,0)</f>
        <v>0</v>
      </c>
      <c r="Q107" s="539" t="str">
        <f t="shared" si="8"/>
        <v>01/1900</v>
      </c>
      <c r="R107" s="475">
        <f t="shared" si="11"/>
        <v>1</v>
      </c>
      <c r="S107" s="691"/>
      <c r="T107" s="691"/>
      <c r="U107" s="691"/>
      <c r="V107" s="691"/>
      <c r="W107" s="818"/>
      <c r="X107" s="818"/>
      <c r="Y107" s="818"/>
      <c r="Z107" s="818"/>
    </row>
    <row r="108" spans="1:26" ht="15">
      <c r="A108" s="537"/>
      <c r="B108" s="669"/>
      <c r="C108" s="537"/>
      <c r="D108" s="848" t="str">
        <f t="shared" si="9"/>
        <v>Caisse-01/1900</v>
      </c>
      <c r="E108" s="670"/>
      <c r="F108" s="671"/>
      <c r="G108" s="673"/>
      <c r="H108" s="933"/>
      <c r="I108" s="931"/>
      <c r="J108" s="930">
        <f t="shared" si="10"/>
        <v>0</v>
      </c>
      <c r="K108" s="930">
        <f t="shared" si="6"/>
        <v>0</v>
      </c>
      <c r="L108" s="705">
        <f t="shared" si="7"/>
        <v>0</v>
      </c>
      <c r="M108" s="537"/>
      <c r="N108" s="706">
        <f>+IF(A108="",0,IF(A108=Table!$A$5,L108,(IF(A108=Table!$A$3,0,IF(A108=Table!$A$4,L108,0)))))</f>
        <v>0</v>
      </c>
      <c r="O108" s="672"/>
      <c r="P108" s="707">
        <f>-IF(A108=Table!$A$5,I108,0)+IF(A108=Table!$A$5,H108,0)</f>
        <v>0</v>
      </c>
      <c r="Q108" s="539" t="str">
        <f t="shared" si="8"/>
        <v>01/1900</v>
      </c>
      <c r="R108" s="475">
        <f t="shared" si="11"/>
        <v>1</v>
      </c>
      <c r="S108" s="691"/>
      <c r="T108" s="691"/>
      <c r="U108" s="691"/>
      <c r="V108" s="691"/>
      <c r="W108" s="818"/>
      <c r="X108" s="818"/>
      <c r="Y108" s="818"/>
      <c r="Z108" s="818"/>
    </row>
    <row r="109" spans="1:26" ht="15">
      <c r="A109" s="537"/>
      <c r="B109" s="669"/>
      <c r="C109" s="537"/>
      <c r="D109" s="848" t="str">
        <f t="shared" si="9"/>
        <v>Caisse-01/1900</v>
      </c>
      <c r="E109" s="670"/>
      <c r="F109" s="671"/>
      <c r="G109" s="673"/>
      <c r="H109" s="933"/>
      <c r="I109" s="931"/>
      <c r="J109" s="930">
        <f t="shared" si="10"/>
        <v>0</v>
      </c>
      <c r="K109" s="930">
        <f t="shared" si="6"/>
        <v>0</v>
      </c>
      <c r="L109" s="705">
        <f t="shared" si="7"/>
        <v>0</v>
      </c>
      <c r="M109" s="537"/>
      <c r="N109" s="706">
        <f>+IF(A109="",0,IF(A109=Table!$A$5,L109,(IF(A109=Table!$A$3,0,IF(A109=Table!$A$4,L109,0)))))</f>
        <v>0</v>
      </c>
      <c r="O109" s="672"/>
      <c r="P109" s="707">
        <f>-IF(A109=Table!$A$5,I109,0)+IF(A109=Table!$A$5,H109,0)</f>
        <v>0</v>
      </c>
      <c r="Q109" s="539" t="str">
        <f t="shared" si="8"/>
        <v>01/1900</v>
      </c>
      <c r="R109" s="475">
        <f t="shared" si="11"/>
        <v>1</v>
      </c>
      <c r="S109" s="691"/>
      <c r="T109" s="691"/>
      <c r="U109" s="691"/>
      <c r="V109" s="691"/>
      <c r="W109" s="818"/>
      <c r="X109" s="818"/>
      <c r="Y109" s="818"/>
      <c r="Z109" s="818"/>
    </row>
    <row r="110" spans="1:26" ht="15">
      <c r="A110" s="537"/>
      <c r="B110" s="669"/>
      <c r="C110" s="537"/>
      <c r="D110" s="848" t="str">
        <f t="shared" si="9"/>
        <v>Caisse-01/1900</v>
      </c>
      <c r="E110" s="670"/>
      <c r="F110" s="671"/>
      <c r="G110" s="673"/>
      <c r="H110" s="933"/>
      <c r="I110" s="931"/>
      <c r="J110" s="930">
        <f t="shared" si="10"/>
        <v>0</v>
      </c>
      <c r="K110" s="930">
        <f t="shared" si="6"/>
        <v>0</v>
      </c>
      <c r="L110" s="705">
        <f t="shared" si="7"/>
        <v>0</v>
      </c>
      <c r="M110" s="537"/>
      <c r="N110" s="706">
        <f>+IF(A110="",0,IF(A110=Table!$A$5,L110,(IF(A110=Table!$A$3,0,IF(A110=Table!$A$4,L110,0)))))</f>
        <v>0</v>
      </c>
      <c r="O110" s="672"/>
      <c r="P110" s="707">
        <f>-IF(A110=Table!$A$5,I110,0)+IF(A110=Table!$A$5,H110,0)</f>
        <v>0</v>
      </c>
      <c r="Q110" s="539" t="str">
        <f t="shared" si="8"/>
        <v>01/1900</v>
      </c>
      <c r="R110" s="475">
        <f t="shared" si="11"/>
        <v>1</v>
      </c>
      <c r="S110" s="691"/>
      <c r="T110" s="691"/>
      <c r="U110" s="691"/>
      <c r="V110" s="691"/>
      <c r="W110" s="818"/>
      <c r="X110" s="818"/>
      <c r="Y110" s="818"/>
      <c r="Z110" s="818"/>
    </row>
    <row r="111" spans="1:26" ht="15">
      <c r="A111" s="537"/>
      <c r="B111" s="669"/>
      <c r="C111" s="537"/>
      <c r="D111" s="848" t="str">
        <f t="shared" si="9"/>
        <v>Caisse-01/1900</v>
      </c>
      <c r="E111" s="670"/>
      <c r="F111" s="671"/>
      <c r="G111" s="673"/>
      <c r="H111" s="933"/>
      <c r="I111" s="931"/>
      <c r="J111" s="930">
        <f t="shared" si="10"/>
        <v>0</v>
      </c>
      <c r="K111" s="930">
        <f t="shared" si="6"/>
        <v>0</v>
      </c>
      <c r="L111" s="705">
        <f t="shared" si="7"/>
        <v>0</v>
      </c>
      <c r="M111" s="537"/>
      <c r="N111" s="706">
        <f>+IF(A111="",0,IF(A111=Table!$A$5,L111,(IF(A111=Table!$A$3,0,IF(A111=Table!$A$4,L111,0)))))</f>
        <v>0</v>
      </c>
      <c r="O111" s="672"/>
      <c r="P111" s="707">
        <f>-IF(A111=Table!$A$5,I111,0)+IF(A111=Table!$A$5,H111,0)</f>
        <v>0</v>
      </c>
      <c r="Q111" s="539" t="str">
        <f t="shared" si="8"/>
        <v>01/1900</v>
      </c>
      <c r="R111" s="475">
        <f t="shared" si="11"/>
        <v>1</v>
      </c>
      <c r="S111" s="691"/>
      <c r="T111" s="691"/>
      <c r="U111" s="691"/>
      <c r="V111" s="691"/>
      <c r="W111" s="818"/>
      <c r="X111" s="818"/>
      <c r="Y111" s="818"/>
      <c r="Z111" s="818"/>
    </row>
    <row r="112" spans="1:26" ht="15">
      <c r="A112" s="537"/>
      <c r="B112" s="669"/>
      <c r="C112" s="537"/>
      <c r="D112" s="848" t="str">
        <f t="shared" si="9"/>
        <v>Caisse-01/1900</v>
      </c>
      <c r="E112" s="670"/>
      <c r="F112" s="675"/>
      <c r="G112" s="673"/>
      <c r="H112" s="933"/>
      <c r="I112" s="931"/>
      <c r="J112" s="930">
        <f t="shared" si="10"/>
        <v>0</v>
      </c>
      <c r="K112" s="930">
        <f t="shared" si="6"/>
        <v>0</v>
      </c>
      <c r="L112" s="705">
        <f t="shared" si="7"/>
        <v>0</v>
      </c>
      <c r="M112" s="537"/>
      <c r="N112" s="706">
        <f>+IF(A112="",0,IF(A112=Table!$A$5,L112,(IF(A112=Table!$A$3,0,IF(A112=Table!$A$4,L112,0)))))</f>
        <v>0</v>
      </c>
      <c r="O112" s="672"/>
      <c r="P112" s="707">
        <f>-IF(A112=Table!$A$5,I112,0)+IF(A112=Table!$A$5,H112,0)</f>
        <v>0</v>
      </c>
      <c r="Q112" s="539" t="str">
        <f t="shared" si="8"/>
        <v>01/1900</v>
      </c>
      <c r="R112" s="475">
        <f t="shared" si="11"/>
        <v>1</v>
      </c>
      <c r="S112" s="691"/>
      <c r="T112" s="691"/>
      <c r="U112" s="691"/>
      <c r="V112" s="691"/>
      <c r="W112" s="818"/>
      <c r="X112" s="818"/>
      <c r="Y112" s="818"/>
      <c r="Z112" s="818"/>
    </row>
    <row r="113" spans="1:26" ht="15">
      <c r="A113" s="537"/>
      <c r="B113" s="669"/>
      <c r="C113" s="537"/>
      <c r="D113" s="848" t="str">
        <f t="shared" si="9"/>
        <v>Caisse-01/1900</v>
      </c>
      <c r="E113" s="541"/>
      <c r="F113" s="671"/>
      <c r="G113" s="673"/>
      <c r="H113" s="933"/>
      <c r="I113" s="931"/>
      <c r="J113" s="930">
        <f t="shared" si="10"/>
        <v>0</v>
      </c>
      <c r="K113" s="930">
        <f t="shared" si="6"/>
        <v>0</v>
      </c>
      <c r="L113" s="705">
        <f t="shared" si="7"/>
        <v>0</v>
      </c>
      <c r="M113" s="537"/>
      <c r="N113" s="706">
        <f>+IF(A113="",0,IF(A113=Table!$A$5,L113,(IF(A113=Table!$A$3,0,IF(A113=Table!$A$4,L113,0)))))</f>
        <v>0</v>
      </c>
      <c r="O113" s="672"/>
      <c r="P113" s="707">
        <f>-IF(A113=Table!$A$5,I113,0)+IF(A113=Table!$A$5,H113,0)</f>
        <v>0</v>
      </c>
      <c r="Q113" s="539" t="str">
        <f t="shared" si="8"/>
        <v>01/1900</v>
      </c>
      <c r="R113" s="475">
        <f t="shared" si="11"/>
        <v>1</v>
      </c>
      <c r="S113" s="691"/>
      <c r="T113" s="691"/>
      <c r="U113" s="691"/>
      <c r="V113" s="691"/>
      <c r="W113" s="818"/>
      <c r="X113" s="818"/>
      <c r="Y113" s="818"/>
      <c r="Z113" s="818"/>
    </row>
    <row r="114" spans="1:26" ht="15">
      <c r="A114" s="537"/>
      <c r="B114" s="669"/>
      <c r="C114" s="537"/>
      <c r="D114" s="848" t="str">
        <f t="shared" si="9"/>
        <v>Caisse-01/1900</v>
      </c>
      <c r="E114" s="674"/>
      <c r="F114" s="671"/>
      <c r="G114" s="673"/>
      <c r="H114" s="933"/>
      <c r="I114" s="931"/>
      <c r="J114" s="930">
        <f t="shared" si="10"/>
        <v>0</v>
      </c>
      <c r="K114" s="930">
        <f t="shared" si="6"/>
        <v>0</v>
      </c>
      <c r="L114" s="705">
        <f t="shared" si="7"/>
        <v>0</v>
      </c>
      <c r="M114" s="537"/>
      <c r="N114" s="706">
        <f>+IF(A114="",0,IF(A114=Table!$A$5,L114,(IF(A114=Table!$A$3,0,IF(A114=Table!$A$4,L114,0)))))</f>
        <v>0</v>
      </c>
      <c r="O114" s="672"/>
      <c r="P114" s="707">
        <f>-IF(A114=Table!$A$5,I114,0)+IF(A114=Table!$A$5,H114,0)</f>
        <v>0</v>
      </c>
      <c r="Q114" s="539" t="str">
        <f t="shared" si="8"/>
        <v>01/1900</v>
      </c>
      <c r="R114" s="475">
        <f t="shared" si="11"/>
        <v>1</v>
      </c>
      <c r="S114" s="691"/>
      <c r="T114" s="691"/>
      <c r="U114" s="691"/>
      <c r="V114" s="691"/>
      <c r="W114" s="818"/>
      <c r="X114" s="818"/>
      <c r="Y114" s="818"/>
      <c r="Z114" s="818"/>
    </row>
    <row r="115" spans="1:26" ht="15">
      <c r="A115" s="537"/>
      <c r="B115" s="669"/>
      <c r="C115" s="537"/>
      <c r="D115" s="848" t="str">
        <f t="shared" si="9"/>
        <v>Caisse-01/1900</v>
      </c>
      <c r="E115" s="540"/>
      <c r="F115" s="671"/>
      <c r="G115" s="673"/>
      <c r="H115" s="931"/>
      <c r="I115" s="933"/>
      <c r="J115" s="930">
        <f t="shared" si="10"/>
        <v>0</v>
      </c>
      <c r="K115" s="930">
        <f t="shared" si="6"/>
        <v>0</v>
      </c>
      <c r="L115" s="705">
        <f t="shared" si="7"/>
        <v>0</v>
      </c>
      <c r="M115" s="537"/>
      <c r="N115" s="706">
        <f>+IF(A115="",0,IF(A115=Table!$A$5,L115,(IF(A115=Table!$A$3,0,IF(A115=Table!$A$4,L115,0)))))</f>
        <v>0</v>
      </c>
      <c r="O115" s="672"/>
      <c r="P115" s="707">
        <f>-IF(A115=Table!$A$5,I115,0)+IF(A115=Table!$A$5,H115,0)</f>
        <v>0</v>
      </c>
      <c r="Q115" s="539" t="str">
        <f t="shared" si="8"/>
        <v>01/1900</v>
      </c>
      <c r="R115" s="475">
        <f t="shared" si="11"/>
        <v>1</v>
      </c>
      <c r="S115" s="691"/>
      <c r="T115" s="691"/>
      <c r="U115" s="691"/>
      <c r="V115" s="691"/>
      <c r="W115" s="818"/>
      <c r="X115" s="818"/>
      <c r="Y115" s="818"/>
      <c r="Z115" s="818"/>
    </row>
    <row r="116" spans="1:26" ht="15">
      <c r="A116" s="537"/>
      <c r="B116" s="669"/>
      <c r="C116" s="537"/>
      <c r="D116" s="848" t="str">
        <f t="shared" si="9"/>
        <v>Caisse-01/1900</v>
      </c>
      <c r="E116" s="670"/>
      <c r="F116" s="675"/>
      <c r="G116" s="673"/>
      <c r="H116" s="933"/>
      <c r="I116" s="931"/>
      <c r="J116" s="930">
        <f t="shared" si="10"/>
        <v>0</v>
      </c>
      <c r="K116" s="930">
        <f t="shared" si="6"/>
        <v>0</v>
      </c>
      <c r="L116" s="705">
        <f t="shared" si="7"/>
        <v>0</v>
      </c>
      <c r="M116" s="537"/>
      <c r="N116" s="706">
        <f>+IF(A116="",0,IF(A116=Table!$A$5,L116,(IF(A116=Table!$A$3,0,IF(A116=Table!$A$4,L116,0)))))</f>
        <v>0</v>
      </c>
      <c r="O116" s="672"/>
      <c r="P116" s="707">
        <f>-IF(A116=Table!$A$5,I116,0)+IF(A116=Table!$A$5,H116,0)</f>
        <v>0</v>
      </c>
      <c r="Q116" s="539" t="str">
        <f t="shared" si="8"/>
        <v>01/1900</v>
      </c>
      <c r="R116" s="475">
        <f t="shared" si="11"/>
        <v>1</v>
      </c>
      <c r="S116" s="691"/>
      <c r="T116" s="691"/>
      <c r="U116" s="691"/>
      <c r="V116" s="691"/>
      <c r="W116" s="818"/>
      <c r="X116" s="818"/>
      <c r="Y116" s="818"/>
      <c r="Z116" s="818"/>
    </row>
    <row r="117" spans="1:26" ht="15">
      <c r="A117" s="537"/>
      <c r="B117" s="669"/>
      <c r="C117" s="537"/>
      <c r="D117" s="848" t="str">
        <f t="shared" si="9"/>
        <v>Caisse-01/1900</v>
      </c>
      <c r="E117" s="670"/>
      <c r="F117" s="671"/>
      <c r="G117" s="673"/>
      <c r="H117" s="933"/>
      <c r="I117" s="931"/>
      <c r="J117" s="930">
        <f t="shared" si="10"/>
        <v>0</v>
      </c>
      <c r="K117" s="930">
        <f t="shared" si="6"/>
        <v>0</v>
      </c>
      <c r="L117" s="705">
        <f t="shared" si="7"/>
        <v>0</v>
      </c>
      <c r="M117" s="537"/>
      <c r="N117" s="706">
        <f>+IF(A117="",0,IF(A117=Table!$A$5,L117,(IF(A117=Table!$A$3,0,IF(A117=Table!$A$4,L117,0)))))</f>
        <v>0</v>
      </c>
      <c r="O117" s="672"/>
      <c r="P117" s="707">
        <f>-IF(A117=Table!$A$5,I117,0)+IF(A117=Table!$A$5,H117,0)</f>
        <v>0</v>
      </c>
      <c r="Q117" s="539" t="str">
        <f t="shared" si="8"/>
        <v>01/1900</v>
      </c>
      <c r="R117" s="475">
        <f t="shared" si="11"/>
        <v>1</v>
      </c>
      <c r="S117" s="691"/>
      <c r="T117" s="691"/>
      <c r="U117" s="691"/>
      <c r="V117" s="691"/>
      <c r="W117" s="818"/>
      <c r="X117" s="818"/>
      <c r="Y117" s="818"/>
      <c r="Z117" s="818"/>
    </row>
    <row r="118" spans="1:26" ht="15">
      <c r="A118" s="537"/>
      <c r="B118" s="669"/>
      <c r="C118" s="537"/>
      <c r="D118" s="848" t="str">
        <f t="shared" si="9"/>
        <v>Caisse-01/1900</v>
      </c>
      <c r="E118" s="670"/>
      <c r="F118" s="671"/>
      <c r="G118" s="673"/>
      <c r="H118" s="933"/>
      <c r="I118" s="931"/>
      <c r="J118" s="930">
        <f t="shared" si="10"/>
        <v>0</v>
      </c>
      <c r="K118" s="930">
        <f t="shared" si="6"/>
        <v>0</v>
      </c>
      <c r="L118" s="705">
        <f t="shared" si="7"/>
        <v>0</v>
      </c>
      <c r="M118" s="537"/>
      <c r="N118" s="706">
        <f>+IF(A118="",0,IF(A118=Table!$A$5,L118,(IF(A118=Table!$A$3,0,IF(A118=Table!$A$4,L118,0)))))</f>
        <v>0</v>
      </c>
      <c r="O118" s="672"/>
      <c r="P118" s="707">
        <f>-IF(A118=Table!$A$5,I118,0)+IF(A118=Table!$A$5,H118,0)</f>
        <v>0</v>
      </c>
      <c r="Q118" s="539" t="str">
        <f t="shared" si="8"/>
        <v>01/1900</v>
      </c>
      <c r="R118" s="475">
        <f t="shared" si="11"/>
        <v>1</v>
      </c>
      <c r="S118" s="691"/>
      <c r="T118" s="691"/>
      <c r="U118" s="691"/>
      <c r="V118" s="691"/>
      <c r="W118" s="818"/>
      <c r="X118" s="818"/>
      <c r="Y118" s="818"/>
      <c r="Z118" s="818"/>
    </row>
    <row r="119" spans="1:26" ht="15">
      <c r="A119" s="537"/>
      <c r="B119" s="669"/>
      <c r="C119" s="537"/>
      <c r="D119" s="848" t="str">
        <f t="shared" si="9"/>
        <v>Caisse-01/1900</v>
      </c>
      <c r="E119" s="670"/>
      <c r="F119" s="671"/>
      <c r="G119" s="673"/>
      <c r="H119" s="933"/>
      <c r="I119" s="931"/>
      <c r="J119" s="930">
        <f t="shared" si="10"/>
        <v>0</v>
      </c>
      <c r="K119" s="930">
        <f t="shared" si="6"/>
        <v>0</v>
      </c>
      <c r="L119" s="705">
        <f t="shared" si="7"/>
        <v>0</v>
      </c>
      <c r="M119" s="537"/>
      <c r="N119" s="706">
        <f>+IF(A119="",0,IF(A119=Table!$A$5,L119,(IF(A119=Table!$A$3,0,IF(A119=Table!$A$4,L119,0)))))</f>
        <v>0</v>
      </c>
      <c r="O119" s="672"/>
      <c r="P119" s="707">
        <f>-IF(A119=Table!$A$5,I119,0)+IF(A119=Table!$A$5,H119,0)</f>
        <v>0</v>
      </c>
      <c r="Q119" s="539" t="str">
        <f t="shared" si="8"/>
        <v>01/1900</v>
      </c>
      <c r="R119" s="475">
        <f t="shared" si="11"/>
        <v>1</v>
      </c>
      <c r="S119" s="691"/>
      <c r="T119" s="691"/>
      <c r="U119" s="691"/>
      <c r="V119" s="691"/>
      <c r="W119" s="818"/>
      <c r="X119" s="818"/>
      <c r="Y119" s="818"/>
      <c r="Z119" s="818"/>
    </row>
    <row r="120" spans="1:26" ht="15">
      <c r="A120" s="537"/>
      <c r="B120" s="669"/>
      <c r="C120" s="537"/>
      <c r="D120" s="848" t="str">
        <f t="shared" si="9"/>
        <v>Caisse-01/1900</v>
      </c>
      <c r="E120" s="670"/>
      <c r="F120" s="671"/>
      <c r="G120" s="673"/>
      <c r="H120" s="933"/>
      <c r="I120" s="931"/>
      <c r="J120" s="930">
        <f t="shared" si="10"/>
        <v>0</v>
      </c>
      <c r="K120" s="930">
        <f t="shared" si="6"/>
        <v>0</v>
      </c>
      <c r="L120" s="705">
        <f t="shared" si="7"/>
        <v>0</v>
      </c>
      <c r="M120" s="537"/>
      <c r="N120" s="706">
        <f>+IF(A120="",0,IF(A120=Table!$A$5,L120,(IF(A120=Table!$A$3,0,IF(A120=Table!$A$4,L120,0)))))</f>
        <v>0</v>
      </c>
      <c r="O120" s="672"/>
      <c r="P120" s="707">
        <f>-IF(A120=Table!$A$5,I120,0)+IF(A120=Table!$A$5,H120,0)</f>
        <v>0</v>
      </c>
      <c r="Q120" s="539" t="str">
        <f t="shared" si="8"/>
        <v>01/1900</v>
      </c>
      <c r="R120" s="475">
        <f t="shared" si="11"/>
        <v>1</v>
      </c>
      <c r="S120" s="691"/>
      <c r="T120" s="691"/>
      <c r="U120" s="691"/>
      <c r="V120" s="691"/>
      <c r="W120" s="818"/>
      <c r="X120" s="818"/>
      <c r="Y120" s="818"/>
      <c r="Z120" s="818"/>
    </row>
    <row r="121" spans="1:26" ht="15">
      <c r="A121" s="537"/>
      <c r="B121" s="669"/>
      <c r="C121" s="537"/>
      <c r="D121" s="848" t="str">
        <f t="shared" si="9"/>
        <v>Caisse-01/1900</v>
      </c>
      <c r="E121" s="670"/>
      <c r="F121" s="671"/>
      <c r="G121" s="673"/>
      <c r="H121" s="933"/>
      <c r="I121" s="931"/>
      <c r="J121" s="930">
        <f t="shared" si="10"/>
        <v>0</v>
      </c>
      <c r="K121" s="930">
        <f t="shared" si="6"/>
        <v>0</v>
      </c>
      <c r="L121" s="705">
        <f t="shared" si="7"/>
        <v>0</v>
      </c>
      <c r="M121" s="537"/>
      <c r="N121" s="706">
        <f>+IF(A121="",0,IF(A121=Table!$A$5,L121,(IF(A121=Table!$A$3,0,IF(A121=Table!$A$4,L121,0)))))</f>
        <v>0</v>
      </c>
      <c r="O121" s="672"/>
      <c r="P121" s="707">
        <f>-IF(A121=Table!$A$5,I121,0)+IF(A121=Table!$A$5,H121,0)</f>
        <v>0</v>
      </c>
      <c r="Q121" s="539" t="str">
        <f t="shared" si="8"/>
        <v>01/1900</v>
      </c>
      <c r="R121" s="475">
        <f t="shared" si="11"/>
        <v>1</v>
      </c>
      <c r="S121" s="691"/>
      <c r="T121" s="691"/>
      <c r="U121" s="691"/>
      <c r="V121" s="691"/>
      <c r="W121" s="818"/>
      <c r="X121" s="818"/>
      <c r="Y121" s="818"/>
      <c r="Z121" s="818"/>
    </row>
    <row r="122" spans="1:26" ht="15">
      <c r="A122" s="537"/>
      <c r="B122" s="669"/>
      <c r="C122" s="537"/>
      <c r="D122" s="848" t="str">
        <f t="shared" si="9"/>
        <v>Caisse-01/1900</v>
      </c>
      <c r="E122" s="674"/>
      <c r="F122" s="676"/>
      <c r="G122" s="673"/>
      <c r="H122" s="933"/>
      <c r="I122" s="931"/>
      <c r="J122" s="930">
        <f t="shared" si="10"/>
        <v>0</v>
      </c>
      <c r="K122" s="930">
        <f t="shared" si="6"/>
        <v>0</v>
      </c>
      <c r="L122" s="705">
        <f t="shared" si="7"/>
        <v>0</v>
      </c>
      <c r="M122" s="537"/>
      <c r="N122" s="706">
        <f>+IF(A122="",0,IF(A122=Table!$A$5,L122,(IF(A122=Table!$A$3,0,IF(A122=Table!$A$4,L122,0)))))</f>
        <v>0</v>
      </c>
      <c r="O122" s="672"/>
      <c r="P122" s="707">
        <f>-IF(A122=Table!$A$5,I122,0)+IF(A122=Table!$A$5,H122,0)</f>
        <v>0</v>
      </c>
      <c r="Q122" s="539" t="str">
        <f t="shared" si="8"/>
        <v>01/1900</v>
      </c>
      <c r="R122" s="475">
        <f t="shared" si="11"/>
        <v>1</v>
      </c>
      <c r="S122" s="691"/>
      <c r="T122" s="691"/>
      <c r="U122" s="691"/>
      <c r="V122" s="691"/>
      <c r="W122" s="818"/>
      <c r="X122" s="818"/>
      <c r="Y122" s="818"/>
      <c r="Z122" s="818"/>
    </row>
    <row r="123" spans="1:26" ht="15">
      <c r="A123" s="537"/>
      <c r="B123" s="669"/>
      <c r="C123" s="537"/>
      <c r="D123" s="848" t="str">
        <f t="shared" si="9"/>
        <v>Caisse-01/1900</v>
      </c>
      <c r="E123" s="674"/>
      <c r="F123" s="676"/>
      <c r="G123" s="673"/>
      <c r="H123" s="933"/>
      <c r="I123" s="931"/>
      <c r="J123" s="930">
        <f t="shared" si="10"/>
        <v>0</v>
      </c>
      <c r="K123" s="930">
        <f t="shared" si="6"/>
        <v>0</v>
      </c>
      <c r="L123" s="705">
        <f t="shared" si="7"/>
        <v>0</v>
      </c>
      <c r="M123" s="537"/>
      <c r="N123" s="706">
        <f>+IF(A123="",0,IF(A123=Table!$A$5,L123,(IF(A123=Table!$A$3,0,IF(A123=Table!$A$4,L123,0)))))</f>
        <v>0</v>
      </c>
      <c r="O123" s="672"/>
      <c r="P123" s="707">
        <f>-IF(A123=Table!$A$5,I123,0)+IF(A123=Table!$A$5,H123,0)</f>
        <v>0</v>
      </c>
      <c r="Q123" s="539" t="str">
        <f t="shared" si="8"/>
        <v>01/1900</v>
      </c>
      <c r="R123" s="475">
        <f t="shared" si="11"/>
        <v>1</v>
      </c>
      <c r="S123" s="691"/>
      <c r="T123" s="691"/>
      <c r="U123" s="691"/>
      <c r="V123" s="691"/>
      <c r="W123" s="818"/>
      <c r="X123" s="818"/>
      <c r="Y123" s="818"/>
      <c r="Z123" s="818"/>
    </row>
    <row r="124" spans="1:26" ht="15">
      <c r="A124" s="537"/>
      <c r="B124" s="669"/>
      <c r="C124" s="537"/>
      <c r="D124" s="848" t="str">
        <f t="shared" si="9"/>
        <v>Caisse-01/1900</v>
      </c>
      <c r="E124" s="541"/>
      <c r="F124" s="677"/>
      <c r="G124" s="673"/>
      <c r="H124" s="932"/>
      <c r="I124" s="933"/>
      <c r="J124" s="930">
        <f t="shared" si="10"/>
        <v>0</v>
      </c>
      <c r="K124" s="930">
        <f t="shared" si="6"/>
        <v>0</v>
      </c>
      <c r="L124" s="705">
        <f t="shared" si="7"/>
        <v>0</v>
      </c>
      <c r="M124" s="537"/>
      <c r="N124" s="706">
        <f>+IF(A124="",0,IF(A124=Table!$A$5,L124,(IF(A124=Table!$A$3,0,IF(A124=Table!$A$4,L124,0)))))</f>
        <v>0</v>
      </c>
      <c r="O124" s="672"/>
      <c r="P124" s="707">
        <f>-IF(A124=Table!$A$5,I124,0)+IF(A124=Table!$A$5,H124,0)</f>
        <v>0</v>
      </c>
      <c r="Q124" s="539" t="str">
        <f t="shared" si="8"/>
        <v>01/1900</v>
      </c>
      <c r="R124" s="475">
        <f t="shared" si="11"/>
        <v>1</v>
      </c>
      <c r="S124" s="691"/>
      <c r="T124" s="691"/>
      <c r="U124" s="691"/>
      <c r="V124" s="691"/>
      <c r="W124" s="818"/>
      <c r="X124" s="818"/>
      <c r="Y124" s="818"/>
      <c r="Z124" s="818"/>
    </row>
    <row r="125" spans="1:26" ht="15">
      <c r="A125" s="537"/>
      <c r="B125" s="669"/>
      <c r="C125" s="537"/>
      <c r="D125" s="848" t="str">
        <f t="shared" si="9"/>
        <v>Caisse-01/1900</v>
      </c>
      <c r="E125" s="540"/>
      <c r="F125" s="677"/>
      <c r="G125" s="673"/>
      <c r="H125" s="931"/>
      <c r="I125" s="933"/>
      <c r="J125" s="930">
        <f t="shared" si="10"/>
        <v>0</v>
      </c>
      <c r="K125" s="930">
        <f t="shared" si="6"/>
        <v>0</v>
      </c>
      <c r="L125" s="705">
        <f t="shared" si="7"/>
        <v>0</v>
      </c>
      <c r="M125" s="537"/>
      <c r="N125" s="706">
        <f>+IF(A125="",0,IF(A125=Table!$A$5,L125,(IF(A125=Table!$A$3,0,IF(A125=Table!$A$4,L125,0)))))</f>
        <v>0</v>
      </c>
      <c r="O125" s="672"/>
      <c r="P125" s="707">
        <f>-IF(A125=Table!$A$5,I125,0)+IF(A125=Table!$A$5,H125,0)</f>
        <v>0</v>
      </c>
      <c r="Q125" s="539" t="str">
        <f t="shared" si="8"/>
        <v>01/1900</v>
      </c>
      <c r="R125" s="475">
        <f t="shared" si="11"/>
        <v>1</v>
      </c>
      <c r="S125" s="691"/>
      <c r="T125" s="691"/>
      <c r="U125" s="691"/>
      <c r="V125" s="691"/>
      <c r="W125" s="818"/>
      <c r="X125" s="818"/>
      <c r="Y125" s="818"/>
      <c r="Z125" s="818"/>
    </row>
    <row r="126" spans="1:26" ht="15">
      <c r="A126" s="537"/>
      <c r="B126" s="669"/>
      <c r="C126" s="537"/>
      <c r="D126" s="848" t="str">
        <f t="shared" si="9"/>
        <v>Caisse-01/1900</v>
      </c>
      <c r="E126" s="540"/>
      <c r="F126" s="677"/>
      <c r="G126" s="673"/>
      <c r="H126" s="931"/>
      <c r="I126" s="933"/>
      <c r="J126" s="930">
        <f t="shared" si="10"/>
        <v>0</v>
      </c>
      <c r="K126" s="930">
        <f t="shared" si="6"/>
        <v>0</v>
      </c>
      <c r="L126" s="705">
        <f t="shared" si="7"/>
        <v>0</v>
      </c>
      <c r="M126" s="537"/>
      <c r="N126" s="706">
        <f>+IF(A126="",0,IF(A126=Table!$A$5,L126,(IF(A126=Table!$A$3,0,IF(A126=Table!$A$4,L126,0)))))</f>
        <v>0</v>
      </c>
      <c r="O126" s="672"/>
      <c r="P126" s="707">
        <f>-IF(A126=Table!$A$5,I126,0)+IF(A126=Table!$A$5,H126,0)</f>
        <v>0</v>
      </c>
      <c r="Q126" s="539" t="str">
        <f t="shared" si="8"/>
        <v>01/1900</v>
      </c>
      <c r="R126" s="475">
        <f t="shared" si="11"/>
        <v>1</v>
      </c>
      <c r="S126" s="691"/>
      <c r="T126" s="691"/>
      <c r="U126" s="691"/>
      <c r="V126" s="691"/>
      <c r="W126" s="818"/>
      <c r="X126" s="818"/>
      <c r="Y126" s="818"/>
      <c r="Z126" s="818"/>
    </row>
    <row r="127" spans="1:26" ht="15">
      <c r="A127" s="537"/>
      <c r="B127" s="669"/>
      <c r="C127" s="537"/>
      <c r="D127" s="848" t="str">
        <f t="shared" si="9"/>
        <v>Caisse-01/1900</v>
      </c>
      <c r="E127" s="670"/>
      <c r="F127" s="540"/>
      <c r="G127" s="540"/>
      <c r="H127" s="930"/>
      <c r="I127" s="930"/>
      <c r="J127" s="930">
        <f t="shared" si="10"/>
        <v>0</v>
      </c>
      <c r="K127" s="930">
        <f t="shared" si="6"/>
        <v>0</v>
      </c>
      <c r="L127" s="705">
        <f t="shared" si="7"/>
        <v>0</v>
      </c>
      <c r="M127" s="537"/>
      <c r="N127" s="706">
        <f>+IF(A127="",0,IF(A127=Table!$A$5,L127,(IF(A127=Table!$A$3,0,IF(A127=Table!$A$4,L127,0)))))</f>
        <v>0</v>
      </c>
      <c r="O127" s="672"/>
      <c r="P127" s="707">
        <f>-IF(A127=Table!$A$5,I127,0)+IF(A127=Table!$A$5,H127,0)</f>
        <v>0</v>
      </c>
      <c r="Q127" s="539" t="str">
        <f t="shared" si="8"/>
        <v>01/1900</v>
      </c>
      <c r="R127" s="475">
        <f t="shared" si="11"/>
        <v>1</v>
      </c>
      <c r="S127" s="691"/>
      <c r="T127" s="691"/>
      <c r="U127" s="691"/>
      <c r="V127" s="691"/>
      <c r="W127" s="818"/>
      <c r="X127" s="818"/>
      <c r="Y127" s="818"/>
      <c r="Z127" s="818"/>
    </row>
    <row r="128" spans="1:26" ht="15">
      <c r="A128" s="537"/>
      <c r="B128" s="669"/>
      <c r="C128" s="537"/>
      <c r="D128" s="848" t="str">
        <f t="shared" si="9"/>
        <v>Caisse-01/1900</v>
      </c>
      <c r="E128" s="679"/>
      <c r="F128" s="680"/>
      <c r="G128" s="673"/>
      <c r="H128" s="933"/>
      <c r="I128" s="931"/>
      <c r="J128" s="930">
        <f t="shared" si="10"/>
        <v>0</v>
      </c>
      <c r="K128" s="930">
        <f t="shared" si="6"/>
        <v>0</v>
      </c>
      <c r="L128" s="705">
        <f t="shared" si="7"/>
        <v>0</v>
      </c>
      <c r="M128" s="537"/>
      <c r="N128" s="706">
        <f>+IF(A128="",0,IF(A128=Table!$A$5,L128,(IF(A128=Table!$A$3,0,IF(A128=Table!$A$4,L128,0)))))</f>
        <v>0</v>
      </c>
      <c r="O128" s="672"/>
      <c r="P128" s="707">
        <f>-IF(A128=Table!$A$5,I128,0)+IF(A128=Table!$A$5,H128,0)</f>
        <v>0</v>
      </c>
      <c r="Q128" s="539" t="str">
        <f t="shared" si="8"/>
        <v>01/1900</v>
      </c>
      <c r="R128" s="475">
        <f t="shared" si="11"/>
        <v>1</v>
      </c>
      <c r="S128" s="691"/>
      <c r="T128" s="691"/>
      <c r="U128" s="691"/>
      <c r="V128" s="691"/>
      <c r="W128" s="818"/>
      <c r="X128" s="818"/>
      <c r="Y128" s="818"/>
      <c r="Z128" s="818"/>
    </row>
    <row r="129" spans="1:26" ht="15">
      <c r="A129" s="537"/>
      <c r="B129" s="669"/>
      <c r="C129" s="537"/>
      <c r="D129" s="848" t="str">
        <f t="shared" si="9"/>
        <v>Caisse-01/1900</v>
      </c>
      <c r="E129" s="679"/>
      <c r="F129" s="680"/>
      <c r="G129" s="673"/>
      <c r="H129" s="933"/>
      <c r="I129" s="930"/>
      <c r="J129" s="930">
        <f t="shared" si="10"/>
        <v>0</v>
      </c>
      <c r="K129" s="930">
        <f t="shared" si="6"/>
        <v>0</v>
      </c>
      <c r="L129" s="705">
        <f t="shared" si="7"/>
        <v>0</v>
      </c>
      <c r="M129" s="537"/>
      <c r="N129" s="706">
        <f>+IF(A129="",0,IF(A129=Table!$A$5,L129,(IF(A129=Table!$A$3,0,IF(A129=Table!$A$4,L129,0)))))</f>
        <v>0</v>
      </c>
      <c r="O129" s="672"/>
      <c r="P129" s="707">
        <f>-IF(A129=Table!$A$5,I129,0)+IF(A129=Table!$A$5,H129,0)</f>
        <v>0</v>
      </c>
      <c r="Q129" s="539" t="str">
        <f t="shared" si="8"/>
        <v>01/1900</v>
      </c>
      <c r="R129" s="475">
        <f t="shared" si="11"/>
        <v>1</v>
      </c>
      <c r="S129" s="691"/>
      <c r="T129" s="691"/>
      <c r="U129" s="691"/>
      <c r="V129" s="691"/>
      <c r="W129" s="818"/>
      <c r="X129" s="818"/>
      <c r="Y129" s="818"/>
      <c r="Z129" s="818"/>
    </row>
    <row r="130" spans="1:26" ht="15">
      <c r="A130" s="537"/>
      <c r="B130" s="669"/>
      <c r="C130" s="537"/>
      <c r="D130" s="848" t="str">
        <f t="shared" si="9"/>
        <v>Caisse-01/1900</v>
      </c>
      <c r="E130" s="679"/>
      <c r="F130" s="680"/>
      <c r="G130" s="673"/>
      <c r="H130" s="933"/>
      <c r="I130" s="930"/>
      <c r="J130" s="930">
        <f t="shared" si="10"/>
        <v>0</v>
      </c>
      <c r="K130" s="930">
        <f t="shared" si="6"/>
        <v>0</v>
      </c>
      <c r="L130" s="705">
        <f t="shared" si="7"/>
        <v>0</v>
      </c>
      <c r="M130" s="537"/>
      <c r="N130" s="706">
        <f>+IF(A130="",0,IF(A130=Table!$A$5,L130,(IF(A130=Table!$A$3,0,IF(A130=Table!$A$4,L130,0)))))</f>
        <v>0</v>
      </c>
      <c r="O130" s="672"/>
      <c r="P130" s="707">
        <f>-IF(A130=Table!$A$5,I130,0)+IF(A130=Table!$A$5,H130,0)</f>
        <v>0</v>
      </c>
      <c r="Q130" s="539" t="str">
        <f t="shared" si="8"/>
        <v>01/1900</v>
      </c>
      <c r="R130" s="475">
        <f t="shared" si="11"/>
        <v>1</v>
      </c>
      <c r="S130" s="691"/>
      <c r="T130" s="691"/>
      <c r="U130" s="691"/>
      <c r="V130" s="691"/>
      <c r="W130" s="818"/>
      <c r="X130" s="818"/>
      <c r="Y130" s="818"/>
      <c r="Z130" s="818"/>
    </row>
    <row r="131" spans="1:26" ht="15">
      <c r="A131" s="537"/>
      <c r="B131" s="669"/>
      <c r="C131" s="537"/>
      <c r="D131" s="848" t="str">
        <f t="shared" si="9"/>
        <v>Caisse-01/1900</v>
      </c>
      <c r="E131" s="679"/>
      <c r="F131" s="680"/>
      <c r="G131" s="681"/>
      <c r="H131" s="933"/>
      <c r="I131" s="930"/>
      <c r="J131" s="930">
        <f t="shared" si="10"/>
        <v>0</v>
      </c>
      <c r="K131" s="930">
        <f t="shared" si="6"/>
        <v>0</v>
      </c>
      <c r="L131" s="705">
        <f t="shared" si="7"/>
        <v>0</v>
      </c>
      <c r="M131" s="537"/>
      <c r="N131" s="706">
        <f>+IF(A131="",0,IF(A131=Table!$A$5,L131,(IF(A131=Table!$A$3,0,IF(A131=Table!$A$4,L131,0)))))</f>
        <v>0</v>
      </c>
      <c r="O131" s="672"/>
      <c r="P131" s="707">
        <f>-IF(A131=Table!$A$5,I131,0)+IF(A131=Table!$A$5,H131,0)</f>
        <v>0</v>
      </c>
      <c r="Q131" s="539" t="str">
        <f t="shared" si="8"/>
        <v>01/1900</v>
      </c>
      <c r="R131" s="475">
        <f t="shared" si="11"/>
        <v>1</v>
      </c>
      <c r="S131" s="691"/>
      <c r="T131" s="691"/>
      <c r="U131" s="691"/>
      <c r="V131" s="691"/>
      <c r="W131" s="818"/>
      <c r="X131" s="818"/>
      <c r="Y131" s="818"/>
      <c r="Z131" s="818"/>
    </row>
    <row r="132" spans="1:26" ht="15">
      <c r="A132" s="537"/>
      <c r="B132" s="669"/>
      <c r="C132" s="537"/>
      <c r="D132" s="848" t="str">
        <f t="shared" si="9"/>
        <v>Caisse-01/1900</v>
      </c>
      <c r="E132" s="679"/>
      <c r="F132" s="680"/>
      <c r="G132" s="681"/>
      <c r="H132" s="933"/>
      <c r="I132" s="931"/>
      <c r="J132" s="930">
        <f t="shared" si="10"/>
        <v>0</v>
      </c>
      <c r="K132" s="930">
        <f t="shared" si="6"/>
        <v>0</v>
      </c>
      <c r="L132" s="705">
        <f t="shared" si="7"/>
        <v>0</v>
      </c>
      <c r="M132" s="537"/>
      <c r="N132" s="706">
        <f>+IF(A132="",0,IF(A132=Table!$A$5,L132,(IF(A132=Table!$A$3,0,IF(A132=Table!$A$4,L132,0)))))</f>
        <v>0</v>
      </c>
      <c r="O132" s="672"/>
      <c r="P132" s="707">
        <f>-IF(A132=Table!$A$5,I132,0)+IF(A132=Table!$A$5,H132,0)</f>
        <v>0</v>
      </c>
      <c r="Q132" s="539" t="str">
        <f t="shared" si="8"/>
        <v>01/1900</v>
      </c>
      <c r="R132" s="475">
        <f t="shared" si="11"/>
        <v>1</v>
      </c>
      <c r="S132" s="691"/>
      <c r="T132" s="691"/>
      <c r="U132" s="691"/>
      <c r="V132" s="691"/>
      <c r="W132" s="818"/>
      <c r="X132" s="818"/>
      <c r="Y132" s="818"/>
      <c r="Z132" s="818"/>
    </row>
    <row r="133" spans="1:26" ht="15">
      <c r="A133" s="537"/>
      <c r="B133" s="669"/>
      <c r="C133" s="537"/>
      <c r="D133" s="848" t="str">
        <f t="shared" si="9"/>
        <v>Caisse-01/1900</v>
      </c>
      <c r="E133" s="679"/>
      <c r="F133" s="680"/>
      <c r="G133" s="681"/>
      <c r="H133" s="933"/>
      <c r="I133" s="930"/>
      <c r="J133" s="930">
        <f t="shared" si="10"/>
        <v>0</v>
      </c>
      <c r="K133" s="930">
        <f t="shared" si="6"/>
        <v>0</v>
      </c>
      <c r="L133" s="705">
        <f t="shared" si="7"/>
        <v>0</v>
      </c>
      <c r="M133" s="537"/>
      <c r="N133" s="706">
        <f>+IF(A133="",0,IF(A133=Table!$A$5,L133,(IF(A133=Table!$A$3,0,IF(A133=Table!$A$4,L133,0)))))</f>
        <v>0</v>
      </c>
      <c r="O133" s="672"/>
      <c r="P133" s="707">
        <f>-IF(A133=Table!$A$5,I133,0)+IF(A133=Table!$A$5,H133,0)</f>
        <v>0</v>
      </c>
      <c r="Q133" s="539" t="str">
        <f t="shared" si="8"/>
        <v>01/1900</v>
      </c>
      <c r="R133" s="475">
        <f t="shared" si="11"/>
        <v>1</v>
      </c>
      <c r="S133" s="691"/>
      <c r="T133" s="691"/>
      <c r="U133" s="691"/>
      <c r="V133" s="691"/>
      <c r="W133" s="818"/>
      <c r="X133" s="818"/>
      <c r="Y133" s="818"/>
      <c r="Z133" s="818"/>
    </row>
    <row r="134" spans="1:26" ht="15">
      <c r="A134" s="537"/>
      <c r="B134" s="669"/>
      <c r="C134" s="537"/>
      <c r="D134" s="848" t="str">
        <f t="shared" si="9"/>
        <v>Caisse-01/1900</v>
      </c>
      <c r="E134" s="679"/>
      <c r="F134" s="680"/>
      <c r="G134" s="681"/>
      <c r="H134" s="933"/>
      <c r="I134" s="931"/>
      <c r="J134" s="930">
        <f t="shared" si="10"/>
        <v>0</v>
      </c>
      <c r="K134" s="930">
        <f t="shared" si="6"/>
        <v>0</v>
      </c>
      <c r="L134" s="705">
        <f t="shared" si="7"/>
        <v>0</v>
      </c>
      <c r="M134" s="537"/>
      <c r="N134" s="706">
        <f>+IF(A134="",0,IF(A134=Table!$A$5,L134,(IF(A134=Table!$A$3,0,IF(A134=Table!$A$4,L134,0)))))</f>
        <v>0</v>
      </c>
      <c r="O134" s="672"/>
      <c r="P134" s="707">
        <f>-IF(A134=Table!$A$5,I134,0)+IF(A134=Table!$A$5,H134,0)</f>
        <v>0</v>
      </c>
      <c r="Q134" s="539" t="str">
        <f t="shared" si="8"/>
        <v>01/1900</v>
      </c>
      <c r="R134" s="475">
        <f t="shared" si="11"/>
        <v>1</v>
      </c>
      <c r="S134" s="691"/>
      <c r="T134" s="691"/>
      <c r="U134" s="691"/>
      <c r="V134" s="691"/>
      <c r="W134" s="818"/>
      <c r="X134" s="818"/>
      <c r="Y134" s="818"/>
      <c r="Z134" s="818"/>
    </row>
    <row r="135" spans="1:26" ht="15">
      <c r="A135" s="537"/>
      <c r="B135" s="669"/>
      <c r="C135" s="537"/>
      <c r="D135" s="848" t="str">
        <f t="shared" si="9"/>
        <v>Caisse-01/1900</v>
      </c>
      <c r="E135" s="679"/>
      <c r="F135" s="680"/>
      <c r="G135" s="681"/>
      <c r="H135" s="933"/>
      <c r="I135" s="930"/>
      <c r="J135" s="930">
        <f t="shared" si="10"/>
        <v>0</v>
      </c>
      <c r="K135" s="930">
        <f t="shared" si="6"/>
        <v>0</v>
      </c>
      <c r="L135" s="705">
        <f t="shared" si="7"/>
        <v>0</v>
      </c>
      <c r="M135" s="537"/>
      <c r="N135" s="706">
        <f>+IF(A135="",0,IF(A135=Table!$A$5,L135,(IF(A135=Table!$A$3,0,IF(A135=Table!$A$4,L135,0)))))</f>
        <v>0</v>
      </c>
      <c r="O135" s="672"/>
      <c r="P135" s="707">
        <f>-IF(A135=Table!$A$5,I135,0)+IF(A135=Table!$A$5,H135,0)</f>
        <v>0</v>
      </c>
      <c r="Q135" s="539" t="str">
        <f t="shared" si="8"/>
        <v>01/1900</v>
      </c>
      <c r="R135" s="475">
        <f t="shared" si="11"/>
        <v>1</v>
      </c>
      <c r="S135" s="691"/>
      <c r="T135" s="691"/>
      <c r="U135" s="691"/>
      <c r="V135" s="691"/>
      <c r="W135" s="818"/>
      <c r="X135" s="818"/>
      <c r="Y135" s="818"/>
      <c r="Z135" s="818"/>
    </row>
    <row r="136" spans="1:26" ht="15">
      <c r="A136" s="537"/>
      <c r="B136" s="669"/>
      <c r="C136" s="537"/>
      <c r="D136" s="848" t="str">
        <f t="shared" si="9"/>
        <v>Caisse-01/1900</v>
      </c>
      <c r="E136" s="679"/>
      <c r="F136" s="680"/>
      <c r="G136" s="681"/>
      <c r="H136" s="933"/>
      <c r="I136" s="930"/>
      <c r="J136" s="930">
        <f t="shared" si="10"/>
        <v>0</v>
      </c>
      <c r="K136" s="930">
        <f t="shared" si="6"/>
        <v>0</v>
      </c>
      <c r="L136" s="705">
        <f t="shared" si="7"/>
        <v>0</v>
      </c>
      <c r="M136" s="537"/>
      <c r="N136" s="706">
        <f>+IF(A136="",0,IF(A136=Table!$A$5,L136,(IF(A136=Table!$A$3,0,IF(A136=Table!$A$4,L136,0)))))</f>
        <v>0</v>
      </c>
      <c r="O136" s="672"/>
      <c r="P136" s="707">
        <f>-IF(A136=Table!$A$5,I136,0)+IF(A136=Table!$A$5,H136,0)</f>
        <v>0</v>
      </c>
      <c r="Q136" s="539" t="str">
        <f t="shared" si="8"/>
        <v>01/1900</v>
      </c>
      <c r="R136" s="475">
        <f t="shared" si="11"/>
        <v>1</v>
      </c>
      <c r="S136" s="691"/>
      <c r="T136" s="691"/>
      <c r="U136" s="691"/>
      <c r="V136" s="691"/>
      <c r="W136" s="818"/>
      <c r="X136" s="818"/>
      <c r="Y136" s="818"/>
      <c r="Z136" s="818"/>
    </row>
    <row r="137" spans="1:26" ht="15">
      <c r="A137" s="537"/>
      <c r="B137" s="669"/>
      <c r="C137" s="537"/>
      <c r="D137" s="848" t="str">
        <f t="shared" si="9"/>
        <v>Caisse-01/1900</v>
      </c>
      <c r="E137" s="679"/>
      <c r="F137" s="673"/>
      <c r="G137" s="540"/>
      <c r="H137" s="930"/>
      <c r="I137" s="930"/>
      <c r="J137" s="930">
        <f t="shared" si="10"/>
        <v>0</v>
      </c>
      <c r="K137" s="930">
        <f t="shared" si="6"/>
        <v>0</v>
      </c>
      <c r="L137" s="705">
        <f t="shared" si="7"/>
        <v>0</v>
      </c>
      <c r="M137" s="537"/>
      <c r="N137" s="706">
        <f>+IF(A137="",0,IF(A137=Table!$A$5,L137,(IF(A137=Table!$A$3,0,IF(A137=Table!$A$4,L137,0)))))</f>
        <v>0</v>
      </c>
      <c r="O137" s="672"/>
      <c r="P137" s="707">
        <f>-IF(A137=Table!$A$5,I137,0)+IF(A137=Table!$A$5,H137,0)</f>
        <v>0</v>
      </c>
      <c r="Q137" s="539" t="str">
        <f t="shared" si="8"/>
        <v>01/1900</v>
      </c>
      <c r="R137" s="475">
        <f t="shared" si="11"/>
        <v>1</v>
      </c>
      <c r="S137" s="691"/>
      <c r="T137" s="691"/>
      <c r="U137" s="691"/>
      <c r="V137" s="691"/>
      <c r="W137" s="818"/>
      <c r="X137" s="818"/>
      <c r="Y137" s="818"/>
      <c r="Z137" s="818"/>
    </row>
    <row r="138" spans="1:26" ht="15">
      <c r="A138" s="537"/>
      <c r="B138" s="669"/>
      <c r="C138" s="537"/>
      <c r="D138" s="848" t="str">
        <f t="shared" si="9"/>
        <v>Caisse-01/1900</v>
      </c>
      <c r="E138" s="673"/>
      <c r="F138" s="673"/>
      <c r="G138" s="540"/>
      <c r="H138" s="932"/>
      <c r="I138" s="930"/>
      <c r="J138" s="930">
        <f t="shared" si="10"/>
        <v>0</v>
      </c>
      <c r="K138" s="930">
        <f t="shared" si="6"/>
        <v>0</v>
      </c>
      <c r="L138" s="705">
        <f t="shared" si="7"/>
        <v>0</v>
      </c>
      <c r="M138" s="537"/>
      <c r="N138" s="706">
        <f>+IF(A138="",0,IF(A138=Table!$A$5,L138,(IF(A138=Table!$A$3,0,IF(A138=Table!$A$4,L138,0)))))</f>
        <v>0</v>
      </c>
      <c r="O138" s="672"/>
      <c r="P138" s="707">
        <f>-IF(A138=Table!$A$5,I138,0)+IF(A138=Table!$A$5,H138,0)</f>
        <v>0</v>
      </c>
      <c r="Q138" s="539" t="str">
        <f t="shared" si="8"/>
        <v>01/1900</v>
      </c>
      <c r="R138" s="475">
        <f t="shared" si="11"/>
        <v>1</v>
      </c>
      <c r="S138" s="691"/>
      <c r="T138" s="691"/>
      <c r="U138" s="691"/>
      <c r="V138" s="691"/>
      <c r="W138" s="818"/>
      <c r="X138" s="818"/>
      <c r="Y138" s="818"/>
      <c r="Z138" s="818"/>
    </row>
    <row r="139" spans="1:26" ht="15">
      <c r="A139" s="537"/>
      <c r="B139" s="669"/>
      <c r="C139" s="537"/>
      <c r="D139" s="848" t="str">
        <f t="shared" si="9"/>
        <v>Caisse-01/1900</v>
      </c>
      <c r="E139" s="679"/>
      <c r="F139" s="680"/>
      <c r="G139" s="681"/>
      <c r="H139" s="933"/>
      <c r="I139" s="930"/>
      <c r="J139" s="930">
        <f t="shared" si="10"/>
        <v>0</v>
      </c>
      <c r="K139" s="930">
        <f t="shared" ref="K139:K202" si="12">+IFERROR((+INDEX($O$4:$Z$4,MATCH(Q139,$O$3:$Z$3,0))),0)</f>
        <v>0</v>
      </c>
      <c r="L139" s="705">
        <f t="shared" ref="L139:L202" si="13">IFERROR((H139/K139-I139/K139),0)</f>
        <v>0</v>
      </c>
      <c r="M139" s="537"/>
      <c r="N139" s="706">
        <f>+IF(A139="",0,IF(A139=Table!$A$5,L139,(IF(A139=Table!$A$3,0,IF(A139=Table!$A$4,L139,0)))))</f>
        <v>0</v>
      </c>
      <c r="O139" s="672"/>
      <c r="P139" s="707">
        <f>-IF(A139=Table!$A$5,I139,0)+IF(A139=Table!$A$5,H139,0)</f>
        <v>0</v>
      </c>
      <c r="Q139" s="539" t="str">
        <f t="shared" ref="Q139:Q202" si="14">+TEXT(B139,"mm/aaaa")</f>
        <v>01/1900</v>
      </c>
      <c r="R139" s="475">
        <f t="shared" si="11"/>
        <v>1</v>
      </c>
      <c r="S139" s="691"/>
      <c r="T139" s="691"/>
      <c r="U139" s="691"/>
      <c r="V139" s="691"/>
      <c r="W139" s="818"/>
      <c r="X139" s="818"/>
      <c r="Y139" s="818"/>
      <c r="Z139" s="818"/>
    </row>
    <row r="140" spans="1:26" ht="15">
      <c r="A140" s="537"/>
      <c r="B140" s="669"/>
      <c r="C140" s="537"/>
      <c r="D140" s="848" t="str">
        <f t="shared" ref="D140:D203" si="15">"Caisse-"&amp;Q140</f>
        <v>Caisse-01/1900</v>
      </c>
      <c r="E140" s="670"/>
      <c r="F140" s="680"/>
      <c r="G140" s="673"/>
      <c r="H140" s="933"/>
      <c r="I140" s="931"/>
      <c r="J140" s="930">
        <f t="shared" ref="J140:J203" si="16">+J139+H140-I140</f>
        <v>0</v>
      </c>
      <c r="K140" s="930">
        <f t="shared" si="12"/>
        <v>0</v>
      </c>
      <c r="L140" s="705">
        <f t="shared" si="13"/>
        <v>0</v>
      </c>
      <c r="M140" s="537"/>
      <c r="N140" s="706">
        <f>+IF(A140="",0,IF(A140=Table!$A$5,L140,(IF(A140=Table!$A$3,0,IF(A140=Table!$A$4,L140,0)))))</f>
        <v>0</v>
      </c>
      <c r="O140" s="672"/>
      <c r="P140" s="707">
        <f>-IF(A140=Table!$A$5,I140,0)+IF(A140=Table!$A$5,H140,0)</f>
        <v>0</v>
      </c>
      <c r="Q140" s="539" t="str">
        <f t="shared" si="14"/>
        <v>01/1900</v>
      </c>
      <c r="R140" s="475">
        <f t="shared" ref="R140:R203" si="17">ROUNDUP(MONTH(Q140)/3,0)</f>
        <v>1</v>
      </c>
      <c r="S140" s="691"/>
      <c r="T140" s="691"/>
      <c r="U140" s="691"/>
      <c r="V140" s="691"/>
      <c r="W140" s="818"/>
      <c r="X140" s="818"/>
      <c r="Y140" s="818"/>
      <c r="Z140" s="818"/>
    </row>
    <row r="141" spans="1:26" ht="15">
      <c r="A141" s="537"/>
      <c r="B141" s="669"/>
      <c r="C141" s="537"/>
      <c r="D141" s="848" t="str">
        <f t="shared" si="15"/>
        <v>Caisse-01/1900</v>
      </c>
      <c r="E141" s="679"/>
      <c r="F141" s="680"/>
      <c r="G141" s="681"/>
      <c r="H141" s="933"/>
      <c r="I141" s="930"/>
      <c r="J141" s="930">
        <f t="shared" si="16"/>
        <v>0</v>
      </c>
      <c r="K141" s="930">
        <f t="shared" si="12"/>
        <v>0</v>
      </c>
      <c r="L141" s="705">
        <f t="shared" si="13"/>
        <v>0</v>
      </c>
      <c r="M141" s="537"/>
      <c r="N141" s="706">
        <f>+IF(A141="",0,IF(A141=Table!$A$5,L141,(IF(A141=Table!$A$3,0,IF(A141=Table!$A$4,L141,0)))))</f>
        <v>0</v>
      </c>
      <c r="O141" s="672"/>
      <c r="P141" s="707">
        <f>-IF(A141=Table!$A$5,I141,0)+IF(A141=Table!$A$5,H141,0)</f>
        <v>0</v>
      </c>
      <c r="Q141" s="539" t="str">
        <f t="shared" si="14"/>
        <v>01/1900</v>
      </c>
      <c r="R141" s="475">
        <f t="shared" si="17"/>
        <v>1</v>
      </c>
      <c r="S141" s="691"/>
      <c r="T141" s="691"/>
      <c r="U141" s="691"/>
      <c r="V141" s="691"/>
      <c r="W141" s="818"/>
      <c r="X141" s="818"/>
      <c r="Y141" s="818"/>
      <c r="Z141" s="818"/>
    </row>
    <row r="142" spans="1:26" ht="15">
      <c r="A142" s="537"/>
      <c r="B142" s="669"/>
      <c r="C142" s="537"/>
      <c r="D142" s="848" t="str">
        <f t="shared" si="15"/>
        <v>Caisse-01/1900</v>
      </c>
      <c r="E142" s="679"/>
      <c r="F142" s="680"/>
      <c r="G142" s="681"/>
      <c r="H142" s="933"/>
      <c r="I142" s="930"/>
      <c r="J142" s="930">
        <f t="shared" si="16"/>
        <v>0</v>
      </c>
      <c r="K142" s="930">
        <f t="shared" si="12"/>
        <v>0</v>
      </c>
      <c r="L142" s="705">
        <f t="shared" si="13"/>
        <v>0</v>
      </c>
      <c r="M142" s="537"/>
      <c r="N142" s="706">
        <f>+IF(A142="",0,IF(A142=Table!$A$5,L142,(IF(A142=Table!$A$3,0,IF(A142=Table!$A$4,L142,0)))))</f>
        <v>0</v>
      </c>
      <c r="O142" s="672"/>
      <c r="P142" s="707">
        <f>-IF(A142=Table!$A$5,I142,0)+IF(A142=Table!$A$5,H142,0)</f>
        <v>0</v>
      </c>
      <c r="Q142" s="539" t="str">
        <f t="shared" si="14"/>
        <v>01/1900</v>
      </c>
      <c r="R142" s="475">
        <f t="shared" si="17"/>
        <v>1</v>
      </c>
      <c r="S142" s="691"/>
      <c r="T142" s="691"/>
      <c r="U142" s="691"/>
      <c r="V142" s="691"/>
      <c r="W142" s="818"/>
      <c r="X142" s="818"/>
      <c r="Y142" s="818"/>
      <c r="Z142" s="818"/>
    </row>
    <row r="143" spans="1:26" ht="15">
      <c r="A143" s="537"/>
      <c r="B143" s="669"/>
      <c r="C143" s="537"/>
      <c r="D143" s="848" t="str">
        <f t="shared" si="15"/>
        <v>Caisse-01/1900</v>
      </c>
      <c r="E143" s="670"/>
      <c r="F143" s="680"/>
      <c r="G143" s="540"/>
      <c r="H143" s="930"/>
      <c r="I143" s="930"/>
      <c r="J143" s="930">
        <f t="shared" si="16"/>
        <v>0</v>
      </c>
      <c r="K143" s="930">
        <f t="shared" si="12"/>
        <v>0</v>
      </c>
      <c r="L143" s="705">
        <f t="shared" si="13"/>
        <v>0</v>
      </c>
      <c r="M143" s="537"/>
      <c r="N143" s="706">
        <f>+IF(A143="",0,IF(A143=Table!$A$5,L143,(IF(A143=Table!$A$3,0,IF(A143=Table!$A$4,L143,0)))))</f>
        <v>0</v>
      </c>
      <c r="O143" s="672"/>
      <c r="P143" s="707">
        <f>-IF(A143=Table!$A$5,I143,0)+IF(A143=Table!$A$5,H143,0)</f>
        <v>0</v>
      </c>
      <c r="Q143" s="539" t="str">
        <f t="shared" si="14"/>
        <v>01/1900</v>
      </c>
      <c r="R143" s="475">
        <f t="shared" si="17"/>
        <v>1</v>
      </c>
      <c r="S143" s="691"/>
      <c r="T143" s="691"/>
      <c r="U143" s="691"/>
      <c r="V143" s="691"/>
      <c r="W143" s="818"/>
      <c r="X143" s="818"/>
      <c r="Y143" s="818"/>
      <c r="Z143" s="818"/>
    </row>
    <row r="144" spans="1:26" ht="15">
      <c r="A144" s="537"/>
      <c r="B144" s="669"/>
      <c r="C144" s="537"/>
      <c r="D144" s="848" t="str">
        <f t="shared" si="15"/>
        <v>Caisse-01/1900</v>
      </c>
      <c r="E144" s="679"/>
      <c r="F144" s="680"/>
      <c r="G144" s="681"/>
      <c r="H144" s="933"/>
      <c r="I144" s="930"/>
      <c r="J144" s="930">
        <f t="shared" si="16"/>
        <v>0</v>
      </c>
      <c r="K144" s="930">
        <f t="shared" si="12"/>
        <v>0</v>
      </c>
      <c r="L144" s="705">
        <f t="shared" si="13"/>
        <v>0</v>
      </c>
      <c r="M144" s="537"/>
      <c r="N144" s="706">
        <f>+IF(A144="",0,IF(A144=Table!$A$5,L144,(IF(A144=Table!$A$3,0,IF(A144=Table!$A$4,L144,0)))))</f>
        <v>0</v>
      </c>
      <c r="O144" s="672"/>
      <c r="P144" s="707">
        <f>-IF(A144=Table!$A$5,I144,0)+IF(A144=Table!$A$5,H144,0)</f>
        <v>0</v>
      </c>
      <c r="Q144" s="539" t="str">
        <f t="shared" si="14"/>
        <v>01/1900</v>
      </c>
      <c r="R144" s="475">
        <f t="shared" si="17"/>
        <v>1</v>
      </c>
      <c r="S144" s="691"/>
      <c r="T144" s="691"/>
      <c r="U144" s="691"/>
      <c r="V144" s="691"/>
      <c r="W144" s="818"/>
      <c r="X144" s="818"/>
      <c r="Y144" s="818"/>
      <c r="Z144" s="818"/>
    </row>
    <row r="145" spans="1:26" ht="15">
      <c r="A145" s="537"/>
      <c r="B145" s="669"/>
      <c r="C145" s="537"/>
      <c r="D145" s="848" t="str">
        <f t="shared" si="15"/>
        <v>Caisse-01/1900</v>
      </c>
      <c r="E145" s="670"/>
      <c r="F145" s="680"/>
      <c r="G145" s="673"/>
      <c r="H145" s="933"/>
      <c r="I145" s="931"/>
      <c r="J145" s="930">
        <f t="shared" si="16"/>
        <v>0</v>
      </c>
      <c r="K145" s="930">
        <f t="shared" si="12"/>
        <v>0</v>
      </c>
      <c r="L145" s="705">
        <f t="shared" si="13"/>
        <v>0</v>
      </c>
      <c r="M145" s="537"/>
      <c r="N145" s="706">
        <f>+IF(A145="",0,IF(A145=Table!$A$5,L145,(IF(A145=Table!$A$3,0,IF(A145=Table!$A$4,L145,0)))))</f>
        <v>0</v>
      </c>
      <c r="O145" s="672"/>
      <c r="P145" s="707">
        <f>-IF(A145=Table!$A$5,I145,0)+IF(A145=Table!$A$5,H145,0)</f>
        <v>0</v>
      </c>
      <c r="Q145" s="539" t="str">
        <f t="shared" si="14"/>
        <v>01/1900</v>
      </c>
      <c r="R145" s="475">
        <f t="shared" si="17"/>
        <v>1</v>
      </c>
      <c r="S145" s="691"/>
      <c r="T145" s="691"/>
      <c r="U145" s="691"/>
      <c r="V145" s="691"/>
      <c r="W145" s="818"/>
      <c r="X145" s="818"/>
      <c r="Y145" s="818"/>
      <c r="Z145" s="818"/>
    </row>
    <row r="146" spans="1:26" ht="15">
      <c r="A146" s="537"/>
      <c r="B146" s="669"/>
      <c r="C146" s="537"/>
      <c r="D146" s="848" t="str">
        <f t="shared" si="15"/>
        <v>Caisse-01/1900</v>
      </c>
      <c r="E146" s="670"/>
      <c r="F146" s="680"/>
      <c r="G146" s="673"/>
      <c r="H146" s="933"/>
      <c r="I146" s="931"/>
      <c r="J146" s="930">
        <f t="shared" si="16"/>
        <v>0</v>
      </c>
      <c r="K146" s="930">
        <f t="shared" si="12"/>
        <v>0</v>
      </c>
      <c r="L146" s="705">
        <f t="shared" si="13"/>
        <v>0</v>
      </c>
      <c r="M146" s="537"/>
      <c r="N146" s="706">
        <f>+IF(A146="",0,IF(A146=Table!$A$5,L146,(IF(A146=Table!$A$3,0,IF(A146=Table!$A$4,L146,0)))))</f>
        <v>0</v>
      </c>
      <c r="O146" s="672"/>
      <c r="P146" s="707">
        <f>-IF(A146=Table!$A$5,I146,0)+IF(A146=Table!$A$5,H146,0)</f>
        <v>0</v>
      </c>
      <c r="Q146" s="539" t="str">
        <f t="shared" si="14"/>
        <v>01/1900</v>
      </c>
      <c r="R146" s="475">
        <f t="shared" si="17"/>
        <v>1</v>
      </c>
      <c r="S146" s="691"/>
      <c r="T146" s="691"/>
      <c r="U146" s="691"/>
      <c r="V146" s="691"/>
      <c r="W146" s="818"/>
      <c r="X146" s="818"/>
      <c r="Y146" s="818"/>
      <c r="Z146" s="818"/>
    </row>
    <row r="147" spans="1:26" ht="15">
      <c r="A147" s="537"/>
      <c r="B147" s="669"/>
      <c r="C147" s="537"/>
      <c r="D147" s="848" t="str">
        <f t="shared" si="15"/>
        <v>Caisse-01/1900</v>
      </c>
      <c r="E147" s="679"/>
      <c r="F147" s="680"/>
      <c r="G147" s="673"/>
      <c r="H147" s="933"/>
      <c r="I147" s="931"/>
      <c r="J147" s="930">
        <f t="shared" si="16"/>
        <v>0</v>
      </c>
      <c r="K147" s="930">
        <f t="shared" si="12"/>
        <v>0</v>
      </c>
      <c r="L147" s="705">
        <f t="shared" si="13"/>
        <v>0</v>
      </c>
      <c r="M147" s="537"/>
      <c r="N147" s="706">
        <f>+IF(A147="",0,IF(A147=Table!$A$5,L147,(IF(A147=Table!$A$3,0,IF(A147=Table!$A$4,L147,0)))))</f>
        <v>0</v>
      </c>
      <c r="O147" s="672"/>
      <c r="P147" s="707">
        <f>-IF(A147=Table!$A$5,I147,0)+IF(A147=Table!$A$5,H147,0)</f>
        <v>0</v>
      </c>
      <c r="Q147" s="539" t="str">
        <f t="shared" si="14"/>
        <v>01/1900</v>
      </c>
      <c r="R147" s="475">
        <f t="shared" si="17"/>
        <v>1</v>
      </c>
      <c r="S147" s="691"/>
      <c r="T147" s="691"/>
      <c r="U147" s="691"/>
      <c r="V147" s="691"/>
      <c r="W147" s="818"/>
      <c r="X147" s="818"/>
      <c r="Y147" s="818"/>
      <c r="Z147" s="818"/>
    </row>
    <row r="148" spans="1:26" ht="15">
      <c r="A148" s="537"/>
      <c r="B148" s="669"/>
      <c r="C148" s="537"/>
      <c r="D148" s="848" t="str">
        <f t="shared" si="15"/>
        <v>Caisse-01/1900</v>
      </c>
      <c r="E148" s="679"/>
      <c r="F148" s="680"/>
      <c r="G148" s="673"/>
      <c r="H148" s="933"/>
      <c r="I148" s="931"/>
      <c r="J148" s="930">
        <f t="shared" si="16"/>
        <v>0</v>
      </c>
      <c r="K148" s="930">
        <f t="shared" si="12"/>
        <v>0</v>
      </c>
      <c r="L148" s="705">
        <f t="shared" si="13"/>
        <v>0</v>
      </c>
      <c r="M148" s="537"/>
      <c r="N148" s="706">
        <f>+IF(A148="",0,IF(A148=Table!$A$5,L148,(IF(A148=Table!$A$3,0,IF(A148=Table!$A$4,L148,0)))))</f>
        <v>0</v>
      </c>
      <c r="O148" s="672"/>
      <c r="P148" s="707">
        <f>-IF(A148=Table!$A$5,I148,0)+IF(A148=Table!$A$5,H148,0)</f>
        <v>0</v>
      </c>
      <c r="Q148" s="539" t="str">
        <f t="shared" si="14"/>
        <v>01/1900</v>
      </c>
      <c r="R148" s="475">
        <f t="shared" si="17"/>
        <v>1</v>
      </c>
      <c r="S148" s="691"/>
      <c r="T148" s="691"/>
      <c r="U148" s="691"/>
      <c r="V148" s="691"/>
      <c r="W148" s="818"/>
      <c r="X148" s="818"/>
      <c r="Y148" s="818"/>
      <c r="Z148" s="818"/>
    </row>
    <row r="149" spans="1:26" ht="15">
      <c r="A149" s="537"/>
      <c r="B149" s="669"/>
      <c r="C149" s="537"/>
      <c r="D149" s="848" t="str">
        <f t="shared" si="15"/>
        <v>Caisse-01/1900</v>
      </c>
      <c r="E149" s="679"/>
      <c r="F149" s="680"/>
      <c r="G149" s="681"/>
      <c r="H149" s="933"/>
      <c r="I149" s="931"/>
      <c r="J149" s="930">
        <f t="shared" si="16"/>
        <v>0</v>
      </c>
      <c r="K149" s="930">
        <f t="shared" si="12"/>
        <v>0</v>
      </c>
      <c r="L149" s="705">
        <f t="shared" si="13"/>
        <v>0</v>
      </c>
      <c r="M149" s="537"/>
      <c r="N149" s="706">
        <f>+IF(A149="",0,IF(A149=Table!$A$5,L149,(IF(A149=Table!$A$3,0,IF(A149=Table!$A$4,L149,0)))))</f>
        <v>0</v>
      </c>
      <c r="O149" s="672"/>
      <c r="P149" s="707">
        <f>-IF(A149=Table!$A$5,I149,0)+IF(A149=Table!$A$5,H149,0)</f>
        <v>0</v>
      </c>
      <c r="Q149" s="539" t="str">
        <f t="shared" si="14"/>
        <v>01/1900</v>
      </c>
      <c r="R149" s="475">
        <f t="shared" si="17"/>
        <v>1</v>
      </c>
      <c r="S149" s="691"/>
      <c r="T149" s="691"/>
      <c r="U149" s="691"/>
      <c r="V149" s="691"/>
      <c r="W149" s="818"/>
      <c r="X149" s="818"/>
      <c r="Y149" s="818"/>
      <c r="Z149" s="818"/>
    </row>
    <row r="150" spans="1:26" ht="15">
      <c r="A150" s="537"/>
      <c r="B150" s="669"/>
      <c r="C150" s="537"/>
      <c r="D150" s="848" t="str">
        <f t="shared" si="15"/>
        <v>Caisse-01/1900</v>
      </c>
      <c r="E150" s="678"/>
      <c r="F150" s="671"/>
      <c r="G150" s="540"/>
      <c r="H150" s="932"/>
      <c r="I150" s="930"/>
      <c r="J150" s="930">
        <f t="shared" si="16"/>
        <v>0</v>
      </c>
      <c r="K150" s="930">
        <f t="shared" si="12"/>
        <v>0</v>
      </c>
      <c r="L150" s="705">
        <f t="shared" si="13"/>
        <v>0</v>
      </c>
      <c r="M150" s="537"/>
      <c r="N150" s="706">
        <f>+IF(A150="",0,IF(A150=Table!$A$5,L150,(IF(A150=Table!$A$3,0,IF(A150=Table!$A$4,L150,0)))))</f>
        <v>0</v>
      </c>
      <c r="O150" s="672"/>
      <c r="P150" s="707">
        <f>-IF(A150=Table!$A$5,I150,0)+IF(A150=Table!$A$5,H150,0)</f>
        <v>0</v>
      </c>
      <c r="Q150" s="539" t="str">
        <f t="shared" si="14"/>
        <v>01/1900</v>
      </c>
      <c r="R150" s="475">
        <f t="shared" si="17"/>
        <v>1</v>
      </c>
      <c r="S150" s="691"/>
      <c r="T150" s="691"/>
      <c r="U150" s="691"/>
      <c r="V150" s="691"/>
      <c r="W150" s="818"/>
      <c r="X150" s="818"/>
      <c r="Y150" s="818"/>
      <c r="Z150" s="818"/>
    </row>
    <row r="151" spans="1:26" ht="15">
      <c r="A151" s="537"/>
      <c r="B151" s="669"/>
      <c r="C151" s="537"/>
      <c r="D151" s="848" t="str">
        <f t="shared" si="15"/>
        <v>Caisse-01/1900</v>
      </c>
      <c r="E151" s="670"/>
      <c r="F151" s="673"/>
      <c r="G151" s="673"/>
      <c r="H151" s="933"/>
      <c r="I151" s="933"/>
      <c r="J151" s="930">
        <f t="shared" si="16"/>
        <v>0</v>
      </c>
      <c r="K151" s="930">
        <f t="shared" si="12"/>
        <v>0</v>
      </c>
      <c r="L151" s="705">
        <f t="shared" si="13"/>
        <v>0</v>
      </c>
      <c r="M151" s="537"/>
      <c r="N151" s="706">
        <f>+IF(A151="",0,IF(A151=Table!$A$5,L151,(IF(A151=Table!$A$3,0,IF(A151=Table!$A$4,L151,0)))))</f>
        <v>0</v>
      </c>
      <c r="O151" s="672"/>
      <c r="P151" s="707">
        <f>-IF(A151=Table!$A$5,I151,0)+IF(A151=Table!$A$5,H151,0)</f>
        <v>0</v>
      </c>
      <c r="Q151" s="539" t="str">
        <f t="shared" si="14"/>
        <v>01/1900</v>
      </c>
      <c r="R151" s="475">
        <f t="shared" si="17"/>
        <v>1</v>
      </c>
      <c r="S151" s="691"/>
      <c r="T151" s="691"/>
      <c r="U151" s="691"/>
      <c r="V151" s="691"/>
      <c r="W151" s="818"/>
      <c r="X151" s="818"/>
      <c r="Y151" s="818"/>
      <c r="Z151" s="818"/>
    </row>
    <row r="152" spans="1:26" ht="15">
      <c r="A152" s="537"/>
      <c r="B152" s="669"/>
      <c r="C152" s="537"/>
      <c r="D152" s="848" t="str">
        <f t="shared" si="15"/>
        <v>Caisse-01/1900</v>
      </c>
      <c r="E152" s="679"/>
      <c r="F152" s="680"/>
      <c r="G152" s="681"/>
      <c r="H152" s="933"/>
      <c r="I152" s="930"/>
      <c r="J152" s="930">
        <f t="shared" si="16"/>
        <v>0</v>
      </c>
      <c r="K152" s="930">
        <f t="shared" si="12"/>
        <v>0</v>
      </c>
      <c r="L152" s="705">
        <f t="shared" si="13"/>
        <v>0</v>
      </c>
      <c r="M152" s="537"/>
      <c r="N152" s="706">
        <f>+IF(A152="",0,IF(A152=Table!$A$5,L152,(IF(A152=Table!$A$3,0,IF(A152=Table!$A$4,L152,0)))))</f>
        <v>0</v>
      </c>
      <c r="O152" s="672"/>
      <c r="P152" s="707">
        <f>-IF(A152=Table!$A$5,I152,0)+IF(A152=Table!$A$5,H152,0)</f>
        <v>0</v>
      </c>
      <c r="Q152" s="539" t="str">
        <f t="shared" si="14"/>
        <v>01/1900</v>
      </c>
      <c r="R152" s="475">
        <f t="shared" si="17"/>
        <v>1</v>
      </c>
      <c r="S152" s="691"/>
      <c r="T152" s="691"/>
      <c r="U152" s="691"/>
      <c r="V152" s="691"/>
      <c r="W152" s="818"/>
      <c r="X152" s="818"/>
      <c r="Y152" s="818"/>
      <c r="Z152" s="818"/>
    </row>
    <row r="153" spans="1:26" ht="15">
      <c r="A153" s="537"/>
      <c r="B153" s="669"/>
      <c r="C153" s="537"/>
      <c r="D153" s="848" t="str">
        <f t="shared" si="15"/>
        <v>Caisse-01/1900</v>
      </c>
      <c r="E153" s="679"/>
      <c r="F153" s="680"/>
      <c r="G153" s="682"/>
      <c r="H153" s="933"/>
      <c r="I153" s="930"/>
      <c r="J153" s="930">
        <f t="shared" si="16"/>
        <v>0</v>
      </c>
      <c r="K153" s="930">
        <f t="shared" si="12"/>
        <v>0</v>
      </c>
      <c r="L153" s="705">
        <f t="shared" si="13"/>
        <v>0</v>
      </c>
      <c r="M153" s="537"/>
      <c r="N153" s="706">
        <f>+IF(A153="",0,IF(A153=Table!$A$5,L153,(IF(A153=Table!$A$3,0,IF(A153=Table!$A$4,L153,0)))))</f>
        <v>0</v>
      </c>
      <c r="O153" s="672"/>
      <c r="P153" s="707">
        <f>-IF(A153=Table!$A$5,I153,0)+IF(A153=Table!$A$5,H153,0)</f>
        <v>0</v>
      </c>
      <c r="Q153" s="539" t="str">
        <f t="shared" si="14"/>
        <v>01/1900</v>
      </c>
      <c r="R153" s="475">
        <f t="shared" si="17"/>
        <v>1</v>
      </c>
      <c r="S153" s="691"/>
      <c r="T153" s="691"/>
      <c r="U153" s="691"/>
      <c r="V153" s="691"/>
      <c r="W153" s="818"/>
      <c r="X153" s="818"/>
      <c r="Y153" s="818"/>
      <c r="Z153" s="818"/>
    </row>
    <row r="154" spans="1:26" ht="15">
      <c r="A154" s="537"/>
      <c r="B154" s="669"/>
      <c r="C154" s="537"/>
      <c r="D154" s="848" t="str">
        <f t="shared" si="15"/>
        <v>Caisse-01/1900</v>
      </c>
      <c r="E154" s="679"/>
      <c r="F154" s="673"/>
      <c r="G154" s="540"/>
      <c r="H154" s="930"/>
      <c r="I154" s="930"/>
      <c r="J154" s="930">
        <f t="shared" si="16"/>
        <v>0</v>
      </c>
      <c r="K154" s="930">
        <f t="shared" si="12"/>
        <v>0</v>
      </c>
      <c r="L154" s="705">
        <f t="shared" si="13"/>
        <v>0</v>
      </c>
      <c r="M154" s="537"/>
      <c r="N154" s="706">
        <f>+IF(A154="",0,IF(A154=Table!$A$5,L154,(IF(A154=Table!$A$3,0,IF(A154=Table!$A$4,L154,0)))))</f>
        <v>0</v>
      </c>
      <c r="O154" s="672"/>
      <c r="P154" s="707">
        <f>-IF(A154=Table!$A$5,I154,0)+IF(A154=Table!$A$5,H154,0)</f>
        <v>0</v>
      </c>
      <c r="Q154" s="539" t="str">
        <f t="shared" si="14"/>
        <v>01/1900</v>
      </c>
      <c r="R154" s="475">
        <f t="shared" si="17"/>
        <v>1</v>
      </c>
      <c r="S154" s="691"/>
      <c r="T154" s="691"/>
      <c r="U154" s="691"/>
      <c r="V154" s="691"/>
      <c r="W154" s="818"/>
      <c r="X154" s="818"/>
      <c r="Y154" s="818"/>
      <c r="Z154" s="818"/>
    </row>
    <row r="155" spans="1:26" ht="15">
      <c r="A155" s="537"/>
      <c r="B155" s="669"/>
      <c r="C155" s="537"/>
      <c r="D155" s="848" t="str">
        <f t="shared" si="15"/>
        <v>Caisse-01/1900</v>
      </c>
      <c r="E155" s="673"/>
      <c r="F155" s="673"/>
      <c r="G155" s="540"/>
      <c r="H155" s="932"/>
      <c r="I155" s="930"/>
      <c r="J155" s="930">
        <f t="shared" si="16"/>
        <v>0</v>
      </c>
      <c r="K155" s="930">
        <f t="shared" si="12"/>
        <v>0</v>
      </c>
      <c r="L155" s="705">
        <f t="shared" si="13"/>
        <v>0</v>
      </c>
      <c r="M155" s="537"/>
      <c r="N155" s="706">
        <f>+IF(A155="",0,IF(A155=Table!$A$5,L155,(IF(A155=Table!$A$3,0,IF(A155=Table!$A$4,L155,0)))))</f>
        <v>0</v>
      </c>
      <c r="O155" s="672"/>
      <c r="P155" s="707">
        <f>-IF(A155=Table!$A$5,I155,0)+IF(A155=Table!$A$5,H155,0)</f>
        <v>0</v>
      </c>
      <c r="Q155" s="539" t="str">
        <f t="shared" si="14"/>
        <v>01/1900</v>
      </c>
      <c r="R155" s="475">
        <f t="shared" si="17"/>
        <v>1</v>
      </c>
      <c r="S155" s="691"/>
      <c r="T155" s="691"/>
      <c r="U155" s="691"/>
      <c r="V155" s="691"/>
      <c r="W155" s="818"/>
      <c r="X155" s="818"/>
      <c r="Y155" s="818"/>
      <c r="Z155" s="818"/>
    </row>
    <row r="156" spans="1:26" ht="15">
      <c r="A156" s="537"/>
      <c r="B156" s="669"/>
      <c r="C156" s="537"/>
      <c r="D156" s="848" t="str">
        <f t="shared" si="15"/>
        <v>Caisse-01/1900</v>
      </c>
      <c r="E156" s="678"/>
      <c r="F156" s="673"/>
      <c r="G156" s="540"/>
      <c r="H156" s="932"/>
      <c r="I156" s="930"/>
      <c r="J156" s="930">
        <f t="shared" si="16"/>
        <v>0</v>
      </c>
      <c r="K156" s="930">
        <f t="shared" si="12"/>
        <v>0</v>
      </c>
      <c r="L156" s="705">
        <f t="shared" si="13"/>
        <v>0</v>
      </c>
      <c r="M156" s="537"/>
      <c r="N156" s="706">
        <f>+IF(A156="",0,IF(A156=Table!$A$5,L156,(IF(A156=Table!$A$3,0,IF(A156=Table!$A$4,L156,0)))))</f>
        <v>0</v>
      </c>
      <c r="O156" s="672"/>
      <c r="P156" s="707">
        <f>-IF(A156=Table!$A$5,I156,0)+IF(A156=Table!$A$5,H156,0)</f>
        <v>0</v>
      </c>
      <c r="Q156" s="539" t="str">
        <f t="shared" si="14"/>
        <v>01/1900</v>
      </c>
      <c r="R156" s="475">
        <f t="shared" si="17"/>
        <v>1</v>
      </c>
      <c r="S156" s="691"/>
      <c r="T156" s="691"/>
      <c r="U156" s="691"/>
      <c r="V156" s="691"/>
      <c r="W156" s="818"/>
      <c r="X156" s="818"/>
      <c r="Y156" s="818"/>
      <c r="Z156" s="818"/>
    </row>
    <row r="157" spans="1:26" ht="15">
      <c r="A157" s="537"/>
      <c r="B157" s="669"/>
      <c r="C157" s="537"/>
      <c r="D157" s="848" t="str">
        <f t="shared" si="15"/>
        <v>Caisse-01/1900</v>
      </c>
      <c r="E157" s="670"/>
      <c r="F157" s="680"/>
      <c r="G157" s="673"/>
      <c r="H157" s="933"/>
      <c r="I157" s="931"/>
      <c r="J157" s="930">
        <f t="shared" si="16"/>
        <v>0</v>
      </c>
      <c r="K157" s="930">
        <f t="shared" si="12"/>
        <v>0</v>
      </c>
      <c r="L157" s="705">
        <f t="shared" si="13"/>
        <v>0</v>
      </c>
      <c r="M157" s="537"/>
      <c r="N157" s="706">
        <f>+IF(A157="",0,IF(A157=Table!$A$5,L157,(IF(A157=Table!$A$3,0,IF(A157=Table!$A$4,L157,0)))))</f>
        <v>0</v>
      </c>
      <c r="O157" s="672"/>
      <c r="P157" s="707">
        <f>-IF(A157=Table!$A$5,I157,0)+IF(A157=Table!$A$5,H157,0)</f>
        <v>0</v>
      </c>
      <c r="Q157" s="539" t="str">
        <f t="shared" si="14"/>
        <v>01/1900</v>
      </c>
      <c r="R157" s="475">
        <f t="shared" si="17"/>
        <v>1</v>
      </c>
      <c r="S157" s="691"/>
      <c r="T157" s="691"/>
      <c r="U157" s="691"/>
      <c r="V157" s="691"/>
      <c r="W157" s="818"/>
      <c r="X157" s="818"/>
      <c r="Y157" s="818"/>
      <c r="Z157" s="818"/>
    </row>
    <row r="158" spans="1:26" ht="15">
      <c r="A158" s="537"/>
      <c r="B158" s="669"/>
      <c r="C158" s="537"/>
      <c r="D158" s="848" t="str">
        <f t="shared" si="15"/>
        <v>Caisse-01/1900</v>
      </c>
      <c r="E158" s="670"/>
      <c r="F158" s="680"/>
      <c r="G158" s="673"/>
      <c r="H158" s="933"/>
      <c r="I158" s="931"/>
      <c r="J158" s="930">
        <f t="shared" si="16"/>
        <v>0</v>
      </c>
      <c r="K158" s="930">
        <f t="shared" si="12"/>
        <v>0</v>
      </c>
      <c r="L158" s="705">
        <f t="shared" si="13"/>
        <v>0</v>
      </c>
      <c r="M158" s="537"/>
      <c r="N158" s="706">
        <f>+IF(A158="",0,IF(A158=Table!$A$5,L158,(IF(A158=Table!$A$3,0,IF(A158=Table!$A$4,L158,0)))))</f>
        <v>0</v>
      </c>
      <c r="O158" s="672"/>
      <c r="P158" s="707">
        <f>-IF(A158=Table!$A$5,I158,0)+IF(A158=Table!$A$5,H158,0)</f>
        <v>0</v>
      </c>
      <c r="Q158" s="539" t="str">
        <f t="shared" si="14"/>
        <v>01/1900</v>
      </c>
      <c r="R158" s="475">
        <f t="shared" si="17"/>
        <v>1</v>
      </c>
      <c r="S158" s="691"/>
      <c r="T158" s="691"/>
      <c r="U158" s="691"/>
      <c r="V158" s="691"/>
      <c r="W158" s="818"/>
      <c r="X158" s="818"/>
      <c r="Y158" s="818"/>
      <c r="Z158" s="818"/>
    </row>
    <row r="159" spans="1:26" ht="15">
      <c r="A159" s="537"/>
      <c r="B159" s="669"/>
      <c r="C159" s="537"/>
      <c r="D159" s="848" t="str">
        <f t="shared" si="15"/>
        <v>Caisse-01/1900</v>
      </c>
      <c r="E159" s="679"/>
      <c r="F159" s="680"/>
      <c r="G159" s="681"/>
      <c r="H159" s="933"/>
      <c r="I159" s="931"/>
      <c r="J159" s="930">
        <f t="shared" si="16"/>
        <v>0</v>
      </c>
      <c r="K159" s="930">
        <f t="shared" si="12"/>
        <v>0</v>
      </c>
      <c r="L159" s="705">
        <f t="shared" si="13"/>
        <v>0</v>
      </c>
      <c r="M159" s="537"/>
      <c r="N159" s="706">
        <f>+IF(A159="",0,IF(A159=Table!$A$5,L159,(IF(A159=Table!$A$3,0,IF(A159=Table!$A$4,L159,0)))))</f>
        <v>0</v>
      </c>
      <c r="O159" s="672"/>
      <c r="P159" s="707">
        <f>-IF(A159=Table!$A$5,I159,0)+IF(A159=Table!$A$5,H159,0)</f>
        <v>0</v>
      </c>
      <c r="Q159" s="539" t="str">
        <f t="shared" si="14"/>
        <v>01/1900</v>
      </c>
      <c r="R159" s="475">
        <f t="shared" si="17"/>
        <v>1</v>
      </c>
      <c r="S159" s="691"/>
      <c r="T159" s="691"/>
      <c r="U159" s="691"/>
      <c r="V159" s="691"/>
      <c r="W159" s="818"/>
      <c r="X159" s="818"/>
      <c r="Y159" s="818"/>
      <c r="Z159" s="818"/>
    </row>
    <row r="160" spans="1:26" ht="15">
      <c r="A160" s="537"/>
      <c r="B160" s="669"/>
      <c r="C160" s="537"/>
      <c r="D160" s="848" t="str">
        <f t="shared" si="15"/>
        <v>Caisse-01/1900</v>
      </c>
      <c r="E160" s="679"/>
      <c r="F160" s="680"/>
      <c r="G160" s="681"/>
      <c r="H160" s="933"/>
      <c r="I160" s="930"/>
      <c r="J160" s="930">
        <f t="shared" si="16"/>
        <v>0</v>
      </c>
      <c r="K160" s="930">
        <f t="shared" si="12"/>
        <v>0</v>
      </c>
      <c r="L160" s="705">
        <f t="shared" si="13"/>
        <v>0</v>
      </c>
      <c r="M160" s="537"/>
      <c r="N160" s="706">
        <f>+IF(A160="",0,IF(A160=Table!$A$5,L160,(IF(A160=Table!$A$3,0,IF(A160=Table!$A$4,L160,0)))))</f>
        <v>0</v>
      </c>
      <c r="O160" s="672"/>
      <c r="P160" s="707">
        <f>-IF(A160=Table!$A$5,I160,0)+IF(A160=Table!$A$5,H160,0)</f>
        <v>0</v>
      </c>
      <c r="Q160" s="539" t="str">
        <f t="shared" si="14"/>
        <v>01/1900</v>
      </c>
      <c r="R160" s="475">
        <f t="shared" si="17"/>
        <v>1</v>
      </c>
      <c r="S160" s="691"/>
      <c r="T160" s="691"/>
      <c r="U160" s="691"/>
      <c r="V160" s="691"/>
      <c r="W160" s="818"/>
      <c r="X160" s="818"/>
      <c r="Y160" s="818"/>
      <c r="Z160" s="818"/>
    </row>
    <row r="161" spans="1:26" ht="15">
      <c r="A161" s="537"/>
      <c r="B161" s="669"/>
      <c r="C161" s="537"/>
      <c r="D161" s="848" t="str">
        <f t="shared" si="15"/>
        <v>Caisse-01/1900</v>
      </c>
      <c r="E161" s="679"/>
      <c r="F161" s="680"/>
      <c r="G161" s="681"/>
      <c r="H161" s="933"/>
      <c r="I161" s="930"/>
      <c r="J161" s="930">
        <f t="shared" si="16"/>
        <v>0</v>
      </c>
      <c r="K161" s="930">
        <f t="shared" si="12"/>
        <v>0</v>
      </c>
      <c r="L161" s="705">
        <f t="shared" si="13"/>
        <v>0</v>
      </c>
      <c r="M161" s="537"/>
      <c r="N161" s="706">
        <f>+IF(A161="",0,IF(A161=Table!$A$5,L161,(IF(A161=Table!$A$3,0,IF(A161=Table!$A$4,L161,0)))))</f>
        <v>0</v>
      </c>
      <c r="O161" s="672"/>
      <c r="P161" s="707">
        <f>-IF(A161=Table!$A$5,I161,0)+IF(A161=Table!$A$5,H161,0)</f>
        <v>0</v>
      </c>
      <c r="Q161" s="539" t="str">
        <f t="shared" si="14"/>
        <v>01/1900</v>
      </c>
      <c r="R161" s="475">
        <f t="shared" si="17"/>
        <v>1</v>
      </c>
      <c r="S161" s="691"/>
      <c r="T161" s="691"/>
      <c r="U161" s="691"/>
      <c r="V161" s="691"/>
      <c r="W161" s="818"/>
      <c r="X161" s="818"/>
      <c r="Y161" s="818"/>
      <c r="Z161" s="818"/>
    </row>
    <row r="162" spans="1:26" ht="15">
      <c r="A162" s="537"/>
      <c r="B162" s="669"/>
      <c r="C162" s="537"/>
      <c r="D162" s="848" t="str">
        <f t="shared" si="15"/>
        <v>Caisse-01/1900</v>
      </c>
      <c r="E162" s="679"/>
      <c r="F162" s="680"/>
      <c r="G162" s="681"/>
      <c r="H162" s="933"/>
      <c r="I162" s="930"/>
      <c r="J162" s="930">
        <f t="shared" si="16"/>
        <v>0</v>
      </c>
      <c r="K162" s="930">
        <f t="shared" si="12"/>
        <v>0</v>
      </c>
      <c r="L162" s="705">
        <f t="shared" si="13"/>
        <v>0</v>
      </c>
      <c r="M162" s="537"/>
      <c r="N162" s="706">
        <f>+IF(A162="",0,IF(A162=Table!$A$5,L162,(IF(A162=Table!$A$3,0,IF(A162=Table!$A$4,L162,0)))))</f>
        <v>0</v>
      </c>
      <c r="O162" s="672"/>
      <c r="P162" s="707">
        <f>-IF(A162=Table!$A$5,I162,0)+IF(A162=Table!$A$5,H162,0)</f>
        <v>0</v>
      </c>
      <c r="Q162" s="539" t="str">
        <f t="shared" si="14"/>
        <v>01/1900</v>
      </c>
      <c r="R162" s="475">
        <f t="shared" si="17"/>
        <v>1</v>
      </c>
      <c r="S162" s="691"/>
      <c r="T162" s="691"/>
      <c r="U162" s="691"/>
      <c r="V162" s="691"/>
      <c r="W162" s="818"/>
      <c r="X162" s="818"/>
      <c r="Y162" s="818"/>
      <c r="Z162" s="818"/>
    </row>
    <row r="163" spans="1:26" ht="15">
      <c r="A163" s="537"/>
      <c r="B163" s="669"/>
      <c r="C163" s="537"/>
      <c r="D163" s="848" t="str">
        <f t="shared" si="15"/>
        <v>Caisse-01/1900</v>
      </c>
      <c r="E163" s="679"/>
      <c r="F163" s="680"/>
      <c r="G163" s="681"/>
      <c r="H163" s="933"/>
      <c r="I163" s="930"/>
      <c r="J163" s="930">
        <f t="shared" si="16"/>
        <v>0</v>
      </c>
      <c r="K163" s="930">
        <f t="shared" si="12"/>
        <v>0</v>
      </c>
      <c r="L163" s="705">
        <f t="shared" si="13"/>
        <v>0</v>
      </c>
      <c r="M163" s="537"/>
      <c r="N163" s="706">
        <f>+IF(A163="",0,IF(A163=Table!$A$5,L163,(IF(A163=Table!$A$3,0,IF(A163=Table!$A$4,L163,0)))))</f>
        <v>0</v>
      </c>
      <c r="O163" s="672"/>
      <c r="P163" s="707">
        <f>-IF(A163=Table!$A$5,I163,0)+IF(A163=Table!$A$5,H163,0)</f>
        <v>0</v>
      </c>
      <c r="Q163" s="539" t="str">
        <f t="shared" si="14"/>
        <v>01/1900</v>
      </c>
      <c r="R163" s="475">
        <f t="shared" si="17"/>
        <v>1</v>
      </c>
      <c r="S163" s="691"/>
      <c r="T163" s="691"/>
      <c r="U163" s="691"/>
      <c r="V163" s="691"/>
      <c r="W163" s="818"/>
      <c r="X163" s="818"/>
      <c r="Y163" s="818"/>
      <c r="Z163" s="818"/>
    </row>
    <row r="164" spans="1:26" ht="15">
      <c r="A164" s="537"/>
      <c r="B164" s="669"/>
      <c r="C164" s="537"/>
      <c r="D164" s="848" t="str">
        <f t="shared" si="15"/>
        <v>Caisse-01/1900</v>
      </c>
      <c r="E164" s="679"/>
      <c r="F164" s="680"/>
      <c r="G164" s="681"/>
      <c r="H164" s="933"/>
      <c r="I164" s="930"/>
      <c r="J164" s="930">
        <f t="shared" si="16"/>
        <v>0</v>
      </c>
      <c r="K164" s="930">
        <f t="shared" si="12"/>
        <v>0</v>
      </c>
      <c r="L164" s="705">
        <f t="shared" si="13"/>
        <v>0</v>
      </c>
      <c r="M164" s="537"/>
      <c r="N164" s="706">
        <f>+IF(A164="",0,IF(A164=Table!$A$5,L164,(IF(A164=Table!$A$3,0,IF(A164=Table!$A$4,L164,0)))))</f>
        <v>0</v>
      </c>
      <c r="O164" s="672"/>
      <c r="P164" s="707">
        <f>-IF(A164=Table!$A$5,I164,0)+IF(A164=Table!$A$5,H164,0)</f>
        <v>0</v>
      </c>
      <c r="Q164" s="539" t="str">
        <f t="shared" si="14"/>
        <v>01/1900</v>
      </c>
      <c r="R164" s="475">
        <f t="shared" si="17"/>
        <v>1</v>
      </c>
      <c r="S164" s="691"/>
      <c r="T164" s="691"/>
      <c r="U164" s="691"/>
      <c r="V164" s="691"/>
      <c r="W164" s="818"/>
      <c r="X164" s="818"/>
      <c r="Y164" s="818"/>
      <c r="Z164" s="818"/>
    </row>
    <row r="165" spans="1:26" ht="15">
      <c r="A165" s="537"/>
      <c r="B165" s="669"/>
      <c r="C165" s="537"/>
      <c r="D165" s="848" t="str">
        <f t="shared" si="15"/>
        <v>Caisse-01/1900</v>
      </c>
      <c r="E165" s="679"/>
      <c r="F165" s="680"/>
      <c r="G165" s="681"/>
      <c r="H165" s="933"/>
      <c r="I165" s="930"/>
      <c r="J165" s="930">
        <f t="shared" si="16"/>
        <v>0</v>
      </c>
      <c r="K165" s="930">
        <f t="shared" si="12"/>
        <v>0</v>
      </c>
      <c r="L165" s="705">
        <f t="shared" si="13"/>
        <v>0</v>
      </c>
      <c r="M165" s="537"/>
      <c r="N165" s="706">
        <f>+IF(A165="",0,IF(A165=Table!$A$5,L165,(IF(A165=Table!$A$3,0,IF(A165=Table!$A$4,L165,0)))))</f>
        <v>0</v>
      </c>
      <c r="O165" s="672"/>
      <c r="P165" s="707">
        <f>-IF(A165=Table!$A$5,I165,0)+IF(A165=Table!$A$5,H165,0)</f>
        <v>0</v>
      </c>
      <c r="Q165" s="539" t="str">
        <f t="shared" si="14"/>
        <v>01/1900</v>
      </c>
      <c r="R165" s="475">
        <f t="shared" si="17"/>
        <v>1</v>
      </c>
      <c r="S165" s="691"/>
      <c r="T165" s="691"/>
      <c r="U165" s="691"/>
      <c r="V165" s="691"/>
      <c r="W165" s="818"/>
      <c r="X165" s="818"/>
      <c r="Y165" s="818"/>
      <c r="Z165" s="818"/>
    </row>
    <row r="166" spans="1:26" ht="15">
      <c r="A166" s="537"/>
      <c r="B166" s="669"/>
      <c r="C166" s="537"/>
      <c r="D166" s="848" t="str">
        <f t="shared" si="15"/>
        <v>Caisse-01/1900</v>
      </c>
      <c r="E166" s="679"/>
      <c r="F166" s="680"/>
      <c r="G166" s="682"/>
      <c r="H166" s="933"/>
      <c r="I166" s="930"/>
      <c r="J166" s="930">
        <f t="shared" si="16"/>
        <v>0</v>
      </c>
      <c r="K166" s="930">
        <f t="shared" si="12"/>
        <v>0</v>
      </c>
      <c r="L166" s="705">
        <f t="shared" si="13"/>
        <v>0</v>
      </c>
      <c r="M166" s="537"/>
      <c r="N166" s="706">
        <f>+IF(A166="",0,IF(A166=Table!$A$5,L166,(IF(A166=Table!$A$3,0,IF(A166=Table!$A$4,L166,0)))))</f>
        <v>0</v>
      </c>
      <c r="O166" s="672"/>
      <c r="P166" s="707">
        <f>-IF(A166=Table!$A$5,I166,0)+IF(A166=Table!$A$5,H166,0)</f>
        <v>0</v>
      </c>
      <c r="Q166" s="539" t="str">
        <f t="shared" si="14"/>
        <v>01/1900</v>
      </c>
      <c r="R166" s="475">
        <f t="shared" si="17"/>
        <v>1</v>
      </c>
      <c r="S166" s="691"/>
      <c r="T166" s="691"/>
      <c r="U166" s="691"/>
      <c r="V166" s="691"/>
      <c r="W166" s="818"/>
      <c r="X166" s="818"/>
      <c r="Y166" s="818"/>
      <c r="Z166" s="818"/>
    </row>
    <row r="167" spans="1:26" ht="15">
      <c r="A167" s="537"/>
      <c r="B167" s="669"/>
      <c r="C167" s="537"/>
      <c r="D167" s="848" t="str">
        <f t="shared" si="15"/>
        <v>Caisse-01/1900</v>
      </c>
      <c r="E167" s="679"/>
      <c r="F167" s="680"/>
      <c r="G167" s="682"/>
      <c r="H167" s="933"/>
      <c r="I167" s="930"/>
      <c r="J167" s="930">
        <f t="shared" si="16"/>
        <v>0</v>
      </c>
      <c r="K167" s="930">
        <f t="shared" si="12"/>
        <v>0</v>
      </c>
      <c r="L167" s="705">
        <f t="shared" si="13"/>
        <v>0</v>
      </c>
      <c r="M167" s="537"/>
      <c r="N167" s="706">
        <f>+IF(A167="",0,IF(A167=Table!$A$5,L167,(IF(A167=Table!$A$3,0,IF(A167=Table!$A$4,L167,0)))))</f>
        <v>0</v>
      </c>
      <c r="O167" s="672"/>
      <c r="P167" s="707">
        <f>-IF(A167=Table!$A$5,I167,0)+IF(A167=Table!$A$5,H167,0)</f>
        <v>0</v>
      </c>
      <c r="Q167" s="539" t="str">
        <f t="shared" si="14"/>
        <v>01/1900</v>
      </c>
      <c r="R167" s="475">
        <f t="shared" si="17"/>
        <v>1</v>
      </c>
      <c r="S167" s="691"/>
      <c r="T167" s="691"/>
      <c r="U167" s="691"/>
      <c r="V167" s="691"/>
      <c r="W167" s="818"/>
      <c r="X167" s="818"/>
      <c r="Y167" s="818"/>
      <c r="Z167" s="818"/>
    </row>
    <row r="168" spans="1:26" ht="15">
      <c r="A168" s="537"/>
      <c r="B168" s="669"/>
      <c r="C168" s="537"/>
      <c r="D168" s="848" t="str">
        <f t="shared" si="15"/>
        <v>Caisse-01/1900</v>
      </c>
      <c r="E168" s="679"/>
      <c r="F168" s="673"/>
      <c r="G168" s="540"/>
      <c r="H168" s="930"/>
      <c r="I168" s="930"/>
      <c r="J168" s="930">
        <f t="shared" si="16"/>
        <v>0</v>
      </c>
      <c r="K168" s="930">
        <f t="shared" si="12"/>
        <v>0</v>
      </c>
      <c r="L168" s="705">
        <f t="shared" si="13"/>
        <v>0</v>
      </c>
      <c r="M168" s="537"/>
      <c r="N168" s="706">
        <f>+IF(A168="",0,IF(A168=Table!$A$5,L168,(IF(A168=Table!$A$3,0,IF(A168=Table!$A$4,L168,0)))))</f>
        <v>0</v>
      </c>
      <c r="O168" s="672"/>
      <c r="P168" s="707">
        <f>-IF(A168=Table!$A$5,I168,0)+IF(A168=Table!$A$5,H168,0)</f>
        <v>0</v>
      </c>
      <c r="Q168" s="539" t="str">
        <f t="shared" si="14"/>
        <v>01/1900</v>
      </c>
      <c r="R168" s="475">
        <f t="shared" si="17"/>
        <v>1</v>
      </c>
      <c r="S168" s="691"/>
      <c r="T168" s="691"/>
      <c r="U168" s="691"/>
      <c r="V168" s="691"/>
      <c r="W168" s="818"/>
      <c r="X168" s="818"/>
      <c r="Y168" s="818"/>
      <c r="Z168" s="818"/>
    </row>
    <row r="169" spans="1:26" ht="15">
      <c r="A169" s="537"/>
      <c r="B169" s="669"/>
      <c r="C169" s="537"/>
      <c r="D169" s="848" t="str">
        <f t="shared" si="15"/>
        <v>Caisse-01/1900</v>
      </c>
      <c r="E169" s="673"/>
      <c r="F169" s="673"/>
      <c r="G169" s="540"/>
      <c r="H169" s="932"/>
      <c r="I169" s="930"/>
      <c r="J169" s="930">
        <f t="shared" si="16"/>
        <v>0</v>
      </c>
      <c r="K169" s="930">
        <f t="shared" si="12"/>
        <v>0</v>
      </c>
      <c r="L169" s="705">
        <f t="shared" si="13"/>
        <v>0</v>
      </c>
      <c r="M169" s="537"/>
      <c r="N169" s="706">
        <f>+IF(A169="",0,IF(A169=Table!$A$5,L169,(IF(A169=Table!$A$3,0,IF(A169=Table!$A$4,L169,0)))))</f>
        <v>0</v>
      </c>
      <c r="O169" s="672"/>
      <c r="P169" s="707">
        <f>-IF(A169=Table!$A$5,I169,0)+IF(A169=Table!$A$5,H169,0)</f>
        <v>0</v>
      </c>
      <c r="Q169" s="539" t="str">
        <f t="shared" si="14"/>
        <v>01/1900</v>
      </c>
      <c r="R169" s="475">
        <f t="shared" si="17"/>
        <v>1</v>
      </c>
      <c r="S169" s="691"/>
      <c r="T169" s="691"/>
      <c r="U169" s="691"/>
      <c r="V169" s="691"/>
      <c r="W169" s="818"/>
      <c r="X169" s="818"/>
      <c r="Y169" s="818"/>
      <c r="Z169" s="818"/>
    </row>
    <row r="170" spans="1:26" ht="15">
      <c r="A170" s="537"/>
      <c r="B170" s="669"/>
      <c r="C170" s="537"/>
      <c r="D170" s="848" t="str">
        <f t="shared" si="15"/>
        <v>Caisse-01/1900</v>
      </c>
      <c r="E170" s="679"/>
      <c r="F170" s="680"/>
      <c r="G170" s="681"/>
      <c r="H170" s="933"/>
      <c r="I170" s="930"/>
      <c r="J170" s="930">
        <f t="shared" si="16"/>
        <v>0</v>
      </c>
      <c r="K170" s="930">
        <f t="shared" si="12"/>
        <v>0</v>
      </c>
      <c r="L170" s="705">
        <f t="shared" si="13"/>
        <v>0</v>
      </c>
      <c r="M170" s="537"/>
      <c r="N170" s="706">
        <f>+IF(A170="",0,IF(A170=Table!$A$5,L170,(IF(A170=Table!$A$3,0,IF(A170=Table!$A$4,L170,0)))))</f>
        <v>0</v>
      </c>
      <c r="O170" s="672"/>
      <c r="P170" s="707">
        <f>-IF(A170=Table!$A$5,I170,0)+IF(A170=Table!$A$5,H170,0)</f>
        <v>0</v>
      </c>
      <c r="Q170" s="539" t="str">
        <f t="shared" si="14"/>
        <v>01/1900</v>
      </c>
      <c r="R170" s="475">
        <f t="shared" si="17"/>
        <v>1</v>
      </c>
      <c r="S170" s="691"/>
      <c r="T170" s="691"/>
      <c r="U170" s="691"/>
      <c r="V170" s="691"/>
      <c r="W170" s="818"/>
      <c r="X170" s="818"/>
      <c r="Y170" s="818"/>
      <c r="Z170" s="818"/>
    </row>
    <row r="171" spans="1:26" ht="15">
      <c r="A171" s="537"/>
      <c r="B171" s="669"/>
      <c r="C171" s="537"/>
      <c r="D171" s="848" t="str">
        <f t="shared" si="15"/>
        <v>Caisse-01/1900</v>
      </c>
      <c r="E171" s="670"/>
      <c r="F171" s="680"/>
      <c r="G171" s="673"/>
      <c r="H171" s="933"/>
      <c r="I171" s="931"/>
      <c r="J171" s="930">
        <f t="shared" si="16"/>
        <v>0</v>
      </c>
      <c r="K171" s="930">
        <f t="shared" si="12"/>
        <v>0</v>
      </c>
      <c r="L171" s="705">
        <f t="shared" si="13"/>
        <v>0</v>
      </c>
      <c r="M171" s="537"/>
      <c r="N171" s="706">
        <f>+IF(A171="",0,IF(A171=Table!$A$5,L171,(IF(A171=Table!$A$3,0,IF(A171=Table!$A$4,L171,0)))))</f>
        <v>0</v>
      </c>
      <c r="O171" s="672"/>
      <c r="P171" s="707">
        <f>-IF(A171=Table!$A$5,I171,0)+IF(A171=Table!$A$5,H171,0)</f>
        <v>0</v>
      </c>
      <c r="Q171" s="539" t="str">
        <f t="shared" si="14"/>
        <v>01/1900</v>
      </c>
      <c r="R171" s="475">
        <f t="shared" si="17"/>
        <v>1</v>
      </c>
      <c r="S171" s="691"/>
      <c r="T171" s="691"/>
      <c r="U171" s="691"/>
      <c r="V171" s="691"/>
      <c r="W171" s="818"/>
      <c r="X171" s="818"/>
      <c r="Y171" s="818"/>
      <c r="Z171" s="818"/>
    </row>
    <row r="172" spans="1:26" ht="15">
      <c r="A172" s="537"/>
      <c r="B172" s="669"/>
      <c r="C172" s="537"/>
      <c r="D172" s="848" t="str">
        <f t="shared" si="15"/>
        <v>Caisse-01/1900</v>
      </c>
      <c r="E172" s="670"/>
      <c r="F172" s="680"/>
      <c r="G172" s="673"/>
      <c r="H172" s="933"/>
      <c r="I172" s="931"/>
      <c r="J172" s="930">
        <f t="shared" si="16"/>
        <v>0</v>
      </c>
      <c r="K172" s="930">
        <f t="shared" si="12"/>
        <v>0</v>
      </c>
      <c r="L172" s="705">
        <f t="shared" si="13"/>
        <v>0</v>
      </c>
      <c r="M172" s="537"/>
      <c r="N172" s="706">
        <f>+IF(A172="",0,IF(A172=Table!$A$5,L172,(IF(A172=Table!$A$3,0,IF(A172=Table!$A$4,L172,0)))))</f>
        <v>0</v>
      </c>
      <c r="O172" s="672"/>
      <c r="P172" s="707">
        <f>-IF(A172=Table!$A$5,I172,0)+IF(A172=Table!$A$5,H172,0)</f>
        <v>0</v>
      </c>
      <c r="Q172" s="539" t="str">
        <f t="shared" si="14"/>
        <v>01/1900</v>
      </c>
      <c r="R172" s="475">
        <f t="shared" si="17"/>
        <v>1</v>
      </c>
      <c r="S172" s="691"/>
      <c r="T172" s="691"/>
      <c r="U172" s="691"/>
      <c r="V172" s="691"/>
      <c r="W172" s="818"/>
      <c r="X172" s="818"/>
      <c r="Y172" s="818"/>
      <c r="Z172" s="818"/>
    </row>
    <row r="173" spans="1:26" ht="15">
      <c r="A173" s="537"/>
      <c r="B173" s="669"/>
      <c r="C173" s="537"/>
      <c r="D173" s="848" t="str">
        <f t="shared" si="15"/>
        <v>Caisse-01/1900</v>
      </c>
      <c r="E173" s="670"/>
      <c r="F173" s="680"/>
      <c r="G173" s="673"/>
      <c r="H173" s="933"/>
      <c r="I173" s="931"/>
      <c r="J173" s="930">
        <f t="shared" si="16"/>
        <v>0</v>
      </c>
      <c r="K173" s="930">
        <f t="shared" si="12"/>
        <v>0</v>
      </c>
      <c r="L173" s="705">
        <f t="shared" si="13"/>
        <v>0</v>
      </c>
      <c r="M173" s="537"/>
      <c r="N173" s="706">
        <f>+IF(A173="",0,IF(A173=Table!$A$5,L173,(IF(A173=Table!$A$3,0,IF(A173=Table!$A$4,L173,0)))))</f>
        <v>0</v>
      </c>
      <c r="O173" s="672"/>
      <c r="P173" s="707">
        <f>-IF(A173=Table!$A$5,I173,0)+IF(A173=Table!$A$5,H173,0)</f>
        <v>0</v>
      </c>
      <c r="Q173" s="539" t="str">
        <f t="shared" si="14"/>
        <v>01/1900</v>
      </c>
      <c r="R173" s="475">
        <f t="shared" si="17"/>
        <v>1</v>
      </c>
      <c r="S173" s="691"/>
      <c r="T173" s="691"/>
      <c r="U173" s="691"/>
      <c r="V173" s="691"/>
      <c r="W173" s="818"/>
      <c r="X173" s="818"/>
      <c r="Y173" s="818"/>
      <c r="Z173" s="818"/>
    </row>
    <row r="174" spans="1:26" ht="15">
      <c r="A174" s="537"/>
      <c r="B174" s="669"/>
      <c r="C174" s="537"/>
      <c r="D174" s="848" t="str">
        <f t="shared" si="15"/>
        <v>Caisse-01/1900</v>
      </c>
      <c r="E174" s="670"/>
      <c r="F174" s="680"/>
      <c r="G174" s="673"/>
      <c r="H174" s="933"/>
      <c r="I174" s="931"/>
      <c r="J174" s="930">
        <f t="shared" si="16"/>
        <v>0</v>
      </c>
      <c r="K174" s="930">
        <f t="shared" si="12"/>
        <v>0</v>
      </c>
      <c r="L174" s="705">
        <f t="shared" si="13"/>
        <v>0</v>
      </c>
      <c r="M174" s="537"/>
      <c r="N174" s="706">
        <f>+IF(A174="",0,IF(A174=Table!$A$5,L174,(IF(A174=Table!$A$3,0,IF(A174=Table!$A$4,L174,0)))))</f>
        <v>0</v>
      </c>
      <c r="O174" s="672"/>
      <c r="P174" s="707">
        <f>-IF(A174=Table!$A$5,I174,0)+IF(A174=Table!$A$5,H174,0)</f>
        <v>0</v>
      </c>
      <c r="Q174" s="539" t="str">
        <f t="shared" si="14"/>
        <v>01/1900</v>
      </c>
      <c r="R174" s="475">
        <f t="shared" si="17"/>
        <v>1</v>
      </c>
      <c r="S174" s="691"/>
      <c r="T174" s="691"/>
      <c r="U174" s="691"/>
      <c r="V174" s="691"/>
      <c r="W174" s="818"/>
      <c r="X174" s="818"/>
      <c r="Y174" s="818"/>
      <c r="Z174" s="818"/>
    </row>
    <row r="175" spans="1:26" ht="15">
      <c r="A175" s="537"/>
      <c r="B175" s="669"/>
      <c r="C175" s="537"/>
      <c r="D175" s="848" t="str">
        <f t="shared" si="15"/>
        <v>Caisse-01/1900</v>
      </c>
      <c r="E175" s="679"/>
      <c r="F175" s="680"/>
      <c r="G175" s="681"/>
      <c r="H175" s="933"/>
      <c r="I175" s="930"/>
      <c r="J175" s="930">
        <f t="shared" si="16"/>
        <v>0</v>
      </c>
      <c r="K175" s="930">
        <f t="shared" si="12"/>
        <v>0</v>
      </c>
      <c r="L175" s="705">
        <f t="shared" si="13"/>
        <v>0</v>
      </c>
      <c r="M175" s="537"/>
      <c r="N175" s="706">
        <f>+IF(A175="",0,IF(A175=Table!$A$5,L175,(IF(A175=Table!$A$3,0,IF(A175=Table!$A$4,L175,0)))))</f>
        <v>0</v>
      </c>
      <c r="O175" s="672"/>
      <c r="P175" s="707">
        <f>-IF(A175=Table!$A$5,I175,0)+IF(A175=Table!$A$5,H175,0)</f>
        <v>0</v>
      </c>
      <c r="Q175" s="539" t="str">
        <f t="shared" si="14"/>
        <v>01/1900</v>
      </c>
      <c r="R175" s="475">
        <f t="shared" si="17"/>
        <v>1</v>
      </c>
      <c r="S175" s="691"/>
      <c r="T175" s="691"/>
      <c r="U175" s="691"/>
      <c r="V175" s="691"/>
      <c r="W175" s="818"/>
      <c r="X175" s="818"/>
      <c r="Y175" s="818"/>
      <c r="Z175" s="818"/>
    </row>
    <row r="176" spans="1:26" ht="15">
      <c r="A176" s="537"/>
      <c r="B176" s="669"/>
      <c r="C176" s="537"/>
      <c r="D176" s="848" t="str">
        <f t="shared" si="15"/>
        <v>Caisse-01/1900</v>
      </c>
      <c r="E176" s="679"/>
      <c r="F176" s="680"/>
      <c r="G176" s="681"/>
      <c r="H176" s="933"/>
      <c r="I176" s="930"/>
      <c r="J176" s="930">
        <f t="shared" si="16"/>
        <v>0</v>
      </c>
      <c r="K176" s="930">
        <f t="shared" si="12"/>
        <v>0</v>
      </c>
      <c r="L176" s="705">
        <f t="shared" si="13"/>
        <v>0</v>
      </c>
      <c r="M176" s="537"/>
      <c r="N176" s="706">
        <f>+IF(A176="",0,IF(A176=Table!$A$5,L176,(IF(A176=Table!$A$3,0,IF(A176=Table!$A$4,L176,0)))))</f>
        <v>0</v>
      </c>
      <c r="O176" s="672"/>
      <c r="P176" s="707">
        <f>-IF(A176=Table!$A$5,I176,0)+IF(A176=Table!$A$5,H176,0)</f>
        <v>0</v>
      </c>
      <c r="Q176" s="539" t="str">
        <f t="shared" si="14"/>
        <v>01/1900</v>
      </c>
      <c r="R176" s="475">
        <f t="shared" si="17"/>
        <v>1</v>
      </c>
      <c r="S176" s="691"/>
      <c r="T176" s="691"/>
      <c r="U176" s="691"/>
      <c r="V176" s="691"/>
      <c r="W176" s="818"/>
      <c r="X176" s="818"/>
      <c r="Y176" s="818"/>
      <c r="Z176" s="818"/>
    </row>
    <row r="177" spans="1:26" ht="15">
      <c r="A177" s="537"/>
      <c r="B177" s="669"/>
      <c r="C177" s="537"/>
      <c r="D177" s="848" t="str">
        <f t="shared" si="15"/>
        <v>Caisse-01/1900</v>
      </c>
      <c r="E177" s="679"/>
      <c r="F177" s="680"/>
      <c r="G177" s="682"/>
      <c r="H177" s="933"/>
      <c r="I177" s="930"/>
      <c r="J177" s="930">
        <f t="shared" si="16"/>
        <v>0</v>
      </c>
      <c r="K177" s="930">
        <f t="shared" si="12"/>
        <v>0</v>
      </c>
      <c r="L177" s="705">
        <f t="shared" si="13"/>
        <v>0</v>
      </c>
      <c r="M177" s="537"/>
      <c r="N177" s="706">
        <f>+IF(A177="",0,IF(A177=Table!$A$5,L177,(IF(A177=Table!$A$3,0,IF(A177=Table!$A$4,L177,0)))))</f>
        <v>0</v>
      </c>
      <c r="O177" s="672"/>
      <c r="P177" s="707">
        <f>-IF(A177=Table!$A$5,I177,0)+IF(A177=Table!$A$5,H177,0)</f>
        <v>0</v>
      </c>
      <c r="Q177" s="539" t="str">
        <f t="shared" si="14"/>
        <v>01/1900</v>
      </c>
      <c r="R177" s="475">
        <f t="shared" si="17"/>
        <v>1</v>
      </c>
      <c r="S177" s="691"/>
      <c r="T177" s="691"/>
      <c r="U177" s="691"/>
      <c r="V177" s="691"/>
      <c r="W177" s="818"/>
      <c r="X177" s="818"/>
      <c r="Y177" s="818"/>
      <c r="Z177" s="818"/>
    </row>
    <row r="178" spans="1:26" ht="15">
      <c r="A178" s="537"/>
      <c r="B178" s="669"/>
      <c r="C178" s="537"/>
      <c r="D178" s="848" t="str">
        <f t="shared" si="15"/>
        <v>Caisse-01/1900</v>
      </c>
      <c r="E178" s="670"/>
      <c r="F178" s="680"/>
      <c r="G178" s="673"/>
      <c r="H178" s="933"/>
      <c r="I178" s="931"/>
      <c r="J178" s="930">
        <f t="shared" si="16"/>
        <v>0</v>
      </c>
      <c r="K178" s="930">
        <f t="shared" si="12"/>
        <v>0</v>
      </c>
      <c r="L178" s="705">
        <f t="shared" si="13"/>
        <v>0</v>
      </c>
      <c r="M178" s="537"/>
      <c r="N178" s="706">
        <f>+IF(A178="",0,IF(A178=Table!$A$5,L178,(IF(A178=Table!$A$3,0,IF(A178=Table!$A$4,L178,0)))))</f>
        <v>0</v>
      </c>
      <c r="O178" s="672"/>
      <c r="P178" s="707">
        <f>-IF(A178=Table!$A$5,I178,0)+IF(A178=Table!$A$5,H178,0)</f>
        <v>0</v>
      </c>
      <c r="Q178" s="539" t="str">
        <f t="shared" si="14"/>
        <v>01/1900</v>
      </c>
      <c r="R178" s="475">
        <f t="shared" si="17"/>
        <v>1</v>
      </c>
      <c r="S178" s="691"/>
      <c r="T178" s="691"/>
      <c r="U178" s="691"/>
      <c r="V178" s="691"/>
      <c r="W178" s="818"/>
      <c r="X178" s="818"/>
      <c r="Y178" s="818"/>
      <c r="Z178" s="818"/>
    </row>
    <row r="179" spans="1:26" ht="15">
      <c r="A179" s="537"/>
      <c r="B179" s="669"/>
      <c r="C179" s="537"/>
      <c r="D179" s="848" t="str">
        <f t="shared" si="15"/>
        <v>Caisse-01/1900</v>
      </c>
      <c r="E179" s="670"/>
      <c r="F179" s="680"/>
      <c r="G179" s="673"/>
      <c r="H179" s="933"/>
      <c r="I179" s="931"/>
      <c r="J179" s="930">
        <f t="shared" si="16"/>
        <v>0</v>
      </c>
      <c r="K179" s="930">
        <f t="shared" si="12"/>
        <v>0</v>
      </c>
      <c r="L179" s="705">
        <f t="shared" si="13"/>
        <v>0</v>
      </c>
      <c r="M179" s="537"/>
      <c r="N179" s="706">
        <f>+IF(A179="",0,IF(A179=Table!$A$5,L179,(IF(A179=Table!$A$3,0,IF(A179=Table!$A$4,L179,0)))))</f>
        <v>0</v>
      </c>
      <c r="O179" s="672"/>
      <c r="P179" s="707">
        <f>-IF(A179=Table!$A$5,I179,0)+IF(A179=Table!$A$5,H179,0)</f>
        <v>0</v>
      </c>
      <c r="Q179" s="539" t="str">
        <f t="shared" si="14"/>
        <v>01/1900</v>
      </c>
      <c r="R179" s="475">
        <f t="shared" si="17"/>
        <v>1</v>
      </c>
      <c r="S179" s="691"/>
      <c r="T179" s="691"/>
      <c r="U179" s="691"/>
      <c r="V179" s="691"/>
      <c r="W179" s="818"/>
      <c r="X179" s="818"/>
      <c r="Y179" s="818"/>
      <c r="Z179" s="818"/>
    </row>
    <row r="180" spans="1:26" ht="15">
      <c r="A180" s="537"/>
      <c r="B180" s="669"/>
      <c r="C180" s="537"/>
      <c r="D180" s="848" t="str">
        <f t="shared" si="15"/>
        <v>Caisse-01/1900</v>
      </c>
      <c r="E180" s="670"/>
      <c r="F180" s="680"/>
      <c r="G180" s="673"/>
      <c r="H180" s="933"/>
      <c r="I180" s="931"/>
      <c r="J180" s="930">
        <f t="shared" si="16"/>
        <v>0</v>
      </c>
      <c r="K180" s="930">
        <f t="shared" si="12"/>
        <v>0</v>
      </c>
      <c r="L180" s="705">
        <f t="shared" si="13"/>
        <v>0</v>
      </c>
      <c r="M180" s="537"/>
      <c r="N180" s="706">
        <f>+IF(A180="",0,IF(A180=Table!$A$5,L180,(IF(A180=Table!$A$3,0,IF(A180=Table!$A$4,L180,0)))))</f>
        <v>0</v>
      </c>
      <c r="O180" s="672"/>
      <c r="P180" s="707">
        <f>-IF(A180=Table!$A$5,I180,0)+IF(A180=Table!$A$5,H180,0)</f>
        <v>0</v>
      </c>
      <c r="Q180" s="539" t="str">
        <f t="shared" si="14"/>
        <v>01/1900</v>
      </c>
      <c r="R180" s="475">
        <f t="shared" si="17"/>
        <v>1</v>
      </c>
      <c r="S180" s="691"/>
      <c r="T180" s="691"/>
      <c r="U180" s="691"/>
      <c r="V180" s="691"/>
      <c r="W180" s="818"/>
      <c r="X180" s="818"/>
      <c r="Y180" s="818"/>
      <c r="Z180" s="818"/>
    </row>
    <row r="181" spans="1:26" ht="15">
      <c r="A181" s="537"/>
      <c r="B181" s="669"/>
      <c r="C181" s="537"/>
      <c r="D181" s="848" t="str">
        <f t="shared" si="15"/>
        <v>Caisse-01/1900</v>
      </c>
      <c r="E181" s="670"/>
      <c r="F181" s="680"/>
      <c r="G181" s="673"/>
      <c r="H181" s="933"/>
      <c r="I181" s="931"/>
      <c r="J181" s="930">
        <f t="shared" si="16"/>
        <v>0</v>
      </c>
      <c r="K181" s="930">
        <f t="shared" si="12"/>
        <v>0</v>
      </c>
      <c r="L181" s="705">
        <f t="shared" si="13"/>
        <v>0</v>
      </c>
      <c r="M181" s="537"/>
      <c r="N181" s="706">
        <f>+IF(A181="",0,IF(A181=Table!$A$5,L181,(IF(A181=Table!$A$3,0,IF(A181=Table!$A$4,L181,0)))))</f>
        <v>0</v>
      </c>
      <c r="O181" s="672"/>
      <c r="P181" s="707">
        <f>-IF(A181=Table!$A$5,I181,0)+IF(A181=Table!$A$5,H181,0)</f>
        <v>0</v>
      </c>
      <c r="Q181" s="539" t="str">
        <f t="shared" si="14"/>
        <v>01/1900</v>
      </c>
      <c r="R181" s="475">
        <f t="shared" si="17"/>
        <v>1</v>
      </c>
      <c r="S181" s="691"/>
      <c r="T181" s="691"/>
      <c r="U181" s="691"/>
      <c r="V181" s="691"/>
      <c r="W181" s="818"/>
      <c r="X181" s="818"/>
      <c r="Y181" s="818"/>
      <c r="Z181" s="818"/>
    </row>
    <row r="182" spans="1:26" ht="15">
      <c r="A182" s="537"/>
      <c r="B182" s="669"/>
      <c r="C182" s="537"/>
      <c r="D182" s="848" t="str">
        <f t="shared" si="15"/>
        <v>Caisse-01/1900</v>
      </c>
      <c r="E182" s="670"/>
      <c r="F182" s="680"/>
      <c r="G182" s="673"/>
      <c r="H182" s="933"/>
      <c r="I182" s="931"/>
      <c r="J182" s="930">
        <f t="shared" si="16"/>
        <v>0</v>
      </c>
      <c r="K182" s="930">
        <f t="shared" si="12"/>
        <v>0</v>
      </c>
      <c r="L182" s="705">
        <f t="shared" si="13"/>
        <v>0</v>
      </c>
      <c r="M182" s="537"/>
      <c r="N182" s="706">
        <f>+IF(A182="",0,IF(A182=Table!$A$5,L182,(IF(A182=Table!$A$3,0,IF(A182=Table!$A$4,L182,0)))))</f>
        <v>0</v>
      </c>
      <c r="O182" s="672"/>
      <c r="P182" s="707">
        <f>-IF(A182=Table!$A$5,I182,0)+IF(A182=Table!$A$5,H182,0)</f>
        <v>0</v>
      </c>
      <c r="Q182" s="539" t="str">
        <f t="shared" si="14"/>
        <v>01/1900</v>
      </c>
      <c r="R182" s="475">
        <f t="shared" si="17"/>
        <v>1</v>
      </c>
      <c r="S182" s="691"/>
      <c r="T182" s="691"/>
      <c r="U182" s="691"/>
      <c r="V182" s="691"/>
      <c r="W182" s="818"/>
      <c r="X182" s="818"/>
      <c r="Y182" s="818"/>
      <c r="Z182" s="818"/>
    </row>
    <row r="183" spans="1:26" ht="15">
      <c r="A183" s="537"/>
      <c r="B183" s="669"/>
      <c r="C183" s="537"/>
      <c r="D183" s="848" t="str">
        <f t="shared" si="15"/>
        <v>Caisse-01/1900</v>
      </c>
      <c r="E183" s="670"/>
      <c r="F183" s="680"/>
      <c r="G183" s="673"/>
      <c r="H183" s="933"/>
      <c r="I183" s="931"/>
      <c r="J183" s="930">
        <f t="shared" si="16"/>
        <v>0</v>
      </c>
      <c r="K183" s="930">
        <f t="shared" si="12"/>
        <v>0</v>
      </c>
      <c r="L183" s="705">
        <f t="shared" si="13"/>
        <v>0</v>
      </c>
      <c r="M183" s="537"/>
      <c r="N183" s="706">
        <f>+IF(A183="",0,IF(A183=Table!$A$5,L183,(IF(A183=Table!$A$3,0,IF(A183=Table!$A$4,L183,0)))))</f>
        <v>0</v>
      </c>
      <c r="O183" s="672"/>
      <c r="P183" s="707">
        <f>-IF(A183=Table!$A$5,I183,0)+IF(A183=Table!$A$5,H183,0)</f>
        <v>0</v>
      </c>
      <c r="Q183" s="539" t="str">
        <f t="shared" si="14"/>
        <v>01/1900</v>
      </c>
      <c r="R183" s="475">
        <f t="shared" si="17"/>
        <v>1</v>
      </c>
      <c r="S183" s="691"/>
      <c r="T183" s="691"/>
      <c r="U183" s="691"/>
      <c r="V183" s="691"/>
      <c r="W183" s="818"/>
      <c r="X183" s="818"/>
      <c r="Y183" s="818"/>
      <c r="Z183" s="818"/>
    </row>
    <row r="184" spans="1:26" ht="15">
      <c r="A184" s="537"/>
      <c r="B184" s="669"/>
      <c r="C184" s="537"/>
      <c r="D184" s="848" t="str">
        <f t="shared" si="15"/>
        <v>Caisse-01/1900</v>
      </c>
      <c r="E184" s="670"/>
      <c r="F184" s="680"/>
      <c r="G184" s="673"/>
      <c r="H184" s="933"/>
      <c r="I184" s="931"/>
      <c r="J184" s="930">
        <f t="shared" si="16"/>
        <v>0</v>
      </c>
      <c r="K184" s="930">
        <f t="shared" si="12"/>
        <v>0</v>
      </c>
      <c r="L184" s="705">
        <f t="shared" si="13"/>
        <v>0</v>
      </c>
      <c r="M184" s="537"/>
      <c r="N184" s="706">
        <f>+IF(A184="",0,IF(A184=Table!$A$5,L184,(IF(A184=Table!$A$3,0,IF(A184=Table!$A$4,L184,0)))))</f>
        <v>0</v>
      </c>
      <c r="O184" s="672"/>
      <c r="P184" s="707">
        <f>-IF(A184=Table!$A$5,I184,0)+IF(A184=Table!$A$5,H184,0)</f>
        <v>0</v>
      </c>
      <c r="Q184" s="539" t="str">
        <f t="shared" si="14"/>
        <v>01/1900</v>
      </c>
      <c r="R184" s="475">
        <f t="shared" si="17"/>
        <v>1</v>
      </c>
      <c r="S184" s="691"/>
      <c r="T184" s="691"/>
      <c r="U184" s="691"/>
      <c r="V184" s="691"/>
      <c r="W184" s="818"/>
      <c r="X184" s="818"/>
      <c r="Y184" s="818"/>
      <c r="Z184" s="818"/>
    </row>
    <row r="185" spans="1:26" ht="15">
      <c r="A185" s="537"/>
      <c r="B185" s="669"/>
      <c r="C185" s="537"/>
      <c r="D185" s="848" t="str">
        <f t="shared" si="15"/>
        <v>Caisse-01/1900</v>
      </c>
      <c r="E185" s="670"/>
      <c r="F185" s="680"/>
      <c r="G185" s="673"/>
      <c r="H185" s="933"/>
      <c r="I185" s="931"/>
      <c r="J185" s="930">
        <f t="shared" si="16"/>
        <v>0</v>
      </c>
      <c r="K185" s="930">
        <f t="shared" si="12"/>
        <v>0</v>
      </c>
      <c r="L185" s="705">
        <f t="shared" si="13"/>
        <v>0</v>
      </c>
      <c r="M185" s="537"/>
      <c r="N185" s="706">
        <f>+IF(A185="",0,IF(A185=Table!$A$5,L185,(IF(A185=Table!$A$3,0,IF(A185=Table!$A$4,L185,0)))))</f>
        <v>0</v>
      </c>
      <c r="O185" s="672"/>
      <c r="P185" s="707">
        <f>-IF(A185=Table!$A$5,I185,0)+IF(A185=Table!$A$5,H185,0)</f>
        <v>0</v>
      </c>
      <c r="Q185" s="539" t="str">
        <f t="shared" si="14"/>
        <v>01/1900</v>
      </c>
      <c r="R185" s="475">
        <f t="shared" si="17"/>
        <v>1</v>
      </c>
      <c r="S185" s="691"/>
      <c r="T185" s="691"/>
      <c r="U185" s="691"/>
      <c r="V185" s="691"/>
      <c r="W185" s="818"/>
      <c r="X185" s="818"/>
      <c r="Y185" s="818"/>
      <c r="Z185" s="818"/>
    </row>
    <row r="186" spans="1:26" ht="15">
      <c r="A186" s="537"/>
      <c r="B186" s="669"/>
      <c r="C186" s="537"/>
      <c r="D186" s="848" t="str">
        <f t="shared" si="15"/>
        <v>Caisse-01/1900</v>
      </c>
      <c r="E186" s="679"/>
      <c r="F186" s="680"/>
      <c r="G186" s="681"/>
      <c r="H186" s="933"/>
      <c r="I186" s="930"/>
      <c r="J186" s="930">
        <f t="shared" si="16"/>
        <v>0</v>
      </c>
      <c r="K186" s="930">
        <f t="shared" si="12"/>
        <v>0</v>
      </c>
      <c r="L186" s="705">
        <f t="shared" si="13"/>
        <v>0</v>
      </c>
      <c r="M186" s="537"/>
      <c r="N186" s="706">
        <f>+IF(A186="",0,IF(A186=Table!$A$5,L186,(IF(A186=Table!$A$3,0,IF(A186=Table!$A$4,L186,0)))))</f>
        <v>0</v>
      </c>
      <c r="O186" s="672"/>
      <c r="P186" s="707">
        <f>-IF(A186=Table!$A$5,I186,0)+IF(A186=Table!$A$5,H186,0)</f>
        <v>0</v>
      </c>
      <c r="Q186" s="539" t="str">
        <f t="shared" si="14"/>
        <v>01/1900</v>
      </c>
      <c r="R186" s="475">
        <f t="shared" si="17"/>
        <v>1</v>
      </c>
      <c r="S186" s="691"/>
      <c r="T186" s="691"/>
      <c r="U186" s="691"/>
      <c r="V186" s="691"/>
      <c r="W186" s="818"/>
      <c r="X186" s="818"/>
      <c r="Y186" s="818"/>
      <c r="Z186" s="818"/>
    </row>
    <row r="187" spans="1:26" ht="15">
      <c r="A187" s="537"/>
      <c r="B187" s="669"/>
      <c r="C187" s="537"/>
      <c r="D187" s="848" t="str">
        <f t="shared" si="15"/>
        <v>Caisse-01/1900</v>
      </c>
      <c r="E187" s="679"/>
      <c r="F187" s="673"/>
      <c r="G187" s="681"/>
      <c r="H187" s="933"/>
      <c r="I187" s="930"/>
      <c r="J187" s="930">
        <f t="shared" si="16"/>
        <v>0</v>
      </c>
      <c r="K187" s="930">
        <f t="shared" si="12"/>
        <v>0</v>
      </c>
      <c r="L187" s="705">
        <f t="shared" si="13"/>
        <v>0</v>
      </c>
      <c r="M187" s="537"/>
      <c r="N187" s="706">
        <f>+IF(A187="",0,IF(A187=Table!$A$5,L187,(IF(A187=Table!$A$3,0,IF(A187=Table!$A$4,L187,0)))))</f>
        <v>0</v>
      </c>
      <c r="O187" s="672"/>
      <c r="P187" s="707">
        <f>-IF(A187=Table!$A$5,I187,0)+IF(A187=Table!$A$5,H187,0)</f>
        <v>0</v>
      </c>
      <c r="Q187" s="539" t="str">
        <f t="shared" si="14"/>
        <v>01/1900</v>
      </c>
      <c r="R187" s="475">
        <f t="shared" si="17"/>
        <v>1</v>
      </c>
      <c r="S187" s="691"/>
      <c r="T187" s="691"/>
      <c r="U187" s="691"/>
      <c r="V187" s="691"/>
      <c r="W187" s="818"/>
      <c r="X187" s="818"/>
      <c r="Y187" s="818"/>
      <c r="Z187" s="818"/>
    </row>
    <row r="188" spans="1:26" ht="15">
      <c r="A188" s="537"/>
      <c r="B188" s="669"/>
      <c r="C188" s="537"/>
      <c r="D188" s="848" t="str">
        <f t="shared" si="15"/>
        <v>Caisse-01/1900</v>
      </c>
      <c r="E188" s="679"/>
      <c r="F188" s="680"/>
      <c r="G188" s="681"/>
      <c r="H188" s="933"/>
      <c r="I188" s="930"/>
      <c r="J188" s="930">
        <f t="shared" si="16"/>
        <v>0</v>
      </c>
      <c r="K188" s="930">
        <f t="shared" si="12"/>
        <v>0</v>
      </c>
      <c r="L188" s="705">
        <f t="shared" si="13"/>
        <v>0</v>
      </c>
      <c r="M188" s="537"/>
      <c r="N188" s="706">
        <f>+IF(A188="",0,IF(A188=Table!$A$5,L188,(IF(A188=Table!$A$3,0,IF(A188=Table!$A$4,L188,0)))))</f>
        <v>0</v>
      </c>
      <c r="O188" s="672"/>
      <c r="P188" s="707">
        <f>-IF(A188=Table!$A$5,I188,0)+IF(A188=Table!$A$5,H188,0)</f>
        <v>0</v>
      </c>
      <c r="Q188" s="539" t="str">
        <f t="shared" si="14"/>
        <v>01/1900</v>
      </c>
      <c r="R188" s="475">
        <f t="shared" si="17"/>
        <v>1</v>
      </c>
      <c r="S188" s="691"/>
      <c r="T188" s="691"/>
      <c r="U188" s="691"/>
      <c r="V188" s="691"/>
      <c r="W188" s="818"/>
      <c r="X188" s="818"/>
      <c r="Y188" s="818"/>
      <c r="Z188" s="818"/>
    </row>
    <row r="189" spans="1:26" ht="15">
      <c r="A189" s="537"/>
      <c r="B189" s="669"/>
      <c r="C189" s="537"/>
      <c r="D189" s="848" t="str">
        <f t="shared" si="15"/>
        <v>Caisse-01/1900</v>
      </c>
      <c r="E189" s="679"/>
      <c r="F189" s="680"/>
      <c r="G189" s="681"/>
      <c r="H189" s="933"/>
      <c r="I189" s="930"/>
      <c r="J189" s="930">
        <f t="shared" si="16"/>
        <v>0</v>
      </c>
      <c r="K189" s="930">
        <f t="shared" si="12"/>
        <v>0</v>
      </c>
      <c r="L189" s="705">
        <f t="shared" si="13"/>
        <v>0</v>
      </c>
      <c r="M189" s="537"/>
      <c r="N189" s="706">
        <f>+IF(A189="",0,IF(A189=Table!$A$5,L189,(IF(A189=Table!$A$3,0,IF(A189=Table!$A$4,L189,0)))))</f>
        <v>0</v>
      </c>
      <c r="O189" s="672"/>
      <c r="P189" s="707">
        <f>-IF(A189=Table!$A$5,I189,0)+IF(A189=Table!$A$5,H189,0)</f>
        <v>0</v>
      </c>
      <c r="Q189" s="539" t="str">
        <f t="shared" si="14"/>
        <v>01/1900</v>
      </c>
      <c r="R189" s="475">
        <f t="shared" si="17"/>
        <v>1</v>
      </c>
      <c r="S189" s="691"/>
      <c r="T189" s="691"/>
      <c r="U189" s="691"/>
      <c r="V189" s="691"/>
      <c r="W189" s="818"/>
      <c r="X189" s="818"/>
      <c r="Y189" s="818"/>
      <c r="Z189" s="818"/>
    </row>
    <row r="190" spans="1:26" ht="15">
      <c r="A190" s="537"/>
      <c r="B190" s="669"/>
      <c r="C190" s="537"/>
      <c r="D190" s="848" t="str">
        <f t="shared" si="15"/>
        <v>Caisse-01/1900</v>
      </c>
      <c r="E190" s="679"/>
      <c r="F190" s="680"/>
      <c r="G190" s="681"/>
      <c r="H190" s="933"/>
      <c r="I190" s="930"/>
      <c r="J190" s="930">
        <f t="shared" si="16"/>
        <v>0</v>
      </c>
      <c r="K190" s="930">
        <f t="shared" si="12"/>
        <v>0</v>
      </c>
      <c r="L190" s="705">
        <f t="shared" si="13"/>
        <v>0</v>
      </c>
      <c r="M190" s="537"/>
      <c r="N190" s="706">
        <f>+IF(A190="",0,IF(A190=Table!$A$5,L190,(IF(A190=Table!$A$3,0,IF(A190=Table!$A$4,L190,0)))))</f>
        <v>0</v>
      </c>
      <c r="O190" s="672"/>
      <c r="P190" s="707">
        <f>-IF(A190=Table!$A$5,I190,0)+IF(A190=Table!$A$5,H190,0)</f>
        <v>0</v>
      </c>
      <c r="Q190" s="539" t="str">
        <f t="shared" si="14"/>
        <v>01/1900</v>
      </c>
      <c r="R190" s="475">
        <f t="shared" si="17"/>
        <v>1</v>
      </c>
      <c r="S190" s="691"/>
      <c r="T190" s="691"/>
      <c r="U190" s="691"/>
      <c r="V190" s="691"/>
      <c r="W190" s="818"/>
      <c r="X190" s="818"/>
      <c r="Y190" s="818"/>
      <c r="Z190" s="818"/>
    </row>
    <row r="191" spans="1:26" ht="15">
      <c r="A191" s="537"/>
      <c r="B191" s="669"/>
      <c r="C191" s="537"/>
      <c r="D191" s="848" t="str">
        <f t="shared" si="15"/>
        <v>Caisse-01/1900</v>
      </c>
      <c r="E191" s="670"/>
      <c r="F191" s="680"/>
      <c r="G191" s="673"/>
      <c r="H191" s="933"/>
      <c r="I191" s="931"/>
      <c r="J191" s="930">
        <f t="shared" si="16"/>
        <v>0</v>
      </c>
      <c r="K191" s="930">
        <f t="shared" si="12"/>
        <v>0</v>
      </c>
      <c r="L191" s="705">
        <f t="shared" si="13"/>
        <v>0</v>
      </c>
      <c r="M191" s="537"/>
      <c r="N191" s="706">
        <f>+IF(A191="",0,IF(A191=Table!$A$5,L191,(IF(A191=Table!$A$3,0,IF(A191=Table!$A$4,L191,0)))))</f>
        <v>0</v>
      </c>
      <c r="O191" s="672"/>
      <c r="P191" s="707">
        <f>-IF(A191=Table!$A$5,I191,0)+IF(A191=Table!$A$5,H191,0)</f>
        <v>0</v>
      </c>
      <c r="Q191" s="539" t="str">
        <f t="shared" si="14"/>
        <v>01/1900</v>
      </c>
      <c r="R191" s="475">
        <f t="shared" si="17"/>
        <v>1</v>
      </c>
      <c r="S191" s="691"/>
      <c r="T191" s="691"/>
      <c r="U191" s="691"/>
      <c r="V191" s="691"/>
      <c r="W191" s="818"/>
      <c r="X191" s="818"/>
      <c r="Y191" s="818"/>
      <c r="Z191" s="818"/>
    </row>
    <row r="192" spans="1:26" ht="15">
      <c r="A192" s="537"/>
      <c r="B192" s="669"/>
      <c r="C192" s="537"/>
      <c r="D192" s="848" t="str">
        <f t="shared" si="15"/>
        <v>Caisse-01/1900</v>
      </c>
      <c r="E192" s="670"/>
      <c r="F192" s="680"/>
      <c r="G192" s="673"/>
      <c r="H192" s="933"/>
      <c r="I192" s="931"/>
      <c r="J192" s="930">
        <f t="shared" si="16"/>
        <v>0</v>
      </c>
      <c r="K192" s="930">
        <f t="shared" si="12"/>
        <v>0</v>
      </c>
      <c r="L192" s="705">
        <f t="shared" si="13"/>
        <v>0</v>
      </c>
      <c r="M192" s="537"/>
      <c r="N192" s="706">
        <f>+IF(A192="",0,IF(A192=Table!$A$5,L192,(IF(A192=Table!$A$3,0,IF(A192=Table!$A$4,L192,0)))))</f>
        <v>0</v>
      </c>
      <c r="O192" s="672"/>
      <c r="P192" s="707">
        <f>-IF(A192=Table!$A$5,I192,0)+IF(A192=Table!$A$5,H192,0)</f>
        <v>0</v>
      </c>
      <c r="Q192" s="539" t="str">
        <f t="shared" si="14"/>
        <v>01/1900</v>
      </c>
      <c r="R192" s="475">
        <f t="shared" si="17"/>
        <v>1</v>
      </c>
      <c r="S192" s="691"/>
      <c r="T192" s="691"/>
      <c r="U192" s="691"/>
      <c r="V192" s="691"/>
      <c r="W192" s="818"/>
      <c r="X192" s="818"/>
      <c r="Y192" s="818"/>
      <c r="Z192" s="818"/>
    </row>
    <row r="193" spans="1:26" ht="15">
      <c r="A193" s="537"/>
      <c r="B193" s="669"/>
      <c r="C193" s="537"/>
      <c r="D193" s="848" t="str">
        <f t="shared" si="15"/>
        <v>Caisse-01/1900</v>
      </c>
      <c r="E193" s="670"/>
      <c r="F193" s="680"/>
      <c r="G193" s="673"/>
      <c r="H193" s="933"/>
      <c r="I193" s="931"/>
      <c r="J193" s="930">
        <f t="shared" si="16"/>
        <v>0</v>
      </c>
      <c r="K193" s="930">
        <f t="shared" si="12"/>
        <v>0</v>
      </c>
      <c r="L193" s="705">
        <f t="shared" si="13"/>
        <v>0</v>
      </c>
      <c r="M193" s="537"/>
      <c r="N193" s="706">
        <f>+IF(A193="",0,IF(A193=Table!$A$5,L193,(IF(A193=Table!$A$3,0,IF(A193=Table!$A$4,L193,0)))))</f>
        <v>0</v>
      </c>
      <c r="O193" s="672"/>
      <c r="P193" s="707">
        <f>-IF(A193=Table!$A$5,I193,0)+IF(A193=Table!$A$5,H193,0)</f>
        <v>0</v>
      </c>
      <c r="Q193" s="539" t="str">
        <f t="shared" si="14"/>
        <v>01/1900</v>
      </c>
      <c r="R193" s="475">
        <f t="shared" si="17"/>
        <v>1</v>
      </c>
      <c r="S193" s="691"/>
      <c r="T193" s="691"/>
      <c r="U193" s="691"/>
      <c r="V193" s="691"/>
      <c r="W193" s="818"/>
      <c r="X193" s="818"/>
      <c r="Y193" s="818"/>
      <c r="Z193" s="818"/>
    </row>
    <row r="194" spans="1:26" ht="15">
      <c r="A194" s="537"/>
      <c r="B194" s="669"/>
      <c r="C194" s="537"/>
      <c r="D194" s="848" t="str">
        <f t="shared" si="15"/>
        <v>Caisse-01/1900</v>
      </c>
      <c r="E194" s="670"/>
      <c r="F194" s="680"/>
      <c r="G194" s="673"/>
      <c r="H194" s="933"/>
      <c r="I194" s="931"/>
      <c r="J194" s="930">
        <f t="shared" si="16"/>
        <v>0</v>
      </c>
      <c r="K194" s="930">
        <f t="shared" si="12"/>
        <v>0</v>
      </c>
      <c r="L194" s="705">
        <f t="shared" si="13"/>
        <v>0</v>
      </c>
      <c r="M194" s="537"/>
      <c r="N194" s="706">
        <f>+IF(A194="",0,IF(A194=Table!$A$5,L194,(IF(A194=Table!$A$3,0,IF(A194=Table!$A$4,L194,0)))))</f>
        <v>0</v>
      </c>
      <c r="O194" s="672"/>
      <c r="P194" s="707">
        <f>-IF(A194=Table!$A$5,I194,0)+IF(A194=Table!$A$5,H194,0)</f>
        <v>0</v>
      </c>
      <c r="Q194" s="539" t="str">
        <f t="shared" si="14"/>
        <v>01/1900</v>
      </c>
      <c r="R194" s="475">
        <f t="shared" si="17"/>
        <v>1</v>
      </c>
      <c r="S194" s="691"/>
      <c r="T194" s="691"/>
      <c r="U194" s="691"/>
      <c r="V194" s="691"/>
      <c r="W194" s="818"/>
      <c r="X194" s="818"/>
      <c r="Y194" s="818"/>
      <c r="Z194" s="818"/>
    </row>
    <row r="195" spans="1:26" ht="15">
      <c r="A195" s="537"/>
      <c r="B195" s="669"/>
      <c r="C195" s="537"/>
      <c r="D195" s="848" t="str">
        <f t="shared" si="15"/>
        <v>Caisse-01/1900</v>
      </c>
      <c r="E195" s="679"/>
      <c r="F195" s="680"/>
      <c r="G195" s="682"/>
      <c r="H195" s="933"/>
      <c r="I195" s="930"/>
      <c r="J195" s="930">
        <f t="shared" si="16"/>
        <v>0</v>
      </c>
      <c r="K195" s="930">
        <f t="shared" si="12"/>
        <v>0</v>
      </c>
      <c r="L195" s="705">
        <f t="shared" si="13"/>
        <v>0</v>
      </c>
      <c r="M195" s="537"/>
      <c r="N195" s="706">
        <f>+IF(A195="",0,IF(A195=Table!$A$5,L195,(IF(A195=Table!$A$3,0,IF(A195=Table!$A$4,L195,0)))))</f>
        <v>0</v>
      </c>
      <c r="O195" s="672"/>
      <c r="P195" s="707">
        <f>-IF(A195=Table!$A$5,I195,0)+IF(A195=Table!$A$5,H195,0)</f>
        <v>0</v>
      </c>
      <c r="Q195" s="539" t="str">
        <f t="shared" si="14"/>
        <v>01/1900</v>
      </c>
      <c r="R195" s="475">
        <f t="shared" si="17"/>
        <v>1</v>
      </c>
      <c r="S195" s="691"/>
      <c r="T195" s="691"/>
      <c r="U195" s="691"/>
      <c r="V195" s="691"/>
      <c r="W195" s="818"/>
      <c r="X195" s="818"/>
      <c r="Y195" s="818"/>
      <c r="Z195" s="818"/>
    </row>
    <row r="196" spans="1:26" ht="15">
      <c r="A196" s="537"/>
      <c r="B196" s="669"/>
      <c r="C196" s="537"/>
      <c r="D196" s="848" t="str">
        <f t="shared" si="15"/>
        <v>Caisse-01/1900</v>
      </c>
      <c r="E196" s="679"/>
      <c r="F196" s="680"/>
      <c r="G196" s="682"/>
      <c r="H196" s="933"/>
      <c r="I196" s="930"/>
      <c r="J196" s="930">
        <f t="shared" si="16"/>
        <v>0</v>
      </c>
      <c r="K196" s="930">
        <f t="shared" si="12"/>
        <v>0</v>
      </c>
      <c r="L196" s="705">
        <f t="shared" si="13"/>
        <v>0</v>
      </c>
      <c r="M196" s="537"/>
      <c r="N196" s="706">
        <f>+IF(A196="",0,IF(A196=Table!$A$5,L196,(IF(A196=Table!$A$3,0,IF(A196=Table!$A$4,L196,0)))))</f>
        <v>0</v>
      </c>
      <c r="O196" s="672"/>
      <c r="P196" s="707">
        <f>-IF(A196=Table!$A$5,I196,0)+IF(A196=Table!$A$5,H196,0)</f>
        <v>0</v>
      </c>
      <c r="Q196" s="539" t="str">
        <f t="shared" si="14"/>
        <v>01/1900</v>
      </c>
      <c r="R196" s="475">
        <f t="shared" si="17"/>
        <v>1</v>
      </c>
      <c r="S196" s="691"/>
      <c r="T196" s="691"/>
      <c r="U196" s="691"/>
      <c r="V196" s="691"/>
      <c r="W196" s="818"/>
      <c r="X196" s="818"/>
      <c r="Y196" s="818"/>
      <c r="Z196" s="818"/>
    </row>
    <row r="197" spans="1:26" ht="15">
      <c r="A197" s="537"/>
      <c r="B197" s="669"/>
      <c r="C197" s="537"/>
      <c r="D197" s="848" t="str">
        <f t="shared" si="15"/>
        <v>Caisse-01/1900</v>
      </c>
      <c r="E197" s="678"/>
      <c r="F197" s="673"/>
      <c r="G197" s="540"/>
      <c r="H197" s="932"/>
      <c r="I197" s="930"/>
      <c r="J197" s="930">
        <f t="shared" si="16"/>
        <v>0</v>
      </c>
      <c r="K197" s="930">
        <f t="shared" si="12"/>
        <v>0</v>
      </c>
      <c r="L197" s="705">
        <f t="shared" si="13"/>
        <v>0</v>
      </c>
      <c r="M197" s="537"/>
      <c r="N197" s="706">
        <f>+IF(A197="",0,IF(A197=Table!$A$5,L197,(IF(A197=Table!$A$3,0,IF(A197=Table!$A$4,L197,0)))))</f>
        <v>0</v>
      </c>
      <c r="O197" s="672"/>
      <c r="P197" s="707">
        <f>-IF(A197=Table!$A$5,I197,0)+IF(A197=Table!$A$5,H197,0)</f>
        <v>0</v>
      </c>
      <c r="Q197" s="539" t="str">
        <f t="shared" si="14"/>
        <v>01/1900</v>
      </c>
      <c r="R197" s="475">
        <f t="shared" si="17"/>
        <v>1</v>
      </c>
      <c r="S197" s="691"/>
      <c r="T197" s="691"/>
      <c r="U197" s="691"/>
      <c r="V197" s="691"/>
      <c r="W197" s="818"/>
      <c r="X197" s="818"/>
      <c r="Y197" s="818"/>
      <c r="Z197" s="818"/>
    </row>
    <row r="198" spans="1:26" ht="15">
      <c r="A198" s="537"/>
      <c r="B198" s="669"/>
      <c r="C198" s="537"/>
      <c r="D198" s="848" t="str">
        <f t="shared" si="15"/>
        <v>Caisse-01/1900</v>
      </c>
      <c r="E198" s="679"/>
      <c r="F198" s="680"/>
      <c r="G198" s="681"/>
      <c r="H198" s="933"/>
      <c r="I198" s="930"/>
      <c r="J198" s="930">
        <f t="shared" si="16"/>
        <v>0</v>
      </c>
      <c r="K198" s="930">
        <f t="shared" si="12"/>
        <v>0</v>
      </c>
      <c r="L198" s="705">
        <f t="shared" si="13"/>
        <v>0</v>
      </c>
      <c r="M198" s="537"/>
      <c r="N198" s="706">
        <f>+IF(A198="",0,IF(A198=Table!$A$5,L198,(IF(A198=Table!$A$3,0,IF(A198=Table!$A$4,L198,0)))))</f>
        <v>0</v>
      </c>
      <c r="O198" s="672"/>
      <c r="P198" s="707">
        <f>-IF(A198=Table!$A$5,I198,0)+IF(A198=Table!$A$5,H198,0)</f>
        <v>0</v>
      </c>
      <c r="Q198" s="539" t="str">
        <f t="shared" si="14"/>
        <v>01/1900</v>
      </c>
      <c r="R198" s="475">
        <f t="shared" si="17"/>
        <v>1</v>
      </c>
      <c r="S198" s="691"/>
      <c r="T198" s="691"/>
      <c r="U198" s="691"/>
      <c r="V198" s="691"/>
      <c r="W198" s="818"/>
      <c r="X198" s="818"/>
      <c r="Y198" s="818"/>
      <c r="Z198" s="818"/>
    </row>
    <row r="199" spans="1:26" ht="15">
      <c r="A199" s="537"/>
      <c r="B199" s="669"/>
      <c r="C199" s="537"/>
      <c r="D199" s="848" t="str">
        <f t="shared" si="15"/>
        <v>Caisse-01/1900</v>
      </c>
      <c r="E199" s="679"/>
      <c r="F199" s="680"/>
      <c r="G199" s="682"/>
      <c r="H199" s="933"/>
      <c r="I199" s="930"/>
      <c r="J199" s="930">
        <f t="shared" si="16"/>
        <v>0</v>
      </c>
      <c r="K199" s="930">
        <f t="shared" si="12"/>
        <v>0</v>
      </c>
      <c r="L199" s="705">
        <f t="shared" si="13"/>
        <v>0</v>
      </c>
      <c r="M199" s="537"/>
      <c r="N199" s="706">
        <f>+IF(A199="",0,IF(A199=Table!$A$5,L199,(IF(A199=Table!$A$3,0,IF(A199=Table!$A$4,L199,0)))))</f>
        <v>0</v>
      </c>
      <c r="O199" s="672"/>
      <c r="P199" s="707">
        <f>-IF(A199=Table!$A$5,I199,0)+IF(A199=Table!$A$5,H199,0)</f>
        <v>0</v>
      </c>
      <c r="Q199" s="539" t="str">
        <f t="shared" si="14"/>
        <v>01/1900</v>
      </c>
      <c r="R199" s="475">
        <f t="shared" si="17"/>
        <v>1</v>
      </c>
      <c r="S199" s="691"/>
      <c r="T199" s="691"/>
      <c r="U199" s="691"/>
      <c r="V199" s="691"/>
      <c r="W199" s="818"/>
      <c r="X199" s="818"/>
      <c r="Y199" s="818"/>
      <c r="Z199" s="818"/>
    </row>
    <row r="200" spans="1:26" ht="15">
      <c r="A200" s="537"/>
      <c r="B200" s="669"/>
      <c r="C200" s="537"/>
      <c r="D200" s="848" t="str">
        <f t="shared" si="15"/>
        <v>Caisse-01/1900</v>
      </c>
      <c r="E200" s="670"/>
      <c r="F200" s="680"/>
      <c r="G200" s="673"/>
      <c r="H200" s="933"/>
      <c r="I200" s="931"/>
      <c r="J200" s="930">
        <f t="shared" si="16"/>
        <v>0</v>
      </c>
      <c r="K200" s="930">
        <f t="shared" si="12"/>
        <v>0</v>
      </c>
      <c r="L200" s="705">
        <f t="shared" si="13"/>
        <v>0</v>
      </c>
      <c r="M200" s="537"/>
      <c r="N200" s="706">
        <f>+IF(A200="",0,IF(A200=Table!$A$5,L200,(IF(A200=Table!$A$3,0,IF(A200=Table!$A$4,L200,0)))))</f>
        <v>0</v>
      </c>
      <c r="O200" s="672"/>
      <c r="P200" s="707">
        <f>-IF(A200=Table!$A$5,I200,0)+IF(A200=Table!$A$5,H200,0)</f>
        <v>0</v>
      </c>
      <c r="Q200" s="539" t="str">
        <f t="shared" si="14"/>
        <v>01/1900</v>
      </c>
      <c r="R200" s="475">
        <f t="shared" si="17"/>
        <v>1</v>
      </c>
      <c r="S200" s="691"/>
      <c r="T200" s="691"/>
      <c r="U200" s="691"/>
      <c r="V200" s="691"/>
      <c r="W200" s="818"/>
      <c r="X200" s="818"/>
      <c r="Y200" s="818"/>
      <c r="Z200" s="818"/>
    </row>
    <row r="201" spans="1:26" ht="15">
      <c r="A201" s="537"/>
      <c r="B201" s="669"/>
      <c r="C201" s="537"/>
      <c r="D201" s="848" t="str">
        <f t="shared" si="15"/>
        <v>Caisse-01/1900</v>
      </c>
      <c r="E201" s="670"/>
      <c r="F201" s="680"/>
      <c r="G201" s="673"/>
      <c r="H201" s="933"/>
      <c r="I201" s="931"/>
      <c r="J201" s="930">
        <f t="shared" si="16"/>
        <v>0</v>
      </c>
      <c r="K201" s="930">
        <f t="shared" si="12"/>
        <v>0</v>
      </c>
      <c r="L201" s="705">
        <f t="shared" si="13"/>
        <v>0</v>
      </c>
      <c r="M201" s="537"/>
      <c r="N201" s="706">
        <f>+IF(A201="",0,IF(A201=Table!$A$5,L201,(IF(A201=Table!$A$3,0,IF(A201=Table!$A$4,L201,0)))))</f>
        <v>0</v>
      </c>
      <c r="O201" s="672"/>
      <c r="P201" s="707">
        <f>-IF(A201=Table!$A$5,I201,0)+IF(A201=Table!$A$5,H201,0)</f>
        <v>0</v>
      </c>
      <c r="Q201" s="539" t="str">
        <f t="shared" si="14"/>
        <v>01/1900</v>
      </c>
      <c r="R201" s="475">
        <f t="shared" si="17"/>
        <v>1</v>
      </c>
      <c r="S201" s="691"/>
      <c r="T201" s="691"/>
      <c r="U201" s="691"/>
      <c r="V201" s="691"/>
      <c r="W201" s="818"/>
      <c r="X201" s="818"/>
      <c r="Y201" s="818"/>
      <c r="Z201" s="818"/>
    </row>
    <row r="202" spans="1:26" ht="15">
      <c r="A202" s="537"/>
      <c r="B202" s="669"/>
      <c r="C202" s="537"/>
      <c r="D202" s="848" t="str">
        <f t="shared" si="15"/>
        <v>Caisse-01/1900</v>
      </c>
      <c r="E202" s="670"/>
      <c r="F202" s="680"/>
      <c r="G202" s="673"/>
      <c r="H202" s="933"/>
      <c r="I202" s="931"/>
      <c r="J202" s="930">
        <f t="shared" si="16"/>
        <v>0</v>
      </c>
      <c r="K202" s="930">
        <f t="shared" si="12"/>
        <v>0</v>
      </c>
      <c r="L202" s="705">
        <f t="shared" si="13"/>
        <v>0</v>
      </c>
      <c r="M202" s="537"/>
      <c r="N202" s="706">
        <f>+IF(A202="",0,IF(A202=Table!$A$5,L202,(IF(A202=Table!$A$3,0,IF(A202=Table!$A$4,L202,0)))))</f>
        <v>0</v>
      </c>
      <c r="O202" s="672"/>
      <c r="P202" s="707">
        <f>-IF(A202=Table!$A$5,I202,0)+IF(A202=Table!$A$5,H202,0)</f>
        <v>0</v>
      </c>
      <c r="Q202" s="539" t="str">
        <f t="shared" si="14"/>
        <v>01/1900</v>
      </c>
      <c r="R202" s="475">
        <f t="shared" si="17"/>
        <v>1</v>
      </c>
      <c r="S202" s="691"/>
      <c r="T202" s="691"/>
      <c r="U202" s="691"/>
      <c r="V202" s="691"/>
      <c r="W202" s="818"/>
      <c r="X202" s="818"/>
      <c r="Y202" s="818"/>
      <c r="Z202" s="818"/>
    </row>
    <row r="203" spans="1:26" ht="15">
      <c r="A203" s="537"/>
      <c r="B203" s="669"/>
      <c r="C203" s="537"/>
      <c r="D203" s="848" t="str">
        <f t="shared" si="15"/>
        <v>Caisse-01/1900</v>
      </c>
      <c r="E203" s="670"/>
      <c r="F203" s="680"/>
      <c r="G203" s="673"/>
      <c r="H203" s="933"/>
      <c r="I203" s="931"/>
      <c r="J203" s="930">
        <f t="shared" si="16"/>
        <v>0</v>
      </c>
      <c r="K203" s="930">
        <f t="shared" ref="K203:K266" si="18">+IFERROR((+INDEX($O$4:$Z$4,MATCH(Q203,$O$3:$Z$3,0))),0)</f>
        <v>0</v>
      </c>
      <c r="L203" s="705">
        <f t="shared" ref="L203:L266" si="19">IFERROR((H203/K203-I203/K203),0)</f>
        <v>0</v>
      </c>
      <c r="M203" s="537"/>
      <c r="N203" s="706">
        <f>+IF(A203="",0,IF(A203=Table!$A$5,L203,(IF(A203=Table!$A$3,0,IF(A203=Table!$A$4,L203,0)))))</f>
        <v>0</v>
      </c>
      <c r="O203" s="672"/>
      <c r="P203" s="707">
        <f>-IF(A203=Table!$A$5,I203,0)+IF(A203=Table!$A$5,H203,0)</f>
        <v>0</v>
      </c>
      <c r="Q203" s="539" t="str">
        <f t="shared" ref="Q203:Q266" si="20">+TEXT(B203,"mm/aaaa")</f>
        <v>01/1900</v>
      </c>
      <c r="R203" s="475">
        <f t="shared" si="17"/>
        <v>1</v>
      </c>
      <c r="S203" s="691"/>
      <c r="T203" s="691"/>
      <c r="U203" s="691"/>
      <c r="V203" s="691"/>
      <c r="W203" s="818"/>
      <c r="X203" s="818"/>
      <c r="Y203" s="818"/>
      <c r="Z203" s="818"/>
    </row>
    <row r="204" spans="1:26" ht="15">
      <c r="A204" s="537"/>
      <c r="B204" s="669"/>
      <c r="C204" s="537"/>
      <c r="D204" s="848" t="str">
        <f t="shared" ref="D204:D267" si="21">"Caisse-"&amp;Q204</f>
        <v>Caisse-01/1900</v>
      </c>
      <c r="E204" s="670"/>
      <c r="F204" s="680"/>
      <c r="G204" s="673"/>
      <c r="H204" s="933"/>
      <c r="I204" s="931"/>
      <c r="J204" s="930">
        <f t="shared" ref="J204:J267" si="22">+J203+H204-I204</f>
        <v>0</v>
      </c>
      <c r="K204" s="930">
        <f t="shared" si="18"/>
        <v>0</v>
      </c>
      <c r="L204" s="705">
        <f t="shared" si="19"/>
        <v>0</v>
      </c>
      <c r="M204" s="537"/>
      <c r="N204" s="706">
        <f>+IF(A204="",0,IF(A204=Table!$A$5,L204,(IF(A204=Table!$A$3,0,IF(A204=Table!$A$4,L204,0)))))</f>
        <v>0</v>
      </c>
      <c r="O204" s="672"/>
      <c r="P204" s="707">
        <f>-IF(A204=Table!$A$5,I204,0)+IF(A204=Table!$A$5,H204,0)</f>
        <v>0</v>
      </c>
      <c r="Q204" s="539" t="str">
        <f t="shared" si="20"/>
        <v>01/1900</v>
      </c>
      <c r="R204" s="475">
        <f t="shared" ref="R204:R267" si="23">ROUNDUP(MONTH(Q204)/3,0)</f>
        <v>1</v>
      </c>
      <c r="S204" s="691"/>
      <c r="T204" s="691"/>
      <c r="U204" s="691"/>
      <c r="V204" s="691"/>
      <c r="W204" s="818"/>
      <c r="X204" s="818"/>
      <c r="Y204" s="818"/>
      <c r="Z204" s="818"/>
    </row>
    <row r="205" spans="1:26" ht="15">
      <c r="A205" s="537"/>
      <c r="B205" s="669"/>
      <c r="C205" s="537"/>
      <c r="D205" s="848" t="str">
        <f t="shared" si="21"/>
        <v>Caisse-01/1900</v>
      </c>
      <c r="E205" s="670"/>
      <c r="F205" s="680"/>
      <c r="G205" s="673"/>
      <c r="H205" s="933"/>
      <c r="I205" s="931"/>
      <c r="J205" s="930">
        <f t="shared" si="22"/>
        <v>0</v>
      </c>
      <c r="K205" s="930">
        <f t="shared" si="18"/>
        <v>0</v>
      </c>
      <c r="L205" s="705">
        <f t="shared" si="19"/>
        <v>0</v>
      </c>
      <c r="M205" s="537"/>
      <c r="N205" s="706">
        <f>+IF(A205="",0,IF(A205=Table!$A$5,L205,(IF(A205=Table!$A$3,0,IF(A205=Table!$A$4,L205,0)))))</f>
        <v>0</v>
      </c>
      <c r="O205" s="672"/>
      <c r="P205" s="707">
        <f>-IF(A205=Table!$A$5,I205,0)+IF(A205=Table!$A$5,H205,0)</f>
        <v>0</v>
      </c>
      <c r="Q205" s="539" t="str">
        <f t="shared" si="20"/>
        <v>01/1900</v>
      </c>
      <c r="R205" s="475">
        <f t="shared" si="23"/>
        <v>1</v>
      </c>
      <c r="S205" s="691"/>
      <c r="T205" s="691"/>
      <c r="U205" s="691"/>
      <c r="V205" s="691"/>
      <c r="W205" s="818"/>
      <c r="X205" s="818"/>
      <c r="Y205" s="818"/>
      <c r="Z205" s="818"/>
    </row>
    <row r="206" spans="1:26" ht="15">
      <c r="A206" s="537"/>
      <c r="B206" s="669"/>
      <c r="C206" s="537"/>
      <c r="D206" s="848" t="str">
        <f t="shared" si="21"/>
        <v>Caisse-01/1900</v>
      </c>
      <c r="E206" s="679"/>
      <c r="F206" s="680"/>
      <c r="G206" s="681"/>
      <c r="H206" s="933"/>
      <c r="I206" s="930"/>
      <c r="J206" s="930">
        <f t="shared" si="22"/>
        <v>0</v>
      </c>
      <c r="K206" s="930">
        <f t="shared" si="18"/>
        <v>0</v>
      </c>
      <c r="L206" s="705">
        <f t="shared" si="19"/>
        <v>0</v>
      </c>
      <c r="M206" s="537"/>
      <c r="N206" s="706">
        <f>+IF(A206="",0,IF(A206=Table!$A$5,L206,(IF(A206=Table!$A$3,0,IF(A206=Table!$A$4,L206,0)))))</f>
        <v>0</v>
      </c>
      <c r="O206" s="672"/>
      <c r="P206" s="707">
        <f>-IF(A206=Table!$A$5,I206,0)+IF(A206=Table!$A$5,H206,0)</f>
        <v>0</v>
      </c>
      <c r="Q206" s="539" t="str">
        <f t="shared" si="20"/>
        <v>01/1900</v>
      </c>
      <c r="R206" s="475">
        <f t="shared" si="23"/>
        <v>1</v>
      </c>
      <c r="S206" s="691"/>
      <c r="T206" s="691"/>
      <c r="U206" s="691"/>
      <c r="V206" s="691"/>
      <c r="W206" s="818"/>
      <c r="X206" s="818"/>
      <c r="Y206" s="818"/>
      <c r="Z206" s="818"/>
    </row>
    <row r="207" spans="1:26" ht="15">
      <c r="A207" s="537"/>
      <c r="B207" s="669"/>
      <c r="C207" s="537"/>
      <c r="D207" s="848" t="str">
        <f t="shared" si="21"/>
        <v>Caisse-01/1900</v>
      </c>
      <c r="E207" s="679"/>
      <c r="F207" s="680"/>
      <c r="G207" s="681"/>
      <c r="H207" s="933"/>
      <c r="I207" s="930"/>
      <c r="J207" s="930">
        <f t="shared" si="22"/>
        <v>0</v>
      </c>
      <c r="K207" s="930">
        <f t="shared" si="18"/>
        <v>0</v>
      </c>
      <c r="L207" s="705">
        <f t="shared" si="19"/>
        <v>0</v>
      </c>
      <c r="M207" s="537"/>
      <c r="N207" s="706">
        <f>+IF(A207="",0,IF(A207=Table!$A$5,L207,(IF(A207=Table!$A$3,0,IF(A207=Table!$A$4,L207,0)))))</f>
        <v>0</v>
      </c>
      <c r="O207" s="672"/>
      <c r="P207" s="707">
        <f>-IF(A207=Table!$A$5,I207,0)+IF(A207=Table!$A$5,H207,0)</f>
        <v>0</v>
      </c>
      <c r="Q207" s="539" t="str">
        <f t="shared" si="20"/>
        <v>01/1900</v>
      </c>
      <c r="R207" s="475">
        <f t="shared" si="23"/>
        <v>1</v>
      </c>
      <c r="S207" s="691"/>
      <c r="T207" s="691"/>
      <c r="U207" s="691"/>
      <c r="V207" s="691"/>
      <c r="W207" s="818"/>
      <c r="X207" s="818"/>
      <c r="Y207" s="818"/>
      <c r="Z207" s="818"/>
    </row>
    <row r="208" spans="1:26" ht="15">
      <c r="A208" s="537"/>
      <c r="B208" s="669"/>
      <c r="C208" s="537"/>
      <c r="D208" s="848" t="str">
        <f t="shared" si="21"/>
        <v>Caisse-01/1900</v>
      </c>
      <c r="E208" s="679"/>
      <c r="F208" s="680"/>
      <c r="G208" s="682"/>
      <c r="H208" s="933"/>
      <c r="I208" s="930"/>
      <c r="J208" s="930">
        <f t="shared" si="22"/>
        <v>0</v>
      </c>
      <c r="K208" s="930">
        <f t="shared" si="18"/>
        <v>0</v>
      </c>
      <c r="L208" s="705">
        <f t="shared" si="19"/>
        <v>0</v>
      </c>
      <c r="M208" s="537"/>
      <c r="N208" s="706">
        <f>+IF(A208="",0,IF(A208=Table!$A$5,L208,(IF(A208=Table!$A$3,0,IF(A208=Table!$A$4,L208,0)))))</f>
        <v>0</v>
      </c>
      <c r="O208" s="672"/>
      <c r="P208" s="707">
        <f>-IF(A208=Table!$A$5,I208,0)+IF(A208=Table!$A$5,H208,0)</f>
        <v>0</v>
      </c>
      <c r="Q208" s="539" t="str">
        <f t="shared" si="20"/>
        <v>01/1900</v>
      </c>
      <c r="R208" s="475">
        <f t="shared" si="23"/>
        <v>1</v>
      </c>
      <c r="S208" s="691"/>
      <c r="T208" s="691"/>
      <c r="U208" s="691"/>
      <c r="V208" s="691"/>
      <c r="W208" s="818"/>
      <c r="X208" s="818"/>
      <c r="Y208" s="818"/>
      <c r="Z208" s="818"/>
    </row>
    <row r="209" spans="1:26" ht="15">
      <c r="A209" s="537"/>
      <c r="B209" s="669"/>
      <c r="C209" s="537"/>
      <c r="D209" s="848" t="str">
        <f t="shared" si="21"/>
        <v>Caisse-01/1900</v>
      </c>
      <c r="E209" s="679"/>
      <c r="F209" s="680"/>
      <c r="G209" s="682"/>
      <c r="H209" s="933"/>
      <c r="I209" s="930"/>
      <c r="J209" s="930">
        <f t="shared" si="22"/>
        <v>0</v>
      </c>
      <c r="K209" s="930">
        <f t="shared" si="18"/>
        <v>0</v>
      </c>
      <c r="L209" s="705">
        <f t="shared" si="19"/>
        <v>0</v>
      </c>
      <c r="M209" s="537"/>
      <c r="N209" s="706">
        <f>+IF(A209="",0,IF(A209=Table!$A$5,L209,(IF(A209=Table!$A$3,0,IF(A209=Table!$A$4,L209,0)))))</f>
        <v>0</v>
      </c>
      <c r="O209" s="672"/>
      <c r="P209" s="707">
        <f>-IF(A209=Table!$A$5,I209,0)+IF(A209=Table!$A$5,H209,0)</f>
        <v>0</v>
      </c>
      <c r="Q209" s="539" t="str">
        <f t="shared" si="20"/>
        <v>01/1900</v>
      </c>
      <c r="R209" s="475">
        <f t="shared" si="23"/>
        <v>1</v>
      </c>
      <c r="S209" s="691"/>
      <c r="T209" s="691"/>
      <c r="U209" s="691"/>
      <c r="V209" s="691"/>
      <c r="W209" s="818"/>
      <c r="X209" s="818"/>
      <c r="Y209" s="818"/>
      <c r="Z209" s="818"/>
    </row>
    <row r="210" spans="1:26" ht="15">
      <c r="A210" s="537"/>
      <c r="B210" s="669"/>
      <c r="C210" s="537"/>
      <c r="D210" s="848" t="str">
        <f t="shared" si="21"/>
        <v>Caisse-01/1900</v>
      </c>
      <c r="E210" s="679"/>
      <c r="F210" s="680"/>
      <c r="G210" s="682"/>
      <c r="H210" s="933"/>
      <c r="I210" s="930"/>
      <c r="J210" s="930">
        <f t="shared" si="22"/>
        <v>0</v>
      </c>
      <c r="K210" s="930">
        <f t="shared" si="18"/>
        <v>0</v>
      </c>
      <c r="L210" s="705">
        <f t="shared" si="19"/>
        <v>0</v>
      </c>
      <c r="M210" s="537"/>
      <c r="N210" s="706">
        <f>+IF(A210="",0,IF(A210=Table!$A$5,L210,(IF(A210=Table!$A$3,0,IF(A210=Table!$A$4,L210,0)))))</f>
        <v>0</v>
      </c>
      <c r="O210" s="672"/>
      <c r="P210" s="707">
        <f>-IF(A210=Table!$A$5,I210,0)+IF(A210=Table!$A$5,H210,0)</f>
        <v>0</v>
      </c>
      <c r="Q210" s="539" t="str">
        <f t="shared" si="20"/>
        <v>01/1900</v>
      </c>
      <c r="R210" s="475">
        <f t="shared" si="23"/>
        <v>1</v>
      </c>
      <c r="S210" s="691"/>
      <c r="T210" s="691"/>
      <c r="U210" s="691"/>
      <c r="V210" s="691"/>
      <c r="W210" s="818"/>
      <c r="X210" s="818"/>
      <c r="Y210" s="818"/>
      <c r="Z210" s="818"/>
    </row>
    <row r="211" spans="1:26" ht="15">
      <c r="A211" s="537"/>
      <c r="B211" s="669"/>
      <c r="C211" s="537"/>
      <c r="D211" s="848" t="str">
        <f t="shared" si="21"/>
        <v>Caisse-01/1900</v>
      </c>
      <c r="E211" s="679"/>
      <c r="F211" s="680"/>
      <c r="G211" s="682"/>
      <c r="H211" s="933"/>
      <c r="I211" s="930"/>
      <c r="J211" s="930">
        <f t="shared" si="22"/>
        <v>0</v>
      </c>
      <c r="K211" s="930">
        <f t="shared" si="18"/>
        <v>0</v>
      </c>
      <c r="L211" s="705">
        <f t="shared" si="19"/>
        <v>0</v>
      </c>
      <c r="M211" s="537"/>
      <c r="N211" s="706">
        <f>+IF(A211="",0,IF(A211=Table!$A$5,L211,(IF(A211=Table!$A$3,0,IF(A211=Table!$A$4,L211,0)))))</f>
        <v>0</v>
      </c>
      <c r="O211" s="672"/>
      <c r="P211" s="707">
        <f>-IF(A211=Table!$A$5,I211,0)+IF(A211=Table!$A$5,H211,0)</f>
        <v>0</v>
      </c>
      <c r="Q211" s="539" t="str">
        <f t="shared" si="20"/>
        <v>01/1900</v>
      </c>
      <c r="R211" s="475">
        <f t="shared" si="23"/>
        <v>1</v>
      </c>
      <c r="S211" s="691"/>
      <c r="T211" s="691"/>
      <c r="U211" s="691"/>
      <c r="V211" s="691"/>
      <c r="W211" s="818"/>
      <c r="X211" s="818"/>
      <c r="Y211" s="818"/>
      <c r="Z211" s="818"/>
    </row>
    <row r="212" spans="1:26" ht="15">
      <c r="A212" s="537"/>
      <c r="B212" s="669"/>
      <c r="C212" s="537"/>
      <c r="D212" s="848" t="str">
        <f t="shared" si="21"/>
        <v>Caisse-01/1900</v>
      </c>
      <c r="E212" s="679"/>
      <c r="F212" s="673"/>
      <c r="G212" s="540"/>
      <c r="H212" s="930"/>
      <c r="I212" s="930"/>
      <c r="J212" s="930">
        <f t="shared" si="22"/>
        <v>0</v>
      </c>
      <c r="K212" s="930">
        <f t="shared" si="18"/>
        <v>0</v>
      </c>
      <c r="L212" s="705">
        <f t="shared" si="19"/>
        <v>0</v>
      </c>
      <c r="M212" s="537"/>
      <c r="N212" s="706">
        <f>+IF(A212="",0,IF(A212=Table!$A$5,L212,(IF(A212=Table!$A$3,0,IF(A212=Table!$A$4,L212,0)))))</f>
        <v>0</v>
      </c>
      <c r="O212" s="672"/>
      <c r="P212" s="707">
        <f>-IF(A212=Table!$A$5,I212,0)+IF(A212=Table!$A$5,H212,0)</f>
        <v>0</v>
      </c>
      <c r="Q212" s="539" t="str">
        <f t="shared" si="20"/>
        <v>01/1900</v>
      </c>
      <c r="R212" s="475">
        <f t="shared" si="23"/>
        <v>1</v>
      </c>
      <c r="S212" s="691"/>
      <c r="T212" s="691"/>
      <c r="U212" s="691"/>
      <c r="V212" s="691"/>
      <c r="W212" s="818"/>
      <c r="X212" s="818"/>
      <c r="Y212" s="818"/>
      <c r="Z212" s="818"/>
    </row>
    <row r="213" spans="1:26" ht="15">
      <c r="A213" s="537"/>
      <c r="B213" s="669"/>
      <c r="C213" s="537"/>
      <c r="D213" s="848" t="str">
        <f t="shared" si="21"/>
        <v>Caisse-01/1900</v>
      </c>
      <c r="E213" s="679"/>
      <c r="F213" s="673"/>
      <c r="G213" s="540"/>
      <c r="H213" s="930"/>
      <c r="I213" s="930"/>
      <c r="J213" s="930">
        <f t="shared" si="22"/>
        <v>0</v>
      </c>
      <c r="K213" s="930">
        <f t="shared" si="18"/>
        <v>0</v>
      </c>
      <c r="L213" s="705">
        <f t="shared" si="19"/>
        <v>0</v>
      </c>
      <c r="M213" s="537"/>
      <c r="N213" s="706">
        <f>+IF(A213="",0,IF(A213=Table!$A$5,L213,(IF(A213=Table!$A$3,0,IF(A213=Table!$A$4,L213,0)))))</f>
        <v>0</v>
      </c>
      <c r="O213" s="672"/>
      <c r="P213" s="707">
        <f>-IF(A213=Table!$A$5,I213,0)+IF(A213=Table!$A$5,H213,0)</f>
        <v>0</v>
      </c>
      <c r="Q213" s="539" t="str">
        <f t="shared" si="20"/>
        <v>01/1900</v>
      </c>
      <c r="R213" s="475">
        <f t="shared" si="23"/>
        <v>1</v>
      </c>
      <c r="S213" s="691"/>
      <c r="T213" s="691"/>
      <c r="U213" s="691"/>
      <c r="V213" s="691"/>
      <c r="W213" s="818"/>
      <c r="X213" s="818"/>
      <c r="Y213" s="818"/>
      <c r="Z213" s="818"/>
    </row>
    <row r="214" spans="1:26" ht="15">
      <c r="A214" s="537"/>
      <c r="B214" s="669"/>
      <c r="C214" s="537"/>
      <c r="D214" s="848" t="str">
        <f t="shared" si="21"/>
        <v>Caisse-01/1900</v>
      </c>
      <c r="E214" s="679"/>
      <c r="F214" s="673"/>
      <c r="G214" s="540"/>
      <c r="H214" s="930"/>
      <c r="I214" s="930"/>
      <c r="J214" s="930">
        <f t="shared" si="22"/>
        <v>0</v>
      </c>
      <c r="K214" s="930">
        <f t="shared" si="18"/>
        <v>0</v>
      </c>
      <c r="L214" s="705">
        <f t="shared" si="19"/>
        <v>0</v>
      </c>
      <c r="M214" s="537"/>
      <c r="N214" s="706">
        <f>+IF(A214="",0,IF(A214=Table!$A$5,L214,(IF(A214=Table!$A$3,0,IF(A214=Table!$A$4,L214,0)))))</f>
        <v>0</v>
      </c>
      <c r="O214" s="672"/>
      <c r="P214" s="707">
        <f>-IF(A214=Table!$A$5,I214,0)+IF(A214=Table!$A$5,H214,0)</f>
        <v>0</v>
      </c>
      <c r="Q214" s="539" t="str">
        <f t="shared" si="20"/>
        <v>01/1900</v>
      </c>
      <c r="R214" s="475">
        <f t="shared" si="23"/>
        <v>1</v>
      </c>
      <c r="S214" s="691"/>
      <c r="T214" s="691"/>
      <c r="U214" s="691"/>
      <c r="V214" s="691"/>
      <c r="W214" s="818"/>
      <c r="X214" s="818"/>
      <c r="Y214" s="818"/>
      <c r="Z214" s="818"/>
    </row>
    <row r="215" spans="1:26" ht="15">
      <c r="A215" s="537"/>
      <c r="B215" s="669"/>
      <c r="C215" s="537"/>
      <c r="D215" s="848" t="str">
        <f t="shared" si="21"/>
        <v>Caisse-01/1900</v>
      </c>
      <c r="E215" s="673"/>
      <c r="F215" s="673"/>
      <c r="G215" s="540"/>
      <c r="H215" s="932"/>
      <c r="I215" s="930"/>
      <c r="J215" s="930">
        <f t="shared" si="22"/>
        <v>0</v>
      </c>
      <c r="K215" s="930">
        <f t="shared" si="18"/>
        <v>0</v>
      </c>
      <c r="L215" s="705">
        <f t="shared" si="19"/>
        <v>0</v>
      </c>
      <c r="M215" s="537"/>
      <c r="N215" s="706">
        <f>+IF(A215="",0,IF(A215=Table!$A$5,L215,(IF(A215=Table!$A$3,0,IF(A215=Table!$A$4,L215,0)))))</f>
        <v>0</v>
      </c>
      <c r="O215" s="672"/>
      <c r="P215" s="707">
        <f>-IF(A215=Table!$A$5,I215,0)+IF(A215=Table!$A$5,H215,0)</f>
        <v>0</v>
      </c>
      <c r="Q215" s="539" t="str">
        <f t="shared" si="20"/>
        <v>01/1900</v>
      </c>
      <c r="R215" s="475">
        <f t="shared" si="23"/>
        <v>1</v>
      </c>
      <c r="S215" s="691"/>
      <c r="T215" s="691"/>
      <c r="U215" s="691"/>
      <c r="V215" s="691"/>
      <c r="W215" s="818"/>
      <c r="X215" s="818"/>
      <c r="Y215" s="818"/>
      <c r="Z215" s="818"/>
    </row>
    <row r="216" spans="1:26" ht="15">
      <c r="A216" s="537"/>
      <c r="B216" s="669"/>
      <c r="C216" s="537"/>
      <c r="D216" s="848" t="str">
        <f t="shared" si="21"/>
        <v>Caisse-01/1900</v>
      </c>
      <c r="E216" s="673"/>
      <c r="F216" s="673"/>
      <c r="G216" s="540"/>
      <c r="H216" s="932"/>
      <c r="I216" s="930"/>
      <c r="J216" s="930">
        <f t="shared" si="22"/>
        <v>0</v>
      </c>
      <c r="K216" s="930">
        <f t="shared" si="18"/>
        <v>0</v>
      </c>
      <c r="L216" s="705">
        <f t="shared" si="19"/>
        <v>0</v>
      </c>
      <c r="M216" s="537"/>
      <c r="N216" s="706">
        <f>+IF(A216="",0,IF(A216=Table!$A$5,L216,(IF(A216=Table!$A$3,0,IF(A216=Table!$A$4,L216,0)))))</f>
        <v>0</v>
      </c>
      <c r="O216" s="672"/>
      <c r="P216" s="707">
        <f>-IF(A216=Table!$A$5,I216,0)+IF(A216=Table!$A$5,H216,0)</f>
        <v>0</v>
      </c>
      <c r="Q216" s="539" t="str">
        <f t="shared" si="20"/>
        <v>01/1900</v>
      </c>
      <c r="R216" s="475">
        <f t="shared" si="23"/>
        <v>1</v>
      </c>
      <c r="S216" s="691"/>
      <c r="T216" s="691"/>
      <c r="U216" s="691"/>
      <c r="V216" s="691"/>
      <c r="W216" s="818"/>
      <c r="X216" s="818"/>
      <c r="Y216" s="818"/>
      <c r="Z216" s="818"/>
    </row>
    <row r="217" spans="1:26" ht="15">
      <c r="A217" s="537"/>
      <c r="B217" s="669"/>
      <c r="C217" s="537"/>
      <c r="D217" s="848" t="str">
        <f t="shared" si="21"/>
        <v>Caisse-01/1900</v>
      </c>
      <c r="E217" s="673"/>
      <c r="F217" s="673"/>
      <c r="G217" s="540"/>
      <c r="H217" s="932"/>
      <c r="I217" s="930"/>
      <c r="J217" s="930">
        <f t="shared" si="22"/>
        <v>0</v>
      </c>
      <c r="K217" s="930">
        <f t="shared" si="18"/>
        <v>0</v>
      </c>
      <c r="L217" s="705">
        <f t="shared" si="19"/>
        <v>0</v>
      </c>
      <c r="M217" s="537"/>
      <c r="N217" s="706">
        <f>+IF(A217="",0,IF(A217=Table!$A$5,L217,(IF(A217=Table!$A$3,0,IF(A217=Table!$A$4,L217,0)))))</f>
        <v>0</v>
      </c>
      <c r="O217" s="672"/>
      <c r="P217" s="707">
        <f>-IF(A217=Table!$A$5,I217,0)+IF(A217=Table!$A$5,H217,0)</f>
        <v>0</v>
      </c>
      <c r="Q217" s="539" t="str">
        <f t="shared" si="20"/>
        <v>01/1900</v>
      </c>
      <c r="R217" s="475">
        <f t="shared" si="23"/>
        <v>1</v>
      </c>
      <c r="S217" s="691"/>
      <c r="T217" s="691"/>
      <c r="U217" s="691"/>
      <c r="V217" s="691"/>
      <c r="W217" s="818"/>
      <c r="X217" s="818"/>
      <c r="Y217" s="818"/>
      <c r="Z217" s="818"/>
    </row>
    <row r="218" spans="1:26" ht="15">
      <c r="A218" s="537"/>
      <c r="B218" s="669"/>
      <c r="C218" s="537"/>
      <c r="D218" s="848" t="str">
        <f t="shared" si="21"/>
        <v>Caisse-01/1900</v>
      </c>
      <c r="E218" s="692"/>
      <c r="F218" s="671"/>
      <c r="G218" s="540"/>
      <c r="H218" s="933"/>
      <c r="I218" s="930"/>
      <c r="J218" s="930">
        <f t="shared" si="22"/>
        <v>0</v>
      </c>
      <c r="K218" s="930">
        <f t="shared" si="18"/>
        <v>0</v>
      </c>
      <c r="L218" s="705">
        <f t="shared" si="19"/>
        <v>0</v>
      </c>
      <c r="M218" s="537"/>
      <c r="N218" s="706">
        <f>+IF(A218="",0,IF(A218=Table!$A$5,L218,(IF(A218=Table!$A$3,0,IF(A218=Table!$A$4,L218,0)))))</f>
        <v>0</v>
      </c>
      <c r="O218" s="672"/>
      <c r="P218" s="707">
        <f>-IF(A218=Table!$A$5,I218,0)+IF(A218=Table!$A$5,H218,0)</f>
        <v>0</v>
      </c>
      <c r="Q218" s="539" t="str">
        <f t="shared" si="20"/>
        <v>01/1900</v>
      </c>
      <c r="R218" s="475">
        <f t="shared" si="23"/>
        <v>1</v>
      </c>
      <c r="S218" s="691"/>
      <c r="T218" s="691"/>
      <c r="U218" s="691"/>
      <c r="V218" s="691"/>
      <c r="W218" s="818"/>
      <c r="X218" s="818"/>
      <c r="Y218" s="818"/>
      <c r="Z218" s="818"/>
    </row>
    <row r="219" spans="1:26" ht="15">
      <c r="A219" s="537"/>
      <c r="B219" s="669"/>
      <c r="C219" s="537"/>
      <c r="D219" s="848" t="str">
        <f t="shared" si="21"/>
        <v>Caisse-01/1900</v>
      </c>
      <c r="E219" s="541"/>
      <c r="F219" s="680"/>
      <c r="G219" s="540"/>
      <c r="H219" s="930"/>
      <c r="I219" s="930"/>
      <c r="J219" s="930">
        <f t="shared" si="22"/>
        <v>0</v>
      </c>
      <c r="K219" s="930">
        <f t="shared" si="18"/>
        <v>0</v>
      </c>
      <c r="L219" s="705">
        <f t="shared" si="19"/>
        <v>0</v>
      </c>
      <c r="M219" s="537"/>
      <c r="N219" s="706">
        <f>+IF(A219="",0,IF(A219=Table!$A$5,L219,(IF(A219=Table!$A$3,0,IF(A219=Table!$A$4,L219,0)))))</f>
        <v>0</v>
      </c>
      <c r="O219" s="672"/>
      <c r="P219" s="707">
        <f>-IF(A219=Table!$A$5,I219,0)+IF(A219=Table!$A$5,H219,0)</f>
        <v>0</v>
      </c>
      <c r="Q219" s="539" t="str">
        <f t="shared" si="20"/>
        <v>01/1900</v>
      </c>
      <c r="R219" s="475">
        <f t="shared" si="23"/>
        <v>1</v>
      </c>
      <c r="S219" s="691"/>
      <c r="T219" s="691"/>
      <c r="U219" s="691"/>
      <c r="V219" s="691"/>
      <c r="W219" s="818"/>
      <c r="X219" s="818"/>
      <c r="Y219" s="818"/>
      <c r="Z219" s="818"/>
    </row>
    <row r="220" spans="1:26" ht="15">
      <c r="A220" s="537"/>
      <c r="B220" s="669"/>
      <c r="C220" s="537"/>
      <c r="D220" s="848" t="str">
        <f t="shared" si="21"/>
        <v>Caisse-01/1900</v>
      </c>
      <c r="E220" s="541"/>
      <c r="F220" s="680"/>
      <c r="G220" s="540"/>
      <c r="H220" s="930"/>
      <c r="I220" s="930"/>
      <c r="J220" s="930">
        <f t="shared" si="22"/>
        <v>0</v>
      </c>
      <c r="K220" s="930">
        <f t="shared" si="18"/>
        <v>0</v>
      </c>
      <c r="L220" s="705">
        <f t="shared" si="19"/>
        <v>0</v>
      </c>
      <c r="M220" s="537"/>
      <c r="N220" s="706">
        <f>+IF(A220="",0,IF(A220=Table!$A$5,L220,(IF(A220=Table!$A$3,0,IF(A220=Table!$A$4,L220,0)))))</f>
        <v>0</v>
      </c>
      <c r="O220" s="672"/>
      <c r="P220" s="707">
        <f>-IF(A220=Table!$A$5,I220,0)+IF(A220=Table!$A$5,H220,0)</f>
        <v>0</v>
      </c>
      <c r="Q220" s="539" t="str">
        <f t="shared" si="20"/>
        <v>01/1900</v>
      </c>
      <c r="R220" s="475">
        <f t="shared" si="23"/>
        <v>1</v>
      </c>
      <c r="S220" s="691"/>
      <c r="T220" s="691"/>
      <c r="U220" s="691"/>
      <c r="V220" s="691"/>
      <c r="W220" s="818"/>
      <c r="X220" s="818"/>
      <c r="Y220" s="818"/>
      <c r="Z220" s="818"/>
    </row>
    <row r="221" spans="1:26" ht="15">
      <c r="A221" s="537"/>
      <c r="B221" s="669"/>
      <c r="C221" s="537"/>
      <c r="D221" s="848" t="str">
        <f t="shared" si="21"/>
        <v>Caisse-01/1900</v>
      </c>
      <c r="E221" s="541"/>
      <c r="F221" s="680"/>
      <c r="G221" s="540"/>
      <c r="H221" s="930"/>
      <c r="I221" s="930"/>
      <c r="J221" s="930">
        <f t="shared" si="22"/>
        <v>0</v>
      </c>
      <c r="K221" s="930">
        <f t="shared" si="18"/>
        <v>0</v>
      </c>
      <c r="L221" s="705">
        <f t="shared" si="19"/>
        <v>0</v>
      </c>
      <c r="M221" s="537"/>
      <c r="N221" s="706">
        <f>+IF(A221="",0,IF(A221=Table!$A$5,L221,(IF(A221=Table!$A$3,0,IF(A221=Table!$A$4,L221,0)))))</f>
        <v>0</v>
      </c>
      <c r="O221" s="672"/>
      <c r="P221" s="707">
        <f>-IF(A221=Table!$A$5,I221,0)+IF(A221=Table!$A$5,H221,0)</f>
        <v>0</v>
      </c>
      <c r="Q221" s="539" t="str">
        <f t="shared" si="20"/>
        <v>01/1900</v>
      </c>
      <c r="R221" s="475">
        <f t="shared" si="23"/>
        <v>1</v>
      </c>
      <c r="S221" s="691"/>
      <c r="T221" s="691"/>
      <c r="U221" s="691"/>
      <c r="V221" s="691"/>
      <c r="W221" s="818"/>
      <c r="X221" s="818"/>
      <c r="Y221" s="818"/>
      <c r="Z221" s="818"/>
    </row>
    <row r="222" spans="1:26" ht="15">
      <c r="A222" s="537"/>
      <c r="B222" s="669"/>
      <c r="C222" s="537"/>
      <c r="D222" s="848" t="str">
        <f t="shared" si="21"/>
        <v>Caisse-01/1900</v>
      </c>
      <c r="E222" s="541"/>
      <c r="F222" s="680"/>
      <c r="G222" s="540"/>
      <c r="H222" s="930"/>
      <c r="I222" s="930"/>
      <c r="J222" s="930">
        <f t="shared" si="22"/>
        <v>0</v>
      </c>
      <c r="K222" s="930">
        <f t="shared" si="18"/>
        <v>0</v>
      </c>
      <c r="L222" s="705">
        <f t="shared" si="19"/>
        <v>0</v>
      </c>
      <c r="M222" s="537"/>
      <c r="N222" s="706">
        <f>+IF(A222="",0,IF(A222=Table!$A$5,L222,(IF(A222=Table!$A$3,0,IF(A222=Table!$A$4,L222,0)))))</f>
        <v>0</v>
      </c>
      <c r="O222" s="672"/>
      <c r="P222" s="707">
        <f>-IF(A222=Table!$A$5,I222,0)+IF(A222=Table!$A$5,H222,0)</f>
        <v>0</v>
      </c>
      <c r="Q222" s="539" t="str">
        <f t="shared" si="20"/>
        <v>01/1900</v>
      </c>
      <c r="R222" s="475">
        <f t="shared" si="23"/>
        <v>1</v>
      </c>
      <c r="S222" s="691"/>
      <c r="T222" s="691"/>
      <c r="U222" s="691"/>
      <c r="V222" s="691"/>
      <c r="W222" s="818"/>
      <c r="X222" s="818"/>
      <c r="Y222" s="818"/>
      <c r="Z222" s="818"/>
    </row>
    <row r="223" spans="1:26" ht="15">
      <c r="A223" s="537"/>
      <c r="B223" s="669"/>
      <c r="C223" s="537"/>
      <c r="D223" s="848" t="str">
        <f t="shared" si="21"/>
        <v>Caisse-01/1900</v>
      </c>
      <c r="E223" s="679"/>
      <c r="F223" s="677"/>
      <c r="G223" s="540"/>
      <c r="H223" s="930"/>
      <c r="I223" s="932"/>
      <c r="J223" s="930">
        <f t="shared" si="22"/>
        <v>0</v>
      </c>
      <c r="K223" s="930">
        <f t="shared" si="18"/>
        <v>0</v>
      </c>
      <c r="L223" s="705">
        <f t="shared" si="19"/>
        <v>0</v>
      </c>
      <c r="M223" s="537"/>
      <c r="N223" s="706">
        <f>+IF(A223="",0,IF(A223=Table!$A$5,L223,(IF(A223=Table!$A$3,0,IF(A223=Table!$A$4,L223,0)))))</f>
        <v>0</v>
      </c>
      <c r="O223" s="672"/>
      <c r="P223" s="707">
        <f>-IF(A223=Table!$A$5,I223,0)+IF(A223=Table!$A$5,H223,0)</f>
        <v>0</v>
      </c>
      <c r="Q223" s="539" t="str">
        <f t="shared" si="20"/>
        <v>01/1900</v>
      </c>
      <c r="R223" s="475">
        <f t="shared" si="23"/>
        <v>1</v>
      </c>
      <c r="S223" s="691"/>
      <c r="T223" s="691"/>
      <c r="U223" s="691"/>
      <c r="V223" s="691"/>
      <c r="W223" s="818"/>
      <c r="X223" s="818"/>
      <c r="Y223" s="818"/>
      <c r="Z223" s="818"/>
    </row>
    <row r="224" spans="1:26" ht="15">
      <c r="A224" s="537"/>
      <c r="B224" s="669"/>
      <c r="C224" s="537"/>
      <c r="D224" s="848" t="str">
        <f t="shared" si="21"/>
        <v>Caisse-01/1900</v>
      </c>
      <c r="E224" s="678"/>
      <c r="F224" s="671"/>
      <c r="G224" s="540"/>
      <c r="H224" s="932"/>
      <c r="I224" s="930"/>
      <c r="J224" s="930">
        <f t="shared" si="22"/>
        <v>0</v>
      </c>
      <c r="K224" s="930">
        <f t="shared" si="18"/>
        <v>0</v>
      </c>
      <c r="L224" s="705">
        <f t="shared" si="19"/>
        <v>0</v>
      </c>
      <c r="M224" s="537"/>
      <c r="N224" s="706">
        <f>+IF(A224="",0,IF(A224=Table!$A$5,L224,(IF(A224=Table!$A$3,0,IF(A224=Table!$A$4,L224,0)))))</f>
        <v>0</v>
      </c>
      <c r="O224" s="672"/>
      <c r="P224" s="707">
        <f>-IF(A224=Table!$A$5,I224,0)+IF(A224=Table!$A$5,H224,0)</f>
        <v>0</v>
      </c>
      <c r="Q224" s="539" t="str">
        <f t="shared" si="20"/>
        <v>01/1900</v>
      </c>
      <c r="R224" s="475">
        <f t="shared" si="23"/>
        <v>1</v>
      </c>
      <c r="S224" s="691"/>
      <c r="T224" s="691"/>
      <c r="U224" s="691"/>
      <c r="V224" s="691"/>
      <c r="W224" s="818"/>
      <c r="X224" s="818"/>
      <c r="Y224" s="818"/>
      <c r="Z224" s="818"/>
    </row>
    <row r="225" spans="1:26" ht="15">
      <c r="A225" s="537"/>
      <c r="B225" s="669"/>
      <c r="C225" s="537"/>
      <c r="D225" s="848" t="str">
        <f t="shared" si="21"/>
        <v>Caisse-01/1900</v>
      </c>
      <c r="E225" s="677"/>
      <c r="F225" s="677"/>
      <c r="G225" s="540"/>
      <c r="H225" s="932"/>
      <c r="I225" s="930"/>
      <c r="J225" s="930">
        <f t="shared" si="22"/>
        <v>0</v>
      </c>
      <c r="K225" s="930">
        <f t="shared" si="18"/>
        <v>0</v>
      </c>
      <c r="L225" s="705">
        <f t="shared" si="19"/>
        <v>0</v>
      </c>
      <c r="M225" s="537"/>
      <c r="N225" s="706">
        <f>+IF(A225="",0,IF(A225=Table!$A$5,L225,(IF(A225=Table!$A$3,0,IF(A225=Table!$A$4,L225,0)))))</f>
        <v>0</v>
      </c>
      <c r="O225" s="672"/>
      <c r="P225" s="707">
        <f>-IF(A225=Table!$A$5,I225,0)+IF(A225=Table!$A$5,H225,0)</f>
        <v>0</v>
      </c>
      <c r="Q225" s="539" t="str">
        <f t="shared" si="20"/>
        <v>01/1900</v>
      </c>
      <c r="R225" s="475">
        <f t="shared" si="23"/>
        <v>1</v>
      </c>
      <c r="S225" s="691"/>
      <c r="T225" s="691"/>
      <c r="U225" s="691"/>
      <c r="V225" s="691"/>
      <c r="W225" s="818"/>
      <c r="X225" s="818"/>
      <c r="Y225" s="818"/>
      <c r="Z225" s="818"/>
    </row>
    <row r="226" spans="1:26" ht="15">
      <c r="A226" s="537"/>
      <c r="B226" s="669"/>
      <c r="C226" s="537"/>
      <c r="D226" s="848" t="str">
        <f t="shared" si="21"/>
        <v>Caisse-01/1900</v>
      </c>
      <c r="E226" s="541"/>
      <c r="F226" s="680"/>
      <c r="G226" s="540"/>
      <c r="H226" s="930"/>
      <c r="I226" s="930"/>
      <c r="J226" s="930">
        <f t="shared" si="22"/>
        <v>0</v>
      </c>
      <c r="K226" s="930">
        <f t="shared" si="18"/>
        <v>0</v>
      </c>
      <c r="L226" s="705">
        <f t="shared" si="19"/>
        <v>0</v>
      </c>
      <c r="M226" s="537"/>
      <c r="N226" s="706">
        <f>+IF(A226="",0,IF(A226=Table!$A$5,L226,(IF(A226=Table!$A$3,0,IF(A226=Table!$A$4,L226,0)))))</f>
        <v>0</v>
      </c>
      <c r="O226" s="672"/>
      <c r="P226" s="707">
        <f>-IF(A226=Table!$A$5,I226,0)+IF(A226=Table!$A$5,H226,0)</f>
        <v>0</v>
      </c>
      <c r="Q226" s="539" t="str">
        <f t="shared" si="20"/>
        <v>01/1900</v>
      </c>
      <c r="R226" s="475">
        <f t="shared" si="23"/>
        <v>1</v>
      </c>
      <c r="S226" s="691"/>
      <c r="T226" s="691"/>
      <c r="U226" s="691"/>
      <c r="V226" s="691"/>
      <c r="W226" s="818"/>
      <c r="X226" s="818"/>
      <c r="Y226" s="818"/>
      <c r="Z226" s="818"/>
    </row>
    <row r="227" spans="1:26" ht="15">
      <c r="A227" s="537"/>
      <c r="B227" s="669"/>
      <c r="C227" s="537"/>
      <c r="D227" s="848" t="str">
        <f t="shared" si="21"/>
        <v>Caisse-01/1900</v>
      </c>
      <c r="E227" s="541"/>
      <c r="F227" s="680"/>
      <c r="G227" s="540"/>
      <c r="H227" s="930"/>
      <c r="I227" s="930"/>
      <c r="J227" s="930">
        <f t="shared" si="22"/>
        <v>0</v>
      </c>
      <c r="K227" s="930">
        <f t="shared" si="18"/>
        <v>0</v>
      </c>
      <c r="L227" s="705">
        <f t="shared" si="19"/>
        <v>0</v>
      </c>
      <c r="M227" s="537"/>
      <c r="N227" s="706">
        <f>+IF(A227="",0,IF(A227=Table!$A$5,L227,(IF(A227=Table!$A$3,0,IF(A227=Table!$A$4,L227,0)))))</f>
        <v>0</v>
      </c>
      <c r="O227" s="672"/>
      <c r="P227" s="707">
        <f>-IF(A227=Table!$A$5,I227,0)+IF(A227=Table!$A$5,H227,0)</f>
        <v>0</v>
      </c>
      <c r="Q227" s="539" t="str">
        <f t="shared" si="20"/>
        <v>01/1900</v>
      </c>
      <c r="R227" s="475">
        <f t="shared" si="23"/>
        <v>1</v>
      </c>
      <c r="S227" s="691"/>
      <c r="T227" s="691"/>
      <c r="U227" s="691"/>
      <c r="V227" s="691"/>
      <c r="W227" s="818"/>
      <c r="X227" s="818"/>
      <c r="Y227" s="818"/>
      <c r="Z227" s="818"/>
    </row>
    <row r="228" spans="1:26" ht="15">
      <c r="A228" s="537"/>
      <c r="B228" s="669"/>
      <c r="C228" s="537"/>
      <c r="D228" s="848" t="str">
        <f t="shared" si="21"/>
        <v>Caisse-01/1900</v>
      </c>
      <c r="E228" s="541"/>
      <c r="F228" s="680"/>
      <c r="G228" s="540"/>
      <c r="H228" s="930"/>
      <c r="I228" s="930"/>
      <c r="J228" s="930">
        <f t="shared" si="22"/>
        <v>0</v>
      </c>
      <c r="K228" s="930">
        <f t="shared" si="18"/>
        <v>0</v>
      </c>
      <c r="L228" s="705">
        <f t="shared" si="19"/>
        <v>0</v>
      </c>
      <c r="M228" s="537"/>
      <c r="N228" s="706">
        <f>+IF(A228="",0,IF(A228=Table!$A$5,L228,(IF(A228=Table!$A$3,0,IF(A228=Table!$A$4,L228,0)))))</f>
        <v>0</v>
      </c>
      <c r="O228" s="672"/>
      <c r="P228" s="707">
        <f>-IF(A228=Table!$A$5,I228,0)+IF(A228=Table!$A$5,H228,0)</f>
        <v>0</v>
      </c>
      <c r="Q228" s="539" t="str">
        <f t="shared" si="20"/>
        <v>01/1900</v>
      </c>
      <c r="R228" s="475">
        <f t="shared" si="23"/>
        <v>1</v>
      </c>
      <c r="S228" s="691"/>
      <c r="T228" s="691"/>
      <c r="U228" s="691"/>
      <c r="V228" s="691"/>
      <c r="W228" s="818"/>
      <c r="X228" s="818"/>
      <c r="Y228" s="818"/>
      <c r="Z228" s="818"/>
    </row>
    <row r="229" spans="1:26" ht="15">
      <c r="A229" s="537"/>
      <c r="B229" s="669"/>
      <c r="C229" s="537"/>
      <c r="D229" s="848" t="str">
        <f t="shared" si="21"/>
        <v>Caisse-01/1900</v>
      </c>
      <c r="E229" s="541"/>
      <c r="F229" s="680"/>
      <c r="G229" s="540"/>
      <c r="H229" s="930"/>
      <c r="I229" s="930"/>
      <c r="J229" s="930">
        <f t="shared" si="22"/>
        <v>0</v>
      </c>
      <c r="K229" s="930">
        <f t="shared" si="18"/>
        <v>0</v>
      </c>
      <c r="L229" s="705">
        <f t="shared" si="19"/>
        <v>0</v>
      </c>
      <c r="M229" s="537"/>
      <c r="N229" s="706">
        <f>+IF(A229="",0,IF(A229=Table!$A$5,L229,(IF(A229=Table!$A$3,0,IF(A229=Table!$A$4,L229,0)))))</f>
        <v>0</v>
      </c>
      <c r="O229" s="672"/>
      <c r="P229" s="707">
        <f>-IF(A229=Table!$A$5,I229,0)+IF(A229=Table!$A$5,H229,0)</f>
        <v>0</v>
      </c>
      <c r="Q229" s="539" t="str">
        <f t="shared" si="20"/>
        <v>01/1900</v>
      </c>
      <c r="R229" s="475">
        <f t="shared" si="23"/>
        <v>1</v>
      </c>
      <c r="S229" s="691"/>
      <c r="T229" s="691"/>
      <c r="U229" s="691"/>
      <c r="V229" s="691"/>
      <c r="W229" s="818"/>
      <c r="X229" s="818"/>
      <c r="Y229" s="818"/>
      <c r="Z229" s="818"/>
    </row>
    <row r="230" spans="1:26" ht="15">
      <c r="A230" s="537"/>
      <c r="B230" s="669"/>
      <c r="C230" s="537"/>
      <c r="D230" s="848" t="str">
        <f t="shared" si="21"/>
        <v>Caisse-01/1900</v>
      </c>
      <c r="E230" s="541"/>
      <c r="F230" s="680"/>
      <c r="G230" s="540"/>
      <c r="H230" s="930"/>
      <c r="I230" s="930"/>
      <c r="J230" s="930">
        <f t="shared" si="22"/>
        <v>0</v>
      </c>
      <c r="K230" s="930">
        <f t="shared" si="18"/>
        <v>0</v>
      </c>
      <c r="L230" s="705">
        <f t="shared" si="19"/>
        <v>0</v>
      </c>
      <c r="M230" s="537"/>
      <c r="N230" s="706">
        <f>+IF(A230="",0,IF(A230=Table!$A$5,L230,(IF(A230=Table!$A$3,0,IF(A230=Table!$A$4,L230,0)))))</f>
        <v>0</v>
      </c>
      <c r="O230" s="672"/>
      <c r="P230" s="707">
        <f>-IF(A230=Table!$A$5,I230,0)+IF(A230=Table!$A$5,H230,0)</f>
        <v>0</v>
      </c>
      <c r="Q230" s="539" t="str">
        <f t="shared" si="20"/>
        <v>01/1900</v>
      </c>
      <c r="R230" s="475">
        <f t="shared" si="23"/>
        <v>1</v>
      </c>
      <c r="S230" s="691"/>
      <c r="T230" s="691"/>
      <c r="U230" s="691"/>
      <c r="V230" s="691"/>
      <c r="W230" s="818"/>
      <c r="X230" s="818"/>
      <c r="Y230" s="818"/>
      <c r="Z230" s="818"/>
    </row>
    <row r="231" spans="1:26" ht="15">
      <c r="A231" s="537"/>
      <c r="B231" s="669"/>
      <c r="C231" s="537"/>
      <c r="D231" s="848" t="str">
        <f t="shared" si="21"/>
        <v>Caisse-01/1900</v>
      </c>
      <c r="E231" s="541"/>
      <c r="F231" s="680"/>
      <c r="G231" s="540"/>
      <c r="H231" s="930"/>
      <c r="I231" s="930"/>
      <c r="J231" s="930">
        <f t="shared" si="22"/>
        <v>0</v>
      </c>
      <c r="K231" s="930">
        <f t="shared" si="18"/>
        <v>0</v>
      </c>
      <c r="L231" s="705">
        <f t="shared" si="19"/>
        <v>0</v>
      </c>
      <c r="M231" s="537"/>
      <c r="N231" s="706">
        <f>+IF(A231="",0,IF(A231=Table!$A$5,L231,(IF(A231=Table!$A$3,0,IF(A231=Table!$A$4,L231,0)))))</f>
        <v>0</v>
      </c>
      <c r="O231" s="672"/>
      <c r="P231" s="707">
        <f>-IF(A231=Table!$A$5,I231,0)+IF(A231=Table!$A$5,H231,0)</f>
        <v>0</v>
      </c>
      <c r="Q231" s="539" t="str">
        <f t="shared" si="20"/>
        <v>01/1900</v>
      </c>
      <c r="R231" s="475">
        <f t="shared" si="23"/>
        <v>1</v>
      </c>
      <c r="S231" s="691"/>
      <c r="T231" s="691"/>
      <c r="U231" s="691"/>
      <c r="V231" s="691"/>
      <c r="W231" s="818"/>
      <c r="X231" s="818"/>
      <c r="Y231" s="818"/>
      <c r="Z231" s="818"/>
    </row>
    <row r="232" spans="1:26" ht="15">
      <c r="A232" s="537"/>
      <c r="B232" s="669"/>
      <c r="C232" s="537"/>
      <c r="D232" s="848" t="str">
        <f t="shared" si="21"/>
        <v>Caisse-01/1900</v>
      </c>
      <c r="E232" s="541"/>
      <c r="F232" s="680"/>
      <c r="G232" s="540"/>
      <c r="H232" s="930"/>
      <c r="I232" s="930"/>
      <c r="J232" s="930">
        <f t="shared" si="22"/>
        <v>0</v>
      </c>
      <c r="K232" s="930">
        <f t="shared" si="18"/>
        <v>0</v>
      </c>
      <c r="L232" s="705">
        <f t="shared" si="19"/>
        <v>0</v>
      </c>
      <c r="M232" s="537"/>
      <c r="N232" s="706">
        <f>+IF(A232="",0,IF(A232=Table!$A$5,L232,(IF(A232=Table!$A$3,0,IF(A232=Table!$A$4,L232,0)))))</f>
        <v>0</v>
      </c>
      <c r="O232" s="672"/>
      <c r="P232" s="707">
        <f>-IF(A232=Table!$A$5,I232,0)+IF(A232=Table!$A$5,H232,0)</f>
        <v>0</v>
      </c>
      <c r="Q232" s="539" t="str">
        <f t="shared" si="20"/>
        <v>01/1900</v>
      </c>
      <c r="R232" s="475">
        <f t="shared" si="23"/>
        <v>1</v>
      </c>
      <c r="S232" s="691"/>
      <c r="T232" s="691"/>
      <c r="U232" s="691"/>
      <c r="V232" s="691"/>
      <c r="W232" s="818"/>
      <c r="X232" s="818"/>
      <c r="Y232" s="818"/>
      <c r="Z232" s="818"/>
    </row>
    <row r="233" spans="1:26" ht="15">
      <c r="A233" s="537"/>
      <c r="B233" s="669"/>
      <c r="C233" s="537"/>
      <c r="D233" s="848" t="str">
        <f t="shared" si="21"/>
        <v>Caisse-01/1900</v>
      </c>
      <c r="E233" s="541"/>
      <c r="F233" s="680"/>
      <c r="G233" s="540"/>
      <c r="H233" s="930"/>
      <c r="I233" s="930"/>
      <c r="J233" s="930">
        <f t="shared" si="22"/>
        <v>0</v>
      </c>
      <c r="K233" s="930">
        <f t="shared" si="18"/>
        <v>0</v>
      </c>
      <c r="L233" s="705">
        <f t="shared" si="19"/>
        <v>0</v>
      </c>
      <c r="M233" s="537"/>
      <c r="N233" s="706">
        <f>+IF(A233="",0,IF(A233=Table!$A$5,L233,(IF(A233=Table!$A$3,0,IF(A233=Table!$A$4,L233,0)))))</f>
        <v>0</v>
      </c>
      <c r="O233" s="672"/>
      <c r="P233" s="707">
        <f>-IF(A233=Table!$A$5,I233,0)+IF(A233=Table!$A$5,H233,0)</f>
        <v>0</v>
      </c>
      <c r="Q233" s="539" t="str">
        <f t="shared" si="20"/>
        <v>01/1900</v>
      </c>
      <c r="R233" s="475">
        <f t="shared" si="23"/>
        <v>1</v>
      </c>
      <c r="S233" s="691"/>
      <c r="T233" s="691"/>
      <c r="U233" s="691"/>
      <c r="V233" s="691"/>
      <c r="W233" s="818"/>
      <c r="X233" s="818"/>
      <c r="Y233" s="818"/>
      <c r="Z233" s="818"/>
    </row>
    <row r="234" spans="1:26" ht="15">
      <c r="A234" s="537"/>
      <c r="B234" s="669"/>
      <c r="C234" s="537"/>
      <c r="D234" s="848" t="str">
        <f t="shared" si="21"/>
        <v>Caisse-01/1900</v>
      </c>
      <c r="E234" s="541"/>
      <c r="F234" s="680"/>
      <c r="G234" s="540"/>
      <c r="H234" s="930"/>
      <c r="I234" s="930"/>
      <c r="J234" s="930">
        <f t="shared" si="22"/>
        <v>0</v>
      </c>
      <c r="K234" s="930">
        <f t="shared" si="18"/>
        <v>0</v>
      </c>
      <c r="L234" s="705">
        <f t="shared" si="19"/>
        <v>0</v>
      </c>
      <c r="M234" s="537"/>
      <c r="N234" s="706">
        <f>+IF(A234="",0,IF(A234=Table!$A$5,L234,(IF(A234=Table!$A$3,0,IF(A234=Table!$A$4,L234,0)))))</f>
        <v>0</v>
      </c>
      <c r="O234" s="672"/>
      <c r="P234" s="707">
        <f>-IF(A234=Table!$A$5,I234,0)+IF(A234=Table!$A$5,H234,0)</f>
        <v>0</v>
      </c>
      <c r="Q234" s="539" t="str">
        <f t="shared" si="20"/>
        <v>01/1900</v>
      </c>
      <c r="R234" s="475">
        <f t="shared" si="23"/>
        <v>1</v>
      </c>
      <c r="S234" s="691"/>
      <c r="T234" s="691"/>
      <c r="U234" s="691"/>
      <c r="V234" s="691"/>
      <c r="W234" s="818"/>
      <c r="X234" s="818"/>
      <c r="Y234" s="818"/>
      <c r="Z234" s="818"/>
    </row>
    <row r="235" spans="1:26" ht="15">
      <c r="A235" s="537"/>
      <c r="B235" s="669"/>
      <c r="C235" s="537"/>
      <c r="D235" s="848" t="str">
        <f t="shared" si="21"/>
        <v>Caisse-01/1900</v>
      </c>
      <c r="E235" s="683"/>
      <c r="F235" s="680"/>
      <c r="G235" s="540"/>
      <c r="H235" s="930"/>
      <c r="I235" s="930"/>
      <c r="J235" s="930">
        <f t="shared" si="22"/>
        <v>0</v>
      </c>
      <c r="K235" s="930">
        <f t="shared" si="18"/>
        <v>0</v>
      </c>
      <c r="L235" s="705">
        <f t="shared" si="19"/>
        <v>0</v>
      </c>
      <c r="M235" s="537"/>
      <c r="N235" s="706">
        <f>+IF(A235="",0,IF(A235=Table!$A$5,L235,(IF(A235=Table!$A$3,0,IF(A235=Table!$A$4,L235,0)))))</f>
        <v>0</v>
      </c>
      <c r="O235" s="672"/>
      <c r="P235" s="707">
        <f>-IF(A235=Table!$A$5,I235,0)+IF(A235=Table!$A$5,H235,0)</f>
        <v>0</v>
      </c>
      <c r="Q235" s="539" t="str">
        <f t="shared" si="20"/>
        <v>01/1900</v>
      </c>
      <c r="R235" s="475">
        <f t="shared" si="23"/>
        <v>1</v>
      </c>
      <c r="S235" s="691"/>
      <c r="T235" s="691"/>
      <c r="U235" s="691"/>
      <c r="V235" s="691"/>
      <c r="W235" s="818"/>
      <c r="X235" s="818"/>
      <c r="Y235" s="818"/>
      <c r="Z235" s="818"/>
    </row>
    <row r="236" spans="1:26" ht="15">
      <c r="A236" s="537"/>
      <c r="B236" s="669"/>
      <c r="C236" s="537"/>
      <c r="D236" s="848" t="str">
        <f t="shared" si="21"/>
        <v>Caisse-01/1900</v>
      </c>
      <c r="E236" s="683"/>
      <c r="F236" s="680"/>
      <c r="G236" s="540"/>
      <c r="H236" s="930"/>
      <c r="I236" s="930"/>
      <c r="J236" s="930">
        <f t="shared" si="22"/>
        <v>0</v>
      </c>
      <c r="K236" s="930">
        <f t="shared" si="18"/>
        <v>0</v>
      </c>
      <c r="L236" s="705">
        <f t="shared" si="19"/>
        <v>0</v>
      </c>
      <c r="M236" s="537"/>
      <c r="N236" s="706">
        <f>+IF(A236="",0,IF(A236=Table!$A$5,L236,(IF(A236=Table!$A$3,0,IF(A236=Table!$A$4,L236,0)))))</f>
        <v>0</v>
      </c>
      <c r="O236" s="672"/>
      <c r="P236" s="707">
        <f>-IF(A236=Table!$A$5,I236,0)+IF(A236=Table!$A$5,H236,0)</f>
        <v>0</v>
      </c>
      <c r="Q236" s="539" t="str">
        <f t="shared" si="20"/>
        <v>01/1900</v>
      </c>
      <c r="R236" s="475">
        <f t="shared" si="23"/>
        <v>1</v>
      </c>
      <c r="S236" s="691"/>
      <c r="T236" s="691"/>
      <c r="U236" s="691"/>
      <c r="V236" s="691"/>
      <c r="W236" s="818"/>
      <c r="X236" s="818"/>
      <c r="Y236" s="818"/>
      <c r="Z236" s="818"/>
    </row>
    <row r="237" spans="1:26" ht="15">
      <c r="A237" s="537"/>
      <c r="B237" s="669"/>
      <c r="C237" s="537"/>
      <c r="D237" s="848" t="str">
        <f t="shared" si="21"/>
        <v>Caisse-01/1900</v>
      </c>
      <c r="E237" s="541"/>
      <c r="F237" s="680"/>
      <c r="G237" s="540"/>
      <c r="H237" s="930"/>
      <c r="I237" s="930"/>
      <c r="J237" s="930">
        <f t="shared" si="22"/>
        <v>0</v>
      </c>
      <c r="K237" s="930">
        <f t="shared" si="18"/>
        <v>0</v>
      </c>
      <c r="L237" s="705">
        <f t="shared" si="19"/>
        <v>0</v>
      </c>
      <c r="M237" s="537"/>
      <c r="N237" s="706">
        <f>+IF(A237="",0,IF(A237=Table!$A$5,L237,(IF(A237=Table!$A$3,0,IF(A237=Table!$A$4,L237,0)))))</f>
        <v>0</v>
      </c>
      <c r="O237" s="672"/>
      <c r="P237" s="707">
        <f>-IF(A237=Table!$A$5,I237,0)+IF(A237=Table!$A$5,H237,0)</f>
        <v>0</v>
      </c>
      <c r="Q237" s="539" t="str">
        <f t="shared" si="20"/>
        <v>01/1900</v>
      </c>
      <c r="R237" s="475">
        <f t="shared" si="23"/>
        <v>1</v>
      </c>
      <c r="S237" s="691"/>
      <c r="T237" s="691"/>
      <c r="U237" s="691"/>
      <c r="V237" s="691"/>
      <c r="W237" s="818"/>
      <c r="X237" s="818"/>
      <c r="Y237" s="818"/>
      <c r="Z237" s="818"/>
    </row>
    <row r="238" spans="1:26" ht="15">
      <c r="A238" s="537"/>
      <c r="B238" s="669"/>
      <c r="C238" s="537"/>
      <c r="D238" s="848" t="str">
        <f t="shared" si="21"/>
        <v>Caisse-01/1900</v>
      </c>
      <c r="E238" s="541"/>
      <c r="F238" s="680"/>
      <c r="G238" s="540"/>
      <c r="H238" s="930"/>
      <c r="I238" s="930"/>
      <c r="J238" s="930">
        <f t="shared" si="22"/>
        <v>0</v>
      </c>
      <c r="K238" s="930">
        <f t="shared" si="18"/>
        <v>0</v>
      </c>
      <c r="L238" s="705">
        <f t="shared" si="19"/>
        <v>0</v>
      </c>
      <c r="M238" s="537"/>
      <c r="N238" s="706">
        <f>+IF(A238="",0,IF(A238=Table!$A$5,L238,(IF(A238=Table!$A$3,0,IF(A238=Table!$A$4,L238,0)))))</f>
        <v>0</v>
      </c>
      <c r="O238" s="672"/>
      <c r="P238" s="707">
        <f>-IF(A238=Table!$A$5,I238,0)+IF(A238=Table!$A$5,H238,0)</f>
        <v>0</v>
      </c>
      <c r="Q238" s="539" t="str">
        <f t="shared" si="20"/>
        <v>01/1900</v>
      </c>
      <c r="R238" s="475">
        <f t="shared" si="23"/>
        <v>1</v>
      </c>
      <c r="S238" s="691"/>
      <c r="T238" s="691"/>
      <c r="U238" s="691"/>
      <c r="V238" s="691"/>
      <c r="W238" s="818"/>
      <c r="X238" s="818"/>
      <c r="Y238" s="818"/>
      <c r="Z238" s="818"/>
    </row>
    <row r="239" spans="1:26" ht="15">
      <c r="A239" s="537"/>
      <c r="B239" s="669"/>
      <c r="C239" s="537"/>
      <c r="D239" s="848" t="str">
        <f t="shared" si="21"/>
        <v>Caisse-01/1900</v>
      </c>
      <c r="E239" s="541"/>
      <c r="F239" s="680"/>
      <c r="G239" s="540"/>
      <c r="H239" s="930"/>
      <c r="I239" s="930"/>
      <c r="J239" s="930">
        <f t="shared" si="22"/>
        <v>0</v>
      </c>
      <c r="K239" s="930">
        <f t="shared" si="18"/>
        <v>0</v>
      </c>
      <c r="L239" s="705">
        <f t="shared" si="19"/>
        <v>0</v>
      </c>
      <c r="M239" s="537"/>
      <c r="N239" s="706">
        <f>+IF(A239="",0,IF(A239=Table!$A$5,L239,(IF(A239=Table!$A$3,0,IF(A239=Table!$A$4,L239,0)))))</f>
        <v>0</v>
      </c>
      <c r="O239" s="672"/>
      <c r="P239" s="707">
        <f>-IF(A239=Table!$A$5,I239,0)+IF(A239=Table!$A$5,H239,0)</f>
        <v>0</v>
      </c>
      <c r="Q239" s="539" t="str">
        <f t="shared" si="20"/>
        <v>01/1900</v>
      </c>
      <c r="R239" s="475">
        <f t="shared" si="23"/>
        <v>1</v>
      </c>
      <c r="S239" s="691"/>
      <c r="T239" s="691"/>
      <c r="U239" s="691"/>
      <c r="V239" s="691"/>
      <c r="W239" s="818"/>
      <c r="X239" s="818"/>
      <c r="Y239" s="818"/>
      <c r="Z239" s="818"/>
    </row>
    <row r="240" spans="1:26" ht="15">
      <c r="A240" s="537"/>
      <c r="B240" s="669"/>
      <c r="C240" s="537"/>
      <c r="D240" s="848" t="str">
        <f t="shared" si="21"/>
        <v>Caisse-01/1900</v>
      </c>
      <c r="E240" s="683"/>
      <c r="F240" s="680"/>
      <c r="G240" s="540"/>
      <c r="H240" s="930"/>
      <c r="I240" s="930"/>
      <c r="J240" s="930">
        <f t="shared" si="22"/>
        <v>0</v>
      </c>
      <c r="K240" s="930">
        <f t="shared" si="18"/>
        <v>0</v>
      </c>
      <c r="L240" s="705">
        <f t="shared" si="19"/>
        <v>0</v>
      </c>
      <c r="M240" s="537"/>
      <c r="N240" s="706">
        <f>+IF(A240="",0,IF(A240=Table!$A$5,L240,(IF(A240=Table!$A$3,0,IF(A240=Table!$A$4,L240,0)))))</f>
        <v>0</v>
      </c>
      <c r="O240" s="672"/>
      <c r="P240" s="707">
        <f>-IF(A240=Table!$A$5,I240,0)+IF(A240=Table!$A$5,H240,0)</f>
        <v>0</v>
      </c>
      <c r="Q240" s="539" t="str">
        <f t="shared" si="20"/>
        <v>01/1900</v>
      </c>
      <c r="R240" s="475">
        <f t="shared" si="23"/>
        <v>1</v>
      </c>
      <c r="S240" s="691"/>
      <c r="T240" s="691"/>
      <c r="U240" s="691"/>
      <c r="V240" s="691"/>
      <c r="W240" s="818"/>
      <c r="X240" s="818"/>
      <c r="Y240" s="818"/>
      <c r="Z240" s="818"/>
    </row>
    <row r="241" spans="1:26" ht="15">
      <c r="A241" s="537"/>
      <c r="B241" s="669"/>
      <c r="C241" s="537"/>
      <c r="D241" s="848" t="str">
        <f t="shared" si="21"/>
        <v>Caisse-01/1900</v>
      </c>
      <c r="E241" s="541"/>
      <c r="F241" s="680"/>
      <c r="G241" s="540"/>
      <c r="H241" s="930"/>
      <c r="I241" s="930"/>
      <c r="J241" s="930">
        <f t="shared" si="22"/>
        <v>0</v>
      </c>
      <c r="K241" s="930">
        <f t="shared" si="18"/>
        <v>0</v>
      </c>
      <c r="L241" s="705">
        <f t="shared" si="19"/>
        <v>0</v>
      </c>
      <c r="M241" s="537"/>
      <c r="N241" s="706">
        <f>+IF(A241="",0,IF(A241=Table!$A$5,L241,(IF(A241=Table!$A$3,0,IF(A241=Table!$A$4,L241,0)))))</f>
        <v>0</v>
      </c>
      <c r="O241" s="672"/>
      <c r="P241" s="707">
        <f>-IF(A241=Table!$A$5,I241,0)+IF(A241=Table!$A$5,H241,0)</f>
        <v>0</v>
      </c>
      <c r="Q241" s="539" t="str">
        <f t="shared" si="20"/>
        <v>01/1900</v>
      </c>
      <c r="R241" s="475">
        <f t="shared" si="23"/>
        <v>1</v>
      </c>
      <c r="S241" s="691"/>
      <c r="T241" s="691"/>
      <c r="U241" s="691"/>
      <c r="V241" s="691"/>
      <c r="W241" s="818"/>
      <c r="X241" s="818"/>
      <c r="Y241" s="818"/>
      <c r="Z241" s="818"/>
    </row>
    <row r="242" spans="1:26" ht="15">
      <c r="A242" s="537"/>
      <c r="B242" s="669"/>
      <c r="C242" s="537"/>
      <c r="D242" s="848" t="str">
        <f t="shared" si="21"/>
        <v>Caisse-01/1900</v>
      </c>
      <c r="E242" s="683"/>
      <c r="F242" s="680"/>
      <c r="G242" s="540"/>
      <c r="H242" s="930"/>
      <c r="I242" s="930"/>
      <c r="J242" s="930">
        <f t="shared" si="22"/>
        <v>0</v>
      </c>
      <c r="K242" s="930">
        <f t="shared" si="18"/>
        <v>0</v>
      </c>
      <c r="L242" s="705">
        <f t="shared" si="19"/>
        <v>0</v>
      </c>
      <c r="M242" s="537"/>
      <c r="N242" s="706">
        <f>+IF(A242="",0,IF(A242=Table!$A$5,L242,(IF(A242=Table!$A$3,0,IF(A242=Table!$A$4,L242,0)))))</f>
        <v>0</v>
      </c>
      <c r="O242" s="672"/>
      <c r="P242" s="707">
        <f>-IF(A242=Table!$A$5,I242,0)+IF(A242=Table!$A$5,H242,0)</f>
        <v>0</v>
      </c>
      <c r="Q242" s="539" t="str">
        <f t="shared" si="20"/>
        <v>01/1900</v>
      </c>
      <c r="R242" s="475">
        <f t="shared" si="23"/>
        <v>1</v>
      </c>
      <c r="S242" s="691"/>
      <c r="T242" s="691"/>
      <c r="U242" s="691"/>
      <c r="V242" s="691"/>
      <c r="W242" s="818"/>
      <c r="X242" s="818"/>
      <c r="Y242" s="818"/>
      <c r="Z242" s="818"/>
    </row>
    <row r="243" spans="1:26" ht="15">
      <c r="A243" s="537"/>
      <c r="B243" s="669"/>
      <c r="C243" s="537"/>
      <c r="D243" s="848" t="str">
        <f t="shared" si="21"/>
        <v>Caisse-01/1900</v>
      </c>
      <c r="E243" s="541"/>
      <c r="F243" s="680"/>
      <c r="G243" s="540"/>
      <c r="H243" s="930"/>
      <c r="I243" s="930"/>
      <c r="J243" s="930">
        <f t="shared" si="22"/>
        <v>0</v>
      </c>
      <c r="K243" s="930">
        <f t="shared" si="18"/>
        <v>0</v>
      </c>
      <c r="L243" s="705">
        <f t="shared" si="19"/>
        <v>0</v>
      </c>
      <c r="M243" s="537"/>
      <c r="N243" s="706">
        <f>+IF(A243="",0,IF(A243=Table!$A$5,L243,(IF(A243=Table!$A$3,0,IF(A243=Table!$A$4,L243,0)))))</f>
        <v>0</v>
      </c>
      <c r="O243" s="672"/>
      <c r="P243" s="707">
        <f>-IF(A243=Table!$A$5,I243,0)+IF(A243=Table!$A$5,H243,0)</f>
        <v>0</v>
      </c>
      <c r="Q243" s="539" t="str">
        <f t="shared" si="20"/>
        <v>01/1900</v>
      </c>
      <c r="R243" s="475">
        <f t="shared" si="23"/>
        <v>1</v>
      </c>
      <c r="S243" s="691"/>
      <c r="T243" s="691"/>
      <c r="U243" s="691"/>
      <c r="V243" s="691"/>
      <c r="W243" s="818"/>
      <c r="X243" s="818"/>
      <c r="Y243" s="818"/>
      <c r="Z243" s="818"/>
    </row>
    <row r="244" spans="1:26" ht="15">
      <c r="A244" s="537"/>
      <c r="B244" s="669"/>
      <c r="C244" s="537"/>
      <c r="D244" s="848" t="str">
        <f t="shared" si="21"/>
        <v>Caisse-01/1900</v>
      </c>
      <c r="E244" s="541"/>
      <c r="F244" s="680"/>
      <c r="G244" s="540"/>
      <c r="H244" s="930"/>
      <c r="I244" s="930"/>
      <c r="J244" s="930">
        <f t="shared" si="22"/>
        <v>0</v>
      </c>
      <c r="K244" s="930">
        <f t="shared" si="18"/>
        <v>0</v>
      </c>
      <c r="L244" s="705">
        <f t="shared" si="19"/>
        <v>0</v>
      </c>
      <c r="M244" s="537"/>
      <c r="N244" s="706">
        <f>+IF(A244="",0,IF(A244=Table!$A$5,L244,(IF(A244=Table!$A$3,0,IF(A244=Table!$A$4,L244,0)))))</f>
        <v>0</v>
      </c>
      <c r="O244" s="672"/>
      <c r="P244" s="707">
        <f>-IF(A244=Table!$A$5,I244,0)+IF(A244=Table!$A$5,H244,0)</f>
        <v>0</v>
      </c>
      <c r="Q244" s="539" t="str">
        <f t="shared" si="20"/>
        <v>01/1900</v>
      </c>
      <c r="R244" s="475">
        <f t="shared" si="23"/>
        <v>1</v>
      </c>
      <c r="S244" s="691"/>
      <c r="T244" s="691"/>
      <c r="U244" s="691"/>
      <c r="V244" s="691"/>
      <c r="W244" s="818"/>
      <c r="X244" s="818"/>
      <c r="Y244" s="818"/>
      <c r="Z244" s="818"/>
    </row>
    <row r="245" spans="1:26" ht="15">
      <c r="A245" s="537"/>
      <c r="B245" s="669"/>
      <c r="C245" s="537"/>
      <c r="D245" s="848" t="str">
        <f t="shared" si="21"/>
        <v>Caisse-01/1900</v>
      </c>
      <c r="E245" s="683"/>
      <c r="F245" s="680"/>
      <c r="G245" s="540"/>
      <c r="H245" s="930"/>
      <c r="I245" s="930"/>
      <c r="J245" s="930">
        <f t="shared" si="22"/>
        <v>0</v>
      </c>
      <c r="K245" s="930">
        <f t="shared" si="18"/>
        <v>0</v>
      </c>
      <c r="L245" s="705">
        <f t="shared" si="19"/>
        <v>0</v>
      </c>
      <c r="M245" s="537"/>
      <c r="N245" s="706">
        <f>+IF(A245="",0,IF(A245=Table!$A$5,L245,(IF(A245=Table!$A$3,0,IF(A245=Table!$A$4,L245,0)))))</f>
        <v>0</v>
      </c>
      <c r="O245" s="672"/>
      <c r="P245" s="707">
        <f>-IF(A245=Table!$A$5,I245,0)+IF(A245=Table!$A$5,H245,0)</f>
        <v>0</v>
      </c>
      <c r="Q245" s="539" t="str">
        <f t="shared" si="20"/>
        <v>01/1900</v>
      </c>
      <c r="R245" s="475">
        <f t="shared" si="23"/>
        <v>1</v>
      </c>
      <c r="S245" s="691"/>
      <c r="T245" s="691"/>
      <c r="U245" s="691"/>
      <c r="V245" s="691"/>
      <c r="W245" s="818"/>
      <c r="X245" s="818"/>
      <c r="Y245" s="818"/>
      <c r="Z245" s="818"/>
    </row>
    <row r="246" spans="1:26" ht="15">
      <c r="A246" s="537"/>
      <c r="B246" s="669"/>
      <c r="C246" s="537"/>
      <c r="D246" s="848" t="str">
        <f t="shared" si="21"/>
        <v>Caisse-01/1900</v>
      </c>
      <c r="E246" s="541"/>
      <c r="F246" s="680"/>
      <c r="G246" s="540"/>
      <c r="H246" s="930"/>
      <c r="I246" s="930"/>
      <c r="J246" s="930">
        <f t="shared" si="22"/>
        <v>0</v>
      </c>
      <c r="K246" s="930">
        <f t="shared" si="18"/>
        <v>0</v>
      </c>
      <c r="L246" s="705">
        <f t="shared" si="19"/>
        <v>0</v>
      </c>
      <c r="M246" s="537"/>
      <c r="N246" s="706">
        <f>+IF(A246="",0,IF(A246=Table!$A$5,L246,(IF(A246=Table!$A$3,0,IF(A246=Table!$A$4,L246,0)))))</f>
        <v>0</v>
      </c>
      <c r="O246" s="672"/>
      <c r="P246" s="707">
        <f>-IF(A246=Table!$A$5,I246,0)+IF(A246=Table!$A$5,H246,0)</f>
        <v>0</v>
      </c>
      <c r="Q246" s="539" t="str">
        <f t="shared" si="20"/>
        <v>01/1900</v>
      </c>
      <c r="R246" s="475">
        <f t="shared" si="23"/>
        <v>1</v>
      </c>
      <c r="S246" s="691"/>
      <c r="T246" s="691"/>
      <c r="U246" s="691"/>
      <c r="V246" s="691"/>
      <c r="W246" s="818"/>
      <c r="X246" s="818"/>
      <c r="Y246" s="818"/>
      <c r="Z246" s="818"/>
    </row>
    <row r="247" spans="1:26" ht="15">
      <c r="A247" s="537"/>
      <c r="B247" s="669"/>
      <c r="C247" s="537"/>
      <c r="D247" s="848" t="str">
        <f t="shared" si="21"/>
        <v>Caisse-01/1900</v>
      </c>
      <c r="E247" s="541"/>
      <c r="F247" s="680"/>
      <c r="G247" s="540"/>
      <c r="H247" s="930"/>
      <c r="I247" s="930"/>
      <c r="J247" s="930">
        <f t="shared" si="22"/>
        <v>0</v>
      </c>
      <c r="K247" s="930">
        <f t="shared" si="18"/>
        <v>0</v>
      </c>
      <c r="L247" s="705">
        <f t="shared" si="19"/>
        <v>0</v>
      </c>
      <c r="M247" s="537"/>
      <c r="N247" s="706">
        <f>+IF(A247="",0,IF(A247=Table!$A$5,L247,(IF(A247=Table!$A$3,0,IF(A247=Table!$A$4,L247,0)))))</f>
        <v>0</v>
      </c>
      <c r="O247" s="672"/>
      <c r="P247" s="707">
        <f>-IF(A247=Table!$A$5,I247,0)+IF(A247=Table!$A$5,H247,0)</f>
        <v>0</v>
      </c>
      <c r="Q247" s="539" t="str">
        <f t="shared" si="20"/>
        <v>01/1900</v>
      </c>
      <c r="R247" s="475">
        <f t="shared" si="23"/>
        <v>1</v>
      </c>
      <c r="S247" s="691"/>
      <c r="T247" s="691"/>
      <c r="U247" s="691"/>
      <c r="V247" s="691"/>
      <c r="W247" s="818"/>
      <c r="X247" s="818"/>
      <c r="Y247" s="818"/>
      <c r="Z247" s="818"/>
    </row>
    <row r="248" spans="1:26" ht="15">
      <c r="A248" s="537"/>
      <c r="B248" s="669"/>
      <c r="C248" s="537"/>
      <c r="D248" s="848" t="str">
        <f t="shared" si="21"/>
        <v>Caisse-01/1900</v>
      </c>
      <c r="E248" s="541"/>
      <c r="F248" s="680"/>
      <c r="G248" s="540"/>
      <c r="H248" s="930"/>
      <c r="I248" s="930"/>
      <c r="J248" s="930">
        <f t="shared" si="22"/>
        <v>0</v>
      </c>
      <c r="K248" s="930">
        <f t="shared" si="18"/>
        <v>0</v>
      </c>
      <c r="L248" s="705">
        <f t="shared" si="19"/>
        <v>0</v>
      </c>
      <c r="M248" s="537"/>
      <c r="N248" s="706">
        <f>+IF(A248="",0,IF(A248=Table!$A$5,L248,(IF(A248=Table!$A$3,0,IF(A248=Table!$A$4,L248,0)))))</f>
        <v>0</v>
      </c>
      <c r="O248" s="672"/>
      <c r="P248" s="707">
        <f>-IF(A248=Table!$A$5,I248,0)+IF(A248=Table!$A$5,H248,0)</f>
        <v>0</v>
      </c>
      <c r="Q248" s="539" t="str">
        <f t="shared" si="20"/>
        <v>01/1900</v>
      </c>
      <c r="R248" s="475">
        <f t="shared" si="23"/>
        <v>1</v>
      </c>
      <c r="S248" s="691"/>
      <c r="T248" s="691"/>
      <c r="U248" s="691"/>
      <c r="V248" s="691"/>
      <c r="W248" s="818"/>
      <c r="X248" s="818"/>
      <c r="Y248" s="818"/>
      <c r="Z248" s="818"/>
    </row>
    <row r="249" spans="1:26" ht="15">
      <c r="A249" s="537"/>
      <c r="B249" s="669"/>
      <c r="C249" s="537"/>
      <c r="D249" s="848" t="str">
        <f t="shared" si="21"/>
        <v>Caisse-01/1900</v>
      </c>
      <c r="E249" s="683"/>
      <c r="F249" s="680"/>
      <c r="G249" s="540"/>
      <c r="H249" s="930"/>
      <c r="I249" s="930"/>
      <c r="J249" s="930">
        <f t="shared" si="22"/>
        <v>0</v>
      </c>
      <c r="K249" s="930">
        <f t="shared" si="18"/>
        <v>0</v>
      </c>
      <c r="L249" s="705">
        <f t="shared" si="19"/>
        <v>0</v>
      </c>
      <c r="M249" s="537"/>
      <c r="N249" s="706">
        <f>+IF(A249="",0,IF(A249=Table!$A$5,L249,(IF(A249=Table!$A$3,0,IF(A249=Table!$A$4,L249,0)))))</f>
        <v>0</v>
      </c>
      <c r="O249" s="672"/>
      <c r="P249" s="707">
        <f>-IF(A249=Table!$A$5,I249,0)+IF(A249=Table!$A$5,H249,0)</f>
        <v>0</v>
      </c>
      <c r="Q249" s="539" t="str">
        <f t="shared" si="20"/>
        <v>01/1900</v>
      </c>
      <c r="R249" s="475">
        <f t="shared" si="23"/>
        <v>1</v>
      </c>
      <c r="S249" s="691"/>
      <c r="T249" s="691"/>
      <c r="U249" s="691"/>
      <c r="V249" s="691"/>
      <c r="W249" s="818"/>
      <c r="X249" s="818"/>
      <c r="Y249" s="818"/>
      <c r="Z249" s="818"/>
    </row>
    <row r="250" spans="1:26" ht="15">
      <c r="A250" s="537"/>
      <c r="B250" s="669"/>
      <c r="C250" s="537"/>
      <c r="D250" s="848" t="str">
        <f t="shared" si="21"/>
        <v>Caisse-01/1900</v>
      </c>
      <c r="E250" s="541"/>
      <c r="F250" s="680"/>
      <c r="G250" s="540"/>
      <c r="H250" s="930"/>
      <c r="I250" s="930"/>
      <c r="J250" s="930">
        <f t="shared" si="22"/>
        <v>0</v>
      </c>
      <c r="K250" s="930">
        <f t="shared" si="18"/>
        <v>0</v>
      </c>
      <c r="L250" s="705">
        <f t="shared" si="19"/>
        <v>0</v>
      </c>
      <c r="M250" s="537"/>
      <c r="N250" s="706">
        <f>+IF(A250="",0,IF(A250=Table!$A$5,L250,(IF(A250=Table!$A$3,0,IF(A250=Table!$A$4,L250,0)))))</f>
        <v>0</v>
      </c>
      <c r="O250" s="672"/>
      <c r="P250" s="707">
        <f>-IF(A250=Table!$A$5,I250,0)+IF(A250=Table!$A$5,H250,0)</f>
        <v>0</v>
      </c>
      <c r="Q250" s="539" t="str">
        <f t="shared" si="20"/>
        <v>01/1900</v>
      </c>
      <c r="R250" s="475">
        <f t="shared" si="23"/>
        <v>1</v>
      </c>
      <c r="S250" s="691"/>
      <c r="T250" s="691"/>
      <c r="U250" s="691"/>
      <c r="V250" s="691"/>
      <c r="W250" s="818"/>
      <c r="X250" s="818"/>
      <c r="Y250" s="818"/>
      <c r="Z250" s="818"/>
    </row>
    <row r="251" spans="1:26" ht="15">
      <c r="A251" s="537"/>
      <c r="B251" s="669"/>
      <c r="C251" s="537"/>
      <c r="D251" s="848" t="str">
        <f t="shared" si="21"/>
        <v>Caisse-01/1900</v>
      </c>
      <c r="E251" s="541"/>
      <c r="F251" s="680"/>
      <c r="G251" s="540"/>
      <c r="H251" s="930"/>
      <c r="I251" s="930"/>
      <c r="J251" s="930">
        <f t="shared" si="22"/>
        <v>0</v>
      </c>
      <c r="K251" s="930">
        <f t="shared" si="18"/>
        <v>0</v>
      </c>
      <c r="L251" s="705">
        <f t="shared" si="19"/>
        <v>0</v>
      </c>
      <c r="M251" s="537"/>
      <c r="N251" s="706">
        <f>+IF(A251="",0,IF(A251=Table!$A$5,L251,(IF(A251=Table!$A$3,0,IF(A251=Table!$A$4,L251,0)))))</f>
        <v>0</v>
      </c>
      <c r="O251" s="672"/>
      <c r="P251" s="707">
        <f>-IF(A251=Table!$A$5,I251,0)+IF(A251=Table!$A$5,H251,0)</f>
        <v>0</v>
      </c>
      <c r="Q251" s="539" t="str">
        <f t="shared" si="20"/>
        <v>01/1900</v>
      </c>
      <c r="R251" s="475">
        <f t="shared" si="23"/>
        <v>1</v>
      </c>
      <c r="S251" s="691"/>
      <c r="T251" s="691"/>
      <c r="U251" s="691"/>
      <c r="V251" s="691"/>
      <c r="W251" s="818"/>
      <c r="X251" s="818"/>
      <c r="Y251" s="818"/>
      <c r="Z251" s="818"/>
    </row>
    <row r="252" spans="1:26" ht="15">
      <c r="A252" s="537"/>
      <c r="B252" s="669"/>
      <c r="C252" s="537"/>
      <c r="D252" s="848" t="str">
        <f t="shared" si="21"/>
        <v>Caisse-01/1900</v>
      </c>
      <c r="E252" s="541"/>
      <c r="F252" s="680"/>
      <c r="G252" s="540"/>
      <c r="H252" s="930"/>
      <c r="I252" s="930"/>
      <c r="J252" s="930">
        <f t="shared" si="22"/>
        <v>0</v>
      </c>
      <c r="K252" s="930">
        <f t="shared" si="18"/>
        <v>0</v>
      </c>
      <c r="L252" s="705">
        <f t="shared" si="19"/>
        <v>0</v>
      </c>
      <c r="M252" s="537"/>
      <c r="N252" s="706">
        <f>+IF(A252="",0,IF(A252=Table!$A$5,L252,(IF(A252=Table!$A$3,0,IF(A252=Table!$A$4,L252,0)))))</f>
        <v>0</v>
      </c>
      <c r="O252" s="672"/>
      <c r="P252" s="707">
        <f>-IF(A252=Table!$A$5,I252,0)+IF(A252=Table!$A$5,H252,0)</f>
        <v>0</v>
      </c>
      <c r="Q252" s="539" t="str">
        <f t="shared" si="20"/>
        <v>01/1900</v>
      </c>
      <c r="R252" s="475">
        <f t="shared" si="23"/>
        <v>1</v>
      </c>
      <c r="S252" s="691"/>
      <c r="T252" s="691"/>
      <c r="U252" s="691"/>
      <c r="V252" s="691"/>
      <c r="W252" s="818"/>
      <c r="X252" s="818"/>
      <c r="Y252" s="818"/>
      <c r="Z252" s="818"/>
    </row>
    <row r="253" spans="1:26" ht="15">
      <c r="A253" s="537"/>
      <c r="B253" s="669"/>
      <c r="C253" s="537"/>
      <c r="D253" s="848" t="str">
        <f t="shared" si="21"/>
        <v>Caisse-01/1900</v>
      </c>
      <c r="E253" s="541"/>
      <c r="F253" s="680"/>
      <c r="G253" s="540"/>
      <c r="H253" s="930"/>
      <c r="I253" s="930"/>
      <c r="J253" s="930">
        <f t="shared" si="22"/>
        <v>0</v>
      </c>
      <c r="K253" s="930">
        <f t="shared" si="18"/>
        <v>0</v>
      </c>
      <c r="L253" s="705">
        <f t="shared" si="19"/>
        <v>0</v>
      </c>
      <c r="M253" s="537"/>
      <c r="N253" s="706">
        <f>+IF(A253="",0,IF(A253=Table!$A$5,L253,(IF(A253=Table!$A$3,0,IF(A253=Table!$A$4,L253,0)))))</f>
        <v>0</v>
      </c>
      <c r="O253" s="672"/>
      <c r="P253" s="707">
        <f>-IF(A253=Table!$A$5,I253,0)+IF(A253=Table!$A$5,H253,0)</f>
        <v>0</v>
      </c>
      <c r="Q253" s="539" t="str">
        <f t="shared" si="20"/>
        <v>01/1900</v>
      </c>
      <c r="R253" s="475">
        <f t="shared" si="23"/>
        <v>1</v>
      </c>
      <c r="S253" s="691"/>
      <c r="T253" s="691"/>
      <c r="U253" s="691"/>
      <c r="V253" s="691"/>
      <c r="W253" s="818"/>
      <c r="X253" s="818"/>
      <c r="Y253" s="818"/>
      <c r="Z253" s="818"/>
    </row>
    <row r="254" spans="1:26" ht="15">
      <c r="A254" s="537"/>
      <c r="B254" s="669"/>
      <c r="C254" s="537"/>
      <c r="D254" s="848" t="str">
        <f t="shared" si="21"/>
        <v>Caisse-01/1900</v>
      </c>
      <c r="E254" s="541"/>
      <c r="F254" s="680"/>
      <c r="G254" s="540"/>
      <c r="H254" s="930"/>
      <c r="I254" s="930"/>
      <c r="J254" s="930">
        <f t="shared" si="22"/>
        <v>0</v>
      </c>
      <c r="K254" s="930">
        <f t="shared" si="18"/>
        <v>0</v>
      </c>
      <c r="L254" s="705">
        <f t="shared" si="19"/>
        <v>0</v>
      </c>
      <c r="M254" s="537"/>
      <c r="N254" s="706">
        <f>+IF(A254="",0,IF(A254=Table!$A$5,L254,(IF(A254=Table!$A$3,0,IF(A254=Table!$A$4,L254,0)))))</f>
        <v>0</v>
      </c>
      <c r="O254" s="672"/>
      <c r="P254" s="707">
        <f>-IF(A254=Table!$A$5,I254,0)+IF(A254=Table!$A$5,H254,0)</f>
        <v>0</v>
      </c>
      <c r="Q254" s="539" t="str">
        <f t="shared" si="20"/>
        <v>01/1900</v>
      </c>
      <c r="R254" s="475">
        <f t="shared" si="23"/>
        <v>1</v>
      </c>
      <c r="S254" s="691"/>
      <c r="T254" s="691"/>
      <c r="U254" s="691"/>
      <c r="V254" s="691"/>
      <c r="W254" s="818"/>
      <c r="X254" s="818"/>
      <c r="Y254" s="818"/>
      <c r="Z254" s="818"/>
    </row>
    <row r="255" spans="1:26" ht="15">
      <c r="A255" s="537"/>
      <c r="B255" s="669"/>
      <c r="C255" s="537"/>
      <c r="D255" s="848" t="str">
        <f t="shared" si="21"/>
        <v>Caisse-01/1900</v>
      </c>
      <c r="E255" s="541"/>
      <c r="F255" s="680"/>
      <c r="G255" s="540"/>
      <c r="H255" s="930"/>
      <c r="I255" s="930"/>
      <c r="J255" s="930">
        <f t="shared" si="22"/>
        <v>0</v>
      </c>
      <c r="K255" s="930">
        <f t="shared" si="18"/>
        <v>0</v>
      </c>
      <c r="L255" s="705">
        <f t="shared" si="19"/>
        <v>0</v>
      </c>
      <c r="M255" s="537"/>
      <c r="N255" s="706">
        <f>+IF(A255="",0,IF(A255=Table!$A$5,L255,(IF(A255=Table!$A$3,0,IF(A255=Table!$A$4,L255,0)))))</f>
        <v>0</v>
      </c>
      <c r="O255" s="672"/>
      <c r="P255" s="707">
        <f>-IF(A255=Table!$A$5,I255,0)+IF(A255=Table!$A$5,H255,0)</f>
        <v>0</v>
      </c>
      <c r="Q255" s="539" t="str">
        <f t="shared" si="20"/>
        <v>01/1900</v>
      </c>
      <c r="R255" s="475">
        <f t="shared" si="23"/>
        <v>1</v>
      </c>
      <c r="S255" s="691"/>
      <c r="T255" s="691"/>
      <c r="U255" s="691"/>
      <c r="V255" s="691"/>
      <c r="W255" s="818"/>
      <c r="X255" s="818"/>
      <c r="Y255" s="818"/>
      <c r="Z255" s="818"/>
    </row>
    <row r="256" spans="1:26" ht="15">
      <c r="A256" s="537"/>
      <c r="B256" s="669"/>
      <c r="C256" s="537"/>
      <c r="D256" s="848" t="str">
        <f t="shared" si="21"/>
        <v>Caisse-01/1900</v>
      </c>
      <c r="E256" s="679"/>
      <c r="F256" s="677"/>
      <c r="G256" s="540"/>
      <c r="H256" s="930"/>
      <c r="I256" s="932"/>
      <c r="J256" s="930">
        <f t="shared" si="22"/>
        <v>0</v>
      </c>
      <c r="K256" s="930">
        <f t="shared" si="18"/>
        <v>0</v>
      </c>
      <c r="L256" s="705">
        <f t="shared" si="19"/>
        <v>0</v>
      </c>
      <c r="M256" s="537"/>
      <c r="N256" s="706">
        <f>+IF(A256="",0,IF(A256=Table!$A$5,L256,(IF(A256=Table!$A$3,0,IF(A256=Table!$A$4,L256,0)))))</f>
        <v>0</v>
      </c>
      <c r="O256" s="672"/>
      <c r="P256" s="707">
        <f>-IF(A256=Table!$A$5,I256,0)+IF(A256=Table!$A$5,H256,0)</f>
        <v>0</v>
      </c>
      <c r="Q256" s="539" t="str">
        <f t="shared" si="20"/>
        <v>01/1900</v>
      </c>
      <c r="R256" s="475">
        <f t="shared" si="23"/>
        <v>1</v>
      </c>
      <c r="S256" s="691"/>
      <c r="T256" s="691"/>
      <c r="U256" s="691"/>
      <c r="V256" s="691"/>
      <c r="W256" s="818"/>
      <c r="X256" s="818"/>
      <c r="Y256" s="818"/>
      <c r="Z256" s="818"/>
    </row>
    <row r="257" spans="1:26" ht="15">
      <c r="A257" s="537"/>
      <c r="B257" s="669"/>
      <c r="C257" s="537"/>
      <c r="D257" s="848" t="str">
        <f t="shared" si="21"/>
        <v>Caisse-01/1900</v>
      </c>
      <c r="E257" s="677"/>
      <c r="F257" s="677"/>
      <c r="G257" s="540"/>
      <c r="H257" s="932"/>
      <c r="I257" s="930"/>
      <c r="J257" s="930">
        <f t="shared" si="22"/>
        <v>0</v>
      </c>
      <c r="K257" s="930">
        <f t="shared" si="18"/>
        <v>0</v>
      </c>
      <c r="L257" s="705">
        <f t="shared" si="19"/>
        <v>0</v>
      </c>
      <c r="M257" s="537"/>
      <c r="N257" s="706">
        <f>+IF(A257="",0,IF(A257=Table!$A$5,L257,(IF(A257=Table!$A$3,0,IF(A257=Table!$A$4,L257,0)))))</f>
        <v>0</v>
      </c>
      <c r="O257" s="672"/>
      <c r="P257" s="707">
        <f>-IF(A257=Table!$A$5,I257,0)+IF(A257=Table!$A$5,H257,0)</f>
        <v>0</v>
      </c>
      <c r="Q257" s="539" t="str">
        <f t="shared" si="20"/>
        <v>01/1900</v>
      </c>
      <c r="R257" s="475">
        <f t="shared" si="23"/>
        <v>1</v>
      </c>
      <c r="S257" s="691"/>
      <c r="T257" s="691"/>
      <c r="U257" s="691"/>
      <c r="V257" s="691"/>
      <c r="W257" s="818"/>
      <c r="X257" s="818"/>
      <c r="Y257" s="818"/>
      <c r="Z257" s="818"/>
    </row>
    <row r="258" spans="1:26" ht="15">
      <c r="A258" s="537"/>
      <c r="B258" s="669"/>
      <c r="C258" s="537"/>
      <c r="D258" s="848" t="str">
        <f t="shared" si="21"/>
        <v>Caisse-01/1900</v>
      </c>
      <c r="E258" s="541"/>
      <c r="F258" s="680"/>
      <c r="G258" s="540"/>
      <c r="H258" s="930"/>
      <c r="I258" s="930"/>
      <c r="J258" s="930">
        <f t="shared" si="22"/>
        <v>0</v>
      </c>
      <c r="K258" s="930">
        <f t="shared" si="18"/>
        <v>0</v>
      </c>
      <c r="L258" s="705">
        <f t="shared" si="19"/>
        <v>0</v>
      </c>
      <c r="M258" s="537"/>
      <c r="N258" s="706">
        <f>+IF(A258="",0,IF(A258=Table!$A$5,L258,(IF(A258=Table!$A$3,0,IF(A258=Table!$A$4,L258,0)))))</f>
        <v>0</v>
      </c>
      <c r="O258" s="672"/>
      <c r="P258" s="707">
        <f>-IF(A258=Table!$A$5,I258,0)+IF(A258=Table!$A$5,H258,0)</f>
        <v>0</v>
      </c>
      <c r="Q258" s="539" t="str">
        <f t="shared" si="20"/>
        <v>01/1900</v>
      </c>
      <c r="R258" s="475">
        <f t="shared" si="23"/>
        <v>1</v>
      </c>
      <c r="S258" s="691"/>
      <c r="T258" s="691"/>
      <c r="U258" s="691"/>
      <c r="V258" s="691"/>
      <c r="W258" s="818"/>
      <c r="X258" s="818"/>
      <c r="Y258" s="818"/>
      <c r="Z258" s="818"/>
    </row>
    <row r="259" spans="1:26" ht="15">
      <c r="A259" s="537"/>
      <c r="B259" s="669"/>
      <c r="C259" s="537"/>
      <c r="D259" s="848" t="str">
        <f t="shared" si="21"/>
        <v>Caisse-01/1900</v>
      </c>
      <c r="E259" s="541"/>
      <c r="F259" s="680"/>
      <c r="G259" s="540"/>
      <c r="H259" s="930"/>
      <c r="I259" s="930"/>
      <c r="J259" s="930">
        <f t="shared" si="22"/>
        <v>0</v>
      </c>
      <c r="K259" s="930">
        <f t="shared" si="18"/>
        <v>0</v>
      </c>
      <c r="L259" s="705">
        <f t="shared" si="19"/>
        <v>0</v>
      </c>
      <c r="M259" s="537"/>
      <c r="N259" s="706">
        <f>+IF(A259="",0,IF(A259=Table!$A$5,L259,(IF(A259=Table!$A$3,0,IF(A259=Table!$A$4,L259,0)))))</f>
        <v>0</v>
      </c>
      <c r="O259" s="672"/>
      <c r="P259" s="707">
        <f>-IF(A259=Table!$A$5,I259,0)+IF(A259=Table!$A$5,H259,0)</f>
        <v>0</v>
      </c>
      <c r="Q259" s="539" t="str">
        <f t="shared" si="20"/>
        <v>01/1900</v>
      </c>
      <c r="R259" s="475">
        <f t="shared" si="23"/>
        <v>1</v>
      </c>
      <c r="S259" s="691"/>
      <c r="T259" s="691"/>
      <c r="U259" s="691"/>
      <c r="V259" s="691"/>
      <c r="W259" s="818"/>
      <c r="X259" s="818"/>
      <c r="Y259" s="818"/>
      <c r="Z259" s="818"/>
    </row>
    <row r="260" spans="1:26" ht="15">
      <c r="A260" s="537"/>
      <c r="B260" s="669"/>
      <c r="C260" s="537"/>
      <c r="D260" s="848" t="str">
        <f t="shared" si="21"/>
        <v>Caisse-01/1900</v>
      </c>
      <c r="E260" s="679"/>
      <c r="F260" s="677"/>
      <c r="G260" s="540"/>
      <c r="H260" s="930"/>
      <c r="I260" s="932"/>
      <c r="J260" s="930">
        <f t="shared" si="22"/>
        <v>0</v>
      </c>
      <c r="K260" s="930">
        <f t="shared" si="18"/>
        <v>0</v>
      </c>
      <c r="L260" s="705">
        <f t="shared" si="19"/>
        <v>0</v>
      </c>
      <c r="M260" s="537"/>
      <c r="N260" s="706">
        <f>+IF(A260="",0,IF(A260=Table!$A$5,L260,(IF(A260=Table!$A$3,0,IF(A260=Table!$A$4,L260,0)))))</f>
        <v>0</v>
      </c>
      <c r="O260" s="672"/>
      <c r="P260" s="707">
        <f>-IF(A260=Table!$A$5,I260,0)+IF(A260=Table!$A$5,H260,0)</f>
        <v>0</v>
      </c>
      <c r="Q260" s="539" t="str">
        <f t="shared" si="20"/>
        <v>01/1900</v>
      </c>
      <c r="R260" s="475">
        <f t="shared" si="23"/>
        <v>1</v>
      </c>
      <c r="S260" s="691"/>
      <c r="T260" s="691"/>
      <c r="U260" s="691"/>
      <c r="V260" s="691"/>
      <c r="W260" s="818"/>
      <c r="X260" s="818"/>
      <c r="Y260" s="818"/>
      <c r="Z260" s="818"/>
    </row>
    <row r="261" spans="1:26" ht="15">
      <c r="A261" s="537"/>
      <c r="B261" s="669"/>
      <c r="C261" s="537"/>
      <c r="D261" s="848" t="str">
        <f t="shared" si="21"/>
        <v>Caisse-01/1900</v>
      </c>
      <c r="E261" s="677"/>
      <c r="F261" s="677"/>
      <c r="G261" s="540"/>
      <c r="H261" s="932"/>
      <c r="I261" s="930"/>
      <c r="J261" s="930">
        <f t="shared" si="22"/>
        <v>0</v>
      </c>
      <c r="K261" s="930">
        <f t="shared" si="18"/>
        <v>0</v>
      </c>
      <c r="L261" s="705">
        <f t="shared" si="19"/>
        <v>0</v>
      </c>
      <c r="M261" s="537"/>
      <c r="N261" s="706">
        <f>+IF(A261="",0,IF(A261=Table!$A$5,L261,(IF(A261=Table!$A$3,0,IF(A261=Table!$A$4,L261,0)))))</f>
        <v>0</v>
      </c>
      <c r="O261" s="672"/>
      <c r="P261" s="707">
        <f>-IF(A261=Table!$A$5,I261,0)+IF(A261=Table!$A$5,H261,0)</f>
        <v>0</v>
      </c>
      <c r="Q261" s="539" t="str">
        <f t="shared" si="20"/>
        <v>01/1900</v>
      </c>
      <c r="R261" s="475">
        <f t="shared" si="23"/>
        <v>1</v>
      </c>
      <c r="S261" s="691"/>
      <c r="T261" s="691"/>
      <c r="U261" s="691"/>
      <c r="V261" s="691"/>
      <c r="W261" s="818"/>
      <c r="X261" s="818"/>
      <c r="Y261" s="818"/>
      <c r="Z261" s="818"/>
    </row>
    <row r="262" spans="1:26" ht="15">
      <c r="A262" s="537"/>
      <c r="B262" s="669"/>
      <c r="C262" s="537"/>
      <c r="D262" s="848" t="str">
        <f t="shared" si="21"/>
        <v>Caisse-01/1900</v>
      </c>
      <c r="E262" s="541"/>
      <c r="F262" s="680"/>
      <c r="G262" s="540"/>
      <c r="H262" s="930"/>
      <c r="I262" s="930"/>
      <c r="J262" s="930">
        <f t="shared" si="22"/>
        <v>0</v>
      </c>
      <c r="K262" s="930">
        <f t="shared" si="18"/>
        <v>0</v>
      </c>
      <c r="L262" s="705">
        <f t="shared" si="19"/>
        <v>0</v>
      </c>
      <c r="M262" s="537"/>
      <c r="N262" s="706">
        <f>+IF(A262="",0,IF(A262=Table!$A$5,L262,(IF(A262=Table!$A$3,0,IF(A262=Table!$A$4,L262,0)))))</f>
        <v>0</v>
      </c>
      <c r="O262" s="672"/>
      <c r="P262" s="707">
        <f>-IF(A262=Table!$A$5,I262,0)+IF(A262=Table!$A$5,H262,0)</f>
        <v>0</v>
      </c>
      <c r="Q262" s="539" t="str">
        <f t="shared" si="20"/>
        <v>01/1900</v>
      </c>
      <c r="R262" s="475">
        <f t="shared" si="23"/>
        <v>1</v>
      </c>
      <c r="S262" s="691"/>
      <c r="T262" s="691"/>
      <c r="U262" s="691"/>
      <c r="V262" s="691"/>
      <c r="W262" s="818"/>
      <c r="X262" s="818"/>
      <c r="Y262" s="818"/>
      <c r="Z262" s="818"/>
    </row>
    <row r="263" spans="1:26" ht="15">
      <c r="A263" s="537"/>
      <c r="B263" s="669"/>
      <c r="C263" s="537"/>
      <c r="D263" s="848" t="str">
        <f t="shared" si="21"/>
        <v>Caisse-01/1900</v>
      </c>
      <c r="E263" s="541"/>
      <c r="F263" s="680"/>
      <c r="G263" s="540"/>
      <c r="H263" s="930"/>
      <c r="I263" s="930"/>
      <c r="J263" s="930">
        <f t="shared" si="22"/>
        <v>0</v>
      </c>
      <c r="K263" s="930">
        <f t="shared" si="18"/>
        <v>0</v>
      </c>
      <c r="L263" s="705">
        <f t="shared" si="19"/>
        <v>0</v>
      </c>
      <c r="M263" s="537"/>
      <c r="N263" s="706">
        <f>+IF(A263="",0,IF(A263=Table!$A$5,L263,(IF(A263=Table!$A$3,0,IF(A263=Table!$A$4,L263,0)))))</f>
        <v>0</v>
      </c>
      <c r="O263" s="672"/>
      <c r="P263" s="707">
        <f>-IF(A263=Table!$A$5,I263,0)+IF(A263=Table!$A$5,H263,0)</f>
        <v>0</v>
      </c>
      <c r="Q263" s="539" t="str">
        <f t="shared" si="20"/>
        <v>01/1900</v>
      </c>
      <c r="R263" s="475">
        <f t="shared" si="23"/>
        <v>1</v>
      </c>
      <c r="S263" s="691"/>
      <c r="T263" s="691"/>
      <c r="U263" s="691"/>
      <c r="V263" s="691"/>
      <c r="W263" s="818"/>
      <c r="X263" s="818"/>
      <c r="Y263" s="818"/>
      <c r="Z263" s="818"/>
    </row>
    <row r="264" spans="1:26" ht="15">
      <c r="A264" s="537"/>
      <c r="B264" s="669"/>
      <c r="C264" s="537"/>
      <c r="D264" s="848" t="str">
        <f t="shared" si="21"/>
        <v>Caisse-01/1900</v>
      </c>
      <c r="E264" s="541"/>
      <c r="F264" s="680"/>
      <c r="G264" s="540"/>
      <c r="H264" s="930"/>
      <c r="I264" s="930"/>
      <c r="J264" s="930">
        <f t="shared" si="22"/>
        <v>0</v>
      </c>
      <c r="K264" s="930">
        <f t="shared" si="18"/>
        <v>0</v>
      </c>
      <c r="L264" s="705">
        <f t="shared" si="19"/>
        <v>0</v>
      </c>
      <c r="M264" s="537"/>
      <c r="N264" s="706">
        <f>+IF(A264="",0,IF(A264=Table!$A$5,L264,(IF(A264=Table!$A$3,0,IF(A264=Table!$A$4,L264,0)))))</f>
        <v>0</v>
      </c>
      <c r="O264" s="672"/>
      <c r="P264" s="707">
        <f>-IF(A264=Table!$A$5,I264,0)+IF(A264=Table!$A$5,H264,0)</f>
        <v>0</v>
      </c>
      <c r="Q264" s="539" t="str">
        <f t="shared" si="20"/>
        <v>01/1900</v>
      </c>
      <c r="R264" s="475">
        <f t="shared" si="23"/>
        <v>1</v>
      </c>
      <c r="S264" s="691"/>
      <c r="T264" s="691"/>
      <c r="U264" s="691"/>
      <c r="V264" s="691"/>
      <c r="W264" s="818"/>
      <c r="X264" s="818"/>
      <c r="Y264" s="818"/>
      <c r="Z264" s="818"/>
    </row>
    <row r="265" spans="1:26" ht="15">
      <c r="A265" s="537"/>
      <c r="B265" s="669"/>
      <c r="C265" s="537"/>
      <c r="D265" s="848" t="str">
        <f t="shared" si="21"/>
        <v>Caisse-01/1900</v>
      </c>
      <c r="E265" s="541"/>
      <c r="F265" s="680"/>
      <c r="G265" s="540"/>
      <c r="H265" s="930"/>
      <c r="I265" s="930"/>
      <c r="J265" s="930">
        <f t="shared" si="22"/>
        <v>0</v>
      </c>
      <c r="K265" s="930">
        <f t="shared" si="18"/>
        <v>0</v>
      </c>
      <c r="L265" s="705">
        <f t="shared" si="19"/>
        <v>0</v>
      </c>
      <c r="M265" s="537"/>
      <c r="N265" s="706">
        <f>+IF(A265="",0,IF(A265=Table!$A$5,L265,(IF(A265=Table!$A$3,0,IF(A265=Table!$A$4,L265,0)))))</f>
        <v>0</v>
      </c>
      <c r="O265" s="672"/>
      <c r="P265" s="707">
        <f>-IF(A265=Table!$A$5,I265,0)+IF(A265=Table!$A$5,H265,0)</f>
        <v>0</v>
      </c>
      <c r="Q265" s="539" t="str">
        <f t="shared" si="20"/>
        <v>01/1900</v>
      </c>
      <c r="R265" s="475">
        <f t="shared" si="23"/>
        <v>1</v>
      </c>
      <c r="S265" s="691"/>
      <c r="T265" s="691"/>
      <c r="U265" s="691"/>
      <c r="V265" s="691"/>
      <c r="W265" s="818"/>
      <c r="X265" s="818"/>
      <c r="Y265" s="818"/>
      <c r="Z265" s="818"/>
    </row>
    <row r="266" spans="1:26" ht="15">
      <c r="A266" s="537"/>
      <c r="B266" s="669"/>
      <c r="C266" s="537"/>
      <c r="D266" s="848" t="str">
        <f t="shared" si="21"/>
        <v>Caisse-01/1900</v>
      </c>
      <c r="E266" s="541"/>
      <c r="F266" s="680"/>
      <c r="G266" s="540"/>
      <c r="H266" s="930"/>
      <c r="I266" s="930"/>
      <c r="J266" s="930">
        <f t="shared" si="22"/>
        <v>0</v>
      </c>
      <c r="K266" s="930">
        <f t="shared" si="18"/>
        <v>0</v>
      </c>
      <c r="L266" s="705">
        <f t="shared" si="19"/>
        <v>0</v>
      </c>
      <c r="M266" s="537"/>
      <c r="N266" s="706">
        <f>+IF(A266="",0,IF(A266=Table!$A$5,L266,(IF(A266=Table!$A$3,0,IF(A266=Table!$A$4,L266,0)))))</f>
        <v>0</v>
      </c>
      <c r="O266" s="672"/>
      <c r="P266" s="707">
        <f>-IF(A266=Table!$A$5,I266,0)+IF(A266=Table!$A$5,H266,0)</f>
        <v>0</v>
      </c>
      <c r="Q266" s="539" t="str">
        <f t="shared" si="20"/>
        <v>01/1900</v>
      </c>
      <c r="R266" s="475">
        <f t="shared" si="23"/>
        <v>1</v>
      </c>
      <c r="S266" s="691"/>
      <c r="T266" s="691"/>
      <c r="U266" s="691"/>
      <c r="V266" s="691"/>
      <c r="W266" s="818"/>
      <c r="X266" s="818"/>
      <c r="Y266" s="818"/>
      <c r="Z266" s="818"/>
    </row>
    <row r="267" spans="1:26" ht="15">
      <c r="A267" s="537"/>
      <c r="B267" s="669"/>
      <c r="C267" s="537"/>
      <c r="D267" s="848" t="str">
        <f t="shared" si="21"/>
        <v>Caisse-01/1900</v>
      </c>
      <c r="E267" s="541"/>
      <c r="F267" s="680"/>
      <c r="G267" s="540"/>
      <c r="H267" s="930"/>
      <c r="I267" s="930"/>
      <c r="J267" s="930">
        <f t="shared" si="22"/>
        <v>0</v>
      </c>
      <c r="K267" s="930">
        <f t="shared" ref="K267:K330" si="24">+IFERROR((+INDEX($O$4:$Z$4,MATCH(Q267,$O$3:$Z$3,0))),0)</f>
        <v>0</v>
      </c>
      <c r="L267" s="705">
        <f t="shared" ref="L267:L330" si="25">IFERROR((H267/K267-I267/K267),0)</f>
        <v>0</v>
      </c>
      <c r="M267" s="537"/>
      <c r="N267" s="706">
        <f>+IF(A267="",0,IF(A267=Table!$A$5,L267,(IF(A267=Table!$A$3,0,IF(A267=Table!$A$4,L267,0)))))</f>
        <v>0</v>
      </c>
      <c r="O267" s="672"/>
      <c r="P267" s="707">
        <f>-IF(A267=Table!$A$5,I267,0)+IF(A267=Table!$A$5,H267,0)</f>
        <v>0</v>
      </c>
      <c r="Q267" s="539" t="str">
        <f t="shared" ref="Q267:Q330" si="26">+TEXT(B267,"mm/aaaa")</f>
        <v>01/1900</v>
      </c>
      <c r="R267" s="475">
        <f t="shared" si="23"/>
        <v>1</v>
      </c>
      <c r="S267" s="691"/>
      <c r="T267" s="691"/>
      <c r="U267" s="691"/>
      <c r="V267" s="691"/>
      <c r="W267" s="818"/>
      <c r="X267" s="818"/>
      <c r="Y267" s="818"/>
      <c r="Z267" s="818"/>
    </row>
    <row r="268" spans="1:26" ht="15">
      <c r="A268" s="537"/>
      <c r="B268" s="669"/>
      <c r="C268" s="537"/>
      <c r="D268" s="848" t="str">
        <f t="shared" ref="D268:D331" si="27">"Caisse-"&amp;Q268</f>
        <v>Caisse-01/1900</v>
      </c>
      <c r="E268" s="541"/>
      <c r="F268" s="680"/>
      <c r="G268" s="540"/>
      <c r="H268" s="930"/>
      <c r="I268" s="930"/>
      <c r="J268" s="930">
        <f t="shared" ref="J268:J331" si="28">+J267+H268-I268</f>
        <v>0</v>
      </c>
      <c r="K268" s="930">
        <f t="shared" si="24"/>
        <v>0</v>
      </c>
      <c r="L268" s="705">
        <f t="shared" si="25"/>
        <v>0</v>
      </c>
      <c r="M268" s="537"/>
      <c r="N268" s="706">
        <f>+IF(A268="",0,IF(A268=Table!$A$5,L268,(IF(A268=Table!$A$3,0,IF(A268=Table!$A$4,L268,0)))))</f>
        <v>0</v>
      </c>
      <c r="O268" s="672"/>
      <c r="P268" s="707">
        <f>-IF(A268=Table!$A$5,I268,0)+IF(A268=Table!$A$5,H268,0)</f>
        <v>0</v>
      </c>
      <c r="Q268" s="539" t="str">
        <f t="shared" si="26"/>
        <v>01/1900</v>
      </c>
      <c r="R268" s="475">
        <f t="shared" ref="R268:R331" si="29">ROUNDUP(MONTH(Q268)/3,0)</f>
        <v>1</v>
      </c>
      <c r="S268" s="691"/>
      <c r="T268" s="691"/>
      <c r="U268" s="691"/>
      <c r="V268" s="691"/>
      <c r="W268" s="818"/>
      <c r="X268" s="818"/>
      <c r="Y268" s="818"/>
      <c r="Z268" s="818"/>
    </row>
    <row r="269" spans="1:26" ht="15">
      <c r="A269" s="537"/>
      <c r="B269" s="669"/>
      <c r="C269" s="537"/>
      <c r="D269" s="848" t="str">
        <f t="shared" si="27"/>
        <v>Caisse-01/1900</v>
      </c>
      <c r="E269" s="541"/>
      <c r="F269" s="684"/>
      <c r="G269" s="540"/>
      <c r="H269" s="930"/>
      <c r="I269" s="930"/>
      <c r="J269" s="930">
        <f t="shared" si="28"/>
        <v>0</v>
      </c>
      <c r="K269" s="930">
        <f t="shared" si="24"/>
        <v>0</v>
      </c>
      <c r="L269" s="705">
        <f t="shared" si="25"/>
        <v>0</v>
      </c>
      <c r="M269" s="537"/>
      <c r="N269" s="706">
        <f>+IF(A269="",0,IF(A269=Table!$A$5,L269,(IF(A269=Table!$A$3,0,IF(A269=Table!$A$4,L269,0)))))</f>
        <v>0</v>
      </c>
      <c r="O269" s="672"/>
      <c r="P269" s="707">
        <f>-IF(A269=Table!$A$5,I269,0)+IF(A269=Table!$A$5,H269,0)</f>
        <v>0</v>
      </c>
      <c r="Q269" s="539" t="str">
        <f t="shared" si="26"/>
        <v>01/1900</v>
      </c>
      <c r="R269" s="475">
        <f t="shared" si="29"/>
        <v>1</v>
      </c>
      <c r="S269" s="691"/>
      <c r="T269" s="691"/>
      <c r="U269" s="691"/>
      <c r="V269" s="691"/>
      <c r="W269" s="818"/>
      <c r="X269" s="818"/>
      <c r="Y269" s="818"/>
      <c r="Z269" s="818"/>
    </row>
    <row r="270" spans="1:26" ht="15">
      <c r="A270" s="537"/>
      <c r="B270" s="669"/>
      <c r="C270" s="537"/>
      <c r="D270" s="848" t="str">
        <f t="shared" si="27"/>
        <v>Caisse-01/1900</v>
      </c>
      <c r="E270" s="541"/>
      <c r="F270" s="680"/>
      <c r="G270" s="540"/>
      <c r="H270" s="930"/>
      <c r="I270" s="930"/>
      <c r="J270" s="930">
        <f t="shared" si="28"/>
        <v>0</v>
      </c>
      <c r="K270" s="930">
        <f t="shared" si="24"/>
        <v>0</v>
      </c>
      <c r="L270" s="705">
        <f t="shared" si="25"/>
        <v>0</v>
      </c>
      <c r="M270" s="537"/>
      <c r="N270" s="706">
        <f>+IF(A270="",0,IF(A270=Table!$A$5,L270,(IF(A270=Table!$A$3,0,IF(A270=Table!$A$4,L270,0)))))</f>
        <v>0</v>
      </c>
      <c r="O270" s="672"/>
      <c r="P270" s="707">
        <f>-IF(A270=Table!$A$5,I270,0)+IF(A270=Table!$A$5,H270,0)</f>
        <v>0</v>
      </c>
      <c r="Q270" s="539" t="str">
        <f t="shared" si="26"/>
        <v>01/1900</v>
      </c>
      <c r="R270" s="475">
        <f t="shared" si="29"/>
        <v>1</v>
      </c>
      <c r="S270" s="691"/>
      <c r="T270" s="691"/>
      <c r="U270" s="691"/>
      <c r="V270" s="691"/>
      <c r="W270" s="818"/>
      <c r="X270" s="818"/>
      <c r="Y270" s="818"/>
      <c r="Z270" s="818"/>
    </row>
    <row r="271" spans="1:26" ht="15">
      <c r="A271" s="537"/>
      <c r="B271" s="669"/>
      <c r="C271" s="537"/>
      <c r="D271" s="848" t="str">
        <f t="shared" si="27"/>
        <v>Caisse-01/1900</v>
      </c>
      <c r="E271" s="541"/>
      <c r="F271" s="680"/>
      <c r="G271" s="540"/>
      <c r="H271" s="930"/>
      <c r="I271" s="930"/>
      <c r="J271" s="930">
        <f t="shared" si="28"/>
        <v>0</v>
      </c>
      <c r="K271" s="930">
        <f t="shared" si="24"/>
        <v>0</v>
      </c>
      <c r="L271" s="705">
        <f t="shared" si="25"/>
        <v>0</v>
      </c>
      <c r="M271" s="537"/>
      <c r="N271" s="706">
        <f>+IF(A271="",0,IF(A271=Table!$A$5,L271,(IF(A271=Table!$A$3,0,IF(A271=Table!$A$4,L271,0)))))</f>
        <v>0</v>
      </c>
      <c r="O271" s="672"/>
      <c r="P271" s="707">
        <f>-IF(A271=Table!$A$5,I271,0)+IF(A271=Table!$A$5,H271,0)</f>
        <v>0</v>
      </c>
      <c r="Q271" s="539" t="str">
        <f t="shared" si="26"/>
        <v>01/1900</v>
      </c>
      <c r="R271" s="475">
        <f t="shared" si="29"/>
        <v>1</v>
      </c>
      <c r="S271" s="691"/>
      <c r="T271" s="691"/>
      <c r="U271" s="691"/>
      <c r="V271" s="691"/>
      <c r="W271" s="818"/>
      <c r="X271" s="818"/>
      <c r="Y271" s="818"/>
      <c r="Z271" s="818"/>
    </row>
    <row r="272" spans="1:26" ht="15">
      <c r="A272" s="537"/>
      <c r="B272" s="669"/>
      <c r="C272" s="537"/>
      <c r="D272" s="848" t="str">
        <f t="shared" si="27"/>
        <v>Caisse-01/1900</v>
      </c>
      <c r="E272" s="541"/>
      <c r="F272" s="680"/>
      <c r="G272" s="540"/>
      <c r="H272" s="930"/>
      <c r="I272" s="930"/>
      <c r="J272" s="930">
        <f t="shared" si="28"/>
        <v>0</v>
      </c>
      <c r="K272" s="930">
        <f t="shared" si="24"/>
        <v>0</v>
      </c>
      <c r="L272" s="705">
        <f t="shared" si="25"/>
        <v>0</v>
      </c>
      <c r="M272" s="537"/>
      <c r="N272" s="706">
        <f>+IF(A272="",0,IF(A272=Table!$A$5,L272,(IF(A272=Table!$A$3,0,IF(A272=Table!$A$4,L272,0)))))</f>
        <v>0</v>
      </c>
      <c r="O272" s="672"/>
      <c r="P272" s="707">
        <f>-IF(A272=Table!$A$5,I272,0)+IF(A272=Table!$A$5,H272,0)</f>
        <v>0</v>
      </c>
      <c r="Q272" s="539" t="str">
        <f t="shared" si="26"/>
        <v>01/1900</v>
      </c>
      <c r="R272" s="475">
        <f t="shared" si="29"/>
        <v>1</v>
      </c>
      <c r="S272" s="691"/>
      <c r="T272" s="691"/>
      <c r="U272" s="691"/>
      <c r="V272" s="691"/>
      <c r="W272" s="818"/>
      <c r="X272" s="818"/>
      <c r="Y272" s="818"/>
      <c r="Z272" s="818"/>
    </row>
    <row r="273" spans="1:26" ht="15">
      <c r="A273" s="537"/>
      <c r="B273" s="669"/>
      <c r="C273" s="537"/>
      <c r="D273" s="848" t="str">
        <f t="shared" si="27"/>
        <v>Caisse-01/1900</v>
      </c>
      <c r="E273" s="541"/>
      <c r="F273" s="680"/>
      <c r="G273" s="540"/>
      <c r="H273" s="930"/>
      <c r="I273" s="930"/>
      <c r="J273" s="930">
        <f t="shared" si="28"/>
        <v>0</v>
      </c>
      <c r="K273" s="930">
        <f t="shared" si="24"/>
        <v>0</v>
      </c>
      <c r="L273" s="705">
        <f t="shared" si="25"/>
        <v>0</v>
      </c>
      <c r="M273" s="537"/>
      <c r="N273" s="706">
        <f>+IF(A273="",0,IF(A273=Table!$A$5,L273,(IF(A273=Table!$A$3,0,IF(A273=Table!$A$4,L273,0)))))</f>
        <v>0</v>
      </c>
      <c r="O273" s="672"/>
      <c r="P273" s="707">
        <f>-IF(A273=Table!$A$5,I273,0)+IF(A273=Table!$A$5,H273,0)</f>
        <v>0</v>
      </c>
      <c r="Q273" s="539" t="str">
        <f t="shared" si="26"/>
        <v>01/1900</v>
      </c>
      <c r="R273" s="475">
        <f t="shared" si="29"/>
        <v>1</v>
      </c>
      <c r="S273" s="691"/>
      <c r="T273" s="691"/>
      <c r="U273" s="691"/>
      <c r="V273" s="691"/>
      <c r="W273" s="818"/>
      <c r="X273" s="818"/>
      <c r="Y273" s="818"/>
      <c r="Z273" s="818"/>
    </row>
    <row r="274" spans="1:26" ht="15">
      <c r="A274" s="537"/>
      <c r="B274" s="669"/>
      <c r="C274" s="537"/>
      <c r="D274" s="848" t="str">
        <f t="shared" si="27"/>
        <v>Caisse-01/1900</v>
      </c>
      <c r="E274" s="541"/>
      <c r="F274" s="680"/>
      <c r="G274" s="540"/>
      <c r="H274" s="930"/>
      <c r="I274" s="930"/>
      <c r="J274" s="930">
        <f t="shared" si="28"/>
        <v>0</v>
      </c>
      <c r="K274" s="930">
        <f t="shared" si="24"/>
        <v>0</v>
      </c>
      <c r="L274" s="705">
        <f t="shared" si="25"/>
        <v>0</v>
      </c>
      <c r="M274" s="537"/>
      <c r="N274" s="706">
        <f>+IF(A274="",0,IF(A274=Table!$A$5,L274,(IF(A274=Table!$A$3,0,IF(A274=Table!$A$4,L274,0)))))</f>
        <v>0</v>
      </c>
      <c r="O274" s="672"/>
      <c r="P274" s="707">
        <f>-IF(A274=Table!$A$5,I274,0)+IF(A274=Table!$A$5,H274,0)</f>
        <v>0</v>
      </c>
      <c r="Q274" s="539" t="str">
        <f t="shared" si="26"/>
        <v>01/1900</v>
      </c>
      <c r="R274" s="475">
        <f t="shared" si="29"/>
        <v>1</v>
      </c>
      <c r="S274" s="691"/>
      <c r="T274" s="691"/>
      <c r="U274" s="691"/>
      <c r="V274" s="691"/>
      <c r="W274" s="818"/>
      <c r="X274" s="818"/>
      <c r="Y274" s="818"/>
      <c r="Z274" s="818"/>
    </row>
    <row r="275" spans="1:26" ht="15">
      <c r="A275" s="537"/>
      <c r="B275" s="669"/>
      <c r="C275" s="537"/>
      <c r="D275" s="848" t="str">
        <f t="shared" si="27"/>
        <v>Caisse-01/1900</v>
      </c>
      <c r="E275" s="541"/>
      <c r="F275" s="680"/>
      <c r="G275" s="540"/>
      <c r="H275" s="930"/>
      <c r="I275" s="930"/>
      <c r="J275" s="930">
        <f t="shared" si="28"/>
        <v>0</v>
      </c>
      <c r="K275" s="930">
        <f t="shared" si="24"/>
        <v>0</v>
      </c>
      <c r="L275" s="705">
        <f t="shared" si="25"/>
        <v>0</v>
      </c>
      <c r="M275" s="537"/>
      <c r="N275" s="706">
        <f>+IF(A275="",0,IF(A275=Table!$A$5,L275,(IF(A275=Table!$A$3,0,IF(A275=Table!$A$4,L275,0)))))</f>
        <v>0</v>
      </c>
      <c r="O275" s="672"/>
      <c r="P275" s="707">
        <f>-IF(A275=Table!$A$5,I275,0)+IF(A275=Table!$A$5,H275,0)</f>
        <v>0</v>
      </c>
      <c r="Q275" s="539" t="str">
        <f t="shared" si="26"/>
        <v>01/1900</v>
      </c>
      <c r="R275" s="475">
        <f t="shared" si="29"/>
        <v>1</v>
      </c>
      <c r="S275" s="691"/>
      <c r="T275" s="691"/>
      <c r="U275" s="691"/>
      <c r="V275" s="691"/>
      <c r="W275" s="818"/>
      <c r="X275" s="818"/>
      <c r="Y275" s="818"/>
      <c r="Z275" s="818"/>
    </row>
    <row r="276" spans="1:26" ht="15">
      <c r="A276" s="537"/>
      <c r="B276" s="669"/>
      <c r="C276" s="537"/>
      <c r="D276" s="848" t="str">
        <f t="shared" si="27"/>
        <v>Caisse-01/1900</v>
      </c>
      <c r="E276" s="541"/>
      <c r="F276" s="680"/>
      <c r="G276" s="540"/>
      <c r="H276" s="930"/>
      <c r="I276" s="930"/>
      <c r="J276" s="930">
        <f t="shared" si="28"/>
        <v>0</v>
      </c>
      <c r="K276" s="930">
        <f t="shared" si="24"/>
        <v>0</v>
      </c>
      <c r="L276" s="705">
        <f t="shared" si="25"/>
        <v>0</v>
      </c>
      <c r="M276" s="537"/>
      <c r="N276" s="706">
        <f>+IF(A276="",0,IF(A276=Table!$A$5,L276,(IF(A276=Table!$A$3,0,IF(A276=Table!$A$4,L276,0)))))</f>
        <v>0</v>
      </c>
      <c r="O276" s="672"/>
      <c r="P276" s="707">
        <f>-IF(A276=Table!$A$5,I276,0)+IF(A276=Table!$A$5,H276,0)</f>
        <v>0</v>
      </c>
      <c r="Q276" s="539" t="str">
        <f t="shared" si="26"/>
        <v>01/1900</v>
      </c>
      <c r="R276" s="475">
        <f t="shared" si="29"/>
        <v>1</v>
      </c>
      <c r="S276" s="691"/>
      <c r="T276" s="691"/>
      <c r="U276" s="691"/>
      <c r="V276" s="691"/>
      <c r="W276" s="818"/>
      <c r="X276" s="818"/>
      <c r="Y276" s="818"/>
      <c r="Z276" s="818"/>
    </row>
    <row r="277" spans="1:26" ht="15">
      <c r="A277" s="537"/>
      <c r="B277" s="669"/>
      <c r="C277" s="537"/>
      <c r="D277" s="848" t="str">
        <f t="shared" si="27"/>
        <v>Caisse-01/1900</v>
      </c>
      <c r="E277" s="541"/>
      <c r="F277" s="680"/>
      <c r="G277" s="540"/>
      <c r="H277" s="930"/>
      <c r="I277" s="930"/>
      <c r="J277" s="930">
        <f t="shared" si="28"/>
        <v>0</v>
      </c>
      <c r="K277" s="930">
        <f t="shared" si="24"/>
        <v>0</v>
      </c>
      <c r="L277" s="705">
        <f t="shared" si="25"/>
        <v>0</v>
      </c>
      <c r="M277" s="537"/>
      <c r="N277" s="706">
        <f>+IF(A277="",0,IF(A277=Table!$A$5,L277,(IF(A277=Table!$A$3,0,IF(A277=Table!$A$4,L277,0)))))</f>
        <v>0</v>
      </c>
      <c r="O277" s="672"/>
      <c r="P277" s="707">
        <f>-IF(A277=Table!$A$5,I277,0)+IF(A277=Table!$A$5,H277,0)</f>
        <v>0</v>
      </c>
      <c r="Q277" s="539" t="str">
        <f t="shared" si="26"/>
        <v>01/1900</v>
      </c>
      <c r="R277" s="475">
        <f t="shared" si="29"/>
        <v>1</v>
      </c>
      <c r="S277" s="691"/>
      <c r="T277" s="691"/>
      <c r="U277" s="691"/>
      <c r="V277" s="691"/>
      <c r="W277" s="818"/>
      <c r="X277" s="818"/>
      <c r="Y277" s="818"/>
      <c r="Z277" s="818"/>
    </row>
    <row r="278" spans="1:26" ht="15">
      <c r="A278" s="537"/>
      <c r="B278" s="669"/>
      <c r="C278" s="537"/>
      <c r="D278" s="848" t="str">
        <f t="shared" si="27"/>
        <v>Caisse-01/1900</v>
      </c>
      <c r="E278" s="541"/>
      <c r="F278" s="680"/>
      <c r="G278" s="540"/>
      <c r="H278" s="930"/>
      <c r="I278" s="930"/>
      <c r="J278" s="930">
        <f t="shared" si="28"/>
        <v>0</v>
      </c>
      <c r="K278" s="930">
        <f t="shared" si="24"/>
        <v>0</v>
      </c>
      <c r="L278" s="705">
        <f t="shared" si="25"/>
        <v>0</v>
      </c>
      <c r="M278" s="537"/>
      <c r="N278" s="706">
        <f>+IF(A278="",0,IF(A278=Table!$A$5,L278,(IF(A278=Table!$A$3,0,IF(A278=Table!$A$4,L278,0)))))</f>
        <v>0</v>
      </c>
      <c r="O278" s="672"/>
      <c r="P278" s="707">
        <f>-IF(A278=Table!$A$5,I278,0)+IF(A278=Table!$A$5,H278,0)</f>
        <v>0</v>
      </c>
      <c r="Q278" s="539" t="str">
        <f t="shared" si="26"/>
        <v>01/1900</v>
      </c>
      <c r="R278" s="475">
        <f t="shared" si="29"/>
        <v>1</v>
      </c>
      <c r="S278" s="691"/>
      <c r="T278" s="691"/>
      <c r="U278" s="691"/>
      <c r="V278" s="691"/>
      <c r="W278" s="818"/>
      <c r="X278" s="818"/>
      <c r="Y278" s="818"/>
      <c r="Z278" s="818"/>
    </row>
    <row r="279" spans="1:26" ht="15">
      <c r="A279" s="537"/>
      <c r="B279" s="669"/>
      <c r="C279" s="537"/>
      <c r="D279" s="848" t="str">
        <f t="shared" si="27"/>
        <v>Caisse-01/1900</v>
      </c>
      <c r="E279" s="541"/>
      <c r="F279" s="680"/>
      <c r="G279" s="540"/>
      <c r="H279" s="930"/>
      <c r="I279" s="930"/>
      <c r="J279" s="930">
        <f t="shared" si="28"/>
        <v>0</v>
      </c>
      <c r="K279" s="930">
        <f t="shared" si="24"/>
        <v>0</v>
      </c>
      <c r="L279" s="705">
        <f t="shared" si="25"/>
        <v>0</v>
      </c>
      <c r="M279" s="537"/>
      <c r="N279" s="706">
        <f>+IF(A279="",0,IF(A279=Table!$A$5,L279,(IF(A279=Table!$A$3,0,IF(A279=Table!$A$4,L279,0)))))</f>
        <v>0</v>
      </c>
      <c r="O279" s="672"/>
      <c r="P279" s="707">
        <f>-IF(A279=Table!$A$5,I279,0)+IF(A279=Table!$A$5,H279,0)</f>
        <v>0</v>
      </c>
      <c r="Q279" s="539" t="str">
        <f t="shared" si="26"/>
        <v>01/1900</v>
      </c>
      <c r="R279" s="475">
        <f t="shared" si="29"/>
        <v>1</v>
      </c>
      <c r="S279" s="691"/>
      <c r="T279" s="691"/>
      <c r="U279" s="691"/>
      <c r="V279" s="691"/>
      <c r="W279" s="818"/>
      <c r="X279" s="818"/>
      <c r="Y279" s="818"/>
      <c r="Z279" s="818"/>
    </row>
    <row r="280" spans="1:26" ht="15">
      <c r="A280" s="537"/>
      <c r="B280" s="669"/>
      <c r="C280" s="537"/>
      <c r="D280" s="848" t="str">
        <f t="shared" si="27"/>
        <v>Caisse-01/1900</v>
      </c>
      <c r="E280" s="541"/>
      <c r="F280" s="680"/>
      <c r="G280" s="540"/>
      <c r="H280" s="930"/>
      <c r="I280" s="930"/>
      <c r="J280" s="930">
        <f t="shared" si="28"/>
        <v>0</v>
      </c>
      <c r="K280" s="930">
        <f t="shared" si="24"/>
        <v>0</v>
      </c>
      <c r="L280" s="705">
        <f t="shared" si="25"/>
        <v>0</v>
      </c>
      <c r="M280" s="537"/>
      <c r="N280" s="706">
        <f>+IF(A280="",0,IF(A280=Table!$A$5,L280,(IF(A280=Table!$A$3,0,IF(A280=Table!$A$4,L280,0)))))</f>
        <v>0</v>
      </c>
      <c r="O280" s="672"/>
      <c r="P280" s="707">
        <f>-IF(A280=Table!$A$5,I280,0)+IF(A280=Table!$A$5,H280,0)</f>
        <v>0</v>
      </c>
      <c r="Q280" s="539" t="str">
        <f t="shared" si="26"/>
        <v>01/1900</v>
      </c>
      <c r="R280" s="475">
        <f t="shared" si="29"/>
        <v>1</v>
      </c>
      <c r="S280" s="691"/>
      <c r="T280" s="691"/>
      <c r="U280" s="691"/>
      <c r="V280" s="691"/>
      <c r="W280" s="818"/>
      <c r="X280" s="818"/>
      <c r="Y280" s="818"/>
      <c r="Z280" s="818"/>
    </row>
    <row r="281" spans="1:26" ht="15">
      <c r="A281" s="537"/>
      <c r="B281" s="669"/>
      <c r="C281" s="537"/>
      <c r="D281" s="848" t="str">
        <f t="shared" si="27"/>
        <v>Caisse-01/1900</v>
      </c>
      <c r="E281" s="541"/>
      <c r="F281" s="680"/>
      <c r="G281" s="540"/>
      <c r="H281" s="930"/>
      <c r="I281" s="930"/>
      <c r="J281" s="930">
        <f t="shared" si="28"/>
        <v>0</v>
      </c>
      <c r="K281" s="930">
        <f t="shared" si="24"/>
        <v>0</v>
      </c>
      <c r="L281" s="705">
        <f t="shared" si="25"/>
        <v>0</v>
      </c>
      <c r="M281" s="537"/>
      <c r="N281" s="706">
        <f>+IF(A281="",0,IF(A281=Table!$A$5,L281,(IF(A281=Table!$A$3,0,IF(A281=Table!$A$4,L281,0)))))</f>
        <v>0</v>
      </c>
      <c r="O281" s="672"/>
      <c r="P281" s="707">
        <f>-IF(A281=Table!$A$5,I281,0)+IF(A281=Table!$A$5,H281,0)</f>
        <v>0</v>
      </c>
      <c r="Q281" s="539" t="str">
        <f t="shared" si="26"/>
        <v>01/1900</v>
      </c>
      <c r="R281" s="475">
        <f t="shared" si="29"/>
        <v>1</v>
      </c>
      <c r="S281" s="691"/>
      <c r="T281" s="691"/>
      <c r="U281" s="691"/>
      <c r="V281" s="691"/>
      <c r="W281" s="818"/>
      <c r="X281" s="818"/>
      <c r="Y281" s="818"/>
      <c r="Z281" s="818"/>
    </row>
    <row r="282" spans="1:26" ht="15">
      <c r="A282" s="537"/>
      <c r="B282" s="669"/>
      <c r="C282" s="537"/>
      <c r="D282" s="848" t="str">
        <f t="shared" si="27"/>
        <v>Caisse-01/1900</v>
      </c>
      <c r="E282" s="678"/>
      <c r="F282" s="671"/>
      <c r="G282" s="540"/>
      <c r="H282" s="932"/>
      <c r="I282" s="930"/>
      <c r="J282" s="930">
        <f t="shared" si="28"/>
        <v>0</v>
      </c>
      <c r="K282" s="930">
        <f t="shared" si="24"/>
        <v>0</v>
      </c>
      <c r="L282" s="705">
        <f t="shared" si="25"/>
        <v>0</v>
      </c>
      <c r="M282" s="537"/>
      <c r="N282" s="706">
        <f>+IF(A282="",0,IF(A282=Table!$A$5,L282,(IF(A282=Table!$A$3,0,IF(A282=Table!$A$4,L282,0)))))</f>
        <v>0</v>
      </c>
      <c r="O282" s="672"/>
      <c r="P282" s="707">
        <f>-IF(A282=Table!$A$5,I282,0)+IF(A282=Table!$A$5,H282,0)</f>
        <v>0</v>
      </c>
      <c r="Q282" s="539" t="str">
        <f t="shared" si="26"/>
        <v>01/1900</v>
      </c>
      <c r="R282" s="475">
        <f t="shared" si="29"/>
        <v>1</v>
      </c>
      <c r="S282" s="691"/>
      <c r="T282" s="691"/>
      <c r="U282" s="691"/>
      <c r="V282" s="691"/>
      <c r="W282" s="818"/>
      <c r="X282" s="818"/>
      <c r="Y282" s="818"/>
      <c r="Z282" s="818"/>
    </row>
    <row r="283" spans="1:26" ht="15">
      <c r="A283" s="537"/>
      <c r="B283" s="669"/>
      <c r="C283" s="537"/>
      <c r="D283" s="848" t="str">
        <f t="shared" si="27"/>
        <v>Caisse-01/1900</v>
      </c>
      <c r="E283" s="541"/>
      <c r="F283" s="680"/>
      <c r="G283" s="540"/>
      <c r="H283" s="930"/>
      <c r="I283" s="930"/>
      <c r="J283" s="930">
        <f t="shared" si="28"/>
        <v>0</v>
      </c>
      <c r="K283" s="930">
        <f t="shared" si="24"/>
        <v>0</v>
      </c>
      <c r="L283" s="705">
        <f t="shared" si="25"/>
        <v>0</v>
      </c>
      <c r="M283" s="537"/>
      <c r="N283" s="706">
        <f>+IF(A283="",0,IF(A283=Table!$A$5,L283,(IF(A283=Table!$A$3,0,IF(A283=Table!$A$4,L283,0)))))</f>
        <v>0</v>
      </c>
      <c r="O283" s="672"/>
      <c r="P283" s="707">
        <f>-IF(A283=Table!$A$5,I283,0)+IF(A283=Table!$A$5,H283,0)</f>
        <v>0</v>
      </c>
      <c r="Q283" s="539" t="str">
        <f t="shared" si="26"/>
        <v>01/1900</v>
      </c>
      <c r="R283" s="475">
        <f t="shared" si="29"/>
        <v>1</v>
      </c>
      <c r="S283" s="691"/>
      <c r="T283" s="691"/>
      <c r="U283" s="691"/>
      <c r="V283" s="691"/>
      <c r="W283" s="818"/>
      <c r="X283" s="818"/>
      <c r="Y283" s="818"/>
      <c r="Z283" s="818"/>
    </row>
    <row r="284" spans="1:26" ht="15">
      <c r="A284" s="537"/>
      <c r="B284" s="669"/>
      <c r="C284" s="537"/>
      <c r="D284" s="848" t="str">
        <f t="shared" si="27"/>
        <v>Caisse-01/1900</v>
      </c>
      <c r="E284" s="541"/>
      <c r="F284" s="680"/>
      <c r="G284" s="540"/>
      <c r="H284" s="930"/>
      <c r="I284" s="930"/>
      <c r="J284" s="930">
        <f t="shared" si="28"/>
        <v>0</v>
      </c>
      <c r="K284" s="930">
        <f t="shared" si="24"/>
        <v>0</v>
      </c>
      <c r="L284" s="705">
        <f t="shared" si="25"/>
        <v>0</v>
      </c>
      <c r="M284" s="537"/>
      <c r="N284" s="706">
        <f>+IF(A284="",0,IF(A284=Table!$A$5,L284,(IF(A284=Table!$A$3,0,IF(A284=Table!$A$4,L284,0)))))</f>
        <v>0</v>
      </c>
      <c r="O284" s="672"/>
      <c r="P284" s="707">
        <f>-IF(A284=Table!$A$5,I284,0)+IF(A284=Table!$A$5,H284,0)</f>
        <v>0</v>
      </c>
      <c r="Q284" s="539" t="str">
        <f t="shared" si="26"/>
        <v>01/1900</v>
      </c>
      <c r="R284" s="475">
        <f t="shared" si="29"/>
        <v>1</v>
      </c>
      <c r="S284" s="691"/>
      <c r="T284" s="691"/>
      <c r="U284" s="691"/>
      <c r="V284" s="691"/>
      <c r="W284" s="818"/>
      <c r="X284" s="818"/>
      <c r="Y284" s="818"/>
      <c r="Z284" s="818"/>
    </row>
    <row r="285" spans="1:26" ht="15">
      <c r="A285" s="537"/>
      <c r="B285" s="669"/>
      <c r="C285" s="537"/>
      <c r="D285" s="848" t="str">
        <f t="shared" si="27"/>
        <v>Caisse-01/1900</v>
      </c>
      <c r="E285" s="541"/>
      <c r="F285" s="680"/>
      <c r="G285" s="540"/>
      <c r="H285" s="930"/>
      <c r="I285" s="930"/>
      <c r="J285" s="930">
        <f t="shared" si="28"/>
        <v>0</v>
      </c>
      <c r="K285" s="930">
        <f t="shared" si="24"/>
        <v>0</v>
      </c>
      <c r="L285" s="705">
        <f t="shared" si="25"/>
        <v>0</v>
      </c>
      <c r="M285" s="537"/>
      <c r="N285" s="706">
        <f>+IF(A285="",0,IF(A285=Table!$A$5,L285,(IF(A285=Table!$A$3,0,IF(A285=Table!$A$4,L285,0)))))</f>
        <v>0</v>
      </c>
      <c r="O285" s="672"/>
      <c r="P285" s="707">
        <f>-IF(A285=Table!$A$5,I285,0)+IF(A285=Table!$A$5,H285,0)</f>
        <v>0</v>
      </c>
      <c r="Q285" s="539" t="str">
        <f t="shared" si="26"/>
        <v>01/1900</v>
      </c>
      <c r="R285" s="475">
        <f t="shared" si="29"/>
        <v>1</v>
      </c>
      <c r="S285" s="691"/>
      <c r="T285" s="691"/>
      <c r="U285" s="691"/>
      <c r="V285" s="691"/>
      <c r="W285" s="818"/>
      <c r="X285" s="818"/>
      <c r="Y285" s="818"/>
      <c r="Z285" s="818"/>
    </row>
    <row r="286" spans="1:26" ht="15">
      <c r="A286" s="537"/>
      <c r="B286" s="669"/>
      <c r="C286" s="537"/>
      <c r="D286" s="848" t="str">
        <f t="shared" si="27"/>
        <v>Caisse-01/1900</v>
      </c>
      <c r="E286" s="541"/>
      <c r="F286" s="680"/>
      <c r="G286" s="540"/>
      <c r="H286" s="930"/>
      <c r="I286" s="930"/>
      <c r="J286" s="930">
        <f t="shared" si="28"/>
        <v>0</v>
      </c>
      <c r="K286" s="930">
        <f t="shared" si="24"/>
        <v>0</v>
      </c>
      <c r="L286" s="705">
        <f t="shared" si="25"/>
        <v>0</v>
      </c>
      <c r="M286" s="537"/>
      <c r="N286" s="706">
        <f>+IF(A286="",0,IF(A286=Table!$A$5,L286,(IF(A286=Table!$A$3,0,IF(A286=Table!$A$4,L286,0)))))</f>
        <v>0</v>
      </c>
      <c r="O286" s="672"/>
      <c r="P286" s="707">
        <f>-IF(A286=Table!$A$5,I286,0)+IF(A286=Table!$A$5,H286,0)</f>
        <v>0</v>
      </c>
      <c r="Q286" s="539" t="str">
        <f t="shared" si="26"/>
        <v>01/1900</v>
      </c>
      <c r="R286" s="475">
        <f t="shared" si="29"/>
        <v>1</v>
      </c>
      <c r="S286" s="691"/>
      <c r="T286" s="691"/>
      <c r="U286" s="691"/>
      <c r="V286" s="691"/>
      <c r="W286" s="818"/>
      <c r="X286" s="818"/>
      <c r="Y286" s="818"/>
      <c r="Z286" s="818"/>
    </row>
    <row r="287" spans="1:26" ht="15">
      <c r="A287" s="537"/>
      <c r="B287" s="669"/>
      <c r="C287" s="537"/>
      <c r="D287" s="848" t="str">
        <f t="shared" si="27"/>
        <v>Caisse-01/1900</v>
      </c>
      <c r="E287" s="541"/>
      <c r="F287" s="680"/>
      <c r="G287" s="540"/>
      <c r="H287" s="930"/>
      <c r="I287" s="930"/>
      <c r="J287" s="930">
        <f t="shared" si="28"/>
        <v>0</v>
      </c>
      <c r="K287" s="930">
        <f t="shared" si="24"/>
        <v>0</v>
      </c>
      <c r="L287" s="705">
        <f t="shared" si="25"/>
        <v>0</v>
      </c>
      <c r="M287" s="537"/>
      <c r="N287" s="706">
        <f>+IF(A287="",0,IF(A287=Table!$A$5,L287,(IF(A287=Table!$A$3,0,IF(A287=Table!$A$4,L287,0)))))</f>
        <v>0</v>
      </c>
      <c r="O287" s="672"/>
      <c r="P287" s="707">
        <f>-IF(A287=Table!$A$5,I287,0)+IF(A287=Table!$A$5,H287,0)</f>
        <v>0</v>
      </c>
      <c r="Q287" s="539" t="str">
        <f t="shared" si="26"/>
        <v>01/1900</v>
      </c>
      <c r="R287" s="475">
        <f t="shared" si="29"/>
        <v>1</v>
      </c>
      <c r="S287" s="691"/>
      <c r="T287" s="691"/>
      <c r="U287" s="691"/>
      <c r="V287" s="691"/>
      <c r="W287" s="818"/>
      <c r="X287" s="818"/>
      <c r="Y287" s="818"/>
      <c r="Z287" s="818"/>
    </row>
    <row r="288" spans="1:26" ht="15">
      <c r="A288" s="537"/>
      <c r="B288" s="669"/>
      <c r="C288" s="537"/>
      <c r="D288" s="848" t="str">
        <f t="shared" si="27"/>
        <v>Caisse-01/1900</v>
      </c>
      <c r="E288" s="541"/>
      <c r="F288" s="680"/>
      <c r="G288" s="540"/>
      <c r="H288" s="930"/>
      <c r="I288" s="930"/>
      <c r="J288" s="930">
        <f t="shared" si="28"/>
        <v>0</v>
      </c>
      <c r="K288" s="930">
        <f t="shared" si="24"/>
        <v>0</v>
      </c>
      <c r="L288" s="705">
        <f t="shared" si="25"/>
        <v>0</v>
      </c>
      <c r="M288" s="537"/>
      <c r="N288" s="706">
        <f>+IF(A288="",0,IF(A288=Table!$A$5,L288,(IF(A288=Table!$A$3,0,IF(A288=Table!$A$4,L288,0)))))</f>
        <v>0</v>
      </c>
      <c r="O288" s="672"/>
      <c r="P288" s="707">
        <f>-IF(A288=Table!$A$5,I288,0)+IF(A288=Table!$A$5,H288,0)</f>
        <v>0</v>
      </c>
      <c r="Q288" s="539" t="str">
        <f t="shared" si="26"/>
        <v>01/1900</v>
      </c>
      <c r="R288" s="475">
        <f t="shared" si="29"/>
        <v>1</v>
      </c>
      <c r="S288" s="691"/>
      <c r="T288" s="691"/>
      <c r="U288" s="691"/>
      <c r="V288" s="691"/>
      <c r="W288" s="818"/>
      <c r="X288" s="818"/>
      <c r="Y288" s="818"/>
      <c r="Z288" s="818"/>
    </row>
    <row r="289" spans="1:26" ht="15">
      <c r="A289" s="537"/>
      <c r="B289" s="669"/>
      <c r="C289" s="537"/>
      <c r="D289" s="848" t="str">
        <f t="shared" si="27"/>
        <v>Caisse-01/1900</v>
      </c>
      <c r="E289" s="541"/>
      <c r="F289" s="680"/>
      <c r="G289" s="540"/>
      <c r="H289" s="930"/>
      <c r="I289" s="930"/>
      <c r="J289" s="930">
        <f t="shared" si="28"/>
        <v>0</v>
      </c>
      <c r="K289" s="930">
        <f t="shared" si="24"/>
        <v>0</v>
      </c>
      <c r="L289" s="705">
        <f t="shared" si="25"/>
        <v>0</v>
      </c>
      <c r="M289" s="537"/>
      <c r="N289" s="706">
        <f>+IF(A289="",0,IF(A289=Table!$A$5,L289,(IF(A289=Table!$A$3,0,IF(A289=Table!$A$4,L289,0)))))</f>
        <v>0</v>
      </c>
      <c r="O289" s="672"/>
      <c r="P289" s="707">
        <f>-IF(A289=Table!$A$5,I289,0)+IF(A289=Table!$A$5,H289,0)</f>
        <v>0</v>
      </c>
      <c r="Q289" s="539" t="str">
        <f t="shared" si="26"/>
        <v>01/1900</v>
      </c>
      <c r="R289" s="475">
        <f t="shared" si="29"/>
        <v>1</v>
      </c>
      <c r="S289" s="691"/>
      <c r="T289" s="691"/>
      <c r="U289" s="691"/>
      <c r="V289" s="691"/>
      <c r="W289" s="818"/>
      <c r="X289" s="818"/>
      <c r="Y289" s="818"/>
      <c r="Z289" s="818"/>
    </row>
    <row r="290" spans="1:26" ht="15">
      <c r="A290" s="537"/>
      <c r="B290" s="669"/>
      <c r="C290" s="537"/>
      <c r="D290" s="848" t="str">
        <f t="shared" si="27"/>
        <v>Caisse-01/1900</v>
      </c>
      <c r="E290" s="541"/>
      <c r="F290" s="680"/>
      <c r="G290" s="540"/>
      <c r="H290" s="930"/>
      <c r="I290" s="930"/>
      <c r="J290" s="930">
        <f t="shared" si="28"/>
        <v>0</v>
      </c>
      <c r="K290" s="930">
        <f t="shared" si="24"/>
        <v>0</v>
      </c>
      <c r="L290" s="705">
        <f t="shared" si="25"/>
        <v>0</v>
      </c>
      <c r="M290" s="537"/>
      <c r="N290" s="706">
        <f>+IF(A290="",0,IF(A290=Table!$A$5,L290,(IF(A290=Table!$A$3,0,IF(A290=Table!$A$4,L290,0)))))</f>
        <v>0</v>
      </c>
      <c r="O290" s="672"/>
      <c r="P290" s="707">
        <f>-IF(A290=Table!$A$5,I290,0)+IF(A290=Table!$A$5,H290,0)</f>
        <v>0</v>
      </c>
      <c r="Q290" s="539" t="str">
        <f t="shared" si="26"/>
        <v>01/1900</v>
      </c>
      <c r="R290" s="475">
        <f t="shared" si="29"/>
        <v>1</v>
      </c>
      <c r="S290" s="691"/>
      <c r="T290" s="691"/>
      <c r="U290" s="691"/>
      <c r="V290" s="691"/>
      <c r="W290" s="818"/>
      <c r="X290" s="818"/>
      <c r="Y290" s="818"/>
      <c r="Z290" s="818"/>
    </row>
    <row r="291" spans="1:26" ht="15">
      <c r="A291" s="537"/>
      <c r="B291" s="669"/>
      <c r="C291" s="537"/>
      <c r="D291" s="848" t="str">
        <f t="shared" si="27"/>
        <v>Caisse-01/1900</v>
      </c>
      <c r="E291" s="541"/>
      <c r="F291" s="680"/>
      <c r="G291" s="540"/>
      <c r="H291" s="930"/>
      <c r="I291" s="930"/>
      <c r="J291" s="930">
        <f t="shared" si="28"/>
        <v>0</v>
      </c>
      <c r="K291" s="930">
        <f t="shared" si="24"/>
        <v>0</v>
      </c>
      <c r="L291" s="705">
        <f t="shared" si="25"/>
        <v>0</v>
      </c>
      <c r="M291" s="537"/>
      <c r="N291" s="706">
        <f>+IF(A291="",0,IF(A291=Table!$A$5,L291,(IF(A291=Table!$A$3,0,IF(A291=Table!$A$4,L291,0)))))</f>
        <v>0</v>
      </c>
      <c r="O291" s="672"/>
      <c r="P291" s="707">
        <f>-IF(A291=Table!$A$5,I291,0)+IF(A291=Table!$A$5,H291,0)</f>
        <v>0</v>
      </c>
      <c r="Q291" s="539" t="str">
        <f t="shared" si="26"/>
        <v>01/1900</v>
      </c>
      <c r="R291" s="475">
        <f t="shared" si="29"/>
        <v>1</v>
      </c>
      <c r="S291" s="691"/>
      <c r="T291" s="691"/>
      <c r="U291" s="691"/>
      <c r="V291" s="691"/>
      <c r="W291" s="818"/>
      <c r="X291" s="818"/>
      <c r="Y291" s="818"/>
      <c r="Z291" s="818"/>
    </row>
    <row r="292" spans="1:26" ht="15">
      <c r="A292" s="537"/>
      <c r="B292" s="669"/>
      <c r="C292" s="537"/>
      <c r="D292" s="848" t="str">
        <f t="shared" si="27"/>
        <v>Caisse-01/1900</v>
      </c>
      <c r="E292" s="541"/>
      <c r="F292" s="680"/>
      <c r="G292" s="540"/>
      <c r="H292" s="930"/>
      <c r="I292" s="930"/>
      <c r="J292" s="930">
        <f t="shared" si="28"/>
        <v>0</v>
      </c>
      <c r="K292" s="930">
        <f t="shared" si="24"/>
        <v>0</v>
      </c>
      <c r="L292" s="705">
        <f t="shared" si="25"/>
        <v>0</v>
      </c>
      <c r="M292" s="537"/>
      <c r="N292" s="706">
        <f>+IF(A292="",0,IF(A292=Table!$A$5,L292,(IF(A292=Table!$A$3,0,IF(A292=Table!$A$4,L292,0)))))</f>
        <v>0</v>
      </c>
      <c r="O292" s="672"/>
      <c r="P292" s="707">
        <f>-IF(A292=Table!$A$5,I292,0)+IF(A292=Table!$A$5,H292,0)</f>
        <v>0</v>
      </c>
      <c r="Q292" s="539" t="str">
        <f t="shared" si="26"/>
        <v>01/1900</v>
      </c>
      <c r="R292" s="475">
        <f t="shared" si="29"/>
        <v>1</v>
      </c>
      <c r="S292" s="691"/>
      <c r="T292" s="691"/>
      <c r="U292" s="691"/>
      <c r="V292" s="691"/>
      <c r="W292" s="818"/>
      <c r="X292" s="818"/>
      <c r="Y292" s="818"/>
      <c r="Z292" s="818"/>
    </row>
    <row r="293" spans="1:26" ht="15">
      <c r="A293" s="537"/>
      <c r="B293" s="669"/>
      <c r="C293" s="537"/>
      <c r="D293" s="848" t="str">
        <f t="shared" si="27"/>
        <v>Caisse-01/1900</v>
      </c>
      <c r="E293" s="541"/>
      <c r="F293" s="680"/>
      <c r="G293" s="540"/>
      <c r="H293" s="930"/>
      <c r="I293" s="930"/>
      <c r="J293" s="930">
        <f t="shared" si="28"/>
        <v>0</v>
      </c>
      <c r="K293" s="930">
        <f t="shared" si="24"/>
        <v>0</v>
      </c>
      <c r="L293" s="705">
        <f t="shared" si="25"/>
        <v>0</v>
      </c>
      <c r="M293" s="537"/>
      <c r="N293" s="706">
        <f>+IF(A293="",0,IF(A293=Table!$A$5,L293,(IF(A293=Table!$A$3,0,IF(A293=Table!$A$4,L293,0)))))</f>
        <v>0</v>
      </c>
      <c r="O293" s="672"/>
      <c r="P293" s="707">
        <f>-IF(A293=Table!$A$5,I293,0)+IF(A293=Table!$A$5,H293,0)</f>
        <v>0</v>
      </c>
      <c r="Q293" s="539" t="str">
        <f t="shared" si="26"/>
        <v>01/1900</v>
      </c>
      <c r="R293" s="475">
        <f t="shared" si="29"/>
        <v>1</v>
      </c>
      <c r="S293" s="691"/>
      <c r="T293" s="691"/>
      <c r="U293" s="691"/>
      <c r="V293" s="691"/>
      <c r="W293" s="818"/>
      <c r="X293" s="818"/>
      <c r="Y293" s="818"/>
      <c r="Z293" s="818"/>
    </row>
    <row r="294" spans="1:26" ht="15">
      <c r="A294" s="537"/>
      <c r="B294" s="669"/>
      <c r="C294" s="537"/>
      <c r="D294" s="848" t="str">
        <f t="shared" si="27"/>
        <v>Caisse-01/1900</v>
      </c>
      <c r="E294" s="541"/>
      <c r="F294" s="680"/>
      <c r="G294" s="540"/>
      <c r="H294" s="930"/>
      <c r="I294" s="930"/>
      <c r="J294" s="930">
        <f t="shared" si="28"/>
        <v>0</v>
      </c>
      <c r="K294" s="930">
        <f t="shared" si="24"/>
        <v>0</v>
      </c>
      <c r="L294" s="705">
        <f t="shared" si="25"/>
        <v>0</v>
      </c>
      <c r="M294" s="537"/>
      <c r="N294" s="706">
        <f>+IF(A294="",0,IF(A294=Table!$A$5,L294,(IF(A294=Table!$A$3,0,IF(A294=Table!$A$4,L294,0)))))</f>
        <v>0</v>
      </c>
      <c r="O294" s="672"/>
      <c r="P294" s="707">
        <f>-IF(A294=Table!$A$5,I294,0)+IF(A294=Table!$A$5,H294,0)</f>
        <v>0</v>
      </c>
      <c r="Q294" s="539" t="str">
        <f t="shared" si="26"/>
        <v>01/1900</v>
      </c>
      <c r="R294" s="475">
        <f t="shared" si="29"/>
        <v>1</v>
      </c>
      <c r="S294" s="691"/>
      <c r="T294" s="691"/>
      <c r="U294" s="691"/>
      <c r="V294" s="691"/>
      <c r="W294" s="818"/>
      <c r="X294" s="818"/>
      <c r="Y294" s="818"/>
      <c r="Z294" s="818"/>
    </row>
    <row r="295" spans="1:26" ht="15">
      <c r="A295" s="537"/>
      <c r="B295" s="669"/>
      <c r="C295" s="537"/>
      <c r="D295" s="848" t="str">
        <f t="shared" si="27"/>
        <v>Caisse-01/1900</v>
      </c>
      <c r="E295" s="541"/>
      <c r="F295" s="680"/>
      <c r="G295" s="540"/>
      <c r="H295" s="930"/>
      <c r="I295" s="930"/>
      <c r="J295" s="930">
        <f t="shared" si="28"/>
        <v>0</v>
      </c>
      <c r="K295" s="930">
        <f t="shared" si="24"/>
        <v>0</v>
      </c>
      <c r="L295" s="705">
        <f t="shared" si="25"/>
        <v>0</v>
      </c>
      <c r="M295" s="537"/>
      <c r="N295" s="706">
        <f>+IF(A295="",0,IF(A295=Table!$A$5,L295,(IF(A295=Table!$A$3,0,IF(A295=Table!$A$4,L295,0)))))</f>
        <v>0</v>
      </c>
      <c r="O295" s="672"/>
      <c r="P295" s="707">
        <f>-IF(A295=Table!$A$5,I295,0)+IF(A295=Table!$A$5,H295,0)</f>
        <v>0</v>
      </c>
      <c r="Q295" s="539" t="str">
        <f t="shared" si="26"/>
        <v>01/1900</v>
      </c>
      <c r="R295" s="475">
        <f t="shared" si="29"/>
        <v>1</v>
      </c>
      <c r="S295" s="691"/>
      <c r="T295" s="691"/>
      <c r="U295" s="691"/>
      <c r="V295" s="691"/>
      <c r="W295" s="818"/>
      <c r="X295" s="818"/>
      <c r="Y295" s="818"/>
      <c r="Z295" s="818"/>
    </row>
    <row r="296" spans="1:26" ht="15">
      <c r="A296" s="537"/>
      <c r="B296" s="669"/>
      <c r="C296" s="537"/>
      <c r="D296" s="848" t="str">
        <f t="shared" si="27"/>
        <v>Caisse-01/1900</v>
      </c>
      <c r="E296" s="541"/>
      <c r="F296" s="680"/>
      <c r="G296" s="540"/>
      <c r="H296" s="930"/>
      <c r="I296" s="930"/>
      <c r="J296" s="930">
        <f t="shared" si="28"/>
        <v>0</v>
      </c>
      <c r="K296" s="930">
        <f t="shared" si="24"/>
        <v>0</v>
      </c>
      <c r="L296" s="705">
        <f t="shared" si="25"/>
        <v>0</v>
      </c>
      <c r="M296" s="537"/>
      <c r="N296" s="706">
        <f>+IF(A296="",0,IF(A296=Table!$A$5,L296,(IF(A296=Table!$A$3,0,IF(A296=Table!$A$4,L296,0)))))</f>
        <v>0</v>
      </c>
      <c r="O296" s="672"/>
      <c r="P296" s="707">
        <f>-IF(A296=Table!$A$5,I296,0)+IF(A296=Table!$A$5,H296,0)</f>
        <v>0</v>
      </c>
      <c r="Q296" s="539" t="str">
        <f t="shared" si="26"/>
        <v>01/1900</v>
      </c>
      <c r="R296" s="475">
        <f t="shared" si="29"/>
        <v>1</v>
      </c>
      <c r="S296" s="691"/>
      <c r="T296" s="691"/>
      <c r="U296" s="691"/>
      <c r="V296" s="691"/>
      <c r="W296" s="818"/>
      <c r="X296" s="818"/>
      <c r="Y296" s="818"/>
      <c r="Z296" s="818"/>
    </row>
    <row r="297" spans="1:26" ht="15">
      <c r="A297" s="537"/>
      <c r="B297" s="669"/>
      <c r="C297" s="537"/>
      <c r="D297" s="848" t="str">
        <f t="shared" si="27"/>
        <v>Caisse-01/1900</v>
      </c>
      <c r="E297" s="541"/>
      <c r="F297" s="680"/>
      <c r="G297" s="540"/>
      <c r="H297" s="930"/>
      <c r="I297" s="930"/>
      <c r="J297" s="930">
        <f t="shared" si="28"/>
        <v>0</v>
      </c>
      <c r="K297" s="930">
        <f t="shared" si="24"/>
        <v>0</v>
      </c>
      <c r="L297" s="705">
        <f t="shared" si="25"/>
        <v>0</v>
      </c>
      <c r="M297" s="537"/>
      <c r="N297" s="706">
        <f>+IF(A297="",0,IF(A297=Table!$A$5,L297,(IF(A297=Table!$A$3,0,IF(A297=Table!$A$4,L297,0)))))</f>
        <v>0</v>
      </c>
      <c r="O297" s="672"/>
      <c r="P297" s="707">
        <f>-IF(A297=Table!$A$5,I297,0)+IF(A297=Table!$A$5,H297,0)</f>
        <v>0</v>
      </c>
      <c r="Q297" s="539" t="str">
        <f t="shared" si="26"/>
        <v>01/1900</v>
      </c>
      <c r="R297" s="475">
        <f t="shared" si="29"/>
        <v>1</v>
      </c>
      <c r="S297" s="691"/>
      <c r="T297" s="691"/>
      <c r="U297" s="691"/>
      <c r="V297" s="691"/>
      <c r="W297" s="818"/>
      <c r="X297" s="818"/>
      <c r="Y297" s="818"/>
      <c r="Z297" s="818"/>
    </row>
    <row r="298" spans="1:26" ht="15">
      <c r="A298" s="537"/>
      <c r="B298" s="669"/>
      <c r="C298" s="537"/>
      <c r="D298" s="848" t="str">
        <f t="shared" si="27"/>
        <v>Caisse-01/1900</v>
      </c>
      <c r="E298" s="541"/>
      <c r="F298" s="680"/>
      <c r="G298" s="540"/>
      <c r="H298" s="930"/>
      <c r="I298" s="930"/>
      <c r="J298" s="930">
        <f t="shared" si="28"/>
        <v>0</v>
      </c>
      <c r="K298" s="930">
        <f t="shared" si="24"/>
        <v>0</v>
      </c>
      <c r="L298" s="705">
        <f t="shared" si="25"/>
        <v>0</v>
      </c>
      <c r="M298" s="537"/>
      <c r="N298" s="706">
        <f>+IF(A298="",0,IF(A298=Table!$A$5,L298,(IF(A298=Table!$A$3,0,IF(A298=Table!$A$4,L298,0)))))</f>
        <v>0</v>
      </c>
      <c r="O298" s="672"/>
      <c r="P298" s="707">
        <f>-IF(A298=Table!$A$5,I298,0)+IF(A298=Table!$A$5,H298,0)</f>
        <v>0</v>
      </c>
      <c r="Q298" s="539" t="str">
        <f t="shared" si="26"/>
        <v>01/1900</v>
      </c>
      <c r="R298" s="475">
        <f t="shared" si="29"/>
        <v>1</v>
      </c>
      <c r="S298" s="691"/>
      <c r="T298" s="691"/>
      <c r="U298" s="691"/>
      <c r="V298" s="691"/>
      <c r="W298" s="818"/>
      <c r="X298" s="818"/>
      <c r="Y298" s="818"/>
      <c r="Z298" s="818"/>
    </row>
    <row r="299" spans="1:26" ht="15">
      <c r="A299" s="537"/>
      <c r="B299" s="669"/>
      <c r="C299" s="537"/>
      <c r="D299" s="848" t="str">
        <f t="shared" si="27"/>
        <v>Caisse-01/1900</v>
      </c>
      <c r="E299" s="541"/>
      <c r="F299" s="680"/>
      <c r="G299" s="540"/>
      <c r="H299" s="930"/>
      <c r="I299" s="930"/>
      <c r="J299" s="930">
        <f t="shared" si="28"/>
        <v>0</v>
      </c>
      <c r="K299" s="930">
        <f t="shared" si="24"/>
        <v>0</v>
      </c>
      <c r="L299" s="705">
        <f t="shared" si="25"/>
        <v>0</v>
      </c>
      <c r="M299" s="537"/>
      <c r="N299" s="706">
        <f>+IF(A299="",0,IF(A299=Table!$A$5,L299,(IF(A299=Table!$A$3,0,IF(A299=Table!$A$4,L299,0)))))</f>
        <v>0</v>
      </c>
      <c r="O299" s="672"/>
      <c r="P299" s="707">
        <f>-IF(A299=Table!$A$5,I299,0)+IF(A299=Table!$A$5,H299,0)</f>
        <v>0</v>
      </c>
      <c r="Q299" s="539" t="str">
        <f t="shared" si="26"/>
        <v>01/1900</v>
      </c>
      <c r="R299" s="475">
        <f t="shared" si="29"/>
        <v>1</v>
      </c>
      <c r="S299" s="691"/>
      <c r="T299" s="691"/>
      <c r="U299" s="691"/>
      <c r="V299" s="691"/>
      <c r="W299" s="818"/>
      <c r="X299" s="818"/>
      <c r="Y299" s="818"/>
      <c r="Z299" s="818"/>
    </row>
    <row r="300" spans="1:26" ht="15">
      <c r="A300" s="537"/>
      <c r="B300" s="669"/>
      <c r="C300" s="537"/>
      <c r="D300" s="848" t="str">
        <f t="shared" si="27"/>
        <v>Caisse-01/1900</v>
      </c>
      <c r="E300" s="541"/>
      <c r="F300" s="680"/>
      <c r="G300" s="540"/>
      <c r="H300" s="930"/>
      <c r="I300" s="930"/>
      <c r="J300" s="930">
        <f t="shared" si="28"/>
        <v>0</v>
      </c>
      <c r="K300" s="930">
        <f t="shared" si="24"/>
        <v>0</v>
      </c>
      <c r="L300" s="705">
        <f t="shared" si="25"/>
        <v>0</v>
      </c>
      <c r="M300" s="537"/>
      <c r="N300" s="706">
        <f>+IF(A300="",0,IF(A300=Table!$A$5,L300,(IF(A300=Table!$A$3,0,IF(A300=Table!$A$4,L300,0)))))</f>
        <v>0</v>
      </c>
      <c r="O300" s="672"/>
      <c r="P300" s="707">
        <f>-IF(A300=Table!$A$5,I300,0)+IF(A300=Table!$A$5,H300,0)</f>
        <v>0</v>
      </c>
      <c r="Q300" s="539" t="str">
        <f t="shared" si="26"/>
        <v>01/1900</v>
      </c>
      <c r="R300" s="475">
        <f t="shared" si="29"/>
        <v>1</v>
      </c>
      <c r="S300" s="691"/>
      <c r="T300" s="691"/>
      <c r="U300" s="691"/>
      <c r="V300" s="691"/>
      <c r="W300" s="818"/>
      <c r="X300" s="818"/>
      <c r="Y300" s="818"/>
      <c r="Z300" s="818"/>
    </row>
    <row r="301" spans="1:26" ht="15">
      <c r="A301" s="537"/>
      <c r="B301" s="669"/>
      <c r="C301" s="537"/>
      <c r="D301" s="848" t="str">
        <f t="shared" si="27"/>
        <v>Caisse-01/1900</v>
      </c>
      <c r="E301" s="541"/>
      <c r="F301" s="680"/>
      <c r="G301" s="540"/>
      <c r="H301" s="930"/>
      <c r="I301" s="930"/>
      <c r="J301" s="930">
        <f t="shared" si="28"/>
        <v>0</v>
      </c>
      <c r="K301" s="930">
        <f t="shared" si="24"/>
        <v>0</v>
      </c>
      <c r="L301" s="705">
        <f t="shared" si="25"/>
        <v>0</v>
      </c>
      <c r="M301" s="537"/>
      <c r="N301" s="706">
        <f>+IF(A301="",0,IF(A301=Table!$A$5,L301,(IF(A301=Table!$A$3,0,IF(A301=Table!$A$4,L301,0)))))</f>
        <v>0</v>
      </c>
      <c r="O301" s="672"/>
      <c r="P301" s="707">
        <f>-IF(A301=Table!$A$5,I301,0)+IF(A301=Table!$A$5,H301,0)</f>
        <v>0</v>
      </c>
      <c r="Q301" s="539" t="str">
        <f t="shared" si="26"/>
        <v>01/1900</v>
      </c>
      <c r="R301" s="475">
        <f t="shared" si="29"/>
        <v>1</v>
      </c>
      <c r="S301" s="691"/>
      <c r="T301" s="691"/>
      <c r="U301" s="691"/>
      <c r="V301" s="691"/>
      <c r="W301" s="818"/>
      <c r="X301" s="818"/>
      <c r="Y301" s="818"/>
      <c r="Z301" s="818"/>
    </row>
    <row r="302" spans="1:26" ht="15">
      <c r="A302" s="537"/>
      <c r="B302" s="669"/>
      <c r="C302" s="537"/>
      <c r="D302" s="848" t="str">
        <f t="shared" si="27"/>
        <v>Caisse-01/1900</v>
      </c>
      <c r="E302" s="679"/>
      <c r="F302" s="677"/>
      <c r="G302" s="540"/>
      <c r="H302" s="930"/>
      <c r="I302" s="932"/>
      <c r="J302" s="930">
        <f t="shared" si="28"/>
        <v>0</v>
      </c>
      <c r="K302" s="930">
        <f t="shared" si="24"/>
        <v>0</v>
      </c>
      <c r="L302" s="705">
        <f t="shared" si="25"/>
        <v>0</v>
      </c>
      <c r="M302" s="537"/>
      <c r="N302" s="706">
        <f>+IF(A302="",0,IF(A302=Table!$A$5,L302,(IF(A302=Table!$A$3,0,IF(A302=Table!$A$4,L302,0)))))</f>
        <v>0</v>
      </c>
      <c r="O302" s="672"/>
      <c r="P302" s="707">
        <f>-IF(A302=Table!$A$5,I302,0)+IF(A302=Table!$A$5,H302,0)</f>
        <v>0</v>
      </c>
      <c r="Q302" s="539" t="str">
        <f t="shared" si="26"/>
        <v>01/1900</v>
      </c>
      <c r="R302" s="475">
        <f t="shared" si="29"/>
        <v>1</v>
      </c>
      <c r="S302" s="691"/>
      <c r="T302" s="691"/>
      <c r="U302" s="691"/>
      <c r="V302" s="691"/>
      <c r="W302" s="818"/>
      <c r="X302" s="818"/>
      <c r="Y302" s="818"/>
      <c r="Z302" s="818"/>
    </row>
    <row r="303" spans="1:26" ht="15">
      <c r="A303" s="537"/>
      <c r="B303" s="669"/>
      <c r="C303" s="537"/>
      <c r="D303" s="848" t="str">
        <f t="shared" si="27"/>
        <v>Caisse-01/1900</v>
      </c>
      <c r="E303" s="679"/>
      <c r="F303" s="677"/>
      <c r="G303" s="540"/>
      <c r="H303" s="930"/>
      <c r="I303" s="932"/>
      <c r="J303" s="930">
        <f t="shared" si="28"/>
        <v>0</v>
      </c>
      <c r="K303" s="930">
        <f t="shared" si="24"/>
        <v>0</v>
      </c>
      <c r="L303" s="705">
        <f t="shared" si="25"/>
        <v>0</v>
      </c>
      <c r="M303" s="537"/>
      <c r="N303" s="706">
        <f>+IF(A303="",0,IF(A303=Table!$A$5,L303,(IF(A303=Table!$A$3,0,IF(A303=Table!$A$4,L303,0)))))</f>
        <v>0</v>
      </c>
      <c r="O303" s="672"/>
      <c r="P303" s="707">
        <f>-IF(A303=Table!$A$5,I303,0)+IF(A303=Table!$A$5,H303,0)</f>
        <v>0</v>
      </c>
      <c r="Q303" s="539" t="str">
        <f t="shared" si="26"/>
        <v>01/1900</v>
      </c>
      <c r="R303" s="475">
        <f t="shared" si="29"/>
        <v>1</v>
      </c>
      <c r="S303" s="691"/>
      <c r="T303" s="691"/>
      <c r="U303" s="691"/>
      <c r="V303" s="691"/>
      <c r="W303" s="818"/>
      <c r="X303" s="818"/>
      <c r="Y303" s="818"/>
      <c r="Z303" s="818"/>
    </row>
    <row r="304" spans="1:26" ht="15">
      <c r="A304" s="537"/>
      <c r="B304" s="669"/>
      <c r="C304" s="537"/>
      <c r="D304" s="848" t="str">
        <f t="shared" si="27"/>
        <v>Caisse-01/1900</v>
      </c>
      <c r="E304" s="677"/>
      <c r="F304" s="677"/>
      <c r="G304" s="540"/>
      <c r="H304" s="932"/>
      <c r="I304" s="930"/>
      <c r="J304" s="930">
        <f t="shared" si="28"/>
        <v>0</v>
      </c>
      <c r="K304" s="930">
        <f t="shared" si="24"/>
        <v>0</v>
      </c>
      <c r="L304" s="705">
        <f t="shared" si="25"/>
        <v>0</v>
      </c>
      <c r="M304" s="537"/>
      <c r="N304" s="706">
        <f>+IF(A304="",0,IF(A304=Table!$A$5,L304,(IF(A304=Table!$A$3,0,IF(A304=Table!$A$4,L304,0)))))</f>
        <v>0</v>
      </c>
      <c r="O304" s="672"/>
      <c r="P304" s="707">
        <f>-IF(A304=Table!$A$5,I304,0)+IF(A304=Table!$A$5,H304,0)</f>
        <v>0</v>
      </c>
      <c r="Q304" s="539" t="str">
        <f t="shared" si="26"/>
        <v>01/1900</v>
      </c>
      <c r="R304" s="475">
        <f t="shared" si="29"/>
        <v>1</v>
      </c>
      <c r="S304" s="691"/>
      <c r="T304" s="691"/>
      <c r="U304" s="691"/>
      <c r="V304" s="691"/>
      <c r="W304" s="818"/>
      <c r="X304" s="818"/>
      <c r="Y304" s="818"/>
      <c r="Z304" s="818"/>
    </row>
    <row r="305" spans="1:26" ht="15">
      <c r="A305" s="537"/>
      <c r="B305" s="669"/>
      <c r="C305" s="537"/>
      <c r="D305" s="848" t="str">
        <f t="shared" si="27"/>
        <v>Caisse-01/1900</v>
      </c>
      <c r="E305" s="677"/>
      <c r="F305" s="677"/>
      <c r="G305" s="540"/>
      <c r="H305" s="932"/>
      <c r="I305" s="930"/>
      <c r="J305" s="930">
        <f t="shared" si="28"/>
        <v>0</v>
      </c>
      <c r="K305" s="930">
        <f t="shared" si="24"/>
        <v>0</v>
      </c>
      <c r="L305" s="705">
        <f t="shared" si="25"/>
        <v>0</v>
      </c>
      <c r="M305" s="537"/>
      <c r="N305" s="706">
        <f>+IF(A305="",0,IF(A305=Table!$A$5,L305,(IF(A305=Table!$A$3,0,IF(A305=Table!$A$4,L305,0)))))</f>
        <v>0</v>
      </c>
      <c r="O305" s="672"/>
      <c r="P305" s="707">
        <f>-IF(A305=Table!$A$5,I305,0)+IF(A305=Table!$A$5,H305,0)</f>
        <v>0</v>
      </c>
      <c r="Q305" s="539" t="str">
        <f t="shared" si="26"/>
        <v>01/1900</v>
      </c>
      <c r="R305" s="475">
        <f t="shared" si="29"/>
        <v>1</v>
      </c>
      <c r="S305" s="691"/>
      <c r="T305" s="691"/>
      <c r="U305" s="691"/>
      <c r="V305" s="691"/>
      <c r="W305" s="818"/>
      <c r="X305" s="818"/>
      <c r="Y305" s="818"/>
      <c r="Z305" s="818"/>
    </row>
    <row r="306" spans="1:26" ht="15">
      <c r="A306" s="537"/>
      <c r="B306" s="669"/>
      <c r="C306" s="537"/>
      <c r="D306" s="848" t="str">
        <f t="shared" si="27"/>
        <v>Caisse-01/1900</v>
      </c>
      <c r="E306" s="541"/>
      <c r="F306" s="673"/>
      <c r="G306" s="540"/>
      <c r="H306" s="930"/>
      <c r="I306" s="932"/>
      <c r="J306" s="930">
        <f t="shared" si="28"/>
        <v>0</v>
      </c>
      <c r="K306" s="930">
        <f t="shared" si="24"/>
        <v>0</v>
      </c>
      <c r="L306" s="705">
        <f t="shared" si="25"/>
        <v>0</v>
      </c>
      <c r="M306" s="537"/>
      <c r="N306" s="706">
        <f>+IF(A306="",0,IF(A306=Table!$A$5,L306,(IF(A306=Table!$A$3,0,IF(A306=Table!$A$4,L306,0)))))</f>
        <v>0</v>
      </c>
      <c r="O306" s="672"/>
      <c r="P306" s="707">
        <f>-IF(A306=Table!$A$5,I306,0)+IF(A306=Table!$A$5,H306,0)</f>
        <v>0</v>
      </c>
      <c r="Q306" s="539" t="str">
        <f t="shared" si="26"/>
        <v>01/1900</v>
      </c>
      <c r="R306" s="475">
        <f t="shared" si="29"/>
        <v>1</v>
      </c>
      <c r="S306" s="691"/>
      <c r="T306" s="691"/>
      <c r="U306" s="691"/>
      <c r="V306" s="691"/>
      <c r="W306" s="818"/>
      <c r="X306" s="818"/>
      <c r="Y306" s="818"/>
      <c r="Z306" s="818"/>
    </row>
    <row r="307" spans="1:26" ht="15">
      <c r="A307" s="537"/>
      <c r="B307" s="669"/>
      <c r="C307" s="537"/>
      <c r="D307" s="848" t="str">
        <f t="shared" si="27"/>
        <v>Caisse-01/1900</v>
      </c>
      <c r="E307" s="678"/>
      <c r="F307" s="685"/>
      <c r="G307" s="540"/>
      <c r="H307" s="930"/>
      <c r="I307" s="960"/>
      <c r="J307" s="930">
        <f t="shared" si="28"/>
        <v>0</v>
      </c>
      <c r="K307" s="930">
        <f t="shared" si="24"/>
        <v>0</v>
      </c>
      <c r="L307" s="705">
        <f t="shared" si="25"/>
        <v>0</v>
      </c>
      <c r="M307" s="537"/>
      <c r="N307" s="706">
        <f>+IF(A307="",0,IF(A307=Table!$A$5,L307,(IF(A307=Table!$A$3,0,IF(A307=Table!$A$4,L307,0)))))</f>
        <v>0</v>
      </c>
      <c r="O307" s="672"/>
      <c r="P307" s="707">
        <f>-IF(A307=Table!$A$5,I307,0)+IF(A307=Table!$A$5,H307,0)</f>
        <v>0</v>
      </c>
      <c r="Q307" s="539" t="str">
        <f t="shared" si="26"/>
        <v>01/1900</v>
      </c>
      <c r="R307" s="475">
        <f t="shared" si="29"/>
        <v>1</v>
      </c>
      <c r="S307" s="691"/>
      <c r="T307" s="691"/>
      <c r="U307" s="691"/>
      <c r="V307" s="691"/>
      <c r="W307" s="818"/>
      <c r="X307" s="818"/>
      <c r="Y307" s="818"/>
      <c r="Z307" s="818"/>
    </row>
    <row r="308" spans="1:26" ht="15">
      <c r="A308" s="537"/>
      <c r="B308" s="669"/>
      <c r="C308" s="537"/>
      <c r="D308" s="848" t="str">
        <f t="shared" si="27"/>
        <v>Caisse-01/1900</v>
      </c>
      <c r="E308" s="678"/>
      <c r="F308" s="685"/>
      <c r="G308" s="540"/>
      <c r="H308" s="930"/>
      <c r="I308" s="960"/>
      <c r="J308" s="930">
        <f t="shared" si="28"/>
        <v>0</v>
      </c>
      <c r="K308" s="930">
        <f t="shared" si="24"/>
        <v>0</v>
      </c>
      <c r="L308" s="705">
        <f t="shared" si="25"/>
        <v>0</v>
      </c>
      <c r="M308" s="537"/>
      <c r="N308" s="706">
        <f>+IF(A308="",0,IF(A308=Table!$A$5,L308,(IF(A308=Table!$A$3,0,IF(A308=Table!$A$4,L308,0)))))</f>
        <v>0</v>
      </c>
      <c r="O308" s="672"/>
      <c r="P308" s="707">
        <f>-IF(A308=Table!$A$5,I308,0)+IF(A308=Table!$A$5,H308,0)</f>
        <v>0</v>
      </c>
      <c r="Q308" s="539" t="str">
        <f t="shared" si="26"/>
        <v>01/1900</v>
      </c>
      <c r="R308" s="475">
        <f t="shared" si="29"/>
        <v>1</v>
      </c>
      <c r="S308" s="691"/>
      <c r="T308" s="691"/>
      <c r="U308" s="691"/>
      <c r="V308" s="691"/>
      <c r="W308" s="818"/>
      <c r="X308" s="818"/>
      <c r="Y308" s="818"/>
      <c r="Z308" s="818"/>
    </row>
    <row r="309" spans="1:26" ht="15">
      <c r="A309" s="537"/>
      <c r="B309" s="669"/>
      <c r="C309" s="537"/>
      <c r="D309" s="848" t="str">
        <f t="shared" si="27"/>
        <v>Caisse-01/1900</v>
      </c>
      <c r="E309" s="679"/>
      <c r="F309" s="673"/>
      <c r="G309" s="540"/>
      <c r="H309" s="930"/>
      <c r="I309" s="932"/>
      <c r="J309" s="930">
        <f t="shared" si="28"/>
        <v>0</v>
      </c>
      <c r="K309" s="930">
        <f t="shared" si="24"/>
        <v>0</v>
      </c>
      <c r="L309" s="705">
        <f t="shared" si="25"/>
        <v>0</v>
      </c>
      <c r="M309" s="537"/>
      <c r="N309" s="706">
        <f>+IF(A309="",0,IF(A309=Table!$A$5,L309,(IF(A309=Table!$A$3,0,IF(A309=Table!$A$4,L309,0)))))</f>
        <v>0</v>
      </c>
      <c r="O309" s="672"/>
      <c r="P309" s="707">
        <f>-IF(A309=Table!$A$5,I309,0)+IF(A309=Table!$A$5,H309,0)</f>
        <v>0</v>
      </c>
      <c r="Q309" s="539" t="str">
        <f t="shared" si="26"/>
        <v>01/1900</v>
      </c>
      <c r="R309" s="475">
        <f t="shared" si="29"/>
        <v>1</v>
      </c>
      <c r="S309" s="691"/>
      <c r="T309" s="691"/>
      <c r="U309" s="691"/>
      <c r="V309" s="691"/>
      <c r="W309" s="818"/>
      <c r="X309" s="818"/>
      <c r="Y309" s="818"/>
      <c r="Z309" s="818"/>
    </row>
    <row r="310" spans="1:26" ht="15">
      <c r="A310" s="537"/>
      <c r="B310" s="669"/>
      <c r="C310" s="537"/>
      <c r="D310" s="848" t="str">
        <f t="shared" si="27"/>
        <v>Caisse-01/1900</v>
      </c>
      <c r="E310" s="679"/>
      <c r="F310" s="673"/>
      <c r="G310" s="540"/>
      <c r="H310" s="930"/>
      <c r="I310" s="932"/>
      <c r="J310" s="930">
        <f t="shared" si="28"/>
        <v>0</v>
      </c>
      <c r="K310" s="930">
        <f t="shared" si="24"/>
        <v>0</v>
      </c>
      <c r="L310" s="705">
        <f t="shared" si="25"/>
        <v>0</v>
      </c>
      <c r="M310" s="537"/>
      <c r="N310" s="706">
        <f>+IF(A310="",0,IF(A310=Table!$A$5,L310,(IF(A310=Table!$A$3,0,IF(A310=Table!$A$4,L310,0)))))</f>
        <v>0</v>
      </c>
      <c r="O310" s="672"/>
      <c r="P310" s="707">
        <f>-IF(A310=Table!$A$5,I310,0)+IF(A310=Table!$A$5,H310,0)</f>
        <v>0</v>
      </c>
      <c r="Q310" s="539" t="str">
        <f t="shared" si="26"/>
        <v>01/1900</v>
      </c>
      <c r="R310" s="475">
        <f t="shared" si="29"/>
        <v>1</v>
      </c>
      <c r="S310" s="691"/>
      <c r="T310" s="691"/>
      <c r="U310" s="691"/>
      <c r="V310" s="691"/>
      <c r="W310" s="818"/>
      <c r="X310" s="818"/>
      <c r="Y310" s="818"/>
      <c r="Z310" s="818"/>
    </row>
    <row r="311" spans="1:26" ht="15">
      <c r="A311" s="537"/>
      <c r="B311" s="669"/>
      <c r="C311" s="537"/>
      <c r="D311" s="848" t="str">
        <f t="shared" si="27"/>
        <v>Caisse-01/1900</v>
      </c>
      <c r="E311" s="679"/>
      <c r="F311" s="673"/>
      <c r="G311" s="540"/>
      <c r="H311" s="930"/>
      <c r="I311" s="932"/>
      <c r="J311" s="930">
        <f t="shared" si="28"/>
        <v>0</v>
      </c>
      <c r="K311" s="930">
        <f t="shared" si="24"/>
        <v>0</v>
      </c>
      <c r="L311" s="705">
        <f t="shared" si="25"/>
        <v>0</v>
      </c>
      <c r="M311" s="537"/>
      <c r="N311" s="706">
        <f>+IF(A311="",0,IF(A311=Table!$A$5,L311,(IF(A311=Table!$A$3,0,IF(A311=Table!$A$4,L311,0)))))</f>
        <v>0</v>
      </c>
      <c r="O311" s="672"/>
      <c r="P311" s="707">
        <f>-IF(A311=Table!$A$5,I311,0)+IF(A311=Table!$A$5,H311,0)</f>
        <v>0</v>
      </c>
      <c r="Q311" s="539" t="str">
        <f t="shared" si="26"/>
        <v>01/1900</v>
      </c>
      <c r="R311" s="475">
        <f t="shared" si="29"/>
        <v>1</v>
      </c>
      <c r="S311" s="691"/>
      <c r="T311" s="691"/>
      <c r="U311" s="691"/>
      <c r="V311" s="691"/>
      <c r="W311" s="818"/>
      <c r="X311" s="818"/>
      <c r="Y311" s="818"/>
      <c r="Z311" s="818"/>
    </row>
    <row r="312" spans="1:26" ht="15">
      <c r="A312" s="537"/>
      <c r="B312" s="669"/>
      <c r="C312" s="537"/>
      <c r="D312" s="848" t="str">
        <f t="shared" si="27"/>
        <v>Caisse-01/1900</v>
      </c>
      <c r="E312" s="678"/>
      <c r="F312" s="673"/>
      <c r="G312" s="540"/>
      <c r="H312" s="930"/>
      <c r="I312" s="932"/>
      <c r="J312" s="930">
        <f t="shared" si="28"/>
        <v>0</v>
      </c>
      <c r="K312" s="930">
        <f t="shared" si="24"/>
        <v>0</v>
      </c>
      <c r="L312" s="705">
        <f t="shared" si="25"/>
        <v>0</v>
      </c>
      <c r="M312" s="537"/>
      <c r="N312" s="706">
        <f>+IF(A312="",0,IF(A312=Table!$A$5,L312,(IF(A312=Table!$A$3,0,IF(A312=Table!$A$4,L312,0)))))</f>
        <v>0</v>
      </c>
      <c r="O312" s="672"/>
      <c r="P312" s="707">
        <f>-IF(A312=Table!$A$5,I312,0)+IF(A312=Table!$A$5,H312,0)</f>
        <v>0</v>
      </c>
      <c r="Q312" s="539" t="str">
        <f t="shared" si="26"/>
        <v>01/1900</v>
      </c>
      <c r="R312" s="475">
        <f t="shared" si="29"/>
        <v>1</v>
      </c>
      <c r="S312" s="691"/>
      <c r="T312" s="691"/>
      <c r="U312" s="691"/>
      <c r="V312" s="691"/>
      <c r="W312" s="818"/>
      <c r="X312" s="818"/>
      <c r="Y312" s="818"/>
      <c r="Z312" s="818"/>
    </row>
    <row r="313" spans="1:26" ht="15">
      <c r="A313" s="537"/>
      <c r="B313" s="669"/>
      <c r="C313" s="537"/>
      <c r="D313" s="848" t="str">
        <f t="shared" si="27"/>
        <v>Caisse-01/1900</v>
      </c>
      <c r="E313" s="678"/>
      <c r="F313" s="673"/>
      <c r="G313" s="540"/>
      <c r="H313" s="930"/>
      <c r="I313" s="932"/>
      <c r="J313" s="930">
        <f t="shared" si="28"/>
        <v>0</v>
      </c>
      <c r="K313" s="930">
        <f t="shared" si="24"/>
        <v>0</v>
      </c>
      <c r="L313" s="705">
        <f t="shared" si="25"/>
        <v>0</v>
      </c>
      <c r="M313" s="537"/>
      <c r="N313" s="706">
        <f>+IF(A313="",0,IF(A313=Table!$A$5,L313,(IF(A313=Table!$A$3,0,IF(A313=Table!$A$4,L313,0)))))</f>
        <v>0</v>
      </c>
      <c r="O313" s="672"/>
      <c r="P313" s="707">
        <f>-IF(A313=Table!$A$5,I313,0)+IF(A313=Table!$A$5,H313,0)</f>
        <v>0</v>
      </c>
      <c r="Q313" s="539" t="str">
        <f t="shared" si="26"/>
        <v>01/1900</v>
      </c>
      <c r="R313" s="475">
        <f t="shared" si="29"/>
        <v>1</v>
      </c>
      <c r="S313" s="691"/>
      <c r="T313" s="691"/>
      <c r="U313" s="691"/>
      <c r="V313" s="691"/>
      <c r="W313" s="818"/>
      <c r="X313" s="818"/>
      <c r="Y313" s="818"/>
      <c r="Z313" s="818"/>
    </row>
    <row r="314" spans="1:26" ht="15">
      <c r="A314" s="537"/>
      <c r="B314" s="669"/>
      <c r="C314" s="537"/>
      <c r="D314" s="848" t="str">
        <f t="shared" si="27"/>
        <v>Caisse-01/1900</v>
      </c>
      <c r="E314" s="679"/>
      <c r="F314" s="673"/>
      <c r="G314" s="540"/>
      <c r="H314" s="930"/>
      <c r="I314" s="932"/>
      <c r="J314" s="930">
        <f t="shared" si="28"/>
        <v>0</v>
      </c>
      <c r="K314" s="930">
        <f t="shared" si="24"/>
        <v>0</v>
      </c>
      <c r="L314" s="705">
        <f t="shared" si="25"/>
        <v>0</v>
      </c>
      <c r="M314" s="537"/>
      <c r="N314" s="706">
        <f>+IF(A314="",0,IF(A314=Table!$A$5,L314,(IF(A314=Table!$A$3,0,IF(A314=Table!$A$4,L314,0)))))</f>
        <v>0</v>
      </c>
      <c r="O314" s="672"/>
      <c r="P314" s="707">
        <f>-IF(A314=Table!$A$5,I314,0)+IF(A314=Table!$A$5,H314,0)</f>
        <v>0</v>
      </c>
      <c r="Q314" s="539" t="str">
        <f t="shared" si="26"/>
        <v>01/1900</v>
      </c>
      <c r="R314" s="475">
        <f t="shared" si="29"/>
        <v>1</v>
      </c>
      <c r="S314" s="691"/>
      <c r="T314" s="691"/>
      <c r="U314" s="691"/>
      <c r="V314" s="691"/>
      <c r="W314" s="818"/>
      <c r="X314" s="818"/>
      <c r="Y314" s="818"/>
      <c r="Z314" s="818"/>
    </row>
    <row r="315" spans="1:26" ht="15">
      <c r="A315" s="537"/>
      <c r="B315" s="669"/>
      <c r="C315" s="537"/>
      <c r="D315" s="848" t="str">
        <f t="shared" si="27"/>
        <v>Caisse-01/1900</v>
      </c>
      <c r="E315" s="679"/>
      <c r="F315" s="673"/>
      <c r="G315" s="540"/>
      <c r="H315" s="930"/>
      <c r="I315" s="932"/>
      <c r="J315" s="930">
        <f t="shared" si="28"/>
        <v>0</v>
      </c>
      <c r="K315" s="930">
        <f t="shared" si="24"/>
        <v>0</v>
      </c>
      <c r="L315" s="705">
        <f t="shared" si="25"/>
        <v>0</v>
      </c>
      <c r="M315" s="537"/>
      <c r="N315" s="706">
        <f>+IF(A315="",0,IF(A315=Table!$A$5,L315,(IF(A315=Table!$A$3,0,IF(A315=Table!$A$4,L315,0)))))</f>
        <v>0</v>
      </c>
      <c r="O315" s="672"/>
      <c r="P315" s="707">
        <f>-IF(A315=Table!$A$5,I315,0)+IF(A315=Table!$A$5,H315,0)</f>
        <v>0</v>
      </c>
      <c r="Q315" s="539" t="str">
        <f t="shared" si="26"/>
        <v>01/1900</v>
      </c>
      <c r="R315" s="475">
        <f t="shared" si="29"/>
        <v>1</v>
      </c>
      <c r="S315" s="691"/>
      <c r="T315" s="691"/>
      <c r="U315" s="691"/>
      <c r="V315" s="691"/>
      <c r="W315" s="818"/>
      <c r="X315" s="818"/>
      <c r="Y315" s="818"/>
      <c r="Z315" s="818"/>
    </row>
    <row r="316" spans="1:26" ht="15">
      <c r="A316" s="537"/>
      <c r="B316" s="669"/>
      <c r="C316" s="537"/>
      <c r="D316" s="848" t="str">
        <f t="shared" si="27"/>
        <v>Caisse-01/1900</v>
      </c>
      <c r="E316" s="679"/>
      <c r="F316" s="673"/>
      <c r="G316" s="540"/>
      <c r="H316" s="930"/>
      <c r="I316" s="932"/>
      <c r="J316" s="930">
        <f t="shared" si="28"/>
        <v>0</v>
      </c>
      <c r="K316" s="930">
        <f t="shared" si="24"/>
        <v>0</v>
      </c>
      <c r="L316" s="705">
        <f t="shared" si="25"/>
        <v>0</v>
      </c>
      <c r="M316" s="537"/>
      <c r="N316" s="706">
        <f>+IF(A316="",0,IF(A316=Table!$A$5,L316,(IF(A316=Table!$A$3,0,IF(A316=Table!$A$4,L316,0)))))</f>
        <v>0</v>
      </c>
      <c r="O316" s="672"/>
      <c r="P316" s="707">
        <f>-IF(A316=Table!$A$5,I316,0)+IF(A316=Table!$A$5,H316,0)</f>
        <v>0</v>
      </c>
      <c r="Q316" s="539" t="str">
        <f t="shared" si="26"/>
        <v>01/1900</v>
      </c>
      <c r="R316" s="475">
        <f t="shared" si="29"/>
        <v>1</v>
      </c>
      <c r="S316" s="691"/>
      <c r="T316" s="691"/>
      <c r="U316" s="691"/>
      <c r="V316" s="691"/>
      <c r="W316" s="818"/>
      <c r="X316" s="818"/>
      <c r="Y316" s="818"/>
      <c r="Z316" s="818"/>
    </row>
    <row r="317" spans="1:26" ht="15">
      <c r="A317" s="537"/>
      <c r="B317" s="669"/>
      <c r="C317" s="537"/>
      <c r="D317" s="848" t="str">
        <f t="shared" si="27"/>
        <v>Caisse-01/1900</v>
      </c>
      <c r="E317" s="679"/>
      <c r="F317" s="673"/>
      <c r="G317" s="540"/>
      <c r="H317" s="930"/>
      <c r="I317" s="932"/>
      <c r="J317" s="930">
        <f t="shared" si="28"/>
        <v>0</v>
      </c>
      <c r="K317" s="930">
        <f t="shared" si="24"/>
        <v>0</v>
      </c>
      <c r="L317" s="705">
        <f t="shared" si="25"/>
        <v>0</v>
      </c>
      <c r="M317" s="537"/>
      <c r="N317" s="706">
        <f>+IF(A317="",0,IF(A317=Table!$A$5,L317,(IF(A317=Table!$A$3,0,IF(A317=Table!$A$4,L317,0)))))</f>
        <v>0</v>
      </c>
      <c r="O317" s="672"/>
      <c r="P317" s="707">
        <f>-IF(A317=Table!$A$5,I317,0)+IF(A317=Table!$A$5,H317,0)</f>
        <v>0</v>
      </c>
      <c r="Q317" s="539" t="str">
        <f t="shared" si="26"/>
        <v>01/1900</v>
      </c>
      <c r="R317" s="475">
        <f t="shared" si="29"/>
        <v>1</v>
      </c>
      <c r="S317" s="691"/>
      <c r="T317" s="691"/>
      <c r="U317" s="691"/>
      <c r="V317" s="691"/>
      <c r="W317" s="818"/>
      <c r="X317" s="818"/>
      <c r="Y317" s="818"/>
      <c r="Z317" s="818"/>
    </row>
    <row r="318" spans="1:26" ht="15">
      <c r="A318" s="537"/>
      <c r="B318" s="669"/>
      <c r="C318" s="537"/>
      <c r="D318" s="848" t="str">
        <f t="shared" si="27"/>
        <v>Caisse-01/1900</v>
      </c>
      <c r="E318" s="679"/>
      <c r="F318" s="673"/>
      <c r="G318" s="540"/>
      <c r="H318" s="930"/>
      <c r="I318" s="932"/>
      <c r="J318" s="930">
        <f t="shared" si="28"/>
        <v>0</v>
      </c>
      <c r="K318" s="930">
        <f t="shared" si="24"/>
        <v>0</v>
      </c>
      <c r="L318" s="705">
        <f t="shared" si="25"/>
        <v>0</v>
      </c>
      <c r="M318" s="537"/>
      <c r="N318" s="706">
        <f>+IF(A318="",0,IF(A318=Table!$A$5,L318,(IF(A318=Table!$A$3,0,IF(A318=Table!$A$4,L318,0)))))</f>
        <v>0</v>
      </c>
      <c r="O318" s="672"/>
      <c r="P318" s="707">
        <f>-IF(A318=Table!$A$5,I318,0)+IF(A318=Table!$A$5,H318,0)</f>
        <v>0</v>
      </c>
      <c r="Q318" s="539" t="str">
        <f t="shared" si="26"/>
        <v>01/1900</v>
      </c>
      <c r="R318" s="475">
        <f t="shared" si="29"/>
        <v>1</v>
      </c>
      <c r="S318" s="691"/>
      <c r="T318" s="691"/>
      <c r="U318" s="691"/>
      <c r="V318" s="691"/>
      <c r="W318" s="818"/>
      <c r="X318" s="818"/>
      <c r="Y318" s="818"/>
      <c r="Z318" s="818"/>
    </row>
    <row r="319" spans="1:26" ht="15">
      <c r="A319" s="537"/>
      <c r="B319" s="669"/>
      <c r="C319" s="537"/>
      <c r="D319" s="848" t="str">
        <f t="shared" si="27"/>
        <v>Caisse-01/1900</v>
      </c>
      <c r="E319" s="679"/>
      <c r="F319" s="673"/>
      <c r="G319" s="540"/>
      <c r="H319" s="930"/>
      <c r="I319" s="932"/>
      <c r="J319" s="930">
        <f t="shared" si="28"/>
        <v>0</v>
      </c>
      <c r="K319" s="930">
        <f t="shared" si="24"/>
        <v>0</v>
      </c>
      <c r="L319" s="705">
        <f t="shared" si="25"/>
        <v>0</v>
      </c>
      <c r="M319" s="537"/>
      <c r="N319" s="706">
        <f>+IF(A319="",0,IF(A319=Table!$A$5,L319,(IF(A319=Table!$A$3,0,IF(A319=Table!$A$4,L319,0)))))</f>
        <v>0</v>
      </c>
      <c r="O319" s="672"/>
      <c r="P319" s="707">
        <f>-IF(A319=Table!$A$5,I319,0)+IF(A319=Table!$A$5,H319,0)</f>
        <v>0</v>
      </c>
      <c r="Q319" s="539" t="str">
        <f t="shared" si="26"/>
        <v>01/1900</v>
      </c>
      <c r="R319" s="475">
        <f t="shared" si="29"/>
        <v>1</v>
      </c>
      <c r="S319" s="691"/>
      <c r="T319" s="691"/>
      <c r="U319" s="691"/>
      <c r="V319" s="691"/>
      <c r="W319" s="818"/>
      <c r="X319" s="818"/>
      <c r="Y319" s="818"/>
      <c r="Z319" s="818"/>
    </row>
    <row r="320" spans="1:26" ht="15">
      <c r="A320" s="537"/>
      <c r="B320" s="669"/>
      <c r="C320" s="537"/>
      <c r="D320" s="848" t="str">
        <f t="shared" si="27"/>
        <v>Caisse-01/1900</v>
      </c>
      <c r="E320" s="679"/>
      <c r="F320" s="673"/>
      <c r="G320" s="540"/>
      <c r="H320" s="930"/>
      <c r="I320" s="932"/>
      <c r="J320" s="930">
        <f t="shared" si="28"/>
        <v>0</v>
      </c>
      <c r="K320" s="930">
        <f t="shared" si="24"/>
        <v>0</v>
      </c>
      <c r="L320" s="705">
        <f t="shared" si="25"/>
        <v>0</v>
      </c>
      <c r="M320" s="537"/>
      <c r="N320" s="706">
        <f>+IF(A320="",0,IF(A320=Table!$A$5,L320,(IF(A320=Table!$A$3,0,IF(A320=Table!$A$4,L320,0)))))</f>
        <v>0</v>
      </c>
      <c r="O320" s="672"/>
      <c r="P320" s="707">
        <f>-IF(A320=Table!$A$5,I320,0)+IF(A320=Table!$A$5,H320,0)</f>
        <v>0</v>
      </c>
      <c r="Q320" s="539" t="str">
        <f t="shared" si="26"/>
        <v>01/1900</v>
      </c>
      <c r="R320" s="475">
        <f t="shared" si="29"/>
        <v>1</v>
      </c>
      <c r="S320" s="691"/>
      <c r="T320" s="691"/>
      <c r="U320" s="691"/>
      <c r="V320" s="691"/>
      <c r="W320" s="818"/>
      <c r="X320" s="818"/>
      <c r="Y320" s="818"/>
      <c r="Z320" s="818"/>
    </row>
    <row r="321" spans="1:26" ht="15">
      <c r="A321" s="537"/>
      <c r="B321" s="669"/>
      <c r="C321" s="537"/>
      <c r="D321" s="848" t="str">
        <f t="shared" si="27"/>
        <v>Caisse-01/1900</v>
      </c>
      <c r="E321" s="678"/>
      <c r="F321" s="673"/>
      <c r="G321" s="540"/>
      <c r="H321" s="930"/>
      <c r="I321" s="932"/>
      <c r="J321" s="930">
        <f t="shared" si="28"/>
        <v>0</v>
      </c>
      <c r="K321" s="930">
        <f t="shared" si="24"/>
        <v>0</v>
      </c>
      <c r="L321" s="705">
        <f t="shared" si="25"/>
        <v>0</v>
      </c>
      <c r="M321" s="537"/>
      <c r="N321" s="706">
        <f>+IF(A321="",0,IF(A321=Table!$A$5,L321,(IF(A321=Table!$A$3,0,IF(A321=Table!$A$4,L321,0)))))</f>
        <v>0</v>
      </c>
      <c r="O321" s="672"/>
      <c r="P321" s="707">
        <f>-IF(A321=Table!$A$5,I321,0)+IF(A321=Table!$A$5,H321,0)</f>
        <v>0</v>
      </c>
      <c r="Q321" s="539" t="str">
        <f t="shared" si="26"/>
        <v>01/1900</v>
      </c>
      <c r="R321" s="475">
        <f t="shared" si="29"/>
        <v>1</v>
      </c>
      <c r="S321" s="691"/>
      <c r="T321" s="691"/>
      <c r="U321" s="691"/>
      <c r="V321" s="691"/>
      <c r="W321" s="818"/>
      <c r="X321" s="818"/>
      <c r="Y321" s="818"/>
      <c r="Z321" s="818"/>
    </row>
    <row r="322" spans="1:26" ht="15">
      <c r="A322" s="537"/>
      <c r="B322" s="669"/>
      <c r="C322" s="537"/>
      <c r="D322" s="848" t="str">
        <f t="shared" si="27"/>
        <v>Caisse-01/1900</v>
      </c>
      <c r="E322" s="679"/>
      <c r="F322" s="684"/>
      <c r="G322" s="540"/>
      <c r="H322" s="930"/>
      <c r="I322" s="932"/>
      <c r="J322" s="930">
        <f t="shared" si="28"/>
        <v>0</v>
      </c>
      <c r="K322" s="930">
        <f t="shared" si="24"/>
        <v>0</v>
      </c>
      <c r="L322" s="705">
        <f t="shared" si="25"/>
        <v>0</v>
      </c>
      <c r="M322" s="537"/>
      <c r="N322" s="706">
        <f>+IF(A322="",0,IF(A322=Table!$A$5,L322,(IF(A322=Table!$A$3,0,IF(A322=Table!$A$4,L322,0)))))</f>
        <v>0</v>
      </c>
      <c r="O322" s="672"/>
      <c r="P322" s="707">
        <f>-IF(A322=Table!$A$5,I322,0)+IF(A322=Table!$A$5,H322,0)</f>
        <v>0</v>
      </c>
      <c r="Q322" s="539" t="str">
        <f t="shared" si="26"/>
        <v>01/1900</v>
      </c>
      <c r="R322" s="475">
        <f t="shared" si="29"/>
        <v>1</v>
      </c>
      <c r="S322" s="691"/>
      <c r="T322" s="691"/>
      <c r="U322" s="691"/>
      <c r="V322" s="691"/>
      <c r="W322" s="818"/>
      <c r="X322" s="818"/>
      <c r="Y322" s="818"/>
      <c r="Z322" s="818"/>
    </row>
    <row r="323" spans="1:26" ht="15">
      <c r="A323" s="537"/>
      <c r="B323" s="669"/>
      <c r="C323" s="537"/>
      <c r="D323" s="848" t="str">
        <f t="shared" si="27"/>
        <v>Caisse-01/1900</v>
      </c>
      <c r="E323" s="679"/>
      <c r="F323" s="684"/>
      <c r="G323" s="540"/>
      <c r="H323" s="930"/>
      <c r="I323" s="932"/>
      <c r="J323" s="930">
        <f t="shared" si="28"/>
        <v>0</v>
      </c>
      <c r="K323" s="930">
        <f t="shared" si="24"/>
        <v>0</v>
      </c>
      <c r="L323" s="705">
        <f t="shared" si="25"/>
        <v>0</v>
      </c>
      <c r="M323" s="537"/>
      <c r="N323" s="706">
        <f>+IF(A323="",0,IF(A323=Table!$A$5,L323,(IF(A323=Table!$A$3,0,IF(A323=Table!$A$4,L323,0)))))</f>
        <v>0</v>
      </c>
      <c r="O323" s="672"/>
      <c r="P323" s="707">
        <f>-IF(A323=Table!$A$5,I323,0)+IF(A323=Table!$A$5,H323,0)</f>
        <v>0</v>
      </c>
      <c r="Q323" s="539" t="str">
        <f t="shared" si="26"/>
        <v>01/1900</v>
      </c>
      <c r="R323" s="475">
        <f t="shared" si="29"/>
        <v>1</v>
      </c>
      <c r="S323" s="691"/>
      <c r="T323" s="691"/>
      <c r="U323" s="691"/>
      <c r="V323" s="691"/>
      <c r="W323" s="818"/>
      <c r="X323" s="818"/>
      <c r="Y323" s="818"/>
      <c r="Z323" s="818"/>
    </row>
    <row r="324" spans="1:26" ht="15">
      <c r="A324" s="537"/>
      <c r="B324" s="669"/>
      <c r="C324" s="537"/>
      <c r="D324" s="848" t="str">
        <f t="shared" si="27"/>
        <v>Caisse-01/1900</v>
      </c>
      <c r="E324" s="678"/>
      <c r="F324" s="671"/>
      <c r="G324" s="540"/>
      <c r="H324" s="932"/>
      <c r="I324" s="930"/>
      <c r="J324" s="930">
        <f t="shared" si="28"/>
        <v>0</v>
      </c>
      <c r="K324" s="930">
        <f t="shared" si="24"/>
        <v>0</v>
      </c>
      <c r="L324" s="705">
        <f t="shared" si="25"/>
        <v>0</v>
      </c>
      <c r="M324" s="537"/>
      <c r="N324" s="706">
        <f>+IF(A324="",0,IF(A324=Table!$A$5,L324,(IF(A324=Table!$A$3,0,IF(A324=Table!$A$4,L324,0)))))</f>
        <v>0</v>
      </c>
      <c r="O324" s="672"/>
      <c r="P324" s="707">
        <f>-IF(A324=Table!$A$5,I324,0)+IF(A324=Table!$A$5,H324,0)</f>
        <v>0</v>
      </c>
      <c r="Q324" s="539" t="str">
        <f t="shared" si="26"/>
        <v>01/1900</v>
      </c>
      <c r="R324" s="475">
        <f t="shared" si="29"/>
        <v>1</v>
      </c>
      <c r="S324" s="691"/>
      <c r="T324" s="691"/>
      <c r="U324" s="691"/>
      <c r="V324" s="691"/>
      <c r="W324" s="818"/>
      <c r="X324" s="818"/>
      <c r="Y324" s="818"/>
      <c r="Z324" s="818"/>
    </row>
    <row r="325" spans="1:26" ht="15">
      <c r="A325" s="537"/>
      <c r="B325" s="669"/>
      <c r="C325" s="537"/>
      <c r="D325" s="848" t="str">
        <f t="shared" si="27"/>
        <v>Caisse-01/1900</v>
      </c>
      <c r="E325" s="679"/>
      <c r="F325" s="673"/>
      <c r="G325" s="540"/>
      <c r="H325" s="930"/>
      <c r="I325" s="932"/>
      <c r="J325" s="930">
        <f t="shared" si="28"/>
        <v>0</v>
      </c>
      <c r="K325" s="930">
        <f t="shared" si="24"/>
        <v>0</v>
      </c>
      <c r="L325" s="705">
        <f t="shared" si="25"/>
        <v>0</v>
      </c>
      <c r="M325" s="537"/>
      <c r="N325" s="706">
        <f>+IF(A325="",0,IF(A325=Table!$A$5,L325,(IF(A325=Table!$A$3,0,IF(A325=Table!$A$4,L325,0)))))</f>
        <v>0</v>
      </c>
      <c r="O325" s="672"/>
      <c r="P325" s="707">
        <f>-IF(A325=Table!$A$5,I325,0)+IF(A325=Table!$A$5,H325,0)</f>
        <v>0</v>
      </c>
      <c r="Q325" s="539" t="str">
        <f t="shared" si="26"/>
        <v>01/1900</v>
      </c>
      <c r="R325" s="475">
        <f t="shared" si="29"/>
        <v>1</v>
      </c>
      <c r="S325" s="691"/>
      <c r="T325" s="691"/>
      <c r="U325" s="691"/>
      <c r="V325" s="691"/>
      <c r="W325" s="818"/>
      <c r="X325" s="818"/>
      <c r="Y325" s="818"/>
      <c r="Z325" s="818"/>
    </row>
    <row r="326" spans="1:26" ht="15">
      <c r="A326" s="537"/>
      <c r="B326" s="669"/>
      <c r="C326" s="537"/>
      <c r="D326" s="848" t="str">
        <f t="shared" si="27"/>
        <v>Caisse-01/1900</v>
      </c>
      <c r="E326" s="678"/>
      <c r="F326" s="686"/>
      <c r="G326" s="540"/>
      <c r="H326" s="930"/>
      <c r="I326" s="932"/>
      <c r="J326" s="930">
        <f t="shared" si="28"/>
        <v>0</v>
      </c>
      <c r="K326" s="930">
        <f t="shared" si="24"/>
        <v>0</v>
      </c>
      <c r="L326" s="705">
        <f t="shared" si="25"/>
        <v>0</v>
      </c>
      <c r="M326" s="537"/>
      <c r="N326" s="706">
        <f>+IF(A326="",0,IF(A326=Table!$A$5,L326,(IF(A326=Table!$A$3,0,IF(A326=Table!$A$4,L326,0)))))</f>
        <v>0</v>
      </c>
      <c r="O326" s="672"/>
      <c r="P326" s="707">
        <f>-IF(A326=Table!$A$5,I326,0)+IF(A326=Table!$A$5,H326,0)</f>
        <v>0</v>
      </c>
      <c r="Q326" s="539" t="str">
        <f t="shared" si="26"/>
        <v>01/1900</v>
      </c>
      <c r="R326" s="475">
        <f t="shared" si="29"/>
        <v>1</v>
      </c>
      <c r="S326" s="691"/>
      <c r="T326" s="691"/>
      <c r="U326" s="691"/>
      <c r="V326" s="691"/>
      <c r="W326" s="818"/>
      <c r="X326" s="818"/>
      <c r="Y326" s="818"/>
      <c r="Z326" s="818"/>
    </row>
    <row r="327" spans="1:26" ht="15">
      <c r="A327" s="537"/>
      <c r="B327" s="669"/>
      <c r="C327" s="537"/>
      <c r="D327" s="848" t="str">
        <f t="shared" si="27"/>
        <v>Caisse-01/1900</v>
      </c>
      <c r="E327" s="678"/>
      <c r="F327" s="673"/>
      <c r="G327" s="540"/>
      <c r="H327" s="930"/>
      <c r="I327" s="932"/>
      <c r="J327" s="930">
        <f t="shared" si="28"/>
        <v>0</v>
      </c>
      <c r="K327" s="930">
        <f t="shared" si="24"/>
        <v>0</v>
      </c>
      <c r="L327" s="705">
        <f t="shared" si="25"/>
        <v>0</v>
      </c>
      <c r="M327" s="537"/>
      <c r="N327" s="706">
        <f>+IF(A327="",0,IF(A327=Table!$A$5,L327,(IF(A327=Table!$A$3,0,IF(A327=Table!$A$4,L327,0)))))</f>
        <v>0</v>
      </c>
      <c r="O327" s="672"/>
      <c r="P327" s="707">
        <f>-IF(A327=Table!$A$5,I327,0)+IF(A327=Table!$A$5,H327,0)</f>
        <v>0</v>
      </c>
      <c r="Q327" s="539" t="str">
        <f t="shared" si="26"/>
        <v>01/1900</v>
      </c>
      <c r="R327" s="475">
        <f t="shared" si="29"/>
        <v>1</v>
      </c>
      <c r="S327" s="691"/>
      <c r="T327" s="691"/>
      <c r="U327" s="691"/>
      <c r="V327" s="691"/>
      <c r="W327" s="818"/>
      <c r="X327" s="818"/>
      <c r="Y327" s="818"/>
      <c r="Z327" s="818"/>
    </row>
    <row r="328" spans="1:26" ht="15">
      <c r="A328" s="537"/>
      <c r="B328" s="669"/>
      <c r="C328" s="537"/>
      <c r="D328" s="848" t="str">
        <f t="shared" si="27"/>
        <v>Caisse-01/1900</v>
      </c>
      <c r="E328" s="678"/>
      <c r="F328" s="673"/>
      <c r="G328" s="540"/>
      <c r="H328" s="930"/>
      <c r="I328" s="932"/>
      <c r="J328" s="930">
        <f t="shared" si="28"/>
        <v>0</v>
      </c>
      <c r="K328" s="930">
        <f t="shared" si="24"/>
        <v>0</v>
      </c>
      <c r="L328" s="705">
        <f t="shared" si="25"/>
        <v>0</v>
      </c>
      <c r="M328" s="537"/>
      <c r="N328" s="706">
        <f>+IF(A328="",0,IF(A328=Table!$A$5,L328,(IF(A328=Table!$A$3,0,IF(A328=Table!$A$4,L328,0)))))</f>
        <v>0</v>
      </c>
      <c r="O328" s="672"/>
      <c r="P328" s="707">
        <f>-IF(A328=Table!$A$5,I328,0)+IF(A328=Table!$A$5,H328,0)</f>
        <v>0</v>
      </c>
      <c r="Q328" s="539" t="str">
        <f t="shared" si="26"/>
        <v>01/1900</v>
      </c>
      <c r="R328" s="475">
        <f t="shared" si="29"/>
        <v>1</v>
      </c>
      <c r="S328" s="691"/>
      <c r="T328" s="691"/>
      <c r="U328" s="691"/>
      <c r="V328" s="691"/>
      <c r="W328" s="818"/>
      <c r="X328" s="818"/>
      <c r="Y328" s="818"/>
      <c r="Z328" s="818"/>
    </row>
    <row r="329" spans="1:26" ht="15">
      <c r="A329" s="537"/>
      <c r="B329" s="669"/>
      <c r="C329" s="537"/>
      <c r="D329" s="848" t="str">
        <f t="shared" si="27"/>
        <v>Caisse-01/1900</v>
      </c>
      <c r="E329" s="679"/>
      <c r="F329" s="684"/>
      <c r="G329" s="540"/>
      <c r="H329" s="930"/>
      <c r="I329" s="932"/>
      <c r="J329" s="930">
        <f t="shared" si="28"/>
        <v>0</v>
      </c>
      <c r="K329" s="930">
        <f t="shared" si="24"/>
        <v>0</v>
      </c>
      <c r="L329" s="705">
        <f t="shared" si="25"/>
        <v>0</v>
      </c>
      <c r="M329" s="537"/>
      <c r="N329" s="706">
        <f>+IF(A329="",0,IF(A329=Table!$A$5,L329,(IF(A329=Table!$A$3,0,IF(A329=Table!$A$4,L329,0)))))</f>
        <v>0</v>
      </c>
      <c r="O329" s="672"/>
      <c r="P329" s="707">
        <f>-IF(A329=Table!$A$5,I329,0)+IF(A329=Table!$A$5,H329,0)</f>
        <v>0</v>
      </c>
      <c r="Q329" s="539" t="str">
        <f t="shared" si="26"/>
        <v>01/1900</v>
      </c>
      <c r="R329" s="475">
        <f t="shared" si="29"/>
        <v>1</v>
      </c>
      <c r="S329" s="691"/>
      <c r="T329" s="691"/>
      <c r="U329" s="691"/>
      <c r="V329" s="691"/>
      <c r="W329" s="818"/>
      <c r="X329" s="818"/>
      <c r="Y329" s="818"/>
      <c r="Z329" s="818"/>
    </row>
    <row r="330" spans="1:26" ht="15">
      <c r="A330" s="537"/>
      <c r="B330" s="669"/>
      <c r="C330" s="537"/>
      <c r="D330" s="848" t="str">
        <f t="shared" si="27"/>
        <v>Caisse-01/1900</v>
      </c>
      <c r="E330" s="679"/>
      <c r="F330" s="684"/>
      <c r="G330" s="540"/>
      <c r="H330" s="930"/>
      <c r="I330" s="932"/>
      <c r="J330" s="930">
        <f t="shared" si="28"/>
        <v>0</v>
      </c>
      <c r="K330" s="930">
        <f t="shared" si="24"/>
        <v>0</v>
      </c>
      <c r="L330" s="705">
        <f t="shared" si="25"/>
        <v>0</v>
      </c>
      <c r="M330" s="537"/>
      <c r="N330" s="706">
        <f>+IF(A330="",0,IF(A330=Table!$A$5,L330,(IF(A330=Table!$A$3,0,IF(A330=Table!$A$4,L330,0)))))</f>
        <v>0</v>
      </c>
      <c r="O330" s="672"/>
      <c r="P330" s="707">
        <f>-IF(A330=Table!$A$5,I330,0)+IF(A330=Table!$A$5,H330,0)</f>
        <v>0</v>
      </c>
      <c r="Q330" s="539" t="str">
        <f t="shared" si="26"/>
        <v>01/1900</v>
      </c>
      <c r="R330" s="475">
        <f t="shared" si="29"/>
        <v>1</v>
      </c>
      <c r="S330" s="691"/>
      <c r="T330" s="691"/>
      <c r="U330" s="691"/>
      <c r="V330" s="691"/>
      <c r="W330" s="818"/>
      <c r="X330" s="818"/>
      <c r="Y330" s="818"/>
      <c r="Z330" s="818"/>
    </row>
    <row r="331" spans="1:26" ht="15">
      <c r="A331" s="537"/>
      <c r="B331" s="669"/>
      <c r="C331" s="537"/>
      <c r="D331" s="848" t="str">
        <f t="shared" si="27"/>
        <v>Caisse-01/1900</v>
      </c>
      <c r="E331" s="670"/>
      <c r="F331" s="677"/>
      <c r="G331" s="540"/>
      <c r="H331" s="930"/>
      <c r="I331" s="932"/>
      <c r="J331" s="930">
        <f t="shared" si="28"/>
        <v>0</v>
      </c>
      <c r="K331" s="930">
        <f t="shared" ref="K331:K394" si="30">+IFERROR((+INDEX($O$4:$Z$4,MATCH(Q331,$O$3:$Z$3,0))),0)</f>
        <v>0</v>
      </c>
      <c r="L331" s="705">
        <f t="shared" ref="L331:L394" si="31">IFERROR((H331/K331-I331/K331),0)</f>
        <v>0</v>
      </c>
      <c r="M331" s="537"/>
      <c r="N331" s="706">
        <f>+IF(A331="",0,IF(A331=Table!$A$5,L331,(IF(A331=Table!$A$3,0,IF(A331=Table!$A$4,L331,0)))))</f>
        <v>0</v>
      </c>
      <c r="O331" s="672"/>
      <c r="P331" s="707">
        <f>-IF(A331=Table!$A$5,I331,0)+IF(A331=Table!$A$5,H331,0)</f>
        <v>0</v>
      </c>
      <c r="Q331" s="539" t="str">
        <f t="shared" ref="Q331:Q388" si="32">+TEXT(B331,"mm/aaaa")</f>
        <v>01/1900</v>
      </c>
      <c r="R331" s="475">
        <f t="shared" si="29"/>
        <v>1</v>
      </c>
      <c r="S331" s="691"/>
      <c r="T331" s="691"/>
      <c r="U331" s="691"/>
      <c r="V331" s="691"/>
      <c r="W331" s="818"/>
      <c r="X331" s="818"/>
      <c r="Y331" s="818"/>
      <c r="Z331" s="818"/>
    </row>
    <row r="332" spans="1:26" ht="15">
      <c r="A332" s="537"/>
      <c r="B332" s="669"/>
      <c r="C332" s="537"/>
      <c r="D332" s="848" t="str">
        <f t="shared" ref="D332:D395" si="33">"Caisse-"&amp;Q332</f>
        <v>Caisse-01/1900</v>
      </c>
      <c r="E332" s="676"/>
      <c r="F332" s="677"/>
      <c r="G332" s="540"/>
      <c r="H332" s="932"/>
      <c r="I332" s="930"/>
      <c r="J332" s="930">
        <f t="shared" ref="J332:J395" si="34">+J331+H332-I332</f>
        <v>0</v>
      </c>
      <c r="K332" s="930">
        <f t="shared" si="30"/>
        <v>0</v>
      </c>
      <c r="L332" s="705">
        <f t="shared" si="31"/>
        <v>0</v>
      </c>
      <c r="M332" s="537"/>
      <c r="N332" s="706">
        <f>+IF(A332="",0,IF(A332=Table!$A$5,L332,(IF(A332=Table!$A$3,0,IF(A332=Table!$A$4,L332,0)))))</f>
        <v>0</v>
      </c>
      <c r="O332" s="672"/>
      <c r="P332" s="707">
        <f>-IF(A332=Table!$A$5,I332,0)+IF(A332=Table!$A$5,H332,0)</f>
        <v>0</v>
      </c>
      <c r="Q332" s="539" t="str">
        <f t="shared" si="32"/>
        <v>01/1900</v>
      </c>
      <c r="R332" s="475">
        <f t="shared" ref="R332:R395" si="35">ROUNDUP(MONTH(Q332)/3,0)</f>
        <v>1</v>
      </c>
      <c r="S332" s="691"/>
      <c r="T332" s="691"/>
      <c r="U332" s="691"/>
      <c r="V332" s="691"/>
      <c r="W332" s="818"/>
      <c r="X332" s="818"/>
      <c r="Y332" s="818"/>
      <c r="Z332" s="818"/>
    </row>
    <row r="333" spans="1:26" ht="15">
      <c r="A333" s="537"/>
      <c r="B333" s="669"/>
      <c r="C333" s="537"/>
      <c r="D333" s="848" t="str">
        <f t="shared" si="33"/>
        <v>Caisse-01/1900</v>
      </c>
      <c r="E333" s="678"/>
      <c r="F333" s="673"/>
      <c r="G333" s="540"/>
      <c r="H333" s="930"/>
      <c r="I333" s="932"/>
      <c r="J333" s="930">
        <f t="shared" si="34"/>
        <v>0</v>
      </c>
      <c r="K333" s="930">
        <f t="shared" si="30"/>
        <v>0</v>
      </c>
      <c r="L333" s="705">
        <f t="shared" si="31"/>
        <v>0</v>
      </c>
      <c r="M333" s="537"/>
      <c r="N333" s="706">
        <f>+IF(A333="",0,IF(A333=Table!$A$5,L333,(IF(A333=Table!$A$3,0,IF(A333=Table!$A$4,L333,0)))))</f>
        <v>0</v>
      </c>
      <c r="O333" s="672"/>
      <c r="P333" s="707">
        <f>-IF(A333=Table!$A$5,I333,0)+IF(A333=Table!$A$5,H333,0)</f>
        <v>0</v>
      </c>
      <c r="Q333" s="539" t="str">
        <f t="shared" si="32"/>
        <v>01/1900</v>
      </c>
      <c r="R333" s="475">
        <f t="shared" si="35"/>
        <v>1</v>
      </c>
      <c r="S333" s="691"/>
      <c r="T333" s="691"/>
      <c r="U333" s="691"/>
      <c r="V333" s="691"/>
      <c r="W333" s="818"/>
      <c r="X333" s="818"/>
      <c r="Y333" s="818"/>
      <c r="Z333" s="818"/>
    </row>
    <row r="334" spans="1:26" ht="15">
      <c r="A334" s="537"/>
      <c r="B334" s="669"/>
      <c r="C334" s="537"/>
      <c r="D334" s="848" t="str">
        <f t="shared" si="33"/>
        <v>Caisse-01/1900</v>
      </c>
      <c r="E334" s="670"/>
      <c r="F334" s="677"/>
      <c r="G334" s="540"/>
      <c r="H334" s="930"/>
      <c r="I334" s="932"/>
      <c r="J334" s="930">
        <f t="shared" si="34"/>
        <v>0</v>
      </c>
      <c r="K334" s="930">
        <f t="shared" si="30"/>
        <v>0</v>
      </c>
      <c r="L334" s="705">
        <f t="shared" si="31"/>
        <v>0</v>
      </c>
      <c r="M334" s="537"/>
      <c r="N334" s="706">
        <f>+IF(A334="",0,IF(A334=Table!$A$5,L334,(IF(A334=Table!$A$3,0,IF(A334=Table!$A$4,L334,0)))))</f>
        <v>0</v>
      </c>
      <c r="O334" s="672"/>
      <c r="P334" s="707">
        <f>-IF(A334=Table!$A$5,I334,0)+IF(A334=Table!$A$5,H334,0)</f>
        <v>0</v>
      </c>
      <c r="Q334" s="539" t="str">
        <f t="shared" si="32"/>
        <v>01/1900</v>
      </c>
      <c r="R334" s="475">
        <f t="shared" si="35"/>
        <v>1</v>
      </c>
      <c r="S334" s="691"/>
      <c r="T334" s="691"/>
      <c r="U334" s="691"/>
      <c r="V334" s="691"/>
      <c r="W334" s="818"/>
      <c r="X334" s="818"/>
      <c r="Y334" s="818"/>
      <c r="Z334" s="818"/>
    </row>
    <row r="335" spans="1:26" ht="15">
      <c r="A335" s="537"/>
      <c r="B335" s="669"/>
      <c r="C335" s="537"/>
      <c r="D335" s="848" t="str">
        <f t="shared" si="33"/>
        <v>Caisse-01/1900</v>
      </c>
      <c r="E335" s="678"/>
      <c r="F335" s="677"/>
      <c r="G335" s="540"/>
      <c r="H335" s="932"/>
      <c r="I335" s="930"/>
      <c r="J335" s="930">
        <f t="shared" si="34"/>
        <v>0</v>
      </c>
      <c r="K335" s="930">
        <f t="shared" si="30"/>
        <v>0</v>
      </c>
      <c r="L335" s="705">
        <f t="shared" si="31"/>
        <v>0</v>
      </c>
      <c r="M335" s="537"/>
      <c r="N335" s="706">
        <f>+IF(A335="",0,IF(A335=Table!$A$5,L335,(IF(A335=Table!$A$3,0,IF(A335=Table!$A$4,L335,0)))))</f>
        <v>0</v>
      </c>
      <c r="O335" s="672"/>
      <c r="P335" s="707">
        <f>-IF(A335=Table!$A$5,I335,0)+IF(A335=Table!$A$5,H335,0)</f>
        <v>0</v>
      </c>
      <c r="Q335" s="539" t="str">
        <f t="shared" si="32"/>
        <v>01/1900</v>
      </c>
      <c r="R335" s="475">
        <f t="shared" si="35"/>
        <v>1</v>
      </c>
      <c r="S335" s="691"/>
      <c r="T335" s="691"/>
      <c r="U335" s="691"/>
      <c r="V335" s="691"/>
      <c r="W335" s="818"/>
      <c r="X335" s="818"/>
      <c r="Y335" s="818"/>
      <c r="Z335" s="818"/>
    </row>
    <row r="336" spans="1:26" ht="15">
      <c r="A336" s="537"/>
      <c r="B336" s="669"/>
      <c r="C336" s="537"/>
      <c r="D336" s="848" t="str">
        <f t="shared" si="33"/>
        <v>Caisse-01/1900</v>
      </c>
      <c r="E336" s="679"/>
      <c r="F336" s="673"/>
      <c r="G336" s="540"/>
      <c r="H336" s="930"/>
      <c r="I336" s="932"/>
      <c r="J336" s="930">
        <f t="shared" si="34"/>
        <v>0</v>
      </c>
      <c r="K336" s="930">
        <f t="shared" si="30"/>
        <v>0</v>
      </c>
      <c r="L336" s="705">
        <f t="shared" si="31"/>
        <v>0</v>
      </c>
      <c r="M336" s="537"/>
      <c r="N336" s="706">
        <f>+IF(A336="",0,IF(A336=Table!$A$5,L336,(IF(A336=Table!$A$3,0,IF(A336=Table!$A$4,L336,0)))))</f>
        <v>0</v>
      </c>
      <c r="O336" s="672"/>
      <c r="P336" s="707">
        <f>-IF(A336=Table!$A$5,I336,0)+IF(A336=Table!$A$5,H336,0)</f>
        <v>0</v>
      </c>
      <c r="Q336" s="539" t="str">
        <f t="shared" si="32"/>
        <v>01/1900</v>
      </c>
      <c r="R336" s="475">
        <f t="shared" si="35"/>
        <v>1</v>
      </c>
      <c r="S336" s="691"/>
      <c r="T336" s="691"/>
      <c r="U336" s="691"/>
      <c r="V336" s="691"/>
      <c r="W336" s="818"/>
      <c r="X336" s="818"/>
      <c r="Y336" s="818"/>
      <c r="Z336" s="818"/>
    </row>
    <row r="337" spans="1:26" ht="15">
      <c r="A337" s="537"/>
      <c r="B337" s="669"/>
      <c r="C337" s="537"/>
      <c r="D337" s="848" t="str">
        <f t="shared" si="33"/>
        <v>Caisse-01/1900</v>
      </c>
      <c r="E337" s="679"/>
      <c r="F337" s="673"/>
      <c r="G337" s="540"/>
      <c r="H337" s="930"/>
      <c r="I337" s="932"/>
      <c r="J337" s="930">
        <f t="shared" si="34"/>
        <v>0</v>
      </c>
      <c r="K337" s="930">
        <f t="shared" si="30"/>
        <v>0</v>
      </c>
      <c r="L337" s="705">
        <f t="shared" si="31"/>
        <v>0</v>
      </c>
      <c r="M337" s="537"/>
      <c r="N337" s="706">
        <f>+IF(A337="",0,IF(A337=Table!$A$5,L337,(IF(A337=Table!$A$3,0,IF(A337=Table!$A$4,L337,0)))))</f>
        <v>0</v>
      </c>
      <c r="O337" s="672"/>
      <c r="P337" s="707">
        <f>-IF(A337=Table!$A$5,I337,0)+IF(A337=Table!$A$5,H337,0)</f>
        <v>0</v>
      </c>
      <c r="Q337" s="539" t="str">
        <f t="shared" si="32"/>
        <v>01/1900</v>
      </c>
      <c r="R337" s="475">
        <f t="shared" si="35"/>
        <v>1</v>
      </c>
      <c r="S337" s="691"/>
      <c r="T337" s="691"/>
      <c r="U337" s="691"/>
      <c r="V337" s="691"/>
      <c r="W337" s="818"/>
      <c r="X337" s="818"/>
      <c r="Y337" s="818"/>
      <c r="Z337" s="818"/>
    </row>
    <row r="338" spans="1:26" ht="15">
      <c r="A338" s="537"/>
      <c r="B338" s="669"/>
      <c r="C338" s="537"/>
      <c r="D338" s="848" t="str">
        <f t="shared" si="33"/>
        <v>Caisse-01/1900</v>
      </c>
      <c r="E338" s="679"/>
      <c r="F338" s="673"/>
      <c r="G338" s="540"/>
      <c r="H338" s="930"/>
      <c r="I338" s="932"/>
      <c r="J338" s="930">
        <f t="shared" si="34"/>
        <v>0</v>
      </c>
      <c r="K338" s="930">
        <f t="shared" si="30"/>
        <v>0</v>
      </c>
      <c r="L338" s="705">
        <f t="shared" si="31"/>
        <v>0</v>
      </c>
      <c r="M338" s="537"/>
      <c r="N338" s="706">
        <f>+IF(A338="",0,IF(A338=Table!$A$5,L338,(IF(A338=Table!$A$3,0,IF(A338=Table!$A$4,L338,0)))))</f>
        <v>0</v>
      </c>
      <c r="O338" s="672"/>
      <c r="P338" s="707">
        <f>-IF(A338=Table!$A$5,I338,0)+IF(A338=Table!$A$5,H338,0)</f>
        <v>0</v>
      </c>
      <c r="Q338" s="539" t="str">
        <f t="shared" si="32"/>
        <v>01/1900</v>
      </c>
      <c r="R338" s="475">
        <f t="shared" si="35"/>
        <v>1</v>
      </c>
      <c r="S338" s="691"/>
      <c r="T338" s="691"/>
      <c r="U338" s="691"/>
      <c r="V338" s="691"/>
      <c r="W338" s="818"/>
      <c r="X338" s="818"/>
      <c r="Y338" s="818"/>
      <c r="Z338" s="818"/>
    </row>
    <row r="339" spans="1:26" ht="15">
      <c r="A339" s="537"/>
      <c r="B339" s="669"/>
      <c r="C339" s="537"/>
      <c r="D339" s="848" t="str">
        <f t="shared" si="33"/>
        <v>Caisse-01/1900</v>
      </c>
      <c r="E339" s="678"/>
      <c r="F339" s="673"/>
      <c r="G339" s="540"/>
      <c r="H339" s="930"/>
      <c r="I339" s="932"/>
      <c r="J339" s="930">
        <f t="shared" si="34"/>
        <v>0</v>
      </c>
      <c r="K339" s="930">
        <f t="shared" si="30"/>
        <v>0</v>
      </c>
      <c r="L339" s="705">
        <f t="shared" si="31"/>
        <v>0</v>
      </c>
      <c r="M339" s="537"/>
      <c r="N339" s="706">
        <f>+IF(A339="",0,IF(A339=Table!$A$5,L339,(IF(A339=Table!$A$3,0,IF(A339=Table!$A$4,L339,0)))))</f>
        <v>0</v>
      </c>
      <c r="O339" s="672"/>
      <c r="P339" s="707">
        <f>-IF(A339=Table!$A$5,I339,0)+IF(A339=Table!$A$5,H339,0)</f>
        <v>0</v>
      </c>
      <c r="Q339" s="539" t="str">
        <f t="shared" si="32"/>
        <v>01/1900</v>
      </c>
      <c r="R339" s="475">
        <f t="shared" si="35"/>
        <v>1</v>
      </c>
      <c r="S339" s="691"/>
      <c r="T339" s="691"/>
      <c r="U339" s="691"/>
      <c r="V339" s="691"/>
      <c r="W339" s="818"/>
      <c r="X339" s="818"/>
      <c r="Y339" s="818"/>
      <c r="Z339" s="818"/>
    </row>
    <row r="340" spans="1:26" ht="15">
      <c r="A340" s="537"/>
      <c r="B340" s="669"/>
      <c r="C340" s="537"/>
      <c r="D340" s="848" t="str">
        <f t="shared" si="33"/>
        <v>Caisse-01/1900</v>
      </c>
      <c r="E340" s="678"/>
      <c r="F340" s="673"/>
      <c r="G340" s="540"/>
      <c r="H340" s="930"/>
      <c r="I340" s="932"/>
      <c r="J340" s="930">
        <f t="shared" si="34"/>
        <v>0</v>
      </c>
      <c r="K340" s="930">
        <f t="shared" si="30"/>
        <v>0</v>
      </c>
      <c r="L340" s="705">
        <f t="shared" si="31"/>
        <v>0</v>
      </c>
      <c r="M340" s="537"/>
      <c r="N340" s="706">
        <f>+IF(A340="",0,IF(A340=Table!$A$5,L340,(IF(A340=Table!$A$3,0,IF(A340=Table!$A$4,L340,0)))))</f>
        <v>0</v>
      </c>
      <c r="O340" s="672"/>
      <c r="P340" s="707">
        <f>-IF(A340=Table!$A$5,I340,0)+IF(A340=Table!$A$5,H340,0)</f>
        <v>0</v>
      </c>
      <c r="Q340" s="539" t="str">
        <f t="shared" si="32"/>
        <v>01/1900</v>
      </c>
      <c r="R340" s="475">
        <f t="shared" si="35"/>
        <v>1</v>
      </c>
      <c r="S340" s="691"/>
      <c r="T340" s="691"/>
      <c r="U340" s="691"/>
      <c r="V340" s="691"/>
      <c r="W340" s="818"/>
      <c r="X340" s="818"/>
      <c r="Y340" s="818"/>
      <c r="Z340" s="818"/>
    </row>
    <row r="341" spans="1:26" ht="15">
      <c r="A341" s="537"/>
      <c r="B341" s="669"/>
      <c r="C341" s="537"/>
      <c r="D341" s="848" t="str">
        <f t="shared" si="33"/>
        <v>Caisse-01/1900</v>
      </c>
      <c r="E341" s="678"/>
      <c r="F341" s="673"/>
      <c r="G341" s="540"/>
      <c r="H341" s="930"/>
      <c r="I341" s="932"/>
      <c r="J341" s="930">
        <f t="shared" si="34"/>
        <v>0</v>
      </c>
      <c r="K341" s="930">
        <f t="shared" si="30"/>
        <v>0</v>
      </c>
      <c r="L341" s="705">
        <f t="shared" si="31"/>
        <v>0</v>
      </c>
      <c r="M341" s="537"/>
      <c r="N341" s="706">
        <f>+IF(A341="",0,IF(A341=Table!$A$5,L341,(IF(A341=Table!$A$3,0,IF(A341=Table!$A$4,L341,0)))))</f>
        <v>0</v>
      </c>
      <c r="O341" s="672"/>
      <c r="P341" s="707">
        <f>-IF(A341=Table!$A$5,I341,0)+IF(A341=Table!$A$5,H341,0)</f>
        <v>0</v>
      </c>
      <c r="Q341" s="539" t="str">
        <f t="shared" si="32"/>
        <v>01/1900</v>
      </c>
      <c r="R341" s="475">
        <f t="shared" si="35"/>
        <v>1</v>
      </c>
      <c r="S341" s="691"/>
      <c r="T341" s="691"/>
      <c r="U341" s="691"/>
      <c r="V341" s="691"/>
      <c r="W341" s="818"/>
      <c r="X341" s="818"/>
      <c r="Y341" s="818"/>
      <c r="Z341" s="818"/>
    </row>
    <row r="342" spans="1:26" ht="15">
      <c r="A342" s="537"/>
      <c r="B342" s="669"/>
      <c r="C342" s="537"/>
      <c r="D342" s="848" t="str">
        <f t="shared" si="33"/>
        <v>Caisse-01/1900</v>
      </c>
      <c r="E342" s="679"/>
      <c r="F342" s="673"/>
      <c r="G342" s="540"/>
      <c r="H342" s="930"/>
      <c r="I342" s="932"/>
      <c r="J342" s="930">
        <f t="shared" si="34"/>
        <v>0</v>
      </c>
      <c r="K342" s="930">
        <f t="shared" si="30"/>
        <v>0</v>
      </c>
      <c r="L342" s="705">
        <f t="shared" si="31"/>
        <v>0</v>
      </c>
      <c r="M342" s="537"/>
      <c r="N342" s="706">
        <f>+IF(A342="",0,IF(A342=Table!$A$5,L342,(IF(A342=Table!$A$3,0,IF(A342=Table!$A$4,L342,0)))))</f>
        <v>0</v>
      </c>
      <c r="O342" s="672"/>
      <c r="P342" s="707">
        <f>-IF(A342=Table!$A$5,I342,0)+IF(A342=Table!$A$5,H342,0)</f>
        <v>0</v>
      </c>
      <c r="Q342" s="539" t="str">
        <f t="shared" si="32"/>
        <v>01/1900</v>
      </c>
      <c r="R342" s="475">
        <f t="shared" si="35"/>
        <v>1</v>
      </c>
      <c r="S342" s="691"/>
      <c r="T342" s="691"/>
      <c r="U342" s="691"/>
      <c r="V342" s="691"/>
      <c r="W342" s="818"/>
      <c r="X342" s="818"/>
      <c r="Y342" s="818"/>
      <c r="Z342" s="818"/>
    </row>
    <row r="343" spans="1:26" ht="15">
      <c r="A343" s="537"/>
      <c r="B343" s="669"/>
      <c r="C343" s="537"/>
      <c r="D343" s="848" t="str">
        <f t="shared" si="33"/>
        <v>Caisse-01/1900</v>
      </c>
      <c r="E343" s="679"/>
      <c r="F343" s="673"/>
      <c r="G343" s="540"/>
      <c r="H343" s="930"/>
      <c r="I343" s="932"/>
      <c r="J343" s="930">
        <f t="shared" si="34"/>
        <v>0</v>
      </c>
      <c r="K343" s="930">
        <f t="shared" si="30"/>
        <v>0</v>
      </c>
      <c r="L343" s="705">
        <f t="shared" si="31"/>
        <v>0</v>
      </c>
      <c r="M343" s="537"/>
      <c r="N343" s="706">
        <f>+IF(A343="",0,IF(A343=Table!$A$5,L343,(IF(A343=Table!$A$3,0,IF(A343=Table!$A$4,L343,0)))))</f>
        <v>0</v>
      </c>
      <c r="O343" s="672"/>
      <c r="P343" s="707">
        <f>-IF(A343=Table!$A$5,I343,0)+IF(A343=Table!$A$5,H343,0)</f>
        <v>0</v>
      </c>
      <c r="Q343" s="539" t="str">
        <f t="shared" si="32"/>
        <v>01/1900</v>
      </c>
      <c r="R343" s="475">
        <f t="shared" si="35"/>
        <v>1</v>
      </c>
      <c r="S343" s="691"/>
      <c r="T343" s="691"/>
      <c r="U343" s="691"/>
      <c r="V343" s="691"/>
      <c r="W343" s="818"/>
      <c r="X343" s="818"/>
      <c r="Y343" s="818"/>
      <c r="Z343" s="818"/>
    </row>
    <row r="344" spans="1:26" ht="15">
      <c r="A344" s="537"/>
      <c r="B344" s="669"/>
      <c r="C344" s="537"/>
      <c r="D344" s="848" t="str">
        <f t="shared" si="33"/>
        <v>Caisse-01/1900</v>
      </c>
      <c r="E344" s="679"/>
      <c r="F344" s="673"/>
      <c r="G344" s="540"/>
      <c r="H344" s="930"/>
      <c r="I344" s="932"/>
      <c r="J344" s="930">
        <f t="shared" si="34"/>
        <v>0</v>
      </c>
      <c r="K344" s="930">
        <f t="shared" si="30"/>
        <v>0</v>
      </c>
      <c r="L344" s="705">
        <f t="shared" si="31"/>
        <v>0</v>
      </c>
      <c r="M344" s="537"/>
      <c r="N344" s="706">
        <f>+IF(A344="",0,IF(A344=Table!$A$5,L344,(IF(A344=Table!$A$3,0,IF(A344=Table!$A$4,L344,0)))))</f>
        <v>0</v>
      </c>
      <c r="O344" s="672"/>
      <c r="P344" s="707">
        <f>-IF(A344=Table!$A$5,I344,0)+IF(A344=Table!$A$5,H344,0)</f>
        <v>0</v>
      </c>
      <c r="Q344" s="539" t="str">
        <f t="shared" si="32"/>
        <v>01/1900</v>
      </c>
      <c r="R344" s="475">
        <f t="shared" si="35"/>
        <v>1</v>
      </c>
      <c r="S344" s="691"/>
      <c r="T344" s="691"/>
      <c r="U344" s="691"/>
      <c r="V344" s="691"/>
      <c r="W344" s="818"/>
      <c r="X344" s="818"/>
      <c r="Y344" s="818"/>
      <c r="Z344" s="818"/>
    </row>
    <row r="345" spans="1:26" ht="15">
      <c r="A345" s="537"/>
      <c r="B345" s="669"/>
      <c r="C345" s="537"/>
      <c r="D345" s="848" t="str">
        <f t="shared" si="33"/>
        <v>Caisse-01/1900</v>
      </c>
      <c r="E345" s="679"/>
      <c r="F345" s="673"/>
      <c r="G345" s="540"/>
      <c r="H345" s="930"/>
      <c r="I345" s="932"/>
      <c r="J345" s="930">
        <f t="shared" si="34"/>
        <v>0</v>
      </c>
      <c r="K345" s="930">
        <f t="shared" si="30"/>
        <v>0</v>
      </c>
      <c r="L345" s="705">
        <f t="shared" si="31"/>
        <v>0</v>
      </c>
      <c r="M345" s="537"/>
      <c r="N345" s="706">
        <f>+IF(A345="",0,IF(A345=Table!$A$5,L345,(IF(A345=Table!$A$3,0,IF(A345=Table!$A$4,L345,0)))))</f>
        <v>0</v>
      </c>
      <c r="O345" s="672"/>
      <c r="P345" s="707">
        <f>-IF(A345=Table!$A$5,I345,0)+IF(A345=Table!$A$5,H345,0)</f>
        <v>0</v>
      </c>
      <c r="Q345" s="539" t="str">
        <f t="shared" si="32"/>
        <v>01/1900</v>
      </c>
      <c r="R345" s="475">
        <f t="shared" si="35"/>
        <v>1</v>
      </c>
      <c r="S345" s="691"/>
      <c r="T345" s="691"/>
      <c r="U345" s="691"/>
      <c r="V345" s="691"/>
      <c r="W345" s="818"/>
      <c r="X345" s="818"/>
      <c r="Y345" s="818"/>
      <c r="Z345" s="818"/>
    </row>
    <row r="346" spans="1:26" ht="15">
      <c r="A346" s="537"/>
      <c r="B346" s="669"/>
      <c r="C346" s="537"/>
      <c r="D346" s="848" t="str">
        <f t="shared" si="33"/>
        <v>Caisse-01/1900</v>
      </c>
      <c r="E346" s="678"/>
      <c r="F346" s="673"/>
      <c r="G346" s="540"/>
      <c r="H346" s="930"/>
      <c r="I346" s="932"/>
      <c r="J346" s="930">
        <f t="shared" si="34"/>
        <v>0</v>
      </c>
      <c r="K346" s="930">
        <f t="shared" si="30"/>
        <v>0</v>
      </c>
      <c r="L346" s="705">
        <f t="shared" si="31"/>
        <v>0</v>
      </c>
      <c r="M346" s="537"/>
      <c r="N346" s="706">
        <f>+IF(A346="",0,IF(A346=Table!$A$5,L346,(IF(A346=Table!$A$3,0,IF(A346=Table!$A$4,L346,0)))))</f>
        <v>0</v>
      </c>
      <c r="O346" s="672"/>
      <c r="P346" s="707">
        <f>-IF(A346=Table!$A$5,I346,0)+IF(A346=Table!$A$5,H346,0)</f>
        <v>0</v>
      </c>
      <c r="Q346" s="539" t="str">
        <f t="shared" si="32"/>
        <v>01/1900</v>
      </c>
      <c r="R346" s="475">
        <f t="shared" si="35"/>
        <v>1</v>
      </c>
      <c r="S346" s="691"/>
      <c r="T346" s="691"/>
      <c r="U346" s="691"/>
      <c r="V346" s="691"/>
      <c r="W346" s="818"/>
      <c r="X346" s="818"/>
      <c r="Y346" s="818"/>
      <c r="Z346" s="818"/>
    </row>
    <row r="347" spans="1:26" ht="15">
      <c r="A347" s="537"/>
      <c r="B347" s="669"/>
      <c r="C347" s="537"/>
      <c r="D347" s="848" t="str">
        <f t="shared" si="33"/>
        <v>Caisse-01/1900</v>
      </c>
      <c r="E347" s="678"/>
      <c r="F347" s="673"/>
      <c r="G347" s="540"/>
      <c r="H347" s="930"/>
      <c r="I347" s="932"/>
      <c r="J347" s="930">
        <f t="shared" si="34"/>
        <v>0</v>
      </c>
      <c r="K347" s="930">
        <f t="shared" si="30"/>
        <v>0</v>
      </c>
      <c r="L347" s="705">
        <f t="shared" si="31"/>
        <v>0</v>
      </c>
      <c r="M347" s="537"/>
      <c r="N347" s="706">
        <f>+IF(A347="",0,IF(A347=Table!$A$5,L347,(IF(A347=Table!$A$3,0,IF(A347=Table!$A$4,L347,0)))))</f>
        <v>0</v>
      </c>
      <c r="O347" s="672"/>
      <c r="P347" s="707">
        <f>-IF(A347=Table!$A$5,I347,0)+IF(A347=Table!$A$5,H347,0)</f>
        <v>0</v>
      </c>
      <c r="Q347" s="539" t="str">
        <f t="shared" si="32"/>
        <v>01/1900</v>
      </c>
      <c r="R347" s="475">
        <f t="shared" si="35"/>
        <v>1</v>
      </c>
      <c r="S347" s="691"/>
      <c r="T347" s="691"/>
      <c r="U347" s="691"/>
      <c r="V347" s="691"/>
      <c r="W347" s="818"/>
      <c r="X347" s="818"/>
      <c r="Y347" s="818"/>
      <c r="Z347" s="818"/>
    </row>
    <row r="348" spans="1:26" ht="15">
      <c r="A348" s="537"/>
      <c r="B348" s="669"/>
      <c r="C348" s="537"/>
      <c r="D348" s="848" t="str">
        <f t="shared" si="33"/>
        <v>Caisse-01/1900</v>
      </c>
      <c r="E348" s="679"/>
      <c r="F348" s="673"/>
      <c r="G348" s="540"/>
      <c r="H348" s="930"/>
      <c r="I348" s="932"/>
      <c r="J348" s="930">
        <f t="shared" si="34"/>
        <v>0</v>
      </c>
      <c r="K348" s="930">
        <f t="shared" si="30"/>
        <v>0</v>
      </c>
      <c r="L348" s="705">
        <f t="shared" si="31"/>
        <v>0</v>
      </c>
      <c r="M348" s="537"/>
      <c r="N348" s="706">
        <f>+IF(A348="",0,IF(A348=Table!$A$5,L348,(IF(A348=Table!$A$3,0,IF(A348=Table!$A$4,L348,0)))))</f>
        <v>0</v>
      </c>
      <c r="O348" s="672"/>
      <c r="P348" s="707">
        <f>-IF(A348=Table!$A$5,I348,0)+IF(A348=Table!$A$5,H348,0)</f>
        <v>0</v>
      </c>
      <c r="Q348" s="539" t="str">
        <f t="shared" si="32"/>
        <v>01/1900</v>
      </c>
      <c r="R348" s="475">
        <f t="shared" si="35"/>
        <v>1</v>
      </c>
      <c r="S348" s="691"/>
      <c r="T348" s="691"/>
      <c r="U348" s="691"/>
      <c r="V348" s="691"/>
      <c r="W348" s="818"/>
      <c r="X348" s="818"/>
      <c r="Y348" s="818"/>
      <c r="Z348" s="818"/>
    </row>
    <row r="349" spans="1:26" ht="15">
      <c r="A349" s="537"/>
      <c r="B349" s="669"/>
      <c r="C349" s="537"/>
      <c r="D349" s="848" t="str">
        <f t="shared" si="33"/>
        <v>Caisse-01/1900</v>
      </c>
      <c r="E349" s="679"/>
      <c r="F349" s="673"/>
      <c r="G349" s="540"/>
      <c r="H349" s="930"/>
      <c r="I349" s="932"/>
      <c r="J349" s="930">
        <f t="shared" si="34"/>
        <v>0</v>
      </c>
      <c r="K349" s="930">
        <f t="shared" si="30"/>
        <v>0</v>
      </c>
      <c r="L349" s="705">
        <f t="shared" si="31"/>
        <v>0</v>
      </c>
      <c r="M349" s="537"/>
      <c r="N349" s="706">
        <f>+IF(A349="",0,IF(A349=Table!$A$5,L349,(IF(A349=Table!$A$3,0,IF(A349=Table!$A$4,L349,0)))))</f>
        <v>0</v>
      </c>
      <c r="O349" s="672"/>
      <c r="P349" s="707">
        <f>-IF(A349=Table!$A$5,I349,0)+IF(A349=Table!$A$5,H349,0)</f>
        <v>0</v>
      </c>
      <c r="Q349" s="539" t="str">
        <f t="shared" si="32"/>
        <v>01/1900</v>
      </c>
      <c r="R349" s="475">
        <f t="shared" si="35"/>
        <v>1</v>
      </c>
      <c r="S349" s="691"/>
      <c r="T349" s="691"/>
      <c r="U349" s="691"/>
      <c r="V349" s="691"/>
      <c r="W349" s="818"/>
      <c r="X349" s="818"/>
      <c r="Y349" s="818"/>
      <c r="Z349" s="818"/>
    </row>
    <row r="350" spans="1:26" ht="15">
      <c r="A350" s="537"/>
      <c r="B350" s="669"/>
      <c r="C350" s="537"/>
      <c r="D350" s="848" t="str">
        <f t="shared" si="33"/>
        <v>Caisse-01/1900</v>
      </c>
      <c r="E350" s="679"/>
      <c r="F350" s="673"/>
      <c r="G350" s="540"/>
      <c r="H350" s="930"/>
      <c r="I350" s="932"/>
      <c r="J350" s="930">
        <f t="shared" si="34"/>
        <v>0</v>
      </c>
      <c r="K350" s="930">
        <f t="shared" si="30"/>
        <v>0</v>
      </c>
      <c r="L350" s="705">
        <f t="shared" si="31"/>
        <v>0</v>
      </c>
      <c r="M350" s="537"/>
      <c r="N350" s="706">
        <f>+IF(A350="",0,IF(A350=Table!$A$5,L350,(IF(A350=Table!$A$3,0,IF(A350=Table!$A$4,L350,0)))))</f>
        <v>0</v>
      </c>
      <c r="O350" s="672"/>
      <c r="P350" s="707">
        <f>-IF(A350=Table!$A$5,I350,0)+IF(A350=Table!$A$5,H350,0)</f>
        <v>0</v>
      </c>
      <c r="Q350" s="539" t="str">
        <f t="shared" si="32"/>
        <v>01/1900</v>
      </c>
      <c r="R350" s="475">
        <f t="shared" si="35"/>
        <v>1</v>
      </c>
      <c r="S350" s="691"/>
      <c r="T350" s="691"/>
      <c r="U350" s="691"/>
      <c r="V350" s="691"/>
      <c r="W350" s="818"/>
      <c r="X350" s="818"/>
      <c r="Y350" s="818"/>
      <c r="Z350" s="818"/>
    </row>
    <row r="351" spans="1:26" ht="15">
      <c r="A351" s="537"/>
      <c r="B351" s="669"/>
      <c r="C351" s="537"/>
      <c r="D351" s="848" t="str">
        <f t="shared" si="33"/>
        <v>Caisse-01/1900</v>
      </c>
      <c r="E351" s="679"/>
      <c r="F351" s="673"/>
      <c r="G351" s="540"/>
      <c r="H351" s="930"/>
      <c r="I351" s="932"/>
      <c r="J351" s="930">
        <f t="shared" si="34"/>
        <v>0</v>
      </c>
      <c r="K351" s="930">
        <f t="shared" si="30"/>
        <v>0</v>
      </c>
      <c r="L351" s="705">
        <f t="shared" si="31"/>
        <v>0</v>
      </c>
      <c r="M351" s="537"/>
      <c r="N351" s="706">
        <f>+IF(A351="",0,IF(A351=Table!$A$5,L351,(IF(A351=Table!$A$3,0,IF(A351=Table!$A$4,L351,0)))))</f>
        <v>0</v>
      </c>
      <c r="O351" s="672"/>
      <c r="P351" s="707">
        <f>-IF(A351=Table!$A$5,I351,0)+IF(A351=Table!$A$5,H351,0)</f>
        <v>0</v>
      </c>
      <c r="Q351" s="539" t="str">
        <f t="shared" si="32"/>
        <v>01/1900</v>
      </c>
      <c r="R351" s="475">
        <f t="shared" si="35"/>
        <v>1</v>
      </c>
      <c r="S351" s="691"/>
      <c r="T351" s="691"/>
      <c r="U351" s="691"/>
      <c r="V351" s="691"/>
      <c r="W351" s="818"/>
      <c r="X351" s="818"/>
      <c r="Y351" s="818"/>
      <c r="Z351" s="818"/>
    </row>
    <row r="352" spans="1:26" ht="15">
      <c r="A352" s="537"/>
      <c r="B352" s="669"/>
      <c r="C352" s="537"/>
      <c r="D352" s="848" t="str">
        <f t="shared" si="33"/>
        <v>Caisse-01/1900</v>
      </c>
      <c r="E352" s="679"/>
      <c r="F352" s="673"/>
      <c r="G352" s="540"/>
      <c r="H352" s="930"/>
      <c r="I352" s="932"/>
      <c r="J352" s="930">
        <f t="shared" si="34"/>
        <v>0</v>
      </c>
      <c r="K352" s="930">
        <f t="shared" si="30"/>
        <v>0</v>
      </c>
      <c r="L352" s="705">
        <f t="shared" si="31"/>
        <v>0</v>
      </c>
      <c r="M352" s="537"/>
      <c r="N352" s="706">
        <f>+IF(A352="",0,IF(A352=Table!$A$5,L352,(IF(A352=Table!$A$3,0,IF(A352=Table!$A$4,L352,0)))))</f>
        <v>0</v>
      </c>
      <c r="O352" s="672"/>
      <c r="P352" s="707">
        <f>-IF(A352=Table!$A$5,I352,0)+IF(A352=Table!$A$5,H352,0)</f>
        <v>0</v>
      </c>
      <c r="Q352" s="539" t="str">
        <f t="shared" si="32"/>
        <v>01/1900</v>
      </c>
      <c r="R352" s="475">
        <f t="shared" si="35"/>
        <v>1</v>
      </c>
      <c r="S352" s="691"/>
      <c r="T352" s="691"/>
      <c r="U352" s="691"/>
      <c r="V352" s="691"/>
      <c r="W352" s="818"/>
      <c r="X352" s="818"/>
      <c r="Y352" s="818"/>
      <c r="Z352" s="818"/>
    </row>
    <row r="353" spans="1:26" ht="15">
      <c r="A353" s="537"/>
      <c r="B353" s="669"/>
      <c r="C353" s="537"/>
      <c r="D353" s="848" t="str">
        <f t="shared" si="33"/>
        <v>Caisse-01/1900</v>
      </c>
      <c r="E353" s="678"/>
      <c r="F353" s="673"/>
      <c r="G353" s="540"/>
      <c r="H353" s="930"/>
      <c r="I353" s="932"/>
      <c r="J353" s="930">
        <f t="shared" si="34"/>
        <v>0</v>
      </c>
      <c r="K353" s="930">
        <f t="shared" si="30"/>
        <v>0</v>
      </c>
      <c r="L353" s="705">
        <f t="shared" si="31"/>
        <v>0</v>
      </c>
      <c r="M353" s="537"/>
      <c r="N353" s="706">
        <f>+IF(A353="",0,IF(A353=Table!$A$5,L353,(IF(A353=Table!$A$3,0,IF(A353=Table!$A$4,L353,0)))))</f>
        <v>0</v>
      </c>
      <c r="O353" s="672"/>
      <c r="P353" s="707">
        <f>-IF(A353=Table!$A$5,I353,0)+IF(A353=Table!$A$5,H353,0)</f>
        <v>0</v>
      </c>
      <c r="Q353" s="539" t="str">
        <f t="shared" si="32"/>
        <v>01/1900</v>
      </c>
      <c r="R353" s="475">
        <f t="shared" si="35"/>
        <v>1</v>
      </c>
      <c r="S353" s="691"/>
      <c r="T353" s="691"/>
      <c r="U353" s="691"/>
      <c r="V353" s="691"/>
      <c r="W353" s="818"/>
      <c r="X353" s="818"/>
      <c r="Y353" s="818"/>
      <c r="Z353" s="818"/>
    </row>
    <row r="354" spans="1:26" ht="15">
      <c r="A354" s="537"/>
      <c r="B354" s="669"/>
      <c r="C354" s="537"/>
      <c r="D354" s="848" t="str">
        <f t="shared" si="33"/>
        <v>Caisse-01/1900</v>
      </c>
      <c r="E354" s="678"/>
      <c r="F354" s="673"/>
      <c r="G354" s="540"/>
      <c r="H354" s="930"/>
      <c r="I354" s="932"/>
      <c r="J354" s="930">
        <f t="shared" si="34"/>
        <v>0</v>
      </c>
      <c r="K354" s="930">
        <f t="shared" si="30"/>
        <v>0</v>
      </c>
      <c r="L354" s="705">
        <f t="shared" si="31"/>
        <v>0</v>
      </c>
      <c r="M354" s="537"/>
      <c r="N354" s="706">
        <f>+IF(A354="",0,IF(A354=Table!$A$5,L354,(IF(A354=Table!$A$3,0,IF(A354=Table!$A$4,L354,0)))))</f>
        <v>0</v>
      </c>
      <c r="O354" s="672"/>
      <c r="P354" s="707">
        <f>-IF(A354=Table!$A$5,I354,0)+IF(A354=Table!$A$5,H354,0)</f>
        <v>0</v>
      </c>
      <c r="Q354" s="539" t="str">
        <f t="shared" si="32"/>
        <v>01/1900</v>
      </c>
      <c r="R354" s="475">
        <f t="shared" si="35"/>
        <v>1</v>
      </c>
      <c r="S354" s="691"/>
      <c r="T354" s="691"/>
      <c r="U354" s="691"/>
      <c r="V354" s="691"/>
      <c r="W354" s="818"/>
      <c r="X354" s="818"/>
      <c r="Y354" s="818"/>
      <c r="Z354" s="818"/>
    </row>
    <row r="355" spans="1:26" ht="15">
      <c r="A355" s="537"/>
      <c r="B355" s="669"/>
      <c r="C355" s="537"/>
      <c r="D355" s="848" t="str">
        <f t="shared" si="33"/>
        <v>Caisse-01/1900</v>
      </c>
      <c r="E355" s="678"/>
      <c r="F355" s="673"/>
      <c r="G355" s="540"/>
      <c r="H355" s="930"/>
      <c r="I355" s="932"/>
      <c r="J355" s="930">
        <f t="shared" si="34"/>
        <v>0</v>
      </c>
      <c r="K355" s="930">
        <f t="shared" si="30"/>
        <v>0</v>
      </c>
      <c r="L355" s="705">
        <f t="shared" si="31"/>
        <v>0</v>
      </c>
      <c r="M355" s="537"/>
      <c r="N355" s="706">
        <f>+IF(A355="",0,IF(A355=Table!$A$5,L355,(IF(A355=Table!$A$3,0,IF(A355=Table!$A$4,L355,0)))))</f>
        <v>0</v>
      </c>
      <c r="O355" s="672"/>
      <c r="P355" s="707">
        <f>-IF(A355=Table!$A$5,I355,0)+IF(A355=Table!$A$5,H355,0)</f>
        <v>0</v>
      </c>
      <c r="Q355" s="539" t="str">
        <f t="shared" si="32"/>
        <v>01/1900</v>
      </c>
      <c r="R355" s="475">
        <f t="shared" si="35"/>
        <v>1</v>
      </c>
      <c r="S355" s="691"/>
      <c r="T355" s="691"/>
      <c r="U355" s="691"/>
      <c r="V355" s="691"/>
      <c r="W355" s="818"/>
      <c r="X355" s="818"/>
      <c r="Y355" s="818"/>
      <c r="Z355" s="818"/>
    </row>
    <row r="356" spans="1:26" ht="15">
      <c r="A356" s="537"/>
      <c r="B356" s="669"/>
      <c r="C356" s="537"/>
      <c r="D356" s="848" t="str">
        <f t="shared" si="33"/>
        <v>Caisse-01/1900</v>
      </c>
      <c r="E356" s="678"/>
      <c r="F356" s="673"/>
      <c r="G356" s="540"/>
      <c r="H356" s="930"/>
      <c r="I356" s="932"/>
      <c r="J356" s="930">
        <f t="shared" si="34"/>
        <v>0</v>
      </c>
      <c r="K356" s="930">
        <f t="shared" si="30"/>
        <v>0</v>
      </c>
      <c r="L356" s="705">
        <f t="shared" si="31"/>
        <v>0</v>
      </c>
      <c r="M356" s="537"/>
      <c r="N356" s="706">
        <f>+IF(A356="",0,IF(A356=Table!$A$5,L356,(IF(A356=Table!$A$3,0,IF(A356=Table!$A$4,L356,0)))))</f>
        <v>0</v>
      </c>
      <c r="O356" s="672"/>
      <c r="P356" s="707">
        <f>-IF(A356=Table!$A$5,I356,0)+IF(A356=Table!$A$5,H356,0)</f>
        <v>0</v>
      </c>
      <c r="Q356" s="539" t="str">
        <f t="shared" si="32"/>
        <v>01/1900</v>
      </c>
      <c r="R356" s="475">
        <f t="shared" si="35"/>
        <v>1</v>
      </c>
      <c r="S356" s="691"/>
      <c r="T356" s="691"/>
      <c r="U356" s="691"/>
      <c r="V356" s="691"/>
      <c r="W356" s="818"/>
      <c r="X356" s="818"/>
      <c r="Y356" s="818"/>
      <c r="Z356" s="818"/>
    </row>
    <row r="357" spans="1:26" ht="15">
      <c r="A357" s="537"/>
      <c r="B357" s="669"/>
      <c r="C357" s="537"/>
      <c r="D357" s="848" t="str">
        <f t="shared" si="33"/>
        <v>Caisse-01/1900</v>
      </c>
      <c r="E357" s="678"/>
      <c r="F357" s="673"/>
      <c r="G357" s="540"/>
      <c r="H357" s="930"/>
      <c r="I357" s="932"/>
      <c r="J357" s="930">
        <f t="shared" si="34"/>
        <v>0</v>
      </c>
      <c r="K357" s="930">
        <f t="shared" si="30"/>
        <v>0</v>
      </c>
      <c r="L357" s="705">
        <f t="shared" si="31"/>
        <v>0</v>
      </c>
      <c r="M357" s="537"/>
      <c r="N357" s="706">
        <f>+IF(A357="",0,IF(A357=Table!$A$5,L357,(IF(A357=Table!$A$3,0,IF(A357=Table!$A$4,L357,0)))))</f>
        <v>0</v>
      </c>
      <c r="O357" s="672"/>
      <c r="P357" s="707">
        <f>-IF(A357=Table!$A$5,I357,0)+IF(A357=Table!$A$5,H357,0)</f>
        <v>0</v>
      </c>
      <c r="Q357" s="539" t="str">
        <f t="shared" si="32"/>
        <v>01/1900</v>
      </c>
      <c r="R357" s="475">
        <f t="shared" si="35"/>
        <v>1</v>
      </c>
      <c r="S357" s="691"/>
      <c r="T357" s="691"/>
      <c r="U357" s="691"/>
      <c r="V357" s="691"/>
      <c r="W357" s="818"/>
      <c r="X357" s="818"/>
      <c r="Y357" s="818"/>
      <c r="Z357" s="818"/>
    </row>
    <row r="358" spans="1:26" ht="15">
      <c r="A358" s="537"/>
      <c r="B358" s="669"/>
      <c r="C358" s="537"/>
      <c r="D358" s="848" t="str">
        <f t="shared" si="33"/>
        <v>Caisse-01/1900</v>
      </c>
      <c r="E358" s="678"/>
      <c r="F358" s="673"/>
      <c r="G358" s="540"/>
      <c r="H358" s="930"/>
      <c r="I358" s="932"/>
      <c r="J358" s="930">
        <f t="shared" si="34"/>
        <v>0</v>
      </c>
      <c r="K358" s="930">
        <f t="shared" si="30"/>
        <v>0</v>
      </c>
      <c r="L358" s="705">
        <f t="shared" si="31"/>
        <v>0</v>
      </c>
      <c r="M358" s="537"/>
      <c r="N358" s="706">
        <f>+IF(A358="",0,IF(A358=Table!$A$5,L358,(IF(A358=Table!$A$3,0,IF(A358=Table!$A$4,L358,0)))))</f>
        <v>0</v>
      </c>
      <c r="O358" s="672"/>
      <c r="P358" s="707">
        <f>-IF(A358=Table!$A$5,I358,0)+IF(A358=Table!$A$5,H358,0)</f>
        <v>0</v>
      </c>
      <c r="Q358" s="539" t="str">
        <f t="shared" si="32"/>
        <v>01/1900</v>
      </c>
      <c r="R358" s="475">
        <f t="shared" si="35"/>
        <v>1</v>
      </c>
      <c r="S358" s="691"/>
      <c r="T358" s="691"/>
      <c r="U358" s="691"/>
      <c r="V358" s="691"/>
      <c r="W358" s="818"/>
      <c r="X358" s="818"/>
      <c r="Y358" s="818"/>
      <c r="Z358" s="818"/>
    </row>
    <row r="359" spans="1:26" ht="15">
      <c r="A359" s="537"/>
      <c r="B359" s="669"/>
      <c r="C359" s="537"/>
      <c r="D359" s="848" t="str">
        <f t="shared" si="33"/>
        <v>Caisse-01/1900</v>
      </c>
      <c r="E359" s="678"/>
      <c r="F359" s="673"/>
      <c r="G359" s="540"/>
      <c r="H359" s="930"/>
      <c r="I359" s="932"/>
      <c r="J359" s="930">
        <f t="shared" si="34"/>
        <v>0</v>
      </c>
      <c r="K359" s="930">
        <f t="shared" si="30"/>
        <v>0</v>
      </c>
      <c r="L359" s="705">
        <f t="shared" si="31"/>
        <v>0</v>
      </c>
      <c r="M359" s="537"/>
      <c r="N359" s="706">
        <f>+IF(A359="",0,IF(A359=Table!$A$5,L359,(IF(A359=Table!$A$3,0,IF(A359=Table!$A$4,L359,0)))))</f>
        <v>0</v>
      </c>
      <c r="O359" s="672"/>
      <c r="P359" s="707">
        <f>-IF(A359=Table!$A$5,I359,0)+IF(A359=Table!$A$5,H359,0)</f>
        <v>0</v>
      </c>
      <c r="Q359" s="539" t="str">
        <f t="shared" si="32"/>
        <v>01/1900</v>
      </c>
      <c r="R359" s="475">
        <f t="shared" si="35"/>
        <v>1</v>
      </c>
      <c r="S359" s="691"/>
      <c r="T359" s="691"/>
      <c r="U359" s="691"/>
      <c r="V359" s="691"/>
      <c r="W359" s="818"/>
      <c r="X359" s="818"/>
      <c r="Y359" s="818"/>
      <c r="Z359" s="818"/>
    </row>
    <row r="360" spans="1:26" ht="15">
      <c r="A360" s="537"/>
      <c r="B360" s="669"/>
      <c r="C360" s="537"/>
      <c r="D360" s="848" t="str">
        <f t="shared" si="33"/>
        <v>Caisse-01/1900</v>
      </c>
      <c r="E360" s="678"/>
      <c r="F360" s="673"/>
      <c r="G360" s="540"/>
      <c r="H360" s="930"/>
      <c r="I360" s="932"/>
      <c r="J360" s="930">
        <f t="shared" si="34"/>
        <v>0</v>
      </c>
      <c r="K360" s="930">
        <f t="shared" si="30"/>
        <v>0</v>
      </c>
      <c r="L360" s="705">
        <f t="shared" si="31"/>
        <v>0</v>
      </c>
      <c r="M360" s="537"/>
      <c r="N360" s="706">
        <f>+IF(A360="",0,IF(A360=Table!$A$5,L360,(IF(A360=Table!$A$3,0,IF(A360=Table!$A$4,L360,0)))))</f>
        <v>0</v>
      </c>
      <c r="O360" s="672"/>
      <c r="P360" s="707">
        <f>-IF(A360=Table!$A$5,I360,0)+IF(A360=Table!$A$5,H360,0)</f>
        <v>0</v>
      </c>
      <c r="Q360" s="539" t="str">
        <f t="shared" si="32"/>
        <v>01/1900</v>
      </c>
      <c r="R360" s="475">
        <f t="shared" si="35"/>
        <v>1</v>
      </c>
      <c r="S360" s="691"/>
      <c r="T360" s="691"/>
      <c r="U360" s="691"/>
      <c r="V360" s="691"/>
      <c r="W360" s="818"/>
      <c r="X360" s="818"/>
      <c r="Y360" s="818"/>
      <c r="Z360" s="818"/>
    </row>
    <row r="361" spans="1:26" ht="15">
      <c r="A361" s="537"/>
      <c r="B361" s="669"/>
      <c r="C361" s="537"/>
      <c r="D361" s="848" t="str">
        <f t="shared" si="33"/>
        <v>Caisse-01/1900</v>
      </c>
      <c r="E361" s="678"/>
      <c r="F361" s="673"/>
      <c r="G361" s="540"/>
      <c r="H361" s="930"/>
      <c r="I361" s="932"/>
      <c r="J361" s="930">
        <f t="shared" si="34"/>
        <v>0</v>
      </c>
      <c r="K361" s="930">
        <f t="shared" si="30"/>
        <v>0</v>
      </c>
      <c r="L361" s="705">
        <f t="shared" si="31"/>
        <v>0</v>
      </c>
      <c r="M361" s="537"/>
      <c r="N361" s="706">
        <f>+IF(A361="",0,IF(A361=Table!$A$5,L361,(IF(A361=Table!$A$3,0,IF(A361=Table!$A$4,L361,0)))))</f>
        <v>0</v>
      </c>
      <c r="O361" s="672"/>
      <c r="P361" s="707">
        <f>-IF(A361=Table!$A$5,I361,0)+IF(A361=Table!$A$5,H361,0)</f>
        <v>0</v>
      </c>
      <c r="Q361" s="539" t="str">
        <f t="shared" si="32"/>
        <v>01/1900</v>
      </c>
      <c r="R361" s="475">
        <f t="shared" si="35"/>
        <v>1</v>
      </c>
      <c r="S361" s="691"/>
      <c r="T361" s="691"/>
      <c r="U361" s="691"/>
      <c r="V361" s="691"/>
      <c r="W361" s="818"/>
      <c r="X361" s="818"/>
      <c r="Y361" s="818"/>
      <c r="Z361" s="818"/>
    </row>
    <row r="362" spans="1:26" ht="15">
      <c r="A362" s="537"/>
      <c r="B362" s="669"/>
      <c r="C362" s="537"/>
      <c r="D362" s="848" t="str">
        <f t="shared" si="33"/>
        <v>Caisse-01/1900</v>
      </c>
      <c r="E362" s="678"/>
      <c r="F362" s="673"/>
      <c r="G362" s="540"/>
      <c r="H362" s="930"/>
      <c r="I362" s="932"/>
      <c r="J362" s="930">
        <f t="shared" si="34"/>
        <v>0</v>
      </c>
      <c r="K362" s="930">
        <f t="shared" si="30"/>
        <v>0</v>
      </c>
      <c r="L362" s="705">
        <f t="shared" si="31"/>
        <v>0</v>
      </c>
      <c r="M362" s="537"/>
      <c r="N362" s="706">
        <f>+IF(A362="",0,IF(A362=Table!$A$5,L362,(IF(A362=Table!$A$3,0,IF(A362=Table!$A$4,L362,0)))))</f>
        <v>0</v>
      </c>
      <c r="O362" s="672"/>
      <c r="P362" s="707">
        <f>-IF(A362=Table!$A$5,I362,0)+IF(A362=Table!$A$5,H362,0)</f>
        <v>0</v>
      </c>
      <c r="Q362" s="539" t="str">
        <f t="shared" si="32"/>
        <v>01/1900</v>
      </c>
      <c r="R362" s="475">
        <f t="shared" si="35"/>
        <v>1</v>
      </c>
      <c r="S362" s="691"/>
      <c r="T362" s="691"/>
      <c r="U362" s="691"/>
      <c r="V362" s="691"/>
      <c r="W362" s="818"/>
      <c r="X362" s="818"/>
      <c r="Y362" s="818"/>
      <c r="Z362" s="818"/>
    </row>
    <row r="363" spans="1:26" ht="15">
      <c r="A363" s="537"/>
      <c r="B363" s="669"/>
      <c r="C363" s="537"/>
      <c r="D363" s="848" t="str">
        <f t="shared" si="33"/>
        <v>Caisse-01/1900</v>
      </c>
      <c r="E363" s="679"/>
      <c r="F363" s="684"/>
      <c r="G363" s="540"/>
      <c r="H363" s="930"/>
      <c r="I363" s="932"/>
      <c r="J363" s="930">
        <f t="shared" si="34"/>
        <v>0</v>
      </c>
      <c r="K363" s="930">
        <f t="shared" si="30"/>
        <v>0</v>
      </c>
      <c r="L363" s="705">
        <f t="shared" si="31"/>
        <v>0</v>
      </c>
      <c r="M363" s="537"/>
      <c r="N363" s="706">
        <f>+IF(A363="",0,IF(A363=Table!$A$5,L363,(IF(A363=Table!$A$3,0,IF(A363=Table!$A$4,L363,0)))))</f>
        <v>0</v>
      </c>
      <c r="O363" s="672"/>
      <c r="P363" s="707">
        <f>-IF(A363=Table!$A$5,I363,0)+IF(A363=Table!$A$5,H363,0)</f>
        <v>0</v>
      </c>
      <c r="Q363" s="539" t="str">
        <f t="shared" si="32"/>
        <v>01/1900</v>
      </c>
      <c r="R363" s="475">
        <f t="shared" si="35"/>
        <v>1</v>
      </c>
      <c r="S363" s="691"/>
      <c r="T363" s="691"/>
      <c r="U363" s="691"/>
      <c r="V363" s="691"/>
      <c r="W363" s="818"/>
      <c r="X363" s="818"/>
      <c r="Y363" s="818"/>
      <c r="Z363" s="818"/>
    </row>
    <row r="364" spans="1:26" ht="15">
      <c r="A364" s="537"/>
      <c r="B364" s="669"/>
      <c r="C364" s="537"/>
      <c r="D364" s="848" t="str">
        <f t="shared" si="33"/>
        <v>Caisse-01/1900</v>
      </c>
      <c r="E364" s="670"/>
      <c r="F364" s="677"/>
      <c r="G364" s="540"/>
      <c r="H364" s="930"/>
      <c r="I364" s="932"/>
      <c r="J364" s="930">
        <f t="shared" si="34"/>
        <v>0</v>
      </c>
      <c r="K364" s="930">
        <f t="shared" si="30"/>
        <v>0</v>
      </c>
      <c r="L364" s="705">
        <f t="shared" si="31"/>
        <v>0</v>
      </c>
      <c r="M364" s="537"/>
      <c r="N364" s="706">
        <f>+IF(A364="",0,IF(A364=Table!$A$5,L364,(IF(A364=Table!$A$3,0,IF(A364=Table!$A$4,L364,0)))))</f>
        <v>0</v>
      </c>
      <c r="O364" s="672"/>
      <c r="P364" s="707">
        <f>-IF(A364=Table!$A$5,I364,0)+IF(A364=Table!$A$5,H364,0)</f>
        <v>0</v>
      </c>
      <c r="Q364" s="539" t="str">
        <f t="shared" si="32"/>
        <v>01/1900</v>
      </c>
      <c r="R364" s="475">
        <f t="shared" si="35"/>
        <v>1</v>
      </c>
      <c r="S364" s="691"/>
      <c r="T364" s="691"/>
      <c r="U364" s="691"/>
      <c r="V364" s="691"/>
      <c r="W364" s="818"/>
      <c r="X364" s="818"/>
      <c r="Y364" s="818"/>
      <c r="Z364" s="818"/>
    </row>
    <row r="365" spans="1:26" ht="15">
      <c r="A365" s="537"/>
      <c r="B365" s="669"/>
      <c r="C365" s="537"/>
      <c r="D365" s="848" t="str">
        <f t="shared" si="33"/>
        <v>Caisse-01/1900</v>
      </c>
      <c r="E365" s="678"/>
      <c r="F365" s="677"/>
      <c r="G365" s="540"/>
      <c r="H365" s="932"/>
      <c r="I365" s="930"/>
      <c r="J365" s="930">
        <f t="shared" si="34"/>
        <v>0</v>
      </c>
      <c r="K365" s="930">
        <f t="shared" si="30"/>
        <v>0</v>
      </c>
      <c r="L365" s="705">
        <f t="shared" si="31"/>
        <v>0</v>
      </c>
      <c r="M365" s="537"/>
      <c r="N365" s="706">
        <f>+IF(A365="",0,IF(A365=Table!$A$5,L365,(IF(A365=Table!$A$3,0,IF(A365=Table!$A$4,L365,0)))))</f>
        <v>0</v>
      </c>
      <c r="O365" s="672"/>
      <c r="P365" s="707">
        <f>-IF(A365=Table!$A$5,I365,0)+IF(A365=Table!$A$5,H365,0)</f>
        <v>0</v>
      </c>
      <c r="Q365" s="539" t="str">
        <f t="shared" si="32"/>
        <v>01/1900</v>
      </c>
      <c r="R365" s="475">
        <f t="shared" si="35"/>
        <v>1</v>
      </c>
      <c r="S365" s="691"/>
      <c r="T365" s="691"/>
      <c r="U365" s="691"/>
      <c r="V365" s="691"/>
      <c r="W365" s="818"/>
      <c r="X365" s="818"/>
      <c r="Y365" s="818"/>
      <c r="Z365" s="818"/>
    </row>
    <row r="366" spans="1:26" ht="15">
      <c r="A366" s="537"/>
      <c r="B366" s="669"/>
      <c r="C366" s="537"/>
      <c r="D366" s="848" t="str">
        <f t="shared" si="33"/>
        <v>Caisse-01/1900</v>
      </c>
      <c r="E366" s="678"/>
      <c r="F366" s="673"/>
      <c r="G366" s="540"/>
      <c r="H366" s="930"/>
      <c r="I366" s="932"/>
      <c r="J366" s="930">
        <f t="shared" si="34"/>
        <v>0</v>
      </c>
      <c r="K366" s="930">
        <f t="shared" si="30"/>
        <v>0</v>
      </c>
      <c r="L366" s="705">
        <f t="shared" si="31"/>
        <v>0</v>
      </c>
      <c r="M366" s="537"/>
      <c r="N366" s="706">
        <f>+IF(A366="",0,IF(A366=Table!$A$5,L366,(IF(A366=Table!$A$3,0,IF(A366=Table!$A$4,L366,0)))))</f>
        <v>0</v>
      </c>
      <c r="O366" s="672"/>
      <c r="P366" s="707">
        <f>-IF(A366=Table!$A$5,I366,0)+IF(A366=Table!$A$5,H366,0)</f>
        <v>0</v>
      </c>
      <c r="Q366" s="539" t="str">
        <f t="shared" si="32"/>
        <v>01/1900</v>
      </c>
      <c r="R366" s="475">
        <f t="shared" si="35"/>
        <v>1</v>
      </c>
      <c r="S366" s="691"/>
      <c r="T366" s="691"/>
      <c r="U366" s="691"/>
      <c r="V366" s="691"/>
      <c r="W366" s="818"/>
      <c r="X366" s="818"/>
      <c r="Y366" s="818"/>
      <c r="Z366" s="818"/>
    </row>
    <row r="367" spans="1:26" ht="15">
      <c r="A367" s="537"/>
      <c r="B367" s="669"/>
      <c r="C367" s="537"/>
      <c r="D367" s="848" t="str">
        <f t="shared" si="33"/>
        <v>Caisse-01/1900</v>
      </c>
      <c r="E367" s="679"/>
      <c r="F367" s="673"/>
      <c r="G367" s="540"/>
      <c r="H367" s="930"/>
      <c r="I367" s="932"/>
      <c r="J367" s="930">
        <f t="shared" si="34"/>
        <v>0</v>
      </c>
      <c r="K367" s="930">
        <f t="shared" si="30"/>
        <v>0</v>
      </c>
      <c r="L367" s="705">
        <f t="shared" si="31"/>
        <v>0</v>
      </c>
      <c r="M367" s="537"/>
      <c r="N367" s="706">
        <f>+IF(A367="",0,IF(A367=Table!$A$5,L367,(IF(A367=Table!$A$3,0,IF(A367=Table!$A$4,L367,0)))))</f>
        <v>0</v>
      </c>
      <c r="O367" s="672"/>
      <c r="P367" s="707">
        <f>-IF(A367=Table!$A$5,I367,0)+IF(A367=Table!$A$5,H367,0)</f>
        <v>0</v>
      </c>
      <c r="Q367" s="539" t="str">
        <f t="shared" si="32"/>
        <v>01/1900</v>
      </c>
      <c r="R367" s="475">
        <f t="shared" si="35"/>
        <v>1</v>
      </c>
      <c r="S367" s="691"/>
      <c r="T367" s="691"/>
      <c r="U367" s="691"/>
      <c r="V367" s="691"/>
      <c r="W367" s="818"/>
      <c r="X367" s="818"/>
      <c r="Y367" s="818"/>
      <c r="Z367" s="818"/>
    </row>
    <row r="368" spans="1:26" ht="15">
      <c r="A368" s="537"/>
      <c r="B368" s="669"/>
      <c r="C368" s="537"/>
      <c r="D368" s="848" t="str">
        <f t="shared" si="33"/>
        <v>Caisse-01/1900</v>
      </c>
      <c r="E368" s="679"/>
      <c r="F368" s="673"/>
      <c r="G368" s="540"/>
      <c r="H368" s="930"/>
      <c r="I368" s="932"/>
      <c r="J368" s="930">
        <f t="shared" si="34"/>
        <v>0</v>
      </c>
      <c r="K368" s="930">
        <f t="shared" si="30"/>
        <v>0</v>
      </c>
      <c r="L368" s="705">
        <f t="shared" si="31"/>
        <v>0</v>
      </c>
      <c r="M368" s="537"/>
      <c r="N368" s="706">
        <f>+IF(A368="",0,IF(A368=Table!$A$5,L368,(IF(A368=Table!$A$3,0,IF(A368=Table!$A$4,L368,0)))))</f>
        <v>0</v>
      </c>
      <c r="O368" s="672"/>
      <c r="P368" s="707">
        <f>-IF(A368=Table!$A$5,I368,0)+IF(A368=Table!$A$5,H368,0)</f>
        <v>0</v>
      </c>
      <c r="Q368" s="539" t="str">
        <f t="shared" si="32"/>
        <v>01/1900</v>
      </c>
      <c r="R368" s="475">
        <f t="shared" si="35"/>
        <v>1</v>
      </c>
      <c r="S368" s="691"/>
      <c r="T368" s="691"/>
      <c r="U368" s="691"/>
      <c r="V368" s="691"/>
      <c r="W368" s="818"/>
      <c r="X368" s="818"/>
      <c r="Y368" s="818"/>
      <c r="Z368" s="818"/>
    </row>
    <row r="369" spans="1:26" ht="15">
      <c r="A369" s="537"/>
      <c r="B369" s="669"/>
      <c r="C369" s="537"/>
      <c r="D369" s="848" t="str">
        <f t="shared" si="33"/>
        <v>Caisse-01/1900</v>
      </c>
      <c r="E369" s="678"/>
      <c r="F369" s="673"/>
      <c r="G369" s="540"/>
      <c r="H369" s="930"/>
      <c r="I369" s="932"/>
      <c r="J369" s="930">
        <f t="shared" si="34"/>
        <v>0</v>
      </c>
      <c r="K369" s="930">
        <f t="shared" si="30"/>
        <v>0</v>
      </c>
      <c r="L369" s="705">
        <f t="shared" si="31"/>
        <v>0</v>
      </c>
      <c r="M369" s="537"/>
      <c r="N369" s="706">
        <f>+IF(A369="",0,IF(A369=Table!$A$5,L369,(IF(A369=Table!$A$3,0,IF(A369=Table!$A$4,L369,0)))))</f>
        <v>0</v>
      </c>
      <c r="O369" s="672"/>
      <c r="P369" s="707">
        <f>-IF(A369=Table!$A$5,I369,0)+IF(A369=Table!$A$5,H369,0)</f>
        <v>0</v>
      </c>
      <c r="Q369" s="539" t="str">
        <f t="shared" si="32"/>
        <v>01/1900</v>
      </c>
      <c r="R369" s="475">
        <f t="shared" si="35"/>
        <v>1</v>
      </c>
      <c r="S369" s="691"/>
      <c r="T369" s="691"/>
      <c r="U369" s="691"/>
      <c r="V369" s="691"/>
      <c r="W369" s="818"/>
      <c r="X369" s="818"/>
      <c r="Y369" s="818"/>
      <c r="Z369" s="818"/>
    </row>
    <row r="370" spans="1:26" ht="15">
      <c r="A370" s="537"/>
      <c r="B370" s="669"/>
      <c r="C370" s="537"/>
      <c r="D370" s="848" t="str">
        <f t="shared" si="33"/>
        <v>Caisse-01/1900</v>
      </c>
      <c r="E370" s="678"/>
      <c r="F370" s="673"/>
      <c r="G370" s="540"/>
      <c r="H370" s="930"/>
      <c r="I370" s="932"/>
      <c r="J370" s="930">
        <f t="shared" si="34"/>
        <v>0</v>
      </c>
      <c r="K370" s="930">
        <f t="shared" si="30"/>
        <v>0</v>
      </c>
      <c r="L370" s="705">
        <f t="shared" si="31"/>
        <v>0</v>
      </c>
      <c r="M370" s="537"/>
      <c r="N370" s="706">
        <f>+IF(A370="",0,IF(A370=Table!$A$5,L370,(IF(A370=Table!$A$3,0,IF(A370=Table!$A$4,L370,0)))))</f>
        <v>0</v>
      </c>
      <c r="O370" s="672"/>
      <c r="P370" s="707">
        <f>-IF(A370=Table!$A$5,I370,0)+IF(A370=Table!$A$5,H370,0)</f>
        <v>0</v>
      </c>
      <c r="Q370" s="539" t="str">
        <f t="shared" si="32"/>
        <v>01/1900</v>
      </c>
      <c r="R370" s="475">
        <f t="shared" si="35"/>
        <v>1</v>
      </c>
      <c r="S370" s="691"/>
      <c r="T370" s="691"/>
      <c r="U370" s="691"/>
      <c r="V370" s="691"/>
      <c r="W370" s="818"/>
      <c r="X370" s="818"/>
      <c r="Y370" s="818"/>
      <c r="Z370" s="818"/>
    </row>
    <row r="371" spans="1:26" ht="15">
      <c r="A371" s="537"/>
      <c r="B371" s="669"/>
      <c r="C371" s="537"/>
      <c r="D371" s="848" t="str">
        <f t="shared" si="33"/>
        <v>Caisse-01/1900</v>
      </c>
      <c r="E371" s="678"/>
      <c r="F371" s="673"/>
      <c r="G371" s="540"/>
      <c r="H371" s="930"/>
      <c r="I371" s="932"/>
      <c r="J371" s="930">
        <f t="shared" si="34"/>
        <v>0</v>
      </c>
      <c r="K371" s="930">
        <f t="shared" si="30"/>
        <v>0</v>
      </c>
      <c r="L371" s="705">
        <f t="shared" si="31"/>
        <v>0</v>
      </c>
      <c r="M371" s="537"/>
      <c r="N371" s="706">
        <f>+IF(A371="",0,IF(A371=Table!$A$5,L371,(IF(A371=Table!$A$3,0,IF(A371=Table!$A$4,L371,0)))))</f>
        <v>0</v>
      </c>
      <c r="O371" s="672"/>
      <c r="P371" s="707">
        <f>-IF(A371=Table!$A$5,I371,0)+IF(A371=Table!$A$5,H371,0)</f>
        <v>0</v>
      </c>
      <c r="Q371" s="539" t="str">
        <f t="shared" si="32"/>
        <v>01/1900</v>
      </c>
      <c r="R371" s="475">
        <f t="shared" si="35"/>
        <v>1</v>
      </c>
      <c r="S371" s="691"/>
      <c r="T371" s="691"/>
      <c r="U371" s="691"/>
      <c r="V371" s="691"/>
      <c r="W371" s="818"/>
      <c r="X371" s="818"/>
      <c r="Y371" s="818"/>
      <c r="Z371" s="818"/>
    </row>
    <row r="372" spans="1:26" ht="15">
      <c r="A372" s="537"/>
      <c r="B372" s="669"/>
      <c r="C372" s="537"/>
      <c r="D372" s="848" t="str">
        <f t="shared" si="33"/>
        <v>Caisse-01/1900</v>
      </c>
      <c r="E372" s="678"/>
      <c r="F372" s="673"/>
      <c r="G372" s="540"/>
      <c r="H372" s="930"/>
      <c r="I372" s="932"/>
      <c r="J372" s="930">
        <f t="shared" si="34"/>
        <v>0</v>
      </c>
      <c r="K372" s="930">
        <f t="shared" si="30"/>
        <v>0</v>
      </c>
      <c r="L372" s="705">
        <f t="shared" si="31"/>
        <v>0</v>
      </c>
      <c r="M372" s="537"/>
      <c r="N372" s="706">
        <f>+IF(A372="",0,IF(A372=Table!$A$5,L372,(IF(A372=Table!$A$3,0,IF(A372=Table!$A$4,L372,0)))))</f>
        <v>0</v>
      </c>
      <c r="O372" s="672"/>
      <c r="P372" s="707">
        <f>-IF(A372=Table!$A$5,I372,0)+IF(A372=Table!$A$5,H372,0)</f>
        <v>0</v>
      </c>
      <c r="Q372" s="539" t="str">
        <f t="shared" si="32"/>
        <v>01/1900</v>
      </c>
      <c r="R372" s="475">
        <f t="shared" si="35"/>
        <v>1</v>
      </c>
      <c r="S372" s="691"/>
      <c r="T372" s="691"/>
      <c r="U372" s="691"/>
      <c r="V372" s="691"/>
      <c r="W372" s="818"/>
      <c r="X372" s="818"/>
      <c r="Y372" s="818"/>
      <c r="Z372" s="818"/>
    </row>
    <row r="373" spans="1:26" ht="15">
      <c r="A373" s="537"/>
      <c r="B373" s="669"/>
      <c r="C373" s="537"/>
      <c r="D373" s="848" t="str">
        <f t="shared" si="33"/>
        <v>Caisse-01/1900</v>
      </c>
      <c r="E373" s="678"/>
      <c r="F373" s="673"/>
      <c r="G373" s="540"/>
      <c r="H373" s="930"/>
      <c r="I373" s="932"/>
      <c r="J373" s="930">
        <f t="shared" si="34"/>
        <v>0</v>
      </c>
      <c r="K373" s="930">
        <f t="shared" si="30"/>
        <v>0</v>
      </c>
      <c r="L373" s="705">
        <f t="shared" si="31"/>
        <v>0</v>
      </c>
      <c r="M373" s="537"/>
      <c r="N373" s="706">
        <f>+IF(A373="",0,IF(A373=Table!$A$5,L373,(IF(A373=Table!$A$3,0,IF(A373=Table!$A$4,L373,0)))))</f>
        <v>0</v>
      </c>
      <c r="O373" s="672"/>
      <c r="P373" s="707">
        <f>-IF(A373=Table!$A$5,I373,0)+IF(A373=Table!$A$5,H373,0)</f>
        <v>0</v>
      </c>
      <c r="Q373" s="539" t="str">
        <f t="shared" si="32"/>
        <v>01/1900</v>
      </c>
      <c r="R373" s="475">
        <f t="shared" si="35"/>
        <v>1</v>
      </c>
      <c r="S373" s="691"/>
      <c r="T373" s="691"/>
      <c r="U373" s="691"/>
      <c r="V373" s="691"/>
      <c r="W373" s="818"/>
      <c r="X373" s="818"/>
      <c r="Y373" s="818"/>
      <c r="Z373" s="818"/>
    </row>
    <row r="374" spans="1:26" ht="15">
      <c r="A374" s="537"/>
      <c r="B374" s="669"/>
      <c r="C374" s="537"/>
      <c r="D374" s="848" t="str">
        <f t="shared" si="33"/>
        <v>Caisse-01/1900</v>
      </c>
      <c r="E374" s="670"/>
      <c r="F374" s="671"/>
      <c r="G374" s="540"/>
      <c r="H374" s="930"/>
      <c r="I374" s="932"/>
      <c r="J374" s="930">
        <f t="shared" si="34"/>
        <v>0</v>
      </c>
      <c r="K374" s="930">
        <f t="shared" si="30"/>
        <v>0</v>
      </c>
      <c r="L374" s="705">
        <f t="shared" si="31"/>
        <v>0</v>
      </c>
      <c r="M374" s="537"/>
      <c r="N374" s="706">
        <f>+IF(A374="",0,IF(A374=Table!$A$5,L374,(IF(A374=Table!$A$3,0,IF(A374=Table!$A$4,L374,0)))))</f>
        <v>0</v>
      </c>
      <c r="O374" s="672"/>
      <c r="P374" s="707">
        <f>-IF(A374=Table!$A$5,I374,0)+IF(A374=Table!$A$5,H374,0)</f>
        <v>0</v>
      </c>
      <c r="Q374" s="539" t="str">
        <f t="shared" si="32"/>
        <v>01/1900</v>
      </c>
      <c r="R374" s="475">
        <f t="shared" si="35"/>
        <v>1</v>
      </c>
      <c r="S374" s="691"/>
      <c r="T374" s="691"/>
      <c r="U374" s="691"/>
      <c r="V374" s="691"/>
      <c r="W374" s="818"/>
      <c r="X374" s="818"/>
      <c r="Y374" s="818"/>
      <c r="Z374" s="818"/>
    </row>
    <row r="375" spans="1:26" ht="15">
      <c r="A375" s="537"/>
      <c r="B375" s="669"/>
      <c r="C375" s="537"/>
      <c r="D375" s="848" t="str">
        <f t="shared" si="33"/>
        <v>Caisse-01/1900</v>
      </c>
      <c r="E375" s="678"/>
      <c r="F375" s="671"/>
      <c r="G375" s="540"/>
      <c r="H375" s="932"/>
      <c r="I375" s="930"/>
      <c r="J375" s="930">
        <f t="shared" si="34"/>
        <v>0</v>
      </c>
      <c r="K375" s="930">
        <f t="shared" si="30"/>
        <v>0</v>
      </c>
      <c r="L375" s="705">
        <f t="shared" si="31"/>
        <v>0</v>
      </c>
      <c r="M375" s="537"/>
      <c r="N375" s="706">
        <f>+IF(A375="",0,IF(A375=Table!$A$5,L375,(IF(A375=Table!$A$3,0,IF(A375=Table!$A$4,L375,0)))))</f>
        <v>0</v>
      </c>
      <c r="O375" s="672"/>
      <c r="P375" s="707">
        <f>-IF(A375=Table!$A$5,I375,0)+IF(A375=Table!$A$5,H375,0)</f>
        <v>0</v>
      </c>
      <c r="Q375" s="539" t="str">
        <f t="shared" si="32"/>
        <v>01/1900</v>
      </c>
      <c r="R375" s="475">
        <f t="shared" si="35"/>
        <v>1</v>
      </c>
      <c r="S375" s="691"/>
      <c r="T375" s="691"/>
      <c r="U375" s="691"/>
      <c r="V375" s="691"/>
      <c r="W375" s="818"/>
      <c r="X375" s="818"/>
      <c r="Y375" s="818"/>
      <c r="Z375" s="818"/>
    </row>
    <row r="376" spans="1:26" ht="15">
      <c r="A376" s="537"/>
      <c r="B376" s="669"/>
      <c r="C376" s="537"/>
      <c r="D376" s="848" t="str">
        <f t="shared" si="33"/>
        <v>Caisse-01/1900</v>
      </c>
      <c r="E376" s="678"/>
      <c r="F376" s="673"/>
      <c r="G376" s="540"/>
      <c r="H376" s="930"/>
      <c r="I376" s="932"/>
      <c r="J376" s="930">
        <f t="shared" si="34"/>
        <v>0</v>
      </c>
      <c r="K376" s="930">
        <f t="shared" si="30"/>
        <v>0</v>
      </c>
      <c r="L376" s="705">
        <f t="shared" si="31"/>
        <v>0</v>
      </c>
      <c r="M376" s="537"/>
      <c r="N376" s="706">
        <f>+IF(A376="",0,IF(A376=Table!$A$5,L376,(IF(A376=Table!$A$3,0,IF(A376=Table!$A$4,L376,0)))))</f>
        <v>0</v>
      </c>
      <c r="O376" s="672"/>
      <c r="P376" s="707">
        <f>-IF(A376=Table!$A$5,I376,0)+IF(A376=Table!$A$5,H376,0)</f>
        <v>0</v>
      </c>
      <c r="Q376" s="539" t="str">
        <f t="shared" si="32"/>
        <v>01/1900</v>
      </c>
      <c r="R376" s="475">
        <f t="shared" si="35"/>
        <v>1</v>
      </c>
      <c r="S376" s="691"/>
      <c r="T376" s="691"/>
      <c r="U376" s="691"/>
      <c r="V376" s="691"/>
      <c r="W376" s="818"/>
      <c r="X376" s="818"/>
      <c r="Y376" s="818"/>
      <c r="Z376" s="818"/>
    </row>
    <row r="377" spans="1:26" ht="15">
      <c r="A377" s="537"/>
      <c r="B377" s="669"/>
      <c r="C377" s="537"/>
      <c r="D377" s="848" t="str">
        <f t="shared" si="33"/>
        <v>Caisse-01/1900</v>
      </c>
      <c r="E377" s="679"/>
      <c r="F377" s="673"/>
      <c r="G377" s="540"/>
      <c r="H377" s="930"/>
      <c r="I377" s="932"/>
      <c r="J377" s="930">
        <f t="shared" si="34"/>
        <v>0</v>
      </c>
      <c r="K377" s="930">
        <f t="shared" si="30"/>
        <v>0</v>
      </c>
      <c r="L377" s="705">
        <f t="shared" si="31"/>
        <v>0</v>
      </c>
      <c r="M377" s="537"/>
      <c r="N377" s="706">
        <f>+IF(A377="",0,IF(A377=Table!$A$5,L377,(IF(A377=Table!$A$3,0,IF(A377=Table!$A$4,L377,0)))))</f>
        <v>0</v>
      </c>
      <c r="O377" s="672"/>
      <c r="P377" s="707">
        <f>-IF(A377=Table!$A$5,I377,0)+IF(A377=Table!$A$5,H377,0)</f>
        <v>0</v>
      </c>
      <c r="Q377" s="539" t="str">
        <f t="shared" si="32"/>
        <v>01/1900</v>
      </c>
      <c r="R377" s="475">
        <f t="shared" si="35"/>
        <v>1</v>
      </c>
      <c r="S377" s="691"/>
      <c r="T377" s="691"/>
      <c r="U377" s="691"/>
      <c r="V377" s="691"/>
      <c r="W377" s="818"/>
      <c r="X377" s="818"/>
      <c r="Y377" s="818"/>
      <c r="Z377" s="818"/>
    </row>
    <row r="378" spans="1:26" ht="15">
      <c r="A378" s="537"/>
      <c r="B378" s="669"/>
      <c r="C378" s="537"/>
      <c r="D378" s="848" t="str">
        <f t="shared" si="33"/>
        <v>Caisse-01/1900</v>
      </c>
      <c r="E378" s="679"/>
      <c r="F378" s="673"/>
      <c r="G378" s="540"/>
      <c r="H378" s="930"/>
      <c r="I378" s="932"/>
      <c r="J378" s="930">
        <f t="shared" si="34"/>
        <v>0</v>
      </c>
      <c r="K378" s="930">
        <f t="shared" si="30"/>
        <v>0</v>
      </c>
      <c r="L378" s="705">
        <f t="shared" si="31"/>
        <v>0</v>
      </c>
      <c r="M378" s="537"/>
      <c r="N378" s="706">
        <f>+IF(A378="",0,IF(A378=Table!$A$5,L378,(IF(A378=Table!$A$3,0,IF(A378=Table!$A$4,L378,0)))))</f>
        <v>0</v>
      </c>
      <c r="O378" s="672"/>
      <c r="P378" s="707">
        <f>-IF(A378=Table!$A$5,I378,0)+IF(A378=Table!$A$5,H378,0)</f>
        <v>0</v>
      </c>
      <c r="Q378" s="539" t="str">
        <f t="shared" si="32"/>
        <v>01/1900</v>
      </c>
      <c r="R378" s="475">
        <f t="shared" si="35"/>
        <v>1</v>
      </c>
      <c r="S378" s="691"/>
      <c r="T378" s="691"/>
      <c r="U378" s="691"/>
      <c r="V378" s="691"/>
      <c r="W378" s="818"/>
      <c r="X378" s="818"/>
      <c r="Y378" s="818"/>
      <c r="Z378" s="818"/>
    </row>
    <row r="379" spans="1:26" ht="15">
      <c r="A379" s="537"/>
      <c r="B379" s="669"/>
      <c r="C379" s="537"/>
      <c r="D379" s="848" t="str">
        <f t="shared" si="33"/>
        <v>Caisse-01/1900</v>
      </c>
      <c r="E379" s="679"/>
      <c r="F379" s="673"/>
      <c r="G379" s="540"/>
      <c r="H379" s="930"/>
      <c r="I379" s="932"/>
      <c r="J379" s="930">
        <f t="shared" si="34"/>
        <v>0</v>
      </c>
      <c r="K379" s="930">
        <f t="shared" si="30"/>
        <v>0</v>
      </c>
      <c r="L379" s="705">
        <f t="shared" si="31"/>
        <v>0</v>
      </c>
      <c r="M379" s="537"/>
      <c r="N379" s="706">
        <f>+IF(A379="",0,IF(A379=Table!$A$5,L379,(IF(A379=Table!$A$3,0,IF(A379=Table!$A$4,L379,0)))))</f>
        <v>0</v>
      </c>
      <c r="O379" s="672"/>
      <c r="P379" s="707">
        <f>-IF(A379=Table!$A$5,I379,0)+IF(A379=Table!$A$5,H379,0)</f>
        <v>0</v>
      </c>
      <c r="Q379" s="539" t="str">
        <f t="shared" si="32"/>
        <v>01/1900</v>
      </c>
      <c r="R379" s="475">
        <f t="shared" si="35"/>
        <v>1</v>
      </c>
      <c r="S379" s="691"/>
      <c r="T379" s="691"/>
      <c r="U379" s="691"/>
      <c r="V379" s="691"/>
      <c r="W379" s="818"/>
      <c r="X379" s="818"/>
      <c r="Y379" s="818"/>
      <c r="Z379" s="818"/>
    </row>
    <row r="380" spans="1:26" ht="15">
      <c r="A380" s="537"/>
      <c r="B380" s="669"/>
      <c r="C380" s="537"/>
      <c r="D380" s="848" t="str">
        <f t="shared" si="33"/>
        <v>Caisse-01/1900</v>
      </c>
      <c r="E380" s="679"/>
      <c r="F380" s="673"/>
      <c r="G380" s="540"/>
      <c r="H380" s="930"/>
      <c r="I380" s="932"/>
      <c r="J380" s="930">
        <f t="shared" si="34"/>
        <v>0</v>
      </c>
      <c r="K380" s="930">
        <f t="shared" si="30"/>
        <v>0</v>
      </c>
      <c r="L380" s="705">
        <f t="shared" si="31"/>
        <v>0</v>
      </c>
      <c r="M380" s="537"/>
      <c r="N380" s="706">
        <f>+IF(A380="",0,IF(A380=Table!$A$5,L380,(IF(A380=Table!$A$3,0,IF(A380=Table!$A$4,L380,0)))))</f>
        <v>0</v>
      </c>
      <c r="O380" s="672"/>
      <c r="P380" s="707">
        <f>-IF(A380=Table!$A$5,I380,0)+IF(A380=Table!$A$5,H380,0)</f>
        <v>0</v>
      </c>
      <c r="Q380" s="539" t="str">
        <f t="shared" si="32"/>
        <v>01/1900</v>
      </c>
      <c r="R380" s="475">
        <f t="shared" si="35"/>
        <v>1</v>
      </c>
      <c r="S380" s="691"/>
      <c r="T380" s="691"/>
      <c r="U380" s="691"/>
      <c r="V380" s="691"/>
      <c r="W380" s="818"/>
      <c r="X380" s="818"/>
      <c r="Y380" s="818"/>
      <c r="Z380" s="818"/>
    </row>
    <row r="381" spans="1:26" ht="15">
      <c r="A381" s="537"/>
      <c r="B381" s="669"/>
      <c r="C381" s="537"/>
      <c r="D381" s="848" t="str">
        <f t="shared" si="33"/>
        <v>Caisse-01/1900</v>
      </c>
      <c r="E381" s="679"/>
      <c r="F381" s="673"/>
      <c r="G381" s="540"/>
      <c r="H381" s="930"/>
      <c r="I381" s="932"/>
      <c r="J381" s="930">
        <f t="shared" si="34"/>
        <v>0</v>
      </c>
      <c r="K381" s="930">
        <f t="shared" si="30"/>
        <v>0</v>
      </c>
      <c r="L381" s="705">
        <f t="shared" si="31"/>
        <v>0</v>
      </c>
      <c r="M381" s="537"/>
      <c r="N381" s="706">
        <f>+IF(A381="",0,IF(A381=Table!$A$5,L381,(IF(A381=Table!$A$3,0,IF(A381=Table!$A$4,L381,0)))))</f>
        <v>0</v>
      </c>
      <c r="O381" s="672"/>
      <c r="P381" s="707">
        <f>-IF(A381=Table!$A$5,I381,0)+IF(A381=Table!$A$5,H381,0)</f>
        <v>0</v>
      </c>
      <c r="Q381" s="539" t="str">
        <f t="shared" si="32"/>
        <v>01/1900</v>
      </c>
      <c r="R381" s="475">
        <f t="shared" si="35"/>
        <v>1</v>
      </c>
      <c r="S381" s="691"/>
      <c r="T381" s="691"/>
      <c r="U381" s="691"/>
      <c r="V381" s="691"/>
      <c r="W381" s="818"/>
      <c r="X381" s="818"/>
      <c r="Y381" s="818"/>
      <c r="Z381" s="818"/>
    </row>
    <row r="382" spans="1:26" ht="15">
      <c r="A382" s="537"/>
      <c r="B382" s="669"/>
      <c r="C382" s="537"/>
      <c r="D382" s="848" t="str">
        <f t="shared" si="33"/>
        <v>Caisse-01/1900</v>
      </c>
      <c r="E382" s="679"/>
      <c r="F382" s="673"/>
      <c r="G382" s="540"/>
      <c r="H382" s="930"/>
      <c r="I382" s="932"/>
      <c r="J382" s="930">
        <f t="shared" si="34"/>
        <v>0</v>
      </c>
      <c r="K382" s="930">
        <f t="shared" si="30"/>
        <v>0</v>
      </c>
      <c r="L382" s="705">
        <f t="shared" si="31"/>
        <v>0</v>
      </c>
      <c r="M382" s="537"/>
      <c r="N382" s="706">
        <f>+IF(A382="",0,IF(A382=Table!$A$5,L382,(IF(A382=Table!$A$3,0,IF(A382=Table!$A$4,L382,0)))))</f>
        <v>0</v>
      </c>
      <c r="O382" s="672"/>
      <c r="P382" s="707">
        <f>-IF(A382=Table!$A$5,I382,0)+IF(A382=Table!$A$5,H382,0)</f>
        <v>0</v>
      </c>
      <c r="Q382" s="539" t="str">
        <f t="shared" si="32"/>
        <v>01/1900</v>
      </c>
      <c r="R382" s="475">
        <f t="shared" si="35"/>
        <v>1</v>
      </c>
      <c r="S382" s="691"/>
      <c r="T382" s="691"/>
      <c r="U382" s="691"/>
      <c r="V382" s="691"/>
      <c r="W382" s="818"/>
      <c r="X382" s="818"/>
      <c r="Y382" s="818"/>
      <c r="Z382" s="818"/>
    </row>
    <row r="383" spans="1:26" ht="15">
      <c r="A383" s="537"/>
      <c r="B383" s="669"/>
      <c r="C383" s="537"/>
      <c r="D383" s="848" t="str">
        <f t="shared" si="33"/>
        <v>Caisse-01/1900</v>
      </c>
      <c r="E383" s="679"/>
      <c r="F383" s="673"/>
      <c r="G383" s="540"/>
      <c r="H383" s="930"/>
      <c r="I383" s="932"/>
      <c r="J383" s="930">
        <f t="shared" si="34"/>
        <v>0</v>
      </c>
      <c r="K383" s="930">
        <f t="shared" si="30"/>
        <v>0</v>
      </c>
      <c r="L383" s="705">
        <f t="shared" si="31"/>
        <v>0</v>
      </c>
      <c r="M383" s="537"/>
      <c r="N383" s="706">
        <f>+IF(A383="",0,IF(A383=Table!$A$5,L383,(IF(A383=Table!$A$3,0,IF(A383=Table!$A$4,L383,0)))))</f>
        <v>0</v>
      </c>
      <c r="O383" s="672"/>
      <c r="P383" s="707">
        <f>-IF(A383=Table!$A$5,I383,0)+IF(A383=Table!$A$5,H383,0)</f>
        <v>0</v>
      </c>
      <c r="Q383" s="539" t="str">
        <f t="shared" si="32"/>
        <v>01/1900</v>
      </c>
      <c r="R383" s="475">
        <f t="shared" si="35"/>
        <v>1</v>
      </c>
      <c r="S383" s="691"/>
      <c r="T383" s="691"/>
      <c r="U383" s="691"/>
      <c r="V383" s="691"/>
      <c r="W383" s="818"/>
      <c r="X383" s="818"/>
      <c r="Y383" s="818"/>
      <c r="Z383" s="818"/>
    </row>
    <row r="384" spans="1:26" ht="15">
      <c r="A384" s="537"/>
      <c r="B384" s="669"/>
      <c r="C384" s="537"/>
      <c r="D384" s="848" t="str">
        <f t="shared" si="33"/>
        <v>Caisse-01/1900</v>
      </c>
      <c r="E384" s="679"/>
      <c r="F384" s="680"/>
      <c r="G384" s="540"/>
      <c r="H384" s="930"/>
      <c r="I384" s="930"/>
      <c r="J384" s="930">
        <f t="shared" si="34"/>
        <v>0</v>
      </c>
      <c r="K384" s="930">
        <f t="shared" si="30"/>
        <v>0</v>
      </c>
      <c r="L384" s="705">
        <f t="shared" si="31"/>
        <v>0</v>
      </c>
      <c r="M384" s="537"/>
      <c r="N384" s="706">
        <f>+IF(A384="",0,IF(A384=Table!$A$5,L384,(IF(A384=Table!$A$3,0,IF(A384=Table!$A$4,L384,0)))))</f>
        <v>0</v>
      </c>
      <c r="O384" s="672"/>
      <c r="P384" s="707">
        <f>-IF(A384=Table!$A$5,I384,0)+IF(A384=Table!$A$5,H384,0)</f>
        <v>0</v>
      </c>
      <c r="Q384" s="539" t="str">
        <f t="shared" si="32"/>
        <v>01/1900</v>
      </c>
      <c r="R384" s="475">
        <f t="shared" si="35"/>
        <v>1</v>
      </c>
      <c r="S384" s="691"/>
      <c r="T384" s="691"/>
      <c r="U384" s="691"/>
      <c r="V384" s="691"/>
      <c r="W384" s="818"/>
      <c r="X384" s="818"/>
      <c r="Y384" s="818"/>
      <c r="Z384" s="818"/>
    </row>
    <row r="385" spans="1:26" ht="15">
      <c r="A385" s="537"/>
      <c r="B385" s="669"/>
      <c r="C385" s="537"/>
      <c r="D385" s="848" t="str">
        <f t="shared" si="33"/>
        <v>Caisse-01/1900</v>
      </c>
      <c r="E385" s="678"/>
      <c r="F385" s="673"/>
      <c r="G385" s="540"/>
      <c r="H385" s="930"/>
      <c r="I385" s="932"/>
      <c r="J385" s="930">
        <f t="shared" si="34"/>
        <v>0</v>
      </c>
      <c r="K385" s="930">
        <f t="shared" si="30"/>
        <v>0</v>
      </c>
      <c r="L385" s="705">
        <f t="shared" si="31"/>
        <v>0</v>
      </c>
      <c r="M385" s="537"/>
      <c r="N385" s="706">
        <f>+IF(A385="",0,IF(A385=Table!$A$5,L385,(IF(A385=Table!$A$3,0,IF(A385=Table!$A$4,L385,0)))))</f>
        <v>0</v>
      </c>
      <c r="O385" s="672"/>
      <c r="P385" s="707">
        <f>-IF(A385=Table!$A$5,I385,0)+IF(A385=Table!$A$5,H385,0)</f>
        <v>0</v>
      </c>
      <c r="Q385" s="539" t="str">
        <f t="shared" si="32"/>
        <v>01/1900</v>
      </c>
      <c r="R385" s="475">
        <f t="shared" si="35"/>
        <v>1</v>
      </c>
      <c r="S385" s="691"/>
      <c r="T385" s="691"/>
      <c r="U385" s="691"/>
      <c r="V385" s="691"/>
      <c r="W385" s="818"/>
      <c r="X385" s="818"/>
      <c r="Y385" s="818"/>
      <c r="Z385" s="818"/>
    </row>
    <row r="386" spans="1:26" ht="15">
      <c r="A386" s="537"/>
      <c r="B386" s="669"/>
      <c r="C386" s="537"/>
      <c r="D386" s="848" t="str">
        <f t="shared" si="33"/>
        <v>Caisse-01/1900</v>
      </c>
      <c r="E386" s="670"/>
      <c r="F386" s="673"/>
      <c r="G386" s="540"/>
      <c r="H386" s="930"/>
      <c r="I386" s="932"/>
      <c r="J386" s="930">
        <f t="shared" si="34"/>
        <v>0</v>
      </c>
      <c r="K386" s="930">
        <f t="shared" si="30"/>
        <v>0</v>
      </c>
      <c r="L386" s="705">
        <f t="shared" si="31"/>
        <v>0</v>
      </c>
      <c r="M386" s="537"/>
      <c r="N386" s="706">
        <f>+IF(A386="",0,IF(A386=Table!$A$5,L386,(IF(A386=Table!$A$3,0,IF(A386=Table!$A$4,L386,0)))))</f>
        <v>0</v>
      </c>
      <c r="O386" s="672"/>
      <c r="P386" s="707">
        <f>-IF(A386=Table!$A$5,I386,0)+IF(A386=Table!$A$5,H386,0)</f>
        <v>0</v>
      </c>
      <c r="Q386" s="539" t="str">
        <f t="shared" si="32"/>
        <v>01/1900</v>
      </c>
      <c r="R386" s="475">
        <f t="shared" si="35"/>
        <v>1</v>
      </c>
      <c r="S386" s="691"/>
      <c r="T386" s="691"/>
      <c r="U386" s="691"/>
      <c r="V386" s="691"/>
      <c r="W386" s="818"/>
      <c r="X386" s="818"/>
      <c r="Y386" s="818"/>
      <c r="Z386" s="818"/>
    </row>
    <row r="387" spans="1:26" ht="15">
      <c r="A387" s="537"/>
      <c r="B387" s="669"/>
      <c r="C387" s="537"/>
      <c r="D387" s="848" t="str">
        <f t="shared" si="33"/>
        <v>Caisse-01/1900</v>
      </c>
      <c r="E387" s="678"/>
      <c r="F387" s="671"/>
      <c r="G387" s="540"/>
      <c r="H387" s="932"/>
      <c r="I387" s="930"/>
      <c r="J387" s="930">
        <f t="shared" si="34"/>
        <v>0</v>
      </c>
      <c r="K387" s="930">
        <f t="shared" si="30"/>
        <v>0</v>
      </c>
      <c r="L387" s="705">
        <f t="shared" si="31"/>
        <v>0</v>
      </c>
      <c r="M387" s="537"/>
      <c r="N387" s="706">
        <f>+IF(A387="",0,IF(A387=Table!$A$5,L387,(IF(A387=Table!$A$3,0,IF(A387=Table!$A$4,L387,0)))))</f>
        <v>0</v>
      </c>
      <c r="O387" s="672"/>
      <c r="P387" s="707">
        <f>-IF(A387=Table!$A$5,I387,0)+IF(A387=Table!$A$5,H387,0)</f>
        <v>0</v>
      </c>
      <c r="Q387" s="539" t="str">
        <f t="shared" si="32"/>
        <v>01/1900</v>
      </c>
      <c r="R387" s="475">
        <f t="shared" si="35"/>
        <v>1</v>
      </c>
      <c r="S387" s="691"/>
      <c r="T387" s="691"/>
      <c r="U387" s="691"/>
      <c r="V387" s="691"/>
      <c r="W387" s="818"/>
      <c r="X387" s="818"/>
      <c r="Y387" s="818"/>
      <c r="Z387" s="818"/>
    </row>
    <row r="388" spans="1:26" ht="15">
      <c r="A388" s="537"/>
      <c r="B388" s="669"/>
      <c r="C388" s="537"/>
      <c r="D388" s="848" t="str">
        <f t="shared" si="33"/>
        <v>Caisse-01/1900</v>
      </c>
      <c r="E388" s="670"/>
      <c r="F388" s="675"/>
      <c r="G388" s="540"/>
      <c r="H388" s="930"/>
      <c r="I388" s="931"/>
      <c r="J388" s="930">
        <f t="shared" si="34"/>
        <v>0</v>
      </c>
      <c r="K388" s="930">
        <f t="shared" si="30"/>
        <v>0</v>
      </c>
      <c r="L388" s="705">
        <f t="shared" si="31"/>
        <v>0</v>
      </c>
      <c r="M388" s="537"/>
      <c r="N388" s="706">
        <f>+IF(A388="",0,IF(A388=Table!$A$5,L388,(IF(A388=Table!$A$3,0,IF(A388=Table!$A$4,L388,0)))))</f>
        <v>0</v>
      </c>
      <c r="O388" s="672"/>
      <c r="P388" s="707">
        <f>-IF(A388=Table!$A$5,I388,0)+IF(A388=Table!$A$5,H388,0)</f>
        <v>0</v>
      </c>
      <c r="Q388" s="539" t="str">
        <f t="shared" si="32"/>
        <v>01/1900</v>
      </c>
      <c r="R388" s="475">
        <f t="shared" si="35"/>
        <v>1</v>
      </c>
      <c r="S388" s="691"/>
      <c r="T388" s="691"/>
      <c r="U388" s="691"/>
      <c r="V388" s="691"/>
      <c r="W388" s="818"/>
      <c r="X388" s="818"/>
      <c r="Y388" s="818"/>
      <c r="Z388" s="818"/>
    </row>
    <row r="389" spans="1:26" ht="15">
      <c r="A389" s="537"/>
      <c r="B389" s="669"/>
      <c r="C389" s="537"/>
      <c r="D389" s="848" t="str">
        <f t="shared" si="33"/>
        <v>Caisse-</v>
      </c>
      <c r="E389" s="670"/>
      <c r="F389" s="675"/>
      <c r="G389" s="540"/>
      <c r="H389" s="930"/>
      <c r="I389" s="931"/>
      <c r="J389" s="930">
        <f t="shared" si="34"/>
        <v>0</v>
      </c>
      <c r="K389" s="930">
        <f t="shared" si="30"/>
        <v>0</v>
      </c>
      <c r="L389" s="705">
        <f t="shared" si="31"/>
        <v>0</v>
      </c>
      <c r="M389" s="537"/>
      <c r="N389" s="706">
        <f>+IF(A389="",0,IF(A389=Table!$A$5,L389,(IF(A389=Table!$A$3,0,IF(A389=Table!$A$4,L389,0)))))</f>
        <v>0</v>
      </c>
      <c r="O389" s="672"/>
      <c r="P389" s="707">
        <f>-IF(A389=Table!$A$5,I389,0)+IF(A389=Table!$A$5,H389,0)</f>
        <v>0</v>
      </c>
      <c r="Q389" s="539"/>
      <c r="R389" s="475">
        <f t="shared" si="35"/>
        <v>1</v>
      </c>
      <c r="S389" s="691"/>
      <c r="T389" s="691"/>
      <c r="U389" s="691"/>
      <c r="V389" s="691"/>
      <c r="W389" s="818"/>
      <c r="X389" s="818"/>
      <c r="Y389" s="818"/>
      <c r="Z389" s="818"/>
    </row>
    <row r="390" spans="1:26" ht="15">
      <c r="A390" s="537"/>
      <c r="B390" s="669"/>
      <c r="C390" s="537"/>
      <c r="D390" s="848" t="str">
        <f t="shared" si="33"/>
        <v>Caisse-</v>
      </c>
      <c r="E390" s="541"/>
      <c r="F390" s="540"/>
      <c r="G390" s="540"/>
      <c r="H390" s="930"/>
      <c r="I390" s="930"/>
      <c r="J390" s="930">
        <f t="shared" si="34"/>
        <v>0</v>
      </c>
      <c r="K390" s="930">
        <f t="shared" si="30"/>
        <v>0</v>
      </c>
      <c r="L390" s="705">
        <f t="shared" si="31"/>
        <v>0</v>
      </c>
      <c r="M390" s="537"/>
      <c r="N390" s="706">
        <f>+IF(A390="",0,IF(A390=Table!$A$5,L390,(IF(A390=Table!$A$3,0,IF(A390=Table!$A$4,L390,0)))))</f>
        <v>0</v>
      </c>
      <c r="O390" s="672"/>
      <c r="P390" s="707">
        <f>-IF(A390=Table!$A$5,I390,0)+IF(A390=Table!$A$5,H390,0)</f>
        <v>0</v>
      </c>
      <c r="Q390" s="539"/>
      <c r="R390" s="475">
        <f t="shared" si="35"/>
        <v>1</v>
      </c>
      <c r="S390" s="691"/>
      <c r="T390" s="691"/>
      <c r="U390" s="691"/>
      <c r="V390" s="691"/>
      <c r="W390" s="818"/>
      <c r="X390" s="818"/>
      <c r="Y390" s="818"/>
      <c r="Z390" s="818"/>
    </row>
    <row r="391" spans="1:26" ht="15">
      <c r="A391" s="537"/>
      <c r="B391" s="669"/>
      <c r="C391" s="537"/>
      <c r="D391" s="848" t="str">
        <f t="shared" si="33"/>
        <v>Caisse-01/1900</v>
      </c>
      <c r="E391" s="541"/>
      <c r="F391" s="680"/>
      <c r="G391" s="540"/>
      <c r="H391" s="930"/>
      <c r="I391" s="930"/>
      <c r="J391" s="930">
        <f t="shared" si="34"/>
        <v>0</v>
      </c>
      <c r="K391" s="930">
        <f t="shared" si="30"/>
        <v>0</v>
      </c>
      <c r="L391" s="705">
        <f t="shared" si="31"/>
        <v>0</v>
      </c>
      <c r="M391" s="537"/>
      <c r="N391" s="706">
        <f>+IF(A391="",0,IF(A391=Table!$A$5,L391,(IF(A391=Table!$A$3,0,IF(A391=Table!$A$4,L391,0)))))</f>
        <v>0</v>
      </c>
      <c r="O391" s="672"/>
      <c r="P391" s="707">
        <f>-IF(A391=Table!$A$5,I391,0)+IF(A391=Table!$A$5,H391,0)</f>
        <v>0</v>
      </c>
      <c r="Q391" s="539" t="str">
        <f t="shared" ref="Q391:Q454" si="36">+TEXT(B391,"mm/aaaa")</f>
        <v>01/1900</v>
      </c>
      <c r="R391" s="475">
        <f t="shared" si="35"/>
        <v>1</v>
      </c>
      <c r="S391" s="691"/>
      <c r="T391" s="691"/>
      <c r="U391" s="691"/>
      <c r="V391" s="691"/>
      <c r="W391" s="818"/>
      <c r="X391" s="818"/>
      <c r="Y391" s="818"/>
      <c r="Z391" s="818"/>
    </row>
    <row r="392" spans="1:26" ht="15">
      <c r="A392" s="537"/>
      <c r="B392" s="669"/>
      <c r="C392" s="537"/>
      <c r="D392" s="848" t="str">
        <f t="shared" si="33"/>
        <v>Caisse-01/1900</v>
      </c>
      <c r="E392" s="541"/>
      <c r="F392" s="680"/>
      <c r="G392" s="540"/>
      <c r="H392" s="930"/>
      <c r="I392" s="961"/>
      <c r="J392" s="930">
        <f t="shared" si="34"/>
        <v>0</v>
      </c>
      <c r="K392" s="930">
        <f t="shared" si="30"/>
        <v>0</v>
      </c>
      <c r="L392" s="705">
        <f t="shared" si="31"/>
        <v>0</v>
      </c>
      <c r="M392" s="537"/>
      <c r="N392" s="706">
        <f>+IF(A392="",0,IF(A392=Table!$A$5,L392,(IF(A392=Table!$A$3,0,IF(A392=Table!$A$4,L392,0)))))</f>
        <v>0</v>
      </c>
      <c r="O392" s="672"/>
      <c r="P392" s="707">
        <f>-IF(A392=Table!$A$5,I392,0)+IF(A392=Table!$A$5,H392,0)</f>
        <v>0</v>
      </c>
      <c r="Q392" s="539" t="str">
        <f t="shared" si="36"/>
        <v>01/1900</v>
      </c>
      <c r="R392" s="475">
        <f t="shared" si="35"/>
        <v>1</v>
      </c>
      <c r="S392" s="691"/>
      <c r="T392" s="691"/>
      <c r="U392" s="691"/>
      <c r="V392" s="691"/>
      <c r="W392" s="818"/>
      <c r="X392" s="818"/>
      <c r="Y392" s="818"/>
      <c r="Z392" s="818"/>
    </row>
    <row r="393" spans="1:26" ht="15">
      <c r="A393" s="537"/>
      <c r="B393" s="669"/>
      <c r="C393" s="537"/>
      <c r="D393" s="848" t="str">
        <f t="shared" si="33"/>
        <v>Caisse-01/1900</v>
      </c>
      <c r="E393" s="541"/>
      <c r="F393" s="680"/>
      <c r="G393" s="540"/>
      <c r="H393" s="930"/>
      <c r="I393" s="961"/>
      <c r="J393" s="930">
        <f t="shared" si="34"/>
        <v>0</v>
      </c>
      <c r="K393" s="930">
        <f t="shared" si="30"/>
        <v>0</v>
      </c>
      <c r="L393" s="705">
        <f t="shared" si="31"/>
        <v>0</v>
      </c>
      <c r="M393" s="537"/>
      <c r="N393" s="706">
        <f>+IF(A393="",0,IF(A393=Table!$A$5,L393,(IF(A393=Table!$A$3,0,IF(A393=Table!$A$4,L393,0)))))</f>
        <v>0</v>
      </c>
      <c r="O393" s="672"/>
      <c r="P393" s="707">
        <f>-IF(A393=Table!$A$5,I393,0)+IF(A393=Table!$A$5,H393,0)</f>
        <v>0</v>
      </c>
      <c r="Q393" s="539" t="str">
        <f t="shared" si="36"/>
        <v>01/1900</v>
      </c>
      <c r="R393" s="475">
        <f t="shared" si="35"/>
        <v>1</v>
      </c>
      <c r="S393" s="691"/>
      <c r="T393" s="691"/>
      <c r="U393" s="691"/>
      <c r="V393" s="691"/>
      <c r="W393" s="818"/>
      <c r="X393" s="818"/>
      <c r="Y393" s="818"/>
      <c r="Z393" s="818"/>
    </row>
    <row r="394" spans="1:26" ht="15">
      <c r="A394" s="537"/>
      <c r="B394" s="669"/>
      <c r="C394" s="537"/>
      <c r="D394" s="848" t="str">
        <f t="shared" si="33"/>
        <v>Caisse-01/1900</v>
      </c>
      <c r="E394" s="687"/>
      <c r="F394" s="680"/>
      <c r="G394" s="540"/>
      <c r="H394" s="930"/>
      <c r="I394" s="930"/>
      <c r="J394" s="930">
        <f t="shared" si="34"/>
        <v>0</v>
      </c>
      <c r="K394" s="930">
        <f t="shared" si="30"/>
        <v>0</v>
      </c>
      <c r="L394" s="705">
        <f t="shared" si="31"/>
        <v>0</v>
      </c>
      <c r="M394" s="537"/>
      <c r="N394" s="706">
        <f>+IF(A394="",0,IF(A394=Table!$A$5,L394,(IF(A394=Table!$A$3,0,IF(A394=Table!$A$4,L394,0)))))</f>
        <v>0</v>
      </c>
      <c r="O394" s="672"/>
      <c r="P394" s="707">
        <f>-IF(A394=Table!$A$5,I394,0)+IF(A394=Table!$A$5,H394,0)</f>
        <v>0</v>
      </c>
      <c r="Q394" s="539" t="str">
        <f t="shared" si="36"/>
        <v>01/1900</v>
      </c>
      <c r="R394" s="475">
        <f t="shared" si="35"/>
        <v>1</v>
      </c>
      <c r="S394" s="691"/>
      <c r="T394" s="691"/>
      <c r="U394" s="691"/>
      <c r="V394" s="691"/>
      <c r="W394" s="818"/>
      <c r="X394" s="818"/>
      <c r="Y394" s="818"/>
      <c r="Z394" s="818"/>
    </row>
    <row r="395" spans="1:26" ht="15">
      <c r="A395" s="537"/>
      <c r="B395" s="669"/>
      <c r="C395" s="537"/>
      <c r="D395" s="848" t="str">
        <f t="shared" si="33"/>
        <v>Caisse-01/1900</v>
      </c>
      <c r="E395" s="541"/>
      <c r="F395" s="680"/>
      <c r="G395" s="540"/>
      <c r="H395" s="930"/>
      <c r="I395" s="961"/>
      <c r="J395" s="930">
        <f t="shared" si="34"/>
        <v>0</v>
      </c>
      <c r="K395" s="930">
        <f t="shared" ref="K395:K458" si="37">+IFERROR((+INDEX($O$4:$Z$4,MATCH(Q395,$O$3:$Z$3,0))),0)</f>
        <v>0</v>
      </c>
      <c r="L395" s="705">
        <f t="shared" ref="L395:L458" si="38">IFERROR((H395/K395-I395/K395),0)</f>
        <v>0</v>
      </c>
      <c r="M395" s="537"/>
      <c r="N395" s="706">
        <f>+IF(A395="",0,IF(A395=Table!$A$5,L395,(IF(A395=Table!$A$3,0,IF(A395=Table!$A$4,L395,0)))))</f>
        <v>0</v>
      </c>
      <c r="O395" s="672"/>
      <c r="P395" s="707">
        <f>-IF(A395=Table!$A$5,I395,0)+IF(A395=Table!$A$5,H395,0)</f>
        <v>0</v>
      </c>
      <c r="Q395" s="539" t="str">
        <f t="shared" si="36"/>
        <v>01/1900</v>
      </c>
      <c r="R395" s="475">
        <f t="shared" si="35"/>
        <v>1</v>
      </c>
      <c r="S395" s="691"/>
      <c r="T395" s="691"/>
      <c r="U395" s="691"/>
      <c r="V395" s="691"/>
      <c r="W395" s="818"/>
      <c r="X395" s="818"/>
      <c r="Y395" s="818"/>
      <c r="Z395" s="818"/>
    </row>
    <row r="396" spans="1:26" ht="15">
      <c r="A396" s="537"/>
      <c r="B396" s="669"/>
      <c r="C396" s="537"/>
      <c r="D396" s="848" t="str">
        <f t="shared" ref="D396:D459" si="39">"Caisse-"&amp;Q396</f>
        <v>Caisse-01/1900</v>
      </c>
      <c r="E396" s="541"/>
      <c r="F396" s="680"/>
      <c r="G396" s="540"/>
      <c r="H396" s="930"/>
      <c r="I396" s="930"/>
      <c r="J396" s="930">
        <f t="shared" ref="J396:J459" si="40">+J395+H396-I396</f>
        <v>0</v>
      </c>
      <c r="K396" s="930">
        <f t="shared" si="37"/>
        <v>0</v>
      </c>
      <c r="L396" s="705">
        <f t="shared" si="38"/>
        <v>0</v>
      </c>
      <c r="M396" s="537"/>
      <c r="N396" s="706">
        <f>+IF(A396="",0,IF(A396=Table!$A$5,L396,(IF(A396=Table!$A$3,0,IF(A396=Table!$A$4,L396,0)))))</f>
        <v>0</v>
      </c>
      <c r="O396" s="672"/>
      <c r="P396" s="707">
        <f>-IF(A396=Table!$A$5,I396,0)+IF(A396=Table!$A$5,H396,0)</f>
        <v>0</v>
      </c>
      <c r="Q396" s="539" t="str">
        <f t="shared" si="36"/>
        <v>01/1900</v>
      </c>
      <c r="R396" s="475">
        <f t="shared" ref="R396:R459" si="41">ROUNDUP(MONTH(Q396)/3,0)</f>
        <v>1</v>
      </c>
      <c r="S396" s="691"/>
      <c r="T396" s="691"/>
      <c r="U396" s="691"/>
      <c r="V396" s="691"/>
      <c r="W396" s="818"/>
      <c r="X396" s="818"/>
      <c r="Y396" s="818"/>
      <c r="Z396" s="818"/>
    </row>
    <row r="397" spans="1:26" ht="15">
      <c r="A397" s="537"/>
      <c r="B397" s="669"/>
      <c r="C397" s="537"/>
      <c r="D397" s="848" t="str">
        <f t="shared" si="39"/>
        <v>Caisse-01/1900</v>
      </c>
      <c r="E397" s="541"/>
      <c r="F397" s="680"/>
      <c r="G397" s="540"/>
      <c r="H397" s="930"/>
      <c r="I397" s="930"/>
      <c r="J397" s="930">
        <f t="shared" si="40"/>
        <v>0</v>
      </c>
      <c r="K397" s="930">
        <f t="shared" si="37"/>
        <v>0</v>
      </c>
      <c r="L397" s="705">
        <f t="shared" si="38"/>
        <v>0</v>
      </c>
      <c r="M397" s="537"/>
      <c r="N397" s="706">
        <f>+IF(A397="",0,IF(A397=Table!$A$5,L397,(IF(A397=Table!$A$3,0,IF(A397=Table!$A$4,L397,0)))))</f>
        <v>0</v>
      </c>
      <c r="O397" s="672"/>
      <c r="P397" s="707">
        <f>-IF(A397=Table!$A$5,I397,0)+IF(A397=Table!$A$5,H397,0)</f>
        <v>0</v>
      </c>
      <c r="Q397" s="539" t="str">
        <f t="shared" si="36"/>
        <v>01/1900</v>
      </c>
      <c r="R397" s="475">
        <f t="shared" si="41"/>
        <v>1</v>
      </c>
      <c r="S397" s="691"/>
      <c r="T397" s="691"/>
      <c r="U397" s="691"/>
      <c r="V397" s="691"/>
      <c r="W397" s="818"/>
      <c r="X397" s="818"/>
      <c r="Y397" s="818"/>
      <c r="Z397" s="818"/>
    </row>
    <row r="398" spans="1:26" ht="15">
      <c r="A398" s="537"/>
      <c r="B398" s="669"/>
      <c r="C398" s="537"/>
      <c r="D398" s="848" t="str">
        <f t="shared" si="39"/>
        <v>Caisse-01/1900</v>
      </c>
      <c r="E398" s="687"/>
      <c r="F398" s="680"/>
      <c r="G398" s="540"/>
      <c r="H398" s="930"/>
      <c r="I398" s="930"/>
      <c r="J398" s="930">
        <f t="shared" si="40"/>
        <v>0</v>
      </c>
      <c r="K398" s="930">
        <f t="shared" si="37"/>
        <v>0</v>
      </c>
      <c r="L398" s="705">
        <f t="shared" si="38"/>
        <v>0</v>
      </c>
      <c r="M398" s="537"/>
      <c r="N398" s="706">
        <f>+IF(A398="",0,IF(A398=Table!$A$5,L398,(IF(A398=Table!$A$3,0,IF(A398=Table!$A$4,L398,0)))))</f>
        <v>0</v>
      </c>
      <c r="O398" s="672"/>
      <c r="P398" s="707">
        <f>-IF(A398=Table!$A$5,I398,0)+IF(A398=Table!$A$5,H398,0)</f>
        <v>0</v>
      </c>
      <c r="Q398" s="539" t="str">
        <f t="shared" si="36"/>
        <v>01/1900</v>
      </c>
      <c r="R398" s="475">
        <f t="shared" si="41"/>
        <v>1</v>
      </c>
      <c r="S398" s="691"/>
      <c r="T398" s="691"/>
      <c r="U398" s="691"/>
      <c r="V398" s="691"/>
      <c r="W398" s="818"/>
      <c r="X398" s="818"/>
      <c r="Y398" s="818"/>
      <c r="Z398" s="818"/>
    </row>
    <row r="399" spans="1:26" ht="15">
      <c r="A399" s="537"/>
      <c r="B399" s="669"/>
      <c r="C399" s="537"/>
      <c r="D399" s="848" t="str">
        <f t="shared" si="39"/>
        <v>Caisse-01/1900</v>
      </c>
      <c r="E399" s="687"/>
      <c r="F399" s="680"/>
      <c r="G399" s="540"/>
      <c r="H399" s="930"/>
      <c r="I399" s="930"/>
      <c r="J399" s="930">
        <f t="shared" si="40"/>
        <v>0</v>
      </c>
      <c r="K399" s="930">
        <f t="shared" si="37"/>
        <v>0</v>
      </c>
      <c r="L399" s="705">
        <f t="shared" si="38"/>
        <v>0</v>
      </c>
      <c r="M399" s="537"/>
      <c r="N399" s="706">
        <f>+IF(A399="",0,IF(A399=Table!$A$5,L399,(IF(A399=Table!$A$3,0,IF(A399=Table!$A$4,L399,0)))))</f>
        <v>0</v>
      </c>
      <c r="O399" s="672"/>
      <c r="P399" s="707">
        <f>-IF(A399=Table!$A$5,I399,0)+IF(A399=Table!$A$5,H399,0)</f>
        <v>0</v>
      </c>
      <c r="Q399" s="539" t="str">
        <f t="shared" si="36"/>
        <v>01/1900</v>
      </c>
      <c r="R399" s="475">
        <f t="shared" si="41"/>
        <v>1</v>
      </c>
      <c r="S399" s="691"/>
      <c r="T399" s="691"/>
      <c r="U399" s="691"/>
      <c r="V399" s="691"/>
      <c r="W399" s="818"/>
      <c r="X399" s="818"/>
      <c r="Y399" s="818"/>
      <c r="Z399" s="818"/>
    </row>
    <row r="400" spans="1:26" ht="15">
      <c r="A400" s="537"/>
      <c r="B400" s="669"/>
      <c r="C400" s="537"/>
      <c r="D400" s="848" t="str">
        <f t="shared" si="39"/>
        <v>Caisse-01/1900</v>
      </c>
      <c r="E400" s="687"/>
      <c r="F400" s="680"/>
      <c r="G400" s="540"/>
      <c r="H400" s="930"/>
      <c r="I400" s="930"/>
      <c r="J400" s="930">
        <f t="shared" si="40"/>
        <v>0</v>
      </c>
      <c r="K400" s="930">
        <f t="shared" si="37"/>
        <v>0</v>
      </c>
      <c r="L400" s="705">
        <f t="shared" si="38"/>
        <v>0</v>
      </c>
      <c r="M400" s="537"/>
      <c r="N400" s="706">
        <f>+IF(A400="",0,IF(A400=Table!$A$5,L400,(IF(A400=Table!$A$3,0,IF(A400=Table!$A$4,L400,0)))))</f>
        <v>0</v>
      </c>
      <c r="O400" s="672"/>
      <c r="P400" s="707">
        <f>-IF(A400=Table!$A$5,I400,0)+IF(A400=Table!$A$5,H400,0)</f>
        <v>0</v>
      </c>
      <c r="Q400" s="539" t="str">
        <f t="shared" si="36"/>
        <v>01/1900</v>
      </c>
      <c r="R400" s="475">
        <f t="shared" si="41"/>
        <v>1</v>
      </c>
      <c r="S400" s="691"/>
      <c r="T400" s="691"/>
      <c r="U400" s="691"/>
      <c r="V400" s="691"/>
      <c r="W400" s="818"/>
      <c r="X400" s="818"/>
      <c r="Y400" s="818"/>
      <c r="Z400" s="818"/>
    </row>
    <row r="401" spans="1:26" ht="15">
      <c r="A401" s="537"/>
      <c r="B401" s="669"/>
      <c r="C401" s="537"/>
      <c r="D401" s="848" t="str">
        <f t="shared" si="39"/>
        <v>Caisse-01/1900</v>
      </c>
      <c r="E401" s="687"/>
      <c r="F401" s="680"/>
      <c r="G401" s="540"/>
      <c r="H401" s="930"/>
      <c r="I401" s="930"/>
      <c r="J401" s="930">
        <f t="shared" si="40"/>
        <v>0</v>
      </c>
      <c r="K401" s="930">
        <f t="shared" si="37"/>
        <v>0</v>
      </c>
      <c r="L401" s="705">
        <f t="shared" si="38"/>
        <v>0</v>
      </c>
      <c r="M401" s="537"/>
      <c r="N401" s="706">
        <f>+IF(A401="",0,IF(A401=Table!$A$5,L401,(IF(A401=Table!$A$3,0,IF(A401=Table!$A$4,L401,0)))))</f>
        <v>0</v>
      </c>
      <c r="O401" s="672"/>
      <c r="P401" s="707">
        <f>-IF(A401=Table!$A$5,I401,0)+IF(A401=Table!$A$5,H401,0)</f>
        <v>0</v>
      </c>
      <c r="Q401" s="539" t="str">
        <f t="shared" si="36"/>
        <v>01/1900</v>
      </c>
      <c r="R401" s="475">
        <f t="shared" si="41"/>
        <v>1</v>
      </c>
      <c r="S401" s="691"/>
      <c r="T401" s="691"/>
      <c r="U401" s="691"/>
      <c r="V401" s="691"/>
      <c r="W401" s="818"/>
      <c r="X401" s="818"/>
      <c r="Y401" s="818"/>
      <c r="Z401" s="818"/>
    </row>
    <row r="402" spans="1:26" ht="15">
      <c r="A402" s="537"/>
      <c r="B402" s="669"/>
      <c r="C402" s="537"/>
      <c r="D402" s="848" t="str">
        <f t="shared" si="39"/>
        <v>Caisse-01/1900</v>
      </c>
      <c r="E402" s="687"/>
      <c r="F402" s="680"/>
      <c r="G402" s="540"/>
      <c r="H402" s="930"/>
      <c r="I402" s="930"/>
      <c r="J402" s="930">
        <f t="shared" si="40"/>
        <v>0</v>
      </c>
      <c r="K402" s="930">
        <f t="shared" si="37"/>
        <v>0</v>
      </c>
      <c r="L402" s="705">
        <f t="shared" si="38"/>
        <v>0</v>
      </c>
      <c r="M402" s="537"/>
      <c r="N402" s="706">
        <f>+IF(A402="",0,IF(A402=Table!$A$5,L402,(IF(A402=Table!$A$3,0,IF(A402=Table!$A$4,L402,0)))))</f>
        <v>0</v>
      </c>
      <c r="O402" s="672"/>
      <c r="P402" s="707">
        <f>-IF(A402=Table!$A$5,I402,0)+IF(A402=Table!$A$5,H402,0)</f>
        <v>0</v>
      </c>
      <c r="Q402" s="539" t="str">
        <f t="shared" si="36"/>
        <v>01/1900</v>
      </c>
      <c r="R402" s="475">
        <f t="shared" si="41"/>
        <v>1</v>
      </c>
      <c r="S402" s="691"/>
      <c r="T402" s="691"/>
      <c r="U402" s="691"/>
      <c r="V402" s="691"/>
      <c r="W402" s="818"/>
      <c r="X402" s="818"/>
      <c r="Y402" s="818"/>
      <c r="Z402" s="818"/>
    </row>
    <row r="403" spans="1:26" ht="15">
      <c r="A403" s="537"/>
      <c r="B403" s="669"/>
      <c r="C403" s="537"/>
      <c r="D403" s="848" t="str">
        <f t="shared" si="39"/>
        <v>Caisse-01/1900</v>
      </c>
      <c r="E403" s="687"/>
      <c r="F403" s="680"/>
      <c r="G403" s="540"/>
      <c r="H403" s="930"/>
      <c r="I403" s="930"/>
      <c r="J403" s="930">
        <f t="shared" si="40"/>
        <v>0</v>
      </c>
      <c r="K403" s="930">
        <f t="shared" si="37"/>
        <v>0</v>
      </c>
      <c r="L403" s="705">
        <f t="shared" si="38"/>
        <v>0</v>
      </c>
      <c r="M403" s="537"/>
      <c r="N403" s="706">
        <f>+IF(A403="",0,IF(A403=Table!$A$5,L403,(IF(A403=Table!$A$3,0,IF(A403=Table!$A$4,L403,0)))))</f>
        <v>0</v>
      </c>
      <c r="O403" s="672"/>
      <c r="P403" s="707">
        <f>-IF(A403=Table!$A$5,I403,0)+IF(A403=Table!$A$5,H403,0)</f>
        <v>0</v>
      </c>
      <c r="Q403" s="539" t="str">
        <f t="shared" si="36"/>
        <v>01/1900</v>
      </c>
      <c r="R403" s="475">
        <f t="shared" si="41"/>
        <v>1</v>
      </c>
      <c r="S403" s="691"/>
      <c r="T403" s="691"/>
      <c r="U403" s="691"/>
      <c r="V403" s="691"/>
      <c r="W403" s="818"/>
      <c r="X403" s="818"/>
      <c r="Y403" s="818"/>
      <c r="Z403" s="818"/>
    </row>
    <row r="404" spans="1:26" ht="15">
      <c r="A404" s="537"/>
      <c r="B404" s="669"/>
      <c r="C404" s="537"/>
      <c r="D404" s="848" t="str">
        <f t="shared" si="39"/>
        <v>Caisse-01/1900</v>
      </c>
      <c r="E404" s="541"/>
      <c r="F404" s="680"/>
      <c r="G404" s="540"/>
      <c r="H404" s="930"/>
      <c r="I404" s="930"/>
      <c r="J404" s="930">
        <f t="shared" si="40"/>
        <v>0</v>
      </c>
      <c r="K404" s="930">
        <f t="shared" si="37"/>
        <v>0</v>
      </c>
      <c r="L404" s="705">
        <f t="shared" si="38"/>
        <v>0</v>
      </c>
      <c r="M404" s="537"/>
      <c r="N404" s="706">
        <f>+IF(A404="",0,IF(A404=Table!$A$5,L404,(IF(A404=Table!$A$3,0,IF(A404=Table!$A$4,L404,0)))))</f>
        <v>0</v>
      </c>
      <c r="O404" s="672"/>
      <c r="P404" s="707">
        <f>-IF(A404=Table!$A$5,I404,0)+IF(A404=Table!$A$5,H404,0)</f>
        <v>0</v>
      </c>
      <c r="Q404" s="539" t="str">
        <f t="shared" si="36"/>
        <v>01/1900</v>
      </c>
      <c r="R404" s="475">
        <f t="shared" si="41"/>
        <v>1</v>
      </c>
      <c r="S404" s="691"/>
      <c r="T404" s="691"/>
      <c r="U404" s="691"/>
      <c r="V404" s="691"/>
      <c r="W404" s="818"/>
      <c r="X404" s="818"/>
      <c r="Y404" s="818"/>
      <c r="Z404" s="818"/>
    </row>
    <row r="405" spans="1:26" ht="15">
      <c r="A405" s="537"/>
      <c r="B405" s="669"/>
      <c r="C405" s="537"/>
      <c r="D405" s="848" t="str">
        <f t="shared" si="39"/>
        <v>Caisse-01/1900</v>
      </c>
      <c r="E405" s="687"/>
      <c r="F405" s="680"/>
      <c r="G405" s="540"/>
      <c r="H405" s="930"/>
      <c r="I405" s="930"/>
      <c r="J405" s="930">
        <f t="shared" si="40"/>
        <v>0</v>
      </c>
      <c r="K405" s="930">
        <f t="shared" si="37"/>
        <v>0</v>
      </c>
      <c r="L405" s="705">
        <f t="shared" si="38"/>
        <v>0</v>
      </c>
      <c r="M405" s="537"/>
      <c r="N405" s="706">
        <f>+IF(A405="",0,IF(A405=Table!$A$5,L405,(IF(A405=Table!$A$3,0,IF(A405=Table!$A$4,L405,0)))))</f>
        <v>0</v>
      </c>
      <c r="O405" s="672"/>
      <c r="P405" s="707">
        <f>-IF(A405=Table!$A$5,I405,0)+IF(A405=Table!$A$5,H405,0)</f>
        <v>0</v>
      </c>
      <c r="Q405" s="539" t="str">
        <f t="shared" si="36"/>
        <v>01/1900</v>
      </c>
      <c r="R405" s="475">
        <f t="shared" si="41"/>
        <v>1</v>
      </c>
      <c r="S405" s="691"/>
      <c r="T405" s="691"/>
      <c r="U405" s="691"/>
      <c r="V405" s="691"/>
      <c r="W405" s="818"/>
      <c r="X405" s="818"/>
      <c r="Y405" s="818"/>
      <c r="Z405" s="818"/>
    </row>
    <row r="406" spans="1:26" ht="15">
      <c r="A406" s="537"/>
      <c r="B406" s="669"/>
      <c r="C406" s="537"/>
      <c r="D406" s="848" t="str">
        <f t="shared" si="39"/>
        <v>Caisse-01/1900</v>
      </c>
      <c r="E406" s="541"/>
      <c r="F406" s="680"/>
      <c r="G406" s="540"/>
      <c r="H406" s="930"/>
      <c r="I406" s="930"/>
      <c r="J406" s="930">
        <f t="shared" si="40"/>
        <v>0</v>
      </c>
      <c r="K406" s="930">
        <f t="shared" si="37"/>
        <v>0</v>
      </c>
      <c r="L406" s="705">
        <f t="shared" si="38"/>
        <v>0</v>
      </c>
      <c r="M406" s="537"/>
      <c r="N406" s="706">
        <f>+IF(A406="",0,IF(A406=Table!$A$5,L406,(IF(A406=Table!$A$3,0,IF(A406=Table!$A$4,L406,0)))))</f>
        <v>0</v>
      </c>
      <c r="O406" s="672"/>
      <c r="P406" s="707">
        <f>-IF(A406=Table!$A$5,I406,0)+IF(A406=Table!$A$5,H406,0)</f>
        <v>0</v>
      </c>
      <c r="Q406" s="539" t="str">
        <f t="shared" si="36"/>
        <v>01/1900</v>
      </c>
      <c r="R406" s="475">
        <f t="shared" si="41"/>
        <v>1</v>
      </c>
      <c r="S406" s="691"/>
      <c r="T406" s="691"/>
      <c r="U406" s="691"/>
      <c r="V406" s="691"/>
      <c r="W406" s="818"/>
      <c r="X406" s="818"/>
      <c r="Y406" s="818"/>
      <c r="Z406" s="818"/>
    </row>
    <row r="407" spans="1:26" ht="15">
      <c r="A407" s="537"/>
      <c r="B407" s="669"/>
      <c r="C407" s="537"/>
      <c r="D407" s="848" t="str">
        <f t="shared" si="39"/>
        <v>Caisse-01/1900</v>
      </c>
      <c r="E407" s="541"/>
      <c r="F407" s="680"/>
      <c r="G407" s="540"/>
      <c r="H407" s="930"/>
      <c r="I407" s="930"/>
      <c r="J407" s="930">
        <f t="shared" si="40"/>
        <v>0</v>
      </c>
      <c r="K407" s="930">
        <f t="shared" si="37"/>
        <v>0</v>
      </c>
      <c r="L407" s="705">
        <f t="shared" si="38"/>
        <v>0</v>
      </c>
      <c r="M407" s="537"/>
      <c r="N407" s="706">
        <f>+IF(A407="",0,IF(A407=Table!$A$5,L407,(IF(A407=Table!$A$3,0,IF(A407=Table!$A$4,L407,0)))))</f>
        <v>0</v>
      </c>
      <c r="O407" s="672"/>
      <c r="P407" s="707">
        <f>-IF(A407=Table!$A$5,I407,0)+IF(A407=Table!$A$5,H407,0)</f>
        <v>0</v>
      </c>
      <c r="Q407" s="539" t="str">
        <f t="shared" si="36"/>
        <v>01/1900</v>
      </c>
      <c r="R407" s="475">
        <f t="shared" si="41"/>
        <v>1</v>
      </c>
      <c r="S407" s="691"/>
      <c r="T407" s="691"/>
      <c r="U407" s="691"/>
      <c r="V407" s="691"/>
      <c r="W407" s="818"/>
      <c r="X407" s="818"/>
      <c r="Y407" s="818"/>
      <c r="Z407" s="818"/>
    </row>
    <row r="408" spans="1:26" ht="15">
      <c r="A408" s="537"/>
      <c r="B408" s="669"/>
      <c r="C408" s="537"/>
      <c r="D408" s="848" t="str">
        <f t="shared" si="39"/>
        <v>Caisse-01/1900</v>
      </c>
      <c r="E408" s="683"/>
      <c r="F408" s="680"/>
      <c r="G408" s="540"/>
      <c r="H408" s="930"/>
      <c r="I408" s="930"/>
      <c r="J408" s="930">
        <f t="shared" si="40"/>
        <v>0</v>
      </c>
      <c r="K408" s="930">
        <f t="shared" si="37"/>
        <v>0</v>
      </c>
      <c r="L408" s="705">
        <f t="shared" si="38"/>
        <v>0</v>
      </c>
      <c r="M408" s="537"/>
      <c r="N408" s="706">
        <f>+IF(A408="",0,IF(A408=Table!$A$5,L408,(IF(A408=Table!$A$3,0,IF(A408=Table!$A$4,L408,0)))))</f>
        <v>0</v>
      </c>
      <c r="O408" s="672"/>
      <c r="P408" s="707">
        <f>-IF(A408=Table!$A$5,I408,0)+IF(A408=Table!$A$5,H408,0)</f>
        <v>0</v>
      </c>
      <c r="Q408" s="539" t="str">
        <f t="shared" si="36"/>
        <v>01/1900</v>
      </c>
      <c r="R408" s="475">
        <f t="shared" si="41"/>
        <v>1</v>
      </c>
      <c r="S408" s="691"/>
      <c r="T408" s="691"/>
      <c r="U408" s="691"/>
      <c r="V408" s="691"/>
      <c r="W408" s="818"/>
      <c r="X408" s="818"/>
      <c r="Y408" s="818"/>
      <c r="Z408" s="818"/>
    </row>
    <row r="409" spans="1:26" ht="15">
      <c r="A409" s="537"/>
      <c r="B409" s="669"/>
      <c r="C409" s="537"/>
      <c r="D409" s="848" t="str">
        <f t="shared" si="39"/>
        <v>Caisse-01/1900</v>
      </c>
      <c r="E409" s="687"/>
      <c r="F409" s="680"/>
      <c r="G409" s="540"/>
      <c r="H409" s="930"/>
      <c r="I409" s="930"/>
      <c r="J409" s="930">
        <f t="shared" si="40"/>
        <v>0</v>
      </c>
      <c r="K409" s="930">
        <f t="shared" si="37"/>
        <v>0</v>
      </c>
      <c r="L409" s="705">
        <f t="shared" si="38"/>
        <v>0</v>
      </c>
      <c r="M409" s="537"/>
      <c r="N409" s="706">
        <f>+IF(A409="",0,IF(A409=Table!$A$5,L409,(IF(A409=Table!$A$3,0,IF(A409=Table!$A$4,L409,0)))))</f>
        <v>0</v>
      </c>
      <c r="O409" s="672"/>
      <c r="P409" s="707">
        <f>-IF(A409=Table!$A$5,I409,0)+IF(A409=Table!$A$5,H409,0)</f>
        <v>0</v>
      </c>
      <c r="Q409" s="539" t="str">
        <f t="shared" si="36"/>
        <v>01/1900</v>
      </c>
      <c r="R409" s="475">
        <f t="shared" si="41"/>
        <v>1</v>
      </c>
      <c r="S409" s="691"/>
      <c r="T409" s="691"/>
      <c r="U409" s="691"/>
      <c r="V409" s="691"/>
      <c r="W409" s="818"/>
      <c r="X409" s="818"/>
      <c r="Y409" s="818"/>
      <c r="Z409" s="818"/>
    </row>
    <row r="410" spans="1:26" ht="15">
      <c r="A410" s="537"/>
      <c r="B410" s="669"/>
      <c r="C410" s="537"/>
      <c r="D410" s="848" t="str">
        <f t="shared" si="39"/>
        <v>Caisse-01/1900</v>
      </c>
      <c r="E410" s="687"/>
      <c r="F410" s="680"/>
      <c r="G410" s="540"/>
      <c r="H410" s="930"/>
      <c r="I410" s="930"/>
      <c r="J410" s="930">
        <f t="shared" si="40"/>
        <v>0</v>
      </c>
      <c r="K410" s="930">
        <f t="shared" si="37"/>
        <v>0</v>
      </c>
      <c r="L410" s="705">
        <f t="shared" si="38"/>
        <v>0</v>
      </c>
      <c r="M410" s="537"/>
      <c r="N410" s="706">
        <f>+IF(A410="",0,IF(A410=Table!$A$5,L410,(IF(A410=Table!$A$3,0,IF(A410=Table!$A$4,L410,0)))))</f>
        <v>0</v>
      </c>
      <c r="O410" s="672"/>
      <c r="P410" s="707">
        <f>-IF(A410=Table!$A$5,I410,0)+IF(A410=Table!$A$5,H410,0)</f>
        <v>0</v>
      </c>
      <c r="Q410" s="539" t="str">
        <f t="shared" si="36"/>
        <v>01/1900</v>
      </c>
      <c r="R410" s="475">
        <f t="shared" si="41"/>
        <v>1</v>
      </c>
      <c r="S410" s="691"/>
      <c r="T410" s="691"/>
      <c r="U410" s="691"/>
      <c r="V410" s="691"/>
      <c r="W410" s="818"/>
      <c r="X410" s="818"/>
      <c r="Y410" s="818"/>
      <c r="Z410" s="818"/>
    </row>
    <row r="411" spans="1:26" ht="15">
      <c r="A411" s="537"/>
      <c r="B411" s="669"/>
      <c r="C411" s="537"/>
      <c r="D411" s="848" t="str">
        <f t="shared" si="39"/>
        <v>Caisse-01/1900</v>
      </c>
      <c r="E411" s="687"/>
      <c r="F411" s="680"/>
      <c r="G411" s="540"/>
      <c r="H411" s="930"/>
      <c r="I411" s="930"/>
      <c r="J411" s="930">
        <f t="shared" si="40"/>
        <v>0</v>
      </c>
      <c r="K411" s="930">
        <f t="shared" si="37"/>
        <v>0</v>
      </c>
      <c r="L411" s="705">
        <f t="shared" si="38"/>
        <v>0</v>
      </c>
      <c r="M411" s="537"/>
      <c r="N411" s="706">
        <f>+IF(A411="",0,IF(A411=Table!$A$5,L411,(IF(A411=Table!$A$3,0,IF(A411=Table!$A$4,L411,0)))))</f>
        <v>0</v>
      </c>
      <c r="O411" s="672"/>
      <c r="P411" s="707">
        <f>-IF(A411=Table!$A$5,I411,0)+IF(A411=Table!$A$5,H411,0)</f>
        <v>0</v>
      </c>
      <c r="Q411" s="539" t="str">
        <f t="shared" si="36"/>
        <v>01/1900</v>
      </c>
      <c r="R411" s="475">
        <f t="shared" si="41"/>
        <v>1</v>
      </c>
      <c r="S411" s="691"/>
      <c r="T411" s="691"/>
      <c r="U411" s="691"/>
      <c r="V411" s="691"/>
      <c r="W411" s="818"/>
      <c r="X411" s="818"/>
      <c r="Y411" s="818"/>
      <c r="Z411" s="818"/>
    </row>
    <row r="412" spans="1:26" ht="15">
      <c r="A412" s="537"/>
      <c r="B412" s="669"/>
      <c r="C412" s="537"/>
      <c r="D412" s="848" t="str">
        <f t="shared" si="39"/>
        <v>Caisse-01/1900</v>
      </c>
      <c r="E412" s="687"/>
      <c r="F412" s="680"/>
      <c r="G412" s="540"/>
      <c r="H412" s="930"/>
      <c r="I412" s="930"/>
      <c r="J412" s="930">
        <f t="shared" si="40"/>
        <v>0</v>
      </c>
      <c r="K412" s="930">
        <f t="shared" si="37"/>
        <v>0</v>
      </c>
      <c r="L412" s="705">
        <f t="shared" si="38"/>
        <v>0</v>
      </c>
      <c r="M412" s="537"/>
      <c r="N412" s="706">
        <f>+IF(A412="",0,IF(A412=Table!$A$5,L412,(IF(A412=Table!$A$3,0,IF(A412=Table!$A$4,L412,0)))))</f>
        <v>0</v>
      </c>
      <c r="O412" s="672"/>
      <c r="P412" s="707">
        <f>-IF(A412=Table!$A$5,I412,0)+IF(A412=Table!$A$5,H412,0)</f>
        <v>0</v>
      </c>
      <c r="Q412" s="539" t="str">
        <f t="shared" si="36"/>
        <v>01/1900</v>
      </c>
      <c r="R412" s="475">
        <f t="shared" si="41"/>
        <v>1</v>
      </c>
      <c r="S412" s="691"/>
      <c r="T412" s="691"/>
      <c r="U412" s="691"/>
      <c r="V412" s="691"/>
      <c r="W412" s="818"/>
      <c r="X412" s="818"/>
      <c r="Y412" s="818"/>
      <c r="Z412" s="818"/>
    </row>
    <row r="413" spans="1:26" ht="15">
      <c r="A413" s="537"/>
      <c r="B413" s="669"/>
      <c r="C413" s="537"/>
      <c r="D413" s="848" t="str">
        <f t="shared" si="39"/>
        <v>Caisse-01/1900</v>
      </c>
      <c r="E413" s="687"/>
      <c r="F413" s="680"/>
      <c r="G413" s="540"/>
      <c r="H413" s="930"/>
      <c r="I413" s="930"/>
      <c r="J413" s="930">
        <f t="shared" si="40"/>
        <v>0</v>
      </c>
      <c r="K413" s="930">
        <f t="shared" si="37"/>
        <v>0</v>
      </c>
      <c r="L413" s="705">
        <f t="shared" si="38"/>
        <v>0</v>
      </c>
      <c r="M413" s="537"/>
      <c r="N413" s="706">
        <f>+IF(A413="",0,IF(A413=Table!$A$5,L413,(IF(A413=Table!$A$3,0,IF(A413=Table!$A$4,L413,0)))))</f>
        <v>0</v>
      </c>
      <c r="O413" s="672"/>
      <c r="P413" s="707">
        <f>-IF(A413=Table!$A$5,I413,0)+IF(A413=Table!$A$5,H413,0)</f>
        <v>0</v>
      </c>
      <c r="Q413" s="539" t="str">
        <f t="shared" si="36"/>
        <v>01/1900</v>
      </c>
      <c r="R413" s="475">
        <f t="shared" si="41"/>
        <v>1</v>
      </c>
      <c r="S413" s="691"/>
      <c r="T413" s="691"/>
      <c r="U413" s="691"/>
      <c r="V413" s="691"/>
      <c r="W413" s="818"/>
      <c r="X413" s="818"/>
      <c r="Y413" s="818"/>
      <c r="Z413" s="818"/>
    </row>
    <row r="414" spans="1:26" ht="15">
      <c r="A414" s="537"/>
      <c r="B414" s="669"/>
      <c r="C414" s="537"/>
      <c r="D414" s="848" t="str">
        <f t="shared" si="39"/>
        <v>Caisse-01/1900</v>
      </c>
      <c r="E414" s="687"/>
      <c r="F414" s="680"/>
      <c r="G414" s="540"/>
      <c r="H414" s="930"/>
      <c r="I414" s="930"/>
      <c r="J414" s="930">
        <f t="shared" si="40"/>
        <v>0</v>
      </c>
      <c r="K414" s="930">
        <f t="shared" si="37"/>
        <v>0</v>
      </c>
      <c r="L414" s="705">
        <f t="shared" si="38"/>
        <v>0</v>
      </c>
      <c r="M414" s="537"/>
      <c r="N414" s="706">
        <f>+IF(A414="",0,IF(A414=Table!$A$5,L414,(IF(A414=Table!$A$3,0,IF(A414=Table!$A$4,L414,0)))))</f>
        <v>0</v>
      </c>
      <c r="O414" s="672"/>
      <c r="P414" s="707">
        <f>-IF(A414=Table!$A$5,I414,0)+IF(A414=Table!$A$5,H414,0)</f>
        <v>0</v>
      </c>
      <c r="Q414" s="539" t="str">
        <f t="shared" si="36"/>
        <v>01/1900</v>
      </c>
      <c r="R414" s="475">
        <f t="shared" si="41"/>
        <v>1</v>
      </c>
      <c r="S414" s="691"/>
      <c r="T414" s="691"/>
      <c r="U414" s="691"/>
      <c r="V414" s="691"/>
      <c r="W414" s="818"/>
      <c r="X414" s="818"/>
      <c r="Y414" s="818"/>
      <c r="Z414" s="818"/>
    </row>
    <row r="415" spans="1:26" ht="15">
      <c r="A415" s="537"/>
      <c r="B415" s="669"/>
      <c r="C415" s="537"/>
      <c r="D415" s="848" t="str">
        <f t="shared" si="39"/>
        <v>Caisse-01/1900</v>
      </c>
      <c r="E415" s="687"/>
      <c r="F415" s="680"/>
      <c r="G415" s="540"/>
      <c r="H415" s="930"/>
      <c r="I415" s="930"/>
      <c r="J415" s="930">
        <f t="shared" si="40"/>
        <v>0</v>
      </c>
      <c r="K415" s="930">
        <f t="shared" si="37"/>
        <v>0</v>
      </c>
      <c r="L415" s="705">
        <f t="shared" si="38"/>
        <v>0</v>
      </c>
      <c r="M415" s="537"/>
      <c r="N415" s="706">
        <f>+IF(A415="",0,IF(A415=Table!$A$5,L415,(IF(A415=Table!$A$3,0,IF(A415=Table!$A$4,L415,0)))))</f>
        <v>0</v>
      </c>
      <c r="O415" s="672"/>
      <c r="P415" s="707">
        <f>-IF(A415=Table!$A$5,I415,0)+IF(A415=Table!$A$5,H415,0)</f>
        <v>0</v>
      </c>
      <c r="Q415" s="539" t="str">
        <f t="shared" si="36"/>
        <v>01/1900</v>
      </c>
      <c r="R415" s="475">
        <f t="shared" si="41"/>
        <v>1</v>
      </c>
      <c r="S415" s="691"/>
      <c r="T415" s="691"/>
      <c r="U415" s="691"/>
      <c r="V415" s="691"/>
      <c r="W415" s="818"/>
      <c r="X415" s="818"/>
      <c r="Y415" s="818"/>
      <c r="Z415" s="818"/>
    </row>
    <row r="416" spans="1:26" ht="15">
      <c r="A416" s="537"/>
      <c r="B416" s="669"/>
      <c r="C416" s="537"/>
      <c r="D416" s="848" t="str">
        <f t="shared" si="39"/>
        <v>Caisse-01/1900</v>
      </c>
      <c r="E416" s="687"/>
      <c r="F416" s="680"/>
      <c r="G416" s="540"/>
      <c r="H416" s="930"/>
      <c r="I416" s="930"/>
      <c r="J416" s="930">
        <f t="shared" si="40"/>
        <v>0</v>
      </c>
      <c r="K416" s="930">
        <f t="shared" si="37"/>
        <v>0</v>
      </c>
      <c r="L416" s="705">
        <f t="shared" si="38"/>
        <v>0</v>
      </c>
      <c r="M416" s="537"/>
      <c r="N416" s="706">
        <f>+IF(A416="",0,IF(A416=Table!$A$5,L416,(IF(A416=Table!$A$3,0,IF(A416=Table!$A$4,L416,0)))))</f>
        <v>0</v>
      </c>
      <c r="O416" s="672"/>
      <c r="P416" s="707">
        <f>-IF(A416=Table!$A$5,I416,0)+IF(A416=Table!$A$5,H416,0)</f>
        <v>0</v>
      </c>
      <c r="Q416" s="539" t="str">
        <f t="shared" si="36"/>
        <v>01/1900</v>
      </c>
      <c r="R416" s="475">
        <f t="shared" si="41"/>
        <v>1</v>
      </c>
      <c r="S416" s="691"/>
      <c r="T416" s="691"/>
      <c r="U416" s="691"/>
      <c r="V416" s="691"/>
      <c r="W416" s="818"/>
      <c r="X416" s="818"/>
      <c r="Y416" s="818"/>
      <c r="Z416" s="818"/>
    </row>
    <row r="417" spans="1:26" ht="15">
      <c r="A417" s="537"/>
      <c r="B417" s="669"/>
      <c r="C417" s="537"/>
      <c r="D417" s="848" t="str">
        <f t="shared" si="39"/>
        <v>Caisse-01/1900</v>
      </c>
      <c r="E417" s="687"/>
      <c r="F417" s="680"/>
      <c r="G417" s="540"/>
      <c r="H417" s="930"/>
      <c r="I417" s="930"/>
      <c r="J417" s="930">
        <f t="shared" si="40"/>
        <v>0</v>
      </c>
      <c r="K417" s="930">
        <f t="shared" si="37"/>
        <v>0</v>
      </c>
      <c r="L417" s="705">
        <f t="shared" si="38"/>
        <v>0</v>
      </c>
      <c r="M417" s="537"/>
      <c r="N417" s="706">
        <f>+IF(A417="",0,IF(A417=Table!$A$5,L417,(IF(A417=Table!$A$3,0,IF(A417=Table!$A$4,L417,0)))))</f>
        <v>0</v>
      </c>
      <c r="O417" s="672"/>
      <c r="P417" s="707">
        <f>-IF(A417=Table!$A$5,I417,0)+IF(A417=Table!$A$5,H417,0)</f>
        <v>0</v>
      </c>
      <c r="Q417" s="539" t="str">
        <f t="shared" si="36"/>
        <v>01/1900</v>
      </c>
      <c r="R417" s="475">
        <f t="shared" si="41"/>
        <v>1</v>
      </c>
      <c r="S417" s="691"/>
      <c r="T417" s="691"/>
      <c r="U417" s="691"/>
      <c r="V417" s="691"/>
      <c r="W417" s="818"/>
      <c r="X417" s="818"/>
      <c r="Y417" s="818"/>
      <c r="Z417" s="818"/>
    </row>
    <row r="418" spans="1:26" ht="15">
      <c r="A418" s="537"/>
      <c r="B418" s="669"/>
      <c r="C418" s="537"/>
      <c r="D418" s="848" t="str">
        <f t="shared" si="39"/>
        <v>Caisse-01/1900</v>
      </c>
      <c r="E418" s="687"/>
      <c r="F418" s="680"/>
      <c r="G418" s="540"/>
      <c r="H418" s="930"/>
      <c r="I418" s="930"/>
      <c r="J418" s="930">
        <f t="shared" si="40"/>
        <v>0</v>
      </c>
      <c r="K418" s="930">
        <f t="shared" si="37"/>
        <v>0</v>
      </c>
      <c r="L418" s="705">
        <f t="shared" si="38"/>
        <v>0</v>
      </c>
      <c r="M418" s="537"/>
      <c r="N418" s="706">
        <f>+IF(A418="",0,IF(A418=Table!$A$5,L418,(IF(A418=Table!$A$3,0,IF(A418=Table!$A$4,L418,0)))))</f>
        <v>0</v>
      </c>
      <c r="O418" s="672"/>
      <c r="P418" s="707">
        <f>-IF(A418=Table!$A$5,I418,0)+IF(A418=Table!$A$5,H418,0)</f>
        <v>0</v>
      </c>
      <c r="Q418" s="539" t="str">
        <f t="shared" si="36"/>
        <v>01/1900</v>
      </c>
      <c r="R418" s="475">
        <f t="shared" si="41"/>
        <v>1</v>
      </c>
      <c r="S418" s="691"/>
      <c r="T418" s="691"/>
      <c r="U418" s="691"/>
      <c r="V418" s="691"/>
      <c r="W418" s="818"/>
      <c r="X418" s="818"/>
      <c r="Y418" s="818"/>
      <c r="Z418" s="818"/>
    </row>
    <row r="419" spans="1:26" ht="15">
      <c r="A419" s="537"/>
      <c r="B419" s="669"/>
      <c r="C419" s="537"/>
      <c r="D419" s="848" t="str">
        <f t="shared" si="39"/>
        <v>Caisse-01/1900</v>
      </c>
      <c r="E419" s="687"/>
      <c r="F419" s="673"/>
      <c r="G419" s="540"/>
      <c r="H419" s="930"/>
      <c r="I419" s="933"/>
      <c r="J419" s="930">
        <f t="shared" si="40"/>
        <v>0</v>
      </c>
      <c r="K419" s="930">
        <f t="shared" si="37"/>
        <v>0</v>
      </c>
      <c r="L419" s="705">
        <f t="shared" si="38"/>
        <v>0</v>
      </c>
      <c r="M419" s="537"/>
      <c r="N419" s="706">
        <f>+IF(A419="",0,IF(A419=Table!$A$5,L419,(IF(A419=Table!$A$3,0,IF(A419=Table!$A$4,L419,0)))))</f>
        <v>0</v>
      </c>
      <c r="O419" s="672"/>
      <c r="P419" s="707">
        <f>-IF(A419=Table!$A$5,I419,0)+IF(A419=Table!$A$5,H419,0)</f>
        <v>0</v>
      </c>
      <c r="Q419" s="539" t="str">
        <f t="shared" si="36"/>
        <v>01/1900</v>
      </c>
      <c r="R419" s="475">
        <f t="shared" si="41"/>
        <v>1</v>
      </c>
      <c r="S419" s="691"/>
      <c r="T419" s="691"/>
      <c r="U419" s="691"/>
      <c r="V419" s="691"/>
      <c r="W419" s="818"/>
      <c r="X419" s="818"/>
      <c r="Y419" s="818"/>
      <c r="Z419" s="818"/>
    </row>
    <row r="420" spans="1:26" ht="15">
      <c r="A420" s="537"/>
      <c r="B420" s="669"/>
      <c r="C420" s="537"/>
      <c r="D420" s="848" t="str">
        <f t="shared" si="39"/>
        <v>Caisse-01/1900</v>
      </c>
      <c r="E420" s="675"/>
      <c r="F420" s="673"/>
      <c r="G420" s="540"/>
      <c r="H420" s="933"/>
      <c r="I420" s="930"/>
      <c r="J420" s="930">
        <f t="shared" si="40"/>
        <v>0</v>
      </c>
      <c r="K420" s="930">
        <f t="shared" si="37"/>
        <v>0</v>
      </c>
      <c r="L420" s="705">
        <f t="shared" si="38"/>
        <v>0</v>
      </c>
      <c r="M420" s="537"/>
      <c r="N420" s="706">
        <f>+IF(A420="",0,IF(A420=Table!$A$5,L420,(IF(A420=Table!$A$3,0,IF(A420=Table!$A$4,L420,0)))))</f>
        <v>0</v>
      </c>
      <c r="O420" s="672"/>
      <c r="P420" s="707">
        <f>-IF(A420=Table!$A$5,I420,0)+IF(A420=Table!$A$5,H420,0)</f>
        <v>0</v>
      </c>
      <c r="Q420" s="539" t="str">
        <f t="shared" si="36"/>
        <v>01/1900</v>
      </c>
      <c r="R420" s="475">
        <f t="shared" si="41"/>
        <v>1</v>
      </c>
      <c r="S420" s="691"/>
      <c r="T420" s="691"/>
      <c r="U420" s="691"/>
      <c r="V420" s="691"/>
      <c r="W420" s="818"/>
      <c r="X420" s="818"/>
      <c r="Y420" s="818"/>
      <c r="Z420" s="818"/>
    </row>
    <row r="421" spans="1:26" ht="15">
      <c r="A421" s="537"/>
      <c r="B421" s="669"/>
      <c r="C421" s="537"/>
      <c r="D421" s="848" t="str">
        <f t="shared" si="39"/>
        <v>Caisse-01/1900</v>
      </c>
      <c r="E421" s="687"/>
      <c r="F421" s="680"/>
      <c r="G421" s="540"/>
      <c r="H421" s="930"/>
      <c r="I421" s="930"/>
      <c r="J421" s="930">
        <f t="shared" si="40"/>
        <v>0</v>
      </c>
      <c r="K421" s="930">
        <f t="shared" si="37"/>
        <v>0</v>
      </c>
      <c r="L421" s="705">
        <f t="shared" si="38"/>
        <v>0</v>
      </c>
      <c r="M421" s="537"/>
      <c r="N421" s="706">
        <f>+IF(A421="",0,IF(A421=Table!$A$5,L421,(IF(A421=Table!$A$3,0,IF(A421=Table!$A$4,L421,0)))))</f>
        <v>0</v>
      </c>
      <c r="O421" s="672"/>
      <c r="P421" s="707">
        <f>-IF(A421=Table!$A$5,I421,0)+IF(A421=Table!$A$5,H421,0)</f>
        <v>0</v>
      </c>
      <c r="Q421" s="539" t="str">
        <f t="shared" si="36"/>
        <v>01/1900</v>
      </c>
      <c r="R421" s="475">
        <f t="shared" si="41"/>
        <v>1</v>
      </c>
      <c r="S421" s="691"/>
      <c r="T421" s="691"/>
      <c r="U421" s="691"/>
      <c r="V421" s="691"/>
      <c r="W421" s="818"/>
      <c r="X421" s="818"/>
      <c r="Y421" s="818"/>
      <c r="Z421" s="818"/>
    </row>
    <row r="422" spans="1:26" ht="15">
      <c r="A422" s="537"/>
      <c r="B422" s="669"/>
      <c r="C422" s="537"/>
      <c r="D422" s="848" t="str">
        <f t="shared" si="39"/>
        <v>Caisse-01/1900</v>
      </c>
      <c r="E422" s="687"/>
      <c r="F422" s="680"/>
      <c r="G422" s="540"/>
      <c r="H422" s="930"/>
      <c r="I422" s="930"/>
      <c r="J422" s="930">
        <f t="shared" si="40"/>
        <v>0</v>
      </c>
      <c r="K422" s="930">
        <f t="shared" si="37"/>
        <v>0</v>
      </c>
      <c r="L422" s="705">
        <f t="shared" si="38"/>
        <v>0</v>
      </c>
      <c r="M422" s="537"/>
      <c r="N422" s="706">
        <f>+IF(A422="",0,IF(A422=Table!$A$5,L422,(IF(A422=Table!$A$3,0,IF(A422=Table!$A$4,L422,0)))))</f>
        <v>0</v>
      </c>
      <c r="O422" s="672"/>
      <c r="P422" s="707">
        <f>-IF(A422=Table!$A$5,I422,0)+IF(A422=Table!$A$5,H422,0)</f>
        <v>0</v>
      </c>
      <c r="Q422" s="539" t="str">
        <f t="shared" si="36"/>
        <v>01/1900</v>
      </c>
      <c r="R422" s="475">
        <f t="shared" si="41"/>
        <v>1</v>
      </c>
      <c r="S422" s="691"/>
      <c r="T422" s="691"/>
      <c r="U422" s="691"/>
      <c r="V422" s="691"/>
      <c r="W422" s="818"/>
      <c r="X422" s="818"/>
      <c r="Y422" s="818"/>
      <c r="Z422" s="818"/>
    </row>
    <row r="423" spans="1:26" ht="15">
      <c r="A423" s="537"/>
      <c r="B423" s="669"/>
      <c r="C423" s="537"/>
      <c r="D423" s="848" t="str">
        <f t="shared" si="39"/>
        <v>Caisse-01/1900</v>
      </c>
      <c r="E423" s="687"/>
      <c r="F423" s="682"/>
      <c r="G423" s="540"/>
      <c r="H423" s="930"/>
      <c r="I423" s="933"/>
      <c r="J423" s="930">
        <f t="shared" si="40"/>
        <v>0</v>
      </c>
      <c r="K423" s="930">
        <f t="shared" si="37"/>
        <v>0</v>
      </c>
      <c r="L423" s="705">
        <f t="shared" si="38"/>
        <v>0</v>
      </c>
      <c r="M423" s="537"/>
      <c r="N423" s="706">
        <f>+IF(A423="",0,IF(A423=Table!$A$5,L423,(IF(A423=Table!$A$3,0,IF(A423=Table!$A$4,L423,0)))))</f>
        <v>0</v>
      </c>
      <c r="O423" s="672"/>
      <c r="P423" s="707">
        <f>-IF(A423=Table!$A$5,I423,0)+IF(A423=Table!$A$5,H423,0)</f>
        <v>0</v>
      </c>
      <c r="Q423" s="539" t="str">
        <f t="shared" si="36"/>
        <v>01/1900</v>
      </c>
      <c r="R423" s="475">
        <f t="shared" si="41"/>
        <v>1</v>
      </c>
      <c r="S423" s="691"/>
      <c r="T423" s="691"/>
      <c r="U423" s="691"/>
      <c r="V423" s="691"/>
      <c r="W423" s="818"/>
      <c r="X423" s="818"/>
      <c r="Y423" s="818"/>
      <c r="Z423" s="818"/>
    </row>
    <row r="424" spans="1:26" ht="15">
      <c r="A424" s="537"/>
      <c r="B424" s="669"/>
      <c r="C424" s="537"/>
      <c r="D424" s="848" t="str">
        <f t="shared" si="39"/>
        <v>Caisse-01/1900</v>
      </c>
      <c r="E424" s="678"/>
      <c r="F424" s="682"/>
      <c r="G424" s="540"/>
      <c r="H424" s="933"/>
      <c r="I424" s="930"/>
      <c r="J424" s="930">
        <f t="shared" si="40"/>
        <v>0</v>
      </c>
      <c r="K424" s="930">
        <f t="shared" si="37"/>
        <v>0</v>
      </c>
      <c r="L424" s="705">
        <f t="shared" si="38"/>
        <v>0</v>
      </c>
      <c r="M424" s="537"/>
      <c r="N424" s="706">
        <f>+IF(A424="",0,IF(A424=Table!$A$5,L424,(IF(A424=Table!$A$3,0,IF(A424=Table!$A$4,L424,0)))))</f>
        <v>0</v>
      </c>
      <c r="O424" s="672"/>
      <c r="P424" s="707">
        <f>-IF(A424=Table!$A$5,I424,0)+IF(A424=Table!$A$5,H424,0)</f>
        <v>0</v>
      </c>
      <c r="Q424" s="539" t="str">
        <f t="shared" si="36"/>
        <v>01/1900</v>
      </c>
      <c r="R424" s="475">
        <f t="shared" si="41"/>
        <v>1</v>
      </c>
      <c r="S424" s="691"/>
      <c r="T424" s="691"/>
      <c r="U424" s="691"/>
      <c r="V424" s="691"/>
      <c r="W424" s="818"/>
      <c r="X424" s="818"/>
      <c r="Y424" s="818"/>
      <c r="Z424" s="818"/>
    </row>
    <row r="425" spans="1:26" ht="15">
      <c r="A425" s="537"/>
      <c r="B425" s="669"/>
      <c r="C425" s="537"/>
      <c r="D425" s="848" t="str">
        <f t="shared" si="39"/>
        <v>Caisse-01/1900</v>
      </c>
      <c r="E425" s="541"/>
      <c r="F425" s="680"/>
      <c r="G425" s="540"/>
      <c r="H425" s="930"/>
      <c r="I425" s="961"/>
      <c r="J425" s="930">
        <f t="shared" si="40"/>
        <v>0</v>
      </c>
      <c r="K425" s="930">
        <f t="shared" si="37"/>
        <v>0</v>
      </c>
      <c r="L425" s="705">
        <f t="shared" si="38"/>
        <v>0</v>
      </c>
      <c r="M425" s="537"/>
      <c r="N425" s="706">
        <f>+IF(A425="",0,IF(A425=Table!$A$5,L425,(IF(A425=Table!$A$3,0,IF(A425=Table!$A$4,L425,0)))))</f>
        <v>0</v>
      </c>
      <c r="O425" s="672"/>
      <c r="P425" s="707">
        <f>-IF(A425=Table!$A$5,I425,0)+IF(A425=Table!$A$5,H425,0)</f>
        <v>0</v>
      </c>
      <c r="Q425" s="539" t="str">
        <f t="shared" si="36"/>
        <v>01/1900</v>
      </c>
      <c r="R425" s="475">
        <f t="shared" si="41"/>
        <v>1</v>
      </c>
      <c r="S425" s="691"/>
      <c r="T425" s="691"/>
      <c r="U425" s="691"/>
      <c r="V425" s="691"/>
      <c r="W425" s="818"/>
      <c r="X425" s="818"/>
      <c r="Y425" s="818"/>
      <c r="Z425" s="818"/>
    </row>
    <row r="426" spans="1:26" ht="15">
      <c r="A426" s="537"/>
      <c r="B426" s="669"/>
      <c r="C426" s="537"/>
      <c r="D426" s="848" t="str">
        <f t="shared" si="39"/>
        <v>Caisse-01/1900</v>
      </c>
      <c r="E426" s="541"/>
      <c r="F426" s="680"/>
      <c r="G426" s="540"/>
      <c r="H426" s="930"/>
      <c r="I426" s="961"/>
      <c r="J426" s="930">
        <f t="shared" si="40"/>
        <v>0</v>
      </c>
      <c r="K426" s="930">
        <f t="shared" si="37"/>
        <v>0</v>
      </c>
      <c r="L426" s="705">
        <f t="shared" si="38"/>
        <v>0</v>
      </c>
      <c r="M426" s="537"/>
      <c r="N426" s="706">
        <f>+IF(A426="",0,IF(A426=Table!$A$5,L426,(IF(A426=Table!$A$3,0,IF(A426=Table!$A$4,L426,0)))))</f>
        <v>0</v>
      </c>
      <c r="O426" s="672"/>
      <c r="P426" s="707">
        <f>-IF(A426=Table!$A$5,I426,0)+IF(A426=Table!$A$5,H426,0)</f>
        <v>0</v>
      </c>
      <c r="Q426" s="539" t="str">
        <f t="shared" si="36"/>
        <v>01/1900</v>
      </c>
      <c r="R426" s="475">
        <f t="shared" si="41"/>
        <v>1</v>
      </c>
      <c r="S426" s="691"/>
      <c r="T426" s="691"/>
      <c r="U426" s="691"/>
      <c r="V426" s="691"/>
      <c r="W426" s="818"/>
      <c r="X426" s="818"/>
      <c r="Y426" s="818"/>
      <c r="Z426" s="818"/>
    </row>
    <row r="427" spans="1:26" ht="15">
      <c r="A427" s="537"/>
      <c r="B427" s="669"/>
      <c r="C427" s="537"/>
      <c r="D427" s="848" t="str">
        <f t="shared" si="39"/>
        <v>Caisse-01/1900</v>
      </c>
      <c r="E427" s="541"/>
      <c r="F427" s="680"/>
      <c r="G427" s="540"/>
      <c r="H427" s="930"/>
      <c r="I427" s="961"/>
      <c r="J427" s="930">
        <f t="shared" si="40"/>
        <v>0</v>
      </c>
      <c r="K427" s="930">
        <f t="shared" si="37"/>
        <v>0</v>
      </c>
      <c r="L427" s="705">
        <f t="shared" si="38"/>
        <v>0</v>
      </c>
      <c r="M427" s="537"/>
      <c r="N427" s="706">
        <f>+IF(A427="",0,IF(A427=Table!$A$5,L427,(IF(A427=Table!$A$3,0,IF(A427=Table!$A$4,L427,0)))))</f>
        <v>0</v>
      </c>
      <c r="O427" s="672"/>
      <c r="P427" s="707">
        <f>-IF(A427=Table!$A$5,I427,0)+IF(A427=Table!$A$5,H427,0)</f>
        <v>0</v>
      </c>
      <c r="Q427" s="539" t="str">
        <f t="shared" si="36"/>
        <v>01/1900</v>
      </c>
      <c r="R427" s="475">
        <f t="shared" si="41"/>
        <v>1</v>
      </c>
      <c r="S427" s="691"/>
      <c r="T427" s="691"/>
      <c r="U427" s="691"/>
      <c r="V427" s="691"/>
      <c r="W427" s="818"/>
      <c r="X427" s="818"/>
      <c r="Y427" s="818"/>
      <c r="Z427" s="818"/>
    </row>
    <row r="428" spans="1:26" ht="15">
      <c r="A428" s="537"/>
      <c r="B428" s="669"/>
      <c r="C428" s="537"/>
      <c r="D428" s="848" t="str">
        <f t="shared" si="39"/>
        <v>Caisse-01/1900</v>
      </c>
      <c r="E428" s="541"/>
      <c r="F428" s="680"/>
      <c r="G428" s="540"/>
      <c r="H428" s="930"/>
      <c r="I428" s="961"/>
      <c r="J428" s="930">
        <f t="shared" si="40"/>
        <v>0</v>
      </c>
      <c r="K428" s="930">
        <f t="shared" si="37"/>
        <v>0</v>
      </c>
      <c r="L428" s="705">
        <f t="shared" si="38"/>
        <v>0</v>
      </c>
      <c r="M428" s="537"/>
      <c r="N428" s="706">
        <f>+IF(A428="",0,IF(A428=Table!$A$5,L428,(IF(A428=Table!$A$3,0,IF(A428=Table!$A$4,L428,0)))))</f>
        <v>0</v>
      </c>
      <c r="O428" s="672"/>
      <c r="P428" s="707">
        <f>-IF(A428=Table!$A$5,I428,0)+IF(A428=Table!$A$5,H428,0)</f>
        <v>0</v>
      </c>
      <c r="Q428" s="539" t="str">
        <f t="shared" si="36"/>
        <v>01/1900</v>
      </c>
      <c r="R428" s="475">
        <f t="shared" si="41"/>
        <v>1</v>
      </c>
      <c r="S428" s="691"/>
      <c r="T428" s="691"/>
      <c r="U428" s="691"/>
      <c r="V428" s="691"/>
      <c r="W428" s="818"/>
      <c r="X428" s="818"/>
      <c r="Y428" s="818"/>
      <c r="Z428" s="818"/>
    </row>
    <row r="429" spans="1:26" ht="15">
      <c r="A429" s="537"/>
      <c r="B429" s="669"/>
      <c r="C429" s="537"/>
      <c r="D429" s="848" t="str">
        <f t="shared" si="39"/>
        <v>Caisse-01/1900</v>
      </c>
      <c r="E429" s="687"/>
      <c r="F429" s="680"/>
      <c r="G429" s="540"/>
      <c r="H429" s="930"/>
      <c r="I429" s="930"/>
      <c r="J429" s="930">
        <f t="shared" si="40"/>
        <v>0</v>
      </c>
      <c r="K429" s="930">
        <f t="shared" si="37"/>
        <v>0</v>
      </c>
      <c r="L429" s="705">
        <f t="shared" si="38"/>
        <v>0</v>
      </c>
      <c r="M429" s="537"/>
      <c r="N429" s="706">
        <f>+IF(A429="",0,IF(A429=Table!$A$5,L429,(IF(A429=Table!$A$3,0,IF(A429=Table!$A$4,L429,0)))))</f>
        <v>0</v>
      </c>
      <c r="O429" s="672"/>
      <c r="P429" s="707">
        <f>-IF(A429=Table!$A$5,I429,0)+IF(A429=Table!$A$5,H429,0)</f>
        <v>0</v>
      </c>
      <c r="Q429" s="539" t="str">
        <f t="shared" si="36"/>
        <v>01/1900</v>
      </c>
      <c r="R429" s="475">
        <f t="shared" si="41"/>
        <v>1</v>
      </c>
      <c r="S429" s="691"/>
      <c r="T429" s="691"/>
      <c r="U429" s="691"/>
      <c r="V429" s="691"/>
      <c r="W429" s="818"/>
      <c r="X429" s="818"/>
      <c r="Y429" s="818"/>
      <c r="Z429" s="818"/>
    </row>
    <row r="430" spans="1:26" ht="15">
      <c r="A430" s="537"/>
      <c r="B430" s="669"/>
      <c r="C430" s="537"/>
      <c r="D430" s="848" t="str">
        <f t="shared" si="39"/>
        <v>Caisse-01/1900</v>
      </c>
      <c r="E430" s="687"/>
      <c r="F430" s="680"/>
      <c r="G430" s="540"/>
      <c r="H430" s="930"/>
      <c r="I430" s="930"/>
      <c r="J430" s="930">
        <f t="shared" si="40"/>
        <v>0</v>
      </c>
      <c r="K430" s="930">
        <f t="shared" si="37"/>
        <v>0</v>
      </c>
      <c r="L430" s="705">
        <f t="shared" si="38"/>
        <v>0</v>
      </c>
      <c r="M430" s="537"/>
      <c r="N430" s="706">
        <f>+IF(A430="",0,IF(A430=Table!$A$5,L430,(IF(A430=Table!$A$3,0,IF(A430=Table!$A$4,L430,0)))))</f>
        <v>0</v>
      </c>
      <c r="O430" s="672"/>
      <c r="P430" s="707">
        <f>-IF(A430=Table!$A$5,I430,0)+IF(A430=Table!$A$5,H430,0)</f>
        <v>0</v>
      </c>
      <c r="Q430" s="539" t="str">
        <f t="shared" si="36"/>
        <v>01/1900</v>
      </c>
      <c r="R430" s="475">
        <f t="shared" si="41"/>
        <v>1</v>
      </c>
      <c r="S430" s="691"/>
      <c r="T430" s="691"/>
      <c r="U430" s="691"/>
      <c r="V430" s="691"/>
      <c r="W430" s="818"/>
      <c r="X430" s="818"/>
      <c r="Y430" s="818"/>
      <c r="Z430" s="818"/>
    </row>
    <row r="431" spans="1:26" ht="15">
      <c r="A431" s="537"/>
      <c r="B431" s="669"/>
      <c r="C431" s="537"/>
      <c r="D431" s="848" t="str">
        <f t="shared" si="39"/>
        <v>Caisse-01/1900</v>
      </c>
      <c r="E431" s="687"/>
      <c r="F431" s="680"/>
      <c r="G431" s="540"/>
      <c r="H431" s="930"/>
      <c r="I431" s="930"/>
      <c r="J431" s="930">
        <f t="shared" si="40"/>
        <v>0</v>
      </c>
      <c r="K431" s="930">
        <f t="shared" si="37"/>
        <v>0</v>
      </c>
      <c r="L431" s="705">
        <f t="shared" si="38"/>
        <v>0</v>
      </c>
      <c r="M431" s="537"/>
      <c r="N431" s="706">
        <f>+IF(A431="",0,IF(A431=Table!$A$5,L431,(IF(A431=Table!$A$3,0,IF(A431=Table!$A$4,L431,0)))))</f>
        <v>0</v>
      </c>
      <c r="O431" s="672"/>
      <c r="P431" s="707">
        <f>-IF(A431=Table!$A$5,I431,0)+IF(A431=Table!$A$5,H431,0)</f>
        <v>0</v>
      </c>
      <c r="Q431" s="539" t="str">
        <f t="shared" si="36"/>
        <v>01/1900</v>
      </c>
      <c r="R431" s="475">
        <f t="shared" si="41"/>
        <v>1</v>
      </c>
      <c r="S431" s="691"/>
      <c r="T431" s="691"/>
      <c r="U431" s="691"/>
      <c r="V431" s="691"/>
      <c r="W431" s="818"/>
      <c r="X431" s="818"/>
      <c r="Y431" s="818"/>
      <c r="Z431" s="818"/>
    </row>
    <row r="432" spans="1:26" ht="15">
      <c r="A432" s="537"/>
      <c r="B432" s="669"/>
      <c r="C432" s="537"/>
      <c r="D432" s="848" t="str">
        <f t="shared" si="39"/>
        <v>Caisse-01/1900</v>
      </c>
      <c r="E432" s="541"/>
      <c r="F432" s="680"/>
      <c r="G432" s="540"/>
      <c r="H432" s="930"/>
      <c r="I432" s="961"/>
      <c r="J432" s="930">
        <f t="shared" si="40"/>
        <v>0</v>
      </c>
      <c r="K432" s="930">
        <f t="shared" si="37"/>
        <v>0</v>
      </c>
      <c r="L432" s="705">
        <f t="shared" si="38"/>
        <v>0</v>
      </c>
      <c r="M432" s="537"/>
      <c r="N432" s="706">
        <f>+IF(A432="",0,IF(A432=Table!$A$5,L432,(IF(A432=Table!$A$3,0,IF(A432=Table!$A$4,L432,0)))))</f>
        <v>0</v>
      </c>
      <c r="O432" s="672"/>
      <c r="P432" s="707">
        <f>-IF(A432=Table!$A$5,I432,0)+IF(A432=Table!$A$5,H432,0)</f>
        <v>0</v>
      </c>
      <c r="Q432" s="539" t="str">
        <f t="shared" si="36"/>
        <v>01/1900</v>
      </c>
      <c r="R432" s="475">
        <f t="shared" si="41"/>
        <v>1</v>
      </c>
      <c r="S432" s="691"/>
      <c r="T432" s="691"/>
      <c r="U432" s="691"/>
      <c r="V432" s="691"/>
      <c r="W432" s="818"/>
      <c r="X432" s="818"/>
      <c r="Y432" s="818"/>
      <c r="Z432" s="818"/>
    </row>
    <row r="433" spans="1:26" ht="15">
      <c r="A433" s="537"/>
      <c r="B433" s="669"/>
      <c r="C433" s="537"/>
      <c r="D433" s="848" t="str">
        <f t="shared" si="39"/>
        <v>Caisse-01/1900</v>
      </c>
      <c r="E433" s="541"/>
      <c r="F433" s="680"/>
      <c r="G433" s="540"/>
      <c r="H433" s="930"/>
      <c r="I433" s="961"/>
      <c r="J433" s="930">
        <f t="shared" si="40"/>
        <v>0</v>
      </c>
      <c r="K433" s="930">
        <f t="shared" si="37"/>
        <v>0</v>
      </c>
      <c r="L433" s="705">
        <f t="shared" si="38"/>
        <v>0</v>
      </c>
      <c r="M433" s="537"/>
      <c r="N433" s="706">
        <f>+IF(A433="",0,IF(A433=Table!$A$5,L433,(IF(A433=Table!$A$3,0,IF(A433=Table!$A$4,L433,0)))))</f>
        <v>0</v>
      </c>
      <c r="O433" s="672"/>
      <c r="P433" s="707">
        <f>-IF(A433=Table!$A$5,I433,0)+IF(A433=Table!$A$5,H433,0)</f>
        <v>0</v>
      </c>
      <c r="Q433" s="539" t="str">
        <f t="shared" si="36"/>
        <v>01/1900</v>
      </c>
      <c r="R433" s="475">
        <f t="shared" si="41"/>
        <v>1</v>
      </c>
      <c r="S433" s="691"/>
      <c r="T433" s="691"/>
      <c r="U433" s="691"/>
      <c r="V433" s="691"/>
      <c r="W433" s="818"/>
      <c r="X433" s="818"/>
      <c r="Y433" s="818"/>
      <c r="Z433" s="818"/>
    </row>
    <row r="434" spans="1:26" ht="15">
      <c r="A434" s="537"/>
      <c r="B434" s="669"/>
      <c r="C434" s="537"/>
      <c r="D434" s="848" t="str">
        <f t="shared" si="39"/>
        <v>Caisse-01/1900</v>
      </c>
      <c r="E434" s="541"/>
      <c r="F434" s="680"/>
      <c r="G434" s="540"/>
      <c r="H434" s="930"/>
      <c r="I434" s="961"/>
      <c r="J434" s="930">
        <f t="shared" si="40"/>
        <v>0</v>
      </c>
      <c r="K434" s="930">
        <f t="shared" si="37"/>
        <v>0</v>
      </c>
      <c r="L434" s="705">
        <f t="shared" si="38"/>
        <v>0</v>
      </c>
      <c r="M434" s="537"/>
      <c r="N434" s="706">
        <f>+IF(A434="",0,IF(A434=Table!$A$5,L434,(IF(A434=Table!$A$3,0,IF(A434=Table!$A$4,L434,0)))))</f>
        <v>0</v>
      </c>
      <c r="O434" s="672"/>
      <c r="P434" s="707">
        <f>-IF(A434=Table!$A$5,I434,0)+IF(A434=Table!$A$5,H434,0)</f>
        <v>0</v>
      </c>
      <c r="Q434" s="539" t="str">
        <f t="shared" si="36"/>
        <v>01/1900</v>
      </c>
      <c r="R434" s="475">
        <f t="shared" si="41"/>
        <v>1</v>
      </c>
      <c r="S434" s="691"/>
      <c r="T434" s="691"/>
      <c r="U434" s="691"/>
      <c r="V434" s="691"/>
      <c r="W434" s="818"/>
      <c r="X434" s="818"/>
      <c r="Y434" s="818"/>
      <c r="Z434" s="818"/>
    </row>
    <row r="435" spans="1:26" ht="15">
      <c r="A435" s="537"/>
      <c r="B435" s="669"/>
      <c r="C435" s="537"/>
      <c r="D435" s="848" t="str">
        <f t="shared" si="39"/>
        <v>Caisse-01/1900</v>
      </c>
      <c r="E435" s="683"/>
      <c r="F435" s="680"/>
      <c r="G435" s="540"/>
      <c r="H435" s="930"/>
      <c r="I435" s="930"/>
      <c r="J435" s="930">
        <f t="shared" si="40"/>
        <v>0</v>
      </c>
      <c r="K435" s="930">
        <f t="shared" si="37"/>
        <v>0</v>
      </c>
      <c r="L435" s="705">
        <f t="shared" si="38"/>
        <v>0</v>
      </c>
      <c r="M435" s="537"/>
      <c r="N435" s="706">
        <f>+IF(A435="",0,IF(A435=Table!$A$5,L435,(IF(A435=Table!$A$3,0,IF(A435=Table!$A$4,L435,0)))))</f>
        <v>0</v>
      </c>
      <c r="O435" s="672"/>
      <c r="P435" s="707">
        <f>-IF(A435=Table!$A$5,I435,0)+IF(A435=Table!$A$5,H435,0)</f>
        <v>0</v>
      </c>
      <c r="Q435" s="539" t="str">
        <f t="shared" si="36"/>
        <v>01/1900</v>
      </c>
      <c r="R435" s="475">
        <f t="shared" si="41"/>
        <v>1</v>
      </c>
      <c r="S435" s="691"/>
      <c r="T435" s="691"/>
      <c r="U435" s="691"/>
      <c r="V435" s="691"/>
      <c r="W435" s="818"/>
      <c r="X435" s="818"/>
      <c r="Y435" s="818"/>
      <c r="Z435" s="818"/>
    </row>
    <row r="436" spans="1:26" ht="15">
      <c r="A436" s="537"/>
      <c r="B436" s="669"/>
      <c r="C436" s="537"/>
      <c r="D436" s="848" t="str">
        <f t="shared" si="39"/>
        <v>Caisse-01/1900</v>
      </c>
      <c r="E436" s="687"/>
      <c r="F436" s="680"/>
      <c r="G436" s="540"/>
      <c r="H436" s="930"/>
      <c r="I436" s="930"/>
      <c r="J436" s="930">
        <f t="shared" si="40"/>
        <v>0</v>
      </c>
      <c r="K436" s="930">
        <f t="shared" si="37"/>
        <v>0</v>
      </c>
      <c r="L436" s="705">
        <f t="shared" si="38"/>
        <v>0</v>
      </c>
      <c r="M436" s="537"/>
      <c r="N436" s="706">
        <f>+IF(A436="",0,IF(A436=Table!$A$5,L436,(IF(A436=Table!$A$3,0,IF(A436=Table!$A$4,L436,0)))))</f>
        <v>0</v>
      </c>
      <c r="O436" s="672"/>
      <c r="P436" s="707">
        <f>-IF(A436=Table!$A$5,I436,0)+IF(A436=Table!$A$5,H436,0)</f>
        <v>0</v>
      </c>
      <c r="Q436" s="539" t="str">
        <f t="shared" si="36"/>
        <v>01/1900</v>
      </c>
      <c r="R436" s="475">
        <f t="shared" si="41"/>
        <v>1</v>
      </c>
      <c r="S436" s="691"/>
      <c r="T436" s="691"/>
      <c r="U436" s="691"/>
      <c r="V436" s="691"/>
      <c r="W436" s="818"/>
      <c r="X436" s="818"/>
      <c r="Y436" s="818"/>
      <c r="Z436" s="818"/>
    </row>
    <row r="437" spans="1:26" ht="15">
      <c r="A437" s="537"/>
      <c r="B437" s="669"/>
      <c r="C437" s="537"/>
      <c r="D437" s="848" t="str">
        <f t="shared" si="39"/>
        <v>Caisse-01/1900</v>
      </c>
      <c r="E437" s="687"/>
      <c r="F437" s="680"/>
      <c r="G437" s="540"/>
      <c r="H437" s="930"/>
      <c r="I437" s="930"/>
      <c r="J437" s="930">
        <f t="shared" si="40"/>
        <v>0</v>
      </c>
      <c r="K437" s="930">
        <f t="shared" si="37"/>
        <v>0</v>
      </c>
      <c r="L437" s="705">
        <f t="shared" si="38"/>
        <v>0</v>
      </c>
      <c r="M437" s="537"/>
      <c r="N437" s="706">
        <f>+IF(A437="",0,IF(A437=Table!$A$5,L437,(IF(A437=Table!$A$3,0,IF(A437=Table!$A$4,L437,0)))))</f>
        <v>0</v>
      </c>
      <c r="O437" s="672"/>
      <c r="P437" s="707">
        <f>-IF(A437=Table!$A$5,I437,0)+IF(A437=Table!$A$5,H437,0)</f>
        <v>0</v>
      </c>
      <c r="Q437" s="539" t="str">
        <f t="shared" si="36"/>
        <v>01/1900</v>
      </c>
      <c r="R437" s="475">
        <f t="shared" si="41"/>
        <v>1</v>
      </c>
      <c r="S437" s="691"/>
      <c r="T437" s="691"/>
      <c r="U437" s="691"/>
      <c r="V437" s="691"/>
      <c r="W437" s="818"/>
      <c r="X437" s="818"/>
      <c r="Y437" s="818"/>
      <c r="Z437" s="818"/>
    </row>
    <row r="438" spans="1:26" ht="15">
      <c r="A438" s="537"/>
      <c r="B438" s="669"/>
      <c r="C438" s="537"/>
      <c r="D438" s="848" t="str">
        <f t="shared" si="39"/>
        <v>Caisse-01/1900</v>
      </c>
      <c r="E438" s="679"/>
      <c r="F438" s="680"/>
      <c r="G438" s="540"/>
      <c r="H438" s="930"/>
      <c r="I438" s="932"/>
      <c r="J438" s="930">
        <f t="shared" si="40"/>
        <v>0</v>
      </c>
      <c r="K438" s="930">
        <f t="shared" si="37"/>
        <v>0</v>
      </c>
      <c r="L438" s="705">
        <f t="shared" si="38"/>
        <v>0</v>
      </c>
      <c r="M438" s="537"/>
      <c r="N438" s="706">
        <f>+IF(A438="",0,IF(A438=Table!$A$5,L438,(IF(A438=Table!$A$3,0,IF(A438=Table!$A$4,L438,0)))))</f>
        <v>0</v>
      </c>
      <c r="O438" s="672"/>
      <c r="P438" s="707">
        <f>-IF(A438=Table!$A$5,I438,0)+IF(A438=Table!$A$5,H438,0)</f>
        <v>0</v>
      </c>
      <c r="Q438" s="539" t="str">
        <f t="shared" si="36"/>
        <v>01/1900</v>
      </c>
      <c r="R438" s="475">
        <f t="shared" si="41"/>
        <v>1</v>
      </c>
      <c r="S438" s="691"/>
      <c r="T438" s="691"/>
      <c r="U438" s="691"/>
      <c r="V438" s="691"/>
      <c r="W438" s="818"/>
      <c r="X438" s="818"/>
      <c r="Y438" s="818"/>
      <c r="Z438" s="818"/>
    </row>
    <row r="439" spans="1:26" ht="15">
      <c r="A439" s="537"/>
      <c r="B439" s="669"/>
      <c r="C439" s="537"/>
      <c r="D439" s="848" t="str">
        <f t="shared" si="39"/>
        <v>Caisse-01/1900</v>
      </c>
      <c r="E439" s="541"/>
      <c r="F439" s="680"/>
      <c r="G439" s="540"/>
      <c r="H439" s="930"/>
      <c r="I439" s="961"/>
      <c r="J439" s="930">
        <f t="shared" si="40"/>
        <v>0</v>
      </c>
      <c r="K439" s="930">
        <f t="shared" si="37"/>
        <v>0</v>
      </c>
      <c r="L439" s="705">
        <f t="shared" si="38"/>
        <v>0</v>
      </c>
      <c r="M439" s="537"/>
      <c r="N439" s="706">
        <f>+IF(A439="",0,IF(A439=Table!$A$5,L439,(IF(A439=Table!$A$3,0,IF(A439=Table!$A$4,L439,0)))))</f>
        <v>0</v>
      </c>
      <c r="O439" s="672"/>
      <c r="P439" s="707">
        <f>-IF(A439=Table!$A$5,I439,0)+IF(A439=Table!$A$5,H439,0)</f>
        <v>0</v>
      </c>
      <c r="Q439" s="539" t="str">
        <f t="shared" si="36"/>
        <v>01/1900</v>
      </c>
      <c r="R439" s="475">
        <f t="shared" si="41"/>
        <v>1</v>
      </c>
      <c r="S439" s="691"/>
      <c r="T439" s="691"/>
      <c r="U439" s="691"/>
      <c r="V439" s="691"/>
      <c r="W439" s="818"/>
      <c r="X439" s="818"/>
      <c r="Y439" s="818"/>
      <c r="Z439" s="818"/>
    </row>
    <row r="440" spans="1:26" ht="15">
      <c r="A440" s="537"/>
      <c r="B440" s="669"/>
      <c r="C440" s="537"/>
      <c r="D440" s="848" t="str">
        <f t="shared" si="39"/>
        <v>Caisse-01/1900</v>
      </c>
      <c r="E440" s="541"/>
      <c r="F440" s="680"/>
      <c r="G440" s="540"/>
      <c r="H440" s="930"/>
      <c r="I440" s="961"/>
      <c r="J440" s="930">
        <f t="shared" si="40"/>
        <v>0</v>
      </c>
      <c r="K440" s="930">
        <f t="shared" si="37"/>
        <v>0</v>
      </c>
      <c r="L440" s="705">
        <f t="shared" si="38"/>
        <v>0</v>
      </c>
      <c r="M440" s="537"/>
      <c r="N440" s="706">
        <f>+IF(A440="",0,IF(A440=Table!$A$5,L440,(IF(A440=Table!$A$3,0,IF(A440=Table!$A$4,L440,0)))))</f>
        <v>0</v>
      </c>
      <c r="O440" s="672"/>
      <c r="P440" s="707">
        <f>-IF(A440=Table!$A$5,I440,0)+IF(A440=Table!$A$5,H440,0)</f>
        <v>0</v>
      </c>
      <c r="Q440" s="539" t="str">
        <f t="shared" si="36"/>
        <v>01/1900</v>
      </c>
      <c r="R440" s="475">
        <f t="shared" si="41"/>
        <v>1</v>
      </c>
      <c r="S440" s="691"/>
      <c r="T440" s="691"/>
      <c r="U440" s="691"/>
      <c r="V440" s="691"/>
      <c r="W440" s="818"/>
      <c r="X440" s="818"/>
      <c r="Y440" s="818"/>
      <c r="Z440" s="818"/>
    </row>
    <row r="441" spans="1:26" ht="15">
      <c r="A441" s="537"/>
      <c r="B441" s="669"/>
      <c r="C441" s="537"/>
      <c r="D441" s="848" t="str">
        <f t="shared" si="39"/>
        <v>Caisse-01/1900</v>
      </c>
      <c r="E441" s="541"/>
      <c r="F441" s="680"/>
      <c r="G441" s="540"/>
      <c r="H441" s="930"/>
      <c r="I441" s="961"/>
      <c r="J441" s="930">
        <f t="shared" si="40"/>
        <v>0</v>
      </c>
      <c r="K441" s="930">
        <f t="shared" si="37"/>
        <v>0</v>
      </c>
      <c r="L441" s="705">
        <f t="shared" si="38"/>
        <v>0</v>
      </c>
      <c r="M441" s="537"/>
      <c r="N441" s="706">
        <f>+IF(A441="",0,IF(A441=Table!$A$5,L441,(IF(A441=Table!$A$3,0,IF(A441=Table!$A$4,L441,0)))))</f>
        <v>0</v>
      </c>
      <c r="O441" s="672"/>
      <c r="P441" s="707">
        <f>-IF(A441=Table!$A$5,I441,0)+IF(A441=Table!$A$5,H441,0)</f>
        <v>0</v>
      </c>
      <c r="Q441" s="539" t="str">
        <f t="shared" si="36"/>
        <v>01/1900</v>
      </c>
      <c r="R441" s="475">
        <f t="shared" si="41"/>
        <v>1</v>
      </c>
      <c r="S441" s="691"/>
      <c r="T441" s="691"/>
      <c r="U441" s="691"/>
      <c r="V441" s="691"/>
      <c r="W441" s="818"/>
      <c r="X441" s="818"/>
      <c r="Y441" s="818"/>
      <c r="Z441" s="818"/>
    </row>
    <row r="442" spans="1:26" ht="15">
      <c r="A442" s="537"/>
      <c r="B442" s="669"/>
      <c r="C442" s="537"/>
      <c r="D442" s="848" t="str">
        <f t="shared" si="39"/>
        <v>Caisse-01/1900</v>
      </c>
      <c r="E442" s="541"/>
      <c r="F442" s="680"/>
      <c r="G442" s="540"/>
      <c r="H442" s="930"/>
      <c r="I442" s="961"/>
      <c r="J442" s="930">
        <f t="shared" si="40"/>
        <v>0</v>
      </c>
      <c r="K442" s="930">
        <f t="shared" si="37"/>
        <v>0</v>
      </c>
      <c r="L442" s="705">
        <f t="shared" si="38"/>
        <v>0</v>
      </c>
      <c r="M442" s="537"/>
      <c r="N442" s="706">
        <f>+IF(A442="",0,IF(A442=Table!$A$5,L442,(IF(A442=Table!$A$3,0,IF(A442=Table!$A$4,L442,0)))))</f>
        <v>0</v>
      </c>
      <c r="O442" s="672"/>
      <c r="P442" s="707">
        <f>-IF(A442=Table!$A$5,I442,0)+IF(A442=Table!$A$5,H442,0)</f>
        <v>0</v>
      </c>
      <c r="Q442" s="539" t="str">
        <f t="shared" si="36"/>
        <v>01/1900</v>
      </c>
      <c r="R442" s="475">
        <f t="shared" si="41"/>
        <v>1</v>
      </c>
      <c r="S442" s="691"/>
      <c r="T442" s="691"/>
      <c r="U442" s="691"/>
      <c r="V442" s="691"/>
      <c r="W442" s="818"/>
      <c r="X442" s="818"/>
      <c r="Y442" s="818"/>
      <c r="Z442" s="818"/>
    </row>
    <row r="443" spans="1:26" ht="15">
      <c r="A443" s="537"/>
      <c r="B443" s="669"/>
      <c r="C443" s="537"/>
      <c r="D443" s="848" t="str">
        <f t="shared" si="39"/>
        <v>Caisse-01/1900</v>
      </c>
      <c r="E443" s="541"/>
      <c r="F443" s="680"/>
      <c r="G443" s="540"/>
      <c r="H443" s="930"/>
      <c r="I443" s="961"/>
      <c r="J443" s="930">
        <f t="shared" si="40"/>
        <v>0</v>
      </c>
      <c r="K443" s="930">
        <f t="shared" si="37"/>
        <v>0</v>
      </c>
      <c r="L443" s="705">
        <f t="shared" si="38"/>
        <v>0</v>
      </c>
      <c r="M443" s="537"/>
      <c r="N443" s="706">
        <f>+IF(A443="",0,IF(A443=Table!$A$5,L443,(IF(A443=Table!$A$3,0,IF(A443=Table!$A$4,L443,0)))))</f>
        <v>0</v>
      </c>
      <c r="O443" s="672"/>
      <c r="P443" s="707">
        <f>-IF(A443=Table!$A$5,I443,0)+IF(A443=Table!$A$5,H443,0)</f>
        <v>0</v>
      </c>
      <c r="Q443" s="539" t="str">
        <f t="shared" si="36"/>
        <v>01/1900</v>
      </c>
      <c r="R443" s="475">
        <f t="shared" si="41"/>
        <v>1</v>
      </c>
      <c r="S443" s="691"/>
      <c r="T443" s="691"/>
      <c r="U443" s="691"/>
      <c r="V443" s="691"/>
      <c r="W443" s="818"/>
      <c r="X443" s="818"/>
      <c r="Y443" s="818"/>
      <c r="Z443" s="818"/>
    </row>
    <row r="444" spans="1:26" ht="15">
      <c r="A444" s="537"/>
      <c r="B444" s="669"/>
      <c r="C444" s="537"/>
      <c r="D444" s="848" t="str">
        <f t="shared" si="39"/>
        <v>Caisse-01/1900</v>
      </c>
      <c r="E444" s="687"/>
      <c r="F444" s="680"/>
      <c r="G444" s="540"/>
      <c r="H444" s="930"/>
      <c r="I444" s="930"/>
      <c r="J444" s="930">
        <f t="shared" si="40"/>
        <v>0</v>
      </c>
      <c r="K444" s="930">
        <f t="shared" si="37"/>
        <v>0</v>
      </c>
      <c r="L444" s="705">
        <f t="shared" si="38"/>
        <v>0</v>
      </c>
      <c r="M444" s="537"/>
      <c r="N444" s="706">
        <f>+IF(A444="",0,IF(A444=Table!$A$5,L444,(IF(A444=Table!$A$3,0,IF(A444=Table!$A$4,L444,0)))))</f>
        <v>0</v>
      </c>
      <c r="O444" s="672"/>
      <c r="P444" s="707">
        <f>-IF(A444=Table!$A$5,I444,0)+IF(A444=Table!$A$5,H444,0)</f>
        <v>0</v>
      </c>
      <c r="Q444" s="539" t="str">
        <f t="shared" si="36"/>
        <v>01/1900</v>
      </c>
      <c r="R444" s="475">
        <f t="shared" si="41"/>
        <v>1</v>
      </c>
      <c r="S444" s="691"/>
      <c r="T444" s="691"/>
      <c r="U444" s="691"/>
      <c r="V444" s="691"/>
      <c r="W444" s="818"/>
      <c r="X444" s="818"/>
      <c r="Y444" s="818"/>
      <c r="Z444" s="818"/>
    </row>
    <row r="445" spans="1:26" ht="15">
      <c r="A445" s="537"/>
      <c r="B445" s="669"/>
      <c r="C445" s="537"/>
      <c r="D445" s="848" t="str">
        <f t="shared" si="39"/>
        <v>Caisse-01/1900</v>
      </c>
      <c r="E445" s="687"/>
      <c r="F445" s="680"/>
      <c r="G445" s="540"/>
      <c r="H445" s="930"/>
      <c r="I445" s="930"/>
      <c r="J445" s="930">
        <f t="shared" si="40"/>
        <v>0</v>
      </c>
      <c r="K445" s="930">
        <f t="shared" si="37"/>
        <v>0</v>
      </c>
      <c r="L445" s="705">
        <f t="shared" si="38"/>
        <v>0</v>
      </c>
      <c r="M445" s="537"/>
      <c r="N445" s="706">
        <f>+IF(A445="",0,IF(A445=Table!$A$5,L445,(IF(A445=Table!$A$3,0,IF(A445=Table!$A$4,L445,0)))))</f>
        <v>0</v>
      </c>
      <c r="O445" s="672"/>
      <c r="P445" s="707">
        <f>-IF(A445=Table!$A$5,I445,0)+IF(A445=Table!$A$5,H445,0)</f>
        <v>0</v>
      </c>
      <c r="Q445" s="539" t="str">
        <f t="shared" si="36"/>
        <v>01/1900</v>
      </c>
      <c r="R445" s="475">
        <f t="shared" si="41"/>
        <v>1</v>
      </c>
      <c r="S445" s="691"/>
      <c r="T445" s="691"/>
      <c r="U445" s="691"/>
      <c r="V445" s="691"/>
      <c r="W445" s="818"/>
      <c r="X445" s="818"/>
      <c r="Y445" s="818"/>
      <c r="Z445" s="818"/>
    </row>
    <row r="446" spans="1:26" ht="15">
      <c r="A446" s="537"/>
      <c r="B446" s="669"/>
      <c r="C446" s="537"/>
      <c r="D446" s="848" t="str">
        <f t="shared" si="39"/>
        <v>Caisse-01/1900</v>
      </c>
      <c r="E446" s="687"/>
      <c r="F446" s="680"/>
      <c r="G446" s="540"/>
      <c r="H446" s="930"/>
      <c r="I446" s="930"/>
      <c r="J446" s="930">
        <f t="shared" si="40"/>
        <v>0</v>
      </c>
      <c r="K446" s="930">
        <f t="shared" si="37"/>
        <v>0</v>
      </c>
      <c r="L446" s="705">
        <f t="shared" si="38"/>
        <v>0</v>
      </c>
      <c r="M446" s="537"/>
      <c r="N446" s="706">
        <f>+IF(A446="",0,IF(A446=Table!$A$5,L446,(IF(A446=Table!$A$3,0,IF(A446=Table!$A$4,L446,0)))))</f>
        <v>0</v>
      </c>
      <c r="O446" s="672"/>
      <c r="P446" s="707">
        <f>-IF(A446=Table!$A$5,I446,0)+IF(A446=Table!$A$5,H446,0)</f>
        <v>0</v>
      </c>
      <c r="Q446" s="539" t="str">
        <f t="shared" si="36"/>
        <v>01/1900</v>
      </c>
      <c r="R446" s="475">
        <f t="shared" si="41"/>
        <v>1</v>
      </c>
      <c r="S446" s="691"/>
      <c r="T446" s="691"/>
      <c r="U446" s="691"/>
      <c r="V446" s="691"/>
      <c r="W446" s="818"/>
      <c r="X446" s="818"/>
      <c r="Y446" s="818"/>
      <c r="Z446" s="818"/>
    </row>
    <row r="447" spans="1:26" ht="15">
      <c r="A447" s="537"/>
      <c r="B447" s="669"/>
      <c r="C447" s="537"/>
      <c r="D447" s="848" t="str">
        <f t="shared" si="39"/>
        <v>Caisse-01/1900</v>
      </c>
      <c r="E447" s="687"/>
      <c r="F447" s="680"/>
      <c r="G447" s="540"/>
      <c r="H447" s="930"/>
      <c r="I447" s="930"/>
      <c r="J447" s="930">
        <f t="shared" si="40"/>
        <v>0</v>
      </c>
      <c r="K447" s="930">
        <f t="shared" si="37"/>
        <v>0</v>
      </c>
      <c r="L447" s="705">
        <f t="shared" si="38"/>
        <v>0</v>
      </c>
      <c r="M447" s="537"/>
      <c r="N447" s="706">
        <f>+IF(A447="",0,IF(A447=Table!$A$5,L447,(IF(A447=Table!$A$3,0,IF(A447=Table!$A$4,L447,0)))))</f>
        <v>0</v>
      </c>
      <c r="O447" s="672"/>
      <c r="P447" s="707">
        <f>-IF(A447=Table!$A$5,I447,0)+IF(A447=Table!$A$5,H447,0)</f>
        <v>0</v>
      </c>
      <c r="Q447" s="539" t="str">
        <f t="shared" si="36"/>
        <v>01/1900</v>
      </c>
      <c r="R447" s="475">
        <f t="shared" si="41"/>
        <v>1</v>
      </c>
      <c r="S447" s="691"/>
      <c r="T447" s="691"/>
      <c r="U447" s="691"/>
      <c r="V447" s="691"/>
      <c r="W447" s="818"/>
      <c r="X447" s="818"/>
      <c r="Y447" s="818"/>
      <c r="Z447" s="818"/>
    </row>
    <row r="448" spans="1:26" ht="15">
      <c r="A448" s="537"/>
      <c r="B448" s="669"/>
      <c r="C448" s="537"/>
      <c r="D448" s="848" t="str">
        <f t="shared" si="39"/>
        <v>Caisse-01/1900</v>
      </c>
      <c r="E448" s="683"/>
      <c r="F448" s="680"/>
      <c r="G448" s="540"/>
      <c r="H448" s="930"/>
      <c r="I448" s="930"/>
      <c r="J448" s="930">
        <f t="shared" si="40"/>
        <v>0</v>
      </c>
      <c r="K448" s="930">
        <f t="shared" si="37"/>
        <v>0</v>
      </c>
      <c r="L448" s="705">
        <f t="shared" si="38"/>
        <v>0</v>
      </c>
      <c r="M448" s="537"/>
      <c r="N448" s="706">
        <f>+IF(A448="",0,IF(A448=Table!$A$5,L448,(IF(A448=Table!$A$3,0,IF(A448=Table!$A$4,L448,0)))))</f>
        <v>0</v>
      </c>
      <c r="O448" s="672"/>
      <c r="P448" s="707">
        <f>-IF(A448=Table!$A$5,I448,0)+IF(A448=Table!$A$5,H448,0)</f>
        <v>0</v>
      </c>
      <c r="Q448" s="539" t="str">
        <f t="shared" si="36"/>
        <v>01/1900</v>
      </c>
      <c r="R448" s="475">
        <f t="shared" si="41"/>
        <v>1</v>
      </c>
      <c r="S448" s="691"/>
      <c r="T448" s="691"/>
      <c r="U448" s="691"/>
      <c r="V448" s="691"/>
      <c r="W448" s="818"/>
      <c r="X448" s="818"/>
      <c r="Y448" s="818"/>
      <c r="Z448" s="818"/>
    </row>
    <row r="449" spans="1:26" ht="15">
      <c r="A449" s="537"/>
      <c r="B449" s="669"/>
      <c r="C449" s="537"/>
      <c r="D449" s="848" t="str">
        <f t="shared" si="39"/>
        <v>Caisse-01/1900</v>
      </c>
      <c r="E449" s="687"/>
      <c r="F449" s="680"/>
      <c r="G449" s="540"/>
      <c r="H449" s="930"/>
      <c r="I449" s="930"/>
      <c r="J449" s="930">
        <f t="shared" si="40"/>
        <v>0</v>
      </c>
      <c r="K449" s="930">
        <f t="shared" si="37"/>
        <v>0</v>
      </c>
      <c r="L449" s="705">
        <f t="shared" si="38"/>
        <v>0</v>
      </c>
      <c r="M449" s="537"/>
      <c r="N449" s="706">
        <f>+IF(A449="",0,IF(A449=Table!$A$5,L449,(IF(A449=Table!$A$3,0,IF(A449=Table!$A$4,L449,0)))))</f>
        <v>0</v>
      </c>
      <c r="O449" s="672"/>
      <c r="P449" s="707">
        <f>-IF(A449=Table!$A$5,I449,0)+IF(A449=Table!$A$5,H449,0)</f>
        <v>0</v>
      </c>
      <c r="Q449" s="539" t="str">
        <f t="shared" si="36"/>
        <v>01/1900</v>
      </c>
      <c r="R449" s="475">
        <f t="shared" si="41"/>
        <v>1</v>
      </c>
      <c r="S449" s="691"/>
      <c r="T449" s="691"/>
      <c r="U449" s="691"/>
      <c r="V449" s="691"/>
      <c r="W449" s="818"/>
      <c r="X449" s="818"/>
      <c r="Y449" s="818"/>
      <c r="Z449" s="818"/>
    </row>
    <row r="450" spans="1:26" ht="15">
      <c r="A450" s="537"/>
      <c r="B450" s="669"/>
      <c r="C450" s="537"/>
      <c r="D450" s="848" t="str">
        <f t="shared" si="39"/>
        <v>Caisse-01/1900</v>
      </c>
      <c r="E450" s="541"/>
      <c r="F450" s="680"/>
      <c r="G450" s="540"/>
      <c r="H450" s="930"/>
      <c r="I450" s="961"/>
      <c r="J450" s="930">
        <f t="shared" si="40"/>
        <v>0</v>
      </c>
      <c r="K450" s="930">
        <f t="shared" si="37"/>
        <v>0</v>
      </c>
      <c r="L450" s="705">
        <f t="shared" si="38"/>
        <v>0</v>
      </c>
      <c r="M450" s="537"/>
      <c r="N450" s="706">
        <f>+IF(A450="",0,IF(A450=Table!$A$5,L450,(IF(A450=Table!$A$3,0,IF(A450=Table!$A$4,L450,0)))))</f>
        <v>0</v>
      </c>
      <c r="O450" s="672"/>
      <c r="P450" s="707">
        <f>-IF(A450=Table!$A$5,I450,0)+IF(A450=Table!$A$5,H450,0)</f>
        <v>0</v>
      </c>
      <c r="Q450" s="539" t="str">
        <f t="shared" si="36"/>
        <v>01/1900</v>
      </c>
      <c r="R450" s="475">
        <f t="shared" si="41"/>
        <v>1</v>
      </c>
      <c r="S450" s="691"/>
      <c r="T450" s="691"/>
      <c r="U450" s="691"/>
      <c r="V450" s="691"/>
      <c r="W450" s="818"/>
      <c r="X450" s="818"/>
      <c r="Y450" s="818"/>
      <c r="Z450" s="818"/>
    </row>
    <row r="451" spans="1:26" ht="15">
      <c r="A451" s="537"/>
      <c r="B451" s="669"/>
      <c r="C451" s="537"/>
      <c r="D451" s="848" t="str">
        <f t="shared" si="39"/>
        <v>Caisse-01/1900</v>
      </c>
      <c r="E451" s="687"/>
      <c r="F451" s="680"/>
      <c r="G451" s="540"/>
      <c r="H451" s="930"/>
      <c r="I451" s="930"/>
      <c r="J451" s="930">
        <f t="shared" si="40"/>
        <v>0</v>
      </c>
      <c r="K451" s="930">
        <f t="shared" si="37"/>
        <v>0</v>
      </c>
      <c r="L451" s="705">
        <f t="shared" si="38"/>
        <v>0</v>
      </c>
      <c r="M451" s="537"/>
      <c r="N451" s="706">
        <f>+IF(A451="",0,IF(A451=Table!$A$5,L451,(IF(A451=Table!$A$3,0,IF(A451=Table!$A$4,L451,0)))))</f>
        <v>0</v>
      </c>
      <c r="O451" s="672"/>
      <c r="P451" s="707">
        <f>-IF(A451=Table!$A$5,I451,0)+IF(A451=Table!$A$5,H451,0)</f>
        <v>0</v>
      </c>
      <c r="Q451" s="539" t="str">
        <f t="shared" si="36"/>
        <v>01/1900</v>
      </c>
      <c r="R451" s="475">
        <f t="shared" si="41"/>
        <v>1</v>
      </c>
      <c r="S451" s="691"/>
      <c r="T451" s="691"/>
      <c r="U451" s="691"/>
      <c r="V451" s="691"/>
      <c r="W451" s="818"/>
      <c r="X451" s="818"/>
      <c r="Y451" s="818"/>
      <c r="Z451" s="818"/>
    </row>
    <row r="452" spans="1:26" ht="15">
      <c r="A452" s="537"/>
      <c r="B452" s="669"/>
      <c r="C452" s="537"/>
      <c r="D452" s="848" t="str">
        <f t="shared" si="39"/>
        <v>Caisse-01/1900</v>
      </c>
      <c r="E452" s="683"/>
      <c r="F452" s="680"/>
      <c r="G452" s="540"/>
      <c r="H452" s="930"/>
      <c r="I452" s="930"/>
      <c r="J452" s="930">
        <f t="shared" si="40"/>
        <v>0</v>
      </c>
      <c r="K452" s="930">
        <f t="shared" si="37"/>
        <v>0</v>
      </c>
      <c r="L452" s="705">
        <f t="shared" si="38"/>
        <v>0</v>
      </c>
      <c r="M452" s="537"/>
      <c r="N452" s="706">
        <f>+IF(A452="",0,IF(A452=Table!$A$5,L452,(IF(A452=Table!$A$3,0,IF(A452=Table!$A$4,L452,0)))))</f>
        <v>0</v>
      </c>
      <c r="O452" s="672"/>
      <c r="P452" s="707">
        <f>-IF(A452=Table!$A$5,I452,0)+IF(A452=Table!$A$5,H452,0)</f>
        <v>0</v>
      </c>
      <c r="Q452" s="539" t="str">
        <f t="shared" si="36"/>
        <v>01/1900</v>
      </c>
      <c r="R452" s="475">
        <f t="shared" si="41"/>
        <v>1</v>
      </c>
      <c r="S452" s="691"/>
      <c r="T452" s="691"/>
      <c r="U452" s="691"/>
      <c r="V452" s="691"/>
      <c r="W452" s="818"/>
      <c r="X452" s="818"/>
      <c r="Y452" s="818"/>
      <c r="Z452" s="818"/>
    </row>
    <row r="453" spans="1:26" ht="15">
      <c r="A453" s="537"/>
      <c r="B453" s="669"/>
      <c r="C453" s="537"/>
      <c r="D453" s="848" t="str">
        <f t="shared" si="39"/>
        <v>Caisse-01/1900</v>
      </c>
      <c r="E453" s="683"/>
      <c r="F453" s="680"/>
      <c r="G453" s="540"/>
      <c r="H453" s="930"/>
      <c r="I453" s="930"/>
      <c r="J453" s="930">
        <f t="shared" si="40"/>
        <v>0</v>
      </c>
      <c r="K453" s="930">
        <f t="shared" si="37"/>
        <v>0</v>
      </c>
      <c r="L453" s="705">
        <f t="shared" si="38"/>
        <v>0</v>
      </c>
      <c r="M453" s="537"/>
      <c r="N453" s="706">
        <f>+IF(A453="",0,IF(A453=Table!$A$5,L453,(IF(A453=Table!$A$3,0,IF(A453=Table!$A$4,L453,0)))))</f>
        <v>0</v>
      </c>
      <c r="O453" s="672"/>
      <c r="P453" s="707">
        <f>-IF(A453=Table!$A$5,I453,0)+IF(A453=Table!$A$5,H453,0)</f>
        <v>0</v>
      </c>
      <c r="Q453" s="539" t="str">
        <f t="shared" si="36"/>
        <v>01/1900</v>
      </c>
      <c r="R453" s="475">
        <f t="shared" si="41"/>
        <v>1</v>
      </c>
      <c r="S453" s="691"/>
      <c r="T453" s="691"/>
      <c r="U453" s="691"/>
      <c r="V453" s="691"/>
      <c r="W453" s="818"/>
      <c r="X453" s="818"/>
      <c r="Y453" s="818"/>
      <c r="Z453" s="818"/>
    </row>
    <row r="454" spans="1:26" ht="15">
      <c r="A454" s="537"/>
      <c r="B454" s="669"/>
      <c r="C454" s="537"/>
      <c r="D454" s="848" t="str">
        <f t="shared" si="39"/>
        <v>Caisse-01/1900</v>
      </c>
      <c r="E454" s="683"/>
      <c r="F454" s="680"/>
      <c r="G454" s="540"/>
      <c r="H454" s="930"/>
      <c r="I454" s="930"/>
      <c r="J454" s="930">
        <f t="shared" si="40"/>
        <v>0</v>
      </c>
      <c r="K454" s="930">
        <f t="shared" si="37"/>
        <v>0</v>
      </c>
      <c r="L454" s="705">
        <f t="shared" si="38"/>
        <v>0</v>
      </c>
      <c r="M454" s="537"/>
      <c r="N454" s="706">
        <f>+IF(A454="",0,IF(A454=Table!$A$5,L454,(IF(A454=Table!$A$3,0,IF(A454=Table!$A$4,L454,0)))))</f>
        <v>0</v>
      </c>
      <c r="O454" s="672"/>
      <c r="P454" s="707">
        <f>-IF(A454=Table!$A$5,I454,0)+IF(A454=Table!$A$5,H454,0)</f>
        <v>0</v>
      </c>
      <c r="Q454" s="539" t="str">
        <f t="shared" si="36"/>
        <v>01/1900</v>
      </c>
      <c r="R454" s="475">
        <f t="shared" si="41"/>
        <v>1</v>
      </c>
      <c r="S454" s="691"/>
      <c r="T454" s="691"/>
      <c r="U454" s="691"/>
      <c r="V454" s="691"/>
      <c r="W454" s="818"/>
      <c r="X454" s="818"/>
      <c r="Y454" s="818"/>
      <c r="Z454" s="818"/>
    </row>
    <row r="455" spans="1:26" ht="15">
      <c r="A455" s="537"/>
      <c r="B455" s="669"/>
      <c r="C455" s="537"/>
      <c r="D455" s="848" t="str">
        <f t="shared" si="39"/>
        <v>Caisse-01/1900</v>
      </c>
      <c r="E455" s="541"/>
      <c r="F455" s="680"/>
      <c r="G455" s="540"/>
      <c r="H455" s="930"/>
      <c r="I455" s="930"/>
      <c r="J455" s="930">
        <f t="shared" si="40"/>
        <v>0</v>
      </c>
      <c r="K455" s="930">
        <f t="shared" si="37"/>
        <v>0</v>
      </c>
      <c r="L455" s="705">
        <f t="shared" si="38"/>
        <v>0</v>
      </c>
      <c r="M455" s="537"/>
      <c r="N455" s="706">
        <f>+IF(A455="",0,IF(A455=Table!$A$5,L455,(IF(A455=Table!$A$3,0,IF(A455=Table!$A$4,L455,0)))))</f>
        <v>0</v>
      </c>
      <c r="O455" s="672"/>
      <c r="P455" s="707">
        <f>-IF(A455=Table!$A$5,I455,0)+IF(A455=Table!$A$5,H455,0)</f>
        <v>0</v>
      </c>
      <c r="Q455" s="539" t="str">
        <f t="shared" ref="Q455:Q518" si="42">+TEXT(B455,"mm/aaaa")</f>
        <v>01/1900</v>
      </c>
      <c r="R455" s="475">
        <f t="shared" si="41"/>
        <v>1</v>
      </c>
      <c r="S455" s="691"/>
      <c r="T455" s="691"/>
      <c r="U455" s="691"/>
      <c r="V455" s="691"/>
      <c r="W455" s="818"/>
      <c r="X455" s="818"/>
      <c r="Y455" s="818"/>
      <c r="Z455" s="818"/>
    </row>
    <row r="456" spans="1:26" ht="15">
      <c r="A456" s="537"/>
      <c r="B456" s="669"/>
      <c r="C456" s="537"/>
      <c r="D456" s="848" t="str">
        <f t="shared" si="39"/>
        <v>Caisse-01/1900</v>
      </c>
      <c r="E456" s="541"/>
      <c r="F456" s="680"/>
      <c r="G456" s="540"/>
      <c r="H456" s="930"/>
      <c r="I456" s="930"/>
      <c r="J456" s="930">
        <f t="shared" si="40"/>
        <v>0</v>
      </c>
      <c r="K456" s="930">
        <f t="shared" si="37"/>
        <v>0</v>
      </c>
      <c r="L456" s="705">
        <f t="shared" si="38"/>
        <v>0</v>
      </c>
      <c r="M456" s="537"/>
      <c r="N456" s="706">
        <f>+IF(A456="",0,IF(A456=Table!$A$5,L456,(IF(A456=Table!$A$3,0,IF(A456=Table!$A$4,L456,0)))))</f>
        <v>0</v>
      </c>
      <c r="O456" s="672"/>
      <c r="P456" s="707">
        <f>-IF(A456=Table!$A$5,I456,0)+IF(A456=Table!$A$5,H456,0)</f>
        <v>0</v>
      </c>
      <c r="Q456" s="539" t="str">
        <f t="shared" si="42"/>
        <v>01/1900</v>
      </c>
      <c r="R456" s="475">
        <f t="shared" si="41"/>
        <v>1</v>
      </c>
      <c r="S456" s="691"/>
      <c r="T456" s="691"/>
      <c r="U456" s="691"/>
      <c r="V456" s="691"/>
      <c r="W456" s="818"/>
      <c r="X456" s="818"/>
      <c r="Y456" s="818"/>
      <c r="Z456" s="818"/>
    </row>
    <row r="457" spans="1:26" ht="15">
      <c r="A457" s="537"/>
      <c r="B457" s="669"/>
      <c r="C457" s="537"/>
      <c r="D457" s="848" t="str">
        <f t="shared" si="39"/>
        <v>Caisse-01/1900</v>
      </c>
      <c r="E457" s="541"/>
      <c r="F457" s="680"/>
      <c r="G457" s="540"/>
      <c r="H457" s="930"/>
      <c r="I457" s="961"/>
      <c r="J457" s="930">
        <f t="shared" si="40"/>
        <v>0</v>
      </c>
      <c r="K457" s="930">
        <f t="shared" si="37"/>
        <v>0</v>
      </c>
      <c r="L457" s="705">
        <f t="shared" si="38"/>
        <v>0</v>
      </c>
      <c r="M457" s="537"/>
      <c r="N457" s="706">
        <f>+IF(A457="",0,IF(A457=Table!$A$5,L457,(IF(A457=Table!$A$3,0,IF(A457=Table!$A$4,L457,0)))))</f>
        <v>0</v>
      </c>
      <c r="O457" s="672"/>
      <c r="P457" s="707">
        <f>-IF(A457=Table!$A$5,I457,0)+IF(A457=Table!$A$5,H457,0)</f>
        <v>0</v>
      </c>
      <c r="Q457" s="539" t="str">
        <f t="shared" si="42"/>
        <v>01/1900</v>
      </c>
      <c r="R457" s="475">
        <f t="shared" si="41"/>
        <v>1</v>
      </c>
      <c r="S457" s="691"/>
      <c r="T457" s="691"/>
      <c r="U457" s="691"/>
      <c r="V457" s="691"/>
      <c r="W457" s="818"/>
      <c r="X457" s="818"/>
      <c r="Y457" s="818"/>
      <c r="Z457" s="818"/>
    </row>
    <row r="458" spans="1:26" ht="15">
      <c r="A458" s="537"/>
      <c r="B458" s="669"/>
      <c r="C458" s="537"/>
      <c r="D458" s="848" t="str">
        <f t="shared" si="39"/>
        <v>Caisse-01/1900</v>
      </c>
      <c r="E458" s="541"/>
      <c r="F458" s="680"/>
      <c r="G458" s="540"/>
      <c r="H458" s="930"/>
      <c r="I458" s="961"/>
      <c r="J458" s="930">
        <f t="shared" si="40"/>
        <v>0</v>
      </c>
      <c r="K458" s="930">
        <f t="shared" si="37"/>
        <v>0</v>
      </c>
      <c r="L458" s="705">
        <f t="shared" si="38"/>
        <v>0</v>
      </c>
      <c r="M458" s="537"/>
      <c r="N458" s="706">
        <f>+IF(A458="",0,IF(A458=Table!$A$5,L458,(IF(A458=Table!$A$3,0,IF(A458=Table!$A$4,L458,0)))))</f>
        <v>0</v>
      </c>
      <c r="O458" s="672"/>
      <c r="P458" s="707">
        <f>-IF(A458=Table!$A$5,I458,0)+IF(A458=Table!$A$5,H458,0)</f>
        <v>0</v>
      </c>
      <c r="Q458" s="539" t="str">
        <f t="shared" si="42"/>
        <v>01/1900</v>
      </c>
      <c r="R458" s="475">
        <f t="shared" si="41"/>
        <v>1</v>
      </c>
      <c r="S458" s="691"/>
      <c r="T458" s="691"/>
      <c r="U458" s="691"/>
      <c r="V458" s="691"/>
      <c r="W458" s="818"/>
      <c r="X458" s="818"/>
      <c r="Y458" s="818"/>
      <c r="Z458" s="818"/>
    </row>
    <row r="459" spans="1:26" ht="15">
      <c r="A459" s="537"/>
      <c r="B459" s="669"/>
      <c r="C459" s="537"/>
      <c r="D459" s="848" t="str">
        <f t="shared" si="39"/>
        <v>Caisse-01/1900</v>
      </c>
      <c r="E459" s="541"/>
      <c r="F459" s="680"/>
      <c r="G459" s="540"/>
      <c r="H459" s="930"/>
      <c r="I459" s="961"/>
      <c r="J459" s="930">
        <f t="shared" si="40"/>
        <v>0</v>
      </c>
      <c r="K459" s="930">
        <f t="shared" ref="K459:K522" si="43">+IFERROR((+INDEX($O$4:$Z$4,MATCH(Q459,$O$3:$Z$3,0))),0)</f>
        <v>0</v>
      </c>
      <c r="L459" s="705">
        <f t="shared" ref="L459:L522" si="44">IFERROR((H459/K459-I459/K459),0)</f>
        <v>0</v>
      </c>
      <c r="M459" s="537"/>
      <c r="N459" s="706">
        <f>+IF(A459="",0,IF(A459=Table!$A$5,L459,(IF(A459=Table!$A$3,0,IF(A459=Table!$A$4,L459,0)))))</f>
        <v>0</v>
      </c>
      <c r="O459" s="672"/>
      <c r="P459" s="707">
        <f>-IF(A459=Table!$A$5,I459,0)+IF(A459=Table!$A$5,H459,0)</f>
        <v>0</v>
      </c>
      <c r="Q459" s="539" t="str">
        <f t="shared" si="42"/>
        <v>01/1900</v>
      </c>
      <c r="R459" s="475">
        <f t="shared" si="41"/>
        <v>1</v>
      </c>
      <c r="S459" s="691"/>
      <c r="T459" s="691"/>
      <c r="U459" s="691"/>
      <c r="V459" s="691"/>
      <c r="W459" s="818"/>
      <c r="X459" s="818"/>
      <c r="Y459" s="818"/>
      <c r="Z459" s="818"/>
    </row>
    <row r="460" spans="1:26" ht="15">
      <c r="A460" s="537"/>
      <c r="B460" s="669"/>
      <c r="C460" s="537"/>
      <c r="D460" s="848" t="str">
        <f t="shared" ref="D460:D523" si="45">"Caisse-"&amp;Q460</f>
        <v>Caisse-01/1900</v>
      </c>
      <c r="E460" s="541"/>
      <c r="F460" s="680"/>
      <c r="G460" s="540"/>
      <c r="H460" s="930"/>
      <c r="I460" s="961"/>
      <c r="J460" s="930">
        <f t="shared" ref="J460:J523" si="46">+J459+H460-I460</f>
        <v>0</v>
      </c>
      <c r="K460" s="930">
        <f t="shared" si="43"/>
        <v>0</v>
      </c>
      <c r="L460" s="705">
        <f t="shared" si="44"/>
        <v>0</v>
      </c>
      <c r="M460" s="537"/>
      <c r="N460" s="706">
        <f>+IF(A460="",0,IF(A460=Table!$A$5,L460,(IF(A460=Table!$A$3,0,IF(A460=Table!$A$4,L460,0)))))</f>
        <v>0</v>
      </c>
      <c r="O460" s="672"/>
      <c r="P460" s="707">
        <f>-IF(A460=Table!$A$5,I460,0)+IF(A460=Table!$A$5,H460,0)</f>
        <v>0</v>
      </c>
      <c r="Q460" s="539" t="str">
        <f t="shared" si="42"/>
        <v>01/1900</v>
      </c>
      <c r="R460" s="475">
        <f t="shared" ref="R460:R523" si="47">ROUNDUP(MONTH(Q460)/3,0)</f>
        <v>1</v>
      </c>
      <c r="S460" s="691"/>
      <c r="T460" s="691"/>
      <c r="U460" s="691"/>
      <c r="V460" s="691"/>
      <c r="W460" s="818"/>
      <c r="X460" s="818"/>
      <c r="Y460" s="818"/>
      <c r="Z460" s="818"/>
    </row>
    <row r="461" spans="1:26" ht="15">
      <c r="A461" s="537"/>
      <c r="B461" s="669"/>
      <c r="C461" s="537"/>
      <c r="D461" s="848" t="str">
        <f t="shared" si="45"/>
        <v>Caisse-01/1900</v>
      </c>
      <c r="E461" s="541"/>
      <c r="F461" s="680"/>
      <c r="G461" s="540"/>
      <c r="H461" s="930"/>
      <c r="I461" s="961"/>
      <c r="J461" s="930">
        <f t="shared" si="46"/>
        <v>0</v>
      </c>
      <c r="K461" s="930">
        <f t="shared" si="43"/>
        <v>0</v>
      </c>
      <c r="L461" s="705">
        <f t="shared" si="44"/>
        <v>0</v>
      </c>
      <c r="M461" s="537"/>
      <c r="N461" s="706">
        <f>+IF(A461="",0,IF(A461=Table!$A$5,L461,(IF(A461=Table!$A$3,0,IF(A461=Table!$A$4,L461,0)))))</f>
        <v>0</v>
      </c>
      <c r="O461" s="672"/>
      <c r="P461" s="707">
        <f>-IF(A461=Table!$A$5,I461,0)+IF(A461=Table!$A$5,H461,0)</f>
        <v>0</v>
      </c>
      <c r="Q461" s="539" t="str">
        <f t="shared" si="42"/>
        <v>01/1900</v>
      </c>
      <c r="R461" s="475">
        <f t="shared" si="47"/>
        <v>1</v>
      </c>
      <c r="S461" s="691"/>
      <c r="T461" s="691"/>
      <c r="U461" s="691"/>
      <c r="V461" s="691"/>
      <c r="W461" s="818"/>
      <c r="X461" s="818"/>
      <c r="Y461" s="818"/>
      <c r="Z461" s="818"/>
    </row>
    <row r="462" spans="1:26" ht="15">
      <c r="A462" s="537"/>
      <c r="B462" s="669"/>
      <c r="C462" s="537"/>
      <c r="D462" s="848" t="str">
        <f t="shared" si="45"/>
        <v>Caisse-01/1900</v>
      </c>
      <c r="E462" s="541"/>
      <c r="F462" s="680"/>
      <c r="G462" s="540"/>
      <c r="H462" s="930"/>
      <c r="I462" s="961"/>
      <c r="J462" s="930">
        <f t="shared" si="46"/>
        <v>0</v>
      </c>
      <c r="K462" s="930">
        <f t="shared" si="43"/>
        <v>0</v>
      </c>
      <c r="L462" s="705">
        <f t="shared" si="44"/>
        <v>0</v>
      </c>
      <c r="M462" s="537"/>
      <c r="N462" s="706">
        <f>+IF(A462="",0,IF(A462=Table!$A$5,L462,(IF(A462=Table!$A$3,0,IF(A462=Table!$A$4,L462,0)))))</f>
        <v>0</v>
      </c>
      <c r="O462" s="672"/>
      <c r="P462" s="707">
        <f>-IF(A462=Table!$A$5,I462,0)+IF(A462=Table!$A$5,H462,0)</f>
        <v>0</v>
      </c>
      <c r="Q462" s="539" t="str">
        <f t="shared" si="42"/>
        <v>01/1900</v>
      </c>
      <c r="R462" s="475">
        <f t="shared" si="47"/>
        <v>1</v>
      </c>
      <c r="S462" s="691"/>
      <c r="T462" s="691"/>
      <c r="U462" s="691"/>
      <c r="V462" s="691"/>
      <c r="W462" s="818"/>
      <c r="X462" s="818"/>
      <c r="Y462" s="818"/>
      <c r="Z462" s="818"/>
    </row>
    <row r="463" spans="1:26" ht="15">
      <c r="A463" s="537"/>
      <c r="B463" s="669"/>
      <c r="C463" s="537"/>
      <c r="D463" s="848" t="str">
        <f t="shared" si="45"/>
        <v>Caisse-01/1900</v>
      </c>
      <c r="E463" s="541"/>
      <c r="F463" s="680"/>
      <c r="G463" s="540"/>
      <c r="H463" s="930"/>
      <c r="I463" s="961"/>
      <c r="J463" s="930">
        <f t="shared" si="46"/>
        <v>0</v>
      </c>
      <c r="K463" s="930">
        <f t="shared" si="43"/>
        <v>0</v>
      </c>
      <c r="L463" s="705">
        <f t="shared" si="44"/>
        <v>0</v>
      </c>
      <c r="M463" s="537"/>
      <c r="N463" s="706">
        <f>+IF(A463="",0,IF(A463=Table!$A$5,L463,(IF(A463=Table!$A$3,0,IF(A463=Table!$A$4,L463,0)))))</f>
        <v>0</v>
      </c>
      <c r="O463" s="672"/>
      <c r="P463" s="707">
        <f>-IF(A463=Table!$A$5,I463,0)+IF(A463=Table!$A$5,H463,0)</f>
        <v>0</v>
      </c>
      <c r="Q463" s="539" t="str">
        <f t="shared" si="42"/>
        <v>01/1900</v>
      </c>
      <c r="R463" s="475">
        <f t="shared" si="47"/>
        <v>1</v>
      </c>
      <c r="S463" s="691"/>
      <c r="T463" s="691"/>
      <c r="U463" s="691"/>
      <c r="V463" s="691"/>
      <c r="W463" s="818"/>
      <c r="X463" s="818"/>
      <c r="Y463" s="818"/>
      <c r="Z463" s="818"/>
    </row>
    <row r="464" spans="1:26" ht="15">
      <c r="A464" s="537"/>
      <c r="B464" s="669"/>
      <c r="C464" s="537"/>
      <c r="D464" s="848" t="str">
        <f t="shared" si="45"/>
        <v>Caisse-01/1900</v>
      </c>
      <c r="E464" s="687"/>
      <c r="F464" s="680"/>
      <c r="G464" s="540"/>
      <c r="H464" s="930"/>
      <c r="I464" s="930"/>
      <c r="J464" s="930">
        <f t="shared" si="46"/>
        <v>0</v>
      </c>
      <c r="K464" s="930">
        <f t="shared" si="43"/>
        <v>0</v>
      </c>
      <c r="L464" s="705">
        <f t="shared" si="44"/>
        <v>0</v>
      </c>
      <c r="M464" s="537"/>
      <c r="N464" s="706">
        <f>+IF(A464="",0,IF(A464=Table!$A$5,L464,(IF(A464=Table!$A$3,0,IF(A464=Table!$A$4,L464,0)))))</f>
        <v>0</v>
      </c>
      <c r="O464" s="672"/>
      <c r="P464" s="707">
        <f>-IF(A464=Table!$A$5,I464,0)+IF(A464=Table!$A$5,H464,0)</f>
        <v>0</v>
      </c>
      <c r="Q464" s="539" t="str">
        <f t="shared" si="42"/>
        <v>01/1900</v>
      </c>
      <c r="R464" s="475">
        <f t="shared" si="47"/>
        <v>1</v>
      </c>
      <c r="S464" s="691"/>
      <c r="T464" s="691"/>
      <c r="U464" s="691"/>
      <c r="V464" s="691"/>
      <c r="W464" s="818"/>
      <c r="X464" s="818"/>
      <c r="Y464" s="818"/>
      <c r="Z464" s="818"/>
    </row>
    <row r="465" spans="1:26" ht="15">
      <c r="A465" s="537"/>
      <c r="B465" s="669"/>
      <c r="C465" s="537"/>
      <c r="D465" s="848" t="str">
        <f t="shared" si="45"/>
        <v>Caisse-01/1900</v>
      </c>
      <c r="E465" s="678"/>
      <c r="F465" s="671"/>
      <c r="G465" s="540"/>
      <c r="H465" s="932"/>
      <c r="I465" s="930"/>
      <c r="J465" s="930">
        <f t="shared" si="46"/>
        <v>0</v>
      </c>
      <c r="K465" s="930">
        <f t="shared" si="43"/>
        <v>0</v>
      </c>
      <c r="L465" s="705">
        <f t="shared" si="44"/>
        <v>0</v>
      </c>
      <c r="M465" s="537"/>
      <c r="N465" s="706">
        <f>+IF(A465="",0,IF(A465=Table!$A$5,L465,(IF(A465=Table!$A$3,0,IF(A465=Table!$A$4,L465,0)))))</f>
        <v>0</v>
      </c>
      <c r="O465" s="672"/>
      <c r="P465" s="707">
        <f>-IF(A465=Table!$A$5,I465,0)+IF(A465=Table!$A$5,H465,0)</f>
        <v>0</v>
      </c>
      <c r="Q465" s="539" t="str">
        <f t="shared" si="42"/>
        <v>01/1900</v>
      </c>
      <c r="R465" s="475">
        <f t="shared" si="47"/>
        <v>1</v>
      </c>
      <c r="S465" s="691"/>
      <c r="T465" s="691"/>
      <c r="U465" s="691"/>
      <c r="V465" s="691"/>
      <c r="W465" s="818"/>
      <c r="X465" s="818"/>
      <c r="Y465" s="818"/>
      <c r="Z465" s="818"/>
    </row>
    <row r="466" spans="1:26" ht="15">
      <c r="A466" s="537"/>
      <c r="B466" s="669"/>
      <c r="C466" s="537"/>
      <c r="D466" s="848" t="str">
        <f t="shared" si="45"/>
        <v>Caisse-01/1900</v>
      </c>
      <c r="E466" s="678"/>
      <c r="F466" s="671"/>
      <c r="G466" s="540"/>
      <c r="H466" s="932"/>
      <c r="I466" s="930"/>
      <c r="J466" s="930">
        <f t="shared" si="46"/>
        <v>0</v>
      </c>
      <c r="K466" s="930">
        <f t="shared" si="43"/>
        <v>0</v>
      </c>
      <c r="L466" s="705">
        <f t="shared" si="44"/>
        <v>0</v>
      </c>
      <c r="M466" s="537"/>
      <c r="N466" s="706">
        <f>+IF(A466="",0,IF(A466=Table!$A$5,L466,(IF(A466=Table!$A$3,0,IF(A466=Table!$A$4,L466,0)))))</f>
        <v>0</v>
      </c>
      <c r="O466" s="672"/>
      <c r="P466" s="707">
        <f>-IF(A466=Table!$A$5,I466,0)+IF(A466=Table!$A$5,H466,0)</f>
        <v>0</v>
      </c>
      <c r="Q466" s="539" t="str">
        <f t="shared" si="42"/>
        <v>01/1900</v>
      </c>
      <c r="R466" s="475">
        <f t="shared" si="47"/>
        <v>1</v>
      </c>
      <c r="S466" s="691"/>
      <c r="T466" s="691"/>
      <c r="U466" s="691"/>
      <c r="V466" s="691"/>
      <c r="W466" s="818"/>
      <c r="X466" s="818"/>
      <c r="Y466" s="818"/>
      <c r="Z466" s="818"/>
    </row>
    <row r="467" spans="1:26" ht="15">
      <c r="A467" s="537"/>
      <c r="B467" s="669"/>
      <c r="C467" s="537"/>
      <c r="D467" s="848" t="str">
        <f t="shared" si="45"/>
        <v>Caisse-01/1900</v>
      </c>
      <c r="E467" s="678"/>
      <c r="F467" s="671"/>
      <c r="G467" s="540"/>
      <c r="H467" s="932"/>
      <c r="I467" s="930"/>
      <c r="J467" s="930">
        <f t="shared" si="46"/>
        <v>0</v>
      </c>
      <c r="K467" s="930">
        <f t="shared" si="43"/>
        <v>0</v>
      </c>
      <c r="L467" s="705">
        <f t="shared" si="44"/>
        <v>0</v>
      </c>
      <c r="M467" s="537"/>
      <c r="N467" s="706">
        <f>+IF(A467="",0,IF(A467=Table!$A$5,L467,(IF(A467=Table!$A$3,0,IF(A467=Table!$A$4,L467,0)))))</f>
        <v>0</v>
      </c>
      <c r="O467" s="672"/>
      <c r="P467" s="707">
        <f>-IF(A467=Table!$A$5,I467,0)+IF(A467=Table!$A$5,H467,0)</f>
        <v>0</v>
      </c>
      <c r="Q467" s="539" t="str">
        <f t="shared" si="42"/>
        <v>01/1900</v>
      </c>
      <c r="R467" s="475">
        <f t="shared" si="47"/>
        <v>1</v>
      </c>
      <c r="S467" s="691"/>
      <c r="T467" s="691"/>
      <c r="U467" s="691"/>
      <c r="V467" s="691"/>
      <c r="W467" s="818"/>
      <c r="X467" s="818"/>
      <c r="Y467" s="818"/>
      <c r="Z467" s="818"/>
    </row>
    <row r="468" spans="1:26" ht="15">
      <c r="A468" s="537"/>
      <c r="B468" s="669"/>
      <c r="C468" s="537"/>
      <c r="D468" s="848" t="str">
        <f t="shared" si="45"/>
        <v>Caisse-01/1900</v>
      </c>
      <c r="E468" s="541"/>
      <c r="F468" s="680"/>
      <c r="G468" s="540"/>
      <c r="H468" s="930"/>
      <c r="I468" s="961"/>
      <c r="J468" s="930">
        <f t="shared" si="46"/>
        <v>0</v>
      </c>
      <c r="K468" s="930">
        <f t="shared" si="43"/>
        <v>0</v>
      </c>
      <c r="L468" s="705">
        <f t="shared" si="44"/>
        <v>0</v>
      </c>
      <c r="M468" s="537"/>
      <c r="N468" s="706">
        <f>+IF(A468="",0,IF(A468=Table!$A$5,L468,(IF(A468=Table!$A$3,0,IF(A468=Table!$A$4,L468,0)))))</f>
        <v>0</v>
      </c>
      <c r="O468" s="672"/>
      <c r="P468" s="707">
        <f>-IF(A468=Table!$A$5,I468,0)+IF(A468=Table!$A$5,H468,0)</f>
        <v>0</v>
      </c>
      <c r="Q468" s="539" t="str">
        <f t="shared" si="42"/>
        <v>01/1900</v>
      </c>
      <c r="R468" s="475">
        <f t="shared" si="47"/>
        <v>1</v>
      </c>
      <c r="S468" s="691"/>
      <c r="T468" s="691"/>
      <c r="U468" s="691"/>
      <c r="V468" s="691"/>
      <c r="W468" s="818"/>
      <c r="X468" s="818"/>
      <c r="Y468" s="818"/>
      <c r="Z468" s="818"/>
    </row>
    <row r="469" spans="1:26" ht="15">
      <c r="A469" s="537"/>
      <c r="B469" s="669"/>
      <c r="C469" s="537"/>
      <c r="D469" s="848" t="str">
        <f t="shared" si="45"/>
        <v>Caisse-01/1900</v>
      </c>
      <c r="E469" s="541"/>
      <c r="F469" s="680"/>
      <c r="G469" s="540"/>
      <c r="H469" s="930"/>
      <c r="I469" s="961"/>
      <c r="J469" s="930">
        <f t="shared" si="46"/>
        <v>0</v>
      </c>
      <c r="K469" s="930">
        <f t="shared" si="43"/>
        <v>0</v>
      </c>
      <c r="L469" s="705">
        <f t="shared" si="44"/>
        <v>0</v>
      </c>
      <c r="M469" s="537"/>
      <c r="N469" s="706">
        <f>+IF(A469="",0,IF(A469=Table!$A$5,L469,(IF(A469=Table!$A$3,0,IF(A469=Table!$A$4,L469,0)))))</f>
        <v>0</v>
      </c>
      <c r="O469" s="672"/>
      <c r="P469" s="707">
        <f>-IF(A469=Table!$A$5,I469,0)+IF(A469=Table!$A$5,H469,0)</f>
        <v>0</v>
      </c>
      <c r="Q469" s="539" t="str">
        <f t="shared" si="42"/>
        <v>01/1900</v>
      </c>
      <c r="R469" s="475">
        <f t="shared" si="47"/>
        <v>1</v>
      </c>
      <c r="S469" s="691"/>
      <c r="T469" s="691"/>
      <c r="U469" s="691"/>
      <c r="V469" s="691"/>
      <c r="W469" s="818"/>
      <c r="X469" s="818"/>
      <c r="Y469" s="818"/>
      <c r="Z469" s="818"/>
    </row>
    <row r="470" spans="1:26" ht="15">
      <c r="A470" s="537"/>
      <c r="B470" s="669"/>
      <c r="C470" s="537"/>
      <c r="D470" s="848" t="str">
        <f t="shared" si="45"/>
        <v>Caisse-01/1900</v>
      </c>
      <c r="E470" s="687"/>
      <c r="F470" s="680"/>
      <c r="G470" s="540"/>
      <c r="H470" s="930"/>
      <c r="I470" s="930"/>
      <c r="J470" s="930">
        <f t="shared" si="46"/>
        <v>0</v>
      </c>
      <c r="K470" s="930">
        <f t="shared" si="43"/>
        <v>0</v>
      </c>
      <c r="L470" s="705">
        <f t="shared" si="44"/>
        <v>0</v>
      </c>
      <c r="M470" s="537"/>
      <c r="N470" s="706">
        <f>+IF(A470="",0,IF(A470=Table!$A$5,L470,(IF(A470=Table!$A$3,0,IF(A470=Table!$A$4,L470,0)))))</f>
        <v>0</v>
      </c>
      <c r="O470" s="672"/>
      <c r="P470" s="707">
        <f>-IF(A470=Table!$A$5,I470,0)+IF(A470=Table!$A$5,H470,0)</f>
        <v>0</v>
      </c>
      <c r="Q470" s="539" t="str">
        <f t="shared" si="42"/>
        <v>01/1900</v>
      </c>
      <c r="R470" s="475">
        <f t="shared" si="47"/>
        <v>1</v>
      </c>
      <c r="S470" s="691"/>
      <c r="T470" s="691"/>
      <c r="U470" s="691"/>
      <c r="V470" s="691"/>
      <c r="W470" s="818"/>
      <c r="X470" s="818"/>
      <c r="Y470" s="818"/>
      <c r="Z470" s="818"/>
    </row>
    <row r="471" spans="1:26" ht="15">
      <c r="A471" s="537"/>
      <c r="B471" s="669"/>
      <c r="C471" s="537"/>
      <c r="D471" s="848" t="str">
        <f t="shared" si="45"/>
        <v>Caisse-01/1900</v>
      </c>
      <c r="E471" s="687"/>
      <c r="F471" s="680"/>
      <c r="G471" s="540"/>
      <c r="H471" s="930"/>
      <c r="I471" s="930"/>
      <c r="J471" s="930">
        <f t="shared" si="46"/>
        <v>0</v>
      </c>
      <c r="K471" s="930">
        <f t="shared" si="43"/>
        <v>0</v>
      </c>
      <c r="L471" s="705">
        <f t="shared" si="44"/>
        <v>0</v>
      </c>
      <c r="M471" s="537"/>
      <c r="N471" s="706">
        <f>+IF(A471="",0,IF(A471=Table!$A$5,L471,(IF(A471=Table!$A$3,0,IF(A471=Table!$A$4,L471,0)))))</f>
        <v>0</v>
      </c>
      <c r="O471" s="672"/>
      <c r="P471" s="707">
        <f>-IF(A471=Table!$A$5,I471,0)+IF(A471=Table!$A$5,H471,0)</f>
        <v>0</v>
      </c>
      <c r="Q471" s="539" t="str">
        <f t="shared" si="42"/>
        <v>01/1900</v>
      </c>
      <c r="R471" s="475">
        <f t="shared" si="47"/>
        <v>1</v>
      </c>
      <c r="S471" s="691"/>
      <c r="T471" s="691"/>
      <c r="U471" s="691"/>
      <c r="V471" s="691"/>
      <c r="W471" s="818"/>
      <c r="X471" s="818"/>
      <c r="Y471" s="818"/>
      <c r="Z471" s="818"/>
    </row>
    <row r="472" spans="1:26" ht="15">
      <c r="A472" s="537"/>
      <c r="B472" s="669"/>
      <c r="C472" s="537"/>
      <c r="D472" s="848" t="str">
        <f t="shared" si="45"/>
        <v>Caisse-01/1900</v>
      </c>
      <c r="E472" s="687"/>
      <c r="F472" s="680"/>
      <c r="G472" s="540"/>
      <c r="H472" s="930"/>
      <c r="I472" s="930"/>
      <c r="J472" s="930">
        <f t="shared" si="46"/>
        <v>0</v>
      </c>
      <c r="K472" s="930">
        <f t="shared" si="43"/>
        <v>0</v>
      </c>
      <c r="L472" s="705">
        <f t="shared" si="44"/>
        <v>0</v>
      </c>
      <c r="M472" s="537"/>
      <c r="N472" s="706">
        <f>+IF(A472="",0,IF(A472=Table!$A$5,L472,(IF(A472=Table!$A$3,0,IF(A472=Table!$A$4,L472,0)))))</f>
        <v>0</v>
      </c>
      <c r="O472" s="672"/>
      <c r="P472" s="707">
        <f>-IF(A472=Table!$A$5,I472,0)+IF(A472=Table!$A$5,H472,0)</f>
        <v>0</v>
      </c>
      <c r="Q472" s="539" t="str">
        <f t="shared" si="42"/>
        <v>01/1900</v>
      </c>
      <c r="R472" s="475">
        <f t="shared" si="47"/>
        <v>1</v>
      </c>
      <c r="S472" s="691"/>
      <c r="T472" s="691"/>
      <c r="U472" s="691"/>
      <c r="V472" s="691"/>
      <c r="W472" s="818"/>
      <c r="X472" s="818"/>
      <c r="Y472" s="818"/>
      <c r="Z472" s="818"/>
    </row>
    <row r="473" spans="1:26" ht="15">
      <c r="A473" s="537"/>
      <c r="B473" s="669"/>
      <c r="C473" s="537"/>
      <c r="D473" s="848" t="str">
        <f t="shared" si="45"/>
        <v>Caisse-01/1900</v>
      </c>
      <c r="E473" s="687"/>
      <c r="F473" s="680"/>
      <c r="G473" s="540"/>
      <c r="H473" s="930"/>
      <c r="I473" s="930"/>
      <c r="J473" s="930">
        <f t="shared" si="46"/>
        <v>0</v>
      </c>
      <c r="K473" s="930">
        <f t="shared" si="43"/>
        <v>0</v>
      </c>
      <c r="L473" s="705">
        <f t="shared" si="44"/>
        <v>0</v>
      </c>
      <c r="M473" s="537"/>
      <c r="N473" s="706">
        <f>+IF(A473="",0,IF(A473=Table!$A$5,L473,(IF(A473=Table!$A$3,0,IF(A473=Table!$A$4,L473,0)))))</f>
        <v>0</v>
      </c>
      <c r="O473" s="672"/>
      <c r="P473" s="707">
        <f>-IF(A473=Table!$A$5,I473,0)+IF(A473=Table!$A$5,H473,0)</f>
        <v>0</v>
      </c>
      <c r="Q473" s="539" t="str">
        <f t="shared" si="42"/>
        <v>01/1900</v>
      </c>
      <c r="R473" s="475">
        <f t="shared" si="47"/>
        <v>1</v>
      </c>
      <c r="S473" s="691"/>
      <c r="T473" s="691"/>
      <c r="U473" s="691"/>
      <c r="V473" s="691"/>
      <c r="W473" s="818"/>
      <c r="X473" s="818"/>
      <c r="Y473" s="818"/>
      <c r="Z473" s="818"/>
    </row>
    <row r="474" spans="1:26" ht="15">
      <c r="A474" s="537"/>
      <c r="B474" s="669"/>
      <c r="C474" s="537"/>
      <c r="D474" s="848" t="str">
        <f t="shared" si="45"/>
        <v>Caisse-01/1900</v>
      </c>
      <c r="E474" s="687"/>
      <c r="F474" s="680"/>
      <c r="G474" s="540"/>
      <c r="H474" s="930"/>
      <c r="I474" s="930"/>
      <c r="J474" s="930">
        <f t="shared" si="46"/>
        <v>0</v>
      </c>
      <c r="K474" s="930">
        <f t="shared" si="43"/>
        <v>0</v>
      </c>
      <c r="L474" s="705">
        <f t="shared" si="44"/>
        <v>0</v>
      </c>
      <c r="M474" s="537"/>
      <c r="N474" s="706">
        <f>+IF(A474="",0,IF(A474=Table!$A$5,L474,(IF(A474=Table!$A$3,0,IF(A474=Table!$A$4,L474,0)))))</f>
        <v>0</v>
      </c>
      <c r="O474" s="672"/>
      <c r="P474" s="707">
        <f>-IF(A474=Table!$A$5,I474,0)+IF(A474=Table!$A$5,H474,0)</f>
        <v>0</v>
      </c>
      <c r="Q474" s="539" t="str">
        <f t="shared" si="42"/>
        <v>01/1900</v>
      </c>
      <c r="R474" s="475">
        <f t="shared" si="47"/>
        <v>1</v>
      </c>
      <c r="S474" s="691"/>
      <c r="T474" s="691"/>
      <c r="U474" s="691"/>
      <c r="V474" s="691"/>
      <c r="W474" s="818"/>
      <c r="X474" s="818"/>
      <c r="Y474" s="818"/>
      <c r="Z474" s="818"/>
    </row>
    <row r="475" spans="1:26" ht="15">
      <c r="A475" s="537"/>
      <c r="B475" s="669"/>
      <c r="C475" s="537"/>
      <c r="D475" s="848" t="str">
        <f t="shared" si="45"/>
        <v>Caisse-01/1900</v>
      </c>
      <c r="E475" s="687"/>
      <c r="F475" s="680"/>
      <c r="G475" s="540"/>
      <c r="H475" s="930"/>
      <c r="I475" s="930"/>
      <c r="J475" s="930">
        <f t="shared" si="46"/>
        <v>0</v>
      </c>
      <c r="K475" s="930">
        <f t="shared" si="43"/>
        <v>0</v>
      </c>
      <c r="L475" s="705">
        <f t="shared" si="44"/>
        <v>0</v>
      </c>
      <c r="M475" s="537"/>
      <c r="N475" s="706">
        <f>+IF(A475="",0,IF(A475=Table!$A$5,L475,(IF(A475=Table!$A$3,0,IF(A475=Table!$A$4,L475,0)))))</f>
        <v>0</v>
      </c>
      <c r="O475" s="672"/>
      <c r="P475" s="707">
        <f>-IF(A475=Table!$A$5,I475,0)+IF(A475=Table!$A$5,H475,0)</f>
        <v>0</v>
      </c>
      <c r="Q475" s="539" t="str">
        <f t="shared" si="42"/>
        <v>01/1900</v>
      </c>
      <c r="R475" s="475">
        <f t="shared" si="47"/>
        <v>1</v>
      </c>
      <c r="S475" s="691"/>
      <c r="T475" s="691"/>
      <c r="U475" s="691"/>
      <c r="V475" s="691"/>
      <c r="W475" s="818"/>
      <c r="X475" s="818"/>
      <c r="Y475" s="818"/>
      <c r="Z475" s="818"/>
    </row>
    <row r="476" spans="1:26" ht="15">
      <c r="A476" s="537"/>
      <c r="B476" s="669"/>
      <c r="C476" s="537"/>
      <c r="D476" s="848" t="str">
        <f t="shared" si="45"/>
        <v>Caisse-01/1900</v>
      </c>
      <c r="E476" s="679"/>
      <c r="F476" s="680"/>
      <c r="G476" s="540"/>
      <c r="H476" s="930"/>
      <c r="I476" s="932"/>
      <c r="J476" s="930">
        <f t="shared" si="46"/>
        <v>0</v>
      </c>
      <c r="K476" s="930">
        <f t="shared" si="43"/>
        <v>0</v>
      </c>
      <c r="L476" s="705">
        <f t="shared" si="44"/>
        <v>0</v>
      </c>
      <c r="M476" s="537"/>
      <c r="N476" s="706">
        <f>+IF(A476="",0,IF(A476=Table!$A$5,L476,(IF(A476=Table!$A$3,0,IF(A476=Table!$A$4,L476,0)))))</f>
        <v>0</v>
      </c>
      <c r="O476" s="672"/>
      <c r="P476" s="707">
        <f>-IF(A476=Table!$A$5,I476,0)+IF(A476=Table!$A$5,H476,0)</f>
        <v>0</v>
      </c>
      <c r="Q476" s="539" t="str">
        <f t="shared" si="42"/>
        <v>01/1900</v>
      </c>
      <c r="R476" s="475">
        <f t="shared" si="47"/>
        <v>1</v>
      </c>
      <c r="S476" s="691"/>
      <c r="T476" s="691"/>
      <c r="U476" s="691"/>
      <c r="V476" s="691"/>
      <c r="W476" s="818"/>
      <c r="X476" s="818"/>
      <c r="Y476" s="818"/>
      <c r="Z476" s="818"/>
    </row>
    <row r="477" spans="1:26" ht="15">
      <c r="A477" s="537"/>
      <c r="B477" s="669"/>
      <c r="C477" s="537"/>
      <c r="D477" s="848" t="str">
        <f t="shared" si="45"/>
        <v>Caisse-01/1900</v>
      </c>
      <c r="E477" s="687"/>
      <c r="F477" s="682"/>
      <c r="G477" s="540"/>
      <c r="H477" s="930"/>
      <c r="I477" s="933"/>
      <c r="J477" s="930">
        <f t="shared" si="46"/>
        <v>0</v>
      </c>
      <c r="K477" s="930">
        <f t="shared" si="43"/>
        <v>0</v>
      </c>
      <c r="L477" s="705">
        <f t="shared" si="44"/>
        <v>0</v>
      </c>
      <c r="M477" s="537"/>
      <c r="N477" s="706">
        <f>+IF(A477="",0,IF(A477=Table!$A$5,L477,(IF(A477=Table!$A$3,0,IF(A477=Table!$A$4,L477,0)))))</f>
        <v>0</v>
      </c>
      <c r="O477" s="672"/>
      <c r="P477" s="707">
        <f>-IF(A477=Table!$A$5,I477,0)+IF(A477=Table!$A$5,H477,0)</f>
        <v>0</v>
      </c>
      <c r="Q477" s="539" t="str">
        <f t="shared" si="42"/>
        <v>01/1900</v>
      </c>
      <c r="R477" s="475">
        <f t="shared" si="47"/>
        <v>1</v>
      </c>
      <c r="S477" s="691"/>
      <c r="T477" s="691"/>
      <c r="U477" s="691"/>
      <c r="V477" s="691"/>
      <c r="W477" s="818"/>
      <c r="X477" s="818"/>
      <c r="Y477" s="818"/>
      <c r="Z477" s="818"/>
    </row>
    <row r="478" spans="1:26" ht="15">
      <c r="A478" s="537"/>
      <c r="B478" s="669"/>
      <c r="C478" s="537"/>
      <c r="D478" s="848" t="str">
        <f t="shared" si="45"/>
        <v>Caisse-01/1900</v>
      </c>
      <c r="E478" s="678"/>
      <c r="F478" s="671"/>
      <c r="G478" s="540"/>
      <c r="H478" s="932"/>
      <c r="I478" s="930"/>
      <c r="J478" s="930">
        <f t="shared" si="46"/>
        <v>0</v>
      </c>
      <c r="K478" s="930">
        <f t="shared" si="43"/>
        <v>0</v>
      </c>
      <c r="L478" s="705">
        <f t="shared" si="44"/>
        <v>0</v>
      </c>
      <c r="M478" s="537"/>
      <c r="N478" s="706">
        <f>+IF(A478="",0,IF(A478=Table!$A$5,L478,(IF(A478=Table!$A$3,0,IF(A478=Table!$A$4,L478,0)))))</f>
        <v>0</v>
      </c>
      <c r="O478" s="672"/>
      <c r="P478" s="707">
        <f>-IF(A478=Table!$A$5,I478,0)+IF(A478=Table!$A$5,H478,0)</f>
        <v>0</v>
      </c>
      <c r="Q478" s="539" t="str">
        <f t="shared" si="42"/>
        <v>01/1900</v>
      </c>
      <c r="R478" s="475">
        <f t="shared" si="47"/>
        <v>1</v>
      </c>
      <c r="S478" s="691"/>
      <c r="T478" s="691"/>
      <c r="U478" s="691"/>
      <c r="V478" s="691"/>
      <c r="W478" s="818"/>
      <c r="X478" s="818"/>
      <c r="Y478" s="818"/>
      <c r="Z478" s="818"/>
    </row>
    <row r="479" spans="1:26" ht="15">
      <c r="A479" s="537"/>
      <c r="B479" s="669"/>
      <c r="C479" s="537"/>
      <c r="D479" s="848" t="str">
        <f t="shared" si="45"/>
        <v>Caisse-01/1900</v>
      </c>
      <c r="E479" s="678"/>
      <c r="F479" s="671"/>
      <c r="G479" s="540"/>
      <c r="H479" s="933"/>
      <c r="I479" s="930"/>
      <c r="J479" s="930">
        <f t="shared" si="46"/>
        <v>0</v>
      </c>
      <c r="K479" s="930">
        <f t="shared" si="43"/>
        <v>0</v>
      </c>
      <c r="L479" s="705">
        <f t="shared" si="44"/>
        <v>0</v>
      </c>
      <c r="M479" s="537"/>
      <c r="N479" s="706">
        <f>+IF(A479="",0,IF(A479=Table!$A$5,L479,(IF(A479=Table!$A$3,0,IF(A479=Table!$A$4,L479,0)))))</f>
        <v>0</v>
      </c>
      <c r="O479" s="672"/>
      <c r="P479" s="707">
        <f>-IF(A479=Table!$A$5,I479,0)+IF(A479=Table!$A$5,H479,0)</f>
        <v>0</v>
      </c>
      <c r="Q479" s="539" t="str">
        <f t="shared" si="42"/>
        <v>01/1900</v>
      </c>
      <c r="R479" s="475">
        <f t="shared" si="47"/>
        <v>1</v>
      </c>
      <c r="S479" s="691"/>
      <c r="T479" s="691"/>
      <c r="U479" s="691"/>
      <c r="V479" s="691"/>
      <c r="W479" s="818"/>
      <c r="X479" s="818"/>
      <c r="Y479" s="818"/>
      <c r="Z479" s="818"/>
    </row>
    <row r="480" spans="1:26" ht="15">
      <c r="A480" s="537"/>
      <c r="B480" s="669"/>
      <c r="C480" s="537"/>
      <c r="D480" s="848" t="str">
        <f t="shared" si="45"/>
        <v>Caisse-01/1900</v>
      </c>
      <c r="E480" s="541"/>
      <c r="F480" s="680"/>
      <c r="G480" s="540"/>
      <c r="H480" s="930"/>
      <c r="I480" s="962"/>
      <c r="J480" s="930">
        <f t="shared" si="46"/>
        <v>0</v>
      </c>
      <c r="K480" s="930">
        <f t="shared" si="43"/>
        <v>0</v>
      </c>
      <c r="L480" s="705">
        <f t="shared" si="44"/>
        <v>0</v>
      </c>
      <c r="M480" s="537"/>
      <c r="N480" s="706">
        <f>+IF(A480="",0,IF(A480=Table!$A$5,L480,(IF(A480=Table!$A$3,0,IF(A480=Table!$A$4,L480,0)))))</f>
        <v>0</v>
      </c>
      <c r="O480" s="672"/>
      <c r="P480" s="707">
        <f>-IF(A480=Table!$A$5,I480,0)+IF(A480=Table!$A$5,H480,0)</f>
        <v>0</v>
      </c>
      <c r="Q480" s="539" t="str">
        <f t="shared" si="42"/>
        <v>01/1900</v>
      </c>
      <c r="R480" s="475">
        <f t="shared" si="47"/>
        <v>1</v>
      </c>
      <c r="S480" s="691"/>
      <c r="T480" s="691"/>
      <c r="U480" s="691"/>
      <c r="V480" s="691"/>
      <c r="W480" s="818"/>
      <c r="X480" s="818"/>
      <c r="Y480" s="818"/>
      <c r="Z480" s="818"/>
    </row>
    <row r="481" spans="1:26" ht="15">
      <c r="A481" s="537"/>
      <c r="B481" s="669"/>
      <c r="C481" s="537"/>
      <c r="D481" s="848" t="str">
        <f t="shared" si="45"/>
        <v>Caisse-01/1900</v>
      </c>
      <c r="E481" s="541"/>
      <c r="F481" s="680"/>
      <c r="G481" s="540"/>
      <c r="H481" s="930"/>
      <c r="I481" s="962"/>
      <c r="J481" s="930">
        <f t="shared" si="46"/>
        <v>0</v>
      </c>
      <c r="K481" s="930">
        <f t="shared" si="43"/>
        <v>0</v>
      </c>
      <c r="L481" s="705">
        <f t="shared" si="44"/>
        <v>0</v>
      </c>
      <c r="M481" s="537"/>
      <c r="N481" s="706">
        <f>+IF(A481="",0,IF(A481=Table!$A$5,L481,(IF(A481=Table!$A$3,0,IF(A481=Table!$A$4,L481,0)))))</f>
        <v>0</v>
      </c>
      <c r="O481" s="672"/>
      <c r="P481" s="707">
        <f>-IF(A481=Table!$A$5,I481,0)+IF(A481=Table!$A$5,H481,0)</f>
        <v>0</v>
      </c>
      <c r="Q481" s="539" t="str">
        <f t="shared" si="42"/>
        <v>01/1900</v>
      </c>
      <c r="R481" s="475">
        <f t="shared" si="47"/>
        <v>1</v>
      </c>
      <c r="S481" s="691"/>
      <c r="T481" s="691"/>
      <c r="U481" s="691"/>
      <c r="V481" s="691"/>
      <c r="W481" s="818"/>
      <c r="X481" s="818"/>
      <c r="Y481" s="818"/>
      <c r="Z481" s="818"/>
    </row>
    <row r="482" spans="1:26" ht="15">
      <c r="A482" s="537"/>
      <c r="B482" s="669"/>
      <c r="C482" s="537"/>
      <c r="D482" s="848" t="str">
        <f t="shared" si="45"/>
        <v>Caisse-01/1900</v>
      </c>
      <c r="E482" s="687"/>
      <c r="F482" s="680"/>
      <c r="G482" s="540"/>
      <c r="H482" s="930"/>
      <c r="I482" s="961"/>
      <c r="J482" s="930">
        <f t="shared" si="46"/>
        <v>0</v>
      </c>
      <c r="K482" s="930">
        <f t="shared" si="43"/>
        <v>0</v>
      </c>
      <c r="L482" s="705">
        <f t="shared" si="44"/>
        <v>0</v>
      </c>
      <c r="M482" s="537"/>
      <c r="N482" s="706">
        <f>+IF(A482="",0,IF(A482=Table!$A$5,L482,(IF(A482=Table!$A$3,0,IF(A482=Table!$A$4,L482,0)))))</f>
        <v>0</v>
      </c>
      <c r="O482" s="672"/>
      <c r="P482" s="707">
        <f>-IF(A482=Table!$A$5,I482,0)+IF(A482=Table!$A$5,H482,0)</f>
        <v>0</v>
      </c>
      <c r="Q482" s="539" t="str">
        <f t="shared" si="42"/>
        <v>01/1900</v>
      </c>
      <c r="R482" s="475">
        <f t="shared" si="47"/>
        <v>1</v>
      </c>
      <c r="S482" s="691"/>
      <c r="T482" s="691"/>
      <c r="U482" s="691"/>
      <c r="V482" s="691"/>
      <c r="W482" s="818"/>
      <c r="X482" s="818"/>
      <c r="Y482" s="818"/>
      <c r="Z482" s="818"/>
    </row>
    <row r="483" spans="1:26" ht="15">
      <c r="A483" s="537"/>
      <c r="B483" s="669"/>
      <c r="C483" s="537"/>
      <c r="D483" s="848" t="str">
        <f t="shared" si="45"/>
        <v>Caisse-01/1900</v>
      </c>
      <c r="E483" s="687"/>
      <c r="F483" s="680"/>
      <c r="G483" s="540"/>
      <c r="H483" s="930"/>
      <c r="I483" s="962"/>
      <c r="J483" s="930">
        <f t="shared" si="46"/>
        <v>0</v>
      </c>
      <c r="K483" s="930">
        <f t="shared" si="43"/>
        <v>0</v>
      </c>
      <c r="L483" s="705">
        <f t="shared" si="44"/>
        <v>0</v>
      </c>
      <c r="M483" s="537"/>
      <c r="N483" s="706">
        <f>+IF(A483="",0,IF(A483=Table!$A$5,L483,(IF(A483=Table!$A$3,0,IF(A483=Table!$A$4,L483,0)))))</f>
        <v>0</v>
      </c>
      <c r="O483" s="672"/>
      <c r="P483" s="707">
        <f>-IF(A483=Table!$A$5,I483,0)+IF(A483=Table!$A$5,H483,0)</f>
        <v>0</v>
      </c>
      <c r="Q483" s="539" t="str">
        <f t="shared" si="42"/>
        <v>01/1900</v>
      </c>
      <c r="R483" s="475">
        <f t="shared" si="47"/>
        <v>1</v>
      </c>
      <c r="S483" s="691"/>
      <c r="T483" s="691"/>
      <c r="U483" s="691"/>
      <c r="V483" s="691"/>
      <c r="W483" s="818"/>
      <c r="X483" s="818"/>
      <c r="Y483" s="818"/>
      <c r="Z483" s="818"/>
    </row>
    <row r="484" spans="1:26" ht="15">
      <c r="A484" s="537"/>
      <c r="B484" s="669"/>
      <c r="C484" s="537"/>
      <c r="D484" s="848" t="str">
        <f t="shared" si="45"/>
        <v>Caisse-01/1900</v>
      </c>
      <c r="E484" s="687"/>
      <c r="F484" s="680"/>
      <c r="G484" s="540"/>
      <c r="H484" s="930"/>
      <c r="I484" s="962"/>
      <c r="J484" s="930">
        <f t="shared" si="46"/>
        <v>0</v>
      </c>
      <c r="K484" s="930">
        <f t="shared" si="43"/>
        <v>0</v>
      </c>
      <c r="L484" s="705">
        <f t="shared" si="44"/>
        <v>0</v>
      </c>
      <c r="M484" s="537"/>
      <c r="N484" s="706">
        <f>+IF(A484="",0,IF(A484=Table!$A$5,L484,(IF(A484=Table!$A$3,0,IF(A484=Table!$A$4,L484,0)))))</f>
        <v>0</v>
      </c>
      <c r="O484" s="672"/>
      <c r="P484" s="707">
        <f>-IF(A484=Table!$A$5,I484,0)+IF(A484=Table!$A$5,H484,0)</f>
        <v>0</v>
      </c>
      <c r="Q484" s="539" t="str">
        <f t="shared" si="42"/>
        <v>01/1900</v>
      </c>
      <c r="R484" s="475">
        <f t="shared" si="47"/>
        <v>1</v>
      </c>
      <c r="S484" s="691"/>
      <c r="T484" s="691"/>
      <c r="U484" s="691"/>
      <c r="V484" s="691"/>
      <c r="W484" s="818"/>
      <c r="X484" s="818"/>
      <c r="Y484" s="818"/>
      <c r="Z484" s="818"/>
    </row>
    <row r="485" spans="1:26" ht="15">
      <c r="A485" s="537"/>
      <c r="B485" s="669"/>
      <c r="C485" s="537"/>
      <c r="D485" s="848" t="str">
        <f t="shared" si="45"/>
        <v>Caisse-01/1900</v>
      </c>
      <c r="E485" s="687"/>
      <c r="F485" s="680"/>
      <c r="G485" s="540"/>
      <c r="H485" s="930"/>
      <c r="I485" s="961"/>
      <c r="J485" s="930">
        <f t="shared" si="46"/>
        <v>0</v>
      </c>
      <c r="K485" s="930">
        <f t="shared" si="43"/>
        <v>0</v>
      </c>
      <c r="L485" s="705">
        <f t="shared" si="44"/>
        <v>0</v>
      </c>
      <c r="M485" s="537"/>
      <c r="N485" s="706">
        <f>+IF(A485="",0,IF(A485=Table!$A$5,L485,(IF(A485=Table!$A$3,0,IF(A485=Table!$A$4,L485,0)))))</f>
        <v>0</v>
      </c>
      <c r="O485" s="672"/>
      <c r="P485" s="707">
        <f>-IF(A485=Table!$A$5,I485,0)+IF(A485=Table!$A$5,H485,0)</f>
        <v>0</v>
      </c>
      <c r="Q485" s="539" t="str">
        <f t="shared" si="42"/>
        <v>01/1900</v>
      </c>
      <c r="R485" s="475">
        <f t="shared" si="47"/>
        <v>1</v>
      </c>
      <c r="S485" s="691"/>
      <c r="T485" s="691"/>
      <c r="U485" s="691"/>
      <c r="V485" s="691"/>
      <c r="W485" s="818"/>
      <c r="X485" s="818"/>
      <c r="Y485" s="818"/>
      <c r="Z485" s="818"/>
    </row>
    <row r="486" spans="1:26" ht="15">
      <c r="A486" s="537"/>
      <c r="B486" s="669"/>
      <c r="C486" s="537"/>
      <c r="D486" s="848" t="str">
        <f t="shared" si="45"/>
        <v>Caisse-01/1900</v>
      </c>
      <c r="E486" s="687"/>
      <c r="F486" s="680"/>
      <c r="G486" s="540"/>
      <c r="H486" s="930"/>
      <c r="I486" s="962"/>
      <c r="J486" s="930">
        <f t="shared" si="46"/>
        <v>0</v>
      </c>
      <c r="K486" s="930">
        <f t="shared" si="43"/>
        <v>0</v>
      </c>
      <c r="L486" s="705">
        <f t="shared" si="44"/>
        <v>0</v>
      </c>
      <c r="M486" s="537"/>
      <c r="N486" s="706">
        <f>+IF(A486="",0,IF(A486=Table!$A$5,L486,(IF(A486=Table!$A$3,0,IF(A486=Table!$A$4,L486,0)))))</f>
        <v>0</v>
      </c>
      <c r="O486" s="672"/>
      <c r="P486" s="707">
        <f>-IF(A486=Table!$A$5,I486,0)+IF(A486=Table!$A$5,H486,0)</f>
        <v>0</v>
      </c>
      <c r="Q486" s="539" t="str">
        <f t="shared" si="42"/>
        <v>01/1900</v>
      </c>
      <c r="R486" s="475">
        <f t="shared" si="47"/>
        <v>1</v>
      </c>
      <c r="S486" s="691"/>
      <c r="T486" s="691"/>
      <c r="U486" s="691"/>
      <c r="V486" s="691"/>
      <c r="W486" s="818"/>
      <c r="X486" s="818"/>
      <c r="Y486" s="818"/>
      <c r="Z486" s="818"/>
    </row>
    <row r="487" spans="1:26" ht="15">
      <c r="A487" s="537"/>
      <c r="B487" s="669"/>
      <c r="C487" s="537"/>
      <c r="D487" s="848" t="str">
        <f t="shared" si="45"/>
        <v>Caisse-01/1900</v>
      </c>
      <c r="E487" s="541"/>
      <c r="F487" s="680"/>
      <c r="G487" s="540"/>
      <c r="H487" s="930"/>
      <c r="I487" s="962"/>
      <c r="J487" s="930">
        <f t="shared" si="46"/>
        <v>0</v>
      </c>
      <c r="K487" s="930">
        <f t="shared" si="43"/>
        <v>0</v>
      </c>
      <c r="L487" s="705">
        <f t="shared" si="44"/>
        <v>0</v>
      </c>
      <c r="M487" s="537"/>
      <c r="N487" s="706">
        <f>+IF(A487="",0,IF(A487=Table!$A$5,L487,(IF(A487=Table!$A$3,0,IF(A487=Table!$A$4,L487,0)))))</f>
        <v>0</v>
      </c>
      <c r="O487" s="672"/>
      <c r="P487" s="707">
        <f>-IF(A487=Table!$A$5,I487,0)+IF(A487=Table!$A$5,H487,0)</f>
        <v>0</v>
      </c>
      <c r="Q487" s="539" t="str">
        <f t="shared" si="42"/>
        <v>01/1900</v>
      </c>
      <c r="R487" s="475">
        <f t="shared" si="47"/>
        <v>1</v>
      </c>
      <c r="S487" s="691"/>
      <c r="T487" s="691"/>
      <c r="U487" s="691"/>
      <c r="V487" s="691"/>
      <c r="W487" s="818"/>
      <c r="X487" s="818"/>
      <c r="Y487" s="818"/>
      <c r="Z487" s="818"/>
    </row>
    <row r="488" spans="1:26" ht="15">
      <c r="A488" s="537"/>
      <c r="B488" s="669"/>
      <c r="C488" s="537"/>
      <c r="D488" s="848" t="str">
        <f t="shared" si="45"/>
        <v>Caisse-01/1900</v>
      </c>
      <c r="E488" s="541"/>
      <c r="F488" s="680"/>
      <c r="G488" s="540"/>
      <c r="H488" s="930"/>
      <c r="I488" s="961"/>
      <c r="J488" s="930">
        <f t="shared" si="46"/>
        <v>0</v>
      </c>
      <c r="K488" s="930">
        <f t="shared" si="43"/>
        <v>0</v>
      </c>
      <c r="L488" s="705">
        <f t="shared" si="44"/>
        <v>0</v>
      </c>
      <c r="M488" s="537"/>
      <c r="N488" s="706">
        <f>+IF(A488="",0,IF(A488=Table!$A$5,L488,(IF(A488=Table!$A$3,0,IF(A488=Table!$A$4,L488,0)))))</f>
        <v>0</v>
      </c>
      <c r="O488" s="672"/>
      <c r="P488" s="707">
        <f>-IF(A488=Table!$A$5,I488,0)+IF(A488=Table!$A$5,H488,0)</f>
        <v>0</v>
      </c>
      <c r="Q488" s="539" t="str">
        <f t="shared" si="42"/>
        <v>01/1900</v>
      </c>
      <c r="R488" s="475">
        <f t="shared" si="47"/>
        <v>1</v>
      </c>
      <c r="S488" s="691"/>
      <c r="T488" s="691"/>
      <c r="U488" s="691"/>
      <c r="V488" s="691"/>
      <c r="W488" s="818"/>
      <c r="X488" s="818"/>
      <c r="Y488" s="818"/>
      <c r="Z488" s="818"/>
    </row>
    <row r="489" spans="1:26" ht="15">
      <c r="A489" s="537"/>
      <c r="B489" s="669"/>
      <c r="C489" s="537"/>
      <c r="D489" s="848" t="str">
        <f t="shared" si="45"/>
        <v>Caisse-01/1900</v>
      </c>
      <c r="E489" s="687"/>
      <c r="F489" s="680"/>
      <c r="G489" s="540"/>
      <c r="H489" s="930"/>
      <c r="I489" s="962"/>
      <c r="J489" s="930">
        <f t="shared" si="46"/>
        <v>0</v>
      </c>
      <c r="K489" s="930">
        <f t="shared" si="43"/>
        <v>0</v>
      </c>
      <c r="L489" s="705">
        <f t="shared" si="44"/>
        <v>0</v>
      </c>
      <c r="M489" s="537"/>
      <c r="N489" s="706">
        <f>+IF(A489="",0,IF(A489=Table!$A$5,L489,(IF(A489=Table!$A$3,0,IF(A489=Table!$A$4,L489,0)))))</f>
        <v>0</v>
      </c>
      <c r="O489" s="672"/>
      <c r="P489" s="707">
        <f>-IF(A489=Table!$A$5,I489,0)+IF(A489=Table!$A$5,H489,0)</f>
        <v>0</v>
      </c>
      <c r="Q489" s="539" t="str">
        <f t="shared" si="42"/>
        <v>01/1900</v>
      </c>
      <c r="R489" s="475">
        <f t="shared" si="47"/>
        <v>1</v>
      </c>
      <c r="S489" s="691"/>
      <c r="T489" s="691"/>
      <c r="U489" s="691"/>
      <c r="V489" s="691"/>
      <c r="W489" s="818"/>
      <c r="X489" s="818"/>
      <c r="Y489" s="818"/>
      <c r="Z489" s="818"/>
    </row>
    <row r="490" spans="1:26" ht="15">
      <c r="A490" s="537"/>
      <c r="B490" s="669"/>
      <c r="C490" s="537"/>
      <c r="D490" s="848" t="str">
        <f t="shared" si="45"/>
        <v>Caisse-01/1900</v>
      </c>
      <c r="E490" s="687"/>
      <c r="F490" s="673"/>
      <c r="G490" s="540"/>
      <c r="H490" s="930"/>
      <c r="I490" s="962"/>
      <c r="J490" s="930">
        <f t="shared" si="46"/>
        <v>0</v>
      </c>
      <c r="K490" s="930">
        <f t="shared" si="43"/>
        <v>0</v>
      </c>
      <c r="L490" s="705">
        <f t="shared" si="44"/>
        <v>0</v>
      </c>
      <c r="M490" s="537"/>
      <c r="N490" s="706">
        <f>+IF(A490="",0,IF(A490=Table!$A$5,L490,(IF(A490=Table!$A$3,0,IF(A490=Table!$A$4,L490,0)))))</f>
        <v>0</v>
      </c>
      <c r="O490" s="672"/>
      <c r="P490" s="707">
        <f>-IF(A490=Table!$A$5,I490,0)+IF(A490=Table!$A$5,H490,0)</f>
        <v>0</v>
      </c>
      <c r="Q490" s="539" t="str">
        <f t="shared" si="42"/>
        <v>01/1900</v>
      </c>
      <c r="R490" s="475">
        <f t="shared" si="47"/>
        <v>1</v>
      </c>
      <c r="S490" s="691"/>
      <c r="T490" s="691"/>
      <c r="U490" s="691"/>
      <c r="V490" s="691"/>
      <c r="W490" s="818"/>
      <c r="X490" s="818"/>
      <c r="Y490" s="818"/>
      <c r="Z490" s="818"/>
    </row>
    <row r="491" spans="1:26" ht="15">
      <c r="A491" s="537"/>
      <c r="B491" s="669"/>
      <c r="C491" s="537"/>
      <c r="D491" s="848" t="str">
        <f t="shared" si="45"/>
        <v>Caisse-01/1900</v>
      </c>
      <c r="E491" s="541"/>
      <c r="F491" s="680"/>
      <c r="G491" s="540"/>
      <c r="H491" s="930"/>
      <c r="I491" s="962"/>
      <c r="J491" s="930">
        <f t="shared" si="46"/>
        <v>0</v>
      </c>
      <c r="K491" s="930">
        <f t="shared" si="43"/>
        <v>0</v>
      </c>
      <c r="L491" s="705">
        <f t="shared" si="44"/>
        <v>0</v>
      </c>
      <c r="M491" s="537"/>
      <c r="N491" s="706">
        <f>+IF(A491="",0,IF(A491=Table!$A$5,L491,(IF(A491=Table!$A$3,0,IF(A491=Table!$A$4,L491,0)))))</f>
        <v>0</v>
      </c>
      <c r="O491" s="672"/>
      <c r="P491" s="707">
        <f>-IF(A491=Table!$A$5,I491,0)+IF(A491=Table!$A$5,H491,0)</f>
        <v>0</v>
      </c>
      <c r="Q491" s="539" t="str">
        <f t="shared" si="42"/>
        <v>01/1900</v>
      </c>
      <c r="R491" s="475">
        <f t="shared" si="47"/>
        <v>1</v>
      </c>
      <c r="S491" s="691"/>
      <c r="T491" s="691"/>
      <c r="U491" s="691"/>
      <c r="V491" s="691"/>
      <c r="W491" s="818"/>
      <c r="X491" s="818"/>
      <c r="Y491" s="818"/>
      <c r="Z491" s="818"/>
    </row>
    <row r="492" spans="1:26" ht="15">
      <c r="A492" s="537"/>
      <c r="B492" s="669"/>
      <c r="C492" s="537"/>
      <c r="D492" s="848" t="str">
        <f t="shared" si="45"/>
        <v>Caisse-01/1900</v>
      </c>
      <c r="E492" s="687"/>
      <c r="F492" s="680"/>
      <c r="G492" s="540"/>
      <c r="H492" s="930"/>
      <c r="I492" s="962"/>
      <c r="J492" s="930">
        <f t="shared" si="46"/>
        <v>0</v>
      </c>
      <c r="K492" s="930">
        <f t="shared" si="43"/>
        <v>0</v>
      </c>
      <c r="L492" s="705">
        <f t="shared" si="44"/>
        <v>0</v>
      </c>
      <c r="M492" s="537"/>
      <c r="N492" s="706">
        <f>+IF(A492="",0,IF(A492=Table!$A$5,L492,(IF(A492=Table!$A$3,0,IF(A492=Table!$A$4,L492,0)))))</f>
        <v>0</v>
      </c>
      <c r="O492" s="672"/>
      <c r="P492" s="707">
        <f>-IF(A492=Table!$A$5,I492,0)+IF(A492=Table!$A$5,H492,0)</f>
        <v>0</v>
      </c>
      <c r="Q492" s="539" t="str">
        <f t="shared" si="42"/>
        <v>01/1900</v>
      </c>
      <c r="R492" s="475">
        <f t="shared" si="47"/>
        <v>1</v>
      </c>
      <c r="S492" s="691"/>
      <c r="T492" s="691"/>
      <c r="U492" s="691"/>
      <c r="V492" s="691"/>
      <c r="W492" s="818"/>
      <c r="X492" s="818"/>
      <c r="Y492" s="818"/>
      <c r="Z492" s="818"/>
    </row>
    <row r="493" spans="1:26" ht="15">
      <c r="A493" s="537"/>
      <c r="B493" s="669"/>
      <c r="C493" s="537"/>
      <c r="D493" s="848" t="str">
        <f t="shared" si="45"/>
        <v>Caisse-01/1900</v>
      </c>
      <c r="E493" s="687"/>
      <c r="F493" s="680"/>
      <c r="G493" s="540"/>
      <c r="H493" s="930"/>
      <c r="I493" s="962"/>
      <c r="J493" s="930">
        <f t="shared" si="46"/>
        <v>0</v>
      </c>
      <c r="K493" s="930">
        <f t="shared" si="43"/>
        <v>0</v>
      </c>
      <c r="L493" s="705">
        <f t="shared" si="44"/>
        <v>0</v>
      </c>
      <c r="M493" s="537"/>
      <c r="N493" s="706">
        <f>+IF(A493="",0,IF(A493=Table!$A$5,L493,(IF(A493=Table!$A$3,0,IF(A493=Table!$A$4,L493,0)))))</f>
        <v>0</v>
      </c>
      <c r="O493" s="672"/>
      <c r="P493" s="707">
        <f>-IF(A493=Table!$A$5,I493,0)+IF(A493=Table!$A$5,H493,0)</f>
        <v>0</v>
      </c>
      <c r="Q493" s="539" t="str">
        <f t="shared" si="42"/>
        <v>01/1900</v>
      </c>
      <c r="R493" s="475">
        <f t="shared" si="47"/>
        <v>1</v>
      </c>
      <c r="S493" s="691"/>
      <c r="T493" s="691"/>
      <c r="U493" s="691"/>
      <c r="V493" s="691"/>
      <c r="W493" s="818"/>
      <c r="X493" s="818"/>
      <c r="Y493" s="818"/>
      <c r="Z493" s="818"/>
    </row>
    <row r="494" spans="1:26" ht="15">
      <c r="A494" s="537"/>
      <c r="B494" s="669"/>
      <c r="C494" s="537"/>
      <c r="D494" s="848" t="str">
        <f t="shared" si="45"/>
        <v>Caisse-01/1900</v>
      </c>
      <c r="E494" s="687"/>
      <c r="F494" s="680"/>
      <c r="G494" s="540"/>
      <c r="H494" s="930"/>
      <c r="I494" s="962"/>
      <c r="J494" s="930">
        <f t="shared" si="46"/>
        <v>0</v>
      </c>
      <c r="K494" s="930">
        <f t="shared" si="43"/>
        <v>0</v>
      </c>
      <c r="L494" s="705">
        <f t="shared" si="44"/>
        <v>0</v>
      </c>
      <c r="M494" s="537"/>
      <c r="N494" s="706">
        <f>+IF(A494="",0,IF(A494=Table!$A$5,L494,(IF(A494=Table!$A$3,0,IF(A494=Table!$A$4,L494,0)))))</f>
        <v>0</v>
      </c>
      <c r="O494" s="672"/>
      <c r="P494" s="707">
        <f>-IF(A494=Table!$A$5,I494,0)+IF(A494=Table!$A$5,H494,0)</f>
        <v>0</v>
      </c>
      <c r="Q494" s="539" t="str">
        <f t="shared" si="42"/>
        <v>01/1900</v>
      </c>
      <c r="R494" s="475">
        <f t="shared" si="47"/>
        <v>1</v>
      </c>
      <c r="S494" s="691"/>
      <c r="T494" s="691"/>
      <c r="U494" s="691"/>
      <c r="V494" s="691"/>
      <c r="W494" s="818"/>
      <c r="X494" s="818"/>
      <c r="Y494" s="818"/>
      <c r="Z494" s="818"/>
    </row>
    <row r="495" spans="1:26" ht="15">
      <c r="A495" s="537"/>
      <c r="B495" s="669"/>
      <c r="C495" s="537"/>
      <c r="D495" s="848" t="str">
        <f t="shared" si="45"/>
        <v>Caisse-01/1900</v>
      </c>
      <c r="E495" s="687"/>
      <c r="F495" s="680"/>
      <c r="G495" s="540"/>
      <c r="H495" s="930"/>
      <c r="I495" s="962"/>
      <c r="J495" s="930">
        <f t="shared" si="46"/>
        <v>0</v>
      </c>
      <c r="K495" s="930">
        <f t="shared" si="43"/>
        <v>0</v>
      </c>
      <c r="L495" s="705">
        <f t="shared" si="44"/>
        <v>0</v>
      </c>
      <c r="M495" s="537"/>
      <c r="N495" s="706">
        <f>+IF(A495="",0,IF(A495=Table!$A$5,L495,(IF(A495=Table!$A$3,0,IF(A495=Table!$A$4,L495,0)))))</f>
        <v>0</v>
      </c>
      <c r="O495" s="672"/>
      <c r="P495" s="707">
        <f>-IF(A495=Table!$A$5,I495,0)+IF(A495=Table!$A$5,H495,0)</f>
        <v>0</v>
      </c>
      <c r="Q495" s="539" t="str">
        <f t="shared" si="42"/>
        <v>01/1900</v>
      </c>
      <c r="R495" s="475">
        <f t="shared" si="47"/>
        <v>1</v>
      </c>
      <c r="S495" s="691"/>
      <c r="T495" s="691"/>
      <c r="U495" s="691"/>
      <c r="V495" s="691"/>
      <c r="W495" s="818"/>
      <c r="X495" s="818"/>
      <c r="Y495" s="818"/>
      <c r="Z495" s="818"/>
    </row>
    <row r="496" spans="1:26" ht="15">
      <c r="A496" s="537"/>
      <c r="B496" s="669"/>
      <c r="C496" s="537"/>
      <c r="D496" s="848" t="str">
        <f t="shared" si="45"/>
        <v>Caisse-01/1900</v>
      </c>
      <c r="E496" s="541"/>
      <c r="F496" s="680"/>
      <c r="G496" s="540"/>
      <c r="H496" s="930"/>
      <c r="I496" s="962"/>
      <c r="J496" s="930">
        <f t="shared" si="46"/>
        <v>0</v>
      </c>
      <c r="K496" s="930">
        <f t="shared" si="43"/>
        <v>0</v>
      </c>
      <c r="L496" s="705">
        <f t="shared" si="44"/>
        <v>0</v>
      </c>
      <c r="M496" s="537"/>
      <c r="N496" s="706">
        <f>+IF(A496="",0,IF(A496=Table!$A$5,L496,(IF(A496=Table!$A$3,0,IF(A496=Table!$A$4,L496,0)))))</f>
        <v>0</v>
      </c>
      <c r="O496" s="672"/>
      <c r="P496" s="707">
        <f>-IF(A496=Table!$A$5,I496,0)+IF(A496=Table!$A$5,H496,0)</f>
        <v>0</v>
      </c>
      <c r="Q496" s="539" t="str">
        <f t="shared" si="42"/>
        <v>01/1900</v>
      </c>
      <c r="R496" s="475">
        <f t="shared" si="47"/>
        <v>1</v>
      </c>
      <c r="S496" s="691"/>
      <c r="T496" s="691"/>
      <c r="U496" s="691"/>
      <c r="V496" s="691"/>
      <c r="W496" s="818"/>
      <c r="X496" s="818"/>
      <c r="Y496" s="818"/>
      <c r="Z496" s="818"/>
    </row>
    <row r="497" spans="1:26" ht="15">
      <c r="A497" s="537"/>
      <c r="B497" s="669"/>
      <c r="C497" s="537"/>
      <c r="D497" s="848" t="str">
        <f t="shared" si="45"/>
        <v>Caisse-01/1900</v>
      </c>
      <c r="E497" s="687"/>
      <c r="F497" s="680"/>
      <c r="G497" s="540"/>
      <c r="H497" s="930"/>
      <c r="I497" s="962"/>
      <c r="J497" s="930">
        <f t="shared" si="46"/>
        <v>0</v>
      </c>
      <c r="K497" s="930">
        <f t="shared" si="43"/>
        <v>0</v>
      </c>
      <c r="L497" s="705">
        <f t="shared" si="44"/>
        <v>0</v>
      </c>
      <c r="M497" s="537"/>
      <c r="N497" s="706">
        <f>+IF(A497="",0,IF(A497=Table!$A$5,L497,(IF(A497=Table!$A$3,0,IF(A497=Table!$A$4,L497,0)))))</f>
        <v>0</v>
      </c>
      <c r="O497" s="672"/>
      <c r="P497" s="707">
        <f>-IF(A497=Table!$A$5,I497,0)+IF(A497=Table!$A$5,H497,0)</f>
        <v>0</v>
      </c>
      <c r="Q497" s="539" t="str">
        <f t="shared" si="42"/>
        <v>01/1900</v>
      </c>
      <c r="R497" s="475">
        <f t="shared" si="47"/>
        <v>1</v>
      </c>
      <c r="S497" s="691"/>
      <c r="T497" s="691"/>
      <c r="U497" s="691"/>
      <c r="V497" s="691"/>
      <c r="W497" s="818"/>
      <c r="X497" s="818"/>
      <c r="Y497" s="818"/>
      <c r="Z497" s="818"/>
    </row>
    <row r="498" spans="1:26" ht="15">
      <c r="A498" s="537"/>
      <c r="B498" s="669"/>
      <c r="C498" s="537"/>
      <c r="D498" s="848" t="str">
        <f t="shared" si="45"/>
        <v>Caisse-01/1900</v>
      </c>
      <c r="E498" s="687"/>
      <c r="F498" s="680"/>
      <c r="G498" s="540"/>
      <c r="H498" s="930"/>
      <c r="I498" s="962"/>
      <c r="J498" s="930">
        <f t="shared" si="46"/>
        <v>0</v>
      </c>
      <c r="K498" s="930">
        <f t="shared" si="43"/>
        <v>0</v>
      </c>
      <c r="L498" s="705">
        <f t="shared" si="44"/>
        <v>0</v>
      </c>
      <c r="M498" s="537"/>
      <c r="N498" s="706">
        <f>+IF(A498="",0,IF(A498=Table!$A$5,L498,(IF(A498=Table!$A$3,0,IF(A498=Table!$A$4,L498,0)))))</f>
        <v>0</v>
      </c>
      <c r="O498" s="672"/>
      <c r="P498" s="707">
        <f>-IF(A498=Table!$A$5,I498,0)+IF(A498=Table!$A$5,H498,0)</f>
        <v>0</v>
      </c>
      <c r="Q498" s="539" t="str">
        <f t="shared" si="42"/>
        <v>01/1900</v>
      </c>
      <c r="R498" s="475">
        <f t="shared" si="47"/>
        <v>1</v>
      </c>
      <c r="S498" s="691"/>
      <c r="T498" s="691"/>
      <c r="U498" s="691"/>
      <c r="V498" s="691"/>
      <c r="W498" s="818"/>
      <c r="X498" s="818"/>
      <c r="Y498" s="818"/>
      <c r="Z498" s="818"/>
    </row>
    <row r="499" spans="1:26" ht="15">
      <c r="A499" s="537"/>
      <c r="B499" s="669"/>
      <c r="C499" s="537"/>
      <c r="D499" s="848" t="str">
        <f t="shared" si="45"/>
        <v>Caisse-01/1900</v>
      </c>
      <c r="E499" s="687"/>
      <c r="F499" s="680"/>
      <c r="G499" s="540"/>
      <c r="H499" s="930"/>
      <c r="I499" s="962"/>
      <c r="J499" s="930">
        <f t="shared" si="46"/>
        <v>0</v>
      </c>
      <c r="K499" s="930">
        <f t="shared" si="43"/>
        <v>0</v>
      </c>
      <c r="L499" s="705">
        <f t="shared" si="44"/>
        <v>0</v>
      </c>
      <c r="M499" s="537"/>
      <c r="N499" s="706">
        <f>+IF(A499="",0,IF(A499=Table!$A$5,L499,(IF(A499=Table!$A$3,0,IF(A499=Table!$A$4,L499,0)))))</f>
        <v>0</v>
      </c>
      <c r="O499" s="672"/>
      <c r="P499" s="707">
        <f>-IF(A499=Table!$A$5,I499,0)+IF(A499=Table!$A$5,H499,0)</f>
        <v>0</v>
      </c>
      <c r="Q499" s="539" t="str">
        <f t="shared" si="42"/>
        <v>01/1900</v>
      </c>
      <c r="R499" s="475">
        <f t="shared" si="47"/>
        <v>1</v>
      </c>
      <c r="S499" s="691"/>
      <c r="T499" s="691"/>
      <c r="U499" s="691"/>
      <c r="V499" s="691"/>
      <c r="W499" s="818"/>
      <c r="X499" s="818"/>
      <c r="Y499" s="818"/>
      <c r="Z499" s="818"/>
    </row>
    <row r="500" spans="1:26" ht="15">
      <c r="A500" s="537"/>
      <c r="B500" s="669"/>
      <c r="C500" s="537"/>
      <c r="D500" s="848" t="str">
        <f t="shared" si="45"/>
        <v>Caisse-01/1900</v>
      </c>
      <c r="E500" s="687"/>
      <c r="F500" s="680"/>
      <c r="G500" s="540"/>
      <c r="H500" s="930"/>
      <c r="I500" s="962"/>
      <c r="J500" s="930">
        <f t="shared" si="46"/>
        <v>0</v>
      </c>
      <c r="K500" s="930">
        <f t="shared" si="43"/>
        <v>0</v>
      </c>
      <c r="L500" s="705">
        <f t="shared" si="44"/>
        <v>0</v>
      </c>
      <c r="M500" s="537"/>
      <c r="N500" s="706">
        <f>+IF(A500="",0,IF(A500=Table!$A$5,L500,(IF(A500=Table!$A$3,0,IF(A500=Table!$A$4,L500,0)))))</f>
        <v>0</v>
      </c>
      <c r="O500" s="672"/>
      <c r="P500" s="707">
        <f>-IF(A500=Table!$A$5,I500,0)+IF(A500=Table!$A$5,H500,0)</f>
        <v>0</v>
      </c>
      <c r="Q500" s="539" t="str">
        <f t="shared" si="42"/>
        <v>01/1900</v>
      </c>
      <c r="R500" s="475">
        <f t="shared" si="47"/>
        <v>1</v>
      </c>
      <c r="S500" s="691"/>
      <c r="T500" s="691"/>
      <c r="U500" s="691"/>
      <c r="V500" s="691"/>
      <c r="W500" s="818"/>
      <c r="X500" s="818"/>
      <c r="Y500" s="818"/>
      <c r="Z500" s="818"/>
    </row>
    <row r="501" spans="1:26" ht="15">
      <c r="A501" s="537"/>
      <c r="B501" s="669"/>
      <c r="C501" s="537"/>
      <c r="D501" s="848" t="str">
        <f t="shared" si="45"/>
        <v>Caisse-01/1900</v>
      </c>
      <c r="E501" s="687"/>
      <c r="F501" s="680"/>
      <c r="G501" s="540"/>
      <c r="H501" s="930"/>
      <c r="I501" s="962"/>
      <c r="J501" s="930">
        <f t="shared" si="46"/>
        <v>0</v>
      </c>
      <c r="K501" s="930">
        <f t="shared" si="43"/>
        <v>0</v>
      </c>
      <c r="L501" s="705">
        <f t="shared" si="44"/>
        <v>0</v>
      </c>
      <c r="M501" s="537"/>
      <c r="N501" s="706">
        <f>+IF(A501="",0,IF(A501=Table!$A$5,L501,(IF(A501=Table!$A$3,0,IF(A501=Table!$A$4,L501,0)))))</f>
        <v>0</v>
      </c>
      <c r="O501" s="672"/>
      <c r="P501" s="707">
        <f>-IF(A501=Table!$A$5,I501,0)+IF(A501=Table!$A$5,H501,0)</f>
        <v>0</v>
      </c>
      <c r="Q501" s="539" t="str">
        <f t="shared" si="42"/>
        <v>01/1900</v>
      </c>
      <c r="R501" s="475">
        <f t="shared" si="47"/>
        <v>1</v>
      </c>
      <c r="S501" s="691"/>
      <c r="T501" s="691"/>
      <c r="U501" s="691"/>
      <c r="V501" s="691"/>
      <c r="W501" s="818"/>
      <c r="X501" s="818"/>
      <c r="Y501" s="818"/>
      <c r="Z501" s="818"/>
    </row>
    <row r="502" spans="1:26" ht="15">
      <c r="A502" s="537"/>
      <c r="B502" s="669"/>
      <c r="C502" s="537"/>
      <c r="D502" s="848" t="str">
        <f t="shared" si="45"/>
        <v>Caisse-01/1900</v>
      </c>
      <c r="E502" s="687"/>
      <c r="F502" s="680"/>
      <c r="G502" s="540"/>
      <c r="H502" s="930"/>
      <c r="I502" s="962"/>
      <c r="J502" s="930">
        <f t="shared" si="46"/>
        <v>0</v>
      </c>
      <c r="K502" s="930">
        <f t="shared" si="43"/>
        <v>0</v>
      </c>
      <c r="L502" s="705">
        <f t="shared" si="44"/>
        <v>0</v>
      </c>
      <c r="M502" s="537"/>
      <c r="N502" s="706">
        <f>+IF(A502="",0,IF(A502=Table!$A$5,L502,(IF(A502=Table!$A$3,0,IF(A502=Table!$A$4,L502,0)))))</f>
        <v>0</v>
      </c>
      <c r="O502" s="672"/>
      <c r="P502" s="707">
        <f>-IF(A502=Table!$A$5,I502,0)+IF(A502=Table!$A$5,H502,0)</f>
        <v>0</v>
      </c>
      <c r="Q502" s="539" t="str">
        <f t="shared" si="42"/>
        <v>01/1900</v>
      </c>
      <c r="R502" s="475">
        <f t="shared" si="47"/>
        <v>1</v>
      </c>
      <c r="S502" s="691"/>
      <c r="T502" s="691"/>
      <c r="U502" s="691"/>
      <c r="V502" s="691"/>
      <c r="W502" s="818"/>
      <c r="X502" s="818"/>
      <c r="Y502" s="818"/>
      <c r="Z502" s="818"/>
    </row>
    <row r="503" spans="1:26" ht="15">
      <c r="A503" s="537"/>
      <c r="B503" s="669"/>
      <c r="C503" s="537"/>
      <c r="D503" s="848" t="str">
        <f t="shared" si="45"/>
        <v>Caisse-01/1900</v>
      </c>
      <c r="E503" s="687"/>
      <c r="F503" s="673"/>
      <c r="G503" s="540"/>
      <c r="H503" s="930"/>
      <c r="I503" s="962"/>
      <c r="J503" s="930">
        <f t="shared" si="46"/>
        <v>0</v>
      </c>
      <c r="K503" s="930">
        <f t="shared" si="43"/>
        <v>0</v>
      </c>
      <c r="L503" s="705">
        <f t="shared" si="44"/>
        <v>0</v>
      </c>
      <c r="M503" s="537"/>
      <c r="N503" s="706">
        <f>+IF(A503="",0,IF(A503=Table!$A$5,L503,(IF(A503=Table!$A$3,0,IF(A503=Table!$A$4,L503,0)))))</f>
        <v>0</v>
      </c>
      <c r="O503" s="672"/>
      <c r="P503" s="707">
        <f>-IF(A503=Table!$A$5,I503,0)+IF(A503=Table!$A$5,H503,0)</f>
        <v>0</v>
      </c>
      <c r="Q503" s="539" t="str">
        <f t="shared" si="42"/>
        <v>01/1900</v>
      </c>
      <c r="R503" s="475">
        <f t="shared" si="47"/>
        <v>1</v>
      </c>
      <c r="S503" s="691"/>
      <c r="T503" s="691"/>
      <c r="U503" s="691"/>
      <c r="V503" s="691"/>
      <c r="W503" s="818"/>
      <c r="X503" s="818"/>
      <c r="Y503" s="818"/>
      <c r="Z503" s="818"/>
    </row>
    <row r="504" spans="1:26" ht="15">
      <c r="A504" s="537"/>
      <c r="B504" s="669"/>
      <c r="C504" s="537"/>
      <c r="D504" s="848" t="str">
        <f t="shared" si="45"/>
        <v>Caisse-01/1900</v>
      </c>
      <c r="E504" s="687"/>
      <c r="F504" s="680"/>
      <c r="G504" s="540"/>
      <c r="H504" s="930"/>
      <c r="I504" s="962"/>
      <c r="J504" s="930">
        <f t="shared" si="46"/>
        <v>0</v>
      </c>
      <c r="K504" s="930">
        <f t="shared" si="43"/>
        <v>0</v>
      </c>
      <c r="L504" s="705">
        <f t="shared" si="44"/>
        <v>0</v>
      </c>
      <c r="M504" s="537"/>
      <c r="N504" s="706">
        <f>+IF(A504="",0,IF(A504=Table!$A$5,L504,(IF(A504=Table!$A$3,0,IF(A504=Table!$A$4,L504,0)))))</f>
        <v>0</v>
      </c>
      <c r="O504" s="672"/>
      <c r="P504" s="707">
        <f>-IF(A504=Table!$A$5,I504,0)+IF(A504=Table!$A$5,H504,0)</f>
        <v>0</v>
      </c>
      <c r="Q504" s="539" t="str">
        <f t="shared" si="42"/>
        <v>01/1900</v>
      </c>
      <c r="R504" s="475">
        <f t="shared" si="47"/>
        <v>1</v>
      </c>
      <c r="S504" s="691"/>
      <c r="T504" s="691"/>
      <c r="U504" s="691"/>
      <c r="V504" s="691"/>
      <c r="W504" s="818"/>
      <c r="X504" s="818"/>
      <c r="Y504" s="818"/>
      <c r="Z504" s="818"/>
    </row>
    <row r="505" spans="1:26" ht="15">
      <c r="A505" s="537"/>
      <c r="B505" s="669"/>
      <c r="C505" s="537"/>
      <c r="D505" s="848" t="str">
        <f t="shared" si="45"/>
        <v>Caisse-01/1900</v>
      </c>
      <c r="E505" s="687"/>
      <c r="F505" s="682"/>
      <c r="G505" s="540"/>
      <c r="H505" s="930"/>
      <c r="I505" s="933"/>
      <c r="J505" s="930">
        <f t="shared" si="46"/>
        <v>0</v>
      </c>
      <c r="K505" s="930">
        <f t="shared" si="43"/>
        <v>0</v>
      </c>
      <c r="L505" s="705">
        <f t="shared" si="44"/>
        <v>0</v>
      </c>
      <c r="M505" s="537"/>
      <c r="N505" s="706">
        <f>+IF(A505="",0,IF(A505=Table!$A$5,L505,(IF(A505=Table!$A$3,0,IF(A505=Table!$A$4,L505,0)))))</f>
        <v>0</v>
      </c>
      <c r="O505" s="672"/>
      <c r="P505" s="707">
        <f>-IF(A505=Table!$A$5,I505,0)+IF(A505=Table!$A$5,H505,0)</f>
        <v>0</v>
      </c>
      <c r="Q505" s="539" t="str">
        <f t="shared" si="42"/>
        <v>01/1900</v>
      </c>
      <c r="R505" s="475">
        <f t="shared" si="47"/>
        <v>1</v>
      </c>
      <c r="S505" s="691"/>
      <c r="T505" s="691"/>
      <c r="U505" s="691"/>
      <c r="V505" s="691"/>
      <c r="W505" s="818"/>
      <c r="X505" s="818"/>
      <c r="Y505" s="818"/>
      <c r="Z505" s="818"/>
    </row>
    <row r="506" spans="1:26" ht="15">
      <c r="A506" s="537"/>
      <c r="B506" s="669"/>
      <c r="C506" s="537"/>
      <c r="D506" s="848" t="str">
        <f t="shared" si="45"/>
        <v>Caisse-01/1900</v>
      </c>
      <c r="E506" s="678"/>
      <c r="F506" s="671"/>
      <c r="G506" s="540"/>
      <c r="H506" s="933"/>
      <c r="I506" s="930"/>
      <c r="J506" s="930">
        <f t="shared" si="46"/>
        <v>0</v>
      </c>
      <c r="K506" s="930">
        <f t="shared" si="43"/>
        <v>0</v>
      </c>
      <c r="L506" s="705">
        <f t="shared" si="44"/>
        <v>0</v>
      </c>
      <c r="M506" s="537"/>
      <c r="N506" s="706">
        <f>+IF(A506="",0,IF(A506=Table!$A$5,L506,(IF(A506=Table!$A$3,0,IF(A506=Table!$A$4,L506,0)))))</f>
        <v>0</v>
      </c>
      <c r="O506" s="672"/>
      <c r="P506" s="707">
        <f>-IF(A506=Table!$A$5,I506,0)+IF(A506=Table!$A$5,H506,0)</f>
        <v>0</v>
      </c>
      <c r="Q506" s="539" t="str">
        <f t="shared" si="42"/>
        <v>01/1900</v>
      </c>
      <c r="R506" s="475">
        <f t="shared" si="47"/>
        <v>1</v>
      </c>
      <c r="S506" s="691"/>
      <c r="T506" s="691"/>
      <c r="U506" s="691"/>
      <c r="V506" s="691"/>
      <c r="W506" s="818"/>
      <c r="X506" s="818"/>
      <c r="Y506" s="818"/>
      <c r="Z506" s="818"/>
    </row>
    <row r="507" spans="1:26" ht="15">
      <c r="A507" s="537"/>
      <c r="B507" s="669"/>
      <c r="C507" s="537"/>
      <c r="D507" s="848" t="str">
        <f t="shared" si="45"/>
        <v>Caisse-01/1900</v>
      </c>
      <c r="E507" s="541"/>
      <c r="F507" s="680"/>
      <c r="G507" s="540"/>
      <c r="H507" s="930"/>
      <c r="I507" s="961"/>
      <c r="J507" s="930">
        <f t="shared" si="46"/>
        <v>0</v>
      </c>
      <c r="K507" s="930">
        <f t="shared" si="43"/>
        <v>0</v>
      </c>
      <c r="L507" s="705">
        <f t="shared" si="44"/>
        <v>0</v>
      </c>
      <c r="M507" s="537"/>
      <c r="N507" s="706">
        <f>+IF(A507="",0,IF(A507=Table!$A$5,L507,(IF(A507=Table!$A$3,0,IF(A507=Table!$A$4,L507,0)))))</f>
        <v>0</v>
      </c>
      <c r="O507" s="672"/>
      <c r="P507" s="707">
        <f>-IF(A507=Table!$A$5,I507,0)+IF(A507=Table!$A$5,H507,0)</f>
        <v>0</v>
      </c>
      <c r="Q507" s="539" t="str">
        <f t="shared" si="42"/>
        <v>01/1900</v>
      </c>
      <c r="R507" s="475">
        <f t="shared" si="47"/>
        <v>1</v>
      </c>
      <c r="S507" s="691"/>
      <c r="T507" s="691"/>
      <c r="U507" s="691"/>
      <c r="V507" s="691"/>
      <c r="W507" s="818"/>
      <c r="X507" s="818"/>
      <c r="Y507" s="818"/>
      <c r="Z507" s="818"/>
    </row>
    <row r="508" spans="1:26" ht="15">
      <c r="A508" s="537"/>
      <c r="B508" s="669"/>
      <c r="C508" s="537"/>
      <c r="D508" s="848" t="str">
        <f t="shared" si="45"/>
        <v>Caisse-01/1900</v>
      </c>
      <c r="E508" s="541"/>
      <c r="F508" s="680"/>
      <c r="G508" s="540"/>
      <c r="H508" s="930"/>
      <c r="I508" s="962"/>
      <c r="J508" s="930">
        <f t="shared" si="46"/>
        <v>0</v>
      </c>
      <c r="K508" s="930">
        <f t="shared" si="43"/>
        <v>0</v>
      </c>
      <c r="L508" s="705">
        <f t="shared" si="44"/>
        <v>0</v>
      </c>
      <c r="M508" s="537"/>
      <c r="N508" s="706">
        <f>+IF(A508="",0,IF(A508=Table!$A$5,L508,(IF(A508=Table!$A$3,0,IF(A508=Table!$A$4,L508,0)))))</f>
        <v>0</v>
      </c>
      <c r="O508" s="672"/>
      <c r="P508" s="707">
        <f>-IF(A508=Table!$A$5,I508,0)+IF(A508=Table!$A$5,H508,0)</f>
        <v>0</v>
      </c>
      <c r="Q508" s="539" t="str">
        <f t="shared" si="42"/>
        <v>01/1900</v>
      </c>
      <c r="R508" s="475">
        <f t="shared" si="47"/>
        <v>1</v>
      </c>
      <c r="S508" s="691"/>
      <c r="T508" s="691"/>
      <c r="U508" s="691"/>
      <c r="V508" s="691"/>
      <c r="W508" s="818"/>
      <c r="X508" s="818"/>
      <c r="Y508" s="818"/>
      <c r="Z508" s="818"/>
    </row>
    <row r="509" spans="1:26" ht="15">
      <c r="A509" s="537"/>
      <c r="B509" s="669"/>
      <c r="C509" s="537"/>
      <c r="D509" s="848" t="str">
        <f t="shared" si="45"/>
        <v>Caisse-01/1900</v>
      </c>
      <c r="E509" s="687"/>
      <c r="F509" s="680"/>
      <c r="G509" s="540"/>
      <c r="H509" s="930"/>
      <c r="I509" s="962"/>
      <c r="J509" s="930">
        <f t="shared" si="46"/>
        <v>0</v>
      </c>
      <c r="K509" s="930">
        <f t="shared" si="43"/>
        <v>0</v>
      </c>
      <c r="L509" s="705">
        <f t="shared" si="44"/>
        <v>0</v>
      </c>
      <c r="M509" s="537"/>
      <c r="N509" s="706">
        <f>+IF(A509="",0,IF(A509=Table!$A$5,L509,(IF(A509=Table!$A$3,0,IF(A509=Table!$A$4,L509,0)))))</f>
        <v>0</v>
      </c>
      <c r="O509" s="672"/>
      <c r="P509" s="707">
        <f>-IF(A509=Table!$A$5,I509,0)+IF(A509=Table!$A$5,H509,0)</f>
        <v>0</v>
      </c>
      <c r="Q509" s="539" t="str">
        <f t="shared" si="42"/>
        <v>01/1900</v>
      </c>
      <c r="R509" s="475">
        <f t="shared" si="47"/>
        <v>1</v>
      </c>
      <c r="S509" s="691"/>
      <c r="T509" s="691"/>
      <c r="U509" s="691"/>
      <c r="V509" s="691"/>
      <c r="W509" s="818"/>
      <c r="X509" s="818"/>
      <c r="Y509" s="818"/>
      <c r="Z509" s="818"/>
    </row>
    <row r="510" spans="1:26" ht="15">
      <c r="A510" s="537"/>
      <c r="B510" s="669"/>
      <c r="C510" s="537"/>
      <c r="D510" s="848" t="str">
        <f t="shared" si="45"/>
        <v>Caisse-01/1900</v>
      </c>
      <c r="E510" s="687"/>
      <c r="F510" s="680"/>
      <c r="G510" s="540"/>
      <c r="H510" s="930"/>
      <c r="I510" s="962"/>
      <c r="J510" s="930">
        <f t="shared" si="46"/>
        <v>0</v>
      </c>
      <c r="K510" s="930">
        <f t="shared" si="43"/>
        <v>0</v>
      </c>
      <c r="L510" s="705">
        <f t="shared" si="44"/>
        <v>0</v>
      </c>
      <c r="M510" s="537"/>
      <c r="N510" s="706">
        <f>+IF(A510="",0,IF(A510=Table!$A$5,L510,(IF(A510=Table!$A$3,0,IF(A510=Table!$A$4,L510,0)))))</f>
        <v>0</v>
      </c>
      <c r="O510" s="672"/>
      <c r="P510" s="707">
        <f>-IF(A510=Table!$A$5,I510,0)+IF(A510=Table!$A$5,H510,0)</f>
        <v>0</v>
      </c>
      <c r="Q510" s="539" t="str">
        <f t="shared" si="42"/>
        <v>01/1900</v>
      </c>
      <c r="R510" s="475">
        <f t="shared" si="47"/>
        <v>1</v>
      </c>
      <c r="S510" s="691"/>
      <c r="T510" s="691"/>
      <c r="U510" s="691"/>
      <c r="V510" s="691"/>
      <c r="W510" s="818"/>
      <c r="X510" s="818"/>
      <c r="Y510" s="818"/>
      <c r="Z510" s="818"/>
    </row>
    <row r="511" spans="1:26" ht="15">
      <c r="A511" s="537"/>
      <c r="B511" s="669"/>
      <c r="C511" s="537"/>
      <c r="D511" s="848" t="str">
        <f t="shared" si="45"/>
        <v>Caisse-01/1900</v>
      </c>
      <c r="E511" s="687"/>
      <c r="F511" s="680"/>
      <c r="G511" s="540"/>
      <c r="H511" s="930"/>
      <c r="I511" s="962"/>
      <c r="J511" s="930">
        <f t="shared" si="46"/>
        <v>0</v>
      </c>
      <c r="K511" s="930">
        <f t="shared" si="43"/>
        <v>0</v>
      </c>
      <c r="L511" s="705">
        <f t="shared" si="44"/>
        <v>0</v>
      </c>
      <c r="M511" s="537"/>
      <c r="N511" s="706">
        <f>+IF(A511="",0,IF(A511=Table!$A$5,L511,(IF(A511=Table!$A$3,0,IF(A511=Table!$A$4,L511,0)))))</f>
        <v>0</v>
      </c>
      <c r="O511" s="672"/>
      <c r="P511" s="707">
        <f>-IF(A511=Table!$A$5,I511,0)+IF(A511=Table!$A$5,H511,0)</f>
        <v>0</v>
      </c>
      <c r="Q511" s="539" t="str">
        <f t="shared" si="42"/>
        <v>01/1900</v>
      </c>
      <c r="R511" s="475">
        <f t="shared" si="47"/>
        <v>1</v>
      </c>
      <c r="S511" s="691"/>
      <c r="T511" s="691"/>
      <c r="U511" s="691"/>
      <c r="V511" s="691"/>
      <c r="W511" s="818"/>
      <c r="X511" s="818"/>
      <c r="Y511" s="818"/>
      <c r="Z511" s="818"/>
    </row>
    <row r="512" spans="1:26" ht="15">
      <c r="A512" s="537"/>
      <c r="B512" s="669"/>
      <c r="C512" s="537"/>
      <c r="D512" s="848" t="str">
        <f t="shared" si="45"/>
        <v>Caisse-01/1900</v>
      </c>
      <c r="E512" s="541"/>
      <c r="F512" s="680"/>
      <c r="G512" s="540"/>
      <c r="H512" s="930"/>
      <c r="I512" s="962"/>
      <c r="J512" s="930">
        <f t="shared" si="46"/>
        <v>0</v>
      </c>
      <c r="K512" s="930">
        <f t="shared" si="43"/>
        <v>0</v>
      </c>
      <c r="L512" s="705">
        <f t="shared" si="44"/>
        <v>0</v>
      </c>
      <c r="M512" s="537"/>
      <c r="N512" s="706">
        <f>+IF(A512="",0,IF(A512=Table!$A$5,L512,(IF(A512=Table!$A$3,0,IF(A512=Table!$A$4,L512,0)))))</f>
        <v>0</v>
      </c>
      <c r="O512" s="672"/>
      <c r="P512" s="707">
        <f>-IF(A512=Table!$A$5,I512,0)+IF(A512=Table!$A$5,H512,0)</f>
        <v>0</v>
      </c>
      <c r="Q512" s="539" t="str">
        <f t="shared" si="42"/>
        <v>01/1900</v>
      </c>
      <c r="R512" s="475">
        <f t="shared" si="47"/>
        <v>1</v>
      </c>
      <c r="S512" s="691"/>
      <c r="T512" s="691"/>
      <c r="U512" s="691"/>
      <c r="V512" s="691"/>
      <c r="W512" s="818"/>
      <c r="X512" s="818"/>
      <c r="Y512" s="818"/>
      <c r="Z512" s="818"/>
    </row>
    <row r="513" spans="1:26" ht="15">
      <c r="A513" s="537"/>
      <c r="B513" s="669"/>
      <c r="C513" s="537"/>
      <c r="D513" s="848" t="str">
        <f t="shared" si="45"/>
        <v>Caisse-01/1900</v>
      </c>
      <c r="E513" s="541"/>
      <c r="F513" s="680"/>
      <c r="G513" s="540"/>
      <c r="H513" s="930"/>
      <c r="I513" s="962"/>
      <c r="J513" s="930">
        <f t="shared" si="46"/>
        <v>0</v>
      </c>
      <c r="K513" s="930">
        <f t="shared" si="43"/>
        <v>0</v>
      </c>
      <c r="L513" s="705">
        <f t="shared" si="44"/>
        <v>0</v>
      </c>
      <c r="M513" s="537"/>
      <c r="N513" s="706">
        <f>+IF(A513="",0,IF(A513=Table!$A$5,L513,(IF(A513=Table!$A$3,0,IF(A513=Table!$A$4,L513,0)))))</f>
        <v>0</v>
      </c>
      <c r="O513" s="672"/>
      <c r="P513" s="707">
        <f>-IF(A513=Table!$A$5,I513,0)+IF(A513=Table!$A$5,H513,0)</f>
        <v>0</v>
      </c>
      <c r="Q513" s="539" t="str">
        <f t="shared" si="42"/>
        <v>01/1900</v>
      </c>
      <c r="R513" s="475">
        <f t="shared" si="47"/>
        <v>1</v>
      </c>
      <c r="S513" s="691"/>
      <c r="T513" s="691"/>
      <c r="U513" s="691"/>
      <c r="V513" s="691"/>
      <c r="W513" s="818"/>
      <c r="X513" s="818"/>
      <c r="Y513" s="818"/>
      <c r="Z513" s="818"/>
    </row>
    <row r="514" spans="1:26" ht="15">
      <c r="A514" s="537"/>
      <c r="B514" s="669"/>
      <c r="C514" s="537"/>
      <c r="D514" s="848" t="str">
        <f t="shared" si="45"/>
        <v>Caisse-01/1900</v>
      </c>
      <c r="E514" s="687"/>
      <c r="F514" s="680"/>
      <c r="G514" s="540"/>
      <c r="H514" s="930"/>
      <c r="I514" s="962"/>
      <c r="J514" s="930">
        <f t="shared" si="46"/>
        <v>0</v>
      </c>
      <c r="K514" s="930">
        <f t="shared" si="43"/>
        <v>0</v>
      </c>
      <c r="L514" s="705">
        <f t="shared" si="44"/>
        <v>0</v>
      </c>
      <c r="M514" s="537"/>
      <c r="N514" s="706">
        <f>+IF(A514="",0,IF(A514=Table!$A$5,L514,(IF(A514=Table!$A$3,0,IF(A514=Table!$A$4,L514,0)))))</f>
        <v>0</v>
      </c>
      <c r="O514" s="672"/>
      <c r="P514" s="707">
        <f>-IF(A514=Table!$A$5,I514,0)+IF(A514=Table!$A$5,H514,0)</f>
        <v>0</v>
      </c>
      <c r="Q514" s="539" t="str">
        <f t="shared" si="42"/>
        <v>01/1900</v>
      </c>
      <c r="R514" s="475">
        <f t="shared" si="47"/>
        <v>1</v>
      </c>
      <c r="S514" s="691"/>
      <c r="T514" s="691"/>
      <c r="U514" s="691"/>
      <c r="V514" s="691"/>
      <c r="W514" s="818"/>
      <c r="X514" s="818"/>
      <c r="Y514" s="818"/>
      <c r="Z514" s="818"/>
    </row>
    <row r="515" spans="1:26" ht="15">
      <c r="A515" s="537"/>
      <c r="B515" s="669"/>
      <c r="C515" s="537"/>
      <c r="D515" s="848" t="str">
        <f t="shared" si="45"/>
        <v>Caisse-01/1900</v>
      </c>
      <c r="E515" s="687"/>
      <c r="F515" s="680"/>
      <c r="G515" s="540"/>
      <c r="H515" s="930"/>
      <c r="I515" s="962"/>
      <c r="J515" s="930">
        <f t="shared" si="46"/>
        <v>0</v>
      </c>
      <c r="K515" s="930">
        <f t="shared" si="43"/>
        <v>0</v>
      </c>
      <c r="L515" s="705">
        <f t="shared" si="44"/>
        <v>0</v>
      </c>
      <c r="M515" s="537"/>
      <c r="N515" s="706">
        <f>+IF(A515="",0,IF(A515=Table!$A$5,L515,(IF(A515=Table!$A$3,0,IF(A515=Table!$A$4,L515,0)))))</f>
        <v>0</v>
      </c>
      <c r="O515" s="672"/>
      <c r="P515" s="707">
        <f>-IF(A515=Table!$A$5,I515,0)+IF(A515=Table!$A$5,H515,0)</f>
        <v>0</v>
      </c>
      <c r="Q515" s="539" t="str">
        <f t="shared" si="42"/>
        <v>01/1900</v>
      </c>
      <c r="R515" s="475">
        <f t="shared" si="47"/>
        <v>1</v>
      </c>
      <c r="S515" s="691"/>
      <c r="T515" s="691"/>
      <c r="U515" s="691"/>
      <c r="V515" s="691"/>
      <c r="W515" s="818"/>
      <c r="X515" s="818"/>
      <c r="Y515" s="818"/>
      <c r="Z515" s="818"/>
    </row>
    <row r="516" spans="1:26" ht="15">
      <c r="A516" s="537"/>
      <c r="B516" s="669"/>
      <c r="C516" s="537"/>
      <c r="D516" s="848" t="str">
        <f t="shared" si="45"/>
        <v>Caisse-01/1900</v>
      </c>
      <c r="E516" s="687"/>
      <c r="F516" s="680"/>
      <c r="G516" s="540"/>
      <c r="H516" s="930"/>
      <c r="I516" s="962"/>
      <c r="J516" s="930">
        <f t="shared" si="46"/>
        <v>0</v>
      </c>
      <c r="K516" s="930">
        <f t="shared" si="43"/>
        <v>0</v>
      </c>
      <c r="L516" s="705">
        <f t="shared" si="44"/>
        <v>0</v>
      </c>
      <c r="M516" s="537"/>
      <c r="N516" s="706">
        <f>+IF(A516="",0,IF(A516=Table!$A$5,L516,(IF(A516=Table!$A$3,0,IF(A516=Table!$A$4,L516,0)))))</f>
        <v>0</v>
      </c>
      <c r="O516" s="672"/>
      <c r="P516" s="707">
        <f>-IF(A516=Table!$A$5,I516,0)+IF(A516=Table!$A$5,H516,0)</f>
        <v>0</v>
      </c>
      <c r="Q516" s="539" t="str">
        <f t="shared" si="42"/>
        <v>01/1900</v>
      </c>
      <c r="R516" s="475">
        <f t="shared" si="47"/>
        <v>1</v>
      </c>
      <c r="S516" s="691"/>
      <c r="T516" s="691"/>
      <c r="U516" s="691"/>
      <c r="V516" s="691"/>
      <c r="W516" s="818"/>
      <c r="X516" s="818"/>
      <c r="Y516" s="818"/>
      <c r="Z516" s="818"/>
    </row>
    <row r="517" spans="1:26" ht="15">
      <c r="A517" s="537"/>
      <c r="B517" s="669"/>
      <c r="C517" s="537"/>
      <c r="D517" s="848" t="str">
        <f t="shared" si="45"/>
        <v>Caisse-01/1900</v>
      </c>
      <c r="E517" s="687"/>
      <c r="F517" s="680"/>
      <c r="G517" s="540"/>
      <c r="H517" s="930"/>
      <c r="I517" s="962"/>
      <c r="J517" s="930">
        <f t="shared" si="46"/>
        <v>0</v>
      </c>
      <c r="K517" s="930">
        <f t="shared" si="43"/>
        <v>0</v>
      </c>
      <c r="L517" s="705">
        <f t="shared" si="44"/>
        <v>0</v>
      </c>
      <c r="M517" s="537"/>
      <c r="N517" s="706">
        <f>+IF(A517="",0,IF(A517=Table!$A$5,L517,(IF(A517=Table!$A$3,0,IF(A517=Table!$A$4,L517,0)))))</f>
        <v>0</v>
      </c>
      <c r="O517" s="672"/>
      <c r="P517" s="707">
        <f>-IF(A517=Table!$A$5,I517,0)+IF(A517=Table!$A$5,H517,0)</f>
        <v>0</v>
      </c>
      <c r="Q517" s="539" t="str">
        <f t="shared" si="42"/>
        <v>01/1900</v>
      </c>
      <c r="R517" s="475">
        <f t="shared" si="47"/>
        <v>1</v>
      </c>
      <c r="S517" s="691"/>
      <c r="T517" s="691"/>
      <c r="U517" s="691"/>
      <c r="V517" s="691"/>
      <c r="W517" s="818"/>
      <c r="X517" s="818"/>
      <c r="Y517" s="818"/>
      <c r="Z517" s="818"/>
    </row>
    <row r="518" spans="1:26" ht="15">
      <c r="A518" s="537"/>
      <c r="B518" s="669"/>
      <c r="C518" s="537"/>
      <c r="D518" s="848" t="str">
        <f t="shared" si="45"/>
        <v>Caisse-01/1900</v>
      </c>
      <c r="E518" s="687"/>
      <c r="F518" s="680"/>
      <c r="G518" s="540"/>
      <c r="H518" s="930"/>
      <c r="I518" s="962"/>
      <c r="J518" s="930">
        <f t="shared" si="46"/>
        <v>0</v>
      </c>
      <c r="K518" s="930">
        <f t="shared" si="43"/>
        <v>0</v>
      </c>
      <c r="L518" s="705">
        <f t="shared" si="44"/>
        <v>0</v>
      </c>
      <c r="M518" s="537"/>
      <c r="N518" s="706">
        <f>+IF(A518="",0,IF(A518=Table!$A$5,L518,(IF(A518=Table!$A$3,0,IF(A518=Table!$A$4,L518,0)))))</f>
        <v>0</v>
      </c>
      <c r="O518" s="672"/>
      <c r="P518" s="707">
        <f>-IF(A518=Table!$A$5,I518,0)+IF(A518=Table!$A$5,H518,0)</f>
        <v>0</v>
      </c>
      <c r="Q518" s="539" t="str">
        <f t="shared" si="42"/>
        <v>01/1900</v>
      </c>
      <c r="R518" s="475">
        <f t="shared" si="47"/>
        <v>1</v>
      </c>
      <c r="S518" s="691"/>
      <c r="T518" s="691"/>
      <c r="U518" s="691"/>
      <c r="V518" s="691"/>
      <c r="W518" s="818"/>
      <c r="X518" s="818"/>
      <c r="Y518" s="818"/>
      <c r="Z518" s="818"/>
    </row>
    <row r="519" spans="1:26" ht="15">
      <c r="A519" s="537"/>
      <c r="B519" s="669"/>
      <c r="C519" s="537"/>
      <c r="D519" s="848" t="str">
        <f t="shared" si="45"/>
        <v>Caisse-01/1900</v>
      </c>
      <c r="E519" s="687"/>
      <c r="F519" s="680"/>
      <c r="G519" s="540"/>
      <c r="H519" s="930"/>
      <c r="I519" s="962"/>
      <c r="J519" s="930">
        <f t="shared" si="46"/>
        <v>0</v>
      </c>
      <c r="K519" s="930">
        <f t="shared" si="43"/>
        <v>0</v>
      </c>
      <c r="L519" s="705">
        <f t="shared" si="44"/>
        <v>0</v>
      </c>
      <c r="M519" s="537"/>
      <c r="N519" s="706">
        <f>+IF(A519="",0,IF(A519=Table!$A$5,L519,(IF(A519=Table!$A$3,0,IF(A519=Table!$A$4,L519,0)))))</f>
        <v>0</v>
      </c>
      <c r="O519" s="672"/>
      <c r="P519" s="707">
        <f>-IF(A519=Table!$A$5,I519,0)+IF(A519=Table!$A$5,H519,0)</f>
        <v>0</v>
      </c>
      <c r="Q519" s="539" t="str">
        <f t="shared" ref="Q519:Q582" si="48">+TEXT(B519,"mm/aaaa")</f>
        <v>01/1900</v>
      </c>
      <c r="R519" s="475">
        <f t="shared" si="47"/>
        <v>1</v>
      </c>
      <c r="S519" s="691"/>
      <c r="T519" s="691"/>
      <c r="U519" s="691"/>
      <c r="V519" s="691"/>
      <c r="W519" s="818"/>
      <c r="X519" s="818"/>
      <c r="Y519" s="818"/>
      <c r="Z519" s="818"/>
    </row>
    <row r="520" spans="1:26" ht="15">
      <c r="A520" s="537"/>
      <c r="B520" s="669"/>
      <c r="C520" s="537"/>
      <c r="D520" s="848" t="str">
        <f t="shared" si="45"/>
        <v>Caisse-01/1900</v>
      </c>
      <c r="E520" s="687"/>
      <c r="F520" s="680"/>
      <c r="G520" s="540"/>
      <c r="H520" s="930"/>
      <c r="I520" s="962"/>
      <c r="J520" s="930">
        <f t="shared" si="46"/>
        <v>0</v>
      </c>
      <c r="K520" s="930">
        <f t="shared" si="43"/>
        <v>0</v>
      </c>
      <c r="L520" s="705">
        <f t="shared" si="44"/>
        <v>0</v>
      </c>
      <c r="M520" s="537"/>
      <c r="N520" s="706">
        <f>+IF(A520="",0,IF(A520=Table!$A$5,L520,(IF(A520=Table!$A$3,0,IF(A520=Table!$A$4,L520,0)))))</f>
        <v>0</v>
      </c>
      <c r="O520" s="672"/>
      <c r="P520" s="707">
        <f>-IF(A520=Table!$A$5,I520,0)+IF(A520=Table!$A$5,H520,0)</f>
        <v>0</v>
      </c>
      <c r="Q520" s="539" t="str">
        <f t="shared" si="48"/>
        <v>01/1900</v>
      </c>
      <c r="R520" s="475">
        <f t="shared" si="47"/>
        <v>1</v>
      </c>
      <c r="S520" s="691"/>
      <c r="T520" s="691"/>
      <c r="U520" s="691"/>
      <c r="V520" s="691"/>
      <c r="W520" s="818"/>
      <c r="X520" s="818"/>
      <c r="Y520" s="818"/>
      <c r="Z520" s="818"/>
    </row>
    <row r="521" spans="1:26" ht="15">
      <c r="A521" s="537"/>
      <c r="B521" s="669"/>
      <c r="C521" s="537"/>
      <c r="D521" s="848" t="str">
        <f t="shared" si="45"/>
        <v>Caisse-01/1900</v>
      </c>
      <c r="E521" s="541"/>
      <c r="F521" s="680"/>
      <c r="G521" s="540"/>
      <c r="H521" s="930"/>
      <c r="I521" s="962"/>
      <c r="J521" s="930">
        <f t="shared" si="46"/>
        <v>0</v>
      </c>
      <c r="K521" s="930">
        <f t="shared" si="43"/>
        <v>0</v>
      </c>
      <c r="L521" s="705">
        <f t="shared" si="44"/>
        <v>0</v>
      </c>
      <c r="M521" s="537"/>
      <c r="N521" s="706">
        <f>+IF(A521="",0,IF(A521=Table!$A$5,L521,(IF(A521=Table!$A$3,0,IF(A521=Table!$A$4,L521,0)))))</f>
        <v>0</v>
      </c>
      <c r="O521" s="672"/>
      <c r="P521" s="707">
        <f>-IF(A521=Table!$A$5,I521,0)+IF(A521=Table!$A$5,H521,0)</f>
        <v>0</v>
      </c>
      <c r="Q521" s="539" t="str">
        <f t="shared" si="48"/>
        <v>01/1900</v>
      </c>
      <c r="R521" s="475">
        <f t="shared" si="47"/>
        <v>1</v>
      </c>
      <c r="S521" s="691"/>
      <c r="T521" s="691"/>
      <c r="U521" s="691"/>
      <c r="V521" s="691"/>
      <c r="W521" s="818"/>
      <c r="X521" s="818"/>
      <c r="Y521" s="818"/>
      <c r="Z521" s="818"/>
    </row>
    <row r="522" spans="1:26" ht="15">
      <c r="A522" s="537"/>
      <c r="B522" s="669"/>
      <c r="C522" s="537"/>
      <c r="D522" s="848" t="str">
        <f t="shared" si="45"/>
        <v>Caisse-01/1900</v>
      </c>
      <c r="E522" s="541"/>
      <c r="F522" s="680"/>
      <c r="G522" s="540"/>
      <c r="H522" s="930"/>
      <c r="I522" s="962"/>
      <c r="J522" s="930">
        <f t="shared" si="46"/>
        <v>0</v>
      </c>
      <c r="K522" s="930">
        <f t="shared" si="43"/>
        <v>0</v>
      </c>
      <c r="L522" s="705">
        <f t="shared" si="44"/>
        <v>0</v>
      </c>
      <c r="M522" s="537"/>
      <c r="N522" s="706">
        <f>+IF(A522="",0,IF(A522=Table!$A$5,L522,(IF(A522=Table!$A$3,0,IF(A522=Table!$A$4,L522,0)))))</f>
        <v>0</v>
      </c>
      <c r="O522" s="672"/>
      <c r="P522" s="707">
        <f>-IF(A522=Table!$A$5,I522,0)+IF(A522=Table!$A$5,H522,0)</f>
        <v>0</v>
      </c>
      <c r="Q522" s="539" t="str">
        <f t="shared" si="48"/>
        <v>01/1900</v>
      </c>
      <c r="R522" s="475">
        <f t="shared" si="47"/>
        <v>1</v>
      </c>
      <c r="S522" s="691"/>
      <c r="T522" s="691"/>
      <c r="U522" s="691"/>
      <c r="V522" s="691"/>
      <c r="W522" s="818"/>
      <c r="X522" s="818"/>
      <c r="Y522" s="818"/>
      <c r="Z522" s="818"/>
    </row>
    <row r="523" spans="1:26" ht="15">
      <c r="A523" s="537"/>
      <c r="B523" s="669"/>
      <c r="C523" s="537"/>
      <c r="D523" s="848" t="str">
        <f t="shared" si="45"/>
        <v>Caisse-01/1900</v>
      </c>
      <c r="E523" s="687"/>
      <c r="F523" s="680"/>
      <c r="G523" s="540"/>
      <c r="H523" s="930"/>
      <c r="I523" s="962"/>
      <c r="J523" s="930">
        <f t="shared" si="46"/>
        <v>0</v>
      </c>
      <c r="K523" s="930">
        <f t="shared" ref="K523:K586" si="49">+IFERROR((+INDEX($O$4:$Z$4,MATCH(Q523,$O$3:$Z$3,0))),0)</f>
        <v>0</v>
      </c>
      <c r="L523" s="705">
        <f t="shared" ref="L523:L586" si="50">IFERROR((H523/K523-I523/K523),0)</f>
        <v>0</v>
      </c>
      <c r="M523" s="537"/>
      <c r="N523" s="706">
        <f>+IF(A523="",0,IF(A523=Table!$A$5,L523,(IF(A523=Table!$A$3,0,IF(A523=Table!$A$4,L523,0)))))</f>
        <v>0</v>
      </c>
      <c r="O523" s="672"/>
      <c r="P523" s="707">
        <f>-IF(A523=Table!$A$5,I523,0)+IF(A523=Table!$A$5,H523,0)</f>
        <v>0</v>
      </c>
      <c r="Q523" s="539" t="str">
        <f t="shared" si="48"/>
        <v>01/1900</v>
      </c>
      <c r="R523" s="475">
        <f t="shared" si="47"/>
        <v>1</v>
      </c>
      <c r="S523" s="691"/>
      <c r="T523" s="691"/>
      <c r="U523" s="691"/>
      <c r="V523" s="691"/>
      <c r="W523" s="818"/>
      <c r="X523" s="818"/>
      <c r="Y523" s="818"/>
      <c r="Z523" s="818"/>
    </row>
    <row r="524" spans="1:26" ht="15">
      <c r="A524" s="537"/>
      <c r="B524" s="669"/>
      <c r="C524" s="537"/>
      <c r="D524" s="848" t="str">
        <f t="shared" ref="D524:D587" si="51">"Caisse-"&amp;Q524</f>
        <v>Caisse-01/1900</v>
      </c>
      <c r="E524" s="687"/>
      <c r="F524" s="680"/>
      <c r="G524" s="540"/>
      <c r="H524" s="930"/>
      <c r="I524" s="962"/>
      <c r="J524" s="930">
        <f t="shared" ref="J524:J587" si="52">+J523+H524-I524</f>
        <v>0</v>
      </c>
      <c r="K524" s="930">
        <f t="shared" si="49"/>
        <v>0</v>
      </c>
      <c r="L524" s="705">
        <f t="shared" si="50"/>
        <v>0</v>
      </c>
      <c r="M524" s="537"/>
      <c r="N524" s="706">
        <f>+IF(A524="",0,IF(A524=Table!$A$5,L524,(IF(A524=Table!$A$3,0,IF(A524=Table!$A$4,L524,0)))))</f>
        <v>0</v>
      </c>
      <c r="O524" s="672"/>
      <c r="P524" s="707">
        <f>-IF(A524=Table!$A$5,I524,0)+IF(A524=Table!$A$5,H524,0)</f>
        <v>0</v>
      </c>
      <c r="Q524" s="539" t="str">
        <f t="shared" si="48"/>
        <v>01/1900</v>
      </c>
      <c r="R524" s="475">
        <f t="shared" ref="R524:R587" si="53">ROUNDUP(MONTH(Q524)/3,0)</f>
        <v>1</v>
      </c>
      <c r="S524" s="691"/>
      <c r="T524" s="691"/>
      <c r="U524" s="691"/>
      <c r="V524" s="691"/>
      <c r="W524" s="818"/>
      <c r="X524" s="818"/>
      <c r="Y524" s="818"/>
      <c r="Z524" s="818"/>
    </row>
    <row r="525" spans="1:26" ht="15">
      <c r="A525" s="537"/>
      <c r="B525" s="669"/>
      <c r="C525" s="537"/>
      <c r="D525" s="848" t="str">
        <f t="shared" si="51"/>
        <v>Caisse-01/1900</v>
      </c>
      <c r="E525" s="541"/>
      <c r="F525" s="680"/>
      <c r="G525" s="540"/>
      <c r="H525" s="930"/>
      <c r="I525" s="962"/>
      <c r="J525" s="930">
        <f t="shared" si="52"/>
        <v>0</v>
      </c>
      <c r="K525" s="930">
        <f t="shared" si="49"/>
        <v>0</v>
      </c>
      <c r="L525" s="705">
        <f t="shared" si="50"/>
        <v>0</v>
      </c>
      <c r="M525" s="537"/>
      <c r="N525" s="706">
        <f>+IF(A525="",0,IF(A525=Table!$A$5,L525,(IF(A525=Table!$A$3,0,IF(A525=Table!$A$4,L525,0)))))</f>
        <v>0</v>
      </c>
      <c r="O525" s="672"/>
      <c r="P525" s="707">
        <f>-IF(A525=Table!$A$5,I525,0)+IF(A525=Table!$A$5,H525,0)</f>
        <v>0</v>
      </c>
      <c r="Q525" s="539" t="str">
        <f t="shared" si="48"/>
        <v>01/1900</v>
      </c>
      <c r="R525" s="475">
        <f t="shared" si="53"/>
        <v>1</v>
      </c>
      <c r="S525" s="691"/>
      <c r="T525" s="691"/>
      <c r="U525" s="691"/>
      <c r="V525" s="691"/>
      <c r="W525" s="818"/>
      <c r="X525" s="818"/>
      <c r="Y525" s="818"/>
      <c r="Z525" s="818"/>
    </row>
    <row r="526" spans="1:26" ht="15">
      <c r="A526" s="537"/>
      <c r="B526" s="669"/>
      <c r="C526" s="537"/>
      <c r="D526" s="848" t="str">
        <f t="shared" si="51"/>
        <v>Caisse-01/1900</v>
      </c>
      <c r="E526" s="541"/>
      <c r="F526" s="680"/>
      <c r="G526" s="540"/>
      <c r="H526" s="930"/>
      <c r="I526" s="962"/>
      <c r="J526" s="930">
        <f t="shared" si="52"/>
        <v>0</v>
      </c>
      <c r="K526" s="930">
        <f t="shared" si="49"/>
        <v>0</v>
      </c>
      <c r="L526" s="705">
        <f t="shared" si="50"/>
        <v>0</v>
      </c>
      <c r="M526" s="537"/>
      <c r="N526" s="706">
        <f>+IF(A526="",0,IF(A526=Table!$A$5,L526,(IF(A526=Table!$A$3,0,IF(A526=Table!$A$4,L526,0)))))</f>
        <v>0</v>
      </c>
      <c r="O526" s="672"/>
      <c r="P526" s="707">
        <f>-IF(A526=Table!$A$5,I526,0)+IF(A526=Table!$A$5,H526,0)</f>
        <v>0</v>
      </c>
      <c r="Q526" s="539" t="str">
        <f t="shared" si="48"/>
        <v>01/1900</v>
      </c>
      <c r="R526" s="475">
        <f t="shared" si="53"/>
        <v>1</v>
      </c>
      <c r="S526" s="691"/>
      <c r="T526" s="691"/>
      <c r="U526" s="691"/>
      <c r="V526" s="691"/>
      <c r="W526" s="818"/>
      <c r="X526" s="818"/>
      <c r="Y526" s="818"/>
      <c r="Z526" s="818"/>
    </row>
    <row r="527" spans="1:26" ht="15">
      <c r="A527" s="537"/>
      <c r="B527" s="669"/>
      <c r="C527" s="537"/>
      <c r="D527" s="848" t="str">
        <f t="shared" si="51"/>
        <v>Caisse-01/1900</v>
      </c>
      <c r="E527" s="541"/>
      <c r="F527" s="680"/>
      <c r="G527" s="540"/>
      <c r="H527" s="930"/>
      <c r="I527" s="962"/>
      <c r="J527" s="930">
        <f t="shared" si="52"/>
        <v>0</v>
      </c>
      <c r="K527" s="930">
        <f t="shared" si="49"/>
        <v>0</v>
      </c>
      <c r="L527" s="705">
        <f t="shared" si="50"/>
        <v>0</v>
      </c>
      <c r="M527" s="537"/>
      <c r="N527" s="706">
        <f>+IF(A527="",0,IF(A527=Table!$A$5,L527,(IF(A527=Table!$A$3,0,IF(A527=Table!$A$4,L527,0)))))</f>
        <v>0</v>
      </c>
      <c r="O527" s="672"/>
      <c r="P527" s="707">
        <f>-IF(A527=Table!$A$5,I527,0)+IF(A527=Table!$A$5,H527,0)</f>
        <v>0</v>
      </c>
      <c r="Q527" s="539" t="str">
        <f t="shared" si="48"/>
        <v>01/1900</v>
      </c>
      <c r="R527" s="475">
        <f t="shared" si="53"/>
        <v>1</v>
      </c>
      <c r="S527" s="691"/>
      <c r="T527" s="691"/>
      <c r="U527" s="691"/>
      <c r="V527" s="691"/>
      <c r="W527" s="818"/>
      <c r="X527" s="818"/>
      <c r="Y527" s="818"/>
      <c r="Z527" s="818"/>
    </row>
    <row r="528" spans="1:26" ht="15">
      <c r="A528" s="537"/>
      <c r="B528" s="669"/>
      <c r="C528" s="537"/>
      <c r="D528" s="848" t="str">
        <f t="shared" si="51"/>
        <v>Caisse-01/1900</v>
      </c>
      <c r="E528" s="687"/>
      <c r="F528" s="680"/>
      <c r="G528" s="540"/>
      <c r="H528" s="930"/>
      <c r="I528" s="962"/>
      <c r="J528" s="930">
        <f t="shared" si="52"/>
        <v>0</v>
      </c>
      <c r="K528" s="930">
        <f t="shared" si="49"/>
        <v>0</v>
      </c>
      <c r="L528" s="705">
        <f t="shared" si="50"/>
        <v>0</v>
      </c>
      <c r="M528" s="537"/>
      <c r="N528" s="706">
        <f>+IF(A528="",0,IF(A528=Table!$A$5,L528,(IF(A528=Table!$A$3,0,IF(A528=Table!$A$4,L528,0)))))</f>
        <v>0</v>
      </c>
      <c r="O528" s="672"/>
      <c r="P528" s="707">
        <f>-IF(A528=Table!$A$5,I528,0)+IF(A528=Table!$A$5,H528,0)</f>
        <v>0</v>
      </c>
      <c r="Q528" s="539" t="str">
        <f t="shared" si="48"/>
        <v>01/1900</v>
      </c>
      <c r="R528" s="475">
        <f t="shared" si="53"/>
        <v>1</v>
      </c>
      <c r="S528" s="691"/>
      <c r="T528" s="691"/>
      <c r="U528" s="691"/>
      <c r="V528" s="691"/>
      <c r="W528" s="818"/>
      <c r="X528" s="818"/>
      <c r="Y528" s="818"/>
      <c r="Z528" s="818"/>
    </row>
    <row r="529" spans="1:26" ht="15">
      <c r="A529" s="537"/>
      <c r="B529" s="669"/>
      <c r="C529" s="537"/>
      <c r="D529" s="848" t="str">
        <f t="shared" si="51"/>
        <v>Caisse-01/1900</v>
      </c>
      <c r="E529" s="541"/>
      <c r="F529" s="680"/>
      <c r="G529" s="540"/>
      <c r="H529" s="930"/>
      <c r="I529" s="962"/>
      <c r="J529" s="930">
        <f t="shared" si="52"/>
        <v>0</v>
      </c>
      <c r="K529" s="930">
        <f t="shared" si="49"/>
        <v>0</v>
      </c>
      <c r="L529" s="705">
        <f t="shared" si="50"/>
        <v>0</v>
      </c>
      <c r="M529" s="537"/>
      <c r="N529" s="706">
        <f>+IF(A529="",0,IF(A529=Table!$A$5,L529,(IF(A529=Table!$A$3,0,IF(A529=Table!$A$4,L529,0)))))</f>
        <v>0</v>
      </c>
      <c r="O529" s="672"/>
      <c r="P529" s="707">
        <f>-IF(A529=Table!$A$5,I529,0)+IF(A529=Table!$A$5,H529,0)</f>
        <v>0</v>
      </c>
      <c r="Q529" s="539" t="str">
        <f t="shared" si="48"/>
        <v>01/1900</v>
      </c>
      <c r="R529" s="475">
        <f t="shared" si="53"/>
        <v>1</v>
      </c>
      <c r="S529" s="691"/>
      <c r="T529" s="691"/>
      <c r="U529" s="691"/>
      <c r="V529" s="691"/>
      <c r="W529" s="818"/>
      <c r="X529" s="818"/>
      <c r="Y529" s="818"/>
      <c r="Z529" s="818"/>
    </row>
    <row r="530" spans="1:26" ht="15">
      <c r="A530" s="537"/>
      <c r="B530" s="669"/>
      <c r="C530" s="537"/>
      <c r="D530" s="848" t="str">
        <f t="shared" si="51"/>
        <v>Caisse-01/1900</v>
      </c>
      <c r="E530" s="687"/>
      <c r="F530" s="680"/>
      <c r="G530" s="540"/>
      <c r="H530" s="930"/>
      <c r="I530" s="962"/>
      <c r="J530" s="930">
        <f t="shared" si="52"/>
        <v>0</v>
      </c>
      <c r="K530" s="930">
        <f t="shared" si="49"/>
        <v>0</v>
      </c>
      <c r="L530" s="705">
        <f t="shared" si="50"/>
        <v>0</v>
      </c>
      <c r="M530" s="537"/>
      <c r="N530" s="706">
        <f>+IF(A530="",0,IF(A530=Table!$A$5,L530,(IF(A530=Table!$A$3,0,IF(A530=Table!$A$4,L530,0)))))</f>
        <v>0</v>
      </c>
      <c r="O530" s="672"/>
      <c r="P530" s="707">
        <f>-IF(A530=Table!$A$5,I530,0)+IF(A530=Table!$A$5,H530,0)</f>
        <v>0</v>
      </c>
      <c r="Q530" s="539" t="str">
        <f t="shared" si="48"/>
        <v>01/1900</v>
      </c>
      <c r="R530" s="475">
        <f t="shared" si="53"/>
        <v>1</v>
      </c>
      <c r="S530" s="691"/>
      <c r="T530" s="691"/>
      <c r="U530" s="691"/>
      <c r="V530" s="691"/>
      <c r="W530" s="818"/>
      <c r="X530" s="818"/>
      <c r="Y530" s="818"/>
      <c r="Z530" s="818"/>
    </row>
    <row r="531" spans="1:26" ht="15">
      <c r="A531" s="537"/>
      <c r="B531" s="669"/>
      <c r="C531" s="537"/>
      <c r="D531" s="848" t="str">
        <f t="shared" si="51"/>
        <v>Caisse-01/1900</v>
      </c>
      <c r="E531" s="687"/>
      <c r="F531" s="673"/>
      <c r="G531" s="540"/>
      <c r="H531" s="930"/>
      <c r="I531" s="962"/>
      <c r="J531" s="930">
        <f t="shared" si="52"/>
        <v>0</v>
      </c>
      <c r="K531" s="930">
        <f t="shared" si="49"/>
        <v>0</v>
      </c>
      <c r="L531" s="705">
        <f t="shared" si="50"/>
        <v>0</v>
      </c>
      <c r="M531" s="537"/>
      <c r="N531" s="706">
        <f>+IF(A531="",0,IF(A531=Table!$A$5,L531,(IF(A531=Table!$A$3,0,IF(A531=Table!$A$4,L531,0)))))</f>
        <v>0</v>
      </c>
      <c r="O531" s="672"/>
      <c r="P531" s="707">
        <f>-IF(A531=Table!$A$5,I531,0)+IF(A531=Table!$A$5,H531,0)</f>
        <v>0</v>
      </c>
      <c r="Q531" s="539" t="str">
        <f t="shared" si="48"/>
        <v>01/1900</v>
      </c>
      <c r="R531" s="475">
        <f t="shared" si="53"/>
        <v>1</v>
      </c>
      <c r="S531" s="691"/>
      <c r="T531" s="691"/>
      <c r="U531" s="691"/>
      <c r="V531" s="691"/>
      <c r="W531" s="818"/>
      <c r="X531" s="818"/>
      <c r="Y531" s="818"/>
      <c r="Z531" s="818"/>
    </row>
    <row r="532" spans="1:26" ht="15">
      <c r="A532" s="537"/>
      <c r="B532" s="669"/>
      <c r="C532" s="537"/>
      <c r="D532" s="848" t="str">
        <f t="shared" si="51"/>
        <v>Caisse-01/1900</v>
      </c>
      <c r="E532" s="541"/>
      <c r="F532" s="680"/>
      <c r="G532" s="540"/>
      <c r="H532" s="930"/>
      <c r="I532" s="962"/>
      <c r="J532" s="930">
        <f t="shared" si="52"/>
        <v>0</v>
      </c>
      <c r="K532" s="930">
        <f t="shared" si="49"/>
        <v>0</v>
      </c>
      <c r="L532" s="705">
        <f t="shared" si="50"/>
        <v>0</v>
      </c>
      <c r="M532" s="537"/>
      <c r="N532" s="706">
        <f>+IF(A532="",0,IF(A532=Table!$A$5,L532,(IF(A532=Table!$A$3,0,IF(A532=Table!$A$4,L532,0)))))</f>
        <v>0</v>
      </c>
      <c r="O532" s="672"/>
      <c r="P532" s="707">
        <f>-IF(A532=Table!$A$5,I532,0)+IF(A532=Table!$A$5,H532,0)</f>
        <v>0</v>
      </c>
      <c r="Q532" s="539" t="str">
        <f t="shared" si="48"/>
        <v>01/1900</v>
      </c>
      <c r="R532" s="475">
        <f t="shared" si="53"/>
        <v>1</v>
      </c>
      <c r="S532" s="691"/>
      <c r="T532" s="691"/>
      <c r="U532" s="691"/>
      <c r="V532" s="691"/>
      <c r="W532" s="818"/>
      <c r="X532" s="818"/>
      <c r="Y532" s="818"/>
      <c r="Z532" s="818"/>
    </row>
    <row r="533" spans="1:26" ht="15">
      <c r="A533" s="537"/>
      <c r="B533" s="669"/>
      <c r="C533" s="537"/>
      <c r="D533" s="848" t="str">
        <f t="shared" si="51"/>
        <v>Caisse-01/1900</v>
      </c>
      <c r="E533" s="687"/>
      <c r="F533" s="680"/>
      <c r="G533" s="540"/>
      <c r="H533" s="930"/>
      <c r="I533" s="962"/>
      <c r="J533" s="930">
        <f t="shared" si="52"/>
        <v>0</v>
      </c>
      <c r="K533" s="930">
        <f t="shared" si="49"/>
        <v>0</v>
      </c>
      <c r="L533" s="705">
        <f t="shared" si="50"/>
        <v>0</v>
      </c>
      <c r="M533" s="537"/>
      <c r="N533" s="706">
        <f>+IF(A533="",0,IF(A533=Table!$A$5,L533,(IF(A533=Table!$A$3,0,IF(A533=Table!$A$4,L533,0)))))</f>
        <v>0</v>
      </c>
      <c r="O533" s="672"/>
      <c r="P533" s="707">
        <f>-IF(A533=Table!$A$5,I533,0)+IF(A533=Table!$A$5,H533,0)</f>
        <v>0</v>
      </c>
      <c r="Q533" s="539" t="str">
        <f t="shared" si="48"/>
        <v>01/1900</v>
      </c>
      <c r="R533" s="475">
        <f t="shared" si="53"/>
        <v>1</v>
      </c>
      <c r="S533" s="691"/>
      <c r="T533" s="691"/>
      <c r="U533" s="691"/>
      <c r="V533" s="691"/>
      <c r="W533" s="818"/>
      <c r="X533" s="818"/>
      <c r="Y533" s="818"/>
      <c r="Z533" s="818"/>
    </row>
    <row r="534" spans="1:26" ht="15">
      <c r="A534" s="537"/>
      <c r="B534" s="669"/>
      <c r="C534" s="537"/>
      <c r="D534" s="848" t="str">
        <f t="shared" si="51"/>
        <v>Caisse-01/1900</v>
      </c>
      <c r="E534" s="687"/>
      <c r="F534" s="680"/>
      <c r="G534" s="540"/>
      <c r="H534" s="930"/>
      <c r="I534" s="962"/>
      <c r="J534" s="930">
        <f t="shared" si="52"/>
        <v>0</v>
      </c>
      <c r="K534" s="930">
        <f t="shared" si="49"/>
        <v>0</v>
      </c>
      <c r="L534" s="705">
        <f t="shared" si="50"/>
        <v>0</v>
      </c>
      <c r="M534" s="537"/>
      <c r="N534" s="706">
        <f>+IF(A534="",0,IF(A534=Table!$A$5,L534,(IF(A534=Table!$A$3,0,IF(A534=Table!$A$4,L534,0)))))</f>
        <v>0</v>
      </c>
      <c r="O534" s="672"/>
      <c r="P534" s="707">
        <f>-IF(A534=Table!$A$5,I534,0)+IF(A534=Table!$A$5,H534,0)</f>
        <v>0</v>
      </c>
      <c r="Q534" s="539" t="str">
        <f t="shared" si="48"/>
        <v>01/1900</v>
      </c>
      <c r="R534" s="475">
        <f t="shared" si="53"/>
        <v>1</v>
      </c>
      <c r="S534" s="691"/>
      <c r="T534" s="691"/>
      <c r="U534" s="691"/>
      <c r="V534" s="691"/>
      <c r="W534" s="818"/>
      <c r="X534" s="818"/>
      <c r="Y534" s="818"/>
      <c r="Z534" s="818"/>
    </row>
    <row r="535" spans="1:26" ht="15">
      <c r="A535" s="537"/>
      <c r="B535" s="669"/>
      <c r="C535" s="537"/>
      <c r="D535" s="848" t="str">
        <f t="shared" si="51"/>
        <v>Caisse-01/1900</v>
      </c>
      <c r="E535" s="687"/>
      <c r="F535" s="680"/>
      <c r="G535" s="540"/>
      <c r="H535" s="930"/>
      <c r="I535" s="962"/>
      <c r="J535" s="930">
        <f t="shared" si="52"/>
        <v>0</v>
      </c>
      <c r="K535" s="930">
        <f t="shared" si="49"/>
        <v>0</v>
      </c>
      <c r="L535" s="705">
        <f t="shared" si="50"/>
        <v>0</v>
      </c>
      <c r="M535" s="537"/>
      <c r="N535" s="706">
        <f>+IF(A535="",0,IF(A535=Table!$A$5,L535,(IF(A535=Table!$A$3,0,IF(A535=Table!$A$4,L535,0)))))</f>
        <v>0</v>
      </c>
      <c r="O535" s="672"/>
      <c r="P535" s="707">
        <f>-IF(A535=Table!$A$5,I535,0)+IF(A535=Table!$A$5,H535,0)</f>
        <v>0</v>
      </c>
      <c r="Q535" s="539" t="str">
        <f t="shared" si="48"/>
        <v>01/1900</v>
      </c>
      <c r="R535" s="475">
        <f t="shared" si="53"/>
        <v>1</v>
      </c>
      <c r="S535" s="691"/>
      <c r="T535" s="691"/>
      <c r="U535" s="691"/>
      <c r="V535" s="691"/>
      <c r="W535" s="818"/>
      <c r="X535" s="818"/>
      <c r="Y535" s="818"/>
      <c r="Z535" s="818"/>
    </row>
    <row r="536" spans="1:26" ht="15">
      <c r="A536" s="537"/>
      <c r="B536" s="669"/>
      <c r="C536" s="537"/>
      <c r="D536" s="848" t="str">
        <f t="shared" si="51"/>
        <v>Caisse-01/1900</v>
      </c>
      <c r="E536" s="687"/>
      <c r="F536" s="680"/>
      <c r="G536" s="540"/>
      <c r="H536" s="930"/>
      <c r="I536" s="962"/>
      <c r="J536" s="930">
        <f t="shared" si="52"/>
        <v>0</v>
      </c>
      <c r="K536" s="930">
        <f t="shared" si="49"/>
        <v>0</v>
      </c>
      <c r="L536" s="705">
        <f t="shared" si="50"/>
        <v>0</v>
      </c>
      <c r="M536" s="537"/>
      <c r="N536" s="706">
        <f>+IF(A536="",0,IF(A536=Table!$A$5,L536,(IF(A536=Table!$A$3,0,IF(A536=Table!$A$4,L536,0)))))</f>
        <v>0</v>
      </c>
      <c r="O536" s="672"/>
      <c r="P536" s="707">
        <f>-IF(A536=Table!$A$5,I536,0)+IF(A536=Table!$A$5,H536,0)</f>
        <v>0</v>
      </c>
      <c r="Q536" s="539" t="str">
        <f t="shared" si="48"/>
        <v>01/1900</v>
      </c>
      <c r="R536" s="475">
        <f t="shared" si="53"/>
        <v>1</v>
      </c>
      <c r="S536" s="691"/>
      <c r="T536" s="691"/>
      <c r="U536" s="691"/>
      <c r="V536" s="691"/>
      <c r="W536" s="818"/>
      <c r="X536" s="818"/>
      <c r="Y536" s="818"/>
      <c r="Z536" s="818"/>
    </row>
    <row r="537" spans="1:26" ht="15">
      <c r="A537" s="537"/>
      <c r="B537" s="669"/>
      <c r="C537" s="537"/>
      <c r="D537" s="848" t="str">
        <f t="shared" si="51"/>
        <v>Caisse-01/1900</v>
      </c>
      <c r="E537" s="541"/>
      <c r="F537" s="680"/>
      <c r="G537" s="540"/>
      <c r="H537" s="930"/>
      <c r="I537" s="962"/>
      <c r="J537" s="930">
        <f t="shared" si="52"/>
        <v>0</v>
      </c>
      <c r="K537" s="930">
        <f t="shared" si="49"/>
        <v>0</v>
      </c>
      <c r="L537" s="705">
        <f t="shared" si="50"/>
        <v>0</v>
      </c>
      <c r="M537" s="537"/>
      <c r="N537" s="706">
        <f>+IF(A537="",0,IF(A537=Table!$A$5,L537,(IF(A537=Table!$A$3,0,IF(A537=Table!$A$4,L537,0)))))</f>
        <v>0</v>
      </c>
      <c r="O537" s="672"/>
      <c r="P537" s="707">
        <f>-IF(A537=Table!$A$5,I537,0)+IF(A537=Table!$A$5,H537,0)</f>
        <v>0</v>
      </c>
      <c r="Q537" s="539" t="str">
        <f t="shared" si="48"/>
        <v>01/1900</v>
      </c>
      <c r="R537" s="475">
        <f t="shared" si="53"/>
        <v>1</v>
      </c>
      <c r="S537" s="691"/>
      <c r="T537" s="691"/>
      <c r="U537" s="691"/>
      <c r="V537" s="691"/>
      <c r="W537" s="818"/>
      <c r="X537" s="818"/>
      <c r="Y537" s="818"/>
      <c r="Z537" s="818"/>
    </row>
    <row r="538" spans="1:26" ht="15">
      <c r="A538" s="537"/>
      <c r="B538" s="669"/>
      <c r="C538" s="537"/>
      <c r="D538" s="848" t="str">
        <f t="shared" si="51"/>
        <v>Caisse-01/1900</v>
      </c>
      <c r="E538" s="541"/>
      <c r="F538" s="680"/>
      <c r="G538" s="540"/>
      <c r="H538" s="930"/>
      <c r="I538" s="962"/>
      <c r="J538" s="930">
        <f t="shared" si="52"/>
        <v>0</v>
      </c>
      <c r="K538" s="930">
        <f t="shared" si="49"/>
        <v>0</v>
      </c>
      <c r="L538" s="705">
        <f t="shared" si="50"/>
        <v>0</v>
      </c>
      <c r="M538" s="537"/>
      <c r="N538" s="706">
        <f>+IF(A538="",0,IF(A538=Table!$A$5,L538,(IF(A538=Table!$A$3,0,IF(A538=Table!$A$4,L538,0)))))</f>
        <v>0</v>
      </c>
      <c r="O538" s="672"/>
      <c r="P538" s="707">
        <f>-IF(A538=Table!$A$5,I538,0)+IF(A538=Table!$A$5,H538,0)</f>
        <v>0</v>
      </c>
      <c r="Q538" s="539" t="str">
        <f t="shared" si="48"/>
        <v>01/1900</v>
      </c>
      <c r="R538" s="475">
        <f t="shared" si="53"/>
        <v>1</v>
      </c>
      <c r="S538" s="691"/>
      <c r="T538" s="691"/>
      <c r="U538" s="691"/>
      <c r="V538" s="691"/>
      <c r="W538" s="818"/>
      <c r="X538" s="818"/>
      <c r="Y538" s="818"/>
      <c r="Z538" s="818"/>
    </row>
    <row r="539" spans="1:26" ht="15">
      <c r="A539" s="537"/>
      <c r="B539" s="669"/>
      <c r="C539" s="537"/>
      <c r="D539" s="848" t="str">
        <f t="shared" si="51"/>
        <v>Caisse-01/1900</v>
      </c>
      <c r="E539" s="541"/>
      <c r="F539" s="680"/>
      <c r="G539" s="540"/>
      <c r="H539" s="930"/>
      <c r="I539" s="962"/>
      <c r="J539" s="930">
        <f t="shared" si="52"/>
        <v>0</v>
      </c>
      <c r="K539" s="930">
        <f t="shared" si="49"/>
        <v>0</v>
      </c>
      <c r="L539" s="705">
        <f t="shared" si="50"/>
        <v>0</v>
      </c>
      <c r="M539" s="537"/>
      <c r="N539" s="706">
        <f>+IF(A539="",0,IF(A539=Table!$A$5,L539,(IF(A539=Table!$A$3,0,IF(A539=Table!$A$4,L539,0)))))</f>
        <v>0</v>
      </c>
      <c r="O539" s="672"/>
      <c r="P539" s="707">
        <f>-IF(A539=Table!$A$5,I539,0)+IF(A539=Table!$A$5,H539,0)</f>
        <v>0</v>
      </c>
      <c r="Q539" s="539" t="str">
        <f t="shared" si="48"/>
        <v>01/1900</v>
      </c>
      <c r="R539" s="475">
        <f t="shared" si="53"/>
        <v>1</v>
      </c>
      <c r="S539" s="691"/>
      <c r="T539" s="691"/>
      <c r="U539" s="691"/>
      <c r="V539" s="691"/>
      <c r="W539" s="818"/>
      <c r="X539" s="818"/>
      <c r="Y539" s="818"/>
      <c r="Z539" s="818"/>
    </row>
    <row r="540" spans="1:26" ht="15">
      <c r="A540" s="537"/>
      <c r="B540" s="669"/>
      <c r="C540" s="537"/>
      <c r="D540" s="848" t="str">
        <f t="shared" si="51"/>
        <v>Caisse-01/1900</v>
      </c>
      <c r="E540" s="541"/>
      <c r="F540" s="680"/>
      <c r="G540" s="540"/>
      <c r="H540" s="930"/>
      <c r="I540" s="962"/>
      <c r="J540" s="930">
        <f t="shared" si="52"/>
        <v>0</v>
      </c>
      <c r="K540" s="930">
        <f t="shared" si="49"/>
        <v>0</v>
      </c>
      <c r="L540" s="705">
        <f t="shared" si="50"/>
        <v>0</v>
      </c>
      <c r="M540" s="537"/>
      <c r="N540" s="706">
        <f>+IF(A540="",0,IF(A540=Table!$A$5,L540,(IF(A540=Table!$A$3,0,IF(A540=Table!$A$4,L540,0)))))</f>
        <v>0</v>
      </c>
      <c r="O540" s="672"/>
      <c r="P540" s="707">
        <f>-IF(A540=Table!$A$5,I540,0)+IF(A540=Table!$A$5,H540,0)</f>
        <v>0</v>
      </c>
      <c r="Q540" s="539" t="str">
        <f t="shared" si="48"/>
        <v>01/1900</v>
      </c>
      <c r="R540" s="475">
        <f t="shared" si="53"/>
        <v>1</v>
      </c>
      <c r="S540" s="691"/>
      <c r="T540" s="691"/>
      <c r="U540" s="691"/>
      <c r="V540" s="691"/>
      <c r="W540" s="818"/>
      <c r="X540" s="818"/>
      <c r="Y540" s="818"/>
      <c r="Z540" s="818"/>
    </row>
    <row r="541" spans="1:26" ht="15">
      <c r="A541" s="537"/>
      <c r="B541" s="669"/>
      <c r="C541" s="537"/>
      <c r="D541" s="848" t="str">
        <f t="shared" si="51"/>
        <v>Caisse-01/1900</v>
      </c>
      <c r="E541" s="541"/>
      <c r="F541" s="680"/>
      <c r="G541" s="540"/>
      <c r="H541" s="930"/>
      <c r="I541" s="962"/>
      <c r="J541" s="930">
        <f t="shared" si="52"/>
        <v>0</v>
      </c>
      <c r="K541" s="930">
        <f t="shared" si="49"/>
        <v>0</v>
      </c>
      <c r="L541" s="705">
        <f t="shared" si="50"/>
        <v>0</v>
      </c>
      <c r="M541" s="537"/>
      <c r="N541" s="706">
        <f>+IF(A541="",0,IF(A541=Table!$A$5,L541,(IF(A541=Table!$A$3,0,IF(A541=Table!$A$4,L541,0)))))</f>
        <v>0</v>
      </c>
      <c r="O541" s="672"/>
      <c r="P541" s="707">
        <f>-IF(A541=Table!$A$5,I541,0)+IF(A541=Table!$A$5,H541,0)</f>
        <v>0</v>
      </c>
      <c r="Q541" s="539" t="str">
        <f t="shared" si="48"/>
        <v>01/1900</v>
      </c>
      <c r="R541" s="475">
        <f t="shared" si="53"/>
        <v>1</v>
      </c>
      <c r="S541" s="691"/>
      <c r="T541" s="691"/>
      <c r="U541" s="691"/>
      <c r="V541" s="691"/>
      <c r="W541" s="818"/>
      <c r="X541" s="818"/>
      <c r="Y541" s="818"/>
      <c r="Z541" s="818"/>
    </row>
    <row r="542" spans="1:26" ht="15">
      <c r="A542" s="537"/>
      <c r="B542" s="669"/>
      <c r="C542" s="537"/>
      <c r="D542" s="848" t="str">
        <f t="shared" si="51"/>
        <v>Caisse-01/1900</v>
      </c>
      <c r="E542" s="541"/>
      <c r="F542" s="680"/>
      <c r="G542" s="540"/>
      <c r="H542" s="930"/>
      <c r="I542" s="962"/>
      <c r="J542" s="930">
        <f t="shared" si="52"/>
        <v>0</v>
      </c>
      <c r="K542" s="930">
        <f t="shared" si="49"/>
        <v>0</v>
      </c>
      <c r="L542" s="705">
        <f t="shared" si="50"/>
        <v>0</v>
      </c>
      <c r="M542" s="537"/>
      <c r="N542" s="706">
        <f>+IF(A542="",0,IF(A542=Table!$A$5,L542,(IF(A542=Table!$A$3,0,IF(A542=Table!$A$4,L542,0)))))</f>
        <v>0</v>
      </c>
      <c r="O542" s="672"/>
      <c r="P542" s="707">
        <f>-IF(A542=Table!$A$5,I542,0)+IF(A542=Table!$A$5,H542,0)</f>
        <v>0</v>
      </c>
      <c r="Q542" s="539" t="str">
        <f t="shared" si="48"/>
        <v>01/1900</v>
      </c>
      <c r="R542" s="475">
        <f t="shared" si="53"/>
        <v>1</v>
      </c>
      <c r="S542" s="691"/>
      <c r="T542" s="691"/>
      <c r="U542" s="691"/>
      <c r="V542" s="691"/>
      <c r="W542" s="818"/>
      <c r="X542" s="818"/>
      <c r="Y542" s="818"/>
      <c r="Z542" s="818"/>
    </row>
    <row r="543" spans="1:26" ht="15">
      <c r="A543" s="537"/>
      <c r="B543" s="669"/>
      <c r="C543" s="537"/>
      <c r="D543" s="848" t="str">
        <f t="shared" si="51"/>
        <v>Caisse-01/1900</v>
      </c>
      <c r="E543" s="687"/>
      <c r="F543" s="680"/>
      <c r="G543" s="540"/>
      <c r="H543" s="930"/>
      <c r="I543" s="962"/>
      <c r="J543" s="930">
        <f t="shared" si="52"/>
        <v>0</v>
      </c>
      <c r="K543" s="930">
        <f t="shared" si="49"/>
        <v>0</v>
      </c>
      <c r="L543" s="705">
        <f t="shared" si="50"/>
        <v>0</v>
      </c>
      <c r="M543" s="537"/>
      <c r="N543" s="706">
        <f>+IF(A543="",0,IF(A543=Table!$A$5,L543,(IF(A543=Table!$A$3,0,IF(A543=Table!$A$4,L543,0)))))</f>
        <v>0</v>
      </c>
      <c r="O543" s="672"/>
      <c r="P543" s="707">
        <f>-IF(A543=Table!$A$5,I543,0)+IF(A543=Table!$A$5,H543,0)</f>
        <v>0</v>
      </c>
      <c r="Q543" s="539" t="str">
        <f t="shared" si="48"/>
        <v>01/1900</v>
      </c>
      <c r="R543" s="475">
        <f t="shared" si="53"/>
        <v>1</v>
      </c>
      <c r="S543" s="691"/>
      <c r="T543" s="691"/>
      <c r="U543" s="691"/>
      <c r="V543" s="691"/>
      <c r="W543" s="818"/>
      <c r="X543" s="818"/>
      <c r="Y543" s="818"/>
      <c r="Z543" s="818"/>
    </row>
    <row r="544" spans="1:26" ht="15">
      <c r="A544" s="537"/>
      <c r="B544" s="669"/>
      <c r="C544" s="537"/>
      <c r="D544" s="848" t="str">
        <f t="shared" si="51"/>
        <v>Caisse-01/1900</v>
      </c>
      <c r="E544" s="687"/>
      <c r="F544" s="680"/>
      <c r="G544" s="540"/>
      <c r="H544" s="930"/>
      <c r="I544" s="962"/>
      <c r="J544" s="930">
        <f t="shared" si="52"/>
        <v>0</v>
      </c>
      <c r="K544" s="930">
        <f t="shared" si="49"/>
        <v>0</v>
      </c>
      <c r="L544" s="705">
        <f t="shared" si="50"/>
        <v>0</v>
      </c>
      <c r="M544" s="537"/>
      <c r="N544" s="706">
        <f>+IF(A544="",0,IF(A544=Table!$A$5,L544,(IF(A544=Table!$A$3,0,IF(A544=Table!$A$4,L544,0)))))</f>
        <v>0</v>
      </c>
      <c r="O544" s="672"/>
      <c r="P544" s="707">
        <f>-IF(A544=Table!$A$5,I544,0)+IF(A544=Table!$A$5,H544,0)</f>
        <v>0</v>
      </c>
      <c r="Q544" s="539" t="str">
        <f t="shared" si="48"/>
        <v>01/1900</v>
      </c>
      <c r="R544" s="475">
        <f t="shared" si="53"/>
        <v>1</v>
      </c>
      <c r="S544" s="691"/>
      <c r="T544" s="691"/>
      <c r="U544" s="691"/>
      <c r="V544" s="691"/>
      <c r="W544" s="818"/>
      <c r="X544" s="818"/>
      <c r="Y544" s="818"/>
      <c r="Z544" s="818"/>
    </row>
    <row r="545" spans="1:26" ht="15">
      <c r="A545" s="537"/>
      <c r="B545" s="669"/>
      <c r="C545" s="537"/>
      <c r="D545" s="848" t="str">
        <f t="shared" si="51"/>
        <v>Caisse-01/1900</v>
      </c>
      <c r="E545" s="541"/>
      <c r="F545" s="680"/>
      <c r="G545" s="540"/>
      <c r="H545" s="930"/>
      <c r="I545" s="962"/>
      <c r="J545" s="930">
        <f t="shared" si="52"/>
        <v>0</v>
      </c>
      <c r="K545" s="930">
        <f t="shared" si="49"/>
        <v>0</v>
      </c>
      <c r="L545" s="705">
        <f t="shared" si="50"/>
        <v>0</v>
      </c>
      <c r="M545" s="537"/>
      <c r="N545" s="706">
        <f>+IF(A545="",0,IF(A545=Table!$A$5,L545,(IF(A545=Table!$A$3,0,IF(A545=Table!$A$4,L545,0)))))</f>
        <v>0</v>
      </c>
      <c r="O545" s="672"/>
      <c r="P545" s="707">
        <f>-IF(A545=Table!$A$5,I545,0)+IF(A545=Table!$A$5,H545,0)</f>
        <v>0</v>
      </c>
      <c r="Q545" s="539" t="str">
        <f t="shared" si="48"/>
        <v>01/1900</v>
      </c>
      <c r="R545" s="475">
        <f t="shared" si="53"/>
        <v>1</v>
      </c>
      <c r="S545" s="691"/>
      <c r="T545" s="691"/>
      <c r="U545" s="691"/>
      <c r="V545" s="691"/>
      <c r="W545" s="818"/>
      <c r="X545" s="818"/>
      <c r="Y545" s="818"/>
      <c r="Z545" s="818"/>
    </row>
    <row r="546" spans="1:26" ht="15">
      <c r="A546" s="537"/>
      <c r="B546" s="669"/>
      <c r="C546" s="537"/>
      <c r="D546" s="848" t="str">
        <f t="shared" si="51"/>
        <v>Caisse-01/1900</v>
      </c>
      <c r="E546" s="541"/>
      <c r="F546" s="680"/>
      <c r="G546" s="540"/>
      <c r="H546" s="930"/>
      <c r="I546" s="962"/>
      <c r="J546" s="930">
        <f t="shared" si="52"/>
        <v>0</v>
      </c>
      <c r="K546" s="930">
        <f t="shared" si="49"/>
        <v>0</v>
      </c>
      <c r="L546" s="705">
        <f t="shared" si="50"/>
        <v>0</v>
      </c>
      <c r="M546" s="537"/>
      <c r="N546" s="706">
        <f>+IF(A546="",0,IF(A546=Table!$A$5,L546,(IF(A546=Table!$A$3,0,IF(A546=Table!$A$4,L546,0)))))</f>
        <v>0</v>
      </c>
      <c r="O546" s="672"/>
      <c r="P546" s="707">
        <f>-IF(A546=Table!$A$5,I546,0)+IF(A546=Table!$A$5,H546,0)</f>
        <v>0</v>
      </c>
      <c r="Q546" s="539" t="str">
        <f t="shared" si="48"/>
        <v>01/1900</v>
      </c>
      <c r="R546" s="475">
        <f t="shared" si="53"/>
        <v>1</v>
      </c>
      <c r="S546" s="691"/>
      <c r="T546" s="691"/>
      <c r="U546" s="691"/>
      <c r="V546" s="691"/>
      <c r="W546" s="818"/>
      <c r="X546" s="818"/>
      <c r="Y546" s="818"/>
      <c r="Z546" s="818"/>
    </row>
    <row r="547" spans="1:26" ht="15">
      <c r="A547" s="537"/>
      <c r="B547" s="669"/>
      <c r="C547" s="537"/>
      <c r="D547" s="848" t="str">
        <f t="shared" si="51"/>
        <v>Caisse-01/1900</v>
      </c>
      <c r="E547" s="541"/>
      <c r="F547" s="680"/>
      <c r="G547" s="540"/>
      <c r="H547" s="930"/>
      <c r="I547" s="962"/>
      <c r="J547" s="930">
        <f t="shared" si="52"/>
        <v>0</v>
      </c>
      <c r="K547" s="930">
        <f t="shared" si="49"/>
        <v>0</v>
      </c>
      <c r="L547" s="705">
        <f t="shared" si="50"/>
        <v>0</v>
      </c>
      <c r="M547" s="537"/>
      <c r="N547" s="706">
        <f>+IF(A547="",0,IF(A547=Table!$A$5,L547,(IF(A547=Table!$A$3,0,IF(A547=Table!$A$4,L547,0)))))</f>
        <v>0</v>
      </c>
      <c r="O547" s="672"/>
      <c r="P547" s="707">
        <f>-IF(A547=Table!$A$5,I547,0)+IF(A547=Table!$A$5,H547,0)</f>
        <v>0</v>
      </c>
      <c r="Q547" s="539" t="str">
        <f t="shared" si="48"/>
        <v>01/1900</v>
      </c>
      <c r="R547" s="475">
        <f t="shared" si="53"/>
        <v>1</v>
      </c>
      <c r="S547" s="691"/>
      <c r="T547" s="691"/>
      <c r="U547" s="691"/>
      <c r="V547" s="691"/>
      <c r="W547" s="818"/>
      <c r="X547" s="818"/>
      <c r="Y547" s="818"/>
      <c r="Z547" s="818"/>
    </row>
    <row r="548" spans="1:26" ht="15">
      <c r="A548" s="537"/>
      <c r="B548" s="669"/>
      <c r="C548" s="537"/>
      <c r="D548" s="848" t="str">
        <f t="shared" si="51"/>
        <v>Caisse-01/1900</v>
      </c>
      <c r="E548" s="541"/>
      <c r="F548" s="680"/>
      <c r="G548" s="540"/>
      <c r="H548" s="930"/>
      <c r="I548" s="962"/>
      <c r="J548" s="930">
        <f t="shared" si="52"/>
        <v>0</v>
      </c>
      <c r="K548" s="930">
        <f t="shared" si="49"/>
        <v>0</v>
      </c>
      <c r="L548" s="705">
        <f t="shared" si="50"/>
        <v>0</v>
      </c>
      <c r="M548" s="537"/>
      <c r="N548" s="706">
        <f>+IF(A548="",0,IF(A548=Table!$A$5,L548,(IF(A548=Table!$A$3,0,IF(A548=Table!$A$4,L548,0)))))</f>
        <v>0</v>
      </c>
      <c r="O548" s="672"/>
      <c r="P548" s="707">
        <f>-IF(A548=Table!$A$5,I548,0)+IF(A548=Table!$A$5,H548,0)</f>
        <v>0</v>
      </c>
      <c r="Q548" s="539" t="str">
        <f t="shared" si="48"/>
        <v>01/1900</v>
      </c>
      <c r="R548" s="475">
        <f t="shared" si="53"/>
        <v>1</v>
      </c>
      <c r="S548" s="691"/>
      <c r="T548" s="691"/>
      <c r="U548" s="691"/>
      <c r="V548" s="691"/>
      <c r="W548" s="818"/>
      <c r="X548" s="818"/>
      <c r="Y548" s="818"/>
      <c r="Z548" s="818"/>
    </row>
    <row r="549" spans="1:26" ht="15">
      <c r="A549" s="537"/>
      <c r="B549" s="669"/>
      <c r="C549" s="537"/>
      <c r="D549" s="848" t="str">
        <f t="shared" si="51"/>
        <v>Caisse-01/1900</v>
      </c>
      <c r="E549" s="541"/>
      <c r="F549" s="680"/>
      <c r="G549" s="540"/>
      <c r="H549" s="930"/>
      <c r="I549" s="962"/>
      <c r="J549" s="930">
        <f t="shared" si="52"/>
        <v>0</v>
      </c>
      <c r="K549" s="930">
        <f t="shared" si="49"/>
        <v>0</v>
      </c>
      <c r="L549" s="705">
        <f t="shared" si="50"/>
        <v>0</v>
      </c>
      <c r="M549" s="537"/>
      <c r="N549" s="706">
        <f>+IF(A549="",0,IF(A549=Table!$A$5,L549,(IF(A549=Table!$A$3,0,IF(A549=Table!$A$4,L549,0)))))</f>
        <v>0</v>
      </c>
      <c r="O549" s="672"/>
      <c r="P549" s="707">
        <f>-IF(A549=Table!$A$5,I549,0)+IF(A549=Table!$A$5,H549,0)</f>
        <v>0</v>
      </c>
      <c r="Q549" s="539" t="str">
        <f t="shared" si="48"/>
        <v>01/1900</v>
      </c>
      <c r="R549" s="475">
        <f t="shared" si="53"/>
        <v>1</v>
      </c>
      <c r="S549" s="691"/>
      <c r="T549" s="691"/>
      <c r="U549" s="691"/>
      <c r="V549" s="691"/>
      <c r="W549" s="818"/>
      <c r="X549" s="818"/>
      <c r="Y549" s="818"/>
      <c r="Z549" s="818"/>
    </row>
    <row r="550" spans="1:26" ht="15">
      <c r="A550" s="537"/>
      <c r="B550" s="669"/>
      <c r="C550" s="537"/>
      <c r="D550" s="848" t="str">
        <f t="shared" si="51"/>
        <v>Caisse-01/1900</v>
      </c>
      <c r="E550" s="687"/>
      <c r="F550" s="673"/>
      <c r="G550" s="540"/>
      <c r="H550" s="930"/>
      <c r="I550" s="962"/>
      <c r="J550" s="930">
        <f t="shared" si="52"/>
        <v>0</v>
      </c>
      <c r="K550" s="930">
        <f t="shared" si="49"/>
        <v>0</v>
      </c>
      <c r="L550" s="705">
        <f t="shared" si="50"/>
        <v>0</v>
      </c>
      <c r="M550" s="537"/>
      <c r="N550" s="706">
        <f>+IF(A550="",0,IF(A550=Table!$A$5,L550,(IF(A550=Table!$A$3,0,IF(A550=Table!$A$4,L550,0)))))</f>
        <v>0</v>
      </c>
      <c r="O550" s="672"/>
      <c r="P550" s="707">
        <f>-IF(A550=Table!$A$5,I550,0)+IF(A550=Table!$A$5,H550,0)</f>
        <v>0</v>
      </c>
      <c r="Q550" s="539" t="str">
        <f t="shared" si="48"/>
        <v>01/1900</v>
      </c>
      <c r="R550" s="475">
        <f t="shared" si="53"/>
        <v>1</v>
      </c>
      <c r="S550" s="691"/>
      <c r="T550" s="691"/>
      <c r="U550" s="691"/>
      <c r="V550" s="691"/>
      <c r="W550" s="818"/>
      <c r="X550" s="818"/>
      <c r="Y550" s="818"/>
      <c r="Z550" s="818"/>
    </row>
    <row r="551" spans="1:26" ht="15">
      <c r="A551" s="537"/>
      <c r="B551" s="669"/>
      <c r="C551" s="537"/>
      <c r="D551" s="848" t="str">
        <f t="shared" si="51"/>
        <v>Caisse-01/1900</v>
      </c>
      <c r="E551" s="687"/>
      <c r="F551" s="673"/>
      <c r="G551" s="540"/>
      <c r="H551" s="930"/>
      <c r="I551" s="962"/>
      <c r="J551" s="930">
        <f t="shared" si="52"/>
        <v>0</v>
      </c>
      <c r="K551" s="930">
        <f t="shared" si="49"/>
        <v>0</v>
      </c>
      <c r="L551" s="705">
        <f t="shared" si="50"/>
        <v>0</v>
      </c>
      <c r="M551" s="537"/>
      <c r="N551" s="706">
        <f>+IF(A551="",0,IF(A551=Table!$A$5,L551,(IF(A551=Table!$A$3,0,IF(A551=Table!$A$4,L551,0)))))</f>
        <v>0</v>
      </c>
      <c r="O551" s="672"/>
      <c r="P551" s="707">
        <f>-IF(A551=Table!$A$5,I551,0)+IF(A551=Table!$A$5,H551,0)</f>
        <v>0</v>
      </c>
      <c r="Q551" s="539" t="str">
        <f t="shared" si="48"/>
        <v>01/1900</v>
      </c>
      <c r="R551" s="475">
        <f t="shared" si="53"/>
        <v>1</v>
      </c>
      <c r="S551" s="691"/>
      <c r="T551" s="691"/>
      <c r="U551" s="691"/>
      <c r="V551" s="691"/>
      <c r="W551" s="818"/>
      <c r="X551" s="818"/>
      <c r="Y551" s="818"/>
      <c r="Z551" s="818"/>
    </row>
    <row r="552" spans="1:26" ht="15">
      <c r="A552" s="537"/>
      <c r="B552" s="669"/>
      <c r="C552" s="537"/>
      <c r="D552" s="848" t="str">
        <f t="shared" si="51"/>
        <v>Caisse-01/1900</v>
      </c>
      <c r="E552" s="541"/>
      <c r="F552" s="680"/>
      <c r="G552" s="540"/>
      <c r="H552" s="930"/>
      <c r="I552" s="962"/>
      <c r="J552" s="930">
        <f t="shared" si="52"/>
        <v>0</v>
      </c>
      <c r="K552" s="930">
        <f t="shared" si="49"/>
        <v>0</v>
      </c>
      <c r="L552" s="705">
        <f t="shared" si="50"/>
        <v>0</v>
      </c>
      <c r="M552" s="537"/>
      <c r="N552" s="706">
        <f>+IF(A552="",0,IF(A552=Table!$A$5,L552,(IF(A552=Table!$A$3,0,IF(A552=Table!$A$4,L552,0)))))</f>
        <v>0</v>
      </c>
      <c r="O552" s="672"/>
      <c r="P552" s="707">
        <f>-IF(A552=Table!$A$5,I552,0)+IF(A552=Table!$A$5,H552,0)</f>
        <v>0</v>
      </c>
      <c r="Q552" s="539" t="str">
        <f t="shared" si="48"/>
        <v>01/1900</v>
      </c>
      <c r="R552" s="475">
        <f t="shared" si="53"/>
        <v>1</v>
      </c>
      <c r="S552" s="691"/>
      <c r="T552" s="691"/>
      <c r="U552" s="691"/>
      <c r="V552" s="691"/>
      <c r="W552" s="818"/>
      <c r="X552" s="818"/>
      <c r="Y552" s="818"/>
      <c r="Z552" s="818"/>
    </row>
    <row r="553" spans="1:26" ht="15">
      <c r="A553" s="537"/>
      <c r="B553" s="669"/>
      <c r="C553" s="537"/>
      <c r="D553" s="848" t="str">
        <f t="shared" si="51"/>
        <v>Caisse-01/1900</v>
      </c>
      <c r="E553" s="541"/>
      <c r="F553" s="680"/>
      <c r="G553" s="540"/>
      <c r="H553" s="930"/>
      <c r="I553" s="962"/>
      <c r="J553" s="930">
        <f t="shared" si="52"/>
        <v>0</v>
      </c>
      <c r="K553" s="930">
        <f t="shared" si="49"/>
        <v>0</v>
      </c>
      <c r="L553" s="705">
        <f t="shared" si="50"/>
        <v>0</v>
      </c>
      <c r="M553" s="537"/>
      <c r="N553" s="706">
        <f>+IF(A553="",0,IF(A553=Table!$A$5,L553,(IF(A553=Table!$A$3,0,IF(A553=Table!$A$4,L553,0)))))</f>
        <v>0</v>
      </c>
      <c r="O553" s="672"/>
      <c r="P553" s="707">
        <f>-IF(A553=Table!$A$5,I553,0)+IF(A553=Table!$A$5,H553,0)</f>
        <v>0</v>
      </c>
      <c r="Q553" s="539" t="str">
        <f t="shared" si="48"/>
        <v>01/1900</v>
      </c>
      <c r="R553" s="475">
        <f t="shared" si="53"/>
        <v>1</v>
      </c>
      <c r="S553" s="691"/>
      <c r="T553" s="691"/>
      <c r="U553" s="691"/>
      <c r="V553" s="691"/>
      <c r="W553" s="818"/>
      <c r="X553" s="818"/>
      <c r="Y553" s="818"/>
      <c r="Z553" s="818"/>
    </row>
    <row r="554" spans="1:26" ht="15">
      <c r="A554" s="537"/>
      <c r="B554" s="669"/>
      <c r="C554" s="537"/>
      <c r="D554" s="848" t="str">
        <f t="shared" si="51"/>
        <v>Caisse-01/1900</v>
      </c>
      <c r="E554" s="687"/>
      <c r="F554" s="680"/>
      <c r="G554" s="540"/>
      <c r="H554" s="930"/>
      <c r="I554" s="962"/>
      <c r="J554" s="930">
        <f t="shared" si="52"/>
        <v>0</v>
      </c>
      <c r="K554" s="930">
        <f t="shared" si="49"/>
        <v>0</v>
      </c>
      <c r="L554" s="705">
        <f t="shared" si="50"/>
        <v>0</v>
      </c>
      <c r="M554" s="537"/>
      <c r="N554" s="706">
        <f>+IF(A554="",0,IF(A554=Table!$A$5,L554,(IF(A554=Table!$A$3,0,IF(A554=Table!$A$4,L554,0)))))</f>
        <v>0</v>
      </c>
      <c r="O554" s="672"/>
      <c r="P554" s="707">
        <f>-IF(A554=Table!$A$5,I554,0)+IF(A554=Table!$A$5,H554,0)</f>
        <v>0</v>
      </c>
      <c r="Q554" s="539" t="str">
        <f t="shared" si="48"/>
        <v>01/1900</v>
      </c>
      <c r="R554" s="475">
        <f t="shared" si="53"/>
        <v>1</v>
      </c>
      <c r="S554" s="691"/>
      <c r="T554" s="691"/>
      <c r="U554" s="691"/>
      <c r="V554" s="691"/>
      <c r="W554" s="818"/>
      <c r="X554" s="818"/>
      <c r="Y554" s="818"/>
      <c r="Z554" s="818"/>
    </row>
    <row r="555" spans="1:26" ht="15">
      <c r="A555" s="537"/>
      <c r="B555" s="669"/>
      <c r="C555" s="537"/>
      <c r="D555" s="848" t="str">
        <f t="shared" si="51"/>
        <v>Caisse-01/1900</v>
      </c>
      <c r="E555" s="541"/>
      <c r="F555" s="680"/>
      <c r="G555" s="540"/>
      <c r="H555" s="930"/>
      <c r="I555" s="962"/>
      <c r="J555" s="930">
        <f t="shared" si="52"/>
        <v>0</v>
      </c>
      <c r="K555" s="930">
        <f t="shared" si="49"/>
        <v>0</v>
      </c>
      <c r="L555" s="705">
        <f t="shared" si="50"/>
        <v>0</v>
      </c>
      <c r="M555" s="537"/>
      <c r="N555" s="706">
        <f>+IF(A555="",0,IF(A555=Table!$A$5,L555,(IF(A555=Table!$A$3,0,IF(A555=Table!$A$4,L555,0)))))</f>
        <v>0</v>
      </c>
      <c r="O555" s="672"/>
      <c r="P555" s="707">
        <f>-IF(A555=Table!$A$5,I555,0)+IF(A555=Table!$A$5,H555,0)</f>
        <v>0</v>
      </c>
      <c r="Q555" s="539" t="str">
        <f t="shared" si="48"/>
        <v>01/1900</v>
      </c>
      <c r="R555" s="475">
        <f t="shared" si="53"/>
        <v>1</v>
      </c>
      <c r="S555" s="691"/>
      <c r="T555" s="691"/>
      <c r="U555" s="691"/>
      <c r="V555" s="691"/>
      <c r="W555" s="818"/>
      <c r="X555" s="818"/>
      <c r="Y555" s="818"/>
      <c r="Z555" s="818"/>
    </row>
    <row r="556" spans="1:26" ht="15">
      <c r="A556" s="537"/>
      <c r="B556" s="669"/>
      <c r="C556" s="537"/>
      <c r="D556" s="848" t="str">
        <f t="shared" si="51"/>
        <v>Caisse-01/1900</v>
      </c>
      <c r="E556" s="541"/>
      <c r="F556" s="680"/>
      <c r="G556" s="540"/>
      <c r="H556" s="930"/>
      <c r="I556" s="962"/>
      <c r="J556" s="930">
        <f t="shared" si="52"/>
        <v>0</v>
      </c>
      <c r="K556" s="930">
        <f t="shared" si="49"/>
        <v>0</v>
      </c>
      <c r="L556" s="705">
        <f t="shared" si="50"/>
        <v>0</v>
      </c>
      <c r="M556" s="537"/>
      <c r="N556" s="706">
        <f>+IF(A556="",0,IF(A556=Table!$A$5,L556,(IF(A556=Table!$A$3,0,IF(A556=Table!$A$4,L556,0)))))</f>
        <v>0</v>
      </c>
      <c r="O556" s="672"/>
      <c r="P556" s="707">
        <f>-IF(A556=Table!$A$5,I556,0)+IF(A556=Table!$A$5,H556,0)</f>
        <v>0</v>
      </c>
      <c r="Q556" s="539" t="str">
        <f t="shared" si="48"/>
        <v>01/1900</v>
      </c>
      <c r="R556" s="475">
        <f t="shared" si="53"/>
        <v>1</v>
      </c>
      <c r="S556" s="691"/>
      <c r="T556" s="691"/>
      <c r="U556" s="691"/>
      <c r="V556" s="691"/>
      <c r="W556" s="818"/>
      <c r="X556" s="818"/>
      <c r="Y556" s="818"/>
      <c r="Z556" s="818"/>
    </row>
    <row r="557" spans="1:26" ht="15">
      <c r="A557" s="537"/>
      <c r="B557" s="669"/>
      <c r="C557" s="537"/>
      <c r="D557" s="848" t="str">
        <f t="shared" si="51"/>
        <v>Caisse-01/1900</v>
      </c>
      <c r="E557" s="541"/>
      <c r="F557" s="680"/>
      <c r="G557" s="540"/>
      <c r="H557" s="930"/>
      <c r="I557" s="962"/>
      <c r="J557" s="930">
        <f t="shared" si="52"/>
        <v>0</v>
      </c>
      <c r="K557" s="930">
        <f t="shared" si="49"/>
        <v>0</v>
      </c>
      <c r="L557" s="705">
        <f t="shared" si="50"/>
        <v>0</v>
      </c>
      <c r="M557" s="537"/>
      <c r="N557" s="706">
        <f>+IF(A557="",0,IF(A557=Table!$A$5,L557,(IF(A557=Table!$A$3,0,IF(A557=Table!$A$4,L557,0)))))</f>
        <v>0</v>
      </c>
      <c r="O557" s="672"/>
      <c r="P557" s="707">
        <f>-IF(A557=Table!$A$5,I557,0)+IF(A557=Table!$A$5,H557,0)</f>
        <v>0</v>
      </c>
      <c r="Q557" s="539" t="str">
        <f t="shared" si="48"/>
        <v>01/1900</v>
      </c>
      <c r="R557" s="475">
        <f t="shared" si="53"/>
        <v>1</v>
      </c>
      <c r="S557" s="691"/>
      <c r="T557" s="691"/>
      <c r="U557" s="691"/>
      <c r="V557" s="691"/>
      <c r="W557" s="818"/>
      <c r="X557" s="818"/>
      <c r="Y557" s="818"/>
      <c r="Z557" s="818"/>
    </row>
    <row r="558" spans="1:26" ht="15">
      <c r="A558" s="537"/>
      <c r="B558" s="669"/>
      <c r="C558" s="537"/>
      <c r="D558" s="848" t="str">
        <f t="shared" si="51"/>
        <v>Caisse-01/1900</v>
      </c>
      <c r="E558" s="541"/>
      <c r="F558" s="680"/>
      <c r="G558" s="540"/>
      <c r="H558" s="930"/>
      <c r="I558" s="962"/>
      <c r="J558" s="930">
        <f t="shared" si="52"/>
        <v>0</v>
      </c>
      <c r="K558" s="930">
        <f t="shared" si="49"/>
        <v>0</v>
      </c>
      <c r="L558" s="705">
        <f t="shared" si="50"/>
        <v>0</v>
      </c>
      <c r="M558" s="537"/>
      <c r="N558" s="706">
        <f>+IF(A558="",0,IF(A558=Table!$A$5,L558,(IF(A558=Table!$A$3,0,IF(A558=Table!$A$4,L558,0)))))</f>
        <v>0</v>
      </c>
      <c r="O558" s="672"/>
      <c r="P558" s="707">
        <f>-IF(A558=Table!$A$5,I558,0)+IF(A558=Table!$A$5,H558,0)</f>
        <v>0</v>
      </c>
      <c r="Q558" s="539" t="str">
        <f t="shared" si="48"/>
        <v>01/1900</v>
      </c>
      <c r="R558" s="475">
        <f t="shared" si="53"/>
        <v>1</v>
      </c>
      <c r="S558" s="691"/>
      <c r="T558" s="691"/>
      <c r="U558" s="691"/>
      <c r="V558" s="691"/>
      <c r="W558" s="818"/>
      <c r="X558" s="818"/>
      <c r="Y558" s="818"/>
      <c r="Z558" s="818"/>
    </row>
    <row r="559" spans="1:26" ht="15">
      <c r="A559" s="537"/>
      <c r="B559" s="669"/>
      <c r="C559" s="537"/>
      <c r="D559" s="848" t="str">
        <f t="shared" si="51"/>
        <v>Caisse-01/1900</v>
      </c>
      <c r="E559" s="541"/>
      <c r="F559" s="680"/>
      <c r="G559" s="540"/>
      <c r="H559" s="930"/>
      <c r="I559" s="962"/>
      <c r="J559" s="930">
        <f t="shared" si="52"/>
        <v>0</v>
      </c>
      <c r="K559" s="930">
        <f t="shared" si="49"/>
        <v>0</v>
      </c>
      <c r="L559" s="705">
        <f t="shared" si="50"/>
        <v>0</v>
      </c>
      <c r="M559" s="537"/>
      <c r="N559" s="706">
        <f>+IF(A559="",0,IF(A559=Table!$A$5,L559,(IF(A559=Table!$A$3,0,IF(A559=Table!$A$4,L559,0)))))</f>
        <v>0</v>
      </c>
      <c r="O559" s="672"/>
      <c r="P559" s="707">
        <f>-IF(A559=Table!$A$5,I559,0)+IF(A559=Table!$A$5,H559,0)</f>
        <v>0</v>
      </c>
      <c r="Q559" s="539" t="str">
        <f t="shared" si="48"/>
        <v>01/1900</v>
      </c>
      <c r="R559" s="475">
        <f t="shared" si="53"/>
        <v>1</v>
      </c>
      <c r="S559" s="691"/>
      <c r="T559" s="691"/>
      <c r="U559" s="691"/>
      <c r="V559" s="691"/>
      <c r="W559" s="818"/>
      <c r="X559" s="818"/>
      <c r="Y559" s="818"/>
      <c r="Z559" s="818"/>
    </row>
    <row r="560" spans="1:26" ht="15">
      <c r="A560" s="537"/>
      <c r="B560" s="669"/>
      <c r="C560" s="537"/>
      <c r="D560" s="848" t="str">
        <f t="shared" si="51"/>
        <v>Caisse-01/1900</v>
      </c>
      <c r="E560" s="541"/>
      <c r="F560" s="680"/>
      <c r="G560" s="540"/>
      <c r="H560" s="930"/>
      <c r="I560" s="962"/>
      <c r="J560" s="930">
        <f t="shared" si="52"/>
        <v>0</v>
      </c>
      <c r="K560" s="930">
        <f t="shared" si="49"/>
        <v>0</v>
      </c>
      <c r="L560" s="705">
        <f t="shared" si="50"/>
        <v>0</v>
      </c>
      <c r="M560" s="537"/>
      <c r="N560" s="706">
        <f>+IF(A560="",0,IF(A560=Table!$A$5,L560,(IF(A560=Table!$A$3,0,IF(A560=Table!$A$4,L560,0)))))</f>
        <v>0</v>
      </c>
      <c r="O560" s="672"/>
      <c r="P560" s="707">
        <f>-IF(A560=Table!$A$5,I560,0)+IF(A560=Table!$A$5,H560,0)</f>
        <v>0</v>
      </c>
      <c r="Q560" s="539" t="str">
        <f t="shared" si="48"/>
        <v>01/1900</v>
      </c>
      <c r="R560" s="475">
        <f t="shared" si="53"/>
        <v>1</v>
      </c>
      <c r="S560" s="691"/>
      <c r="T560" s="691"/>
      <c r="U560" s="691"/>
      <c r="V560" s="691"/>
      <c r="W560" s="818"/>
      <c r="X560" s="818"/>
      <c r="Y560" s="818"/>
      <c r="Z560" s="818"/>
    </row>
    <row r="561" spans="1:26" ht="15">
      <c r="A561" s="537"/>
      <c r="B561" s="669"/>
      <c r="C561" s="537"/>
      <c r="D561" s="848" t="str">
        <f t="shared" si="51"/>
        <v>Caisse-01/1900</v>
      </c>
      <c r="E561" s="541"/>
      <c r="F561" s="680"/>
      <c r="G561" s="540"/>
      <c r="H561" s="930"/>
      <c r="I561" s="962"/>
      <c r="J561" s="930">
        <f t="shared" si="52"/>
        <v>0</v>
      </c>
      <c r="K561" s="930">
        <f t="shared" si="49"/>
        <v>0</v>
      </c>
      <c r="L561" s="705">
        <f t="shared" si="50"/>
        <v>0</v>
      </c>
      <c r="M561" s="537"/>
      <c r="N561" s="706">
        <f>+IF(A561="",0,IF(A561=Table!$A$5,L561,(IF(A561=Table!$A$3,0,IF(A561=Table!$A$4,L561,0)))))</f>
        <v>0</v>
      </c>
      <c r="O561" s="672"/>
      <c r="P561" s="707">
        <f>-IF(A561=Table!$A$5,I561,0)+IF(A561=Table!$A$5,H561,0)</f>
        <v>0</v>
      </c>
      <c r="Q561" s="539" t="str">
        <f t="shared" si="48"/>
        <v>01/1900</v>
      </c>
      <c r="R561" s="475">
        <f t="shared" si="53"/>
        <v>1</v>
      </c>
      <c r="S561" s="691"/>
      <c r="T561" s="691"/>
      <c r="U561" s="691"/>
      <c r="V561" s="691"/>
      <c r="W561" s="818"/>
      <c r="X561" s="818"/>
      <c r="Y561" s="818"/>
      <c r="Z561" s="818"/>
    </row>
    <row r="562" spans="1:26" ht="15">
      <c r="A562" s="537"/>
      <c r="B562" s="669"/>
      <c r="C562" s="537"/>
      <c r="D562" s="848" t="str">
        <f t="shared" si="51"/>
        <v>Caisse-01/1900</v>
      </c>
      <c r="E562" s="687"/>
      <c r="F562" s="680"/>
      <c r="G562" s="540"/>
      <c r="H562" s="930"/>
      <c r="I562" s="962"/>
      <c r="J562" s="930">
        <f t="shared" si="52"/>
        <v>0</v>
      </c>
      <c r="K562" s="930">
        <f t="shared" si="49"/>
        <v>0</v>
      </c>
      <c r="L562" s="705">
        <f t="shared" si="50"/>
        <v>0</v>
      </c>
      <c r="M562" s="537"/>
      <c r="N562" s="706">
        <f>+IF(A562="",0,IF(A562=Table!$A$5,L562,(IF(A562=Table!$A$3,0,IF(A562=Table!$A$4,L562,0)))))</f>
        <v>0</v>
      </c>
      <c r="O562" s="672"/>
      <c r="P562" s="707">
        <f>-IF(A562=Table!$A$5,I562,0)+IF(A562=Table!$A$5,H562,0)</f>
        <v>0</v>
      </c>
      <c r="Q562" s="539" t="str">
        <f t="shared" si="48"/>
        <v>01/1900</v>
      </c>
      <c r="R562" s="475">
        <f t="shared" si="53"/>
        <v>1</v>
      </c>
      <c r="S562" s="691"/>
      <c r="T562" s="691"/>
      <c r="U562" s="691"/>
      <c r="V562" s="691"/>
      <c r="W562" s="818"/>
      <c r="X562" s="818"/>
      <c r="Y562" s="818"/>
      <c r="Z562" s="818"/>
    </row>
    <row r="563" spans="1:26" ht="15">
      <c r="A563" s="537"/>
      <c r="B563" s="669"/>
      <c r="C563" s="537"/>
      <c r="D563" s="848" t="str">
        <f t="shared" si="51"/>
        <v>Caisse-01/1900</v>
      </c>
      <c r="E563" s="687"/>
      <c r="F563" s="680"/>
      <c r="G563" s="540"/>
      <c r="H563" s="930"/>
      <c r="I563" s="962"/>
      <c r="J563" s="930">
        <f t="shared" si="52"/>
        <v>0</v>
      </c>
      <c r="K563" s="930">
        <f t="shared" si="49"/>
        <v>0</v>
      </c>
      <c r="L563" s="705">
        <f t="shared" si="50"/>
        <v>0</v>
      </c>
      <c r="M563" s="537"/>
      <c r="N563" s="706">
        <f>+IF(A563="",0,IF(A563=Table!$A$5,L563,(IF(A563=Table!$A$3,0,IF(A563=Table!$A$4,L563,0)))))</f>
        <v>0</v>
      </c>
      <c r="O563" s="672"/>
      <c r="P563" s="707">
        <f>-IF(A563=Table!$A$5,I563,0)+IF(A563=Table!$A$5,H563,0)</f>
        <v>0</v>
      </c>
      <c r="Q563" s="539" t="str">
        <f t="shared" si="48"/>
        <v>01/1900</v>
      </c>
      <c r="R563" s="475">
        <f t="shared" si="53"/>
        <v>1</v>
      </c>
      <c r="S563" s="691"/>
      <c r="T563" s="691"/>
      <c r="U563" s="691"/>
      <c r="V563" s="691"/>
      <c r="W563" s="818"/>
      <c r="X563" s="818"/>
      <c r="Y563" s="818"/>
      <c r="Z563" s="818"/>
    </row>
    <row r="564" spans="1:26" ht="15">
      <c r="A564" s="537"/>
      <c r="B564" s="669"/>
      <c r="C564" s="537"/>
      <c r="D564" s="848" t="str">
        <f t="shared" si="51"/>
        <v>Caisse-01/1900</v>
      </c>
      <c r="E564" s="687"/>
      <c r="F564" s="680"/>
      <c r="G564" s="540"/>
      <c r="H564" s="930"/>
      <c r="I564" s="962"/>
      <c r="J564" s="930">
        <f t="shared" si="52"/>
        <v>0</v>
      </c>
      <c r="K564" s="930">
        <f t="shared" si="49"/>
        <v>0</v>
      </c>
      <c r="L564" s="705">
        <f t="shared" si="50"/>
        <v>0</v>
      </c>
      <c r="M564" s="537"/>
      <c r="N564" s="706">
        <f>+IF(A564="",0,IF(A564=Table!$A$5,L564,(IF(A564=Table!$A$3,0,IF(A564=Table!$A$4,L564,0)))))</f>
        <v>0</v>
      </c>
      <c r="O564" s="672"/>
      <c r="P564" s="707">
        <f>-IF(A564=Table!$A$5,I564,0)+IF(A564=Table!$A$5,H564,0)</f>
        <v>0</v>
      </c>
      <c r="Q564" s="539" t="str">
        <f t="shared" si="48"/>
        <v>01/1900</v>
      </c>
      <c r="R564" s="475">
        <f t="shared" si="53"/>
        <v>1</v>
      </c>
      <c r="S564" s="691"/>
      <c r="T564" s="691"/>
      <c r="U564" s="691"/>
      <c r="V564" s="691"/>
      <c r="W564" s="818"/>
      <c r="X564" s="818"/>
      <c r="Y564" s="818"/>
      <c r="Z564" s="818"/>
    </row>
    <row r="565" spans="1:26" ht="15">
      <c r="A565" s="537"/>
      <c r="B565" s="669"/>
      <c r="C565" s="537"/>
      <c r="D565" s="848" t="str">
        <f t="shared" si="51"/>
        <v>Caisse-01/1900</v>
      </c>
      <c r="E565" s="687"/>
      <c r="F565" s="680"/>
      <c r="G565" s="540"/>
      <c r="H565" s="930"/>
      <c r="I565" s="962"/>
      <c r="J565" s="930">
        <f t="shared" si="52"/>
        <v>0</v>
      </c>
      <c r="K565" s="930">
        <f t="shared" si="49"/>
        <v>0</v>
      </c>
      <c r="L565" s="705">
        <f t="shared" si="50"/>
        <v>0</v>
      </c>
      <c r="M565" s="537"/>
      <c r="N565" s="706">
        <f>+IF(A565="",0,IF(A565=Table!$A$5,L565,(IF(A565=Table!$A$3,0,IF(A565=Table!$A$4,L565,0)))))</f>
        <v>0</v>
      </c>
      <c r="O565" s="672"/>
      <c r="P565" s="707">
        <f>-IF(A565=Table!$A$5,I565,0)+IF(A565=Table!$A$5,H565,0)</f>
        <v>0</v>
      </c>
      <c r="Q565" s="539" t="str">
        <f t="shared" si="48"/>
        <v>01/1900</v>
      </c>
      <c r="R565" s="475">
        <f t="shared" si="53"/>
        <v>1</v>
      </c>
      <c r="S565" s="691"/>
      <c r="T565" s="691"/>
      <c r="U565" s="691"/>
      <c r="V565" s="691"/>
      <c r="W565" s="818"/>
      <c r="X565" s="818"/>
      <c r="Y565" s="818"/>
      <c r="Z565" s="818"/>
    </row>
    <row r="566" spans="1:26" ht="15">
      <c r="A566" s="537"/>
      <c r="B566" s="669"/>
      <c r="C566" s="537"/>
      <c r="D566" s="848" t="str">
        <f t="shared" si="51"/>
        <v>Caisse-01/1900</v>
      </c>
      <c r="E566" s="687"/>
      <c r="F566" s="680"/>
      <c r="G566" s="540"/>
      <c r="H566" s="930"/>
      <c r="I566" s="962"/>
      <c r="J566" s="930">
        <f t="shared" si="52"/>
        <v>0</v>
      </c>
      <c r="K566" s="930">
        <f t="shared" si="49"/>
        <v>0</v>
      </c>
      <c r="L566" s="705">
        <f t="shared" si="50"/>
        <v>0</v>
      </c>
      <c r="M566" s="537"/>
      <c r="N566" s="706">
        <f>+IF(A566="",0,IF(A566=Table!$A$5,L566,(IF(A566=Table!$A$3,0,IF(A566=Table!$A$4,L566,0)))))</f>
        <v>0</v>
      </c>
      <c r="O566" s="672"/>
      <c r="P566" s="707">
        <f>-IF(A566=Table!$A$5,I566,0)+IF(A566=Table!$A$5,H566,0)</f>
        <v>0</v>
      </c>
      <c r="Q566" s="539" t="str">
        <f t="shared" si="48"/>
        <v>01/1900</v>
      </c>
      <c r="R566" s="475">
        <f t="shared" si="53"/>
        <v>1</v>
      </c>
      <c r="S566" s="691"/>
      <c r="T566" s="691"/>
      <c r="U566" s="691"/>
      <c r="V566" s="691"/>
      <c r="W566" s="818"/>
      <c r="X566" s="818"/>
      <c r="Y566" s="818"/>
      <c r="Z566" s="818"/>
    </row>
    <row r="567" spans="1:26" ht="15">
      <c r="A567" s="537"/>
      <c r="B567" s="669"/>
      <c r="C567" s="537"/>
      <c r="D567" s="848" t="str">
        <f t="shared" si="51"/>
        <v>Caisse-01/1900</v>
      </c>
      <c r="E567" s="687"/>
      <c r="F567" s="680"/>
      <c r="G567" s="540"/>
      <c r="H567" s="930"/>
      <c r="I567" s="962"/>
      <c r="J567" s="930">
        <f t="shared" si="52"/>
        <v>0</v>
      </c>
      <c r="K567" s="930">
        <f t="shared" si="49"/>
        <v>0</v>
      </c>
      <c r="L567" s="705">
        <f t="shared" si="50"/>
        <v>0</v>
      </c>
      <c r="M567" s="537"/>
      <c r="N567" s="706">
        <f>+IF(A567="",0,IF(A567=Table!$A$5,L567,(IF(A567=Table!$A$3,0,IF(A567=Table!$A$4,L567,0)))))</f>
        <v>0</v>
      </c>
      <c r="O567" s="672"/>
      <c r="P567" s="707">
        <f>-IF(A567=Table!$A$5,I567,0)+IF(A567=Table!$A$5,H567,0)</f>
        <v>0</v>
      </c>
      <c r="Q567" s="539" t="str">
        <f t="shared" si="48"/>
        <v>01/1900</v>
      </c>
      <c r="R567" s="475">
        <f t="shared" si="53"/>
        <v>1</v>
      </c>
      <c r="S567" s="691"/>
      <c r="T567" s="691"/>
      <c r="U567" s="691"/>
      <c r="V567" s="691"/>
      <c r="W567" s="818"/>
      <c r="X567" s="818"/>
      <c r="Y567" s="818"/>
      <c r="Z567" s="818"/>
    </row>
    <row r="568" spans="1:26" ht="15">
      <c r="A568" s="537"/>
      <c r="B568" s="669"/>
      <c r="C568" s="537"/>
      <c r="D568" s="848" t="str">
        <f t="shared" si="51"/>
        <v>Caisse-01/1900</v>
      </c>
      <c r="E568" s="687"/>
      <c r="F568" s="680"/>
      <c r="G568" s="540"/>
      <c r="H568" s="930"/>
      <c r="I568" s="962"/>
      <c r="J568" s="930">
        <f t="shared" si="52"/>
        <v>0</v>
      </c>
      <c r="K568" s="930">
        <f t="shared" si="49"/>
        <v>0</v>
      </c>
      <c r="L568" s="705">
        <f t="shared" si="50"/>
        <v>0</v>
      </c>
      <c r="M568" s="537"/>
      <c r="N568" s="706">
        <f>+IF(A568="",0,IF(A568=Table!$A$5,L568,(IF(A568=Table!$A$3,0,IF(A568=Table!$A$4,L568,0)))))</f>
        <v>0</v>
      </c>
      <c r="O568" s="672"/>
      <c r="P568" s="707">
        <f>-IF(A568=Table!$A$5,I568,0)+IF(A568=Table!$A$5,H568,0)</f>
        <v>0</v>
      </c>
      <c r="Q568" s="539" t="str">
        <f t="shared" si="48"/>
        <v>01/1900</v>
      </c>
      <c r="R568" s="475">
        <f t="shared" si="53"/>
        <v>1</v>
      </c>
      <c r="S568" s="691"/>
      <c r="T568" s="691"/>
      <c r="U568" s="691"/>
      <c r="V568" s="691"/>
      <c r="W568" s="818"/>
      <c r="X568" s="818"/>
      <c r="Y568" s="818"/>
      <c r="Z568" s="818"/>
    </row>
    <row r="569" spans="1:26" ht="15">
      <c r="A569" s="537"/>
      <c r="B569" s="669"/>
      <c r="C569" s="537"/>
      <c r="D569" s="848" t="str">
        <f t="shared" si="51"/>
        <v>Caisse-01/1900</v>
      </c>
      <c r="E569" s="687"/>
      <c r="F569" s="680"/>
      <c r="G569" s="540"/>
      <c r="H569" s="930"/>
      <c r="I569" s="962"/>
      <c r="J569" s="930">
        <f t="shared" si="52"/>
        <v>0</v>
      </c>
      <c r="K569" s="930">
        <f t="shared" si="49"/>
        <v>0</v>
      </c>
      <c r="L569" s="705">
        <f t="shared" si="50"/>
        <v>0</v>
      </c>
      <c r="M569" s="537"/>
      <c r="N569" s="706">
        <f>+IF(A569="",0,IF(A569=Table!$A$5,L569,(IF(A569=Table!$A$3,0,IF(A569=Table!$A$4,L569,0)))))</f>
        <v>0</v>
      </c>
      <c r="O569" s="672"/>
      <c r="P569" s="707">
        <f>-IF(A569=Table!$A$5,I569,0)+IF(A569=Table!$A$5,H569,0)</f>
        <v>0</v>
      </c>
      <c r="Q569" s="539" t="str">
        <f t="shared" si="48"/>
        <v>01/1900</v>
      </c>
      <c r="R569" s="475">
        <f t="shared" si="53"/>
        <v>1</v>
      </c>
      <c r="S569" s="691"/>
      <c r="T569" s="691"/>
      <c r="U569" s="691"/>
      <c r="V569" s="691"/>
      <c r="W569" s="818"/>
      <c r="X569" s="818"/>
      <c r="Y569" s="818"/>
      <c r="Z569" s="818"/>
    </row>
    <row r="570" spans="1:26" ht="15">
      <c r="A570" s="537"/>
      <c r="B570" s="669"/>
      <c r="C570" s="537"/>
      <c r="D570" s="848" t="str">
        <f t="shared" si="51"/>
        <v>Caisse-01/1900</v>
      </c>
      <c r="E570" s="687"/>
      <c r="F570" s="680"/>
      <c r="G570" s="540"/>
      <c r="H570" s="930"/>
      <c r="I570" s="962"/>
      <c r="J570" s="930">
        <f t="shared" si="52"/>
        <v>0</v>
      </c>
      <c r="K570" s="930">
        <f t="shared" si="49"/>
        <v>0</v>
      </c>
      <c r="L570" s="705">
        <f t="shared" si="50"/>
        <v>0</v>
      </c>
      <c r="M570" s="537"/>
      <c r="N570" s="706">
        <f>+IF(A570="",0,IF(A570=Table!$A$5,L570,(IF(A570=Table!$A$3,0,IF(A570=Table!$A$4,L570,0)))))</f>
        <v>0</v>
      </c>
      <c r="O570" s="672"/>
      <c r="P570" s="707">
        <f>-IF(A570=Table!$A$5,I570,0)+IF(A570=Table!$A$5,H570,0)</f>
        <v>0</v>
      </c>
      <c r="Q570" s="539" t="str">
        <f t="shared" si="48"/>
        <v>01/1900</v>
      </c>
      <c r="R570" s="475">
        <f t="shared" si="53"/>
        <v>1</v>
      </c>
      <c r="S570" s="691"/>
      <c r="T570" s="691"/>
      <c r="U570" s="691"/>
      <c r="V570" s="691"/>
      <c r="W570" s="818"/>
      <c r="X570" s="818"/>
      <c r="Y570" s="818"/>
      <c r="Z570" s="818"/>
    </row>
    <row r="571" spans="1:26" ht="15">
      <c r="A571" s="537"/>
      <c r="B571" s="669"/>
      <c r="C571" s="537"/>
      <c r="D571" s="848" t="str">
        <f t="shared" si="51"/>
        <v>Caisse-01/1900</v>
      </c>
      <c r="E571" s="687"/>
      <c r="F571" s="680"/>
      <c r="G571" s="540"/>
      <c r="H571" s="930"/>
      <c r="I571" s="962"/>
      <c r="J571" s="930">
        <f t="shared" si="52"/>
        <v>0</v>
      </c>
      <c r="K571" s="930">
        <f t="shared" si="49"/>
        <v>0</v>
      </c>
      <c r="L571" s="705">
        <f t="shared" si="50"/>
        <v>0</v>
      </c>
      <c r="M571" s="537"/>
      <c r="N571" s="706">
        <f>+IF(A571="",0,IF(A571=Table!$A$5,L571,(IF(A571=Table!$A$3,0,IF(A571=Table!$A$4,L571,0)))))</f>
        <v>0</v>
      </c>
      <c r="O571" s="672"/>
      <c r="P571" s="707">
        <f>-IF(A571=Table!$A$5,I571,0)+IF(A571=Table!$A$5,H571,0)</f>
        <v>0</v>
      </c>
      <c r="Q571" s="539" t="str">
        <f t="shared" si="48"/>
        <v>01/1900</v>
      </c>
      <c r="R571" s="475">
        <f t="shared" si="53"/>
        <v>1</v>
      </c>
      <c r="S571" s="691"/>
      <c r="T571" s="691"/>
      <c r="U571" s="691"/>
      <c r="V571" s="691"/>
      <c r="W571" s="818"/>
      <c r="X571" s="818"/>
      <c r="Y571" s="818"/>
      <c r="Z571" s="818"/>
    </row>
    <row r="572" spans="1:26" ht="15">
      <c r="A572" s="537"/>
      <c r="B572" s="669"/>
      <c r="C572" s="537"/>
      <c r="D572" s="848" t="str">
        <f t="shared" si="51"/>
        <v>Caisse-01/1900</v>
      </c>
      <c r="E572" s="687"/>
      <c r="F572" s="680"/>
      <c r="G572" s="540"/>
      <c r="H572" s="930"/>
      <c r="I572" s="962"/>
      <c r="J572" s="930">
        <f t="shared" si="52"/>
        <v>0</v>
      </c>
      <c r="K572" s="930">
        <f t="shared" si="49"/>
        <v>0</v>
      </c>
      <c r="L572" s="705">
        <f t="shared" si="50"/>
        <v>0</v>
      </c>
      <c r="M572" s="537"/>
      <c r="N572" s="706">
        <f>+IF(A572="",0,IF(A572=Table!$A$5,L572,(IF(A572=Table!$A$3,0,IF(A572=Table!$A$4,L572,0)))))</f>
        <v>0</v>
      </c>
      <c r="O572" s="672"/>
      <c r="P572" s="707">
        <f>-IF(A572=Table!$A$5,I572,0)+IF(A572=Table!$A$5,H572,0)</f>
        <v>0</v>
      </c>
      <c r="Q572" s="539" t="str">
        <f t="shared" si="48"/>
        <v>01/1900</v>
      </c>
      <c r="R572" s="475">
        <f t="shared" si="53"/>
        <v>1</v>
      </c>
      <c r="S572" s="691"/>
      <c r="T572" s="691"/>
      <c r="U572" s="691"/>
      <c r="V572" s="691"/>
      <c r="W572" s="818"/>
      <c r="X572" s="818"/>
      <c r="Y572" s="818"/>
      <c r="Z572" s="818"/>
    </row>
    <row r="573" spans="1:26" ht="15">
      <c r="A573" s="537"/>
      <c r="B573" s="669"/>
      <c r="C573" s="537"/>
      <c r="D573" s="848" t="str">
        <f t="shared" si="51"/>
        <v>Caisse-01/1900</v>
      </c>
      <c r="E573" s="687"/>
      <c r="F573" s="680"/>
      <c r="G573" s="540"/>
      <c r="H573" s="930"/>
      <c r="I573" s="962"/>
      <c r="J573" s="930">
        <f t="shared" si="52"/>
        <v>0</v>
      </c>
      <c r="K573" s="930">
        <f t="shared" si="49"/>
        <v>0</v>
      </c>
      <c r="L573" s="705">
        <f t="shared" si="50"/>
        <v>0</v>
      </c>
      <c r="M573" s="537"/>
      <c r="N573" s="706">
        <f>+IF(A573="",0,IF(A573=Table!$A$5,L573,(IF(A573=Table!$A$3,0,IF(A573=Table!$A$4,L573,0)))))</f>
        <v>0</v>
      </c>
      <c r="O573" s="672"/>
      <c r="P573" s="707">
        <f>-IF(A573=Table!$A$5,I573,0)+IF(A573=Table!$A$5,H573,0)</f>
        <v>0</v>
      </c>
      <c r="Q573" s="539" t="str">
        <f t="shared" si="48"/>
        <v>01/1900</v>
      </c>
      <c r="R573" s="475">
        <f t="shared" si="53"/>
        <v>1</v>
      </c>
      <c r="S573" s="691"/>
      <c r="T573" s="691"/>
      <c r="U573" s="691"/>
      <c r="V573" s="691"/>
      <c r="W573" s="818"/>
      <c r="X573" s="818"/>
      <c r="Y573" s="818"/>
      <c r="Z573" s="818"/>
    </row>
    <row r="574" spans="1:26" ht="15">
      <c r="A574" s="537"/>
      <c r="B574" s="669"/>
      <c r="C574" s="537"/>
      <c r="D574" s="848" t="str">
        <f t="shared" si="51"/>
        <v>Caisse-01/1900</v>
      </c>
      <c r="E574" s="687"/>
      <c r="F574" s="680"/>
      <c r="G574" s="540"/>
      <c r="H574" s="930"/>
      <c r="I574" s="962"/>
      <c r="J574" s="930">
        <f t="shared" si="52"/>
        <v>0</v>
      </c>
      <c r="K574" s="930">
        <f t="shared" si="49"/>
        <v>0</v>
      </c>
      <c r="L574" s="705">
        <f t="shared" si="50"/>
        <v>0</v>
      </c>
      <c r="M574" s="537"/>
      <c r="N574" s="706">
        <f>+IF(A574="",0,IF(A574=Table!$A$5,L574,(IF(A574=Table!$A$3,0,IF(A574=Table!$A$4,L574,0)))))</f>
        <v>0</v>
      </c>
      <c r="O574" s="672"/>
      <c r="P574" s="707">
        <f>-IF(A574=Table!$A$5,I574,0)+IF(A574=Table!$A$5,H574,0)</f>
        <v>0</v>
      </c>
      <c r="Q574" s="539" t="str">
        <f t="shared" si="48"/>
        <v>01/1900</v>
      </c>
      <c r="R574" s="475">
        <f t="shared" si="53"/>
        <v>1</v>
      </c>
      <c r="S574" s="691"/>
      <c r="T574" s="691"/>
      <c r="U574" s="691"/>
      <c r="V574" s="691"/>
      <c r="W574" s="818"/>
      <c r="X574" s="818"/>
      <c r="Y574" s="818"/>
      <c r="Z574" s="818"/>
    </row>
    <row r="575" spans="1:26" ht="15">
      <c r="A575" s="537"/>
      <c r="B575" s="669"/>
      <c r="C575" s="537"/>
      <c r="D575" s="848" t="str">
        <f t="shared" si="51"/>
        <v>Caisse-01/1900</v>
      </c>
      <c r="E575" s="687"/>
      <c r="F575" s="673"/>
      <c r="G575" s="540"/>
      <c r="H575" s="930"/>
      <c r="I575" s="962"/>
      <c r="J575" s="930">
        <f t="shared" si="52"/>
        <v>0</v>
      </c>
      <c r="K575" s="930">
        <f t="shared" si="49"/>
        <v>0</v>
      </c>
      <c r="L575" s="705">
        <f t="shared" si="50"/>
        <v>0</v>
      </c>
      <c r="M575" s="537"/>
      <c r="N575" s="706">
        <f>+IF(A575="",0,IF(A575=Table!$A$5,L575,(IF(A575=Table!$A$3,0,IF(A575=Table!$A$4,L575,0)))))</f>
        <v>0</v>
      </c>
      <c r="O575" s="672"/>
      <c r="P575" s="707">
        <f>-IF(A575=Table!$A$5,I575,0)+IF(A575=Table!$A$5,H575,0)</f>
        <v>0</v>
      </c>
      <c r="Q575" s="539" t="str">
        <f t="shared" si="48"/>
        <v>01/1900</v>
      </c>
      <c r="R575" s="475">
        <f t="shared" si="53"/>
        <v>1</v>
      </c>
      <c r="S575" s="691"/>
      <c r="T575" s="691"/>
      <c r="U575" s="691"/>
      <c r="V575" s="691"/>
      <c r="W575" s="818"/>
      <c r="X575" s="818"/>
      <c r="Y575" s="818"/>
      <c r="Z575" s="818"/>
    </row>
    <row r="576" spans="1:26" ht="15">
      <c r="A576" s="537"/>
      <c r="B576" s="669"/>
      <c r="C576" s="537"/>
      <c r="D576" s="848" t="str">
        <f t="shared" si="51"/>
        <v>Caisse-01/1900</v>
      </c>
      <c r="E576" s="540"/>
      <c r="F576" s="673"/>
      <c r="G576" s="540"/>
      <c r="H576" s="930"/>
      <c r="I576" s="933"/>
      <c r="J576" s="930">
        <f t="shared" si="52"/>
        <v>0</v>
      </c>
      <c r="K576" s="930">
        <f t="shared" si="49"/>
        <v>0</v>
      </c>
      <c r="L576" s="705">
        <f t="shared" si="50"/>
        <v>0</v>
      </c>
      <c r="M576" s="537"/>
      <c r="N576" s="706">
        <f>+IF(A576="",0,IF(A576=Table!$A$5,L576,(IF(A576=Table!$A$3,0,IF(A576=Table!$A$4,L576,0)))))</f>
        <v>0</v>
      </c>
      <c r="O576" s="672"/>
      <c r="P576" s="707">
        <f>-IF(A576=Table!$A$5,I576,0)+IF(A576=Table!$A$5,H576,0)</f>
        <v>0</v>
      </c>
      <c r="Q576" s="539" t="str">
        <f t="shared" si="48"/>
        <v>01/1900</v>
      </c>
      <c r="R576" s="475">
        <f t="shared" si="53"/>
        <v>1</v>
      </c>
      <c r="S576" s="691"/>
      <c r="T576" s="691"/>
      <c r="U576" s="691"/>
      <c r="V576" s="691"/>
      <c r="W576" s="818"/>
      <c r="X576" s="818"/>
      <c r="Y576" s="818"/>
      <c r="Z576" s="818"/>
    </row>
    <row r="577" spans="1:26" ht="15">
      <c r="A577" s="537"/>
      <c r="B577" s="669"/>
      <c r="C577" s="537"/>
      <c r="D577" s="848" t="str">
        <f t="shared" si="51"/>
        <v>Caisse-01/1900</v>
      </c>
      <c r="E577" s="540"/>
      <c r="F577" s="673"/>
      <c r="G577" s="540"/>
      <c r="H577" s="930"/>
      <c r="I577" s="933"/>
      <c r="J577" s="930">
        <f t="shared" si="52"/>
        <v>0</v>
      </c>
      <c r="K577" s="930">
        <f t="shared" si="49"/>
        <v>0</v>
      </c>
      <c r="L577" s="705">
        <f t="shared" si="50"/>
        <v>0</v>
      </c>
      <c r="M577" s="537"/>
      <c r="N577" s="706">
        <f>+IF(A577="",0,IF(A577=Table!$A$5,L577,(IF(A577=Table!$A$3,0,IF(A577=Table!$A$4,L577,0)))))</f>
        <v>0</v>
      </c>
      <c r="O577" s="672"/>
      <c r="P577" s="707">
        <f>-IF(A577=Table!$A$5,I577,0)+IF(A577=Table!$A$5,H577,0)</f>
        <v>0</v>
      </c>
      <c r="Q577" s="539" t="str">
        <f t="shared" si="48"/>
        <v>01/1900</v>
      </c>
      <c r="R577" s="475">
        <f t="shared" si="53"/>
        <v>1</v>
      </c>
      <c r="S577" s="691"/>
      <c r="T577" s="691"/>
      <c r="U577" s="691"/>
      <c r="V577" s="691"/>
      <c r="W577" s="818"/>
      <c r="X577" s="818"/>
      <c r="Y577" s="818"/>
      <c r="Z577" s="818"/>
    </row>
    <row r="578" spans="1:26" ht="15">
      <c r="A578" s="537"/>
      <c r="B578" s="669"/>
      <c r="C578" s="537"/>
      <c r="D578" s="848" t="str">
        <f t="shared" si="51"/>
        <v>Caisse-01/1900</v>
      </c>
      <c r="E578" s="540"/>
      <c r="F578" s="673"/>
      <c r="G578" s="540"/>
      <c r="H578" s="930"/>
      <c r="I578" s="933"/>
      <c r="J578" s="930">
        <f t="shared" si="52"/>
        <v>0</v>
      </c>
      <c r="K578" s="930">
        <f t="shared" si="49"/>
        <v>0</v>
      </c>
      <c r="L578" s="705">
        <f t="shared" si="50"/>
        <v>0</v>
      </c>
      <c r="M578" s="537"/>
      <c r="N578" s="706">
        <f>+IF(A578="",0,IF(A578=Table!$A$5,L578,(IF(A578=Table!$A$3,0,IF(A578=Table!$A$4,L578,0)))))</f>
        <v>0</v>
      </c>
      <c r="O578" s="672"/>
      <c r="P578" s="707">
        <f>-IF(A578=Table!$A$5,I578,0)+IF(A578=Table!$A$5,H578,0)</f>
        <v>0</v>
      </c>
      <c r="Q578" s="539" t="str">
        <f t="shared" si="48"/>
        <v>01/1900</v>
      </c>
      <c r="R578" s="475">
        <f t="shared" si="53"/>
        <v>1</v>
      </c>
      <c r="S578" s="691"/>
      <c r="T578" s="691"/>
      <c r="U578" s="691"/>
      <c r="V578" s="691"/>
      <c r="W578" s="818"/>
      <c r="X578" s="818"/>
      <c r="Y578" s="818"/>
      <c r="Z578" s="818"/>
    </row>
    <row r="579" spans="1:26" ht="15">
      <c r="A579" s="537"/>
      <c r="B579" s="669"/>
      <c r="C579" s="537"/>
      <c r="D579" s="848" t="str">
        <f t="shared" si="51"/>
        <v>Caisse-01/1900</v>
      </c>
      <c r="E579" s="540"/>
      <c r="F579" s="673"/>
      <c r="G579" s="540"/>
      <c r="H579" s="930"/>
      <c r="I579" s="933"/>
      <c r="J579" s="930">
        <f t="shared" si="52"/>
        <v>0</v>
      </c>
      <c r="K579" s="930">
        <f t="shared" si="49"/>
        <v>0</v>
      </c>
      <c r="L579" s="705">
        <f t="shared" si="50"/>
        <v>0</v>
      </c>
      <c r="M579" s="537"/>
      <c r="N579" s="706">
        <f>+IF(A579="",0,IF(A579=Table!$A$5,L579,(IF(A579=Table!$A$3,0,IF(A579=Table!$A$4,L579,0)))))</f>
        <v>0</v>
      </c>
      <c r="O579" s="672"/>
      <c r="P579" s="707">
        <f>-IF(A579=Table!$A$5,I579,0)+IF(A579=Table!$A$5,H579,0)</f>
        <v>0</v>
      </c>
      <c r="Q579" s="539" t="str">
        <f t="shared" si="48"/>
        <v>01/1900</v>
      </c>
      <c r="R579" s="475">
        <f t="shared" si="53"/>
        <v>1</v>
      </c>
      <c r="S579" s="691"/>
      <c r="T579" s="691"/>
      <c r="U579" s="691"/>
      <c r="V579" s="691"/>
      <c r="W579" s="818"/>
      <c r="X579" s="818"/>
      <c r="Y579" s="818"/>
      <c r="Z579" s="818"/>
    </row>
    <row r="580" spans="1:26" ht="15">
      <c r="A580" s="537"/>
      <c r="B580" s="669"/>
      <c r="C580" s="537"/>
      <c r="D580" s="848" t="str">
        <f t="shared" si="51"/>
        <v>Caisse-01/1900</v>
      </c>
      <c r="E580" s="540"/>
      <c r="F580" s="673"/>
      <c r="G580" s="540"/>
      <c r="H580" s="930"/>
      <c r="I580" s="933"/>
      <c r="J580" s="930">
        <f t="shared" si="52"/>
        <v>0</v>
      </c>
      <c r="K580" s="930">
        <f t="shared" si="49"/>
        <v>0</v>
      </c>
      <c r="L580" s="705">
        <f t="shared" si="50"/>
        <v>0</v>
      </c>
      <c r="M580" s="537"/>
      <c r="N580" s="706">
        <f>+IF(A580="",0,IF(A580=Table!$A$5,L580,(IF(A580=Table!$A$3,0,IF(A580=Table!$A$4,L580,0)))))</f>
        <v>0</v>
      </c>
      <c r="O580" s="672"/>
      <c r="P580" s="707">
        <f>-IF(A580=Table!$A$5,I580,0)+IF(A580=Table!$A$5,H580,0)</f>
        <v>0</v>
      </c>
      <c r="Q580" s="539" t="str">
        <f t="shared" si="48"/>
        <v>01/1900</v>
      </c>
      <c r="R580" s="475">
        <f t="shared" si="53"/>
        <v>1</v>
      </c>
      <c r="S580" s="691"/>
      <c r="T580" s="691"/>
      <c r="U580" s="691"/>
      <c r="V580" s="691"/>
      <c r="W580" s="818"/>
      <c r="X580" s="818"/>
      <c r="Y580" s="818"/>
      <c r="Z580" s="818"/>
    </row>
    <row r="581" spans="1:26" ht="15">
      <c r="A581" s="537"/>
      <c r="B581" s="669"/>
      <c r="C581" s="537"/>
      <c r="D581" s="848" t="str">
        <f t="shared" si="51"/>
        <v>Caisse-01/1900</v>
      </c>
      <c r="E581" s="678"/>
      <c r="F581" s="671"/>
      <c r="G581" s="540"/>
      <c r="H581" s="932"/>
      <c r="I581" s="930"/>
      <c r="J581" s="930">
        <f t="shared" si="52"/>
        <v>0</v>
      </c>
      <c r="K581" s="930">
        <f t="shared" si="49"/>
        <v>0</v>
      </c>
      <c r="L581" s="705">
        <f t="shared" si="50"/>
        <v>0</v>
      </c>
      <c r="M581" s="537"/>
      <c r="N581" s="706">
        <f>+IF(A581="",0,IF(A581=Table!$A$5,L581,(IF(A581=Table!$A$3,0,IF(A581=Table!$A$4,L581,0)))))</f>
        <v>0</v>
      </c>
      <c r="O581" s="672"/>
      <c r="P581" s="707">
        <f>-IF(A581=Table!$A$5,I581,0)+IF(A581=Table!$A$5,H581,0)</f>
        <v>0</v>
      </c>
      <c r="Q581" s="539" t="str">
        <f t="shared" si="48"/>
        <v>01/1900</v>
      </c>
      <c r="R581" s="475">
        <f t="shared" si="53"/>
        <v>1</v>
      </c>
      <c r="S581" s="691"/>
      <c r="T581" s="691"/>
      <c r="U581" s="691"/>
      <c r="V581" s="691"/>
      <c r="W581" s="818"/>
      <c r="X581" s="818"/>
      <c r="Y581" s="818"/>
      <c r="Z581" s="818"/>
    </row>
    <row r="582" spans="1:26" ht="15">
      <c r="A582" s="537"/>
      <c r="B582" s="669"/>
      <c r="C582" s="537"/>
      <c r="D582" s="848" t="str">
        <f t="shared" si="51"/>
        <v>Caisse-01/1900</v>
      </c>
      <c r="E582" s="540"/>
      <c r="F582" s="688"/>
      <c r="G582" s="540"/>
      <c r="H582" s="930"/>
      <c r="I582" s="930"/>
      <c r="J582" s="930">
        <f t="shared" si="52"/>
        <v>0</v>
      </c>
      <c r="K582" s="930">
        <f t="shared" si="49"/>
        <v>0</v>
      </c>
      <c r="L582" s="705">
        <f t="shared" si="50"/>
        <v>0</v>
      </c>
      <c r="M582" s="537"/>
      <c r="N582" s="706">
        <f>+IF(A582="",0,IF(A582=Table!$A$5,L582,(IF(A582=Table!$A$3,0,IF(A582=Table!$A$4,L582,0)))))</f>
        <v>0</v>
      </c>
      <c r="O582" s="672"/>
      <c r="P582" s="707">
        <f>-IF(A582=Table!$A$5,I582,0)+IF(A582=Table!$A$5,H582,0)</f>
        <v>0</v>
      </c>
      <c r="Q582" s="539" t="str">
        <f t="shared" si="48"/>
        <v>01/1900</v>
      </c>
      <c r="R582" s="475">
        <f t="shared" si="53"/>
        <v>1</v>
      </c>
      <c r="S582" s="691"/>
      <c r="T582" s="691"/>
      <c r="U582" s="691"/>
      <c r="V582" s="691"/>
      <c r="W582" s="818"/>
      <c r="X582" s="818"/>
      <c r="Y582" s="818"/>
      <c r="Z582" s="818"/>
    </row>
    <row r="583" spans="1:26" ht="15">
      <c r="A583" s="537"/>
      <c r="B583" s="669"/>
      <c r="C583" s="537"/>
      <c r="D583" s="848" t="str">
        <f t="shared" si="51"/>
        <v>Caisse-01/1900</v>
      </c>
      <c r="E583" s="540"/>
      <c r="F583" s="688"/>
      <c r="G583" s="540"/>
      <c r="H583" s="930"/>
      <c r="I583" s="930"/>
      <c r="J583" s="930">
        <f t="shared" si="52"/>
        <v>0</v>
      </c>
      <c r="K583" s="930">
        <f t="shared" si="49"/>
        <v>0</v>
      </c>
      <c r="L583" s="705">
        <f t="shared" si="50"/>
        <v>0</v>
      </c>
      <c r="M583" s="537"/>
      <c r="N583" s="706">
        <f>+IF(A583="",0,IF(A583=Table!$A$5,L583,(IF(A583=Table!$A$3,0,IF(A583=Table!$A$4,L583,0)))))</f>
        <v>0</v>
      </c>
      <c r="O583" s="672"/>
      <c r="P583" s="707">
        <f>-IF(A583=Table!$A$5,I583,0)+IF(A583=Table!$A$5,H583,0)</f>
        <v>0</v>
      </c>
      <c r="Q583" s="539" t="str">
        <f t="shared" ref="Q583:Q646" si="54">+TEXT(B583,"mm/aaaa")</f>
        <v>01/1900</v>
      </c>
      <c r="R583" s="475">
        <f t="shared" si="53"/>
        <v>1</v>
      </c>
      <c r="S583" s="691"/>
      <c r="T583" s="691"/>
      <c r="U583" s="691"/>
      <c r="V583" s="691"/>
      <c r="W583" s="818"/>
      <c r="X583" s="818"/>
      <c r="Y583" s="818"/>
      <c r="Z583" s="818"/>
    </row>
    <row r="584" spans="1:26" ht="15">
      <c r="A584" s="537"/>
      <c r="B584" s="669"/>
      <c r="C584" s="537"/>
      <c r="D584" s="848" t="str">
        <f t="shared" si="51"/>
        <v>Caisse-01/1900</v>
      </c>
      <c r="E584" s="540"/>
      <c r="F584" s="688"/>
      <c r="G584" s="540"/>
      <c r="H584" s="930"/>
      <c r="I584" s="930"/>
      <c r="J584" s="930">
        <f t="shared" si="52"/>
        <v>0</v>
      </c>
      <c r="K584" s="930">
        <f t="shared" si="49"/>
        <v>0</v>
      </c>
      <c r="L584" s="705">
        <f t="shared" si="50"/>
        <v>0</v>
      </c>
      <c r="M584" s="537"/>
      <c r="N584" s="706">
        <f>+IF(A584="",0,IF(A584=Table!$A$5,L584,(IF(A584=Table!$A$3,0,IF(A584=Table!$A$4,L584,0)))))</f>
        <v>0</v>
      </c>
      <c r="O584" s="672"/>
      <c r="P584" s="707">
        <f>-IF(A584=Table!$A$5,I584,0)+IF(A584=Table!$A$5,H584,0)</f>
        <v>0</v>
      </c>
      <c r="Q584" s="539" t="str">
        <f t="shared" si="54"/>
        <v>01/1900</v>
      </c>
      <c r="R584" s="475">
        <f t="shared" si="53"/>
        <v>1</v>
      </c>
      <c r="S584" s="691"/>
      <c r="T584" s="691"/>
      <c r="U584" s="691"/>
      <c r="V584" s="691"/>
      <c r="W584" s="818"/>
      <c r="X584" s="818"/>
      <c r="Y584" s="818"/>
      <c r="Z584" s="818"/>
    </row>
    <row r="585" spans="1:26" ht="15">
      <c r="A585" s="537"/>
      <c r="B585" s="669"/>
      <c r="C585" s="537"/>
      <c r="D585" s="848" t="str">
        <f t="shared" si="51"/>
        <v>Caisse-01/1900</v>
      </c>
      <c r="E585" s="540"/>
      <c r="F585" s="688"/>
      <c r="G585" s="540"/>
      <c r="H585" s="930"/>
      <c r="I585" s="930"/>
      <c r="J585" s="930">
        <f t="shared" si="52"/>
        <v>0</v>
      </c>
      <c r="K585" s="930">
        <f t="shared" si="49"/>
        <v>0</v>
      </c>
      <c r="L585" s="705">
        <f t="shared" si="50"/>
        <v>0</v>
      </c>
      <c r="M585" s="537"/>
      <c r="N585" s="706">
        <f>+IF(A585="",0,IF(A585=Table!$A$5,L585,(IF(A585=Table!$A$3,0,IF(A585=Table!$A$4,L585,0)))))</f>
        <v>0</v>
      </c>
      <c r="O585" s="672"/>
      <c r="P585" s="707">
        <f>-IF(A585=Table!$A$5,I585,0)+IF(A585=Table!$A$5,H585,0)</f>
        <v>0</v>
      </c>
      <c r="Q585" s="539" t="str">
        <f t="shared" si="54"/>
        <v>01/1900</v>
      </c>
      <c r="R585" s="475">
        <f t="shared" si="53"/>
        <v>1</v>
      </c>
      <c r="S585" s="691"/>
      <c r="T585" s="691"/>
      <c r="U585" s="691"/>
      <c r="V585" s="691"/>
      <c r="W585" s="818"/>
      <c r="X585" s="818"/>
      <c r="Y585" s="818"/>
      <c r="Z585" s="818"/>
    </row>
    <row r="586" spans="1:26" ht="15">
      <c r="A586" s="537"/>
      <c r="B586" s="669"/>
      <c r="C586" s="537"/>
      <c r="D586" s="848" t="str">
        <f t="shared" si="51"/>
        <v>Caisse-01/1900</v>
      </c>
      <c r="E586" s="540"/>
      <c r="F586" s="673"/>
      <c r="G586" s="540"/>
      <c r="H586" s="930"/>
      <c r="I586" s="933"/>
      <c r="J586" s="930">
        <f t="shared" si="52"/>
        <v>0</v>
      </c>
      <c r="K586" s="930">
        <f t="shared" si="49"/>
        <v>0</v>
      </c>
      <c r="L586" s="705">
        <f t="shared" si="50"/>
        <v>0</v>
      </c>
      <c r="M586" s="537"/>
      <c r="N586" s="706">
        <f>+IF(A586="",0,IF(A586=Table!$A$5,L586,(IF(A586=Table!$A$3,0,IF(A586=Table!$A$4,L586,0)))))</f>
        <v>0</v>
      </c>
      <c r="O586" s="672"/>
      <c r="P586" s="707">
        <f>-IF(A586=Table!$A$5,I586,0)+IF(A586=Table!$A$5,H586,0)</f>
        <v>0</v>
      </c>
      <c r="Q586" s="539" t="str">
        <f t="shared" si="54"/>
        <v>01/1900</v>
      </c>
      <c r="R586" s="475">
        <f t="shared" si="53"/>
        <v>1</v>
      </c>
      <c r="S586" s="691"/>
      <c r="T586" s="691"/>
      <c r="U586" s="691"/>
      <c r="V586" s="691"/>
      <c r="W586" s="818"/>
      <c r="X586" s="818"/>
      <c r="Y586" s="818"/>
      <c r="Z586" s="818"/>
    </row>
    <row r="587" spans="1:26" ht="15">
      <c r="A587" s="537"/>
      <c r="B587" s="669"/>
      <c r="C587" s="537"/>
      <c r="D587" s="848" t="str">
        <f t="shared" si="51"/>
        <v>Caisse-01/1900</v>
      </c>
      <c r="E587" s="540"/>
      <c r="F587" s="673"/>
      <c r="G587" s="540"/>
      <c r="H587" s="930"/>
      <c r="I587" s="933"/>
      <c r="J587" s="930">
        <f t="shared" si="52"/>
        <v>0</v>
      </c>
      <c r="K587" s="930">
        <f t="shared" ref="K587:K650" si="55">+IFERROR((+INDEX($O$4:$Z$4,MATCH(Q587,$O$3:$Z$3,0))),0)</f>
        <v>0</v>
      </c>
      <c r="L587" s="705">
        <f t="shared" ref="L587:L650" si="56">IFERROR((H587/K587-I587/K587),0)</f>
        <v>0</v>
      </c>
      <c r="M587" s="537"/>
      <c r="N587" s="706">
        <f>+IF(A587="",0,IF(A587=Table!$A$5,L587,(IF(A587=Table!$A$3,0,IF(A587=Table!$A$4,L587,0)))))</f>
        <v>0</v>
      </c>
      <c r="O587" s="672"/>
      <c r="P587" s="707">
        <f>-IF(A587=Table!$A$5,I587,0)+IF(A587=Table!$A$5,H587,0)</f>
        <v>0</v>
      </c>
      <c r="Q587" s="539" t="str">
        <f t="shared" si="54"/>
        <v>01/1900</v>
      </c>
      <c r="R587" s="475">
        <f t="shared" si="53"/>
        <v>1</v>
      </c>
      <c r="S587" s="691"/>
      <c r="T587" s="691"/>
      <c r="U587" s="691"/>
      <c r="V587" s="691"/>
      <c r="W587" s="818"/>
      <c r="X587" s="818"/>
      <c r="Y587" s="818"/>
      <c r="Z587" s="818"/>
    </row>
    <row r="588" spans="1:26" ht="15">
      <c r="A588" s="537"/>
      <c r="B588" s="669"/>
      <c r="C588" s="537"/>
      <c r="D588" s="848" t="str">
        <f t="shared" ref="D588:D651" si="57">"Caisse-"&amp;Q588</f>
        <v>Caisse-01/1900</v>
      </c>
      <c r="E588" s="540"/>
      <c r="F588" s="673"/>
      <c r="G588" s="540"/>
      <c r="H588" s="930"/>
      <c r="I588" s="933"/>
      <c r="J588" s="930">
        <f t="shared" ref="J588:J651" si="58">+J587+H588-I588</f>
        <v>0</v>
      </c>
      <c r="K588" s="930">
        <f t="shared" si="55"/>
        <v>0</v>
      </c>
      <c r="L588" s="705">
        <f t="shared" si="56"/>
        <v>0</v>
      </c>
      <c r="M588" s="537"/>
      <c r="N588" s="706">
        <f>+IF(A588="",0,IF(A588=Table!$A$5,L588,(IF(A588=Table!$A$3,0,IF(A588=Table!$A$4,L588,0)))))</f>
        <v>0</v>
      </c>
      <c r="O588" s="672"/>
      <c r="P588" s="707">
        <f>-IF(A588=Table!$A$5,I588,0)+IF(A588=Table!$A$5,H588,0)</f>
        <v>0</v>
      </c>
      <c r="Q588" s="539" t="str">
        <f t="shared" si="54"/>
        <v>01/1900</v>
      </c>
      <c r="R588" s="475">
        <f t="shared" ref="R588:R651" si="59">ROUNDUP(MONTH(Q588)/3,0)</f>
        <v>1</v>
      </c>
      <c r="S588" s="691"/>
      <c r="T588" s="691"/>
      <c r="U588" s="691"/>
      <c r="V588" s="691"/>
      <c r="W588" s="818"/>
      <c r="X588" s="818"/>
      <c r="Y588" s="818"/>
      <c r="Z588" s="818"/>
    </row>
    <row r="589" spans="1:26" ht="15">
      <c r="A589" s="537"/>
      <c r="B589" s="669"/>
      <c r="C589" s="537"/>
      <c r="D589" s="848" t="str">
        <f t="shared" si="57"/>
        <v>Caisse-01/1900</v>
      </c>
      <c r="E589" s="540"/>
      <c r="F589" s="673"/>
      <c r="G589" s="540"/>
      <c r="H589" s="930"/>
      <c r="I589" s="933"/>
      <c r="J589" s="930">
        <f t="shared" si="58"/>
        <v>0</v>
      </c>
      <c r="K589" s="930">
        <f t="shared" si="55"/>
        <v>0</v>
      </c>
      <c r="L589" s="705">
        <f t="shared" si="56"/>
        <v>0</v>
      </c>
      <c r="M589" s="537"/>
      <c r="N589" s="706">
        <f>+IF(A589="",0,IF(A589=Table!$A$5,L589,(IF(A589=Table!$A$3,0,IF(A589=Table!$A$4,L589,0)))))</f>
        <v>0</v>
      </c>
      <c r="O589" s="672"/>
      <c r="P589" s="707">
        <f>-IF(A589=Table!$A$5,I589,0)+IF(A589=Table!$A$5,H589,0)</f>
        <v>0</v>
      </c>
      <c r="Q589" s="539" t="str">
        <f t="shared" si="54"/>
        <v>01/1900</v>
      </c>
      <c r="R589" s="475">
        <f t="shared" si="59"/>
        <v>1</v>
      </c>
      <c r="S589" s="691"/>
      <c r="T589" s="691"/>
      <c r="U589" s="691"/>
      <c r="V589" s="691"/>
      <c r="W589" s="818"/>
      <c r="X589" s="818"/>
      <c r="Y589" s="818"/>
      <c r="Z589" s="818"/>
    </row>
    <row r="590" spans="1:26" ht="15">
      <c r="A590" s="537"/>
      <c r="B590" s="669"/>
      <c r="C590" s="537"/>
      <c r="D590" s="848" t="str">
        <f t="shared" si="57"/>
        <v>Caisse-01/1900</v>
      </c>
      <c r="E590" s="540"/>
      <c r="F590" s="673"/>
      <c r="G590" s="540"/>
      <c r="H590" s="930"/>
      <c r="I590" s="933"/>
      <c r="J590" s="930">
        <f t="shared" si="58"/>
        <v>0</v>
      </c>
      <c r="K590" s="930">
        <f t="shared" si="55"/>
        <v>0</v>
      </c>
      <c r="L590" s="705">
        <f t="shared" si="56"/>
        <v>0</v>
      </c>
      <c r="M590" s="537"/>
      <c r="N590" s="706">
        <f>+IF(A590="",0,IF(A590=Table!$A$5,L590,(IF(A590=Table!$A$3,0,IF(A590=Table!$A$4,L590,0)))))</f>
        <v>0</v>
      </c>
      <c r="O590" s="672"/>
      <c r="P590" s="707">
        <f>-IF(A590=Table!$A$5,I590,0)+IF(A590=Table!$A$5,H590,0)</f>
        <v>0</v>
      </c>
      <c r="Q590" s="539" t="str">
        <f t="shared" si="54"/>
        <v>01/1900</v>
      </c>
      <c r="R590" s="475">
        <f t="shared" si="59"/>
        <v>1</v>
      </c>
      <c r="S590" s="691"/>
      <c r="T590" s="691"/>
      <c r="U590" s="691"/>
      <c r="V590" s="691"/>
      <c r="W590" s="818"/>
      <c r="X590" s="818"/>
      <c r="Y590" s="818"/>
      <c r="Z590" s="818"/>
    </row>
    <row r="591" spans="1:26" ht="15">
      <c r="A591" s="537"/>
      <c r="B591" s="669"/>
      <c r="C591" s="537"/>
      <c r="D591" s="848" t="str">
        <f t="shared" si="57"/>
        <v>Caisse-01/1900</v>
      </c>
      <c r="E591" s="540"/>
      <c r="F591" s="673"/>
      <c r="G591" s="540"/>
      <c r="H591" s="930"/>
      <c r="I591" s="933"/>
      <c r="J591" s="930">
        <f t="shared" si="58"/>
        <v>0</v>
      </c>
      <c r="K591" s="930">
        <f t="shared" si="55"/>
        <v>0</v>
      </c>
      <c r="L591" s="705">
        <f t="shared" si="56"/>
        <v>0</v>
      </c>
      <c r="M591" s="537"/>
      <c r="N591" s="706">
        <f>+IF(A591="",0,IF(A591=Table!$A$5,L591,(IF(A591=Table!$A$3,0,IF(A591=Table!$A$4,L591,0)))))</f>
        <v>0</v>
      </c>
      <c r="O591" s="672"/>
      <c r="P591" s="707">
        <f>-IF(A591=Table!$A$5,I591,0)+IF(A591=Table!$A$5,H591,0)</f>
        <v>0</v>
      </c>
      <c r="Q591" s="539" t="str">
        <f t="shared" si="54"/>
        <v>01/1900</v>
      </c>
      <c r="R591" s="475">
        <f t="shared" si="59"/>
        <v>1</v>
      </c>
      <c r="S591" s="691"/>
      <c r="T591" s="691"/>
      <c r="U591" s="691"/>
      <c r="V591" s="691"/>
      <c r="W591" s="818"/>
      <c r="X591" s="818"/>
      <c r="Y591" s="818"/>
      <c r="Z591" s="818"/>
    </row>
    <row r="592" spans="1:26" ht="15">
      <c r="A592" s="537"/>
      <c r="B592" s="669"/>
      <c r="C592" s="537"/>
      <c r="D592" s="848" t="str">
        <f t="shared" si="57"/>
        <v>Caisse-01/1900</v>
      </c>
      <c r="E592" s="540"/>
      <c r="F592" s="673"/>
      <c r="G592" s="540"/>
      <c r="H592" s="930"/>
      <c r="I592" s="933"/>
      <c r="J592" s="930">
        <f t="shared" si="58"/>
        <v>0</v>
      </c>
      <c r="K592" s="930">
        <f t="shared" si="55"/>
        <v>0</v>
      </c>
      <c r="L592" s="705">
        <f t="shared" si="56"/>
        <v>0</v>
      </c>
      <c r="M592" s="537"/>
      <c r="N592" s="706">
        <f>+IF(A592="",0,IF(A592=Table!$A$5,L592,(IF(A592=Table!$A$3,0,IF(A592=Table!$A$4,L592,0)))))</f>
        <v>0</v>
      </c>
      <c r="O592" s="672"/>
      <c r="P592" s="707">
        <f>-IF(A592=Table!$A$5,I592,0)+IF(A592=Table!$A$5,H592,0)</f>
        <v>0</v>
      </c>
      <c r="Q592" s="539" t="str">
        <f t="shared" si="54"/>
        <v>01/1900</v>
      </c>
      <c r="R592" s="475">
        <f t="shared" si="59"/>
        <v>1</v>
      </c>
      <c r="S592" s="691"/>
      <c r="T592" s="691"/>
      <c r="U592" s="691"/>
      <c r="V592" s="691"/>
      <c r="W592" s="818"/>
      <c r="X592" s="818"/>
      <c r="Y592" s="818"/>
      <c r="Z592" s="818"/>
    </row>
    <row r="593" spans="1:26" ht="15">
      <c r="A593" s="537"/>
      <c r="B593" s="669"/>
      <c r="C593" s="537"/>
      <c r="D593" s="848" t="str">
        <f t="shared" si="57"/>
        <v>Caisse-01/1900</v>
      </c>
      <c r="E593" s="540"/>
      <c r="F593" s="673"/>
      <c r="G593" s="540"/>
      <c r="H593" s="930"/>
      <c r="I593" s="933"/>
      <c r="J593" s="930">
        <f t="shared" si="58"/>
        <v>0</v>
      </c>
      <c r="K593" s="930">
        <f t="shared" si="55"/>
        <v>0</v>
      </c>
      <c r="L593" s="705">
        <f t="shared" si="56"/>
        <v>0</v>
      </c>
      <c r="M593" s="537"/>
      <c r="N593" s="706">
        <f>+IF(A593="",0,IF(A593=Table!$A$5,L593,(IF(A593=Table!$A$3,0,IF(A593=Table!$A$4,L593,0)))))</f>
        <v>0</v>
      </c>
      <c r="O593" s="672"/>
      <c r="P593" s="707">
        <f>-IF(A593=Table!$A$5,I593,0)+IF(A593=Table!$A$5,H593,0)</f>
        <v>0</v>
      </c>
      <c r="Q593" s="539" t="str">
        <f t="shared" si="54"/>
        <v>01/1900</v>
      </c>
      <c r="R593" s="475">
        <f t="shared" si="59"/>
        <v>1</v>
      </c>
      <c r="S593" s="691"/>
      <c r="T593" s="691"/>
      <c r="U593" s="691"/>
      <c r="V593" s="691"/>
      <c r="W593" s="818"/>
      <c r="X593" s="818"/>
      <c r="Y593" s="818"/>
      <c r="Z593" s="818"/>
    </row>
    <row r="594" spans="1:26" ht="15">
      <c r="A594" s="537"/>
      <c r="B594" s="669"/>
      <c r="C594" s="537"/>
      <c r="D594" s="848" t="str">
        <f t="shared" si="57"/>
        <v>Caisse-01/1900</v>
      </c>
      <c r="E594" s="687"/>
      <c r="F594" s="673"/>
      <c r="G594" s="540"/>
      <c r="H594" s="930"/>
      <c r="I594" s="933"/>
      <c r="J594" s="930">
        <f t="shared" si="58"/>
        <v>0</v>
      </c>
      <c r="K594" s="930">
        <f t="shared" si="55"/>
        <v>0</v>
      </c>
      <c r="L594" s="705">
        <f t="shared" si="56"/>
        <v>0</v>
      </c>
      <c r="M594" s="537"/>
      <c r="N594" s="706">
        <f>+IF(A594="",0,IF(A594=Table!$A$5,L594,(IF(A594=Table!$A$3,0,IF(A594=Table!$A$4,L594,0)))))</f>
        <v>0</v>
      </c>
      <c r="O594" s="672"/>
      <c r="P594" s="707">
        <f>-IF(A594=Table!$A$5,I594,0)+IF(A594=Table!$A$5,H594,0)</f>
        <v>0</v>
      </c>
      <c r="Q594" s="539" t="str">
        <f t="shared" si="54"/>
        <v>01/1900</v>
      </c>
      <c r="R594" s="475">
        <f t="shared" si="59"/>
        <v>1</v>
      </c>
      <c r="S594" s="691"/>
      <c r="T594" s="691"/>
      <c r="U594" s="691"/>
      <c r="V594" s="691"/>
      <c r="W594" s="818"/>
      <c r="X594" s="818"/>
      <c r="Y594" s="818"/>
      <c r="Z594" s="818"/>
    </row>
    <row r="595" spans="1:26" ht="15">
      <c r="A595" s="537"/>
      <c r="B595" s="669"/>
      <c r="C595" s="537"/>
      <c r="D595" s="848" t="str">
        <f t="shared" si="57"/>
        <v>Caisse-01/1900</v>
      </c>
      <c r="E595" s="687"/>
      <c r="F595" s="673"/>
      <c r="G595" s="540"/>
      <c r="H595" s="930"/>
      <c r="I595" s="933"/>
      <c r="J595" s="930">
        <f t="shared" si="58"/>
        <v>0</v>
      </c>
      <c r="K595" s="930">
        <f t="shared" si="55"/>
        <v>0</v>
      </c>
      <c r="L595" s="705">
        <f t="shared" si="56"/>
        <v>0</v>
      </c>
      <c r="M595" s="537"/>
      <c r="N595" s="706">
        <f>+IF(A595="",0,IF(A595=Table!$A$5,L595,(IF(A595=Table!$A$3,0,IF(A595=Table!$A$4,L595,0)))))</f>
        <v>0</v>
      </c>
      <c r="O595" s="672"/>
      <c r="P595" s="707">
        <f>-IF(A595=Table!$A$5,I595,0)+IF(A595=Table!$A$5,H595,0)</f>
        <v>0</v>
      </c>
      <c r="Q595" s="539" t="str">
        <f t="shared" si="54"/>
        <v>01/1900</v>
      </c>
      <c r="R595" s="475">
        <f t="shared" si="59"/>
        <v>1</v>
      </c>
      <c r="S595" s="691"/>
      <c r="T595" s="691"/>
      <c r="U595" s="691"/>
      <c r="V595" s="691"/>
      <c r="W595" s="818"/>
      <c r="X595" s="818"/>
      <c r="Y595" s="818"/>
      <c r="Z595" s="818"/>
    </row>
    <row r="596" spans="1:26" ht="15">
      <c r="A596" s="537"/>
      <c r="B596" s="669"/>
      <c r="C596" s="537"/>
      <c r="D596" s="848" t="str">
        <f t="shared" si="57"/>
        <v>Caisse-01/1900</v>
      </c>
      <c r="E596" s="540"/>
      <c r="F596" s="673"/>
      <c r="G596" s="540"/>
      <c r="H596" s="930"/>
      <c r="I596" s="933"/>
      <c r="J596" s="930">
        <f t="shared" si="58"/>
        <v>0</v>
      </c>
      <c r="K596" s="930">
        <f t="shared" si="55"/>
        <v>0</v>
      </c>
      <c r="L596" s="705">
        <f t="shared" si="56"/>
        <v>0</v>
      </c>
      <c r="M596" s="537"/>
      <c r="N596" s="706">
        <f>+IF(A596="",0,IF(A596=Table!$A$5,L596,(IF(A596=Table!$A$3,0,IF(A596=Table!$A$4,L596,0)))))</f>
        <v>0</v>
      </c>
      <c r="O596" s="672"/>
      <c r="P596" s="707">
        <f>-IF(A596=Table!$A$5,I596,0)+IF(A596=Table!$A$5,H596,0)</f>
        <v>0</v>
      </c>
      <c r="Q596" s="539" t="str">
        <f t="shared" si="54"/>
        <v>01/1900</v>
      </c>
      <c r="R596" s="475">
        <f t="shared" si="59"/>
        <v>1</v>
      </c>
      <c r="S596" s="691"/>
      <c r="T596" s="691"/>
      <c r="U596" s="691"/>
      <c r="V596" s="691"/>
      <c r="W596" s="818"/>
      <c r="X596" s="818"/>
      <c r="Y596" s="818"/>
      <c r="Z596" s="818"/>
    </row>
    <row r="597" spans="1:26" ht="15">
      <c r="A597" s="537"/>
      <c r="B597" s="669"/>
      <c r="C597" s="537"/>
      <c r="D597" s="848" t="str">
        <f t="shared" si="57"/>
        <v>Caisse-01/1900</v>
      </c>
      <c r="E597" s="540"/>
      <c r="F597" s="673"/>
      <c r="G597" s="540"/>
      <c r="H597" s="930"/>
      <c r="I597" s="933"/>
      <c r="J597" s="930">
        <f t="shared" si="58"/>
        <v>0</v>
      </c>
      <c r="K597" s="930">
        <f t="shared" si="55"/>
        <v>0</v>
      </c>
      <c r="L597" s="705">
        <f t="shared" si="56"/>
        <v>0</v>
      </c>
      <c r="M597" s="537"/>
      <c r="N597" s="706">
        <f>+IF(A597="",0,IF(A597=Table!$A$5,L597,(IF(A597=Table!$A$3,0,IF(A597=Table!$A$4,L597,0)))))</f>
        <v>0</v>
      </c>
      <c r="O597" s="672"/>
      <c r="P597" s="707">
        <f>-IF(A597=Table!$A$5,I597,0)+IF(A597=Table!$A$5,H597,0)</f>
        <v>0</v>
      </c>
      <c r="Q597" s="539" t="str">
        <f t="shared" si="54"/>
        <v>01/1900</v>
      </c>
      <c r="R597" s="475">
        <f t="shared" si="59"/>
        <v>1</v>
      </c>
      <c r="S597" s="691"/>
      <c r="T597" s="691"/>
      <c r="U597" s="691"/>
      <c r="V597" s="691"/>
      <c r="W597" s="818"/>
      <c r="X597" s="818"/>
      <c r="Y597" s="818"/>
      <c r="Z597" s="818"/>
    </row>
    <row r="598" spans="1:26" ht="15">
      <c r="A598" s="537"/>
      <c r="B598" s="669"/>
      <c r="C598" s="537"/>
      <c r="D598" s="848" t="str">
        <f t="shared" si="57"/>
        <v>Caisse-01/1900</v>
      </c>
      <c r="E598" s="540"/>
      <c r="F598" s="673"/>
      <c r="G598" s="540"/>
      <c r="H598" s="930"/>
      <c r="I598" s="933"/>
      <c r="J598" s="930">
        <f t="shared" si="58"/>
        <v>0</v>
      </c>
      <c r="K598" s="930">
        <f t="shared" si="55"/>
        <v>0</v>
      </c>
      <c r="L598" s="705">
        <f t="shared" si="56"/>
        <v>0</v>
      </c>
      <c r="M598" s="537"/>
      <c r="N598" s="706">
        <f>+IF(A598="",0,IF(A598=Table!$A$5,L598,(IF(A598=Table!$A$3,0,IF(A598=Table!$A$4,L598,0)))))</f>
        <v>0</v>
      </c>
      <c r="O598" s="672"/>
      <c r="P598" s="707">
        <f>-IF(A598=Table!$A$5,I598,0)+IF(A598=Table!$A$5,H598,0)</f>
        <v>0</v>
      </c>
      <c r="Q598" s="539" t="str">
        <f t="shared" si="54"/>
        <v>01/1900</v>
      </c>
      <c r="R598" s="475">
        <f t="shared" si="59"/>
        <v>1</v>
      </c>
      <c r="S598" s="691"/>
      <c r="T598" s="691"/>
      <c r="U598" s="691"/>
      <c r="V598" s="691"/>
      <c r="W598" s="818"/>
      <c r="X598" s="818"/>
      <c r="Y598" s="818"/>
      <c r="Z598" s="818"/>
    </row>
    <row r="599" spans="1:26" ht="15">
      <c r="A599" s="537"/>
      <c r="B599" s="669"/>
      <c r="C599" s="537"/>
      <c r="D599" s="848" t="str">
        <f t="shared" si="57"/>
        <v>Caisse-01/1900</v>
      </c>
      <c r="E599" s="540"/>
      <c r="F599" s="673"/>
      <c r="G599" s="540"/>
      <c r="H599" s="930"/>
      <c r="I599" s="933"/>
      <c r="J599" s="930">
        <f t="shared" si="58"/>
        <v>0</v>
      </c>
      <c r="K599" s="930">
        <f t="shared" si="55"/>
        <v>0</v>
      </c>
      <c r="L599" s="705">
        <f t="shared" si="56"/>
        <v>0</v>
      </c>
      <c r="M599" s="537"/>
      <c r="N599" s="706">
        <f>+IF(A599="",0,IF(A599=Table!$A$5,L599,(IF(A599=Table!$A$3,0,IF(A599=Table!$A$4,L599,0)))))</f>
        <v>0</v>
      </c>
      <c r="O599" s="672"/>
      <c r="P599" s="707">
        <f>-IF(A599=Table!$A$5,I599,0)+IF(A599=Table!$A$5,H599,0)</f>
        <v>0</v>
      </c>
      <c r="Q599" s="539" t="str">
        <f t="shared" si="54"/>
        <v>01/1900</v>
      </c>
      <c r="R599" s="475">
        <f t="shared" si="59"/>
        <v>1</v>
      </c>
      <c r="S599" s="691"/>
      <c r="T599" s="691"/>
      <c r="U599" s="691"/>
      <c r="V599" s="691"/>
      <c r="W599" s="818"/>
      <c r="X599" s="818"/>
      <c r="Y599" s="818"/>
      <c r="Z599" s="818"/>
    </row>
    <row r="600" spans="1:26" ht="15">
      <c r="A600" s="537"/>
      <c r="B600" s="669"/>
      <c r="C600" s="537"/>
      <c r="D600" s="848" t="str">
        <f t="shared" si="57"/>
        <v>Caisse-01/1900</v>
      </c>
      <c r="E600" s="540"/>
      <c r="F600" s="673"/>
      <c r="G600" s="540"/>
      <c r="H600" s="930"/>
      <c r="I600" s="933"/>
      <c r="J600" s="930">
        <f t="shared" si="58"/>
        <v>0</v>
      </c>
      <c r="K600" s="930">
        <f t="shared" si="55"/>
        <v>0</v>
      </c>
      <c r="L600" s="705">
        <f t="shared" si="56"/>
        <v>0</v>
      </c>
      <c r="M600" s="537"/>
      <c r="N600" s="706">
        <f>+IF(A600="",0,IF(A600=Table!$A$5,L600,(IF(A600=Table!$A$3,0,IF(A600=Table!$A$4,L600,0)))))</f>
        <v>0</v>
      </c>
      <c r="O600" s="672"/>
      <c r="P600" s="707">
        <f>-IF(A600=Table!$A$5,I600,0)+IF(A600=Table!$A$5,H600,0)</f>
        <v>0</v>
      </c>
      <c r="Q600" s="539" t="str">
        <f t="shared" si="54"/>
        <v>01/1900</v>
      </c>
      <c r="R600" s="475">
        <f t="shared" si="59"/>
        <v>1</v>
      </c>
      <c r="S600" s="691"/>
      <c r="T600" s="691"/>
      <c r="U600" s="691"/>
      <c r="V600" s="691"/>
      <c r="W600" s="818"/>
      <c r="X600" s="818"/>
      <c r="Y600" s="818"/>
      <c r="Z600" s="818"/>
    </row>
    <row r="601" spans="1:26" ht="15">
      <c r="A601" s="537"/>
      <c r="B601" s="669"/>
      <c r="C601" s="537"/>
      <c r="D601" s="848" t="str">
        <f t="shared" si="57"/>
        <v>Caisse-01/1900</v>
      </c>
      <c r="E601" s="540"/>
      <c r="F601" s="673"/>
      <c r="G601" s="540"/>
      <c r="H601" s="930"/>
      <c r="I601" s="933"/>
      <c r="J601" s="930">
        <f t="shared" si="58"/>
        <v>0</v>
      </c>
      <c r="K601" s="930">
        <f t="shared" si="55"/>
        <v>0</v>
      </c>
      <c r="L601" s="705">
        <f t="shared" si="56"/>
        <v>0</v>
      </c>
      <c r="M601" s="537"/>
      <c r="N601" s="706">
        <f>+IF(A601="",0,IF(A601=Table!$A$5,L601,(IF(A601=Table!$A$3,0,IF(A601=Table!$A$4,L601,0)))))</f>
        <v>0</v>
      </c>
      <c r="O601" s="672"/>
      <c r="P601" s="707">
        <f>-IF(A601=Table!$A$5,I601,0)+IF(A601=Table!$A$5,H601,0)</f>
        <v>0</v>
      </c>
      <c r="Q601" s="539" t="str">
        <f t="shared" si="54"/>
        <v>01/1900</v>
      </c>
      <c r="R601" s="475">
        <f t="shared" si="59"/>
        <v>1</v>
      </c>
      <c r="S601" s="691"/>
      <c r="T601" s="691"/>
      <c r="U601" s="691"/>
      <c r="V601" s="691"/>
      <c r="W601" s="818"/>
      <c r="X601" s="818"/>
      <c r="Y601" s="818"/>
      <c r="Z601" s="818"/>
    </row>
    <row r="602" spans="1:26" ht="15">
      <c r="A602" s="537"/>
      <c r="B602" s="669"/>
      <c r="C602" s="537"/>
      <c r="D602" s="848" t="str">
        <f t="shared" si="57"/>
        <v>Caisse-01/1900</v>
      </c>
      <c r="E602" s="540"/>
      <c r="F602" s="673"/>
      <c r="G602" s="540"/>
      <c r="H602" s="930"/>
      <c r="I602" s="933"/>
      <c r="J602" s="930">
        <f t="shared" si="58"/>
        <v>0</v>
      </c>
      <c r="K602" s="930">
        <f t="shared" si="55"/>
        <v>0</v>
      </c>
      <c r="L602" s="705">
        <f t="shared" si="56"/>
        <v>0</v>
      </c>
      <c r="M602" s="537"/>
      <c r="N602" s="706">
        <f>+IF(A602="",0,IF(A602=Table!$A$5,L602,(IF(A602=Table!$A$3,0,IF(A602=Table!$A$4,L602,0)))))</f>
        <v>0</v>
      </c>
      <c r="O602" s="672"/>
      <c r="P602" s="707">
        <f>-IF(A602=Table!$A$5,I602,0)+IF(A602=Table!$A$5,H602,0)</f>
        <v>0</v>
      </c>
      <c r="Q602" s="539" t="str">
        <f t="shared" si="54"/>
        <v>01/1900</v>
      </c>
      <c r="R602" s="475">
        <f t="shared" si="59"/>
        <v>1</v>
      </c>
      <c r="S602" s="691"/>
      <c r="T602" s="691"/>
      <c r="U602" s="691"/>
      <c r="V602" s="691"/>
      <c r="W602" s="818"/>
      <c r="X602" s="818"/>
      <c r="Y602" s="818"/>
      <c r="Z602" s="818"/>
    </row>
    <row r="603" spans="1:26" ht="15">
      <c r="A603" s="537"/>
      <c r="B603" s="669"/>
      <c r="C603" s="537"/>
      <c r="D603" s="848" t="str">
        <f t="shared" si="57"/>
        <v>Caisse-01/1900</v>
      </c>
      <c r="E603" s="540"/>
      <c r="F603" s="673"/>
      <c r="G603" s="540"/>
      <c r="H603" s="930"/>
      <c r="I603" s="933"/>
      <c r="J603" s="930">
        <f t="shared" si="58"/>
        <v>0</v>
      </c>
      <c r="K603" s="930">
        <f t="shared" si="55"/>
        <v>0</v>
      </c>
      <c r="L603" s="705">
        <f t="shared" si="56"/>
        <v>0</v>
      </c>
      <c r="M603" s="537"/>
      <c r="N603" s="706">
        <f>+IF(A603="",0,IF(A603=Table!$A$5,L603,(IF(A603=Table!$A$3,0,IF(A603=Table!$A$4,L603,0)))))</f>
        <v>0</v>
      </c>
      <c r="O603" s="672"/>
      <c r="P603" s="707">
        <f>-IF(A603=Table!$A$5,I603,0)+IF(A603=Table!$A$5,H603,0)</f>
        <v>0</v>
      </c>
      <c r="Q603" s="539" t="str">
        <f t="shared" si="54"/>
        <v>01/1900</v>
      </c>
      <c r="R603" s="475">
        <f t="shared" si="59"/>
        <v>1</v>
      </c>
      <c r="S603" s="691"/>
      <c r="T603" s="691"/>
      <c r="U603" s="691"/>
      <c r="V603" s="691"/>
      <c r="W603" s="818"/>
      <c r="X603" s="818"/>
      <c r="Y603" s="818"/>
      <c r="Z603" s="818"/>
    </row>
    <row r="604" spans="1:26" ht="15">
      <c r="A604" s="537"/>
      <c r="B604" s="669"/>
      <c r="C604" s="537"/>
      <c r="D604" s="848" t="str">
        <f t="shared" si="57"/>
        <v>Caisse-01/1900</v>
      </c>
      <c r="E604" s="540"/>
      <c r="F604" s="673"/>
      <c r="G604" s="540"/>
      <c r="H604" s="930"/>
      <c r="I604" s="933"/>
      <c r="J604" s="930">
        <f t="shared" si="58"/>
        <v>0</v>
      </c>
      <c r="K604" s="930">
        <f t="shared" si="55"/>
        <v>0</v>
      </c>
      <c r="L604" s="705">
        <f t="shared" si="56"/>
        <v>0</v>
      </c>
      <c r="M604" s="537"/>
      <c r="N604" s="706">
        <f>+IF(A604="",0,IF(A604=Table!$A$5,L604,(IF(A604=Table!$A$3,0,IF(A604=Table!$A$4,L604,0)))))</f>
        <v>0</v>
      </c>
      <c r="O604" s="672"/>
      <c r="P604" s="707">
        <f>-IF(A604=Table!$A$5,I604,0)+IF(A604=Table!$A$5,H604,0)</f>
        <v>0</v>
      </c>
      <c r="Q604" s="539" t="str">
        <f t="shared" si="54"/>
        <v>01/1900</v>
      </c>
      <c r="R604" s="475">
        <f t="shared" si="59"/>
        <v>1</v>
      </c>
      <c r="S604" s="691"/>
      <c r="T604" s="691"/>
      <c r="U604" s="691"/>
      <c r="V604" s="691"/>
      <c r="W604" s="818"/>
      <c r="X604" s="818"/>
      <c r="Y604" s="818"/>
      <c r="Z604" s="818"/>
    </row>
    <row r="605" spans="1:26" ht="15">
      <c r="A605" s="537"/>
      <c r="B605" s="669"/>
      <c r="C605" s="537"/>
      <c r="D605" s="848" t="str">
        <f t="shared" si="57"/>
        <v>Caisse-01/1900</v>
      </c>
      <c r="E605" s="540"/>
      <c r="F605" s="673"/>
      <c r="G605" s="540"/>
      <c r="H605" s="930"/>
      <c r="I605" s="933"/>
      <c r="J605" s="930">
        <f t="shared" si="58"/>
        <v>0</v>
      </c>
      <c r="K605" s="930">
        <f t="shared" si="55"/>
        <v>0</v>
      </c>
      <c r="L605" s="705">
        <f t="shared" si="56"/>
        <v>0</v>
      </c>
      <c r="M605" s="537"/>
      <c r="N605" s="706">
        <f>+IF(A605="",0,IF(A605=Table!$A$5,L605,(IF(A605=Table!$A$3,0,IF(A605=Table!$A$4,L605,0)))))</f>
        <v>0</v>
      </c>
      <c r="O605" s="672"/>
      <c r="P605" s="707">
        <f>-IF(A605=Table!$A$5,I605,0)+IF(A605=Table!$A$5,H605,0)</f>
        <v>0</v>
      </c>
      <c r="Q605" s="539" t="str">
        <f t="shared" si="54"/>
        <v>01/1900</v>
      </c>
      <c r="R605" s="475">
        <f t="shared" si="59"/>
        <v>1</v>
      </c>
      <c r="S605" s="691"/>
      <c r="T605" s="691"/>
      <c r="U605" s="691"/>
      <c r="V605" s="691"/>
      <c r="W605" s="818"/>
      <c r="X605" s="818"/>
      <c r="Y605" s="818"/>
      <c r="Z605" s="818"/>
    </row>
    <row r="606" spans="1:26" ht="15">
      <c r="A606" s="537"/>
      <c r="B606" s="669"/>
      <c r="C606" s="537"/>
      <c r="D606" s="848" t="str">
        <f t="shared" si="57"/>
        <v>Caisse-01/1900</v>
      </c>
      <c r="E606" s="540"/>
      <c r="F606" s="673"/>
      <c r="G606" s="540"/>
      <c r="H606" s="930"/>
      <c r="I606" s="933"/>
      <c r="J606" s="930">
        <f t="shared" si="58"/>
        <v>0</v>
      </c>
      <c r="K606" s="930">
        <f t="shared" si="55"/>
        <v>0</v>
      </c>
      <c r="L606" s="705">
        <f t="shared" si="56"/>
        <v>0</v>
      </c>
      <c r="M606" s="537"/>
      <c r="N606" s="706">
        <f>+IF(A606="",0,IF(A606=Table!$A$5,L606,(IF(A606=Table!$A$3,0,IF(A606=Table!$A$4,L606,0)))))</f>
        <v>0</v>
      </c>
      <c r="O606" s="672"/>
      <c r="P606" s="707">
        <f>-IF(A606=Table!$A$5,I606,0)+IF(A606=Table!$A$5,H606,0)</f>
        <v>0</v>
      </c>
      <c r="Q606" s="539" t="str">
        <f t="shared" si="54"/>
        <v>01/1900</v>
      </c>
      <c r="R606" s="475">
        <f t="shared" si="59"/>
        <v>1</v>
      </c>
      <c r="S606" s="691"/>
      <c r="T606" s="691"/>
      <c r="U606" s="691"/>
      <c r="V606" s="691"/>
      <c r="W606" s="818"/>
      <c r="X606" s="818"/>
      <c r="Y606" s="818"/>
      <c r="Z606" s="818"/>
    </row>
    <row r="607" spans="1:26" ht="15">
      <c r="A607" s="537"/>
      <c r="B607" s="669"/>
      <c r="C607" s="537"/>
      <c r="D607" s="848" t="str">
        <f t="shared" si="57"/>
        <v>Caisse-01/1900</v>
      </c>
      <c r="E607" s="687"/>
      <c r="F607" s="673"/>
      <c r="G607" s="540"/>
      <c r="H607" s="930"/>
      <c r="I607" s="933"/>
      <c r="J607" s="930">
        <f t="shared" si="58"/>
        <v>0</v>
      </c>
      <c r="K607" s="930">
        <f t="shared" si="55"/>
        <v>0</v>
      </c>
      <c r="L607" s="705">
        <f t="shared" si="56"/>
        <v>0</v>
      </c>
      <c r="M607" s="537"/>
      <c r="N607" s="706">
        <f>+IF(A607="",0,IF(A607=Table!$A$5,L607,(IF(A607=Table!$A$3,0,IF(A607=Table!$A$4,L607,0)))))</f>
        <v>0</v>
      </c>
      <c r="O607" s="672"/>
      <c r="P607" s="707">
        <f>-IF(A607=Table!$A$5,I607,0)+IF(A607=Table!$A$5,H607,0)</f>
        <v>0</v>
      </c>
      <c r="Q607" s="539" t="str">
        <f t="shared" si="54"/>
        <v>01/1900</v>
      </c>
      <c r="R607" s="475">
        <f t="shared" si="59"/>
        <v>1</v>
      </c>
      <c r="S607" s="691"/>
      <c r="T607" s="691"/>
      <c r="U607" s="691"/>
      <c r="V607" s="691"/>
      <c r="W607" s="818"/>
      <c r="X607" s="818"/>
      <c r="Y607" s="818"/>
      <c r="Z607" s="818"/>
    </row>
    <row r="608" spans="1:26" ht="15">
      <c r="A608" s="537"/>
      <c r="B608" s="669"/>
      <c r="C608" s="537"/>
      <c r="D608" s="848" t="str">
        <f t="shared" si="57"/>
        <v>Caisse-01/1900</v>
      </c>
      <c r="E608" s="687"/>
      <c r="F608" s="682"/>
      <c r="G608" s="540"/>
      <c r="H608" s="930"/>
      <c r="I608" s="933"/>
      <c r="J608" s="930">
        <f t="shared" si="58"/>
        <v>0</v>
      </c>
      <c r="K608" s="930">
        <f t="shared" si="55"/>
        <v>0</v>
      </c>
      <c r="L608" s="705">
        <f t="shared" si="56"/>
        <v>0</v>
      </c>
      <c r="M608" s="537"/>
      <c r="N608" s="706">
        <f>+IF(A608="",0,IF(A608=Table!$A$5,L608,(IF(A608=Table!$A$3,0,IF(A608=Table!$A$4,L608,0)))))</f>
        <v>0</v>
      </c>
      <c r="O608" s="672"/>
      <c r="P608" s="707">
        <f>-IF(A608=Table!$A$5,I608,0)+IF(A608=Table!$A$5,H608,0)</f>
        <v>0</v>
      </c>
      <c r="Q608" s="539" t="str">
        <f t="shared" si="54"/>
        <v>01/1900</v>
      </c>
      <c r="R608" s="475">
        <f t="shared" si="59"/>
        <v>1</v>
      </c>
      <c r="S608" s="691"/>
      <c r="T608" s="691"/>
      <c r="U608" s="691"/>
      <c r="V608" s="691"/>
      <c r="W608" s="818"/>
      <c r="X608" s="818"/>
      <c r="Y608" s="818"/>
      <c r="Z608" s="818"/>
    </row>
    <row r="609" spans="1:26" ht="15">
      <c r="A609" s="537"/>
      <c r="B609" s="669"/>
      <c r="C609" s="537"/>
      <c r="D609" s="848" t="str">
        <f t="shared" si="57"/>
        <v>Caisse-01/1900</v>
      </c>
      <c r="E609" s="689"/>
      <c r="F609" s="682"/>
      <c r="G609" s="540"/>
      <c r="H609" s="933"/>
      <c r="I609" s="930"/>
      <c r="J609" s="930">
        <f t="shared" si="58"/>
        <v>0</v>
      </c>
      <c r="K609" s="930">
        <f t="shared" si="55"/>
        <v>0</v>
      </c>
      <c r="L609" s="705">
        <f t="shared" si="56"/>
        <v>0</v>
      </c>
      <c r="M609" s="537"/>
      <c r="N609" s="706">
        <f>+IF(A609="",0,IF(A609=Table!$A$5,L609,(IF(A609=Table!$A$3,0,IF(A609=Table!$A$4,L609,0)))))</f>
        <v>0</v>
      </c>
      <c r="O609" s="672"/>
      <c r="P609" s="707">
        <f>-IF(A609=Table!$A$5,I609,0)+IF(A609=Table!$A$5,H609,0)</f>
        <v>0</v>
      </c>
      <c r="Q609" s="539" t="str">
        <f t="shared" si="54"/>
        <v>01/1900</v>
      </c>
      <c r="R609" s="475">
        <f t="shared" si="59"/>
        <v>1</v>
      </c>
      <c r="S609" s="691"/>
      <c r="T609" s="691"/>
      <c r="U609" s="691"/>
      <c r="V609" s="691"/>
      <c r="W609" s="818"/>
      <c r="X609" s="818"/>
      <c r="Y609" s="818"/>
      <c r="Z609" s="818"/>
    </row>
    <row r="610" spans="1:26" ht="15">
      <c r="A610" s="537"/>
      <c r="B610" s="669"/>
      <c r="C610" s="537"/>
      <c r="D610" s="848" t="str">
        <f t="shared" si="57"/>
        <v>Caisse-01/1900</v>
      </c>
      <c r="E610" s="540"/>
      <c r="F610" s="673"/>
      <c r="G610" s="540"/>
      <c r="H610" s="930"/>
      <c r="I610" s="933"/>
      <c r="J610" s="930">
        <f t="shared" si="58"/>
        <v>0</v>
      </c>
      <c r="K610" s="930">
        <f t="shared" si="55"/>
        <v>0</v>
      </c>
      <c r="L610" s="705">
        <f t="shared" si="56"/>
        <v>0</v>
      </c>
      <c r="M610" s="537"/>
      <c r="N610" s="706">
        <f>+IF(A610="",0,IF(A610=Table!$A$5,L610,(IF(A610=Table!$A$3,0,IF(A610=Table!$A$4,L610,0)))))</f>
        <v>0</v>
      </c>
      <c r="O610" s="672"/>
      <c r="P610" s="707">
        <f>-IF(A610=Table!$A$5,I610,0)+IF(A610=Table!$A$5,H610,0)</f>
        <v>0</v>
      </c>
      <c r="Q610" s="539" t="str">
        <f t="shared" si="54"/>
        <v>01/1900</v>
      </c>
      <c r="R610" s="475">
        <f t="shared" si="59"/>
        <v>1</v>
      </c>
      <c r="S610" s="691"/>
      <c r="T610" s="691"/>
      <c r="U610" s="691"/>
      <c r="V610" s="691"/>
      <c r="W610" s="818"/>
      <c r="X610" s="818"/>
      <c r="Y610" s="818"/>
      <c r="Z610" s="818"/>
    </row>
    <row r="611" spans="1:26" ht="15">
      <c r="A611" s="537"/>
      <c r="B611" s="669"/>
      <c r="C611" s="537"/>
      <c r="D611" s="848" t="str">
        <f t="shared" si="57"/>
        <v>Caisse-01/1900</v>
      </c>
      <c r="E611" s="540"/>
      <c r="F611" s="673"/>
      <c r="G611" s="540"/>
      <c r="H611" s="930"/>
      <c r="I611" s="933"/>
      <c r="J611" s="930">
        <f t="shared" si="58"/>
        <v>0</v>
      </c>
      <c r="K611" s="930">
        <f t="shared" si="55"/>
        <v>0</v>
      </c>
      <c r="L611" s="705">
        <f t="shared" si="56"/>
        <v>0</v>
      </c>
      <c r="M611" s="537"/>
      <c r="N611" s="706">
        <f>+IF(A611="",0,IF(A611=Table!$A$5,L611,(IF(A611=Table!$A$3,0,IF(A611=Table!$A$4,L611,0)))))</f>
        <v>0</v>
      </c>
      <c r="O611" s="672"/>
      <c r="P611" s="707">
        <f>-IF(A611=Table!$A$5,I611,0)+IF(A611=Table!$A$5,H611,0)</f>
        <v>0</v>
      </c>
      <c r="Q611" s="539" t="str">
        <f t="shared" si="54"/>
        <v>01/1900</v>
      </c>
      <c r="R611" s="475">
        <f t="shared" si="59"/>
        <v>1</v>
      </c>
      <c r="S611" s="691"/>
      <c r="T611" s="691"/>
      <c r="U611" s="691"/>
      <c r="V611" s="691"/>
      <c r="W611" s="818"/>
      <c r="X611" s="818"/>
      <c r="Y611" s="818"/>
      <c r="Z611" s="818"/>
    </row>
    <row r="612" spans="1:26" ht="15">
      <c r="A612" s="537"/>
      <c r="B612" s="669"/>
      <c r="C612" s="537"/>
      <c r="D612" s="848" t="str">
        <f t="shared" si="57"/>
        <v>Caisse-01/1900</v>
      </c>
      <c r="E612" s="540"/>
      <c r="F612" s="673"/>
      <c r="G612" s="540"/>
      <c r="H612" s="930"/>
      <c r="I612" s="933"/>
      <c r="J612" s="930">
        <f t="shared" si="58"/>
        <v>0</v>
      </c>
      <c r="K612" s="930">
        <f t="shared" si="55"/>
        <v>0</v>
      </c>
      <c r="L612" s="705">
        <f t="shared" si="56"/>
        <v>0</v>
      </c>
      <c r="M612" s="537"/>
      <c r="N612" s="706">
        <f>+IF(A612="",0,IF(A612=Table!$A$5,L612,(IF(A612=Table!$A$3,0,IF(A612=Table!$A$4,L612,0)))))</f>
        <v>0</v>
      </c>
      <c r="O612" s="672"/>
      <c r="P612" s="707">
        <f>-IF(A612=Table!$A$5,I612,0)+IF(A612=Table!$A$5,H612,0)</f>
        <v>0</v>
      </c>
      <c r="Q612" s="539" t="str">
        <f t="shared" si="54"/>
        <v>01/1900</v>
      </c>
      <c r="R612" s="475">
        <f t="shared" si="59"/>
        <v>1</v>
      </c>
      <c r="S612" s="691"/>
      <c r="T612" s="691"/>
      <c r="U612" s="691"/>
      <c r="V612" s="691"/>
      <c r="W612" s="818"/>
      <c r="X612" s="818"/>
      <c r="Y612" s="818"/>
      <c r="Z612" s="818"/>
    </row>
    <row r="613" spans="1:26" ht="15">
      <c r="A613" s="537"/>
      <c r="B613" s="669"/>
      <c r="C613" s="537"/>
      <c r="D613" s="848" t="str">
        <f t="shared" si="57"/>
        <v>Caisse-01/1900</v>
      </c>
      <c r="E613" s="540"/>
      <c r="F613" s="673"/>
      <c r="G613" s="540"/>
      <c r="H613" s="930"/>
      <c r="I613" s="933"/>
      <c r="J613" s="930">
        <f t="shared" si="58"/>
        <v>0</v>
      </c>
      <c r="K613" s="930">
        <f t="shared" si="55"/>
        <v>0</v>
      </c>
      <c r="L613" s="705">
        <f t="shared" si="56"/>
        <v>0</v>
      </c>
      <c r="M613" s="537"/>
      <c r="N613" s="706">
        <f>+IF(A613="",0,IF(A613=Table!$A$5,L613,(IF(A613=Table!$A$3,0,IF(A613=Table!$A$4,L613,0)))))</f>
        <v>0</v>
      </c>
      <c r="O613" s="672"/>
      <c r="P613" s="707">
        <f>-IF(A613=Table!$A$5,I613,0)+IF(A613=Table!$A$5,H613,0)</f>
        <v>0</v>
      </c>
      <c r="Q613" s="539" t="str">
        <f t="shared" si="54"/>
        <v>01/1900</v>
      </c>
      <c r="R613" s="475">
        <f t="shared" si="59"/>
        <v>1</v>
      </c>
      <c r="S613" s="691"/>
      <c r="T613" s="691"/>
      <c r="U613" s="691"/>
      <c r="V613" s="691"/>
      <c r="W613" s="818"/>
      <c r="X613" s="818"/>
      <c r="Y613" s="818"/>
      <c r="Z613" s="818"/>
    </row>
    <row r="614" spans="1:26" ht="15">
      <c r="A614" s="537"/>
      <c r="B614" s="669"/>
      <c r="C614" s="537"/>
      <c r="D614" s="848" t="str">
        <f t="shared" si="57"/>
        <v>Caisse-01/1900</v>
      </c>
      <c r="E614" s="540"/>
      <c r="F614" s="673"/>
      <c r="G614" s="540"/>
      <c r="H614" s="930"/>
      <c r="I614" s="933"/>
      <c r="J614" s="930">
        <f t="shared" si="58"/>
        <v>0</v>
      </c>
      <c r="K614" s="930">
        <f t="shared" si="55"/>
        <v>0</v>
      </c>
      <c r="L614" s="705">
        <f t="shared" si="56"/>
        <v>0</v>
      </c>
      <c r="M614" s="537"/>
      <c r="N614" s="706">
        <f>+IF(A614="",0,IF(A614=Table!$A$5,L614,(IF(A614=Table!$A$3,0,IF(A614=Table!$A$4,L614,0)))))</f>
        <v>0</v>
      </c>
      <c r="O614" s="672"/>
      <c r="P614" s="707">
        <f>-IF(A614=Table!$A$5,I614,0)+IF(A614=Table!$A$5,H614,0)</f>
        <v>0</v>
      </c>
      <c r="Q614" s="539" t="str">
        <f t="shared" si="54"/>
        <v>01/1900</v>
      </c>
      <c r="R614" s="475">
        <f t="shared" si="59"/>
        <v>1</v>
      </c>
      <c r="S614" s="691"/>
      <c r="T614" s="691"/>
      <c r="U614" s="691"/>
      <c r="V614" s="691"/>
      <c r="W614" s="818"/>
      <c r="X614" s="818"/>
      <c r="Y614" s="818"/>
      <c r="Z614" s="818"/>
    </row>
    <row r="615" spans="1:26" ht="15">
      <c r="A615" s="537"/>
      <c r="B615" s="669"/>
      <c r="C615" s="537"/>
      <c r="D615" s="848" t="str">
        <f t="shared" si="57"/>
        <v>Caisse-01/1900</v>
      </c>
      <c r="E615" s="540"/>
      <c r="F615" s="673"/>
      <c r="G615" s="540"/>
      <c r="H615" s="930"/>
      <c r="I615" s="933"/>
      <c r="J615" s="930">
        <f t="shared" si="58"/>
        <v>0</v>
      </c>
      <c r="K615" s="930">
        <f t="shared" si="55"/>
        <v>0</v>
      </c>
      <c r="L615" s="705">
        <f t="shared" si="56"/>
        <v>0</v>
      </c>
      <c r="M615" s="537"/>
      <c r="N615" s="706">
        <f>+IF(A615="",0,IF(A615=Table!$A$5,L615,(IF(A615=Table!$A$3,0,IF(A615=Table!$A$4,L615,0)))))</f>
        <v>0</v>
      </c>
      <c r="O615" s="672"/>
      <c r="P615" s="707">
        <f>-IF(A615=Table!$A$5,I615,0)+IF(A615=Table!$A$5,H615,0)</f>
        <v>0</v>
      </c>
      <c r="Q615" s="539" t="str">
        <f t="shared" si="54"/>
        <v>01/1900</v>
      </c>
      <c r="R615" s="475">
        <f t="shared" si="59"/>
        <v>1</v>
      </c>
      <c r="S615" s="691"/>
      <c r="T615" s="691"/>
      <c r="U615" s="691"/>
      <c r="V615" s="691"/>
      <c r="W615" s="818"/>
      <c r="X615" s="818"/>
      <c r="Y615" s="818"/>
      <c r="Z615" s="818"/>
    </row>
    <row r="616" spans="1:26" ht="15">
      <c r="A616" s="537"/>
      <c r="B616" s="669"/>
      <c r="C616" s="537"/>
      <c r="D616" s="848" t="str">
        <f t="shared" si="57"/>
        <v>Caisse-01/1900</v>
      </c>
      <c r="E616" s="540"/>
      <c r="F616" s="673"/>
      <c r="G616" s="540"/>
      <c r="H616" s="930"/>
      <c r="I616" s="933"/>
      <c r="J616" s="930">
        <f t="shared" si="58"/>
        <v>0</v>
      </c>
      <c r="K616" s="930">
        <f t="shared" si="55"/>
        <v>0</v>
      </c>
      <c r="L616" s="705">
        <f t="shared" si="56"/>
        <v>0</v>
      </c>
      <c r="M616" s="537"/>
      <c r="N616" s="706">
        <f>+IF(A616="",0,IF(A616=Table!$A$5,L616,(IF(A616=Table!$A$3,0,IF(A616=Table!$A$4,L616,0)))))</f>
        <v>0</v>
      </c>
      <c r="O616" s="672"/>
      <c r="P616" s="707">
        <f>-IF(A616=Table!$A$5,I616,0)+IF(A616=Table!$A$5,H616,0)</f>
        <v>0</v>
      </c>
      <c r="Q616" s="539" t="str">
        <f t="shared" si="54"/>
        <v>01/1900</v>
      </c>
      <c r="R616" s="475">
        <f t="shared" si="59"/>
        <v>1</v>
      </c>
      <c r="S616" s="691"/>
      <c r="T616" s="691"/>
      <c r="U616" s="691"/>
      <c r="V616" s="691"/>
      <c r="W616" s="818"/>
      <c r="X616" s="818"/>
      <c r="Y616" s="818"/>
      <c r="Z616" s="818"/>
    </row>
    <row r="617" spans="1:26" ht="15">
      <c r="A617" s="537"/>
      <c r="B617" s="669"/>
      <c r="C617" s="537"/>
      <c r="D617" s="848" t="str">
        <f t="shared" si="57"/>
        <v>Caisse-01/1900</v>
      </c>
      <c r="E617" s="540"/>
      <c r="F617" s="673"/>
      <c r="G617" s="540"/>
      <c r="H617" s="930"/>
      <c r="I617" s="933"/>
      <c r="J617" s="930">
        <f t="shared" si="58"/>
        <v>0</v>
      </c>
      <c r="K617" s="930">
        <f t="shared" si="55"/>
        <v>0</v>
      </c>
      <c r="L617" s="705">
        <f t="shared" si="56"/>
        <v>0</v>
      </c>
      <c r="M617" s="537"/>
      <c r="N617" s="706">
        <f>+IF(A617="",0,IF(A617=Table!$A$5,L617,(IF(A617=Table!$A$3,0,IF(A617=Table!$A$4,L617,0)))))</f>
        <v>0</v>
      </c>
      <c r="O617" s="672"/>
      <c r="P617" s="707">
        <f>-IF(A617=Table!$A$5,I617,0)+IF(A617=Table!$A$5,H617,0)</f>
        <v>0</v>
      </c>
      <c r="Q617" s="539" t="str">
        <f t="shared" si="54"/>
        <v>01/1900</v>
      </c>
      <c r="R617" s="475">
        <f t="shared" si="59"/>
        <v>1</v>
      </c>
      <c r="S617" s="691"/>
      <c r="T617" s="691"/>
      <c r="U617" s="691"/>
      <c r="V617" s="691"/>
      <c r="W617" s="818"/>
      <c r="X617" s="818"/>
      <c r="Y617" s="818"/>
      <c r="Z617" s="818"/>
    </row>
    <row r="618" spans="1:26" ht="15">
      <c r="A618" s="537"/>
      <c r="B618" s="669"/>
      <c r="C618" s="537"/>
      <c r="D618" s="848" t="str">
        <f t="shared" si="57"/>
        <v>Caisse-01/1900</v>
      </c>
      <c r="E618" s="540"/>
      <c r="F618" s="688"/>
      <c r="G618" s="540"/>
      <c r="H618" s="930"/>
      <c r="I618" s="930"/>
      <c r="J618" s="930">
        <f t="shared" si="58"/>
        <v>0</v>
      </c>
      <c r="K618" s="930">
        <f t="shared" si="55"/>
        <v>0</v>
      </c>
      <c r="L618" s="705">
        <f t="shared" si="56"/>
        <v>0</v>
      </c>
      <c r="M618" s="537"/>
      <c r="N618" s="706">
        <f>+IF(A618="",0,IF(A618=Table!$A$5,L618,(IF(A618=Table!$A$3,0,IF(A618=Table!$A$4,L618,0)))))</f>
        <v>0</v>
      </c>
      <c r="O618" s="672"/>
      <c r="P618" s="707">
        <f>-IF(A618=Table!$A$5,I618,0)+IF(A618=Table!$A$5,H618,0)</f>
        <v>0</v>
      </c>
      <c r="Q618" s="539" t="str">
        <f t="shared" si="54"/>
        <v>01/1900</v>
      </c>
      <c r="R618" s="475">
        <f t="shared" si="59"/>
        <v>1</v>
      </c>
      <c r="S618" s="691"/>
      <c r="T618" s="691"/>
      <c r="U618" s="691"/>
      <c r="V618" s="691"/>
      <c r="W618" s="818"/>
      <c r="X618" s="818"/>
      <c r="Y618" s="818"/>
      <c r="Z618" s="818"/>
    </row>
    <row r="619" spans="1:26" ht="15">
      <c r="A619" s="537"/>
      <c r="B619" s="669"/>
      <c r="C619" s="537"/>
      <c r="D619" s="848" t="str">
        <f t="shared" si="57"/>
        <v>Caisse-01/1900</v>
      </c>
      <c r="E619" s="540"/>
      <c r="F619" s="688"/>
      <c r="G619" s="540"/>
      <c r="H619" s="930"/>
      <c r="I619" s="930"/>
      <c r="J619" s="930">
        <f t="shared" si="58"/>
        <v>0</v>
      </c>
      <c r="K619" s="930">
        <f t="shared" si="55"/>
        <v>0</v>
      </c>
      <c r="L619" s="705">
        <f t="shared" si="56"/>
        <v>0</v>
      </c>
      <c r="M619" s="537"/>
      <c r="N619" s="706">
        <f>+IF(A619="",0,IF(A619=Table!$A$5,L619,(IF(A619=Table!$A$3,0,IF(A619=Table!$A$4,L619,0)))))</f>
        <v>0</v>
      </c>
      <c r="O619" s="672"/>
      <c r="P619" s="707">
        <f>-IF(A619=Table!$A$5,I619,0)+IF(A619=Table!$A$5,H619,0)</f>
        <v>0</v>
      </c>
      <c r="Q619" s="539" t="str">
        <f t="shared" si="54"/>
        <v>01/1900</v>
      </c>
      <c r="R619" s="475">
        <f t="shared" si="59"/>
        <v>1</v>
      </c>
      <c r="S619" s="691"/>
      <c r="T619" s="691"/>
      <c r="U619" s="691"/>
      <c r="V619" s="691"/>
      <c r="W619" s="818"/>
      <c r="X619" s="818"/>
      <c r="Y619" s="818"/>
      <c r="Z619" s="818"/>
    </row>
    <row r="620" spans="1:26" ht="15">
      <c r="A620" s="537"/>
      <c r="B620" s="669"/>
      <c r="C620" s="537"/>
      <c r="D620" s="848" t="str">
        <f t="shared" si="57"/>
        <v>Caisse-01/1900</v>
      </c>
      <c r="E620" s="540"/>
      <c r="F620" s="688"/>
      <c r="G620" s="540"/>
      <c r="H620" s="930"/>
      <c r="I620" s="930"/>
      <c r="J620" s="930">
        <f t="shared" si="58"/>
        <v>0</v>
      </c>
      <c r="K620" s="930">
        <f t="shared" si="55"/>
        <v>0</v>
      </c>
      <c r="L620" s="705">
        <f t="shared" si="56"/>
        <v>0</v>
      </c>
      <c r="M620" s="537"/>
      <c r="N620" s="706">
        <f>+IF(A620="",0,IF(A620=Table!$A$5,L620,(IF(A620=Table!$A$3,0,IF(A620=Table!$A$4,L620,0)))))</f>
        <v>0</v>
      </c>
      <c r="O620" s="672"/>
      <c r="P620" s="707">
        <f>-IF(A620=Table!$A$5,I620,0)+IF(A620=Table!$A$5,H620,0)</f>
        <v>0</v>
      </c>
      <c r="Q620" s="539" t="str">
        <f t="shared" si="54"/>
        <v>01/1900</v>
      </c>
      <c r="R620" s="475">
        <f t="shared" si="59"/>
        <v>1</v>
      </c>
      <c r="S620" s="691"/>
      <c r="T620" s="691"/>
      <c r="U620" s="691"/>
      <c r="V620" s="691"/>
      <c r="W620" s="818"/>
      <c r="X620" s="818"/>
      <c r="Y620" s="818"/>
      <c r="Z620" s="818"/>
    </row>
    <row r="621" spans="1:26" ht="15">
      <c r="A621" s="537"/>
      <c r="B621" s="669"/>
      <c r="C621" s="537"/>
      <c r="D621" s="848" t="str">
        <f t="shared" si="57"/>
        <v>Caisse-01/1900</v>
      </c>
      <c r="E621" s="540"/>
      <c r="F621" s="688"/>
      <c r="G621" s="540"/>
      <c r="H621" s="930"/>
      <c r="I621" s="930"/>
      <c r="J621" s="930">
        <f t="shared" si="58"/>
        <v>0</v>
      </c>
      <c r="K621" s="930">
        <f t="shared" si="55"/>
        <v>0</v>
      </c>
      <c r="L621" s="705">
        <f t="shared" si="56"/>
        <v>0</v>
      </c>
      <c r="M621" s="537"/>
      <c r="N621" s="706">
        <f>+IF(A621="",0,IF(A621=Table!$A$5,L621,(IF(A621=Table!$A$3,0,IF(A621=Table!$A$4,L621,0)))))</f>
        <v>0</v>
      </c>
      <c r="O621" s="672"/>
      <c r="P621" s="707">
        <f>-IF(A621=Table!$A$5,I621,0)+IF(A621=Table!$A$5,H621,0)</f>
        <v>0</v>
      </c>
      <c r="Q621" s="539" t="str">
        <f t="shared" si="54"/>
        <v>01/1900</v>
      </c>
      <c r="R621" s="475">
        <f t="shared" si="59"/>
        <v>1</v>
      </c>
      <c r="S621" s="691"/>
      <c r="T621" s="691"/>
      <c r="U621" s="691"/>
      <c r="V621" s="691"/>
      <c r="W621" s="818"/>
      <c r="X621" s="818"/>
      <c r="Y621" s="818"/>
      <c r="Z621" s="818"/>
    </row>
    <row r="622" spans="1:26" ht="15">
      <c r="A622" s="537"/>
      <c r="B622" s="669"/>
      <c r="C622" s="537"/>
      <c r="D622" s="848" t="str">
        <f t="shared" si="57"/>
        <v>Caisse-01/1900</v>
      </c>
      <c r="E622" s="540"/>
      <c r="F622" s="673"/>
      <c r="G622" s="540"/>
      <c r="H622" s="930"/>
      <c r="I622" s="933"/>
      <c r="J622" s="930">
        <f t="shared" si="58"/>
        <v>0</v>
      </c>
      <c r="K622" s="930">
        <f t="shared" si="55"/>
        <v>0</v>
      </c>
      <c r="L622" s="705">
        <f t="shared" si="56"/>
        <v>0</v>
      </c>
      <c r="M622" s="537"/>
      <c r="N622" s="706">
        <f>+IF(A622="",0,IF(A622=Table!$A$5,L622,(IF(A622=Table!$A$3,0,IF(A622=Table!$A$4,L622,0)))))</f>
        <v>0</v>
      </c>
      <c r="O622" s="672"/>
      <c r="P622" s="707">
        <f>-IF(A622=Table!$A$5,I622,0)+IF(A622=Table!$A$5,H622,0)</f>
        <v>0</v>
      </c>
      <c r="Q622" s="539" t="str">
        <f t="shared" si="54"/>
        <v>01/1900</v>
      </c>
      <c r="R622" s="475">
        <f t="shared" si="59"/>
        <v>1</v>
      </c>
      <c r="S622" s="691"/>
      <c r="T622" s="691"/>
      <c r="U622" s="691"/>
      <c r="V622" s="691"/>
      <c r="W622" s="818"/>
      <c r="X622" s="818"/>
      <c r="Y622" s="818"/>
      <c r="Z622" s="818"/>
    </row>
    <row r="623" spans="1:26" ht="15">
      <c r="A623" s="537"/>
      <c r="B623" s="669"/>
      <c r="C623" s="537"/>
      <c r="D623" s="848" t="str">
        <f t="shared" si="57"/>
        <v>Caisse-01/1900</v>
      </c>
      <c r="E623" s="540"/>
      <c r="F623" s="673"/>
      <c r="G623" s="540"/>
      <c r="H623" s="930"/>
      <c r="I623" s="933"/>
      <c r="J623" s="930">
        <f t="shared" si="58"/>
        <v>0</v>
      </c>
      <c r="K623" s="930">
        <f t="shared" si="55"/>
        <v>0</v>
      </c>
      <c r="L623" s="705">
        <f t="shared" si="56"/>
        <v>0</v>
      </c>
      <c r="M623" s="537"/>
      <c r="N623" s="706">
        <f>+IF(A623="",0,IF(A623=Table!$A$5,L623,(IF(A623=Table!$A$3,0,IF(A623=Table!$A$4,L623,0)))))</f>
        <v>0</v>
      </c>
      <c r="O623" s="672"/>
      <c r="P623" s="707">
        <f>-IF(A623=Table!$A$5,I623,0)+IF(A623=Table!$A$5,H623,0)</f>
        <v>0</v>
      </c>
      <c r="Q623" s="539" t="str">
        <f t="shared" si="54"/>
        <v>01/1900</v>
      </c>
      <c r="R623" s="475">
        <f t="shared" si="59"/>
        <v>1</v>
      </c>
      <c r="S623" s="691"/>
      <c r="T623" s="691"/>
      <c r="U623" s="691"/>
      <c r="V623" s="691"/>
      <c r="W623" s="818"/>
      <c r="X623" s="818"/>
      <c r="Y623" s="818"/>
      <c r="Z623" s="818"/>
    </row>
    <row r="624" spans="1:26" ht="15">
      <c r="A624" s="537"/>
      <c r="B624" s="669"/>
      <c r="C624" s="537"/>
      <c r="D624" s="848" t="str">
        <f t="shared" si="57"/>
        <v>Caisse-01/1900</v>
      </c>
      <c r="E624" s="678"/>
      <c r="F624" s="671"/>
      <c r="G624" s="540"/>
      <c r="H624" s="932"/>
      <c r="I624" s="930"/>
      <c r="J624" s="930">
        <f t="shared" si="58"/>
        <v>0</v>
      </c>
      <c r="K624" s="930">
        <f t="shared" si="55"/>
        <v>0</v>
      </c>
      <c r="L624" s="705">
        <f t="shared" si="56"/>
        <v>0</v>
      </c>
      <c r="M624" s="537"/>
      <c r="N624" s="706">
        <f>+IF(A624="",0,IF(A624=Table!$A$5,L624,(IF(A624=Table!$A$3,0,IF(A624=Table!$A$4,L624,0)))))</f>
        <v>0</v>
      </c>
      <c r="O624" s="672"/>
      <c r="P624" s="707">
        <f>-IF(A624=Table!$A$5,I624,0)+IF(A624=Table!$A$5,H624,0)</f>
        <v>0</v>
      </c>
      <c r="Q624" s="539" t="str">
        <f t="shared" si="54"/>
        <v>01/1900</v>
      </c>
      <c r="R624" s="475">
        <f t="shared" si="59"/>
        <v>1</v>
      </c>
      <c r="S624" s="691"/>
      <c r="T624" s="691"/>
      <c r="U624" s="691"/>
      <c r="V624" s="691"/>
      <c r="W624" s="818"/>
      <c r="X624" s="818"/>
      <c r="Y624" s="818"/>
      <c r="Z624" s="818"/>
    </row>
    <row r="625" spans="1:26" ht="15">
      <c r="A625" s="537"/>
      <c r="B625" s="669"/>
      <c r="C625" s="537"/>
      <c r="D625" s="848" t="str">
        <f t="shared" si="57"/>
        <v>Caisse-01/1900</v>
      </c>
      <c r="E625" s="540"/>
      <c r="F625" s="688"/>
      <c r="G625" s="540"/>
      <c r="H625" s="930"/>
      <c r="I625" s="930"/>
      <c r="J625" s="930">
        <f t="shared" si="58"/>
        <v>0</v>
      </c>
      <c r="K625" s="930">
        <f t="shared" si="55"/>
        <v>0</v>
      </c>
      <c r="L625" s="705">
        <f t="shared" si="56"/>
        <v>0</v>
      </c>
      <c r="M625" s="537"/>
      <c r="N625" s="706">
        <f>+IF(A625="",0,IF(A625=Table!$A$5,L625,(IF(A625=Table!$A$3,0,IF(A625=Table!$A$4,L625,0)))))</f>
        <v>0</v>
      </c>
      <c r="O625" s="672"/>
      <c r="P625" s="707">
        <f>-IF(A625=Table!$A$5,I625,0)+IF(A625=Table!$A$5,H625,0)</f>
        <v>0</v>
      </c>
      <c r="Q625" s="539" t="str">
        <f t="shared" si="54"/>
        <v>01/1900</v>
      </c>
      <c r="R625" s="475">
        <f t="shared" si="59"/>
        <v>1</v>
      </c>
      <c r="S625" s="691"/>
      <c r="T625" s="691"/>
      <c r="U625" s="691"/>
      <c r="V625" s="691"/>
      <c r="W625" s="818"/>
      <c r="X625" s="818"/>
      <c r="Y625" s="818"/>
      <c r="Z625" s="818"/>
    </row>
    <row r="626" spans="1:26" ht="15">
      <c r="A626" s="537"/>
      <c r="B626" s="669"/>
      <c r="C626" s="537"/>
      <c r="D626" s="848" t="str">
        <f t="shared" si="57"/>
        <v>Caisse-01/1900</v>
      </c>
      <c r="E626" s="540"/>
      <c r="F626" s="673"/>
      <c r="G626" s="540"/>
      <c r="H626" s="930"/>
      <c r="I626" s="933"/>
      <c r="J626" s="930">
        <f t="shared" si="58"/>
        <v>0</v>
      </c>
      <c r="K626" s="930">
        <f t="shared" si="55"/>
        <v>0</v>
      </c>
      <c r="L626" s="705">
        <f t="shared" si="56"/>
        <v>0</v>
      </c>
      <c r="M626" s="537"/>
      <c r="N626" s="706">
        <f>+IF(A626="",0,IF(A626=Table!$A$5,L626,(IF(A626=Table!$A$3,0,IF(A626=Table!$A$4,L626,0)))))</f>
        <v>0</v>
      </c>
      <c r="O626" s="672"/>
      <c r="P626" s="707">
        <f>-IF(A626=Table!$A$5,I626,0)+IF(A626=Table!$A$5,H626,0)</f>
        <v>0</v>
      </c>
      <c r="Q626" s="539" t="str">
        <f t="shared" si="54"/>
        <v>01/1900</v>
      </c>
      <c r="R626" s="475">
        <f t="shared" si="59"/>
        <v>1</v>
      </c>
      <c r="S626" s="691"/>
      <c r="T626" s="691"/>
      <c r="U626" s="691"/>
      <c r="V626" s="691"/>
      <c r="W626" s="818"/>
      <c r="X626" s="818"/>
      <c r="Y626" s="818"/>
      <c r="Z626" s="818"/>
    </row>
    <row r="627" spans="1:26" ht="15">
      <c r="A627" s="537"/>
      <c r="B627" s="669"/>
      <c r="C627" s="537"/>
      <c r="D627" s="848" t="str">
        <f t="shared" si="57"/>
        <v>Caisse-01/1900</v>
      </c>
      <c r="E627" s="540"/>
      <c r="F627" s="673"/>
      <c r="G627" s="540"/>
      <c r="H627" s="930"/>
      <c r="I627" s="933"/>
      <c r="J627" s="930">
        <f t="shared" si="58"/>
        <v>0</v>
      </c>
      <c r="K627" s="930">
        <f t="shared" si="55"/>
        <v>0</v>
      </c>
      <c r="L627" s="705">
        <f t="shared" si="56"/>
        <v>0</v>
      </c>
      <c r="M627" s="537"/>
      <c r="N627" s="706">
        <f>+IF(A627="",0,IF(A627=Table!$A$5,L627,(IF(A627=Table!$A$3,0,IF(A627=Table!$A$4,L627,0)))))</f>
        <v>0</v>
      </c>
      <c r="O627" s="672"/>
      <c r="P627" s="707">
        <f>-IF(A627=Table!$A$5,I627,0)+IF(A627=Table!$A$5,H627,0)</f>
        <v>0</v>
      </c>
      <c r="Q627" s="539" t="str">
        <f t="shared" si="54"/>
        <v>01/1900</v>
      </c>
      <c r="R627" s="475">
        <f t="shared" si="59"/>
        <v>1</v>
      </c>
      <c r="S627" s="691"/>
      <c r="T627" s="691"/>
      <c r="U627" s="691"/>
      <c r="V627" s="691"/>
      <c r="W627" s="818"/>
      <c r="X627" s="818"/>
      <c r="Y627" s="818"/>
      <c r="Z627" s="818"/>
    </row>
    <row r="628" spans="1:26" ht="15">
      <c r="A628" s="537"/>
      <c r="B628" s="669"/>
      <c r="C628" s="537"/>
      <c r="D628" s="848" t="str">
        <f t="shared" si="57"/>
        <v>Caisse-01/1900</v>
      </c>
      <c r="E628" s="540"/>
      <c r="F628" s="673"/>
      <c r="G628" s="540"/>
      <c r="H628" s="930"/>
      <c r="I628" s="933"/>
      <c r="J628" s="930">
        <f t="shared" si="58"/>
        <v>0</v>
      </c>
      <c r="K628" s="930">
        <f t="shared" si="55"/>
        <v>0</v>
      </c>
      <c r="L628" s="705">
        <f t="shared" si="56"/>
        <v>0</v>
      </c>
      <c r="M628" s="537"/>
      <c r="N628" s="706">
        <f>+IF(A628="",0,IF(A628=Table!$A$5,L628,(IF(A628=Table!$A$3,0,IF(A628=Table!$A$4,L628,0)))))</f>
        <v>0</v>
      </c>
      <c r="O628" s="672"/>
      <c r="P628" s="707">
        <f>-IF(A628=Table!$A$5,I628,0)+IF(A628=Table!$A$5,H628,0)</f>
        <v>0</v>
      </c>
      <c r="Q628" s="539" t="str">
        <f t="shared" si="54"/>
        <v>01/1900</v>
      </c>
      <c r="R628" s="475">
        <f t="shared" si="59"/>
        <v>1</v>
      </c>
      <c r="S628" s="691"/>
      <c r="T628" s="691"/>
      <c r="U628" s="691"/>
      <c r="V628" s="691"/>
      <c r="W628" s="818"/>
      <c r="X628" s="818"/>
      <c r="Y628" s="818"/>
      <c r="Z628" s="818"/>
    </row>
    <row r="629" spans="1:26" ht="15">
      <c r="A629" s="537"/>
      <c r="B629" s="669"/>
      <c r="C629" s="537"/>
      <c r="D629" s="848" t="str">
        <f t="shared" si="57"/>
        <v>Caisse-01/1900</v>
      </c>
      <c r="E629" s="540"/>
      <c r="F629" s="673"/>
      <c r="G629" s="540"/>
      <c r="H629" s="930"/>
      <c r="I629" s="933"/>
      <c r="J629" s="930">
        <f t="shared" si="58"/>
        <v>0</v>
      </c>
      <c r="K629" s="930">
        <f t="shared" si="55"/>
        <v>0</v>
      </c>
      <c r="L629" s="705">
        <f t="shared" si="56"/>
        <v>0</v>
      </c>
      <c r="M629" s="537"/>
      <c r="N629" s="706">
        <f>+IF(A629="",0,IF(A629=Table!$A$5,L629,(IF(A629=Table!$A$3,0,IF(A629=Table!$A$4,L629,0)))))</f>
        <v>0</v>
      </c>
      <c r="O629" s="672"/>
      <c r="P629" s="707">
        <f>-IF(A629=Table!$A$5,I629,0)+IF(A629=Table!$A$5,H629,0)</f>
        <v>0</v>
      </c>
      <c r="Q629" s="539" t="str">
        <f t="shared" si="54"/>
        <v>01/1900</v>
      </c>
      <c r="R629" s="475">
        <f t="shared" si="59"/>
        <v>1</v>
      </c>
      <c r="S629" s="691"/>
      <c r="T629" s="691"/>
      <c r="U629" s="691"/>
      <c r="V629" s="691"/>
      <c r="W629" s="818"/>
      <c r="X629" s="818"/>
      <c r="Y629" s="818"/>
      <c r="Z629" s="818"/>
    </row>
    <row r="630" spans="1:26" ht="15">
      <c r="A630" s="537"/>
      <c r="B630" s="669"/>
      <c r="C630" s="537"/>
      <c r="D630" s="848" t="str">
        <f t="shared" si="57"/>
        <v>Caisse-01/1900</v>
      </c>
      <c r="E630" s="540"/>
      <c r="F630" s="673"/>
      <c r="G630" s="540"/>
      <c r="H630" s="930"/>
      <c r="I630" s="933"/>
      <c r="J630" s="930">
        <f t="shared" si="58"/>
        <v>0</v>
      </c>
      <c r="K630" s="930">
        <f t="shared" si="55"/>
        <v>0</v>
      </c>
      <c r="L630" s="705">
        <f t="shared" si="56"/>
        <v>0</v>
      </c>
      <c r="M630" s="537"/>
      <c r="N630" s="706">
        <f>+IF(A630="",0,IF(A630=Table!$A$5,L630,(IF(A630=Table!$A$3,0,IF(A630=Table!$A$4,L630,0)))))</f>
        <v>0</v>
      </c>
      <c r="O630" s="672"/>
      <c r="P630" s="707">
        <f>-IF(A630=Table!$A$5,I630,0)+IF(A630=Table!$A$5,H630,0)</f>
        <v>0</v>
      </c>
      <c r="Q630" s="539" t="str">
        <f t="shared" si="54"/>
        <v>01/1900</v>
      </c>
      <c r="R630" s="475">
        <f t="shared" si="59"/>
        <v>1</v>
      </c>
      <c r="S630" s="691"/>
      <c r="T630" s="691"/>
      <c r="U630" s="691"/>
      <c r="V630" s="691"/>
      <c r="W630" s="818"/>
      <c r="X630" s="818"/>
      <c r="Y630" s="818"/>
      <c r="Z630" s="818"/>
    </row>
    <row r="631" spans="1:26" ht="15">
      <c r="A631" s="537"/>
      <c r="B631" s="669"/>
      <c r="C631" s="537"/>
      <c r="D631" s="848" t="str">
        <f t="shared" si="57"/>
        <v>Caisse-01/1900</v>
      </c>
      <c r="E631" s="540"/>
      <c r="F631" s="673"/>
      <c r="G631" s="540"/>
      <c r="H631" s="930"/>
      <c r="I631" s="933"/>
      <c r="J631" s="930">
        <f t="shared" si="58"/>
        <v>0</v>
      </c>
      <c r="K631" s="930">
        <f t="shared" si="55"/>
        <v>0</v>
      </c>
      <c r="L631" s="705">
        <f t="shared" si="56"/>
        <v>0</v>
      </c>
      <c r="M631" s="537"/>
      <c r="N631" s="706">
        <f>+IF(A631="",0,IF(A631=Table!$A$5,L631,(IF(A631=Table!$A$3,0,IF(A631=Table!$A$4,L631,0)))))</f>
        <v>0</v>
      </c>
      <c r="O631" s="672"/>
      <c r="P631" s="707">
        <f>-IF(A631=Table!$A$5,I631,0)+IF(A631=Table!$A$5,H631,0)</f>
        <v>0</v>
      </c>
      <c r="Q631" s="539" t="str">
        <f t="shared" si="54"/>
        <v>01/1900</v>
      </c>
      <c r="R631" s="475">
        <f t="shared" si="59"/>
        <v>1</v>
      </c>
      <c r="S631" s="691"/>
      <c r="T631" s="691"/>
      <c r="U631" s="691"/>
      <c r="V631" s="691"/>
      <c r="W631" s="818"/>
      <c r="X631" s="818"/>
      <c r="Y631" s="818"/>
      <c r="Z631" s="818"/>
    </row>
    <row r="632" spans="1:26" ht="15">
      <c r="A632" s="537"/>
      <c r="B632" s="669"/>
      <c r="C632" s="537"/>
      <c r="D632" s="848" t="str">
        <f t="shared" si="57"/>
        <v>Caisse-01/1900</v>
      </c>
      <c r="E632" s="540"/>
      <c r="F632" s="673"/>
      <c r="G632" s="540"/>
      <c r="H632" s="930"/>
      <c r="I632" s="933"/>
      <c r="J632" s="930">
        <f t="shared" si="58"/>
        <v>0</v>
      </c>
      <c r="K632" s="930">
        <f t="shared" si="55"/>
        <v>0</v>
      </c>
      <c r="L632" s="705">
        <f t="shared" si="56"/>
        <v>0</v>
      </c>
      <c r="M632" s="537"/>
      <c r="N632" s="706">
        <f>+IF(A632="",0,IF(A632=Table!$A$5,L632,(IF(A632=Table!$A$3,0,IF(A632=Table!$A$4,L632,0)))))</f>
        <v>0</v>
      </c>
      <c r="O632" s="672"/>
      <c r="P632" s="707">
        <f>-IF(A632=Table!$A$5,I632,0)+IF(A632=Table!$A$5,H632,0)</f>
        <v>0</v>
      </c>
      <c r="Q632" s="539" t="str">
        <f t="shared" si="54"/>
        <v>01/1900</v>
      </c>
      <c r="R632" s="475">
        <f t="shared" si="59"/>
        <v>1</v>
      </c>
      <c r="S632" s="691"/>
      <c r="T632" s="691"/>
      <c r="U632" s="691"/>
      <c r="V632" s="691"/>
      <c r="W632" s="818"/>
      <c r="X632" s="818"/>
      <c r="Y632" s="818"/>
      <c r="Z632" s="818"/>
    </row>
    <row r="633" spans="1:26" ht="15">
      <c r="A633" s="537"/>
      <c r="B633" s="669"/>
      <c r="C633" s="537"/>
      <c r="D633" s="848" t="str">
        <f t="shared" si="57"/>
        <v>Caisse-01/1900</v>
      </c>
      <c r="E633" s="678"/>
      <c r="F633" s="671"/>
      <c r="G633" s="540"/>
      <c r="H633" s="932"/>
      <c r="I633" s="930"/>
      <c r="J633" s="930">
        <f t="shared" si="58"/>
        <v>0</v>
      </c>
      <c r="K633" s="930">
        <f t="shared" si="55"/>
        <v>0</v>
      </c>
      <c r="L633" s="705">
        <f t="shared" si="56"/>
        <v>0</v>
      </c>
      <c r="M633" s="537"/>
      <c r="N633" s="706">
        <f>+IF(A633="",0,IF(A633=Table!$A$5,L633,(IF(A633=Table!$A$3,0,IF(A633=Table!$A$4,L633,0)))))</f>
        <v>0</v>
      </c>
      <c r="O633" s="672"/>
      <c r="P633" s="707">
        <f>-IF(A633=Table!$A$5,I633,0)+IF(A633=Table!$A$5,H633,0)</f>
        <v>0</v>
      </c>
      <c r="Q633" s="539" t="str">
        <f t="shared" si="54"/>
        <v>01/1900</v>
      </c>
      <c r="R633" s="475">
        <f t="shared" si="59"/>
        <v>1</v>
      </c>
      <c r="S633" s="691"/>
      <c r="T633" s="691"/>
      <c r="U633" s="691"/>
      <c r="V633" s="691"/>
      <c r="W633" s="818"/>
      <c r="X633" s="818"/>
      <c r="Y633" s="818"/>
      <c r="Z633" s="818"/>
    </row>
    <row r="634" spans="1:26" ht="15">
      <c r="A634" s="537"/>
      <c r="B634" s="669"/>
      <c r="C634" s="537"/>
      <c r="D634" s="848" t="str">
        <f t="shared" si="57"/>
        <v>Caisse-01/1900</v>
      </c>
      <c r="E634" s="540"/>
      <c r="F634" s="673"/>
      <c r="G634" s="540"/>
      <c r="H634" s="930"/>
      <c r="I634" s="933"/>
      <c r="J634" s="930">
        <f t="shared" si="58"/>
        <v>0</v>
      </c>
      <c r="K634" s="930">
        <f t="shared" si="55"/>
        <v>0</v>
      </c>
      <c r="L634" s="705">
        <f t="shared" si="56"/>
        <v>0</v>
      </c>
      <c r="M634" s="537"/>
      <c r="N634" s="706">
        <f>+IF(A634="",0,IF(A634=Table!$A$5,L634,(IF(A634=Table!$A$3,0,IF(A634=Table!$A$4,L634,0)))))</f>
        <v>0</v>
      </c>
      <c r="O634" s="672"/>
      <c r="P634" s="707">
        <f>-IF(A634=Table!$A$5,I634,0)+IF(A634=Table!$A$5,H634,0)</f>
        <v>0</v>
      </c>
      <c r="Q634" s="539" t="str">
        <f t="shared" si="54"/>
        <v>01/1900</v>
      </c>
      <c r="R634" s="475">
        <f t="shared" si="59"/>
        <v>1</v>
      </c>
      <c r="S634" s="691"/>
      <c r="T634" s="691"/>
      <c r="U634" s="691"/>
      <c r="V634" s="691"/>
      <c r="W634" s="818"/>
      <c r="X634" s="818"/>
      <c r="Y634" s="818"/>
      <c r="Z634" s="818"/>
    </row>
    <row r="635" spans="1:26" ht="15">
      <c r="A635" s="537"/>
      <c r="B635" s="669"/>
      <c r="C635" s="537"/>
      <c r="D635" s="848" t="str">
        <f t="shared" si="57"/>
        <v>Caisse-01/1900</v>
      </c>
      <c r="E635" s="540"/>
      <c r="F635" s="673"/>
      <c r="G635" s="540"/>
      <c r="H635" s="930"/>
      <c r="I635" s="933"/>
      <c r="J635" s="930">
        <f t="shared" si="58"/>
        <v>0</v>
      </c>
      <c r="K635" s="930">
        <f t="shared" si="55"/>
        <v>0</v>
      </c>
      <c r="L635" s="705">
        <f t="shared" si="56"/>
        <v>0</v>
      </c>
      <c r="M635" s="537"/>
      <c r="N635" s="706">
        <f>+IF(A635="",0,IF(A635=Table!$A$5,L635,(IF(A635=Table!$A$3,0,IF(A635=Table!$A$4,L635,0)))))</f>
        <v>0</v>
      </c>
      <c r="O635" s="672"/>
      <c r="P635" s="707">
        <f>-IF(A635=Table!$A$5,I635,0)+IF(A635=Table!$A$5,H635,0)</f>
        <v>0</v>
      </c>
      <c r="Q635" s="539" t="str">
        <f t="shared" si="54"/>
        <v>01/1900</v>
      </c>
      <c r="R635" s="475">
        <f t="shared" si="59"/>
        <v>1</v>
      </c>
      <c r="S635" s="691"/>
      <c r="T635" s="691"/>
      <c r="U635" s="691"/>
      <c r="V635" s="691"/>
      <c r="W635" s="818"/>
      <c r="X635" s="818"/>
      <c r="Y635" s="818"/>
      <c r="Z635" s="818"/>
    </row>
    <row r="636" spans="1:26" ht="15">
      <c r="A636" s="537"/>
      <c r="B636" s="669"/>
      <c r="C636" s="537"/>
      <c r="D636" s="848" t="str">
        <f t="shared" si="57"/>
        <v>Caisse-01/1900</v>
      </c>
      <c r="E636" s="687"/>
      <c r="F636" s="673"/>
      <c r="G636" s="540"/>
      <c r="H636" s="930"/>
      <c r="I636" s="933"/>
      <c r="J636" s="930">
        <f t="shared" si="58"/>
        <v>0</v>
      </c>
      <c r="K636" s="930">
        <f t="shared" si="55"/>
        <v>0</v>
      </c>
      <c r="L636" s="705">
        <f t="shared" si="56"/>
        <v>0</v>
      </c>
      <c r="M636" s="537"/>
      <c r="N636" s="706">
        <f>+IF(A636="",0,IF(A636=Table!$A$5,L636,(IF(A636=Table!$A$3,0,IF(A636=Table!$A$4,L636,0)))))</f>
        <v>0</v>
      </c>
      <c r="O636" s="672"/>
      <c r="P636" s="707">
        <f>-IF(A636=Table!$A$5,I636,0)+IF(A636=Table!$A$5,H636,0)</f>
        <v>0</v>
      </c>
      <c r="Q636" s="539" t="str">
        <f t="shared" si="54"/>
        <v>01/1900</v>
      </c>
      <c r="R636" s="475">
        <f t="shared" si="59"/>
        <v>1</v>
      </c>
      <c r="S636" s="691"/>
      <c r="T636" s="691"/>
      <c r="U636" s="691"/>
      <c r="V636" s="691"/>
      <c r="W636" s="818"/>
      <c r="X636" s="818"/>
      <c r="Y636" s="818"/>
      <c r="Z636" s="818"/>
    </row>
    <row r="637" spans="1:26" ht="15">
      <c r="A637" s="537"/>
      <c r="B637" s="669"/>
      <c r="C637" s="537"/>
      <c r="D637" s="848" t="str">
        <f t="shared" si="57"/>
        <v>Caisse-01/1900</v>
      </c>
      <c r="E637" s="687"/>
      <c r="F637" s="673"/>
      <c r="G637" s="540"/>
      <c r="H637" s="930"/>
      <c r="I637" s="933"/>
      <c r="J637" s="930">
        <f t="shared" si="58"/>
        <v>0</v>
      </c>
      <c r="K637" s="930">
        <f t="shared" si="55"/>
        <v>0</v>
      </c>
      <c r="L637" s="705">
        <f t="shared" si="56"/>
        <v>0</v>
      </c>
      <c r="M637" s="537"/>
      <c r="N637" s="706">
        <f>+IF(A637="",0,IF(A637=Table!$A$5,L637,(IF(A637=Table!$A$3,0,IF(A637=Table!$A$4,L637,0)))))</f>
        <v>0</v>
      </c>
      <c r="O637" s="672"/>
      <c r="P637" s="707">
        <f>-IF(A637=Table!$A$5,I637,0)+IF(A637=Table!$A$5,H637,0)</f>
        <v>0</v>
      </c>
      <c r="Q637" s="539" t="str">
        <f t="shared" si="54"/>
        <v>01/1900</v>
      </c>
      <c r="R637" s="475">
        <f t="shared" si="59"/>
        <v>1</v>
      </c>
      <c r="S637" s="691"/>
      <c r="T637" s="691"/>
      <c r="U637" s="691"/>
      <c r="V637" s="691"/>
      <c r="W637" s="818"/>
      <c r="X637" s="818"/>
      <c r="Y637" s="818"/>
      <c r="Z637" s="818"/>
    </row>
    <row r="638" spans="1:26" ht="15">
      <c r="A638" s="537"/>
      <c r="B638" s="669"/>
      <c r="C638" s="537"/>
      <c r="D638" s="848" t="str">
        <f t="shared" si="57"/>
        <v>Caisse-01/1900</v>
      </c>
      <c r="E638" s="540"/>
      <c r="F638" s="673"/>
      <c r="G638" s="540"/>
      <c r="H638" s="930"/>
      <c r="I638" s="933"/>
      <c r="J638" s="930">
        <f t="shared" si="58"/>
        <v>0</v>
      </c>
      <c r="K638" s="930">
        <f t="shared" si="55"/>
        <v>0</v>
      </c>
      <c r="L638" s="705">
        <f t="shared" si="56"/>
        <v>0</v>
      </c>
      <c r="M638" s="537"/>
      <c r="N638" s="706">
        <f>+IF(A638="",0,IF(A638=Table!$A$5,L638,(IF(A638=Table!$A$3,0,IF(A638=Table!$A$4,L638,0)))))</f>
        <v>0</v>
      </c>
      <c r="O638" s="672"/>
      <c r="P638" s="707">
        <f>-IF(A638=Table!$A$5,I638,0)+IF(A638=Table!$A$5,H638,0)</f>
        <v>0</v>
      </c>
      <c r="Q638" s="539" t="str">
        <f t="shared" si="54"/>
        <v>01/1900</v>
      </c>
      <c r="R638" s="475">
        <f t="shared" si="59"/>
        <v>1</v>
      </c>
      <c r="S638" s="691"/>
      <c r="T638" s="691"/>
      <c r="U638" s="691"/>
      <c r="V638" s="691"/>
      <c r="W638" s="818"/>
      <c r="X638" s="818"/>
      <c r="Y638" s="818"/>
      <c r="Z638" s="818"/>
    </row>
    <row r="639" spans="1:26" ht="15">
      <c r="A639" s="537"/>
      <c r="B639" s="669"/>
      <c r="C639" s="537"/>
      <c r="D639" s="848" t="str">
        <f t="shared" si="57"/>
        <v>Caisse-01/1900</v>
      </c>
      <c r="E639" s="540"/>
      <c r="F639" s="673"/>
      <c r="G639" s="540"/>
      <c r="H639" s="930"/>
      <c r="I639" s="933"/>
      <c r="J639" s="930">
        <f t="shared" si="58"/>
        <v>0</v>
      </c>
      <c r="K639" s="930">
        <f t="shared" si="55"/>
        <v>0</v>
      </c>
      <c r="L639" s="705">
        <f t="shared" si="56"/>
        <v>0</v>
      </c>
      <c r="M639" s="537"/>
      <c r="N639" s="706">
        <f>+IF(A639="",0,IF(A639=Table!$A$5,L639,(IF(A639=Table!$A$3,0,IF(A639=Table!$A$4,L639,0)))))</f>
        <v>0</v>
      </c>
      <c r="O639" s="672"/>
      <c r="P639" s="707">
        <f>-IF(A639=Table!$A$5,I639,0)+IF(A639=Table!$A$5,H639,0)</f>
        <v>0</v>
      </c>
      <c r="Q639" s="539" t="str">
        <f t="shared" si="54"/>
        <v>01/1900</v>
      </c>
      <c r="R639" s="475">
        <f t="shared" si="59"/>
        <v>1</v>
      </c>
      <c r="S639" s="691"/>
      <c r="T639" s="691"/>
      <c r="U639" s="691"/>
      <c r="V639" s="691"/>
      <c r="W639" s="818"/>
      <c r="X639" s="818"/>
      <c r="Y639" s="818"/>
      <c r="Z639" s="818"/>
    </row>
    <row r="640" spans="1:26" ht="15">
      <c r="A640" s="537"/>
      <c r="B640" s="669"/>
      <c r="C640" s="537"/>
      <c r="D640" s="848" t="str">
        <f t="shared" si="57"/>
        <v>Caisse-01/1900</v>
      </c>
      <c r="E640" s="540"/>
      <c r="F640" s="673"/>
      <c r="G640" s="540"/>
      <c r="H640" s="930"/>
      <c r="I640" s="933"/>
      <c r="J640" s="930">
        <f t="shared" si="58"/>
        <v>0</v>
      </c>
      <c r="K640" s="930">
        <f t="shared" si="55"/>
        <v>0</v>
      </c>
      <c r="L640" s="705">
        <f t="shared" si="56"/>
        <v>0</v>
      </c>
      <c r="M640" s="537"/>
      <c r="N640" s="706">
        <f>+IF(A640="",0,IF(A640=Table!$A$5,L640,(IF(A640=Table!$A$3,0,IF(A640=Table!$A$4,L640,0)))))</f>
        <v>0</v>
      </c>
      <c r="O640" s="672"/>
      <c r="P640" s="707">
        <f>-IF(A640=Table!$A$5,I640,0)+IF(A640=Table!$A$5,H640,0)</f>
        <v>0</v>
      </c>
      <c r="Q640" s="539" t="str">
        <f t="shared" si="54"/>
        <v>01/1900</v>
      </c>
      <c r="R640" s="475">
        <f t="shared" si="59"/>
        <v>1</v>
      </c>
      <c r="S640" s="691"/>
      <c r="T640" s="691"/>
      <c r="U640" s="691"/>
      <c r="V640" s="691"/>
      <c r="W640" s="818"/>
      <c r="X640" s="818"/>
      <c r="Y640" s="818"/>
      <c r="Z640" s="818"/>
    </row>
    <row r="641" spans="1:26" ht="15">
      <c r="A641" s="537"/>
      <c r="B641" s="669"/>
      <c r="C641" s="537"/>
      <c r="D641" s="848" t="str">
        <f t="shared" si="57"/>
        <v>Caisse-01/1900</v>
      </c>
      <c r="E641" s="540"/>
      <c r="F641" s="688"/>
      <c r="G641" s="540"/>
      <c r="H641" s="930"/>
      <c r="I641" s="930"/>
      <c r="J641" s="930">
        <f t="shared" si="58"/>
        <v>0</v>
      </c>
      <c r="K641" s="930">
        <f t="shared" si="55"/>
        <v>0</v>
      </c>
      <c r="L641" s="705">
        <f t="shared" si="56"/>
        <v>0</v>
      </c>
      <c r="M641" s="537"/>
      <c r="N641" s="706">
        <f>+IF(A641="",0,IF(A641=Table!$A$5,L641,(IF(A641=Table!$A$3,0,IF(A641=Table!$A$4,L641,0)))))</f>
        <v>0</v>
      </c>
      <c r="O641" s="672"/>
      <c r="P641" s="707">
        <f>-IF(A641=Table!$A$5,I641,0)+IF(A641=Table!$A$5,H641,0)</f>
        <v>0</v>
      </c>
      <c r="Q641" s="539" t="str">
        <f t="shared" si="54"/>
        <v>01/1900</v>
      </c>
      <c r="R641" s="475">
        <f t="shared" si="59"/>
        <v>1</v>
      </c>
      <c r="S641" s="691"/>
      <c r="T641" s="691"/>
      <c r="U641" s="691"/>
      <c r="V641" s="691"/>
      <c r="W641" s="818"/>
      <c r="X641" s="818"/>
      <c r="Y641" s="818"/>
      <c r="Z641" s="818"/>
    </row>
    <row r="642" spans="1:26" ht="15">
      <c r="A642" s="537"/>
      <c r="B642" s="669"/>
      <c r="C642" s="537"/>
      <c r="D642" s="848" t="str">
        <f t="shared" si="57"/>
        <v>Caisse-01/1900</v>
      </c>
      <c r="E642" s="540"/>
      <c r="F642" s="673"/>
      <c r="G642" s="540"/>
      <c r="H642" s="930"/>
      <c r="I642" s="933"/>
      <c r="J642" s="930">
        <f t="shared" si="58"/>
        <v>0</v>
      </c>
      <c r="K642" s="930">
        <f t="shared" si="55"/>
        <v>0</v>
      </c>
      <c r="L642" s="705">
        <f t="shared" si="56"/>
        <v>0</v>
      </c>
      <c r="M642" s="537"/>
      <c r="N642" s="706">
        <f>+IF(A642="",0,IF(A642=Table!$A$5,L642,(IF(A642=Table!$A$3,0,IF(A642=Table!$A$4,L642,0)))))</f>
        <v>0</v>
      </c>
      <c r="O642" s="672"/>
      <c r="P642" s="707">
        <f>-IF(A642=Table!$A$5,I642,0)+IF(A642=Table!$A$5,H642,0)</f>
        <v>0</v>
      </c>
      <c r="Q642" s="539" t="str">
        <f t="shared" si="54"/>
        <v>01/1900</v>
      </c>
      <c r="R642" s="475">
        <f t="shared" si="59"/>
        <v>1</v>
      </c>
      <c r="S642" s="691"/>
      <c r="T642" s="691"/>
      <c r="U642" s="691"/>
      <c r="V642" s="691"/>
      <c r="W642" s="818"/>
      <c r="X642" s="818"/>
      <c r="Y642" s="818"/>
      <c r="Z642" s="818"/>
    </row>
    <row r="643" spans="1:26" ht="15">
      <c r="A643" s="537"/>
      <c r="B643" s="669"/>
      <c r="C643" s="537"/>
      <c r="D643" s="848" t="str">
        <f t="shared" si="57"/>
        <v>Caisse-01/1900</v>
      </c>
      <c r="E643" s="540"/>
      <c r="F643" s="673"/>
      <c r="G643" s="540"/>
      <c r="H643" s="930"/>
      <c r="I643" s="933"/>
      <c r="J643" s="930">
        <f t="shared" si="58"/>
        <v>0</v>
      </c>
      <c r="K643" s="930">
        <f t="shared" si="55"/>
        <v>0</v>
      </c>
      <c r="L643" s="705">
        <f t="shared" si="56"/>
        <v>0</v>
      </c>
      <c r="M643" s="537"/>
      <c r="N643" s="706">
        <f>+IF(A643="",0,IF(A643=Table!$A$5,L643,(IF(A643=Table!$A$3,0,IF(A643=Table!$A$4,L643,0)))))</f>
        <v>0</v>
      </c>
      <c r="O643" s="672"/>
      <c r="P643" s="707">
        <f>-IF(A643=Table!$A$5,I643,0)+IF(A643=Table!$A$5,H643,0)</f>
        <v>0</v>
      </c>
      <c r="Q643" s="539" t="str">
        <f t="shared" si="54"/>
        <v>01/1900</v>
      </c>
      <c r="R643" s="475">
        <f t="shared" si="59"/>
        <v>1</v>
      </c>
      <c r="S643" s="691"/>
      <c r="T643" s="691"/>
      <c r="U643" s="691"/>
      <c r="V643" s="691"/>
      <c r="W643" s="818"/>
      <c r="X643" s="818"/>
      <c r="Y643" s="818"/>
      <c r="Z643" s="818"/>
    </row>
    <row r="644" spans="1:26" ht="15">
      <c r="A644" s="537"/>
      <c r="B644" s="669"/>
      <c r="C644" s="537"/>
      <c r="D644" s="848" t="str">
        <f t="shared" si="57"/>
        <v>Caisse-01/1900</v>
      </c>
      <c r="E644" s="540"/>
      <c r="F644" s="673"/>
      <c r="G644" s="540"/>
      <c r="H644" s="930"/>
      <c r="I644" s="933"/>
      <c r="J644" s="930">
        <f t="shared" si="58"/>
        <v>0</v>
      </c>
      <c r="K644" s="930">
        <f t="shared" si="55"/>
        <v>0</v>
      </c>
      <c r="L644" s="705">
        <f t="shared" si="56"/>
        <v>0</v>
      </c>
      <c r="M644" s="537"/>
      <c r="N644" s="706">
        <f>+IF(A644="",0,IF(A644=Table!$A$5,L644,(IF(A644=Table!$A$3,0,IF(A644=Table!$A$4,L644,0)))))</f>
        <v>0</v>
      </c>
      <c r="O644" s="672"/>
      <c r="P644" s="707">
        <f>-IF(A644=Table!$A$5,I644,0)+IF(A644=Table!$A$5,H644,0)</f>
        <v>0</v>
      </c>
      <c r="Q644" s="539" t="str">
        <f t="shared" si="54"/>
        <v>01/1900</v>
      </c>
      <c r="R644" s="475">
        <f t="shared" si="59"/>
        <v>1</v>
      </c>
      <c r="S644" s="691"/>
      <c r="T644" s="691"/>
      <c r="U644" s="691"/>
      <c r="V644" s="691"/>
      <c r="W644" s="818"/>
      <c r="X644" s="818"/>
      <c r="Y644" s="818"/>
      <c r="Z644" s="818"/>
    </row>
    <row r="645" spans="1:26" ht="15">
      <c r="A645" s="537"/>
      <c r="B645" s="669"/>
      <c r="C645" s="537"/>
      <c r="D645" s="848" t="str">
        <f t="shared" si="57"/>
        <v>Caisse-01/1900</v>
      </c>
      <c r="E645" s="540"/>
      <c r="F645" s="688"/>
      <c r="G645" s="540"/>
      <c r="H645" s="930"/>
      <c r="I645" s="930"/>
      <c r="J645" s="930">
        <f t="shared" si="58"/>
        <v>0</v>
      </c>
      <c r="K645" s="930">
        <f t="shared" si="55"/>
        <v>0</v>
      </c>
      <c r="L645" s="705">
        <f t="shared" si="56"/>
        <v>0</v>
      </c>
      <c r="M645" s="537"/>
      <c r="N645" s="706">
        <f>+IF(A645="",0,IF(A645=Table!$A$5,L645,(IF(A645=Table!$A$3,0,IF(A645=Table!$A$4,L645,0)))))</f>
        <v>0</v>
      </c>
      <c r="O645" s="672"/>
      <c r="P645" s="707">
        <f>-IF(A645=Table!$A$5,I645,0)+IF(A645=Table!$A$5,H645,0)</f>
        <v>0</v>
      </c>
      <c r="Q645" s="539" t="str">
        <f t="shared" si="54"/>
        <v>01/1900</v>
      </c>
      <c r="R645" s="475">
        <f t="shared" si="59"/>
        <v>1</v>
      </c>
      <c r="S645" s="691"/>
      <c r="T645" s="691"/>
      <c r="U645" s="691"/>
      <c r="V645" s="691"/>
      <c r="W645" s="818"/>
      <c r="X645" s="818"/>
      <c r="Y645" s="818"/>
      <c r="Z645" s="818"/>
    </row>
    <row r="646" spans="1:26" ht="15">
      <c r="A646" s="537"/>
      <c r="B646" s="669"/>
      <c r="C646" s="537"/>
      <c r="D646" s="848" t="str">
        <f t="shared" si="57"/>
        <v>Caisse-01/1900</v>
      </c>
      <c r="E646" s="540"/>
      <c r="F646" s="673"/>
      <c r="G646" s="540"/>
      <c r="H646" s="930"/>
      <c r="I646" s="933"/>
      <c r="J646" s="930">
        <f t="shared" si="58"/>
        <v>0</v>
      </c>
      <c r="K646" s="930">
        <f t="shared" si="55"/>
        <v>0</v>
      </c>
      <c r="L646" s="705">
        <f t="shared" si="56"/>
        <v>0</v>
      </c>
      <c r="M646" s="537"/>
      <c r="N646" s="706">
        <f>+IF(A646="",0,IF(A646=Table!$A$5,L646,(IF(A646=Table!$A$3,0,IF(A646=Table!$A$4,L646,0)))))</f>
        <v>0</v>
      </c>
      <c r="O646" s="672"/>
      <c r="P646" s="707">
        <f>-IF(A646=Table!$A$5,I646,0)+IF(A646=Table!$A$5,H646,0)</f>
        <v>0</v>
      </c>
      <c r="Q646" s="539" t="str">
        <f t="shared" si="54"/>
        <v>01/1900</v>
      </c>
      <c r="R646" s="475">
        <f t="shared" si="59"/>
        <v>1</v>
      </c>
      <c r="S646" s="691"/>
      <c r="T646" s="691"/>
      <c r="U646" s="691"/>
      <c r="V646" s="691"/>
      <c r="W646" s="818"/>
      <c r="X646" s="818"/>
      <c r="Y646" s="818"/>
      <c r="Z646" s="818"/>
    </row>
    <row r="647" spans="1:26" ht="15">
      <c r="A647" s="537"/>
      <c r="B647" s="669"/>
      <c r="C647" s="537"/>
      <c r="D647" s="848" t="str">
        <f t="shared" si="57"/>
        <v>Caisse-01/1900</v>
      </c>
      <c r="E647" s="540"/>
      <c r="F647" s="673"/>
      <c r="G647" s="540"/>
      <c r="H647" s="930"/>
      <c r="I647" s="933"/>
      <c r="J647" s="930">
        <f t="shared" si="58"/>
        <v>0</v>
      </c>
      <c r="K647" s="930">
        <f t="shared" si="55"/>
        <v>0</v>
      </c>
      <c r="L647" s="705">
        <f t="shared" si="56"/>
        <v>0</v>
      </c>
      <c r="M647" s="537"/>
      <c r="N647" s="706">
        <f>+IF(A647="",0,IF(A647=Table!$A$5,L647,(IF(A647=Table!$A$3,0,IF(A647=Table!$A$4,L647,0)))))</f>
        <v>0</v>
      </c>
      <c r="O647" s="672"/>
      <c r="P647" s="707">
        <f>-IF(A647=Table!$A$5,I647,0)+IF(A647=Table!$A$5,H647,0)</f>
        <v>0</v>
      </c>
      <c r="Q647" s="539" t="str">
        <f t="shared" ref="Q647:Q693" si="60">+TEXT(B647,"mm/aaaa")</f>
        <v>01/1900</v>
      </c>
      <c r="R647" s="475">
        <f t="shared" si="59"/>
        <v>1</v>
      </c>
      <c r="S647" s="691"/>
      <c r="T647" s="691"/>
      <c r="U647" s="691"/>
      <c r="V647" s="691"/>
      <c r="W647" s="818"/>
      <c r="X647" s="818"/>
      <c r="Y647" s="818"/>
      <c r="Z647" s="818"/>
    </row>
    <row r="648" spans="1:26" ht="15">
      <c r="A648" s="537"/>
      <c r="B648" s="669"/>
      <c r="C648" s="537"/>
      <c r="D648" s="848" t="str">
        <f t="shared" si="57"/>
        <v>Caisse-01/1900</v>
      </c>
      <c r="E648" s="540"/>
      <c r="F648" s="673"/>
      <c r="G648" s="540"/>
      <c r="H648" s="930"/>
      <c r="I648" s="933"/>
      <c r="J648" s="930">
        <f t="shared" si="58"/>
        <v>0</v>
      </c>
      <c r="K648" s="930">
        <f t="shared" si="55"/>
        <v>0</v>
      </c>
      <c r="L648" s="705">
        <f t="shared" si="56"/>
        <v>0</v>
      </c>
      <c r="M648" s="537"/>
      <c r="N648" s="706">
        <f>+IF(A648="",0,IF(A648=Table!$A$5,L648,(IF(A648=Table!$A$3,0,IF(A648=Table!$A$4,L648,0)))))</f>
        <v>0</v>
      </c>
      <c r="O648" s="672"/>
      <c r="P648" s="707">
        <f>-IF(A648=Table!$A$5,I648,0)+IF(A648=Table!$A$5,H648,0)</f>
        <v>0</v>
      </c>
      <c r="Q648" s="539" t="str">
        <f t="shared" si="60"/>
        <v>01/1900</v>
      </c>
      <c r="R648" s="475">
        <f t="shared" si="59"/>
        <v>1</v>
      </c>
      <c r="S648" s="691"/>
      <c r="T648" s="691"/>
      <c r="U648" s="691"/>
      <c r="V648" s="691"/>
      <c r="W648" s="818"/>
      <c r="X648" s="818"/>
      <c r="Y648" s="818"/>
      <c r="Z648" s="818"/>
    </row>
    <row r="649" spans="1:26" ht="15">
      <c r="A649" s="537"/>
      <c r="B649" s="669"/>
      <c r="C649" s="537"/>
      <c r="D649" s="848" t="str">
        <f t="shared" si="57"/>
        <v>Caisse-01/1900</v>
      </c>
      <c r="E649" s="540"/>
      <c r="F649" s="673"/>
      <c r="G649" s="540"/>
      <c r="H649" s="930"/>
      <c r="I649" s="933"/>
      <c r="J649" s="930">
        <f t="shared" si="58"/>
        <v>0</v>
      </c>
      <c r="K649" s="930">
        <f t="shared" si="55"/>
        <v>0</v>
      </c>
      <c r="L649" s="705">
        <f t="shared" si="56"/>
        <v>0</v>
      </c>
      <c r="M649" s="537"/>
      <c r="N649" s="706">
        <f>+IF(A649="",0,IF(A649=Table!$A$5,L649,(IF(A649=Table!$A$3,0,IF(A649=Table!$A$4,L649,0)))))</f>
        <v>0</v>
      </c>
      <c r="O649" s="672"/>
      <c r="P649" s="707">
        <f>-IF(A649=Table!$A$5,I649,0)+IF(A649=Table!$A$5,H649,0)</f>
        <v>0</v>
      </c>
      <c r="Q649" s="539" t="str">
        <f t="shared" si="60"/>
        <v>01/1900</v>
      </c>
      <c r="R649" s="475">
        <f t="shared" si="59"/>
        <v>1</v>
      </c>
      <c r="S649" s="691"/>
      <c r="T649" s="691"/>
      <c r="U649" s="691"/>
      <c r="V649" s="691"/>
      <c r="W649" s="818"/>
      <c r="X649" s="818"/>
      <c r="Y649" s="818"/>
      <c r="Z649" s="818"/>
    </row>
    <row r="650" spans="1:26" ht="15">
      <c r="A650" s="537"/>
      <c r="B650" s="669"/>
      <c r="C650" s="537"/>
      <c r="D650" s="848" t="str">
        <f t="shared" si="57"/>
        <v>Caisse-01/1900</v>
      </c>
      <c r="E650" s="540"/>
      <c r="F650" s="673"/>
      <c r="G650" s="540"/>
      <c r="H650" s="930"/>
      <c r="I650" s="933"/>
      <c r="J650" s="930">
        <f t="shared" si="58"/>
        <v>0</v>
      </c>
      <c r="K650" s="930">
        <f t="shared" si="55"/>
        <v>0</v>
      </c>
      <c r="L650" s="705">
        <f t="shared" si="56"/>
        <v>0</v>
      </c>
      <c r="M650" s="537"/>
      <c r="N650" s="706">
        <f>+IF(A650="",0,IF(A650=Table!$A$5,L650,(IF(A650=Table!$A$3,0,IF(A650=Table!$A$4,L650,0)))))</f>
        <v>0</v>
      </c>
      <c r="O650" s="672"/>
      <c r="P650" s="707">
        <f>-IF(A650=Table!$A$5,I650,0)+IF(A650=Table!$A$5,H650,0)</f>
        <v>0</v>
      </c>
      <c r="Q650" s="539" t="str">
        <f t="shared" si="60"/>
        <v>01/1900</v>
      </c>
      <c r="R650" s="475">
        <f t="shared" si="59"/>
        <v>1</v>
      </c>
      <c r="S650" s="691"/>
      <c r="T650" s="691"/>
      <c r="U650" s="691"/>
      <c r="V650" s="691"/>
      <c r="W650" s="818"/>
      <c r="X650" s="818"/>
      <c r="Y650" s="818"/>
      <c r="Z650" s="818"/>
    </row>
    <row r="651" spans="1:26" ht="15">
      <c r="A651" s="537"/>
      <c r="B651" s="669"/>
      <c r="C651" s="537"/>
      <c r="D651" s="848" t="str">
        <f t="shared" si="57"/>
        <v>Caisse-01/1900</v>
      </c>
      <c r="E651" s="540"/>
      <c r="F651" s="673"/>
      <c r="G651" s="540"/>
      <c r="H651" s="930"/>
      <c r="I651" s="933"/>
      <c r="J651" s="930">
        <f t="shared" si="58"/>
        <v>0</v>
      </c>
      <c r="K651" s="930">
        <f t="shared" ref="K651:K700" si="61">+IFERROR((+INDEX($O$4:$Z$4,MATCH(Q651,$O$3:$Z$3,0))),0)</f>
        <v>0</v>
      </c>
      <c r="L651" s="705">
        <f t="shared" ref="L651:L700" si="62">IFERROR((H651/K651-I651/K651),0)</f>
        <v>0</v>
      </c>
      <c r="M651" s="537"/>
      <c r="N651" s="706">
        <f>+IF(A651="",0,IF(A651=Table!$A$5,L651,(IF(A651=Table!$A$3,0,IF(A651=Table!$A$4,L651,0)))))</f>
        <v>0</v>
      </c>
      <c r="O651" s="672"/>
      <c r="P651" s="707">
        <f>-IF(A651=Table!$A$5,I651,0)+IF(A651=Table!$A$5,H651,0)</f>
        <v>0</v>
      </c>
      <c r="Q651" s="539" t="str">
        <f t="shared" si="60"/>
        <v>01/1900</v>
      </c>
      <c r="R651" s="475">
        <f t="shared" si="59"/>
        <v>1</v>
      </c>
      <c r="S651" s="691"/>
      <c r="T651" s="691"/>
      <c r="U651" s="691"/>
      <c r="V651" s="691"/>
      <c r="W651" s="818"/>
      <c r="X651" s="818"/>
      <c r="Y651" s="818"/>
      <c r="Z651" s="818"/>
    </row>
    <row r="652" spans="1:26" ht="15">
      <c r="A652" s="537"/>
      <c r="B652" s="669"/>
      <c r="C652" s="537"/>
      <c r="D652" s="848" t="str">
        <f t="shared" ref="D652:D700" si="63">"Caisse-"&amp;Q652</f>
        <v>Caisse-01/1900</v>
      </c>
      <c r="E652" s="540"/>
      <c r="F652" s="673"/>
      <c r="G652" s="540"/>
      <c r="H652" s="930"/>
      <c r="I652" s="933"/>
      <c r="J652" s="930">
        <f t="shared" ref="J652:J700" si="64">+J651+H652-I652</f>
        <v>0</v>
      </c>
      <c r="K652" s="930">
        <f t="shared" si="61"/>
        <v>0</v>
      </c>
      <c r="L652" s="705">
        <f t="shared" si="62"/>
        <v>0</v>
      </c>
      <c r="M652" s="537"/>
      <c r="N652" s="706">
        <f>+IF(A652="",0,IF(A652=Table!$A$5,L652,(IF(A652=Table!$A$3,0,IF(A652=Table!$A$4,L652,0)))))</f>
        <v>0</v>
      </c>
      <c r="O652" s="672"/>
      <c r="P652" s="707">
        <f>-IF(A652=Table!$A$5,I652,0)+IF(A652=Table!$A$5,H652,0)</f>
        <v>0</v>
      </c>
      <c r="Q652" s="539" t="str">
        <f t="shared" si="60"/>
        <v>01/1900</v>
      </c>
      <c r="R652" s="475">
        <f t="shared" ref="R652:R693" si="65">ROUNDUP(MONTH(Q652)/3,0)</f>
        <v>1</v>
      </c>
      <c r="S652" s="691"/>
      <c r="T652" s="691"/>
      <c r="U652" s="691"/>
      <c r="V652" s="691"/>
      <c r="W652" s="818"/>
      <c r="X652" s="818"/>
      <c r="Y652" s="818"/>
      <c r="Z652" s="818"/>
    </row>
    <row r="653" spans="1:26" ht="15">
      <c r="A653" s="537"/>
      <c r="B653" s="669"/>
      <c r="C653" s="537"/>
      <c r="D653" s="848" t="str">
        <f t="shared" si="63"/>
        <v>Caisse-01/1900</v>
      </c>
      <c r="E653" s="687"/>
      <c r="F653" s="682"/>
      <c r="G653" s="540"/>
      <c r="H653" s="930"/>
      <c r="I653" s="933"/>
      <c r="J653" s="930">
        <f t="shared" si="64"/>
        <v>0</v>
      </c>
      <c r="K653" s="930">
        <f t="shared" si="61"/>
        <v>0</v>
      </c>
      <c r="L653" s="705">
        <f t="shared" si="62"/>
        <v>0</v>
      </c>
      <c r="M653" s="537"/>
      <c r="N653" s="706">
        <f>+IF(A653="",0,IF(A653=Table!$A$5,L653,(IF(A653=Table!$A$3,0,IF(A653=Table!$A$4,L653,0)))))</f>
        <v>0</v>
      </c>
      <c r="O653" s="672"/>
      <c r="P653" s="707">
        <f>-IF(A653=Table!$A$5,I653,0)+IF(A653=Table!$A$5,H653,0)</f>
        <v>0</v>
      </c>
      <c r="Q653" s="539" t="str">
        <f t="shared" si="60"/>
        <v>01/1900</v>
      </c>
      <c r="R653" s="475">
        <f t="shared" si="65"/>
        <v>1</v>
      </c>
      <c r="S653" s="691"/>
      <c r="T653" s="691"/>
      <c r="U653" s="691"/>
      <c r="V653" s="691"/>
      <c r="W653" s="818"/>
      <c r="X653" s="818"/>
      <c r="Y653" s="818"/>
      <c r="Z653" s="818"/>
    </row>
    <row r="654" spans="1:26" ht="15">
      <c r="A654" s="537"/>
      <c r="B654" s="669"/>
      <c r="C654" s="537"/>
      <c r="D654" s="848" t="str">
        <f t="shared" si="63"/>
        <v>Caisse-01/1900</v>
      </c>
      <c r="E654" s="678"/>
      <c r="F654" s="671"/>
      <c r="G654" s="540"/>
      <c r="H654" s="933"/>
      <c r="I654" s="930"/>
      <c r="J654" s="930">
        <f t="shared" si="64"/>
        <v>0</v>
      </c>
      <c r="K654" s="930">
        <f t="shared" si="61"/>
        <v>0</v>
      </c>
      <c r="L654" s="705">
        <f t="shared" si="62"/>
        <v>0</v>
      </c>
      <c r="M654" s="537"/>
      <c r="N654" s="706">
        <f>+IF(A654="",0,IF(A654=Table!$A$5,L654,(IF(A654=Table!$A$3,0,IF(A654=Table!$A$4,L654,0)))))</f>
        <v>0</v>
      </c>
      <c r="O654" s="672"/>
      <c r="P654" s="707">
        <f>-IF(A654=Table!$A$5,I654,0)+IF(A654=Table!$A$5,H654,0)</f>
        <v>0</v>
      </c>
      <c r="Q654" s="539" t="str">
        <f t="shared" si="60"/>
        <v>01/1900</v>
      </c>
      <c r="R654" s="475">
        <f t="shared" si="65"/>
        <v>1</v>
      </c>
      <c r="S654" s="691"/>
      <c r="T654" s="691"/>
      <c r="U654" s="691"/>
      <c r="V654" s="691"/>
      <c r="W654" s="818"/>
      <c r="X654" s="818"/>
      <c r="Y654" s="818"/>
      <c r="Z654" s="818"/>
    </row>
    <row r="655" spans="1:26" ht="15">
      <c r="A655" s="537"/>
      <c r="B655" s="669"/>
      <c r="C655" s="537"/>
      <c r="D655" s="848" t="str">
        <f t="shared" si="63"/>
        <v>Caisse-01/1900</v>
      </c>
      <c r="E655" s="540"/>
      <c r="F655" s="673"/>
      <c r="G655" s="540"/>
      <c r="H655" s="930"/>
      <c r="I655" s="933"/>
      <c r="J655" s="930">
        <f t="shared" si="64"/>
        <v>0</v>
      </c>
      <c r="K655" s="930">
        <f t="shared" si="61"/>
        <v>0</v>
      </c>
      <c r="L655" s="705">
        <f t="shared" si="62"/>
        <v>0</v>
      </c>
      <c r="M655" s="537"/>
      <c r="N655" s="706">
        <f>+IF(A655="",0,IF(A655=Table!$A$5,L655,(IF(A655=Table!$A$3,0,IF(A655=Table!$A$4,L655,0)))))</f>
        <v>0</v>
      </c>
      <c r="O655" s="672"/>
      <c r="P655" s="707">
        <f>-IF(A655=Table!$A$5,I655,0)+IF(A655=Table!$A$5,H655,0)</f>
        <v>0</v>
      </c>
      <c r="Q655" s="539" t="str">
        <f t="shared" si="60"/>
        <v>01/1900</v>
      </c>
      <c r="R655" s="475">
        <f t="shared" si="65"/>
        <v>1</v>
      </c>
      <c r="S655" s="691"/>
      <c r="T655" s="691"/>
      <c r="U655" s="691"/>
      <c r="V655" s="691"/>
      <c r="W655" s="818"/>
      <c r="X655" s="818"/>
      <c r="Y655" s="818"/>
      <c r="Z655" s="818"/>
    </row>
    <row r="656" spans="1:26" ht="15">
      <c r="A656" s="537"/>
      <c r="B656" s="669"/>
      <c r="C656" s="537"/>
      <c r="D656" s="848" t="str">
        <f t="shared" si="63"/>
        <v>Caisse-01/1900</v>
      </c>
      <c r="E656" s="540"/>
      <c r="F656" s="673"/>
      <c r="G656" s="540"/>
      <c r="H656" s="930"/>
      <c r="I656" s="933"/>
      <c r="J656" s="930">
        <f t="shared" si="64"/>
        <v>0</v>
      </c>
      <c r="K656" s="930">
        <f t="shared" si="61"/>
        <v>0</v>
      </c>
      <c r="L656" s="705">
        <f t="shared" si="62"/>
        <v>0</v>
      </c>
      <c r="M656" s="537"/>
      <c r="N656" s="706">
        <f>+IF(A656="",0,IF(A656=Table!$A$5,L656,(IF(A656=Table!$A$3,0,IF(A656=Table!$A$4,L656,0)))))</f>
        <v>0</v>
      </c>
      <c r="O656" s="672"/>
      <c r="P656" s="707">
        <f>-IF(A656=Table!$A$5,I656,0)+IF(A656=Table!$A$5,H656,0)</f>
        <v>0</v>
      </c>
      <c r="Q656" s="539" t="str">
        <f t="shared" si="60"/>
        <v>01/1900</v>
      </c>
      <c r="R656" s="475">
        <f t="shared" si="65"/>
        <v>1</v>
      </c>
      <c r="S656" s="691"/>
      <c r="T656" s="691"/>
      <c r="U656" s="691"/>
      <c r="V656" s="691"/>
      <c r="W656" s="818"/>
      <c r="X656" s="818"/>
      <c r="Y656" s="818"/>
      <c r="Z656" s="818"/>
    </row>
    <row r="657" spans="1:26" ht="15">
      <c r="A657" s="537"/>
      <c r="B657" s="669"/>
      <c r="C657" s="537"/>
      <c r="D657" s="848" t="str">
        <f t="shared" si="63"/>
        <v>Caisse-01/1900</v>
      </c>
      <c r="E657" s="540"/>
      <c r="F657" s="673"/>
      <c r="G657" s="540"/>
      <c r="H657" s="930"/>
      <c r="I657" s="933"/>
      <c r="J657" s="930">
        <f t="shared" si="64"/>
        <v>0</v>
      </c>
      <c r="K657" s="930">
        <f t="shared" si="61"/>
        <v>0</v>
      </c>
      <c r="L657" s="705">
        <f t="shared" si="62"/>
        <v>0</v>
      </c>
      <c r="M657" s="537"/>
      <c r="N657" s="706">
        <f>+IF(A657="",0,IF(A657=Table!$A$5,L657,(IF(A657=Table!$A$3,0,IF(A657=Table!$A$4,L657,0)))))</f>
        <v>0</v>
      </c>
      <c r="O657" s="672"/>
      <c r="P657" s="707">
        <f>-IF(A657=Table!$A$5,I657,0)+IF(A657=Table!$A$5,H657,0)</f>
        <v>0</v>
      </c>
      <c r="Q657" s="539" t="str">
        <f t="shared" si="60"/>
        <v>01/1900</v>
      </c>
      <c r="R657" s="475">
        <f t="shared" si="65"/>
        <v>1</v>
      </c>
      <c r="S657" s="691"/>
      <c r="T657" s="691"/>
      <c r="U657" s="691"/>
      <c r="V657" s="691"/>
      <c r="W657" s="818"/>
      <c r="X657" s="818"/>
      <c r="Y657" s="818"/>
      <c r="Z657" s="818"/>
    </row>
    <row r="658" spans="1:26" ht="15">
      <c r="A658" s="537"/>
      <c r="B658" s="669"/>
      <c r="C658" s="537"/>
      <c r="D658" s="848" t="str">
        <f t="shared" si="63"/>
        <v>Caisse-01/1900</v>
      </c>
      <c r="E658" s="540"/>
      <c r="F658" s="673"/>
      <c r="G658" s="540"/>
      <c r="H658" s="930"/>
      <c r="I658" s="933"/>
      <c r="J658" s="930">
        <f t="shared" si="64"/>
        <v>0</v>
      </c>
      <c r="K658" s="930">
        <f t="shared" si="61"/>
        <v>0</v>
      </c>
      <c r="L658" s="705">
        <f t="shared" si="62"/>
        <v>0</v>
      </c>
      <c r="M658" s="537"/>
      <c r="N658" s="706">
        <f>+IF(A658="",0,IF(A658=Table!$A$5,L658,(IF(A658=Table!$A$3,0,IF(A658=Table!$A$4,L658,0)))))</f>
        <v>0</v>
      </c>
      <c r="O658" s="672"/>
      <c r="P658" s="707">
        <f>-IF(A658=Table!$A$5,I658,0)+IF(A658=Table!$A$5,H658,0)</f>
        <v>0</v>
      </c>
      <c r="Q658" s="539" t="str">
        <f t="shared" si="60"/>
        <v>01/1900</v>
      </c>
      <c r="R658" s="475">
        <f t="shared" si="65"/>
        <v>1</v>
      </c>
      <c r="S658" s="691"/>
      <c r="T658" s="691"/>
      <c r="U658" s="691"/>
      <c r="V658" s="691"/>
      <c r="W658" s="818"/>
      <c r="X658" s="818"/>
      <c r="Y658" s="818"/>
      <c r="Z658" s="818"/>
    </row>
    <row r="659" spans="1:26" ht="15">
      <c r="A659" s="537"/>
      <c r="B659" s="669"/>
      <c r="C659" s="537"/>
      <c r="D659" s="848" t="str">
        <f t="shared" si="63"/>
        <v>Caisse-01/1900</v>
      </c>
      <c r="E659" s="540"/>
      <c r="F659" s="673"/>
      <c r="G659" s="540"/>
      <c r="H659" s="930"/>
      <c r="I659" s="933"/>
      <c r="J659" s="930">
        <f t="shared" si="64"/>
        <v>0</v>
      </c>
      <c r="K659" s="930">
        <f t="shared" si="61"/>
        <v>0</v>
      </c>
      <c r="L659" s="705">
        <f t="shared" si="62"/>
        <v>0</v>
      </c>
      <c r="M659" s="537"/>
      <c r="N659" s="706">
        <f>+IF(A659="",0,IF(A659=Table!$A$5,L659,(IF(A659=Table!$A$3,0,IF(A659=Table!$A$4,L659,0)))))</f>
        <v>0</v>
      </c>
      <c r="O659" s="672"/>
      <c r="P659" s="707">
        <f>-IF(A659=Table!$A$5,I659,0)+IF(A659=Table!$A$5,H659,0)</f>
        <v>0</v>
      </c>
      <c r="Q659" s="539" t="str">
        <f t="shared" si="60"/>
        <v>01/1900</v>
      </c>
      <c r="R659" s="475">
        <f t="shared" si="65"/>
        <v>1</v>
      </c>
      <c r="S659" s="691"/>
      <c r="T659" s="691"/>
      <c r="U659" s="691"/>
      <c r="V659" s="691"/>
      <c r="W659" s="818"/>
      <c r="X659" s="818"/>
      <c r="Y659" s="818"/>
      <c r="Z659" s="818"/>
    </row>
    <row r="660" spans="1:26" ht="15">
      <c r="A660" s="537"/>
      <c r="B660" s="669"/>
      <c r="C660" s="537"/>
      <c r="D660" s="848" t="str">
        <f t="shared" si="63"/>
        <v>Caisse-01/1900</v>
      </c>
      <c r="E660" s="540"/>
      <c r="F660" s="673"/>
      <c r="G660" s="540"/>
      <c r="H660" s="930"/>
      <c r="I660" s="933"/>
      <c r="J660" s="930">
        <f t="shared" si="64"/>
        <v>0</v>
      </c>
      <c r="K660" s="930">
        <f t="shared" si="61"/>
        <v>0</v>
      </c>
      <c r="L660" s="705">
        <f t="shared" si="62"/>
        <v>0</v>
      </c>
      <c r="M660" s="537"/>
      <c r="N660" s="706">
        <f>+IF(A660="",0,IF(A660=Table!$A$5,L660,(IF(A660=Table!$A$3,0,IF(A660=Table!$A$4,L660,0)))))</f>
        <v>0</v>
      </c>
      <c r="O660" s="672"/>
      <c r="P660" s="707">
        <f>-IF(A660=Table!$A$5,I660,0)+IF(A660=Table!$A$5,H660,0)</f>
        <v>0</v>
      </c>
      <c r="Q660" s="539" t="str">
        <f t="shared" si="60"/>
        <v>01/1900</v>
      </c>
      <c r="R660" s="475">
        <f t="shared" si="65"/>
        <v>1</v>
      </c>
      <c r="S660" s="691"/>
      <c r="T660" s="691"/>
      <c r="U660" s="691"/>
      <c r="V660" s="691"/>
      <c r="W660" s="818"/>
      <c r="X660" s="818"/>
      <c r="Y660" s="818"/>
      <c r="Z660" s="818"/>
    </row>
    <row r="661" spans="1:26" ht="15">
      <c r="A661" s="537"/>
      <c r="B661" s="669"/>
      <c r="C661" s="537"/>
      <c r="D661" s="848" t="str">
        <f t="shared" si="63"/>
        <v>Caisse-01/1900</v>
      </c>
      <c r="E661" s="678"/>
      <c r="F661" s="671"/>
      <c r="G661" s="540"/>
      <c r="H661" s="932"/>
      <c r="I661" s="930"/>
      <c r="J661" s="930">
        <f t="shared" si="64"/>
        <v>0</v>
      </c>
      <c r="K661" s="930">
        <f t="shared" si="61"/>
        <v>0</v>
      </c>
      <c r="L661" s="705">
        <f t="shared" si="62"/>
        <v>0</v>
      </c>
      <c r="M661" s="537"/>
      <c r="N661" s="706">
        <f>+IF(A661="",0,IF(A661=Table!$A$5,L661,(IF(A661=Table!$A$3,0,IF(A661=Table!$A$4,L661,0)))))</f>
        <v>0</v>
      </c>
      <c r="O661" s="672"/>
      <c r="P661" s="707">
        <f>-IF(A661=Table!$A$5,I661,0)+IF(A661=Table!$A$5,H661,0)</f>
        <v>0</v>
      </c>
      <c r="Q661" s="539" t="str">
        <f t="shared" si="60"/>
        <v>01/1900</v>
      </c>
      <c r="R661" s="475">
        <f t="shared" si="65"/>
        <v>1</v>
      </c>
      <c r="S661" s="691"/>
      <c r="T661" s="691"/>
      <c r="U661" s="691"/>
      <c r="V661" s="691"/>
      <c r="W661" s="818"/>
      <c r="X661" s="818"/>
      <c r="Y661" s="818"/>
      <c r="Z661" s="818"/>
    </row>
    <row r="662" spans="1:26" ht="15">
      <c r="A662" s="537"/>
      <c r="B662" s="669"/>
      <c r="C662" s="537"/>
      <c r="D662" s="848" t="str">
        <f t="shared" si="63"/>
        <v>Caisse-01/1900</v>
      </c>
      <c r="E662" s="540"/>
      <c r="F662" s="673"/>
      <c r="G662" s="540"/>
      <c r="H662" s="930"/>
      <c r="I662" s="933"/>
      <c r="J662" s="930">
        <f t="shared" si="64"/>
        <v>0</v>
      </c>
      <c r="K662" s="930">
        <f t="shared" si="61"/>
        <v>0</v>
      </c>
      <c r="L662" s="705">
        <f t="shared" si="62"/>
        <v>0</v>
      </c>
      <c r="M662" s="537"/>
      <c r="N662" s="706">
        <f>+IF(A662="",0,IF(A662=Table!$A$5,L662,(IF(A662=Table!$A$3,0,IF(A662=Table!$A$4,L662,0)))))</f>
        <v>0</v>
      </c>
      <c r="O662" s="672"/>
      <c r="P662" s="707">
        <f>-IF(A662=Table!$A$5,I662,0)+IF(A662=Table!$A$5,H662,0)</f>
        <v>0</v>
      </c>
      <c r="Q662" s="539" t="str">
        <f t="shared" si="60"/>
        <v>01/1900</v>
      </c>
      <c r="R662" s="475">
        <f t="shared" si="65"/>
        <v>1</v>
      </c>
      <c r="S662" s="691"/>
      <c r="T662" s="691"/>
      <c r="U662" s="691"/>
      <c r="V662" s="691"/>
      <c r="W662" s="818"/>
      <c r="X662" s="818"/>
      <c r="Y662" s="818"/>
      <c r="Z662" s="818"/>
    </row>
    <row r="663" spans="1:26" ht="15">
      <c r="A663" s="537"/>
      <c r="B663" s="669"/>
      <c r="C663" s="537"/>
      <c r="D663" s="848" t="str">
        <f t="shared" si="63"/>
        <v>Caisse-01/1900</v>
      </c>
      <c r="E663" s="540"/>
      <c r="F663" s="673"/>
      <c r="G663" s="540"/>
      <c r="H663" s="930"/>
      <c r="I663" s="933"/>
      <c r="J663" s="930">
        <f t="shared" si="64"/>
        <v>0</v>
      </c>
      <c r="K663" s="930">
        <f t="shared" si="61"/>
        <v>0</v>
      </c>
      <c r="L663" s="705">
        <f t="shared" si="62"/>
        <v>0</v>
      </c>
      <c r="M663" s="537"/>
      <c r="N663" s="706">
        <f>+IF(A663="",0,IF(A663=Table!$A$5,L663,(IF(A663=Table!$A$3,0,IF(A663=Table!$A$4,L663,0)))))</f>
        <v>0</v>
      </c>
      <c r="O663" s="672"/>
      <c r="P663" s="707">
        <f>-IF(A663=Table!$A$5,I663,0)+IF(A663=Table!$A$5,H663,0)</f>
        <v>0</v>
      </c>
      <c r="Q663" s="539" t="str">
        <f t="shared" si="60"/>
        <v>01/1900</v>
      </c>
      <c r="R663" s="475">
        <f t="shared" si="65"/>
        <v>1</v>
      </c>
      <c r="S663" s="691"/>
      <c r="T663" s="691"/>
      <c r="U663" s="691"/>
      <c r="V663" s="691"/>
      <c r="W663" s="818"/>
      <c r="X663" s="818"/>
      <c r="Y663" s="818"/>
      <c r="Z663" s="818"/>
    </row>
    <row r="664" spans="1:26" ht="15">
      <c r="A664" s="537"/>
      <c r="B664" s="669"/>
      <c r="C664" s="537"/>
      <c r="D664" s="848" t="str">
        <f t="shared" si="63"/>
        <v>Caisse-01/1900</v>
      </c>
      <c r="E664" s="540"/>
      <c r="F664" s="673"/>
      <c r="G664" s="540"/>
      <c r="H664" s="930"/>
      <c r="I664" s="933"/>
      <c r="J664" s="930">
        <f t="shared" si="64"/>
        <v>0</v>
      </c>
      <c r="K664" s="930">
        <f t="shared" si="61"/>
        <v>0</v>
      </c>
      <c r="L664" s="705">
        <f t="shared" si="62"/>
        <v>0</v>
      </c>
      <c r="M664" s="537"/>
      <c r="N664" s="706">
        <f>+IF(A664="",0,IF(A664=Table!$A$5,L664,(IF(A664=Table!$A$3,0,IF(A664=Table!$A$4,L664,0)))))</f>
        <v>0</v>
      </c>
      <c r="O664" s="672"/>
      <c r="P664" s="707">
        <f>-IF(A664=Table!$A$5,I664,0)+IF(A664=Table!$A$5,H664,0)</f>
        <v>0</v>
      </c>
      <c r="Q664" s="539" t="str">
        <f t="shared" si="60"/>
        <v>01/1900</v>
      </c>
      <c r="R664" s="475">
        <f t="shared" si="65"/>
        <v>1</v>
      </c>
      <c r="S664" s="691"/>
      <c r="T664" s="691"/>
      <c r="U664" s="691"/>
      <c r="V664" s="691"/>
      <c r="W664" s="818"/>
      <c r="X664" s="818"/>
      <c r="Y664" s="818"/>
      <c r="Z664" s="818"/>
    </row>
    <row r="665" spans="1:26" ht="15">
      <c r="A665" s="537"/>
      <c r="B665" s="669"/>
      <c r="C665" s="537"/>
      <c r="D665" s="848" t="str">
        <f t="shared" si="63"/>
        <v>Caisse-01/1900</v>
      </c>
      <c r="E665" s="540"/>
      <c r="F665" s="673"/>
      <c r="G665" s="540"/>
      <c r="H665" s="930"/>
      <c r="I665" s="933"/>
      <c r="J665" s="930">
        <f t="shared" si="64"/>
        <v>0</v>
      </c>
      <c r="K665" s="930">
        <f t="shared" si="61"/>
        <v>0</v>
      </c>
      <c r="L665" s="705">
        <f t="shared" si="62"/>
        <v>0</v>
      </c>
      <c r="M665" s="537"/>
      <c r="N665" s="706">
        <f>+IF(A665="",0,IF(A665=Table!$A$5,L665,(IF(A665=Table!$A$3,0,IF(A665=Table!$A$4,L665,0)))))</f>
        <v>0</v>
      </c>
      <c r="O665" s="672"/>
      <c r="P665" s="707">
        <f>-IF(A665=Table!$A$5,I665,0)+IF(A665=Table!$A$5,H665,0)</f>
        <v>0</v>
      </c>
      <c r="Q665" s="539" t="str">
        <f t="shared" si="60"/>
        <v>01/1900</v>
      </c>
      <c r="R665" s="475">
        <f t="shared" si="65"/>
        <v>1</v>
      </c>
      <c r="S665" s="691"/>
      <c r="T665" s="691"/>
      <c r="U665" s="691"/>
      <c r="V665" s="691"/>
      <c r="W665" s="818"/>
      <c r="X665" s="818"/>
      <c r="Y665" s="818"/>
      <c r="Z665" s="818"/>
    </row>
    <row r="666" spans="1:26" ht="15">
      <c r="A666" s="537"/>
      <c r="B666" s="669"/>
      <c r="C666" s="537"/>
      <c r="D666" s="848" t="str">
        <f t="shared" si="63"/>
        <v>Caisse-01/1900</v>
      </c>
      <c r="E666" s="540"/>
      <c r="F666" s="673"/>
      <c r="G666" s="540"/>
      <c r="H666" s="930"/>
      <c r="I666" s="933"/>
      <c r="J666" s="930">
        <f t="shared" si="64"/>
        <v>0</v>
      </c>
      <c r="K666" s="930">
        <f t="shared" si="61"/>
        <v>0</v>
      </c>
      <c r="L666" s="705">
        <f t="shared" si="62"/>
        <v>0</v>
      </c>
      <c r="M666" s="537"/>
      <c r="N666" s="706">
        <f>+IF(A666="",0,IF(A666=Table!$A$5,L666,(IF(A666=Table!$A$3,0,IF(A666=Table!$A$4,L666,0)))))</f>
        <v>0</v>
      </c>
      <c r="O666" s="672"/>
      <c r="P666" s="707">
        <f>-IF(A666=Table!$A$5,I666,0)+IF(A666=Table!$A$5,H666,0)</f>
        <v>0</v>
      </c>
      <c r="Q666" s="539" t="str">
        <f t="shared" si="60"/>
        <v>01/1900</v>
      </c>
      <c r="R666" s="475">
        <f t="shared" si="65"/>
        <v>1</v>
      </c>
      <c r="S666" s="691"/>
      <c r="T666" s="691"/>
      <c r="U666" s="691"/>
      <c r="V666" s="691"/>
      <c r="W666" s="818"/>
      <c r="X666" s="818"/>
      <c r="Y666" s="818"/>
      <c r="Z666" s="818"/>
    </row>
    <row r="667" spans="1:26" ht="15">
      <c r="A667" s="537"/>
      <c r="B667" s="669"/>
      <c r="C667" s="537"/>
      <c r="D667" s="848" t="str">
        <f t="shared" si="63"/>
        <v>Caisse-01/1900</v>
      </c>
      <c r="E667" s="540"/>
      <c r="F667" s="688"/>
      <c r="G667" s="540"/>
      <c r="H667" s="930"/>
      <c r="I667" s="930"/>
      <c r="J667" s="930">
        <f t="shared" si="64"/>
        <v>0</v>
      </c>
      <c r="K667" s="930">
        <f t="shared" si="61"/>
        <v>0</v>
      </c>
      <c r="L667" s="705">
        <f t="shared" si="62"/>
        <v>0</v>
      </c>
      <c r="M667" s="537"/>
      <c r="N667" s="706">
        <f>+IF(A667="",0,IF(A667=Table!$A$5,L667,(IF(A667=Table!$A$3,0,IF(A667=Table!$A$4,L667,0)))))</f>
        <v>0</v>
      </c>
      <c r="O667" s="672"/>
      <c r="P667" s="707">
        <f>-IF(A667=Table!$A$5,I667,0)+IF(A667=Table!$A$5,H667,0)</f>
        <v>0</v>
      </c>
      <c r="Q667" s="539" t="str">
        <f t="shared" si="60"/>
        <v>01/1900</v>
      </c>
      <c r="R667" s="475">
        <f t="shared" si="65"/>
        <v>1</v>
      </c>
      <c r="S667" s="691"/>
      <c r="T667" s="691"/>
      <c r="U667" s="691"/>
      <c r="V667" s="691"/>
      <c r="W667" s="818"/>
      <c r="X667" s="818"/>
      <c r="Y667" s="818"/>
      <c r="Z667" s="818"/>
    </row>
    <row r="668" spans="1:26" ht="15">
      <c r="A668" s="537"/>
      <c r="B668" s="669"/>
      <c r="C668" s="537"/>
      <c r="D668" s="848" t="str">
        <f t="shared" si="63"/>
        <v>Caisse-01/1900</v>
      </c>
      <c r="E668" s="540"/>
      <c r="F668" s="673"/>
      <c r="G668" s="540"/>
      <c r="H668" s="930"/>
      <c r="I668" s="933"/>
      <c r="J668" s="930">
        <f t="shared" si="64"/>
        <v>0</v>
      </c>
      <c r="K668" s="930">
        <f t="shared" si="61"/>
        <v>0</v>
      </c>
      <c r="L668" s="705">
        <f t="shared" si="62"/>
        <v>0</v>
      </c>
      <c r="M668" s="537"/>
      <c r="N668" s="706">
        <f>+IF(A668="",0,IF(A668=Table!$A$5,L668,(IF(A668=Table!$A$3,0,IF(A668=Table!$A$4,L668,0)))))</f>
        <v>0</v>
      </c>
      <c r="O668" s="672"/>
      <c r="P668" s="707">
        <f>-IF(A668=Table!$A$5,I668,0)+IF(A668=Table!$A$5,H668,0)</f>
        <v>0</v>
      </c>
      <c r="Q668" s="539" t="str">
        <f t="shared" si="60"/>
        <v>01/1900</v>
      </c>
      <c r="R668" s="475">
        <f t="shared" si="65"/>
        <v>1</v>
      </c>
      <c r="S668" s="691"/>
      <c r="T668" s="691"/>
      <c r="U668" s="691"/>
      <c r="V668" s="691"/>
      <c r="W668" s="818"/>
      <c r="X668" s="818"/>
      <c r="Y668" s="818"/>
      <c r="Z668" s="818"/>
    </row>
    <row r="669" spans="1:26" ht="15">
      <c r="A669" s="537"/>
      <c r="B669" s="669"/>
      <c r="C669" s="537"/>
      <c r="D669" s="848" t="str">
        <f t="shared" si="63"/>
        <v>Caisse-01/1900</v>
      </c>
      <c r="E669" s="540"/>
      <c r="F669" s="673"/>
      <c r="G669" s="540"/>
      <c r="H669" s="930"/>
      <c r="I669" s="933"/>
      <c r="J669" s="930">
        <f t="shared" si="64"/>
        <v>0</v>
      </c>
      <c r="K669" s="930">
        <f t="shared" si="61"/>
        <v>0</v>
      </c>
      <c r="L669" s="705">
        <f t="shared" si="62"/>
        <v>0</v>
      </c>
      <c r="M669" s="537"/>
      <c r="N669" s="706">
        <f>+IF(A669="",0,IF(A669=Table!$A$5,L669,(IF(A669=Table!$A$3,0,IF(A669=Table!$A$4,L669,0)))))</f>
        <v>0</v>
      </c>
      <c r="O669" s="672"/>
      <c r="P669" s="707">
        <f>-IF(A669=Table!$A$5,I669,0)+IF(A669=Table!$A$5,H669,0)</f>
        <v>0</v>
      </c>
      <c r="Q669" s="539" t="str">
        <f t="shared" si="60"/>
        <v>01/1900</v>
      </c>
      <c r="R669" s="475">
        <f t="shared" si="65"/>
        <v>1</v>
      </c>
      <c r="S669" s="691"/>
      <c r="T669" s="691"/>
      <c r="U669" s="691"/>
      <c r="V669" s="691"/>
      <c r="W669" s="818"/>
      <c r="X669" s="818"/>
      <c r="Y669" s="818"/>
      <c r="Z669" s="818"/>
    </row>
    <row r="670" spans="1:26" ht="15">
      <c r="A670" s="537"/>
      <c r="B670" s="669"/>
      <c r="C670" s="537"/>
      <c r="D670" s="848" t="str">
        <f t="shared" si="63"/>
        <v>Caisse-01/1900</v>
      </c>
      <c r="E670" s="540"/>
      <c r="F670" s="673"/>
      <c r="G670" s="540"/>
      <c r="H670" s="930"/>
      <c r="I670" s="933"/>
      <c r="J670" s="930">
        <f t="shared" si="64"/>
        <v>0</v>
      </c>
      <c r="K670" s="930">
        <f t="shared" si="61"/>
        <v>0</v>
      </c>
      <c r="L670" s="705">
        <f t="shared" si="62"/>
        <v>0</v>
      </c>
      <c r="M670" s="537"/>
      <c r="N670" s="706">
        <f>+IF(A670="",0,IF(A670=Table!$A$5,L670,(IF(A670=Table!$A$3,0,IF(A670=Table!$A$4,L670,0)))))</f>
        <v>0</v>
      </c>
      <c r="O670" s="672"/>
      <c r="P670" s="707">
        <f>-IF(A670=Table!$A$5,I670,0)+IF(A670=Table!$A$5,H670,0)</f>
        <v>0</v>
      </c>
      <c r="Q670" s="539" t="str">
        <f t="shared" si="60"/>
        <v>01/1900</v>
      </c>
      <c r="R670" s="475">
        <f t="shared" si="65"/>
        <v>1</v>
      </c>
      <c r="S670" s="691"/>
      <c r="T670" s="691"/>
      <c r="U670" s="691"/>
      <c r="V670" s="691"/>
      <c r="W670" s="818"/>
      <c r="X670" s="818"/>
      <c r="Y670" s="818"/>
      <c r="Z670" s="818"/>
    </row>
    <row r="671" spans="1:26" ht="15">
      <c r="A671" s="537"/>
      <c r="B671" s="669"/>
      <c r="C671" s="537"/>
      <c r="D671" s="848" t="str">
        <f t="shared" si="63"/>
        <v>Caisse-01/1900</v>
      </c>
      <c r="E671" s="540"/>
      <c r="F671" s="673"/>
      <c r="G671" s="540"/>
      <c r="H671" s="930"/>
      <c r="I671" s="933"/>
      <c r="J671" s="930">
        <f t="shared" si="64"/>
        <v>0</v>
      </c>
      <c r="K671" s="930">
        <f t="shared" si="61"/>
        <v>0</v>
      </c>
      <c r="L671" s="705">
        <f t="shared" si="62"/>
        <v>0</v>
      </c>
      <c r="M671" s="537"/>
      <c r="N671" s="706">
        <f>+IF(A671="",0,IF(A671=Table!$A$5,L671,(IF(A671=Table!$A$3,0,IF(A671=Table!$A$4,L671,0)))))</f>
        <v>0</v>
      </c>
      <c r="O671" s="672"/>
      <c r="P671" s="707">
        <f>-IF(A671=Table!$A$5,I671,0)+IF(A671=Table!$A$5,H671,0)</f>
        <v>0</v>
      </c>
      <c r="Q671" s="539" t="str">
        <f t="shared" si="60"/>
        <v>01/1900</v>
      </c>
      <c r="R671" s="475">
        <f t="shared" si="65"/>
        <v>1</v>
      </c>
      <c r="S671" s="691"/>
      <c r="T671" s="691"/>
      <c r="U671" s="691"/>
      <c r="V671" s="691"/>
      <c r="W671" s="818"/>
      <c r="X671" s="818"/>
      <c r="Y671" s="818"/>
      <c r="Z671" s="818"/>
    </row>
    <row r="672" spans="1:26" ht="15">
      <c r="A672" s="537"/>
      <c r="B672" s="669"/>
      <c r="C672" s="537"/>
      <c r="D672" s="848" t="str">
        <f t="shared" si="63"/>
        <v>Caisse-01/1900</v>
      </c>
      <c r="E672" s="540"/>
      <c r="F672" s="673"/>
      <c r="G672" s="540"/>
      <c r="H672" s="930"/>
      <c r="I672" s="933"/>
      <c r="J672" s="930">
        <f t="shared" si="64"/>
        <v>0</v>
      </c>
      <c r="K672" s="930">
        <f t="shared" si="61"/>
        <v>0</v>
      </c>
      <c r="L672" s="705">
        <f t="shared" si="62"/>
        <v>0</v>
      </c>
      <c r="M672" s="537"/>
      <c r="N672" s="706">
        <f>+IF(A672="",0,IF(A672=Table!$A$5,L672,(IF(A672=Table!$A$3,0,IF(A672=Table!$A$4,L672,0)))))</f>
        <v>0</v>
      </c>
      <c r="O672" s="672"/>
      <c r="P672" s="707">
        <f>-IF(A672=Table!$A$5,I672,0)+IF(A672=Table!$A$5,H672,0)</f>
        <v>0</v>
      </c>
      <c r="Q672" s="539" t="str">
        <f t="shared" si="60"/>
        <v>01/1900</v>
      </c>
      <c r="R672" s="475">
        <f t="shared" si="65"/>
        <v>1</v>
      </c>
      <c r="S672" s="691"/>
      <c r="T672" s="691"/>
      <c r="U672" s="691"/>
      <c r="V672" s="691"/>
      <c r="W672" s="818"/>
      <c r="X672" s="818"/>
      <c r="Y672" s="818"/>
      <c r="Z672" s="818"/>
    </row>
    <row r="673" spans="1:26" ht="15">
      <c r="A673" s="537"/>
      <c r="B673" s="669"/>
      <c r="C673" s="537"/>
      <c r="D673" s="848" t="str">
        <f t="shared" si="63"/>
        <v>Caisse-01/1900</v>
      </c>
      <c r="E673" s="540"/>
      <c r="F673" s="673"/>
      <c r="G673" s="540"/>
      <c r="H673" s="930"/>
      <c r="I673" s="933"/>
      <c r="J673" s="930">
        <f t="shared" si="64"/>
        <v>0</v>
      </c>
      <c r="K673" s="930">
        <f t="shared" si="61"/>
        <v>0</v>
      </c>
      <c r="L673" s="705">
        <f t="shared" si="62"/>
        <v>0</v>
      </c>
      <c r="M673" s="537"/>
      <c r="N673" s="706">
        <f>+IF(A673="",0,IF(A673=Table!$A$5,L673,(IF(A673=Table!$A$3,0,IF(A673=Table!$A$4,L673,0)))))</f>
        <v>0</v>
      </c>
      <c r="O673" s="672"/>
      <c r="P673" s="707">
        <f>-IF(A673=Table!$A$5,I673,0)+IF(A673=Table!$A$5,H673,0)</f>
        <v>0</v>
      </c>
      <c r="Q673" s="539" t="str">
        <f t="shared" si="60"/>
        <v>01/1900</v>
      </c>
      <c r="R673" s="475">
        <f t="shared" si="65"/>
        <v>1</v>
      </c>
      <c r="S673" s="691"/>
      <c r="T673" s="691"/>
      <c r="U673" s="691"/>
      <c r="V673" s="691"/>
      <c r="W673" s="818"/>
      <c r="X673" s="818"/>
      <c r="Y673" s="818"/>
      <c r="Z673" s="818"/>
    </row>
    <row r="674" spans="1:26" ht="15">
      <c r="A674" s="537"/>
      <c r="B674" s="669"/>
      <c r="C674" s="537"/>
      <c r="D674" s="848" t="str">
        <f t="shared" si="63"/>
        <v>Caisse-01/1900</v>
      </c>
      <c r="E674" s="540"/>
      <c r="F674" s="673"/>
      <c r="G674" s="540"/>
      <c r="H674" s="930"/>
      <c r="I674" s="933"/>
      <c r="J674" s="930">
        <f t="shared" si="64"/>
        <v>0</v>
      </c>
      <c r="K674" s="930">
        <f t="shared" si="61"/>
        <v>0</v>
      </c>
      <c r="L674" s="705">
        <f t="shared" si="62"/>
        <v>0</v>
      </c>
      <c r="M674" s="537"/>
      <c r="N674" s="706">
        <f>+IF(A674="",0,IF(A674=Table!$A$5,L674,(IF(A674=Table!$A$3,0,IF(A674=Table!$A$4,L674,0)))))</f>
        <v>0</v>
      </c>
      <c r="O674" s="672"/>
      <c r="P674" s="707">
        <f>-IF(A674=Table!$A$5,I674,0)+IF(A674=Table!$A$5,H674,0)</f>
        <v>0</v>
      </c>
      <c r="Q674" s="539" t="str">
        <f t="shared" si="60"/>
        <v>01/1900</v>
      </c>
      <c r="R674" s="475">
        <f t="shared" si="65"/>
        <v>1</v>
      </c>
      <c r="S674" s="691"/>
      <c r="T674" s="691"/>
      <c r="U674" s="691"/>
      <c r="V674" s="691"/>
      <c r="W674" s="818"/>
      <c r="X674" s="818"/>
      <c r="Y674" s="818"/>
      <c r="Z674" s="818"/>
    </row>
    <row r="675" spans="1:26" ht="15">
      <c r="A675" s="537"/>
      <c r="B675" s="669"/>
      <c r="C675" s="537"/>
      <c r="D675" s="848" t="str">
        <f t="shared" si="63"/>
        <v>Caisse-01/1900</v>
      </c>
      <c r="E675" s="540"/>
      <c r="F675" s="673"/>
      <c r="G675" s="540"/>
      <c r="H675" s="930"/>
      <c r="I675" s="933"/>
      <c r="J675" s="930">
        <f t="shared" si="64"/>
        <v>0</v>
      </c>
      <c r="K675" s="930">
        <f t="shared" si="61"/>
        <v>0</v>
      </c>
      <c r="L675" s="705">
        <f t="shared" si="62"/>
        <v>0</v>
      </c>
      <c r="M675" s="537"/>
      <c r="N675" s="706">
        <f>+IF(A675="",0,IF(A675=Table!$A$5,L675,(IF(A675=Table!$A$3,0,IF(A675=Table!$A$4,L675,0)))))</f>
        <v>0</v>
      </c>
      <c r="O675" s="672"/>
      <c r="P675" s="707">
        <f>-IF(A675=Table!$A$5,I675,0)+IF(A675=Table!$A$5,H675,0)</f>
        <v>0</v>
      </c>
      <c r="Q675" s="539" t="str">
        <f t="shared" si="60"/>
        <v>01/1900</v>
      </c>
      <c r="R675" s="475">
        <f t="shared" si="65"/>
        <v>1</v>
      </c>
      <c r="S675" s="691"/>
      <c r="T675" s="691"/>
      <c r="U675" s="691"/>
      <c r="V675" s="691"/>
      <c r="W675" s="818"/>
      <c r="X675" s="818"/>
      <c r="Y675" s="818"/>
      <c r="Z675" s="818"/>
    </row>
    <row r="676" spans="1:26" ht="15">
      <c r="A676" s="537"/>
      <c r="B676" s="669"/>
      <c r="C676" s="537"/>
      <c r="D676" s="848" t="str">
        <f t="shared" si="63"/>
        <v>Caisse-01/1900</v>
      </c>
      <c r="E676" s="540"/>
      <c r="F676" s="673"/>
      <c r="G676" s="540"/>
      <c r="H676" s="930"/>
      <c r="I676" s="933"/>
      <c r="J676" s="930">
        <f t="shared" si="64"/>
        <v>0</v>
      </c>
      <c r="K676" s="930">
        <f t="shared" si="61"/>
        <v>0</v>
      </c>
      <c r="L676" s="705">
        <f t="shared" si="62"/>
        <v>0</v>
      </c>
      <c r="M676" s="537"/>
      <c r="N676" s="706">
        <f>+IF(A676="",0,IF(A676=Table!$A$5,L676,(IF(A676=Table!$A$3,0,IF(A676=Table!$A$4,L676,0)))))</f>
        <v>0</v>
      </c>
      <c r="O676" s="672"/>
      <c r="P676" s="707">
        <f>-IF(A676=Table!$A$5,I676,0)+IF(A676=Table!$A$5,H676,0)</f>
        <v>0</v>
      </c>
      <c r="Q676" s="539" t="str">
        <f t="shared" si="60"/>
        <v>01/1900</v>
      </c>
      <c r="R676" s="475">
        <f t="shared" si="65"/>
        <v>1</v>
      </c>
      <c r="S676" s="691"/>
      <c r="T676" s="691"/>
      <c r="U676" s="691"/>
      <c r="V676" s="691"/>
      <c r="W676" s="818"/>
      <c r="X676" s="818"/>
      <c r="Y676" s="818"/>
      <c r="Z676" s="818"/>
    </row>
    <row r="677" spans="1:26" ht="15">
      <c r="A677" s="537"/>
      <c r="B677" s="669"/>
      <c r="C677" s="537"/>
      <c r="D677" s="848" t="str">
        <f t="shared" si="63"/>
        <v>Caisse-01/1900</v>
      </c>
      <c r="E677" s="687"/>
      <c r="F677" s="673"/>
      <c r="G677" s="540"/>
      <c r="H677" s="930"/>
      <c r="I677" s="933"/>
      <c r="J677" s="930">
        <f t="shared" si="64"/>
        <v>0</v>
      </c>
      <c r="K677" s="930">
        <f t="shared" si="61"/>
        <v>0</v>
      </c>
      <c r="L677" s="705">
        <f t="shared" si="62"/>
        <v>0</v>
      </c>
      <c r="M677" s="537"/>
      <c r="N677" s="706">
        <f>+IF(A677="",0,IF(A677=Table!$A$5,L677,(IF(A677=Table!$A$3,0,IF(A677=Table!$A$4,L677,0)))))</f>
        <v>0</v>
      </c>
      <c r="O677" s="672"/>
      <c r="P677" s="707">
        <f>-IF(A677=Table!$A$5,I677,0)+IF(A677=Table!$A$5,H677,0)</f>
        <v>0</v>
      </c>
      <c r="Q677" s="539" t="str">
        <f t="shared" si="60"/>
        <v>01/1900</v>
      </c>
      <c r="R677" s="475">
        <f t="shared" si="65"/>
        <v>1</v>
      </c>
      <c r="S677" s="691"/>
      <c r="T677" s="691"/>
      <c r="U677" s="691"/>
      <c r="V677" s="691"/>
      <c r="W677" s="818"/>
      <c r="X677" s="818"/>
      <c r="Y677" s="818"/>
      <c r="Z677" s="818"/>
    </row>
    <row r="678" spans="1:26" ht="15">
      <c r="A678" s="537"/>
      <c r="B678" s="669"/>
      <c r="C678" s="537"/>
      <c r="D678" s="848" t="str">
        <f t="shared" si="63"/>
        <v>Caisse-01/1900</v>
      </c>
      <c r="E678" s="687"/>
      <c r="F678" s="673"/>
      <c r="G678" s="540"/>
      <c r="H678" s="930"/>
      <c r="I678" s="933"/>
      <c r="J678" s="930">
        <f t="shared" si="64"/>
        <v>0</v>
      </c>
      <c r="K678" s="930">
        <f t="shared" si="61"/>
        <v>0</v>
      </c>
      <c r="L678" s="705">
        <f t="shared" si="62"/>
        <v>0</v>
      </c>
      <c r="M678" s="537"/>
      <c r="N678" s="706">
        <f>+IF(A678="",0,IF(A678=Table!$A$5,L678,(IF(A678=Table!$A$3,0,IF(A678=Table!$A$4,L678,0)))))</f>
        <v>0</v>
      </c>
      <c r="O678" s="672"/>
      <c r="P678" s="707">
        <f>-IF(A678=Table!$A$5,I678,0)+IF(A678=Table!$A$5,H678,0)</f>
        <v>0</v>
      </c>
      <c r="Q678" s="539" t="str">
        <f t="shared" si="60"/>
        <v>01/1900</v>
      </c>
      <c r="R678" s="475">
        <f t="shared" si="65"/>
        <v>1</v>
      </c>
      <c r="S678" s="691"/>
      <c r="T678" s="691"/>
      <c r="U678" s="691"/>
      <c r="V678" s="691"/>
      <c r="W678" s="818"/>
      <c r="X678" s="818"/>
      <c r="Y678" s="818"/>
      <c r="Z678" s="818"/>
    </row>
    <row r="679" spans="1:26" ht="15">
      <c r="A679" s="537"/>
      <c r="B679" s="669"/>
      <c r="C679" s="537"/>
      <c r="D679" s="848" t="str">
        <f t="shared" si="63"/>
        <v>Caisse-01/1900</v>
      </c>
      <c r="E679" s="687"/>
      <c r="F679" s="673"/>
      <c r="G679" s="540"/>
      <c r="H679" s="930"/>
      <c r="I679" s="933"/>
      <c r="J679" s="930">
        <f t="shared" si="64"/>
        <v>0</v>
      </c>
      <c r="K679" s="930">
        <f t="shared" si="61"/>
        <v>0</v>
      </c>
      <c r="L679" s="705">
        <f t="shared" si="62"/>
        <v>0</v>
      </c>
      <c r="M679" s="537"/>
      <c r="N679" s="706">
        <f>+IF(A679="",0,IF(A679=Table!$A$5,L679,(IF(A679=Table!$A$3,0,IF(A679=Table!$A$4,L679,0)))))</f>
        <v>0</v>
      </c>
      <c r="O679" s="672"/>
      <c r="P679" s="707">
        <f>-IF(A679=Table!$A$5,I679,0)+IF(A679=Table!$A$5,H679,0)</f>
        <v>0</v>
      </c>
      <c r="Q679" s="539" t="str">
        <f t="shared" si="60"/>
        <v>01/1900</v>
      </c>
      <c r="R679" s="475">
        <f t="shared" si="65"/>
        <v>1</v>
      </c>
      <c r="S679" s="691"/>
      <c r="T679" s="691"/>
      <c r="U679" s="691"/>
      <c r="V679" s="691"/>
      <c r="W679" s="818"/>
      <c r="X679" s="818"/>
      <c r="Y679" s="818"/>
      <c r="Z679" s="818"/>
    </row>
    <row r="680" spans="1:26" ht="15">
      <c r="A680" s="537"/>
      <c r="B680" s="669"/>
      <c r="C680" s="537"/>
      <c r="D680" s="848" t="str">
        <f t="shared" si="63"/>
        <v>Caisse-01/1900</v>
      </c>
      <c r="E680" s="687"/>
      <c r="F680" s="673"/>
      <c r="G680" s="540"/>
      <c r="H680" s="930"/>
      <c r="I680" s="933"/>
      <c r="J680" s="930">
        <f t="shared" si="64"/>
        <v>0</v>
      </c>
      <c r="K680" s="930">
        <f t="shared" si="61"/>
        <v>0</v>
      </c>
      <c r="L680" s="705">
        <f t="shared" si="62"/>
        <v>0</v>
      </c>
      <c r="M680" s="537"/>
      <c r="N680" s="706">
        <f>+IF(A680="",0,IF(A680=Table!$A$5,L680,(IF(A680=Table!$A$3,0,IF(A680=Table!$A$4,L680,0)))))</f>
        <v>0</v>
      </c>
      <c r="O680" s="672"/>
      <c r="P680" s="707">
        <f>-IF(A680=Table!$A$5,I680,0)+IF(A680=Table!$A$5,H680,0)</f>
        <v>0</v>
      </c>
      <c r="Q680" s="539" t="str">
        <f t="shared" si="60"/>
        <v>01/1900</v>
      </c>
      <c r="R680" s="475">
        <f t="shared" si="65"/>
        <v>1</v>
      </c>
      <c r="S680" s="691"/>
      <c r="T680" s="691"/>
      <c r="U680" s="691"/>
      <c r="V680" s="691"/>
      <c r="W680" s="818"/>
      <c r="X680" s="818"/>
      <c r="Y680" s="818"/>
      <c r="Z680" s="818"/>
    </row>
    <row r="681" spans="1:26" ht="15">
      <c r="A681" s="537"/>
      <c r="B681" s="669"/>
      <c r="C681" s="537"/>
      <c r="D681" s="848" t="str">
        <f t="shared" si="63"/>
        <v>Caisse-01/1900</v>
      </c>
      <c r="E681" s="679"/>
      <c r="F681" s="677"/>
      <c r="G681" s="540"/>
      <c r="H681" s="932"/>
      <c r="I681" s="930"/>
      <c r="J681" s="930">
        <f t="shared" si="64"/>
        <v>0</v>
      </c>
      <c r="K681" s="930">
        <f t="shared" si="61"/>
        <v>0</v>
      </c>
      <c r="L681" s="705">
        <f t="shared" si="62"/>
        <v>0</v>
      </c>
      <c r="M681" s="537"/>
      <c r="N681" s="706">
        <f>+IF(A681="",0,IF(A681=Table!$A$5,L681,(IF(A681=Table!$A$3,0,IF(A681=Table!$A$4,L681,0)))))</f>
        <v>0</v>
      </c>
      <c r="O681" s="672"/>
      <c r="P681" s="707">
        <f>-IF(A681=Table!$A$5,I681,0)+IF(A681=Table!$A$5,H681,0)</f>
        <v>0</v>
      </c>
      <c r="Q681" s="539" t="str">
        <f t="shared" si="60"/>
        <v>01/1900</v>
      </c>
      <c r="R681" s="475">
        <v>4</v>
      </c>
      <c r="S681" s="691"/>
      <c r="T681" s="691"/>
      <c r="U681" s="691"/>
      <c r="V681" s="691"/>
      <c r="W681" s="818"/>
      <c r="X681" s="818"/>
      <c r="Y681" s="818"/>
      <c r="Z681" s="818"/>
    </row>
    <row r="682" spans="1:26" ht="15">
      <c r="A682" s="537"/>
      <c r="B682" s="669"/>
      <c r="C682" s="537"/>
      <c r="D682" s="848" t="str">
        <f t="shared" si="63"/>
        <v>Caisse-01/1900</v>
      </c>
      <c r="E682" s="540"/>
      <c r="F682" s="688"/>
      <c r="G682" s="540"/>
      <c r="H682" s="930"/>
      <c r="I682" s="930"/>
      <c r="J682" s="930">
        <f t="shared" si="64"/>
        <v>0</v>
      </c>
      <c r="K682" s="930">
        <f t="shared" si="61"/>
        <v>0</v>
      </c>
      <c r="L682" s="705">
        <f t="shared" si="62"/>
        <v>0</v>
      </c>
      <c r="M682" s="537"/>
      <c r="N682" s="706">
        <f>+IF(A682="",0,IF(A682=Table!$A$5,L682,(IF(A682=Table!$A$3,0,IF(A682=Table!$A$4,L682,0)))))</f>
        <v>0</v>
      </c>
      <c r="O682" s="672"/>
      <c r="P682" s="707">
        <f>-IF(A682=Table!$A$5,I682,0)+IF(A682=Table!$A$5,H682,0)</f>
        <v>0</v>
      </c>
      <c r="Q682" s="539" t="str">
        <f t="shared" si="60"/>
        <v>01/1900</v>
      </c>
      <c r="R682" s="475">
        <f t="shared" si="65"/>
        <v>1</v>
      </c>
      <c r="S682" s="691"/>
      <c r="T682" s="691"/>
      <c r="U682" s="691"/>
      <c r="V682" s="691"/>
      <c r="W682" s="818"/>
      <c r="X682" s="818"/>
      <c r="Y682" s="818"/>
      <c r="Z682" s="818"/>
    </row>
    <row r="683" spans="1:26" ht="15">
      <c r="A683" s="537"/>
      <c r="B683" s="669"/>
      <c r="C683" s="537"/>
      <c r="D683" s="848" t="str">
        <f t="shared" si="63"/>
        <v>Caisse-01/1900</v>
      </c>
      <c r="E683" s="540"/>
      <c r="F683" s="688"/>
      <c r="G683" s="540"/>
      <c r="H683" s="930"/>
      <c r="I683" s="930"/>
      <c r="J683" s="930">
        <f t="shared" si="64"/>
        <v>0</v>
      </c>
      <c r="K683" s="930">
        <f t="shared" si="61"/>
        <v>0</v>
      </c>
      <c r="L683" s="705">
        <f t="shared" si="62"/>
        <v>0</v>
      </c>
      <c r="M683" s="537"/>
      <c r="N683" s="706">
        <f>+IF(A683="",0,IF(A683=Table!$A$5,L683,(IF(A683=Table!$A$3,0,IF(A683=Table!$A$4,L683,0)))))</f>
        <v>0</v>
      </c>
      <c r="O683" s="672"/>
      <c r="P683" s="707">
        <f>-IF(A683=Table!$A$5,I683,0)+IF(A683=Table!$A$5,H683,0)</f>
        <v>0</v>
      </c>
      <c r="Q683" s="539" t="str">
        <f t="shared" si="60"/>
        <v>01/1900</v>
      </c>
      <c r="R683" s="475">
        <f t="shared" si="65"/>
        <v>1</v>
      </c>
      <c r="S683" s="691"/>
      <c r="T683" s="691"/>
      <c r="U683" s="691"/>
      <c r="V683" s="691"/>
      <c r="W683" s="818"/>
      <c r="X683" s="818"/>
      <c r="Y683" s="818"/>
      <c r="Z683" s="818"/>
    </row>
    <row r="684" spans="1:26" ht="15">
      <c r="A684" s="537"/>
      <c r="B684" s="669"/>
      <c r="C684" s="537"/>
      <c r="D684" s="848" t="str">
        <f t="shared" si="63"/>
        <v>Caisse-01/1900</v>
      </c>
      <c r="E684" s="540"/>
      <c r="F684" s="680"/>
      <c r="G684" s="540"/>
      <c r="H684" s="930"/>
      <c r="I684" s="933"/>
      <c r="J684" s="930">
        <f t="shared" si="64"/>
        <v>0</v>
      </c>
      <c r="K684" s="930">
        <f t="shared" si="61"/>
        <v>0</v>
      </c>
      <c r="L684" s="705">
        <f t="shared" si="62"/>
        <v>0</v>
      </c>
      <c r="M684" s="537"/>
      <c r="N684" s="706">
        <f>+IF(A684="",0,IF(A684=Table!$A$5,L684,(IF(A684=Table!$A$3,0,IF(A684=Table!$A$4,L684,0)))))</f>
        <v>0</v>
      </c>
      <c r="O684" s="672"/>
      <c r="P684" s="707">
        <f>-IF(A684=Table!$A$5,I684,0)+IF(A684=Table!$A$5,H684,0)</f>
        <v>0</v>
      </c>
      <c r="Q684" s="539" t="str">
        <f t="shared" si="60"/>
        <v>01/1900</v>
      </c>
      <c r="R684" s="475">
        <f t="shared" si="65"/>
        <v>1</v>
      </c>
      <c r="S684" s="691"/>
      <c r="T684" s="691"/>
      <c r="U684" s="691"/>
      <c r="V684" s="691"/>
      <c r="W684" s="818"/>
      <c r="X684" s="818"/>
      <c r="Y684" s="818"/>
      <c r="Z684" s="818"/>
    </row>
    <row r="685" spans="1:26" ht="15">
      <c r="A685" s="537"/>
      <c r="B685" s="669"/>
      <c r="C685" s="537"/>
      <c r="D685" s="848" t="str">
        <f t="shared" si="63"/>
        <v>Caisse-01/1900</v>
      </c>
      <c r="E685" s="540"/>
      <c r="F685" s="673"/>
      <c r="G685" s="540"/>
      <c r="H685" s="930"/>
      <c r="I685" s="933"/>
      <c r="J685" s="930">
        <f t="shared" si="64"/>
        <v>0</v>
      </c>
      <c r="K685" s="930">
        <f t="shared" si="61"/>
        <v>0</v>
      </c>
      <c r="L685" s="705">
        <f t="shared" si="62"/>
        <v>0</v>
      </c>
      <c r="M685" s="537"/>
      <c r="N685" s="706">
        <f>+IF(A685="",0,IF(A685=Table!$A$5,L685,(IF(A685=Table!$A$3,0,IF(A685=Table!$A$4,L685,0)))))</f>
        <v>0</v>
      </c>
      <c r="O685" s="672"/>
      <c r="P685" s="707">
        <f>-IF(A685=Table!$A$5,I685,0)+IF(A685=Table!$A$5,H685,0)</f>
        <v>0</v>
      </c>
      <c r="Q685" s="539" t="str">
        <f t="shared" si="60"/>
        <v>01/1900</v>
      </c>
      <c r="R685" s="475">
        <f t="shared" si="65"/>
        <v>1</v>
      </c>
      <c r="S685" s="691"/>
      <c r="T685" s="691"/>
      <c r="U685" s="691"/>
      <c r="V685" s="691"/>
      <c r="W685" s="818"/>
      <c r="X685" s="818"/>
      <c r="Y685" s="818"/>
      <c r="Z685" s="818"/>
    </row>
    <row r="686" spans="1:26" ht="15">
      <c r="A686" s="537"/>
      <c r="B686" s="669"/>
      <c r="C686" s="537"/>
      <c r="D686" s="848" t="str">
        <f t="shared" si="63"/>
        <v>Caisse-01/1900</v>
      </c>
      <c r="E686" s="540"/>
      <c r="F686" s="673"/>
      <c r="G686" s="540"/>
      <c r="H686" s="930"/>
      <c r="I686" s="933"/>
      <c r="J686" s="930">
        <f t="shared" si="64"/>
        <v>0</v>
      </c>
      <c r="K686" s="930">
        <f t="shared" si="61"/>
        <v>0</v>
      </c>
      <c r="L686" s="705">
        <f t="shared" si="62"/>
        <v>0</v>
      </c>
      <c r="M686" s="537"/>
      <c r="N686" s="706">
        <f>+IF(A686="",0,IF(A686=Table!$A$5,L686,(IF(A686=Table!$A$3,0,IF(A686=Table!$A$4,L686,0)))))</f>
        <v>0</v>
      </c>
      <c r="O686" s="672"/>
      <c r="P686" s="707">
        <f>-IF(A686=Table!$A$5,I686,0)+IF(A686=Table!$A$5,H686,0)</f>
        <v>0</v>
      </c>
      <c r="Q686" s="539" t="str">
        <f t="shared" si="60"/>
        <v>01/1900</v>
      </c>
      <c r="R686" s="475">
        <f t="shared" si="65"/>
        <v>1</v>
      </c>
      <c r="S686" s="691"/>
      <c r="T686" s="691"/>
      <c r="U686" s="691"/>
      <c r="V686" s="691"/>
      <c r="W686" s="818"/>
      <c r="X686" s="818"/>
      <c r="Y686" s="818"/>
      <c r="Z686" s="818"/>
    </row>
    <row r="687" spans="1:26" ht="15">
      <c r="A687" s="537"/>
      <c r="B687" s="669"/>
      <c r="C687" s="537"/>
      <c r="D687" s="848" t="str">
        <f t="shared" si="63"/>
        <v>Caisse-01/1900</v>
      </c>
      <c r="E687" s="540"/>
      <c r="F687" s="673"/>
      <c r="G687" s="540"/>
      <c r="H687" s="930"/>
      <c r="I687" s="933"/>
      <c r="J687" s="930">
        <f t="shared" si="64"/>
        <v>0</v>
      </c>
      <c r="K687" s="930">
        <f t="shared" si="61"/>
        <v>0</v>
      </c>
      <c r="L687" s="705">
        <f t="shared" si="62"/>
        <v>0</v>
      </c>
      <c r="M687" s="537"/>
      <c r="N687" s="706">
        <f>+IF(A687="",0,IF(A687=Table!$A$5,L687,(IF(A687=Table!$A$3,0,IF(A687=Table!$A$4,L687,0)))))</f>
        <v>0</v>
      </c>
      <c r="O687" s="672"/>
      <c r="P687" s="707">
        <f>-IF(A687=Table!$A$5,I687,0)+IF(A687=Table!$A$5,H687,0)</f>
        <v>0</v>
      </c>
      <c r="Q687" s="539" t="str">
        <f t="shared" si="60"/>
        <v>01/1900</v>
      </c>
      <c r="R687" s="475">
        <f t="shared" si="65"/>
        <v>1</v>
      </c>
      <c r="S687" s="691"/>
      <c r="T687" s="691"/>
      <c r="U687" s="691"/>
      <c r="V687" s="691"/>
      <c r="W687" s="818"/>
      <c r="X687" s="818"/>
      <c r="Y687" s="818"/>
      <c r="Z687" s="818"/>
    </row>
    <row r="688" spans="1:26" ht="15">
      <c r="A688" s="537"/>
      <c r="B688" s="669"/>
      <c r="C688" s="537"/>
      <c r="D688" s="848" t="str">
        <f t="shared" si="63"/>
        <v>Caisse-01/1900</v>
      </c>
      <c r="E688" s="540"/>
      <c r="F688" s="673"/>
      <c r="G688" s="540"/>
      <c r="H688" s="930"/>
      <c r="I688" s="933"/>
      <c r="J688" s="930">
        <f t="shared" si="64"/>
        <v>0</v>
      </c>
      <c r="K688" s="930">
        <f t="shared" si="61"/>
        <v>0</v>
      </c>
      <c r="L688" s="705">
        <f t="shared" si="62"/>
        <v>0</v>
      </c>
      <c r="M688" s="537"/>
      <c r="N688" s="706">
        <f>+IF(A688="",0,IF(A688=Table!$A$5,L688,(IF(A688=Table!$A$3,0,IF(A688=Table!$A$4,L688,0)))))</f>
        <v>0</v>
      </c>
      <c r="O688" s="672"/>
      <c r="P688" s="707">
        <f>-IF(A688=Table!$A$5,I688,0)+IF(A688=Table!$A$5,H688,0)</f>
        <v>0</v>
      </c>
      <c r="Q688" s="539" t="str">
        <f t="shared" si="60"/>
        <v>01/1900</v>
      </c>
      <c r="R688" s="475">
        <f t="shared" si="65"/>
        <v>1</v>
      </c>
      <c r="S688" s="691"/>
      <c r="T688" s="691"/>
      <c r="U688" s="691"/>
      <c r="V688" s="691"/>
      <c r="W688" s="818"/>
      <c r="X688" s="818"/>
      <c r="Y688" s="818"/>
      <c r="Z688" s="818"/>
    </row>
    <row r="689" spans="1:26" ht="15">
      <c r="A689" s="537"/>
      <c r="B689" s="669"/>
      <c r="C689" s="537"/>
      <c r="D689" s="848" t="str">
        <f t="shared" si="63"/>
        <v>Caisse-01/1900</v>
      </c>
      <c r="E689" s="540"/>
      <c r="F689" s="673"/>
      <c r="G689" s="540"/>
      <c r="H689" s="930"/>
      <c r="I689" s="933"/>
      <c r="J689" s="930">
        <f t="shared" si="64"/>
        <v>0</v>
      </c>
      <c r="K689" s="930">
        <f t="shared" si="61"/>
        <v>0</v>
      </c>
      <c r="L689" s="705">
        <f t="shared" si="62"/>
        <v>0</v>
      </c>
      <c r="M689" s="537"/>
      <c r="N689" s="706">
        <f>+IF(A689="",0,IF(A689=Table!$A$5,L689,(IF(A689=Table!$A$3,0,IF(A689=Table!$A$4,L689,0)))))</f>
        <v>0</v>
      </c>
      <c r="O689" s="672"/>
      <c r="P689" s="707">
        <f>-IF(A689=Table!$A$5,I689,0)+IF(A689=Table!$A$5,H689,0)</f>
        <v>0</v>
      </c>
      <c r="Q689" s="539" t="str">
        <f t="shared" si="60"/>
        <v>01/1900</v>
      </c>
      <c r="R689" s="475">
        <f t="shared" si="65"/>
        <v>1</v>
      </c>
      <c r="S689" s="691"/>
      <c r="T689" s="691"/>
      <c r="U689" s="691"/>
      <c r="V689" s="691"/>
      <c r="W689" s="818"/>
      <c r="X689" s="818"/>
      <c r="Y689" s="818"/>
      <c r="Z689" s="818"/>
    </row>
    <row r="690" spans="1:26" ht="15">
      <c r="A690" s="537"/>
      <c r="B690" s="669"/>
      <c r="C690" s="537"/>
      <c r="D690" s="848" t="str">
        <f t="shared" si="63"/>
        <v>Caisse-01/1900</v>
      </c>
      <c r="E690" s="687"/>
      <c r="F690" s="690"/>
      <c r="G690" s="540"/>
      <c r="H690" s="930"/>
      <c r="I690" s="963"/>
      <c r="J690" s="930">
        <f t="shared" si="64"/>
        <v>0</v>
      </c>
      <c r="K690" s="930">
        <f t="shared" si="61"/>
        <v>0</v>
      </c>
      <c r="L690" s="705">
        <f t="shared" si="62"/>
        <v>0</v>
      </c>
      <c r="M690" s="537"/>
      <c r="N690" s="706">
        <f>+IF(A690="",0,IF(A690=Table!$A$5,L690,(IF(A690=Table!$A$3,0,IF(A690=Table!$A$4,L690,0)))))</f>
        <v>0</v>
      </c>
      <c r="O690" s="672"/>
      <c r="P690" s="707">
        <f>-IF(A690=Table!$A$5,I690,0)+IF(A690=Table!$A$5,H690,0)</f>
        <v>0</v>
      </c>
      <c r="Q690" s="539" t="str">
        <f t="shared" si="60"/>
        <v>01/1900</v>
      </c>
      <c r="R690" s="475">
        <f t="shared" si="65"/>
        <v>1</v>
      </c>
      <c r="S690" s="691"/>
      <c r="T690" s="691"/>
      <c r="U690" s="691"/>
      <c r="V690" s="691"/>
      <c r="W690" s="818"/>
      <c r="X690" s="818"/>
      <c r="Y690" s="818"/>
      <c r="Z690" s="818"/>
    </row>
    <row r="691" spans="1:26" ht="15">
      <c r="A691" s="537"/>
      <c r="B691" s="669"/>
      <c r="C691" s="537"/>
      <c r="D691" s="848" t="str">
        <f t="shared" si="63"/>
        <v>Caisse-01/1900</v>
      </c>
      <c r="E691" s="687"/>
      <c r="F691" s="682"/>
      <c r="G691" s="540"/>
      <c r="H691" s="930"/>
      <c r="I691" s="933"/>
      <c r="J691" s="930">
        <f t="shared" si="64"/>
        <v>0</v>
      </c>
      <c r="K691" s="930">
        <f t="shared" si="61"/>
        <v>0</v>
      </c>
      <c r="L691" s="705">
        <f t="shared" si="62"/>
        <v>0</v>
      </c>
      <c r="M691" s="537"/>
      <c r="N691" s="706">
        <f>+IF(A691="",0,IF(A691=Table!$A$5,L691,(IF(A691=Table!$A$3,0,IF(A691=Table!$A$4,L691,0)))))</f>
        <v>0</v>
      </c>
      <c r="O691" s="672"/>
      <c r="P691" s="707">
        <f>-IF(A691=Table!$A$5,I691,0)+IF(A691=Table!$A$5,H691,0)</f>
        <v>0</v>
      </c>
      <c r="Q691" s="539" t="str">
        <f t="shared" si="60"/>
        <v>01/1900</v>
      </c>
      <c r="R691" s="475">
        <f t="shared" si="65"/>
        <v>1</v>
      </c>
      <c r="S691" s="691"/>
      <c r="T691" s="691"/>
      <c r="U691" s="691"/>
      <c r="V691" s="691"/>
      <c r="W691" s="818"/>
      <c r="X691" s="818"/>
      <c r="Y691" s="818"/>
      <c r="Z691" s="818"/>
    </row>
    <row r="692" spans="1:26" ht="15">
      <c r="A692" s="537"/>
      <c r="B692" s="669"/>
      <c r="C692" s="537"/>
      <c r="D692" s="848" t="str">
        <f t="shared" si="63"/>
        <v>Caisse-01/1900</v>
      </c>
      <c r="E692" s="687"/>
      <c r="F692" s="682"/>
      <c r="G692" s="540"/>
      <c r="H692" s="930"/>
      <c r="I692" s="933"/>
      <c r="J692" s="930">
        <f t="shared" si="64"/>
        <v>0</v>
      </c>
      <c r="K692" s="930">
        <f t="shared" si="61"/>
        <v>0</v>
      </c>
      <c r="L692" s="705">
        <f t="shared" si="62"/>
        <v>0</v>
      </c>
      <c r="M692" s="537"/>
      <c r="N692" s="706">
        <f>+IF(A692="",0,IF(A692=Table!$A$5,L692,(IF(A692=Table!$A$3,0,IF(A692=Table!$A$4,L692,0)))))</f>
        <v>0</v>
      </c>
      <c r="O692" s="672"/>
      <c r="P692" s="707">
        <f>-IF(A692=Table!$A$5,I692,0)+IF(A692=Table!$A$5,H692,0)</f>
        <v>0</v>
      </c>
      <c r="Q692" s="539" t="str">
        <f t="shared" si="60"/>
        <v>01/1900</v>
      </c>
      <c r="R692" s="475">
        <f t="shared" si="65"/>
        <v>1</v>
      </c>
      <c r="S692" s="691"/>
      <c r="T692" s="691"/>
      <c r="U692" s="691"/>
      <c r="V692" s="691"/>
      <c r="W692" s="818"/>
      <c r="X692" s="818"/>
      <c r="Y692" s="818"/>
      <c r="Z692" s="818"/>
    </row>
    <row r="693" spans="1:26" ht="15">
      <c r="A693" s="537"/>
      <c r="B693" s="669"/>
      <c r="C693" s="537"/>
      <c r="D693" s="848" t="str">
        <f t="shared" si="63"/>
        <v>Caisse-01/1900</v>
      </c>
      <c r="E693" s="687"/>
      <c r="F693" s="682"/>
      <c r="G693" s="540"/>
      <c r="H693" s="930"/>
      <c r="I693" s="933"/>
      <c r="J693" s="930">
        <f t="shared" si="64"/>
        <v>0</v>
      </c>
      <c r="K693" s="930">
        <f t="shared" si="61"/>
        <v>0</v>
      </c>
      <c r="L693" s="705">
        <f t="shared" si="62"/>
        <v>0</v>
      </c>
      <c r="M693" s="537"/>
      <c r="N693" s="706">
        <f>+IF(A693="",0,IF(A693=Table!$A$5,L693,(IF(A693=Table!$A$3,0,IF(A693=Table!$A$4,L693,0)))))</f>
        <v>0</v>
      </c>
      <c r="O693" s="672"/>
      <c r="P693" s="707">
        <f>-IF(A693=Table!$A$5,I693,0)+IF(A693=Table!$A$5,H693,0)</f>
        <v>0</v>
      </c>
      <c r="Q693" s="539" t="str">
        <f t="shared" si="60"/>
        <v>01/1900</v>
      </c>
      <c r="R693" s="475">
        <f t="shared" si="65"/>
        <v>1</v>
      </c>
      <c r="S693" s="691"/>
      <c r="T693" s="691"/>
      <c r="U693" s="691"/>
      <c r="V693" s="691"/>
      <c r="W693" s="818"/>
      <c r="X693" s="818"/>
      <c r="Y693" s="818"/>
      <c r="Z693" s="818"/>
    </row>
    <row r="694" spans="1:26" ht="15">
      <c r="A694" s="537"/>
      <c r="B694" s="669"/>
      <c r="C694" s="537"/>
      <c r="D694" s="848" t="str">
        <f t="shared" si="63"/>
        <v>Caisse-</v>
      </c>
      <c r="E694" s="541"/>
      <c r="F694" s="540"/>
      <c r="G694" s="540"/>
      <c r="H694" s="930"/>
      <c r="I694" s="930"/>
      <c r="J694" s="930">
        <f t="shared" si="64"/>
        <v>0</v>
      </c>
      <c r="K694" s="930">
        <f t="shared" si="61"/>
        <v>0</v>
      </c>
      <c r="L694" s="705">
        <f t="shared" si="62"/>
        <v>0</v>
      </c>
      <c r="M694" s="537"/>
      <c r="N694" s="706">
        <f>+IF(A694="",0,IF(A694=Table!$A$5,L694,(IF(A694=Table!$A$3,0,IF(A694=Table!$A$4,L694,0)))))</f>
        <v>0</v>
      </c>
      <c r="O694" s="672"/>
      <c r="P694" s="707">
        <f>-IF(A694=Table!$A$5,I694,0)+IF(A694=Table!$A$5,H694,0)</f>
        <v>0</v>
      </c>
      <c r="Q694" s="539"/>
      <c r="R694" s="475">
        <f t="shared" ref="R694:R700" si="66">ROUNDUP(MONTH(B694)/3,0)</f>
        <v>1</v>
      </c>
      <c r="S694" s="691"/>
      <c r="T694" s="691"/>
      <c r="U694" s="691"/>
      <c r="V694" s="691"/>
      <c r="W694" s="818"/>
      <c r="X694" s="818"/>
      <c r="Y694" s="818"/>
      <c r="Z694" s="818"/>
    </row>
    <row r="695" spans="1:26" ht="15">
      <c r="A695" s="537"/>
      <c r="B695" s="669"/>
      <c r="C695" s="537"/>
      <c r="D695" s="848" t="str">
        <f t="shared" si="63"/>
        <v>Caisse-</v>
      </c>
      <c r="E695" s="541"/>
      <c r="F695" s="540"/>
      <c r="G695" s="540"/>
      <c r="H695" s="930"/>
      <c r="I695" s="930"/>
      <c r="J695" s="930">
        <f t="shared" si="64"/>
        <v>0</v>
      </c>
      <c r="K695" s="930">
        <f t="shared" si="61"/>
        <v>0</v>
      </c>
      <c r="L695" s="705">
        <f t="shared" si="62"/>
        <v>0</v>
      </c>
      <c r="M695" s="537"/>
      <c r="N695" s="706">
        <f>+IF(A695="",0,IF(A695=Table!$A$5,L695,(IF(A695=Table!$A$3,0,IF(A695=Table!$A$4,L695,0)))))</f>
        <v>0</v>
      </c>
      <c r="O695" s="672"/>
      <c r="P695" s="707">
        <f>-IF(A695=Table!$A$5,I695,0)+IF(A695=Table!$A$5,H695,0)</f>
        <v>0</v>
      </c>
      <c r="Q695" s="539"/>
      <c r="R695" s="475">
        <f t="shared" si="66"/>
        <v>1</v>
      </c>
      <c r="S695" s="691"/>
      <c r="T695" s="691"/>
      <c r="U695" s="691"/>
      <c r="V695" s="691"/>
      <c r="W695" s="818"/>
      <c r="X695" s="818"/>
      <c r="Y695" s="818"/>
      <c r="Z695" s="818"/>
    </row>
    <row r="696" spans="1:26" ht="15">
      <c r="A696" s="537"/>
      <c r="B696" s="669"/>
      <c r="C696" s="537"/>
      <c r="D696" s="848" t="str">
        <f t="shared" si="63"/>
        <v>Caisse-</v>
      </c>
      <c r="E696" s="541"/>
      <c r="F696" s="540"/>
      <c r="G696" s="540"/>
      <c r="H696" s="930"/>
      <c r="I696" s="930"/>
      <c r="J696" s="930">
        <f t="shared" si="64"/>
        <v>0</v>
      </c>
      <c r="K696" s="930">
        <f t="shared" si="61"/>
        <v>0</v>
      </c>
      <c r="L696" s="705">
        <f t="shared" si="62"/>
        <v>0</v>
      </c>
      <c r="M696" s="537"/>
      <c r="N696" s="706">
        <f>+IF(A696="",0,IF(A696=Table!$A$5,L696,(IF(A696=Table!$A$3,0,IF(A696=Table!$A$4,L696,0)))))</f>
        <v>0</v>
      </c>
      <c r="O696" s="672"/>
      <c r="P696" s="707">
        <f>-IF(A696=Table!$A$5,I696,0)+IF(A696=Table!$A$5,H696,0)</f>
        <v>0</v>
      </c>
      <c r="Q696" s="539"/>
      <c r="R696" s="475">
        <f t="shared" si="66"/>
        <v>1</v>
      </c>
      <c r="S696" s="691"/>
      <c r="T696" s="691"/>
      <c r="U696" s="691"/>
      <c r="V696" s="691"/>
      <c r="W696" s="818"/>
      <c r="X696" s="818"/>
      <c r="Y696" s="818"/>
      <c r="Z696" s="818"/>
    </row>
    <row r="697" spans="1:26" ht="15">
      <c r="A697" s="537"/>
      <c r="B697" s="669"/>
      <c r="C697" s="537"/>
      <c r="D697" s="848" t="str">
        <f t="shared" si="63"/>
        <v>Caisse-</v>
      </c>
      <c r="E697" s="541"/>
      <c r="F697" s="540"/>
      <c r="G697" s="540"/>
      <c r="H697" s="930"/>
      <c r="I697" s="930"/>
      <c r="J697" s="930">
        <f t="shared" si="64"/>
        <v>0</v>
      </c>
      <c r="K697" s="930">
        <f t="shared" si="61"/>
        <v>0</v>
      </c>
      <c r="L697" s="705">
        <f t="shared" si="62"/>
        <v>0</v>
      </c>
      <c r="M697" s="537"/>
      <c r="N697" s="706">
        <f>+IF(A697="",0,IF(A697=Table!$A$5,L697,(IF(A697=Table!$A$3,0,IF(A697=Table!$A$4,L697,0)))))</f>
        <v>0</v>
      </c>
      <c r="O697" s="672"/>
      <c r="P697" s="707">
        <f>-IF(A697=Table!$A$5,I697,0)+IF(A697=Table!$A$5,H697,0)</f>
        <v>0</v>
      </c>
      <c r="Q697" s="539"/>
      <c r="R697" s="475">
        <f t="shared" si="66"/>
        <v>1</v>
      </c>
      <c r="S697" s="691"/>
      <c r="T697" s="691"/>
      <c r="U697" s="691"/>
      <c r="V697" s="691"/>
      <c r="W697" s="818"/>
      <c r="X697" s="818"/>
      <c r="Y697" s="818"/>
      <c r="Z697" s="818"/>
    </row>
    <row r="698" spans="1:26" ht="15">
      <c r="A698" s="537"/>
      <c r="B698" s="669"/>
      <c r="C698" s="537"/>
      <c r="D698" s="848" t="str">
        <f t="shared" si="63"/>
        <v>Caisse-</v>
      </c>
      <c r="E698" s="541"/>
      <c r="F698" s="540"/>
      <c r="G698" s="538"/>
      <c r="H698" s="964"/>
      <c r="I698" s="930"/>
      <c r="J698" s="930">
        <f t="shared" si="64"/>
        <v>0</v>
      </c>
      <c r="K698" s="930">
        <f t="shared" si="61"/>
        <v>0</v>
      </c>
      <c r="L698" s="705">
        <f t="shared" si="62"/>
        <v>0</v>
      </c>
      <c r="M698" s="537"/>
      <c r="N698" s="706">
        <f>+IF(A698="",0,IF(A698=Table!$A$5,L698,(IF(A698=Table!$A$3,0,IF(A698=Table!$A$4,L698,0)))))</f>
        <v>0</v>
      </c>
      <c r="O698" s="672"/>
      <c r="P698" s="707">
        <f>-IF(A698=Table!$A$5,I698,0)+IF(A698=Table!$A$5,H698,0)</f>
        <v>0</v>
      </c>
      <c r="Q698" s="539"/>
      <c r="R698" s="475">
        <f t="shared" si="66"/>
        <v>1</v>
      </c>
      <c r="S698" s="691"/>
      <c r="T698" s="691"/>
      <c r="U698" s="691"/>
      <c r="V698" s="691"/>
      <c r="W698" s="818"/>
      <c r="X698" s="818"/>
      <c r="Y698" s="818"/>
      <c r="Z698" s="818"/>
    </row>
    <row r="699" spans="1:26" ht="15">
      <c r="A699" s="537"/>
      <c r="B699" s="669"/>
      <c r="C699" s="537"/>
      <c r="D699" s="848" t="str">
        <f t="shared" si="63"/>
        <v>Caisse-</v>
      </c>
      <c r="E699" s="541"/>
      <c r="F699" s="540"/>
      <c r="G699" s="538"/>
      <c r="H699" s="964"/>
      <c r="I699" s="930"/>
      <c r="J699" s="930">
        <f t="shared" si="64"/>
        <v>0</v>
      </c>
      <c r="K699" s="930">
        <f t="shared" si="61"/>
        <v>0</v>
      </c>
      <c r="L699" s="705">
        <f t="shared" si="62"/>
        <v>0</v>
      </c>
      <c r="M699" s="537"/>
      <c r="N699" s="706">
        <f>+IF(A699="",0,IF(A699=Table!$A$5,L699,(IF(A699=Table!$A$3,0,IF(A699=Table!$A$4,L699,0)))))</f>
        <v>0</v>
      </c>
      <c r="O699" s="672"/>
      <c r="P699" s="707">
        <f>-IF(A699=Table!$A$5,I699,0)+IF(A699=Table!$A$5,H699,0)</f>
        <v>0</v>
      </c>
      <c r="Q699" s="539"/>
      <c r="R699" s="475">
        <f t="shared" si="66"/>
        <v>1</v>
      </c>
      <c r="S699" s="691"/>
      <c r="T699" s="691"/>
      <c r="U699" s="691"/>
      <c r="V699" s="691"/>
      <c r="W699" s="818"/>
      <c r="X699" s="818"/>
      <c r="Y699" s="818"/>
      <c r="Z699" s="818"/>
    </row>
    <row r="700" spans="1:26" ht="15">
      <c r="A700" s="537"/>
      <c r="B700" s="669"/>
      <c r="C700" s="537"/>
      <c r="D700" s="848" t="str">
        <f t="shared" si="63"/>
        <v>Caisse-</v>
      </c>
      <c r="E700" s="541"/>
      <c r="F700" s="540"/>
      <c r="G700" s="538"/>
      <c r="H700" s="964"/>
      <c r="I700" s="930"/>
      <c r="J700" s="930">
        <f t="shared" si="64"/>
        <v>0</v>
      </c>
      <c r="K700" s="930">
        <f t="shared" si="61"/>
        <v>0</v>
      </c>
      <c r="L700" s="705">
        <f t="shared" si="62"/>
        <v>0</v>
      </c>
      <c r="M700" s="537"/>
      <c r="N700" s="706">
        <f>+IF(A700="",0,IF(A700=Table!$A$5,L700,(IF(A700=Table!$A$3,0,IF(A700=Table!$A$4,L700,0)))))</f>
        <v>0</v>
      </c>
      <c r="O700" s="672"/>
      <c r="P700" s="707">
        <f>-IF(A700=Table!$A$5,I700,0)+IF(A700=Table!$A$5,H700,0)</f>
        <v>0</v>
      </c>
      <c r="Q700" s="539"/>
      <c r="R700" s="475">
        <f t="shared" si="66"/>
        <v>1</v>
      </c>
      <c r="S700" s="691"/>
      <c r="T700" s="691"/>
      <c r="U700" s="691"/>
      <c r="V700" s="691"/>
      <c r="W700" s="818"/>
      <c r="X700" s="818"/>
      <c r="Y700" s="818"/>
      <c r="Z700" s="818"/>
    </row>
    <row r="701" spans="1:26" ht="15">
      <c r="A701" s="693"/>
      <c r="B701" s="708"/>
      <c r="C701" s="537"/>
      <c r="D701" s="537"/>
      <c r="E701" s="708"/>
      <c r="F701" s="708" t="s">
        <v>289</v>
      </c>
      <c r="G701" s="708"/>
      <c r="H701" s="709">
        <f>SUM(H11:H700)</f>
        <v>0</v>
      </c>
      <c r="I701" s="709">
        <f>SUM(I11:I700)</f>
        <v>0</v>
      </c>
      <c r="J701" s="709"/>
      <c r="K701" s="957"/>
      <c r="L701" s="705">
        <f>SUM(L11:L700)</f>
        <v>0</v>
      </c>
      <c r="M701" s="694"/>
      <c r="N701" s="709">
        <f>SUM(N11:N700)</f>
        <v>0</v>
      </c>
      <c r="O701" s="695"/>
      <c r="P701" s="707">
        <f>SUM(P11:P700)</f>
        <v>0</v>
      </c>
      <c r="Q701" s="696"/>
      <c r="R701" s="697"/>
      <c r="S701" s="691"/>
      <c r="T701" s="691"/>
      <c r="U701" s="691"/>
      <c r="V701" s="691"/>
      <c r="W701" s="818"/>
      <c r="X701" s="818"/>
      <c r="Y701" s="818"/>
      <c r="Z701" s="818"/>
    </row>
    <row r="702" spans="1:26" ht="15">
      <c r="A702" s="693"/>
      <c r="B702" s="698"/>
      <c r="C702" s="699"/>
      <c r="D702" s="699"/>
      <c r="E702" s="698"/>
      <c r="F702" s="700"/>
      <c r="G702" s="700"/>
      <c r="H702" s="701"/>
      <c r="I702" s="701"/>
      <c r="J702" s="701"/>
      <c r="K702" s="958"/>
      <c r="L702" s="703"/>
      <c r="M702" s="694"/>
      <c r="N702" s="695"/>
      <c r="O702" s="695"/>
      <c r="P702" s="704"/>
      <c r="Q702" s="696"/>
      <c r="R702" s="697"/>
      <c r="S702" s="691"/>
      <c r="T702" s="691"/>
      <c r="U702" s="691"/>
      <c r="V702" s="691"/>
      <c r="W702" s="691"/>
      <c r="X702" s="691"/>
      <c r="Y702" s="691"/>
      <c r="Z702" s="691"/>
    </row>
    <row r="703" spans="1:26" ht="15">
      <c r="A703" s="693"/>
      <c r="B703" s="708"/>
      <c r="C703" s="699"/>
      <c r="D703" s="699"/>
      <c r="E703" s="708"/>
      <c r="F703" s="708" t="s">
        <v>290</v>
      </c>
      <c r="G703" s="708"/>
      <c r="H703" s="709"/>
      <c r="I703" s="709">
        <f>J3+H701-I701</f>
        <v>0</v>
      </c>
      <c r="J703" s="709"/>
      <c r="K703" s="957"/>
      <c r="L703" s="703"/>
      <c r="M703" s="694"/>
      <c r="N703" s="695"/>
      <c r="O703" s="695"/>
      <c r="P703" s="704"/>
      <c r="Q703" s="696"/>
      <c r="R703" s="697"/>
      <c r="S703" s="691"/>
      <c r="T703" s="691"/>
      <c r="U703" s="691"/>
      <c r="V703" s="691"/>
      <c r="W703" s="691"/>
      <c r="X703" s="691"/>
      <c r="Y703" s="691"/>
      <c r="Z703" s="691"/>
    </row>
  </sheetData>
  <autoFilter ref="A10:R701" xr:uid="{00000000-0001-0000-1A00-000000000000}"/>
  <mergeCells count="1">
    <mergeCell ref="G6:G7"/>
  </mergeCells>
  <conditionalFormatting sqref="J3">
    <cfRule type="expression" dxfId="6" priority="2" stopIfTrue="1">
      <formula>$A3&gt;1</formula>
    </cfRule>
  </conditionalFormatting>
  <conditionalFormatting sqref="L3">
    <cfRule type="expression" dxfId="5" priority="1" stopIfTrue="1">
      <formula>$A3&gt;1</formula>
    </cfRule>
  </conditionalFormatting>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legacyDrawing r:id="rId1"/>
  <extLst>
    <ext xmlns:x14="http://schemas.microsoft.com/office/spreadsheetml/2009/9/main" uri="{78C0D931-6437-407d-A8EE-F0AAD7539E65}">
      <x14:conditionalFormattings>
        <x14:conditionalFormatting xmlns:xm="http://schemas.microsoft.com/office/excel/2006/main">
          <x14:cfRule type="expression" priority="3" stopIfTrue="1" id="{E01931A0-687C-474B-B171-22848DD1739B}">
            <xm:f>$A11=Table!$A$5</xm:f>
            <x14:dxf>
              <font>
                <color rgb="FF000000"/>
              </font>
              <fill>
                <patternFill patternType="solid">
                  <fgColor rgb="FFFDEADA"/>
                  <bgColor rgb="FFFDEADA"/>
                </patternFill>
              </fill>
            </x14:dxf>
          </x14:cfRule>
          <xm:sqref>C11:C700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C9636390-0BA1-444B-811A-1989FE039798}">
          <x14:formula1>
            <xm:f>Table!$A$2:$A$7</xm:f>
          </x14:formula1>
          <xm:sqref>A11:A700</xm:sqref>
        </x14:dataValidation>
        <x14:dataValidation type="list" allowBlank="1" showInputMessage="1" showErrorMessage="1" xr:uid="{BD036EC4-03D4-42B8-A2C7-2AE5B9E602EE}">
          <x14:formula1>
            <xm:f>Table!$E$2:$E$30</xm:f>
          </x14:formula1>
          <xm:sqref>C11:C700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B799F-3D55-466E-8B1A-8D7E5E561108}">
  <sheetPr>
    <tabColor rgb="FFCC99FF"/>
    <pageSetUpPr fitToPage="1"/>
  </sheetPr>
  <dimension ref="A1:L61"/>
  <sheetViews>
    <sheetView topLeftCell="A33" workbookViewId="0">
      <selection activeCell="A52" sqref="A52"/>
    </sheetView>
  </sheetViews>
  <sheetFormatPr baseColWidth="10" defaultColWidth="11.42578125" defaultRowHeight="14.45" customHeight="1"/>
  <cols>
    <col min="1" max="2" width="8.42578125" customWidth="1"/>
    <col min="3" max="3" width="26.7109375" customWidth="1"/>
    <col min="4" max="4" width="3.7109375" customWidth="1"/>
    <col min="5" max="5" width="8.140625" customWidth="1"/>
    <col min="6" max="6" width="17.140625" customWidth="1"/>
    <col min="7" max="7" width="2" customWidth="1"/>
    <col min="8" max="8" width="8.140625" customWidth="1"/>
    <col min="9" max="9" width="17.140625" customWidth="1"/>
    <col min="10" max="10" width="1.85546875" customWidth="1"/>
    <col min="11" max="11" width="8.140625" customWidth="1"/>
    <col min="12" max="12" width="12.42578125" customWidth="1"/>
    <col min="13" max="16378" width="11.42578125" customWidth="1"/>
  </cols>
  <sheetData>
    <row r="1" spans="1:12" ht="13.5" customHeight="1">
      <c r="C1" s="542"/>
      <c r="D1" s="489"/>
      <c r="E1" s="489"/>
      <c r="F1" s="489"/>
      <c r="G1" s="489"/>
      <c r="H1" s="489"/>
      <c r="I1" s="489"/>
      <c r="J1" s="489"/>
      <c r="K1" s="489"/>
      <c r="L1" s="489"/>
    </row>
    <row r="2" spans="1:12" ht="15">
      <c r="C2" s="542"/>
      <c r="D2" s="489"/>
      <c r="E2" s="489"/>
      <c r="F2" s="489"/>
      <c r="G2" s="489"/>
      <c r="H2" s="489"/>
      <c r="I2" s="489"/>
      <c r="J2" s="489"/>
      <c r="K2" s="489"/>
      <c r="L2" s="489" t="s">
        <v>291</v>
      </c>
    </row>
    <row r="3" spans="1:12" ht="15">
      <c r="C3" s="542"/>
      <c r="D3" s="489"/>
      <c r="E3" s="489"/>
      <c r="F3" s="489"/>
      <c r="G3" s="489"/>
      <c r="H3" s="489"/>
      <c r="I3" s="489"/>
      <c r="J3" s="489"/>
      <c r="K3" s="489"/>
      <c r="L3" s="489"/>
    </row>
    <row r="4" spans="1:12" ht="27.75" customHeight="1">
      <c r="A4" s="1216" t="s">
        <v>292</v>
      </c>
      <c r="B4" s="1216"/>
      <c r="C4" s="1216"/>
      <c r="D4" s="1216"/>
      <c r="E4" s="1216"/>
      <c r="F4" s="1216"/>
      <c r="G4" s="1216"/>
      <c r="H4" s="1216"/>
      <c r="I4" s="1216"/>
      <c r="J4" s="1216"/>
      <c r="K4" s="1216"/>
      <c r="L4" s="1216"/>
    </row>
    <row r="5" spans="1:12" ht="20.25">
      <c r="C5" s="543" t="s">
        <v>293</v>
      </c>
      <c r="D5" s="1217"/>
      <c r="E5" s="1217"/>
      <c r="F5" s="488"/>
      <c r="G5" s="488"/>
      <c r="H5" s="543"/>
      <c r="I5" s="543" t="s">
        <v>294</v>
      </c>
      <c r="J5" s="488"/>
      <c r="K5" s="544"/>
      <c r="L5" s="544"/>
    </row>
    <row r="6" spans="1:12" ht="18" customHeight="1">
      <c r="C6" s="542"/>
      <c r="D6" s="489"/>
      <c r="E6" s="489"/>
      <c r="F6" s="489"/>
      <c r="G6" s="489"/>
      <c r="H6" s="545"/>
      <c r="I6" s="493"/>
      <c r="J6" s="493"/>
      <c r="K6" s="489"/>
      <c r="L6" s="489"/>
    </row>
    <row r="7" spans="1:12" ht="15.75" customHeight="1">
      <c r="C7" s="1218" t="s">
        <v>1702</v>
      </c>
      <c r="D7" s="1218"/>
      <c r="E7" s="493"/>
      <c r="F7" s="546">
        <f>+'INFO PROJET'!B5:B5</f>
        <v>0</v>
      </c>
      <c r="G7" s="493"/>
      <c r="H7" s="493"/>
      <c r="I7" s="493"/>
      <c r="J7" s="493"/>
      <c r="K7" s="493"/>
      <c r="L7" s="493"/>
    </row>
    <row r="8" spans="1:12" ht="15.75" customHeight="1">
      <c r="C8" s="1218" t="s">
        <v>1703</v>
      </c>
      <c r="D8" s="1218"/>
      <c r="E8" s="490"/>
      <c r="F8" s="546">
        <f>+'INFO PROJET'!B6:B6</f>
        <v>0</v>
      </c>
      <c r="G8" s="493"/>
      <c r="H8" s="493"/>
      <c r="I8" s="493"/>
      <c r="J8" s="493"/>
      <c r="K8" s="493"/>
      <c r="L8" s="493"/>
    </row>
    <row r="9" spans="1:12" ht="15.75" customHeight="1">
      <c r="C9" s="1219"/>
      <c r="D9" s="1219"/>
      <c r="E9" s="493"/>
      <c r="F9" s="493"/>
      <c r="G9" s="493"/>
      <c r="H9" s="493"/>
      <c r="I9" s="493"/>
      <c r="J9" s="493"/>
      <c r="K9" s="493"/>
      <c r="L9" s="493"/>
    </row>
    <row r="10" spans="1:12" ht="15">
      <c r="C10" s="547"/>
      <c r="D10" s="547"/>
      <c r="E10" s="542"/>
      <c r="F10" s="489"/>
      <c r="G10" s="489"/>
      <c r="H10" s="489"/>
      <c r="I10" s="489"/>
      <c r="J10" s="489"/>
      <c r="K10" s="489"/>
      <c r="L10" s="489"/>
    </row>
    <row r="11" spans="1:12" ht="13.5" customHeight="1">
      <c r="C11" s="542"/>
      <c r="D11" s="489"/>
      <c r="E11" s="489"/>
      <c r="F11" s="489"/>
      <c r="G11" s="489"/>
      <c r="H11" s="489"/>
      <c r="I11" s="489"/>
      <c r="J11" s="489"/>
      <c r="K11" s="489"/>
      <c r="L11" s="489"/>
    </row>
    <row r="12" spans="1:12" ht="15.75" customHeight="1">
      <c r="C12" s="1215" t="s">
        <v>1704</v>
      </c>
      <c r="D12" s="489"/>
      <c r="E12" s="548" t="s">
        <v>253</v>
      </c>
      <c r="F12" s="549" t="s">
        <v>267</v>
      </c>
      <c r="G12" s="489"/>
      <c r="H12" s="548" t="s">
        <v>253</v>
      </c>
      <c r="I12" s="549"/>
      <c r="J12" s="489"/>
      <c r="K12" s="489"/>
      <c r="L12" s="489"/>
    </row>
    <row r="13" spans="1:12" ht="15.75" customHeight="1">
      <c r="C13" s="1215"/>
      <c r="D13" s="489"/>
      <c r="E13" s="550" t="s">
        <v>1705</v>
      </c>
      <c r="F13" s="550" t="s">
        <v>242</v>
      </c>
      <c r="G13" s="493"/>
      <c r="H13" s="550" t="s">
        <v>1705</v>
      </c>
      <c r="I13" s="550" t="s">
        <v>242</v>
      </c>
      <c r="J13" s="493"/>
      <c r="K13" s="489"/>
      <c r="L13" s="489"/>
    </row>
    <row r="14" spans="1:12" ht="15.75" customHeight="1">
      <c r="C14" s="551">
        <v>200</v>
      </c>
      <c r="D14" s="489"/>
      <c r="E14" s="552"/>
      <c r="F14" s="553">
        <f>+E14*C14</f>
        <v>0</v>
      </c>
      <c r="G14" s="489"/>
      <c r="H14" s="552"/>
      <c r="I14" s="553" t="str">
        <f t="shared" ref="I14:I26" si="0">IF(OR($C14=0,H14=0),"",H14*$C14)</f>
        <v/>
      </c>
      <c r="J14" s="489"/>
      <c r="K14" s="489"/>
      <c r="L14" s="489"/>
    </row>
    <row r="15" spans="1:12" ht="15.75" customHeight="1">
      <c r="C15" s="551">
        <v>100</v>
      </c>
      <c r="D15" s="489"/>
      <c r="E15" s="552"/>
      <c r="F15" s="553">
        <f>+E15*C15</f>
        <v>0</v>
      </c>
      <c r="G15" s="489"/>
      <c r="H15" s="552"/>
      <c r="I15" s="553" t="str">
        <f t="shared" si="0"/>
        <v/>
      </c>
      <c r="J15" s="489"/>
      <c r="K15" s="489"/>
      <c r="L15" s="489"/>
    </row>
    <row r="16" spans="1:12" ht="15.75" customHeight="1">
      <c r="C16" s="551">
        <v>50</v>
      </c>
      <c r="D16" s="489"/>
      <c r="E16" s="552"/>
      <c r="F16" s="553">
        <f t="shared" ref="F16:F18" si="1">+E16*C16</f>
        <v>0</v>
      </c>
      <c r="G16" s="489"/>
      <c r="H16" s="552"/>
      <c r="I16" s="553" t="str">
        <f t="shared" si="0"/>
        <v/>
      </c>
      <c r="J16" s="489"/>
      <c r="K16" s="489"/>
      <c r="L16" s="489"/>
    </row>
    <row r="17" spans="3:12" ht="15.75" customHeight="1">
      <c r="C17" s="551">
        <v>20</v>
      </c>
      <c r="D17" s="489"/>
      <c r="E17" s="552"/>
      <c r="F17" s="553">
        <f t="shared" si="1"/>
        <v>0</v>
      </c>
      <c r="G17" s="489"/>
      <c r="H17" s="552"/>
      <c r="I17" s="553" t="str">
        <f t="shared" si="0"/>
        <v/>
      </c>
      <c r="J17" s="489"/>
      <c r="K17" s="489"/>
      <c r="L17" s="489"/>
    </row>
    <row r="18" spans="3:12" ht="15.75" customHeight="1">
      <c r="C18" s="551">
        <v>10</v>
      </c>
      <c r="D18" s="489"/>
      <c r="E18" s="552"/>
      <c r="F18" s="553">
        <f t="shared" si="1"/>
        <v>0</v>
      </c>
      <c r="G18" s="489"/>
      <c r="H18" s="552"/>
      <c r="I18" s="553" t="str">
        <f t="shared" si="0"/>
        <v/>
      </c>
      <c r="J18" s="489"/>
      <c r="K18" s="489"/>
      <c r="L18" s="489"/>
    </row>
    <row r="19" spans="3:12" ht="15.75" customHeight="1">
      <c r="C19" s="554"/>
      <c r="D19" s="489"/>
      <c r="E19" s="552"/>
      <c r="F19" s="553" t="str">
        <f t="shared" ref="F19:F26" si="2">IF(OR($C19=0,E19=0),"",E19*$C19)</f>
        <v/>
      </c>
      <c r="G19" s="489"/>
      <c r="H19" s="552"/>
      <c r="I19" s="553" t="str">
        <f t="shared" si="0"/>
        <v/>
      </c>
      <c r="J19" s="489"/>
      <c r="K19" s="489"/>
      <c r="L19" s="489"/>
    </row>
    <row r="20" spans="3:12" ht="15.75" customHeight="1">
      <c r="C20" s="554"/>
      <c r="D20" s="489"/>
      <c r="E20" s="552"/>
      <c r="F20" s="553" t="str">
        <f t="shared" si="2"/>
        <v/>
      </c>
      <c r="G20" s="489"/>
      <c r="H20" s="552"/>
      <c r="I20" s="553" t="str">
        <f t="shared" si="0"/>
        <v/>
      </c>
      <c r="J20" s="489"/>
      <c r="K20" s="489"/>
      <c r="L20" s="489"/>
    </row>
    <row r="21" spans="3:12" ht="15.75" customHeight="1">
      <c r="C21" s="554"/>
      <c r="D21" s="489"/>
      <c r="E21" s="552"/>
      <c r="F21" s="553" t="str">
        <f t="shared" si="2"/>
        <v/>
      </c>
      <c r="G21" s="489"/>
      <c r="H21" s="552"/>
      <c r="I21" s="553" t="str">
        <f t="shared" si="0"/>
        <v/>
      </c>
      <c r="J21" s="489"/>
      <c r="K21" s="489"/>
      <c r="L21" s="489"/>
    </row>
    <row r="22" spans="3:12" ht="15.75" customHeight="1">
      <c r="C22" s="554"/>
      <c r="D22" s="489"/>
      <c r="E22" s="552"/>
      <c r="F22" s="553" t="str">
        <f t="shared" si="2"/>
        <v/>
      </c>
      <c r="G22" s="489"/>
      <c r="H22" s="552"/>
      <c r="I22" s="553" t="str">
        <f t="shared" si="0"/>
        <v/>
      </c>
      <c r="J22" s="489"/>
      <c r="K22" s="489"/>
      <c r="L22" s="489"/>
    </row>
    <row r="23" spans="3:12" ht="15.75" customHeight="1">
      <c r="C23" s="554"/>
      <c r="D23" s="489"/>
      <c r="E23" s="552"/>
      <c r="F23" s="553" t="str">
        <f t="shared" si="2"/>
        <v/>
      </c>
      <c r="G23" s="489"/>
      <c r="H23" s="552"/>
      <c r="I23" s="553" t="str">
        <f t="shared" si="0"/>
        <v/>
      </c>
      <c r="J23" s="489"/>
      <c r="K23" s="489"/>
      <c r="L23" s="489"/>
    </row>
    <row r="24" spans="3:12" ht="15.75" customHeight="1">
      <c r="C24" s="554"/>
      <c r="D24" s="489"/>
      <c r="E24" s="552"/>
      <c r="F24" s="553" t="str">
        <f t="shared" si="2"/>
        <v/>
      </c>
      <c r="G24" s="489"/>
      <c r="H24" s="552"/>
      <c r="I24" s="553" t="str">
        <f t="shared" si="0"/>
        <v/>
      </c>
      <c r="J24" s="489"/>
      <c r="K24" s="489"/>
      <c r="L24" s="489"/>
    </row>
    <row r="25" spans="3:12" ht="15.75" customHeight="1">
      <c r="C25" s="554"/>
      <c r="D25" s="489"/>
      <c r="E25" s="552"/>
      <c r="F25" s="553" t="str">
        <f t="shared" si="2"/>
        <v/>
      </c>
      <c r="G25" s="489"/>
      <c r="H25" s="552"/>
      <c r="I25" s="553" t="str">
        <f t="shared" si="0"/>
        <v/>
      </c>
      <c r="J25" s="489"/>
      <c r="K25" s="489"/>
      <c r="L25" s="489"/>
    </row>
    <row r="26" spans="3:12" ht="15.75" customHeight="1">
      <c r="C26" s="554"/>
      <c r="D26" s="489"/>
      <c r="E26" s="552"/>
      <c r="F26" s="553" t="str">
        <f t="shared" si="2"/>
        <v/>
      </c>
      <c r="G26" s="489"/>
      <c r="H26" s="552"/>
      <c r="I26" s="553" t="str">
        <f t="shared" si="0"/>
        <v/>
      </c>
      <c r="J26" s="489"/>
      <c r="K26" s="489"/>
      <c r="L26" s="489"/>
    </row>
    <row r="27" spans="3:12" ht="15.75" customHeight="1">
      <c r="C27" s="555" t="s">
        <v>296</v>
      </c>
      <c r="D27" s="489"/>
      <c r="E27" s="556"/>
      <c r="F27" s="557">
        <f>SUM(F14:F26)</f>
        <v>0</v>
      </c>
      <c r="G27" s="489"/>
      <c r="H27" s="556"/>
      <c r="I27" s="557">
        <f>SUM(I14:I26)</f>
        <v>0</v>
      </c>
      <c r="J27" s="489"/>
      <c r="K27" s="489"/>
      <c r="L27" s="489"/>
    </row>
    <row r="28" spans="3:12" ht="13.5" customHeight="1">
      <c r="C28" s="489"/>
      <c r="D28" s="489"/>
      <c r="E28" s="489"/>
      <c r="F28" s="489"/>
      <c r="G28" s="489"/>
      <c r="H28" s="489"/>
      <c r="I28" s="489"/>
      <c r="J28" s="489"/>
      <c r="K28" s="489"/>
      <c r="L28" s="489"/>
    </row>
    <row r="29" spans="3:12" ht="13.5" customHeight="1">
      <c r="C29" s="1215" t="s">
        <v>1706</v>
      </c>
      <c r="D29" s="489"/>
      <c r="E29" s="489"/>
      <c r="F29" s="489"/>
      <c r="G29" s="489"/>
      <c r="H29" s="489"/>
      <c r="I29" s="489"/>
      <c r="J29" s="489"/>
      <c r="K29" s="489"/>
      <c r="L29" s="489"/>
    </row>
    <row r="30" spans="3:12" ht="15.75" customHeight="1">
      <c r="C30" s="1215"/>
      <c r="D30" s="489"/>
      <c r="E30" s="550" t="s">
        <v>1705</v>
      </c>
      <c r="F30" s="550" t="s">
        <v>242</v>
      </c>
      <c r="G30" s="493"/>
      <c r="H30" s="550" t="s">
        <v>1705</v>
      </c>
      <c r="I30" s="550" t="s">
        <v>242</v>
      </c>
      <c r="J30" s="493"/>
      <c r="K30" s="489"/>
      <c r="L30" s="489"/>
    </row>
    <row r="31" spans="3:12" ht="15.75" customHeight="1">
      <c r="C31" s="558">
        <v>5</v>
      </c>
      <c r="D31" s="489"/>
      <c r="E31" s="552"/>
      <c r="F31" s="553">
        <f t="shared" ref="F31:F36" si="3">+E31*C31</f>
        <v>0</v>
      </c>
      <c r="G31" s="489"/>
      <c r="H31" s="552"/>
      <c r="I31" s="553" t="str">
        <f t="shared" ref="I31:I43" si="4">IF(OR($C31=0,H31=0),"",H31*$C31)</f>
        <v/>
      </c>
      <c r="J31" s="489"/>
      <c r="K31" s="489"/>
      <c r="L31" s="489"/>
    </row>
    <row r="32" spans="3:12" ht="15.75" customHeight="1">
      <c r="C32" s="558">
        <v>2</v>
      </c>
      <c r="D32" s="489"/>
      <c r="E32" s="552"/>
      <c r="F32" s="553">
        <f t="shared" si="3"/>
        <v>0</v>
      </c>
      <c r="G32" s="489"/>
      <c r="H32" s="552"/>
      <c r="I32" s="553" t="str">
        <f t="shared" si="4"/>
        <v/>
      </c>
      <c r="J32" s="489"/>
      <c r="K32" s="489"/>
      <c r="L32" s="489"/>
    </row>
    <row r="33" spans="3:12" ht="15.75" customHeight="1">
      <c r="C33" s="558">
        <v>1</v>
      </c>
      <c r="D33" s="489"/>
      <c r="E33" s="552"/>
      <c r="F33" s="553">
        <f t="shared" si="3"/>
        <v>0</v>
      </c>
      <c r="G33" s="489"/>
      <c r="H33" s="552"/>
      <c r="I33" s="553" t="str">
        <f t="shared" si="4"/>
        <v/>
      </c>
      <c r="J33" s="489"/>
      <c r="K33" s="489"/>
      <c r="L33" s="489"/>
    </row>
    <row r="34" spans="3:12" ht="15.75" customHeight="1">
      <c r="C34" s="558">
        <v>0.5</v>
      </c>
      <c r="D34" s="489"/>
      <c r="E34" s="552"/>
      <c r="F34" s="553">
        <f t="shared" si="3"/>
        <v>0</v>
      </c>
      <c r="G34" s="489"/>
      <c r="H34" s="552"/>
      <c r="I34" s="553" t="str">
        <f t="shared" si="4"/>
        <v/>
      </c>
      <c r="J34" s="489"/>
      <c r="K34" s="489"/>
      <c r="L34" s="489"/>
    </row>
    <row r="35" spans="3:12" ht="15.75" customHeight="1">
      <c r="C35" s="558">
        <v>0.2</v>
      </c>
      <c r="D35" s="489"/>
      <c r="E35" s="552"/>
      <c r="F35" s="553">
        <f t="shared" si="3"/>
        <v>0</v>
      </c>
      <c r="G35" s="489"/>
      <c r="H35" s="552"/>
      <c r="I35" s="553" t="str">
        <f t="shared" si="4"/>
        <v/>
      </c>
      <c r="J35" s="489"/>
      <c r="K35" s="489"/>
      <c r="L35" s="489"/>
    </row>
    <row r="36" spans="3:12" ht="15.75" customHeight="1">
      <c r="C36" s="558">
        <v>0.1</v>
      </c>
      <c r="D36" s="489"/>
      <c r="E36" s="552"/>
      <c r="F36" s="553">
        <f t="shared" si="3"/>
        <v>0</v>
      </c>
      <c r="G36" s="489"/>
      <c r="H36" s="552"/>
      <c r="I36" s="553" t="str">
        <f t="shared" si="4"/>
        <v/>
      </c>
      <c r="J36" s="489"/>
      <c r="K36" s="489"/>
      <c r="L36" s="489"/>
    </row>
    <row r="37" spans="3:12" ht="15.75" customHeight="1">
      <c r="C37" s="559"/>
      <c r="D37" s="489"/>
      <c r="E37" s="552"/>
      <c r="F37" s="553" t="str">
        <f t="shared" ref="F37:F43" si="5">IF(OR($C37=0,E37=0),"",E37*$C37)</f>
        <v/>
      </c>
      <c r="G37" s="489"/>
      <c r="H37" s="552"/>
      <c r="I37" s="553" t="str">
        <f t="shared" si="4"/>
        <v/>
      </c>
      <c r="J37" s="489"/>
      <c r="K37" s="489"/>
      <c r="L37" s="489"/>
    </row>
    <row r="38" spans="3:12" ht="15.75" customHeight="1">
      <c r="C38" s="559"/>
      <c r="D38" s="489"/>
      <c r="E38" s="552"/>
      <c r="F38" s="553" t="str">
        <f t="shared" si="5"/>
        <v/>
      </c>
      <c r="G38" s="489"/>
      <c r="H38" s="552"/>
      <c r="I38" s="553" t="str">
        <f t="shared" si="4"/>
        <v/>
      </c>
      <c r="J38" s="489"/>
      <c r="K38" s="489"/>
      <c r="L38" s="489"/>
    </row>
    <row r="39" spans="3:12" ht="15.75" customHeight="1">
      <c r="C39" s="559"/>
      <c r="D39" s="489"/>
      <c r="E39" s="552"/>
      <c r="F39" s="553" t="str">
        <f t="shared" si="5"/>
        <v/>
      </c>
      <c r="G39" s="489"/>
      <c r="H39" s="552"/>
      <c r="I39" s="553" t="str">
        <f t="shared" si="4"/>
        <v/>
      </c>
      <c r="J39" s="489"/>
      <c r="K39" s="489"/>
      <c r="L39" s="489"/>
    </row>
    <row r="40" spans="3:12" ht="15.75" customHeight="1">
      <c r="C40" s="559"/>
      <c r="D40" s="489"/>
      <c r="E40" s="552"/>
      <c r="F40" s="553" t="str">
        <f t="shared" si="5"/>
        <v/>
      </c>
      <c r="G40" s="489"/>
      <c r="H40" s="552"/>
      <c r="I40" s="553" t="str">
        <f t="shared" si="4"/>
        <v/>
      </c>
      <c r="J40" s="489"/>
      <c r="K40" s="489"/>
      <c r="L40" s="489"/>
    </row>
    <row r="41" spans="3:12" ht="15.75" customHeight="1">
      <c r="C41" s="559"/>
      <c r="D41" s="489"/>
      <c r="E41" s="552"/>
      <c r="F41" s="553" t="str">
        <f t="shared" si="5"/>
        <v/>
      </c>
      <c r="G41" s="489"/>
      <c r="H41" s="552"/>
      <c r="I41" s="553" t="str">
        <f t="shared" si="4"/>
        <v/>
      </c>
      <c r="J41" s="489"/>
      <c r="K41" s="489"/>
      <c r="L41" s="489"/>
    </row>
    <row r="42" spans="3:12" ht="15.75" customHeight="1">
      <c r="C42" s="559"/>
      <c r="D42" s="489"/>
      <c r="E42" s="552"/>
      <c r="F42" s="553" t="str">
        <f t="shared" si="5"/>
        <v/>
      </c>
      <c r="G42" s="489"/>
      <c r="H42" s="552"/>
      <c r="I42" s="553" t="str">
        <f t="shared" si="4"/>
        <v/>
      </c>
      <c r="J42" s="489"/>
      <c r="K42" s="489"/>
      <c r="L42" s="489"/>
    </row>
    <row r="43" spans="3:12" ht="15.75" customHeight="1">
      <c r="C43" s="559"/>
      <c r="D43" s="489"/>
      <c r="E43" s="552"/>
      <c r="F43" s="553" t="str">
        <f t="shared" si="5"/>
        <v/>
      </c>
      <c r="G43" s="489"/>
      <c r="H43" s="552"/>
      <c r="I43" s="553" t="str">
        <f t="shared" si="4"/>
        <v/>
      </c>
      <c r="J43" s="489"/>
      <c r="K43" s="489"/>
      <c r="L43" s="489"/>
    </row>
    <row r="44" spans="3:12" ht="15.75" customHeight="1">
      <c r="C44" s="555" t="s">
        <v>296</v>
      </c>
      <c r="D44" s="489"/>
      <c r="E44" s="556"/>
      <c r="F44" s="557">
        <f>SUM(F31:F43)</f>
        <v>0</v>
      </c>
      <c r="G44" s="489"/>
      <c r="H44" s="556"/>
      <c r="I44" s="557">
        <f>SUM(I31:I43)</f>
        <v>0</v>
      </c>
      <c r="J44" s="489"/>
      <c r="K44" s="489"/>
      <c r="L44" s="489"/>
    </row>
    <row r="45" spans="3:12" ht="5.25" customHeight="1">
      <c r="C45" s="542"/>
      <c r="D45" s="489"/>
      <c r="E45" s="489"/>
      <c r="F45" s="489"/>
      <c r="G45" s="489"/>
      <c r="H45" s="489"/>
      <c r="I45" s="489"/>
      <c r="J45" s="489"/>
      <c r="K45" s="489"/>
      <c r="L45" s="489"/>
    </row>
    <row r="46" spans="3:12" ht="21.75" customHeight="1">
      <c r="C46" s="560" t="s">
        <v>21</v>
      </c>
      <c r="D46" s="521"/>
      <c r="E46" s="561"/>
      <c r="F46" s="562">
        <f>F44+F27</f>
        <v>0</v>
      </c>
      <c r="G46" s="521"/>
      <c r="H46" s="561"/>
      <c r="I46" s="562">
        <f>I44+I27</f>
        <v>0</v>
      </c>
      <c r="J46" s="521"/>
      <c r="K46" s="489"/>
      <c r="L46" s="489"/>
    </row>
    <row r="47" spans="3:12" ht="9.75" customHeight="1">
      <c r="C47" s="542"/>
      <c r="D47" s="489"/>
      <c r="E47" s="489"/>
      <c r="F47" s="489"/>
      <c r="G47" s="489"/>
      <c r="H47" s="489"/>
      <c r="I47" s="489"/>
      <c r="J47" s="489"/>
      <c r="K47" s="489"/>
      <c r="L47" s="489"/>
    </row>
    <row r="48" spans="3:12" ht="21.75" customHeight="1">
      <c r="C48" s="563" t="s">
        <v>1707</v>
      </c>
      <c r="D48" s="521"/>
      <c r="E48" s="564"/>
      <c r="F48" s="562">
        <f>+'A4 Cash'!J8</f>
        <v>0</v>
      </c>
      <c r="G48" s="521"/>
      <c r="H48" s="564"/>
      <c r="I48" s="562">
        <f>I46+I29</f>
        <v>0</v>
      </c>
      <c r="J48" s="521"/>
      <c r="K48" s="489"/>
      <c r="L48" s="489"/>
    </row>
    <row r="49" spans="1:12" ht="15">
      <c r="C49" s="542"/>
      <c r="D49" s="489"/>
      <c r="E49" s="489"/>
      <c r="F49" s="489"/>
      <c r="G49" s="489"/>
      <c r="H49" s="489"/>
      <c r="I49" s="489"/>
      <c r="J49" s="489"/>
      <c r="K49" s="489"/>
      <c r="L49" s="489"/>
    </row>
    <row r="50" spans="1:12" ht="23.25" customHeight="1">
      <c r="C50" s="563" t="s">
        <v>1708</v>
      </c>
      <c r="D50" s="521"/>
      <c r="E50" s="564"/>
      <c r="F50" s="562">
        <f>+F46-F48</f>
        <v>0</v>
      </c>
      <c r="G50" s="521"/>
      <c r="H50" s="564"/>
      <c r="I50" s="562">
        <f>+I46-I48</f>
        <v>0</v>
      </c>
      <c r="J50" s="521"/>
      <c r="K50" s="489"/>
      <c r="L50" s="489"/>
    </row>
    <row r="51" spans="1:12" ht="15">
      <c r="C51" s="489"/>
      <c r="D51" s="489"/>
      <c r="E51" s="489"/>
      <c r="F51" s="489"/>
      <c r="G51" s="489"/>
      <c r="H51" s="489"/>
      <c r="I51" s="489"/>
      <c r="J51" s="489"/>
      <c r="K51" s="489"/>
      <c r="L51" s="489"/>
    </row>
    <row r="52" spans="1:12" ht="19.5" customHeight="1">
      <c r="A52" s="492" t="s">
        <v>1709</v>
      </c>
      <c r="B52" s="489"/>
      <c r="C52" s="500"/>
      <c r="D52" s="500"/>
      <c r="E52" s="500"/>
      <c r="F52" s="500"/>
      <c r="G52" s="500"/>
      <c r="H52" s="565"/>
      <c r="I52" s="565"/>
      <c r="J52" s="489"/>
      <c r="K52" s="489"/>
      <c r="L52" s="489"/>
    </row>
    <row r="53" spans="1:12" ht="19.5" customHeight="1">
      <c r="G53" s="489"/>
      <c r="H53" s="489"/>
      <c r="I53" s="489"/>
      <c r="J53" s="489"/>
      <c r="K53" s="489"/>
      <c r="L53" s="489"/>
    </row>
    <row r="54" spans="1:12" ht="19.5" customHeight="1">
      <c r="B54" s="490" t="s">
        <v>297</v>
      </c>
      <c r="C54" s="500"/>
      <c r="D54" s="500"/>
      <c r="E54" s="565"/>
      <c r="F54" s="490" t="s">
        <v>297</v>
      </c>
      <c r="G54" s="489"/>
      <c r="H54" s="500"/>
      <c r="I54" s="500"/>
      <c r="J54" s="489"/>
      <c r="K54" s="489"/>
      <c r="L54" s="489"/>
    </row>
    <row r="55" spans="1:12" ht="15">
      <c r="B55" s="490" t="s">
        <v>298</v>
      </c>
      <c r="C55" s="489"/>
      <c r="D55" s="489"/>
      <c r="E55" s="489"/>
      <c r="F55" s="490" t="s">
        <v>298</v>
      </c>
      <c r="G55" s="489"/>
      <c r="H55" s="489"/>
      <c r="I55" s="489"/>
      <c r="J55" s="489"/>
      <c r="K55" s="489"/>
      <c r="L55" s="489"/>
    </row>
    <row r="56" spans="1:12" ht="18.75" customHeight="1">
      <c r="C56" s="526"/>
      <c r="D56" s="489"/>
      <c r="E56" s="489"/>
      <c r="F56" s="489"/>
      <c r="G56" s="489"/>
      <c r="H56" s="489"/>
      <c r="I56" s="489"/>
      <c r="J56" s="489"/>
      <c r="K56" s="489"/>
      <c r="L56" s="489"/>
    </row>
    <row r="57" spans="1:12" ht="18.75" customHeight="1">
      <c r="G57" s="489"/>
      <c r="H57" s="489"/>
      <c r="I57" s="489"/>
      <c r="J57" s="489"/>
      <c r="K57" s="489"/>
      <c r="L57" s="489"/>
    </row>
    <row r="58" spans="1:12" ht="15">
      <c r="G58" s="489"/>
      <c r="H58" s="489"/>
      <c r="I58" s="489"/>
      <c r="J58" s="489"/>
      <c r="K58" s="489"/>
      <c r="L58" s="489"/>
    </row>
    <row r="59" spans="1:12" ht="15">
      <c r="C59" s="542"/>
      <c r="D59" s="489"/>
      <c r="E59" s="489"/>
      <c r="F59" s="489"/>
      <c r="G59" s="489"/>
      <c r="H59" s="489"/>
      <c r="I59" s="489"/>
      <c r="J59" s="489"/>
      <c r="K59" s="489"/>
      <c r="L59" s="489"/>
    </row>
    <row r="60" spans="1:12" ht="15">
      <c r="C60" s="542"/>
      <c r="D60" s="489"/>
      <c r="E60" s="489"/>
      <c r="F60" s="489"/>
      <c r="G60" s="489"/>
      <c r="H60" s="489"/>
      <c r="I60" s="489"/>
      <c r="J60" s="489"/>
      <c r="K60" s="489"/>
      <c r="L60" s="489"/>
    </row>
    <row r="61" spans="1:12" ht="15">
      <c r="C61" s="542"/>
      <c r="D61" s="489"/>
      <c r="E61" s="489"/>
      <c r="F61" s="489" t="s">
        <v>92</v>
      </c>
      <c r="G61" s="489"/>
      <c r="H61" s="489"/>
      <c r="I61" s="489"/>
      <c r="J61" s="489"/>
      <c r="K61" s="489"/>
      <c r="L61" s="489"/>
    </row>
  </sheetData>
  <mergeCells count="7">
    <mergeCell ref="C29:C30"/>
    <mergeCell ref="A4:L4"/>
    <mergeCell ref="D5:E5"/>
    <mergeCell ref="C7:D7"/>
    <mergeCell ref="C8:D8"/>
    <mergeCell ref="C9:D9"/>
    <mergeCell ref="C12:C13"/>
  </mergeCells>
  <pageMargins left="0.70826771653543308" right="0.70826771653543308" top="1.1417322834645671" bottom="1.1417322834645671" header="0.74803149606299213" footer="0.74803149606299213"/>
  <pageSetup paperSize="9" scale="71" orientation="portrait" r:id="rId1"/>
  <headerFooter alignWithMargins="0"/>
  <rowBreaks count="1" manualBreakCount="1">
    <brk id="58"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91594-FA4E-4466-93B7-48EFF74331F1}">
  <sheetPr>
    <tabColor rgb="FFCC99FF"/>
  </sheetPr>
  <dimension ref="A1:Z179"/>
  <sheetViews>
    <sheetView workbookViewId="0">
      <selection activeCell="C4" sqref="C4"/>
    </sheetView>
  </sheetViews>
  <sheetFormatPr baseColWidth="10" defaultColWidth="11.42578125" defaultRowHeight="14.45" customHeight="1"/>
  <cols>
    <col min="1" max="5" width="11" customWidth="1"/>
    <col min="6" max="6" width="26.42578125" customWidth="1"/>
    <col min="7" max="7" width="16.42578125" customWidth="1"/>
    <col min="8" max="10" width="15.42578125" customWidth="1"/>
    <col min="11" max="11" width="11.85546875" customWidth="1"/>
    <col min="12" max="12" width="15.42578125" customWidth="1"/>
    <col min="13" max="14" width="11" customWidth="1"/>
    <col min="15" max="15" width="18.7109375" customWidth="1"/>
    <col min="16" max="18" width="11" customWidth="1"/>
    <col min="19" max="19" width="12.5703125" customWidth="1"/>
    <col min="20" max="26" width="11" customWidth="1"/>
    <col min="27" max="16380" width="11.42578125" customWidth="1"/>
  </cols>
  <sheetData>
    <row r="1" spans="1:26" ht="15.75">
      <c r="A1" s="427"/>
      <c r="C1" s="428" t="s">
        <v>251</v>
      </c>
      <c r="D1" s="428"/>
      <c r="E1" s="429"/>
      <c r="F1" s="808">
        <f>+'INFO PROJET'!B5:B5</f>
        <v>0</v>
      </c>
      <c r="G1" s="431"/>
      <c r="H1" s="432"/>
      <c r="I1" s="432"/>
      <c r="J1" s="433"/>
      <c r="K1" s="432"/>
      <c r="L1" s="434"/>
      <c r="M1" s="435"/>
      <c r="N1" s="436"/>
      <c r="U1" s="427"/>
      <c r="V1" s="427"/>
    </row>
    <row r="2" spans="1:26" ht="15.75" thickBot="1">
      <c r="A2" s="427"/>
      <c r="C2" s="437"/>
      <c r="D2" s="437"/>
      <c r="E2" s="438"/>
      <c r="F2" s="438"/>
      <c r="G2" s="438"/>
      <c r="H2" s="432"/>
      <c r="I2" s="432"/>
      <c r="J2" s="433"/>
      <c r="K2" s="432"/>
      <c r="L2" s="439"/>
      <c r="M2" s="438"/>
      <c r="N2" s="440"/>
      <c r="U2" s="427"/>
      <c r="V2" s="427"/>
    </row>
    <row r="3" spans="1:26" ht="15.75">
      <c r="A3" s="427"/>
      <c r="C3" s="441" t="s">
        <v>1699</v>
      </c>
      <c r="D3" s="843"/>
      <c r="E3" s="442"/>
      <c r="F3" s="443">
        <v>2028</v>
      </c>
      <c r="G3" s="438"/>
      <c r="H3" s="444" t="s">
        <v>252</v>
      </c>
      <c r="I3" s="664"/>
      <c r="J3" s="666">
        <f>+'A4 Banque'!J8</f>
        <v>0</v>
      </c>
      <c r="K3" s="665"/>
      <c r="L3" s="666">
        <f>+'A3 Banque'!L8</f>
        <v>0</v>
      </c>
      <c r="M3" s="435"/>
      <c r="N3" s="852" t="s">
        <v>253</v>
      </c>
      <c r="O3" s="853" t="s">
        <v>363</v>
      </c>
      <c r="P3" s="853" t="s">
        <v>364</v>
      </c>
      <c r="Q3" s="853" t="s">
        <v>365</v>
      </c>
      <c r="R3" s="853" t="s">
        <v>366</v>
      </c>
      <c r="S3" s="853" t="s">
        <v>367</v>
      </c>
      <c r="T3" s="853" t="s">
        <v>368</v>
      </c>
      <c r="U3" s="853" t="s">
        <v>369</v>
      </c>
      <c r="V3" s="853" t="s">
        <v>370</v>
      </c>
      <c r="W3" s="853" t="s">
        <v>371</v>
      </c>
      <c r="X3" s="853" t="s">
        <v>372</v>
      </c>
      <c r="Y3" s="853" t="s">
        <v>373</v>
      </c>
      <c r="Z3" s="854" t="s">
        <v>374</v>
      </c>
    </row>
    <row r="4" spans="1:26" ht="16.5" thickBot="1">
      <c r="A4" s="427"/>
      <c r="C4" s="448" t="s">
        <v>266</v>
      </c>
      <c r="D4" s="844"/>
      <c r="E4" s="449"/>
      <c r="F4" s="450"/>
      <c r="G4" s="438"/>
      <c r="H4" s="432"/>
      <c r="I4" s="432"/>
      <c r="J4" s="433"/>
      <c r="K4" s="432"/>
      <c r="L4" s="434"/>
      <c r="M4" s="435"/>
      <c r="N4" s="855">
        <f>+F6</f>
        <v>0</v>
      </c>
      <c r="O4" s="928">
        <f>+'A3 Banque'!Z4</f>
        <v>655.95699999999999</v>
      </c>
      <c r="P4" s="928">
        <f>+O4</f>
        <v>655.95699999999999</v>
      </c>
      <c r="Q4" s="928">
        <f t="shared" ref="Q4:Z4" si="0">+P4</f>
        <v>655.95699999999999</v>
      </c>
      <c r="R4" s="928">
        <f t="shared" si="0"/>
        <v>655.95699999999999</v>
      </c>
      <c r="S4" s="928">
        <f t="shared" si="0"/>
        <v>655.95699999999999</v>
      </c>
      <c r="T4" s="928">
        <f t="shared" si="0"/>
        <v>655.95699999999999</v>
      </c>
      <c r="U4" s="928">
        <f t="shared" si="0"/>
        <v>655.95699999999999</v>
      </c>
      <c r="V4" s="928">
        <f t="shared" si="0"/>
        <v>655.95699999999999</v>
      </c>
      <c r="W4" s="928">
        <f t="shared" si="0"/>
        <v>655.95699999999999</v>
      </c>
      <c r="X4" s="928">
        <f t="shared" si="0"/>
        <v>655.95699999999999</v>
      </c>
      <c r="Y4" s="928">
        <f t="shared" si="0"/>
        <v>655.95699999999999</v>
      </c>
      <c r="Z4" s="929">
        <f t="shared" si="0"/>
        <v>655.95699999999999</v>
      </c>
    </row>
    <row r="5" spans="1:26" ht="15.75">
      <c r="A5" s="427"/>
      <c r="C5" s="448" t="s">
        <v>268</v>
      </c>
      <c r="D5" s="844"/>
      <c r="E5" s="449"/>
      <c r="F5" s="450" t="s">
        <v>299</v>
      </c>
      <c r="G5" s="438"/>
      <c r="H5" s="432"/>
      <c r="I5" s="432"/>
      <c r="J5" s="433"/>
      <c r="K5" s="432"/>
      <c r="L5" s="434"/>
      <c r="M5" s="435"/>
      <c r="N5" s="850"/>
      <c r="O5" s="850"/>
      <c r="P5" s="850"/>
      <c r="Q5" s="850"/>
      <c r="R5" s="850"/>
      <c r="S5" s="850"/>
      <c r="T5" s="850"/>
      <c r="U5" s="850"/>
      <c r="V5" s="850"/>
      <c r="W5" s="850"/>
      <c r="X5" s="850"/>
      <c r="Y5" s="850"/>
      <c r="Z5" s="850"/>
    </row>
    <row r="6" spans="1:26" ht="15.75">
      <c r="A6" s="427"/>
      <c r="C6" s="448" t="s">
        <v>253</v>
      </c>
      <c r="D6" s="844"/>
      <c r="E6" s="449"/>
      <c r="F6" s="953">
        <f>+'INFO PROJET'!B12</f>
        <v>0</v>
      </c>
      <c r="G6" s="1214"/>
      <c r="H6" s="444" t="s">
        <v>270</v>
      </c>
      <c r="I6" s="444" t="s">
        <v>271</v>
      </c>
      <c r="J6" s="444" t="s">
        <v>210</v>
      </c>
      <c r="K6" s="446"/>
      <c r="L6" s="445" t="s">
        <v>272</v>
      </c>
      <c r="M6" s="451"/>
      <c r="N6" s="850"/>
      <c r="O6" s="850"/>
      <c r="P6" s="850"/>
      <c r="Q6" s="850"/>
      <c r="R6" s="850"/>
      <c r="S6" s="850"/>
      <c r="T6" s="850"/>
      <c r="U6" s="850"/>
      <c r="V6" s="850"/>
      <c r="W6" s="850"/>
      <c r="X6" s="850"/>
      <c r="Y6" s="850"/>
      <c r="Z6" s="850"/>
    </row>
    <row r="7" spans="1:26" ht="15.75">
      <c r="A7" s="427"/>
      <c r="C7" s="452" t="s">
        <v>273</v>
      </c>
      <c r="D7" s="845"/>
      <c r="E7" s="453"/>
      <c r="F7" s="454"/>
      <c r="G7" s="1214"/>
      <c r="H7" s="455">
        <f>SUM(H11:H176)</f>
        <v>0</v>
      </c>
      <c r="I7" s="455">
        <f>SUM(I11:I176)</f>
        <v>0</v>
      </c>
      <c r="J7" s="456">
        <f>H7-I7</f>
        <v>0</v>
      </c>
      <c r="K7" s="446"/>
      <c r="L7" s="457">
        <f>SUM(L11:L176)</f>
        <v>0</v>
      </c>
      <c r="M7" s="451"/>
      <c r="N7" s="850"/>
      <c r="O7" s="850"/>
      <c r="P7" s="850"/>
      <c r="Q7" s="850"/>
      <c r="R7" s="850"/>
      <c r="S7" s="850"/>
      <c r="T7" s="850"/>
      <c r="U7" s="850"/>
      <c r="V7" s="850"/>
      <c r="W7" s="850"/>
      <c r="X7" s="850"/>
      <c r="Y7" s="850"/>
      <c r="Z7" s="850"/>
    </row>
    <row r="8" spans="1:26" ht="15.75">
      <c r="A8" s="427"/>
      <c r="B8" s="458"/>
      <c r="C8" s="458"/>
      <c r="D8" s="458"/>
      <c r="E8" s="459"/>
      <c r="F8" s="460"/>
      <c r="G8" s="438"/>
      <c r="H8" s="461" t="s">
        <v>300</v>
      </c>
      <c r="I8" s="462"/>
      <c r="J8" s="456">
        <f>J176</f>
        <v>0</v>
      </c>
      <c r="K8" s="446"/>
      <c r="L8" s="457">
        <f>+L7+L3</f>
        <v>0</v>
      </c>
      <c r="M8" s="451"/>
      <c r="N8" s="463"/>
      <c r="U8" s="427"/>
      <c r="V8" s="427"/>
    </row>
    <row r="9" spans="1:26" ht="18">
      <c r="A9" s="464">
        <v>1</v>
      </c>
      <c r="B9" s="464">
        <v>2</v>
      </c>
      <c r="C9" s="464">
        <v>3</v>
      </c>
      <c r="D9" s="464">
        <v>4</v>
      </c>
      <c r="E9" s="464">
        <v>5</v>
      </c>
      <c r="F9" s="464">
        <v>6</v>
      </c>
      <c r="G9" s="464">
        <v>7</v>
      </c>
      <c r="H9" s="464">
        <v>8</v>
      </c>
      <c r="I9" s="464">
        <v>9</v>
      </c>
      <c r="J9" s="464">
        <v>10</v>
      </c>
      <c r="K9" s="464">
        <v>11</v>
      </c>
      <c r="L9" s="464">
        <v>12</v>
      </c>
      <c r="M9" s="464">
        <v>13</v>
      </c>
      <c r="N9" s="464">
        <v>14</v>
      </c>
      <c r="O9" s="464">
        <v>15</v>
      </c>
      <c r="P9" s="464">
        <v>16</v>
      </c>
      <c r="Q9" s="464">
        <v>17</v>
      </c>
      <c r="R9" s="464">
        <v>18</v>
      </c>
    </row>
    <row r="10" spans="1:26" ht="33.75">
      <c r="A10" s="465" t="s">
        <v>275</v>
      </c>
      <c r="B10" s="465" t="s">
        <v>276</v>
      </c>
      <c r="C10" s="536" t="s">
        <v>277</v>
      </c>
      <c r="D10" s="846" t="s">
        <v>1700</v>
      </c>
      <c r="E10" s="847" t="s">
        <v>1701</v>
      </c>
      <c r="F10" s="465" t="s">
        <v>278</v>
      </c>
      <c r="G10" s="465" t="s">
        <v>279</v>
      </c>
      <c r="H10" s="465" t="s">
        <v>270</v>
      </c>
      <c r="I10" s="465" t="s">
        <v>271</v>
      </c>
      <c r="J10" s="465" t="s">
        <v>210</v>
      </c>
      <c r="K10" s="926" t="s">
        <v>206</v>
      </c>
      <c r="L10" s="467" t="s">
        <v>281</v>
      </c>
      <c r="M10" s="465" t="s">
        <v>282</v>
      </c>
      <c r="N10" s="465" t="s">
        <v>283</v>
      </c>
      <c r="O10" s="465" t="s">
        <v>284</v>
      </c>
      <c r="P10" s="465" t="s">
        <v>285</v>
      </c>
      <c r="Q10" s="465" t="s">
        <v>286</v>
      </c>
      <c r="R10" s="465" t="s">
        <v>287</v>
      </c>
    </row>
    <row r="11" spans="1:26" ht="15">
      <c r="A11" s="468"/>
      <c r="B11" s="469"/>
      <c r="C11" s="537"/>
      <c r="D11" s="848" t="str">
        <f>"Banque-"&amp;Q11</f>
        <v>Banque-01/1900</v>
      </c>
      <c r="E11" s="849"/>
      <c r="F11" s="471"/>
      <c r="G11" s="472"/>
      <c r="H11" s="965"/>
      <c r="I11" s="966"/>
      <c r="J11" s="967">
        <f>+H11-I11+J3</f>
        <v>0</v>
      </c>
      <c r="K11" s="968">
        <f t="shared" ref="K11:K74" si="1">+IFERROR((+INDEX($O$4:$Z$4,MATCH(Q11,$O$3:$Z$3,0))),0)</f>
        <v>0</v>
      </c>
      <c r="L11" s="473">
        <f t="shared" ref="L11:L74" si="2">IFERROR((H11/K11-I11/K11),0)</f>
        <v>0</v>
      </c>
      <c r="M11" s="474"/>
      <c r="N11" s="706">
        <f>+IF(A11="",0,IF(A11=Table!$A$5,L11,(IF(A11=Table!$A$3,0,IF(A11=Table!$A$4,L11,0)))))</f>
        <v>0</v>
      </c>
      <c r="O11" s="672"/>
      <c r="P11" s="707">
        <f>-IF(A11=Table!$A$5,I11,0)+IF(A11=Table!$A$5,H11,0)</f>
        <v>0</v>
      </c>
      <c r="Q11" s="539" t="str">
        <f t="shared" ref="Q11:Q74" si="3">+TEXT(B11,"mm/aaaa")</f>
        <v>01/1900</v>
      </c>
      <c r="R11" s="475">
        <f>ROUNDUP(MONTH(Q11)/3,0)</f>
        <v>1</v>
      </c>
    </row>
    <row r="12" spans="1:26" ht="15">
      <c r="A12" s="468"/>
      <c r="B12" s="469"/>
      <c r="C12" s="537"/>
      <c r="D12" s="848" t="str">
        <f t="shared" ref="D12:D75" si="4">"Banque-"&amp;Q12</f>
        <v>Banque-01/1900</v>
      </c>
      <c r="E12" s="470"/>
      <c r="F12" s="471"/>
      <c r="G12" s="472"/>
      <c r="H12" s="965"/>
      <c r="I12" s="966"/>
      <c r="J12" s="967">
        <f t="shared" ref="J12:J75" si="5">+J11+H12-I12</f>
        <v>0</v>
      </c>
      <c r="K12" s="968">
        <f t="shared" si="1"/>
        <v>0</v>
      </c>
      <c r="L12" s="473">
        <f t="shared" si="2"/>
        <v>0</v>
      </c>
      <c r="M12" s="474"/>
      <c r="N12" s="706">
        <f>+IF(A12="",0,IF(A12=Table!$A$5,L12,(IF(A12=Table!$A$3,0,IF(A12=Table!$A$4,L12,0)))))</f>
        <v>0</v>
      </c>
      <c r="O12" s="672"/>
      <c r="P12" s="707">
        <f>-IF(A12=Table!$A$5,I12,0)+IF(A12=Table!$A$5,H12,0)</f>
        <v>0</v>
      </c>
      <c r="Q12" s="539" t="str">
        <f t="shared" si="3"/>
        <v>01/1900</v>
      </c>
      <c r="R12" s="475">
        <f t="shared" ref="R12:R75" si="6">ROUNDUP(MONTH(Q12)/3,0)</f>
        <v>1</v>
      </c>
    </row>
    <row r="13" spans="1:26" ht="15">
      <c r="A13" s="468"/>
      <c r="B13" s="469"/>
      <c r="C13" s="537"/>
      <c r="D13" s="848" t="str">
        <f t="shared" si="4"/>
        <v>Banque-01/1900</v>
      </c>
      <c r="E13" s="470"/>
      <c r="F13" s="471"/>
      <c r="G13" s="472"/>
      <c r="H13" s="965"/>
      <c r="I13" s="966"/>
      <c r="J13" s="967">
        <f t="shared" si="5"/>
        <v>0</v>
      </c>
      <c r="K13" s="968">
        <f t="shared" si="1"/>
        <v>0</v>
      </c>
      <c r="L13" s="473">
        <f t="shared" si="2"/>
        <v>0</v>
      </c>
      <c r="M13" s="474"/>
      <c r="N13" s="706">
        <f>+IF(A13="",0,IF(A13=Table!$A$5,L13,(IF(A13=Table!$A$3,0,IF(A13=Table!$A$4,L13,0)))))</f>
        <v>0</v>
      </c>
      <c r="O13" s="672"/>
      <c r="P13" s="707">
        <f>-IF(A13=Table!$A$5,I13,0)+IF(A13=Table!$A$5,H13,0)</f>
        <v>0</v>
      </c>
      <c r="Q13" s="539" t="str">
        <f t="shared" si="3"/>
        <v>01/1900</v>
      </c>
      <c r="R13" s="475">
        <f t="shared" si="6"/>
        <v>1</v>
      </c>
    </row>
    <row r="14" spans="1:26" ht="15">
      <c r="A14" s="468"/>
      <c r="B14" s="469"/>
      <c r="C14" s="537"/>
      <c r="D14" s="848" t="str">
        <f t="shared" si="4"/>
        <v>Banque-01/1900</v>
      </c>
      <c r="E14" s="470"/>
      <c r="F14" s="471"/>
      <c r="G14" s="472"/>
      <c r="H14" s="965"/>
      <c r="I14" s="966"/>
      <c r="J14" s="967">
        <f t="shared" si="5"/>
        <v>0</v>
      </c>
      <c r="K14" s="968">
        <f t="shared" si="1"/>
        <v>0</v>
      </c>
      <c r="L14" s="473">
        <f t="shared" si="2"/>
        <v>0</v>
      </c>
      <c r="M14" s="474"/>
      <c r="N14" s="706">
        <f>+IF(A14="",0,IF(A14=Table!$A$5,L14,(IF(A14=Table!$A$3,0,IF(A14=Table!$A$4,L14,0)))))</f>
        <v>0</v>
      </c>
      <c r="O14" s="672"/>
      <c r="P14" s="707">
        <f>-IF(A14=Table!$A$5,I14,0)+IF(A14=Table!$A$5,H14,0)</f>
        <v>0</v>
      </c>
      <c r="Q14" s="539" t="str">
        <f t="shared" si="3"/>
        <v>01/1900</v>
      </c>
      <c r="R14" s="475">
        <f t="shared" si="6"/>
        <v>1</v>
      </c>
    </row>
    <row r="15" spans="1:26" ht="15">
      <c r="A15" s="468"/>
      <c r="B15" s="469"/>
      <c r="C15" s="537"/>
      <c r="D15" s="848" t="str">
        <f t="shared" si="4"/>
        <v>Banque-01/1900</v>
      </c>
      <c r="E15" s="470"/>
      <c r="F15" s="471"/>
      <c r="G15" s="472"/>
      <c r="H15" s="965"/>
      <c r="I15" s="966"/>
      <c r="J15" s="967">
        <f t="shared" si="5"/>
        <v>0</v>
      </c>
      <c r="K15" s="968">
        <f t="shared" si="1"/>
        <v>0</v>
      </c>
      <c r="L15" s="473">
        <f t="shared" si="2"/>
        <v>0</v>
      </c>
      <c r="M15" s="474"/>
      <c r="N15" s="706">
        <f>+IF(A15="",0,IF(A15=Table!$A$5,L15,(IF(A15=Table!$A$3,0,IF(A15=Table!$A$4,L15,0)))))</f>
        <v>0</v>
      </c>
      <c r="O15" s="672"/>
      <c r="P15" s="707">
        <f>-IF(A15=Table!$A$5,I15,0)+IF(A15=Table!$A$5,H15,0)</f>
        <v>0</v>
      </c>
      <c r="Q15" s="539" t="str">
        <f t="shared" si="3"/>
        <v>01/1900</v>
      </c>
      <c r="R15" s="475">
        <f t="shared" si="6"/>
        <v>1</v>
      </c>
    </row>
    <row r="16" spans="1:26" ht="15">
      <c r="A16" s="468"/>
      <c r="B16" s="469"/>
      <c r="C16" s="537"/>
      <c r="D16" s="848" t="str">
        <f t="shared" si="4"/>
        <v>Banque-01/1900</v>
      </c>
      <c r="E16" s="470"/>
      <c r="F16" s="471"/>
      <c r="G16" s="472"/>
      <c r="H16" s="965"/>
      <c r="I16" s="966"/>
      <c r="J16" s="967">
        <f t="shared" si="5"/>
        <v>0</v>
      </c>
      <c r="K16" s="968">
        <f t="shared" si="1"/>
        <v>0</v>
      </c>
      <c r="L16" s="473">
        <f t="shared" si="2"/>
        <v>0</v>
      </c>
      <c r="M16" s="474"/>
      <c r="N16" s="706">
        <f>+IF(A16="",0,IF(A16=Table!$A$5,L16,(IF(A16=Table!$A$3,0,IF(A16=Table!$A$4,L16,0)))))</f>
        <v>0</v>
      </c>
      <c r="O16" s="672"/>
      <c r="P16" s="707">
        <f>-IF(A16=Table!$A$5,I16,0)+IF(A16=Table!$A$5,H16,0)</f>
        <v>0</v>
      </c>
      <c r="Q16" s="539" t="str">
        <f t="shared" si="3"/>
        <v>01/1900</v>
      </c>
      <c r="R16" s="475">
        <f t="shared" si="6"/>
        <v>1</v>
      </c>
    </row>
    <row r="17" spans="1:18" ht="15">
      <c r="A17" s="468"/>
      <c r="B17" s="469"/>
      <c r="C17" s="537"/>
      <c r="D17" s="848" t="str">
        <f t="shared" si="4"/>
        <v>Banque-01/1900</v>
      </c>
      <c r="E17" s="470"/>
      <c r="F17" s="471"/>
      <c r="G17" s="472"/>
      <c r="H17" s="965"/>
      <c r="I17" s="966"/>
      <c r="J17" s="967">
        <f t="shared" si="5"/>
        <v>0</v>
      </c>
      <c r="K17" s="968">
        <f t="shared" si="1"/>
        <v>0</v>
      </c>
      <c r="L17" s="473">
        <f t="shared" si="2"/>
        <v>0</v>
      </c>
      <c r="M17" s="474"/>
      <c r="N17" s="706">
        <f>+IF(A17="",0,IF(A17=Table!$A$5,L17,(IF(A17=Table!$A$3,0,IF(A17=Table!$A$4,L17,0)))))</f>
        <v>0</v>
      </c>
      <c r="O17" s="672"/>
      <c r="P17" s="707">
        <f>-IF(A17=Table!$A$5,I17,0)+IF(A17=Table!$A$5,H17,0)</f>
        <v>0</v>
      </c>
      <c r="Q17" s="539" t="str">
        <f t="shared" si="3"/>
        <v>01/1900</v>
      </c>
      <c r="R17" s="475">
        <f t="shared" si="6"/>
        <v>1</v>
      </c>
    </row>
    <row r="18" spans="1:18" ht="15">
      <c r="A18" s="468"/>
      <c r="B18" s="469"/>
      <c r="C18" s="537"/>
      <c r="D18" s="848" t="str">
        <f t="shared" si="4"/>
        <v>Banque-01/1900</v>
      </c>
      <c r="E18" s="470"/>
      <c r="F18" s="471"/>
      <c r="G18" s="472"/>
      <c r="H18" s="965"/>
      <c r="I18" s="966"/>
      <c r="J18" s="967">
        <f t="shared" si="5"/>
        <v>0</v>
      </c>
      <c r="K18" s="968">
        <f t="shared" si="1"/>
        <v>0</v>
      </c>
      <c r="L18" s="473">
        <f t="shared" si="2"/>
        <v>0</v>
      </c>
      <c r="M18" s="474"/>
      <c r="N18" s="706">
        <f>+IF(A18="",0,IF(A18=Table!$A$5,L18,(IF(A18=Table!$A$3,0,IF(A18=Table!$A$4,L18,0)))))</f>
        <v>0</v>
      </c>
      <c r="O18" s="672"/>
      <c r="P18" s="707">
        <f>-IF(A18=Table!$A$5,I18,0)+IF(A18=Table!$A$5,H18,0)</f>
        <v>0</v>
      </c>
      <c r="Q18" s="539" t="str">
        <f t="shared" si="3"/>
        <v>01/1900</v>
      </c>
      <c r="R18" s="475">
        <f t="shared" si="6"/>
        <v>1</v>
      </c>
    </row>
    <row r="19" spans="1:18" ht="15">
      <c r="A19" s="468"/>
      <c r="B19" s="469"/>
      <c r="C19" s="537"/>
      <c r="D19" s="848" t="str">
        <f t="shared" si="4"/>
        <v>Banque-01/1900</v>
      </c>
      <c r="E19" s="470"/>
      <c r="F19" s="471"/>
      <c r="G19" s="472"/>
      <c r="H19" s="965"/>
      <c r="I19" s="966"/>
      <c r="J19" s="967">
        <f t="shared" si="5"/>
        <v>0</v>
      </c>
      <c r="K19" s="968">
        <f t="shared" si="1"/>
        <v>0</v>
      </c>
      <c r="L19" s="473">
        <f t="shared" si="2"/>
        <v>0</v>
      </c>
      <c r="M19" s="474"/>
      <c r="N19" s="706">
        <f>+IF(A19="",0,IF(A19=Table!$A$5,L19,(IF(A19=Table!$A$3,0,IF(A19=Table!$A$4,L19,0)))))</f>
        <v>0</v>
      </c>
      <c r="O19" s="672"/>
      <c r="P19" s="707">
        <f>-IF(A19=Table!$A$5,I19,0)+IF(A19=Table!$A$5,H19,0)</f>
        <v>0</v>
      </c>
      <c r="Q19" s="539" t="str">
        <f t="shared" si="3"/>
        <v>01/1900</v>
      </c>
      <c r="R19" s="475">
        <f t="shared" si="6"/>
        <v>1</v>
      </c>
    </row>
    <row r="20" spans="1:18" ht="15">
      <c r="A20" s="468"/>
      <c r="B20" s="469"/>
      <c r="C20" s="537"/>
      <c r="D20" s="848" t="str">
        <f t="shared" si="4"/>
        <v>Banque-01/1900</v>
      </c>
      <c r="E20" s="470"/>
      <c r="F20" s="471"/>
      <c r="G20" s="472"/>
      <c r="H20" s="965"/>
      <c r="I20" s="966"/>
      <c r="J20" s="967">
        <f t="shared" si="5"/>
        <v>0</v>
      </c>
      <c r="K20" s="968">
        <f t="shared" si="1"/>
        <v>0</v>
      </c>
      <c r="L20" s="473">
        <f t="shared" si="2"/>
        <v>0</v>
      </c>
      <c r="M20" s="474"/>
      <c r="N20" s="706">
        <f>+IF(A20="",0,IF(A20=Table!$A$5,L20,(IF(A20=Table!$A$3,0,IF(A20=Table!$A$4,L20,0)))))</f>
        <v>0</v>
      </c>
      <c r="O20" s="672"/>
      <c r="P20" s="707">
        <f>-IF(A20=Table!$A$5,I20,0)+IF(A20=Table!$A$5,H20,0)</f>
        <v>0</v>
      </c>
      <c r="Q20" s="539" t="str">
        <f t="shared" si="3"/>
        <v>01/1900</v>
      </c>
      <c r="R20" s="475">
        <f t="shared" si="6"/>
        <v>1</v>
      </c>
    </row>
    <row r="21" spans="1:18" ht="15">
      <c r="A21" s="468"/>
      <c r="B21" s="469"/>
      <c r="C21" s="537"/>
      <c r="D21" s="848" t="str">
        <f t="shared" si="4"/>
        <v>Banque-01/1900</v>
      </c>
      <c r="E21" s="470"/>
      <c r="F21" s="471"/>
      <c r="G21" s="472"/>
      <c r="H21" s="965"/>
      <c r="I21" s="966"/>
      <c r="J21" s="967">
        <f t="shared" si="5"/>
        <v>0</v>
      </c>
      <c r="K21" s="968">
        <f t="shared" si="1"/>
        <v>0</v>
      </c>
      <c r="L21" s="473">
        <f t="shared" si="2"/>
        <v>0</v>
      </c>
      <c r="M21" s="474"/>
      <c r="N21" s="706">
        <f>+IF(A21="",0,IF(A21=Table!$A$5,L21,(IF(A21=Table!$A$3,0,IF(A21=Table!$A$4,L21,0)))))</f>
        <v>0</v>
      </c>
      <c r="O21" s="672"/>
      <c r="P21" s="707">
        <f>-IF(A21=Table!$A$5,I21,0)+IF(A21=Table!$A$5,H21,0)</f>
        <v>0</v>
      </c>
      <c r="Q21" s="539" t="str">
        <f t="shared" si="3"/>
        <v>01/1900</v>
      </c>
      <c r="R21" s="475">
        <f t="shared" si="6"/>
        <v>1</v>
      </c>
    </row>
    <row r="22" spans="1:18" ht="15">
      <c r="A22" s="468"/>
      <c r="B22" s="469"/>
      <c r="C22" s="537"/>
      <c r="D22" s="848" t="str">
        <f t="shared" si="4"/>
        <v>Banque-01/1900</v>
      </c>
      <c r="E22" s="470"/>
      <c r="F22" s="471"/>
      <c r="G22" s="472"/>
      <c r="H22" s="965"/>
      <c r="I22" s="966"/>
      <c r="J22" s="967">
        <f t="shared" si="5"/>
        <v>0</v>
      </c>
      <c r="K22" s="968">
        <f t="shared" si="1"/>
        <v>0</v>
      </c>
      <c r="L22" s="473">
        <f t="shared" si="2"/>
        <v>0</v>
      </c>
      <c r="M22" s="474"/>
      <c r="N22" s="706">
        <f>+IF(A22="",0,IF(A22=Table!$A$5,L22,(IF(A22=Table!$A$3,0,IF(A22=Table!$A$4,L22,0)))))</f>
        <v>0</v>
      </c>
      <c r="O22" s="672"/>
      <c r="P22" s="707">
        <f>-IF(A22=Table!$A$5,I22,0)+IF(A22=Table!$A$5,H22,0)</f>
        <v>0</v>
      </c>
      <c r="Q22" s="539" t="str">
        <f t="shared" si="3"/>
        <v>01/1900</v>
      </c>
      <c r="R22" s="475">
        <f t="shared" si="6"/>
        <v>1</v>
      </c>
    </row>
    <row r="23" spans="1:18" ht="15">
      <c r="A23" s="468"/>
      <c r="B23" s="469"/>
      <c r="C23" s="537"/>
      <c r="D23" s="848" t="str">
        <f t="shared" si="4"/>
        <v>Banque-01/1900</v>
      </c>
      <c r="E23" s="470"/>
      <c r="F23" s="471"/>
      <c r="G23" s="472"/>
      <c r="H23" s="965"/>
      <c r="I23" s="966"/>
      <c r="J23" s="967">
        <f t="shared" si="5"/>
        <v>0</v>
      </c>
      <c r="K23" s="968">
        <f t="shared" si="1"/>
        <v>0</v>
      </c>
      <c r="L23" s="473">
        <f t="shared" si="2"/>
        <v>0</v>
      </c>
      <c r="M23" s="474"/>
      <c r="N23" s="706">
        <f>+IF(A23="",0,IF(A23=Table!$A$5,L23,(IF(A23=Table!$A$3,0,IF(A23=Table!$A$4,L23,0)))))</f>
        <v>0</v>
      </c>
      <c r="O23" s="672"/>
      <c r="P23" s="707">
        <f>-IF(A23=Table!$A$5,I23,0)+IF(A23=Table!$A$5,H23,0)</f>
        <v>0</v>
      </c>
      <c r="Q23" s="539" t="str">
        <f t="shared" si="3"/>
        <v>01/1900</v>
      </c>
      <c r="R23" s="475">
        <f t="shared" si="6"/>
        <v>1</v>
      </c>
    </row>
    <row r="24" spans="1:18" ht="15">
      <c r="A24" s="468"/>
      <c r="B24" s="469"/>
      <c r="C24" s="537"/>
      <c r="D24" s="848" t="str">
        <f t="shared" si="4"/>
        <v>Banque-01/1900</v>
      </c>
      <c r="E24" s="470"/>
      <c r="F24" s="471"/>
      <c r="G24" s="472"/>
      <c r="H24" s="965"/>
      <c r="I24" s="966"/>
      <c r="J24" s="967">
        <f t="shared" si="5"/>
        <v>0</v>
      </c>
      <c r="K24" s="968">
        <f t="shared" si="1"/>
        <v>0</v>
      </c>
      <c r="L24" s="473">
        <f t="shared" si="2"/>
        <v>0</v>
      </c>
      <c r="M24" s="474"/>
      <c r="N24" s="706">
        <f>+IF(A24="",0,IF(A24=Table!$A$5,L24,(IF(A24=Table!$A$3,0,IF(A24=Table!$A$4,L24,0)))))</f>
        <v>0</v>
      </c>
      <c r="O24" s="672"/>
      <c r="P24" s="707">
        <f>-IF(A24=Table!$A$5,I24,0)+IF(A24=Table!$A$5,H24,0)</f>
        <v>0</v>
      </c>
      <c r="Q24" s="539" t="str">
        <f t="shared" si="3"/>
        <v>01/1900</v>
      </c>
      <c r="R24" s="475">
        <f t="shared" si="6"/>
        <v>1</v>
      </c>
    </row>
    <row r="25" spans="1:18" ht="15">
      <c r="A25" s="468"/>
      <c r="B25" s="469"/>
      <c r="C25" s="537"/>
      <c r="D25" s="848" t="str">
        <f t="shared" si="4"/>
        <v>Banque-01/1900</v>
      </c>
      <c r="E25" s="470"/>
      <c r="F25" s="471"/>
      <c r="G25" s="472"/>
      <c r="H25" s="965"/>
      <c r="I25" s="966"/>
      <c r="J25" s="967">
        <f t="shared" si="5"/>
        <v>0</v>
      </c>
      <c r="K25" s="968">
        <f t="shared" si="1"/>
        <v>0</v>
      </c>
      <c r="L25" s="473">
        <f t="shared" si="2"/>
        <v>0</v>
      </c>
      <c r="M25" s="474"/>
      <c r="N25" s="706">
        <f>+IF(A25="",0,IF(A25=Table!$A$5,L25,(IF(A25=Table!$A$3,0,IF(A25=Table!$A$4,L25,0)))))</f>
        <v>0</v>
      </c>
      <c r="O25" s="672"/>
      <c r="P25" s="707">
        <f>-IF(A25=Table!$A$5,I25,0)+IF(A25=Table!$A$5,H25,0)</f>
        <v>0</v>
      </c>
      <c r="Q25" s="539" t="str">
        <f t="shared" si="3"/>
        <v>01/1900</v>
      </c>
      <c r="R25" s="475">
        <f t="shared" si="6"/>
        <v>1</v>
      </c>
    </row>
    <row r="26" spans="1:18" ht="15">
      <c r="A26" s="468"/>
      <c r="B26" s="469"/>
      <c r="C26" s="537"/>
      <c r="D26" s="848" t="str">
        <f t="shared" si="4"/>
        <v>Banque-01/1900</v>
      </c>
      <c r="E26" s="470"/>
      <c r="F26" s="471"/>
      <c r="G26" s="472"/>
      <c r="H26" s="965"/>
      <c r="I26" s="966"/>
      <c r="J26" s="967">
        <f t="shared" si="5"/>
        <v>0</v>
      </c>
      <c r="K26" s="968">
        <f t="shared" si="1"/>
        <v>0</v>
      </c>
      <c r="L26" s="473">
        <f t="shared" si="2"/>
        <v>0</v>
      </c>
      <c r="M26" s="474"/>
      <c r="N26" s="706">
        <f>+IF(A26="",0,IF(A26=Table!$A$5,L26,(IF(A26=Table!$A$3,0,IF(A26=Table!$A$4,L26,0)))))</f>
        <v>0</v>
      </c>
      <c r="O26" s="672"/>
      <c r="P26" s="707">
        <f>-IF(A26=Table!$A$5,I26,0)+IF(A26=Table!$A$5,H26,0)</f>
        <v>0</v>
      </c>
      <c r="Q26" s="539" t="str">
        <f t="shared" si="3"/>
        <v>01/1900</v>
      </c>
      <c r="R26" s="475">
        <f t="shared" si="6"/>
        <v>1</v>
      </c>
    </row>
    <row r="27" spans="1:18" ht="15">
      <c r="A27" s="468"/>
      <c r="B27" s="469"/>
      <c r="C27" s="537"/>
      <c r="D27" s="848" t="str">
        <f t="shared" si="4"/>
        <v>Banque-01/1900</v>
      </c>
      <c r="E27" s="470"/>
      <c r="F27" s="471"/>
      <c r="G27" s="472"/>
      <c r="H27" s="965"/>
      <c r="I27" s="966"/>
      <c r="J27" s="967">
        <f t="shared" si="5"/>
        <v>0</v>
      </c>
      <c r="K27" s="968">
        <f t="shared" si="1"/>
        <v>0</v>
      </c>
      <c r="L27" s="473">
        <f t="shared" si="2"/>
        <v>0</v>
      </c>
      <c r="M27" s="474"/>
      <c r="N27" s="706">
        <f>+IF(A27="",0,IF(A27=Table!$A$5,L27,(IF(A27=Table!$A$3,0,IF(A27=Table!$A$4,L27,0)))))</f>
        <v>0</v>
      </c>
      <c r="O27" s="672"/>
      <c r="P27" s="707">
        <f>-IF(A27=Table!$A$5,I27,0)+IF(A27=Table!$A$5,H27,0)</f>
        <v>0</v>
      </c>
      <c r="Q27" s="539" t="str">
        <f t="shared" si="3"/>
        <v>01/1900</v>
      </c>
      <c r="R27" s="475">
        <f t="shared" si="6"/>
        <v>1</v>
      </c>
    </row>
    <row r="28" spans="1:18" ht="15">
      <c r="A28" s="468"/>
      <c r="B28" s="469"/>
      <c r="C28" s="537"/>
      <c r="D28" s="848" t="str">
        <f t="shared" si="4"/>
        <v>Banque-01/1900</v>
      </c>
      <c r="E28" s="470"/>
      <c r="F28" s="471"/>
      <c r="G28" s="472"/>
      <c r="H28" s="965"/>
      <c r="I28" s="966"/>
      <c r="J28" s="967">
        <f t="shared" si="5"/>
        <v>0</v>
      </c>
      <c r="K28" s="968">
        <f t="shared" si="1"/>
        <v>0</v>
      </c>
      <c r="L28" s="473">
        <f t="shared" si="2"/>
        <v>0</v>
      </c>
      <c r="M28" s="474"/>
      <c r="N28" s="706">
        <f>+IF(A28="",0,IF(A28=Table!$A$5,L28,(IF(A28=Table!$A$3,0,IF(A28=Table!$A$4,L28,0)))))</f>
        <v>0</v>
      </c>
      <c r="O28" s="672"/>
      <c r="P28" s="707">
        <f>-IF(A28=Table!$A$5,I28,0)+IF(A28=Table!$A$5,H28,0)</f>
        <v>0</v>
      </c>
      <c r="Q28" s="539" t="str">
        <f t="shared" si="3"/>
        <v>01/1900</v>
      </c>
      <c r="R28" s="475">
        <f t="shared" si="6"/>
        <v>1</v>
      </c>
    </row>
    <row r="29" spans="1:18" ht="15">
      <c r="A29" s="468"/>
      <c r="B29" s="469"/>
      <c r="C29" s="537"/>
      <c r="D29" s="848" t="str">
        <f t="shared" si="4"/>
        <v>Banque-01/1900</v>
      </c>
      <c r="E29" s="470"/>
      <c r="F29" s="471"/>
      <c r="G29" s="472"/>
      <c r="H29" s="965"/>
      <c r="I29" s="966"/>
      <c r="J29" s="967">
        <f t="shared" si="5"/>
        <v>0</v>
      </c>
      <c r="K29" s="968">
        <f t="shared" si="1"/>
        <v>0</v>
      </c>
      <c r="L29" s="473">
        <f t="shared" si="2"/>
        <v>0</v>
      </c>
      <c r="M29" s="474"/>
      <c r="N29" s="706">
        <f>+IF(A29="",0,IF(A29=Table!$A$5,L29,(IF(A29=Table!$A$3,0,IF(A29=Table!$A$4,L29,0)))))</f>
        <v>0</v>
      </c>
      <c r="O29" s="672"/>
      <c r="P29" s="707">
        <f>-IF(A29=Table!$A$5,I29,0)+IF(A29=Table!$A$5,H29,0)</f>
        <v>0</v>
      </c>
      <c r="Q29" s="539" t="str">
        <f t="shared" si="3"/>
        <v>01/1900</v>
      </c>
      <c r="R29" s="475">
        <f t="shared" si="6"/>
        <v>1</v>
      </c>
    </row>
    <row r="30" spans="1:18" ht="15">
      <c r="A30" s="468"/>
      <c r="B30" s="469"/>
      <c r="C30" s="537"/>
      <c r="D30" s="848" t="str">
        <f t="shared" si="4"/>
        <v>Banque-01/1900</v>
      </c>
      <c r="E30" s="470"/>
      <c r="F30" s="471"/>
      <c r="G30" s="472"/>
      <c r="H30" s="965"/>
      <c r="I30" s="966"/>
      <c r="J30" s="967">
        <f t="shared" si="5"/>
        <v>0</v>
      </c>
      <c r="K30" s="968">
        <f t="shared" si="1"/>
        <v>0</v>
      </c>
      <c r="L30" s="473">
        <f t="shared" si="2"/>
        <v>0</v>
      </c>
      <c r="M30" s="474"/>
      <c r="N30" s="706">
        <f>+IF(A30="",0,IF(A30=Table!$A$5,L30,(IF(A30=Table!$A$3,0,IF(A30=Table!$A$4,L30,0)))))</f>
        <v>0</v>
      </c>
      <c r="O30" s="672"/>
      <c r="P30" s="707">
        <f>-IF(A30=Table!$A$5,I30,0)+IF(A30=Table!$A$5,H30,0)</f>
        <v>0</v>
      </c>
      <c r="Q30" s="539" t="str">
        <f t="shared" si="3"/>
        <v>01/1900</v>
      </c>
      <c r="R30" s="475">
        <f t="shared" si="6"/>
        <v>1</v>
      </c>
    </row>
    <row r="31" spans="1:18" ht="15">
      <c r="A31" s="468"/>
      <c r="B31" s="469"/>
      <c r="C31" s="537"/>
      <c r="D31" s="848" t="str">
        <f t="shared" si="4"/>
        <v>Banque-01/1900</v>
      </c>
      <c r="E31" s="470"/>
      <c r="F31" s="471"/>
      <c r="G31" s="472"/>
      <c r="H31" s="965"/>
      <c r="I31" s="966"/>
      <c r="J31" s="967">
        <f t="shared" si="5"/>
        <v>0</v>
      </c>
      <c r="K31" s="968">
        <f t="shared" si="1"/>
        <v>0</v>
      </c>
      <c r="L31" s="473">
        <f t="shared" si="2"/>
        <v>0</v>
      </c>
      <c r="M31" s="474"/>
      <c r="N31" s="706">
        <f>+IF(A31="",0,IF(A31=Table!$A$5,L31,(IF(A31=Table!$A$3,0,IF(A31=Table!$A$4,L31,0)))))</f>
        <v>0</v>
      </c>
      <c r="O31" s="672"/>
      <c r="P31" s="707">
        <f>-IF(A31=Table!$A$5,I31,0)+IF(A31=Table!$A$5,H31,0)</f>
        <v>0</v>
      </c>
      <c r="Q31" s="539" t="str">
        <f t="shared" si="3"/>
        <v>01/1900</v>
      </c>
      <c r="R31" s="475">
        <f t="shared" si="6"/>
        <v>1</v>
      </c>
    </row>
    <row r="32" spans="1:18" ht="15">
      <c r="A32" s="468"/>
      <c r="B32" s="469"/>
      <c r="C32" s="537"/>
      <c r="D32" s="848" t="str">
        <f t="shared" si="4"/>
        <v>Banque-01/1900</v>
      </c>
      <c r="E32" s="470"/>
      <c r="F32" s="471"/>
      <c r="G32" s="472"/>
      <c r="H32" s="965"/>
      <c r="I32" s="966"/>
      <c r="J32" s="967">
        <f t="shared" si="5"/>
        <v>0</v>
      </c>
      <c r="K32" s="968">
        <f t="shared" si="1"/>
        <v>0</v>
      </c>
      <c r="L32" s="473">
        <f t="shared" si="2"/>
        <v>0</v>
      </c>
      <c r="M32" s="474"/>
      <c r="N32" s="706">
        <f>+IF(A32="",0,IF(A32=Table!$A$5,L32,(IF(A32=Table!$A$3,0,IF(A32=Table!$A$4,L32,0)))))</f>
        <v>0</v>
      </c>
      <c r="O32" s="672"/>
      <c r="P32" s="707">
        <f>-IF(A32=Table!$A$5,I32,0)+IF(A32=Table!$A$5,H32,0)</f>
        <v>0</v>
      </c>
      <c r="Q32" s="539" t="str">
        <f t="shared" si="3"/>
        <v>01/1900</v>
      </c>
      <c r="R32" s="475">
        <f t="shared" si="6"/>
        <v>1</v>
      </c>
    </row>
    <row r="33" spans="1:18" ht="15">
      <c r="A33" s="468"/>
      <c r="B33" s="469"/>
      <c r="C33" s="537"/>
      <c r="D33" s="848" t="str">
        <f t="shared" si="4"/>
        <v>Banque-01/1900</v>
      </c>
      <c r="E33" s="470"/>
      <c r="F33" s="471"/>
      <c r="G33" s="472"/>
      <c r="H33" s="965"/>
      <c r="I33" s="966"/>
      <c r="J33" s="967">
        <f t="shared" si="5"/>
        <v>0</v>
      </c>
      <c r="K33" s="968">
        <f t="shared" si="1"/>
        <v>0</v>
      </c>
      <c r="L33" s="473">
        <f t="shared" si="2"/>
        <v>0</v>
      </c>
      <c r="M33" s="474"/>
      <c r="N33" s="706">
        <f>+IF(A33="",0,IF(A33=Table!$A$5,L33,(IF(A33=Table!$A$3,0,IF(A33=Table!$A$4,L33,0)))))</f>
        <v>0</v>
      </c>
      <c r="O33" s="672"/>
      <c r="P33" s="707">
        <f>-IF(A33=Table!$A$5,I33,0)+IF(A33=Table!$A$5,H33,0)</f>
        <v>0</v>
      </c>
      <c r="Q33" s="539" t="str">
        <f t="shared" si="3"/>
        <v>01/1900</v>
      </c>
      <c r="R33" s="475">
        <f t="shared" si="6"/>
        <v>1</v>
      </c>
    </row>
    <row r="34" spans="1:18" ht="15">
      <c r="A34" s="468"/>
      <c r="B34" s="469"/>
      <c r="C34" s="537"/>
      <c r="D34" s="848" t="str">
        <f t="shared" si="4"/>
        <v>Banque-01/1900</v>
      </c>
      <c r="E34" s="470"/>
      <c r="F34" s="471"/>
      <c r="G34" s="472"/>
      <c r="H34" s="965"/>
      <c r="I34" s="966"/>
      <c r="J34" s="967">
        <f t="shared" si="5"/>
        <v>0</v>
      </c>
      <c r="K34" s="968">
        <f t="shared" si="1"/>
        <v>0</v>
      </c>
      <c r="L34" s="473">
        <f t="shared" si="2"/>
        <v>0</v>
      </c>
      <c r="M34" s="474"/>
      <c r="N34" s="706">
        <f>+IF(A34="",0,IF(A34=Table!$A$5,L34,(IF(A34=Table!$A$3,0,IF(A34=Table!$A$4,L34,0)))))</f>
        <v>0</v>
      </c>
      <c r="O34" s="672"/>
      <c r="P34" s="707">
        <f>-IF(A34=Table!$A$5,I34,0)+IF(A34=Table!$A$5,H34,0)</f>
        <v>0</v>
      </c>
      <c r="Q34" s="539" t="str">
        <f t="shared" si="3"/>
        <v>01/1900</v>
      </c>
      <c r="R34" s="475">
        <f t="shared" si="6"/>
        <v>1</v>
      </c>
    </row>
    <row r="35" spans="1:18" ht="15">
      <c r="A35" s="468"/>
      <c r="B35" s="469"/>
      <c r="C35" s="537"/>
      <c r="D35" s="848" t="str">
        <f t="shared" si="4"/>
        <v>Banque-01/1900</v>
      </c>
      <c r="E35" s="470"/>
      <c r="F35" s="471"/>
      <c r="G35" s="472"/>
      <c r="H35" s="965"/>
      <c r="I35" s="966"/>
      <c r="J35" s="967">
        <f t="shared" si="5"/>
        <v>0</v>
      </c>
      <c r="K35" s="968">
        <f t="shared" si="1"/>
        <v>0</v>
      </c>
      <c r="L35" s="473">
        <f t="shared" si="2"/>
        <v>0</v>
      </c>
      <c r="M35" s="474"/>
      <c r="N35" s="706">
        <f>+IF(A35="",0,IF(A35=Table!$A$5,L35,(IF(A35=Table!$A$3,0,IF(A35=Table!$A$4,L35,0)))))</f>
        <v>0</v>
      </c>
      <c r="O35" s="672"/>
      <c r="P35" s="707">
        <f>-IF(A35=Table!$A$5,I35,0)+IF(A35=Table!$A$5,H35,0)</f>
        <v>0</v>
      </c>
      <c r="Q35" s="539" t="str">
        <f t="shared" si="3"/>
        <v>01/1900</v>
      </c>
      <c r="R35" s="475">
        <f t="shared" si="6"/>
        <v>1</v>
      </c>
    </row>
    <row r="36" spans="1:18" ht="15">
      <c r="A36" s="468"/>
      <c r="B36" s="469"/>
      <c r="C36" s="537"/>
      <c r="D36" s="848" t="str">
        <f t="shared" si="4"/>
        <v>Banque-01/1900</v>
      </c>
      <c r="E36" s="470"/>
      <c r="F36" s="471"/>
      <c r="G36" s="472"/>
      <c r="H36" s="965"/>
      <c r="I36" s="966"/>
      <c r="J36" s="967">
        <f t="shared" si="5"/>
        <v>0</v>
      </c>
      <c r="K36" s="968">
        <f t="shared" si="1"/>
        <v>0</v>
      </c>
      <c r="L36" s="473">
        <f t="shared" si="2"/>
        <v>0</v>
      </c>
      <c r="M36" s="474"/>
      <c r="N36" s="706">
        <f>+IF(A36="",0,IF(A36=Table!$A$5,L36,(IF(A36=Table!$A$3,0,IF(A36=Table!$A$4,L36,0)))))</f>
        <v>0</v>
      </c>
      <c r="O36" s="672"/>
      <c r="P36" s="707">
        <f>-IF(A36=Table!$A$5,I36,0)+IF(A36=Table!$A$5,H36,0)</f>
        <v>0</v>
      </c>
      <c r="Q36" s="539" t="str">
        <f t="shared" si="3"/>
        <v>01/1900</v>
      </c>
      <c r="R36" s="475">
        <f t="shared" si="6"/>
        <v>1</v>
      </c>
    </row>
    <row r="37" spans="1:18" ht="15">
      <c r="A37" s="468"/>
      <c r="B37" s="469"/>
      <c r="C37" s="537"/>
      <c r="D37" s="848" t="str">
        <f t="shared" si="4"/>
        <v>Banque-01/1900</v>
      </c>
      <c r="E37" s="470"/>
      <c r="F37" s="471"/>
      <c r="G37" s="472"/>
      <c r="H37" s="965"/>
      <c r="I37" s="966"/>
      <c r="J37" s="967">
        <f t="shared" si="5"/>
        <v>0</v>
      </c>
      <c r="K37" s="968">
        <f t="shared" si="1"/>
        <v>0</v>
      </c>
      <c r="L37" s="473">
        <f t="shared" si="2"/>
        <v>0</v>
      </c>
      <c r="M37" s="474"/>
      <c r="N37" s="706">
        <f>+IF(A37="",0,IF(A37=Table!$A$5,L37,(IF(A37=Table!$A$3,0,IF(A37=Table!$A$4,L37,0)))))</f>
        <v>0</v>
      </c>
      <c r="O37" s="672"/>
      <c r="P37" s="707">
        <f>-IF(A37=Table!$A$5,I37,0)+IF(A37=Table!$A$5,H37,0)</f>
        <v>0</v>
      </c>
      <c r="Q37" s="539" t="str">
        <f t="shared" si="3"/>
        <v>01/1900</v>
      </c>
      <c r="R37" s="475">
        <f t="shared" si="6"/>
        <v>1</v>
      </c>
    </row>
    <row r="38" spans="1:18" ht="15">
      <c r="A38" s="468"/>
      <c r="B38" s="469"/>
      <c r="C38" s="537"/>
      <c r="D38" s="848" t="str">
        <f t="shared" si="4"/>
        <v>Banque-01/1900</v>
      </c>
      <c r="E38" s="470"/>
      <c r="F38" s="471"/>
      <c r="G38" s="472"/>
      <c r="H38" s="965"/>
      <c r="I38" s="966"/>
      <c r="J38" s="967">
        <f t="shared" si="5"/>
        <v>0</v>
      </c>
      <c r="K38" s="968">
        <f t="shared" si="1"/>
        <v>0</v>
      </c>
      <c r="L38" s="473">
        <f t="shared" si="2"/>
        <v>0</v>
      </c>
      <c r="M38" s="474"/>
      <c r="N38" s="706">
        <f>+IF(A38="",0,IF(A38=Table!$A$5,L38,(IF(A38=Table!$A$3,0,IF(A38=Table!$A$4,L38,0)))))</f>
        <v>0</v>
      </c>
      <c r="O38" s="672"/>
      <c r="P38" s="707">
        <f>-IF(A38=Table!$A$5,I38,0)+IF(A38=Table!$A$5,H38,0)</f>
        <v>0</v>
      </c>
      <c r="Q38" s="539" t="str">
        <f t="shared" si="3"/>
        <v>01/1900</v>
      </c>
      <c r="R38" s="475">
        <f t="shared" si="6"/>
        <v>1</v>
      </c>
    </row>
    <row r="39" spans="1:18" ht="15">
      <c r="A39" s="468"/>
      <c r="B39" s="469"/>
      <c r="C39" s="537"/>
      <c r="D39" s="848" t="str">
        <f t="shared" si="4"/>
        <v>Banque-01/1900</v>
      </c>
      <c r="E39" s="470"/>
      <c r="F39" s="471"/>
      <c r="G39" s="472"/>
      <c r="H39" s="965"/>
      <c r="I39" s="966"/>
      <c r="J39" s="967">
        <f t="shared" si="5"/>
        <v>0</v>
      </c>
      <c r="K39" s="968">
        <f t="shared" si="1"/>
        <v>0</v>
      </c>
      <c r="L39" s="473">
        <f t="shared" si="2"/>
        <v>0</v>
      </c>
      <c r="M39" s="474"/>
      <c r="N39" s="706">
        <f>+IF(A39="",0,IF(A39=Table!$A$5,L39,(IF(A39=Table!$A$3,0,IF(A39=Table!$A$4,L39,0)))))</f>
        <v>0</v>
      </c>
      <c r="O39" s="672"/>
      <c r="P39" s="707">
        <f>-IF(A39=Table!$A$5,I39,0)+IF(A39=Table!$A$5,H39,0)</f>
        <v>0</v>
      </c>
      <c r="Q39" s="539" t="str">
        <f t="shared" si="3"/>
        <v>01/1900</v>
      </c>
      <c r="R39" s="475">
        <f t="shared" si="6"/>
        <v>1</v>
      </c>
    </row>
    <row r="40" spans="1:18" ht="15">
      <c r="A40" s="468"/>
      <c r="B40" s="469"/>
      <c r="C40" s="537"/>
      <c r="D40" s="848" t="str">
        <f t="shared" si="4"/>
        <v>Banque-01/1900</v>
      </c>
      <c r="E40" s="470"/>
      <c r="F40" s="471"/>
      <c r="G40" s="472"/>
      <c r="H40" s="965"/>
      <c r="I40" s="966"/>
      <c r="J40" s="967">
        <f t="shared" si="5"/>
        <v>0</v>
      </c>
      <c r="K40" s="968">
        <f t="shared" si="1"/>
        <v>0</v>
      </c>
      <c r="L40" s="473">
        <f t="shared" si="2"/>
        <v>0</v>
      </c>
      <c r="M40" s="474"/>
      <c r="N40" s="706">
        <f>+IF(A40="",0,IF(A40=Table!$A$5,L40,(IF(A40=Table!$A$3,0,IF(A40=Table!$A$4,L40,0)))))</f>
        <v>0</v>
      </c>
      <c r="O40" s="672"/>
      <c r="P40" s="707">
        <f>-IF(A40=Table!$A$5,I40,0)+IF(A40=Table!$A$5,H40,0)</f>
        <v>0</v>
      </c>
      <c r="Q40" s="539" t="str">
        <f t="shared" si="3"/>
        <v>01/1900</v>
      </c>
      <c r="R40" s="475">
        <f t="shared" si="6"/>
        <v>1</v>
      </c>
    </row>
    <row r="41" spans="1:18" ht="15">
      <c r="A41" s="468"/>
      <c r="B41" s="469"/>
      <c r="C41" s="537"/>
      <c r="D41" s="848" t="str">
        <f t="shared" si="4"/>
        <v>Banque-01/1900</v>
      </c>
      <c r="E41" s="470"/>
      <c r="F41" s="471"/>
      <c r="G41" s="472"/>
      <c r="H41" s="965"/>
      <c r="I41" s="966"/>
      <c r="J41" s="982">
        <f t="shared" si="5"/>
        <v>0</v>
      </c>
      <c r="K41" s="968">
        <f t="shared" si="1"/>
        <v>0</v>
      </c>
      <c r="L41" s="473">
        <f t="shared" si="2"/>
        <v>0</v>
      </c>
      <c r="M41" s="474"/>
      <c r="N41" s="706">
        <f>+IF(A41="",0,IF(A41=Table!$A$5,L41,(IF(A41=Table!$A$3,0,IF(A41=Table!$A$4,L41,0)))))</f>
        <v>0</v>
      </c>
      <c r="O41" s="672"/>
      <c r="P41" s="983">
        <f>-IF(A41=Table!$A$5,I41,0)+IF(A41=Table!$A$5,H41,0)</f>
        <v>0</v>
      </c>
      <c r="Q41" s="539" t="str">
        <f t="shared" si="3"/>
        <v>01/1900</v>
      </c>
      <c r="R41" s="475">
        <f t="shared" si="6"/>
        <v>1</v>
      </c>
    </row>
    <row r="42" spans="1:18" ht="15">
      <c r="A42" s="468"/>
      <c r="B42" s="469"/>
      <c r="C42" s="537"/>
      <c r="D42" s="848" t="str">
        <f t="shared" si="4"/>
        <v>Banque-01/1900</v>
      </c>
      <c r="E42" s="470"/>
      <c r="F42" s="471"/>
      <c r="G42" s="472"/>
      <c r="H42" s="965"/>
      <c r="I42" s="966"/>
      <c r="J42" s="967">
        <f t="shared" si="5"/>
        <v>0</v>
      </c>
      <c r="K42" s="968">
        <f t="shared" si="1"/>
        <v>0</v>
      </c>
      <c r="L42" s="473">
        <f t="shared" si="2"/>
        <v>0</v>
      </c>
      <c r="M42" s="474"/>
      <c r="N42" s="706">
        <f>+IF(A42="",0,IF(A42=Table!$A$5,L42,(IF(A42=Table!$A$3,0,IF(A42=Table!$A$4,L42,0)))))</f>
        <v>0</v>
      </c>
      <c r="O42" s="672"/>
      <c r="P42" s="707">
        <f>-IF(A42=Table!$A$5,I42,0)+IF(A42=Table!$A$5,H42,0)</f>
        <v>0</v>
      </c>
      <c r="Q42" s="539" t="str">
        <f t="shared" si="3"/>
        <v>01/1900</v>
      </c>
      <c r="R42" s="475">
        <f t="shared" si="6"/>
        <v>1</v>
      </c>
    </row>
    <row r="43" spans="1:18" ht="15">
      <c r="A43" s="468"/>
      <c r="B43" s="469"/>
      <c r="C43" s="537"/>
      <c r="D43" s="848" t="str">
        <f t="shared" si="4"/>
        <v>Banque-01/1900</v>
      </c>
      <c r="E43" s="470"/>
      <c r="F43" s="471"/>
      <c r="G43" s="472"/>
      <c r="H43" s="965"/>
      <c r="I43" s="966"/>
      <c r="J43" s="967">
        <f t="shared" si="5"/>
        <v>0</v>
      </c>
      <c r="K43" s="968">
        <f t="shared" si="1"/>
        <v>0</v>
      </c>
      <c r="L43" s="473">
        <f t="shared" si="2"/>
        <v>0</v>
      </c>
      <c r="M43" s="474"/>
      <c r="N43" s="706">
        <f>+IF(A43="",0,IF(A43=Table!$A$5,L43,(IF(A43=Table!$A$3,0,IF(A43=Table!$A$4,L43,0)))))</f>
        <v>0</v>
      </c>
      <c r="O43" s="672"/>
      <c r="P43" s="707">
        <f>-IF(A43=Table!$A$5,I43,0)+IF(A43=Table!$A$5,H43,0)</f>
        <v>0</v>
      </c>
      <c r="Q43" s="539" t="str">
        <f t="shared" si="3"/>
        <v>01/1900</v>
      </c>
      <c r="R43" s="475">
        <f t="shared" si="6"/>
        <v>1</v>
      </c>
    </row>
    <row r="44" spans="1:18" ht="15">
      <c r="A44" s="468"/>
      <c r="B44" s="469"/>
      <c r="C44" s="537"/>
      <c r="D44" s="848" t="str">
        <f t="shared" si="4"/>
        <v>Banque-01/1900</v>
      </c>
      <c r="E44" s="470"/>
      <c r="F44" s="471"/>
      <c r="G44" s="472"/>
      <c r="H44" s="965"/>
      <c r="I44" s="966"/>
      <c r="J44" s="967">
        <f t="shared" si="5"/>
        <v>0</v>
      </c>
      <c r="K44" s="968">
        <f t="shared" si="1"/>
        <v>0</v>
      </c>
      <c r="L44" s="473">
        <f t="shared" si="2"/>
        <v>0</v>
      </c>
      <c r="M44" s="474"/>
      <c r="N44" s="706">
        <f>+IF(A44="",0,IF(A44=Table!$A$5,L44,(IF(A44=Table!$A$3,0,IF(A44=Table!$A$4,L44,0)))))</f>
        <v>0</v>
      </c>
      <c r="O44" s="672"/>
      <c r="P44" s="707">
        <f>-IF(A44=Table!$A$5,I44,0)+IF(A44=Table!$A$5,H44,0)</f>
        <v>0</v>
      </c>
      <c r="Q44" s="539" t="str">
        <f t="shared" si="3"/>
        <v>01/1900</v>
      </c>
      <c r="R44" s="475">
        <f t="shared" si="6"/>
        <v>1</v>
      </c>
    </row>
    <row r="45" spans="1:18" ht="15">
      <c r="A45" s="468"/>
      <c r="B45" s="469"/>
      <c r="C45" s="537"/>
      <c r="D45" s="848" t="str">
        <f t="shared" si="4"/>
        <v>Banque-01/1900</v>
      </c>
      <c r="E45" s="470"/>
      <c r="F45" s="471"/>
      <c r="G45" s="472"/>
      <c r="H45" s="965"/>
      <c r="I45" s="966"/>
      <c r="J45" s="967">
        <f t="shared" si="5"/>
        <v>0</v>
      </c>
      <c r="K45" s="968">
        <f t="shared" si="1"/>
        <v>0</v>
      </c>
      <c r="L45" s="473">
        <f t="shared" si="2"/>
        <v>0</v>
      </c>
      <c r="M45" s="474"/>
      <c r="N45" s="706">
        <f>+IF(A45="",0,IF(A45=Table!$A$5,L45,(IF(A45=Table!$A$3,0,IF(A45=Table!$A$4,L45,0)))))</f>
        <v>0</v>
      </c>
      <c r="O45" s="672"/>
      <c r="P45" s="707">
        <f>-IF(A45=Table!$A$5,I45,0)+IF(A45=Table!$A$5,H45,0)</f>
        <v>0</v>
      </c>
      <c r="Q45" s="539" t="str">
        <f t="shared" si="3"/>
        <v>01/1900</v>
      </c>
      <c r="R45" s="475">
        <f t="shared" si="6"/>
        <v>1</v>
      </c>
    </row>
    <row r="46" spans="1:18" ht="15">
      <c r="A46" s="468"/>
      <c r="B46" s="469"/>
      <c r="C46" s="537"/>
      <c r="D46" s="848" t="str">
        <f t="shared" si="4"/>
        <v>Banque-01/1900</v>
      </c>
      <c r="E46" s="470"/>
      <c r="F46" s="471"/>
      <c r="G46" s="472"/>
      <c r="H46" s="965"/>
      <c r="I46" s="966"/>
      <c r="J46" s="967">
        <f t="shared" si="5"/>
        <v>0</v>
      </c>
      <c r="K46" s="968">
        <f t="shared" si="1"/>
        <v>0</v>
      </c>
      <c r="L46" s="473">
        <f t="shared" si="2"/>
        <v>0</v>
      </c>
      <c r="M46" s="474"/>
      <c r="N46" s="706">
        <f>+IF(A46="",0,IF(A46=Table!$A$5,L46,(IF(A46=Table!$A$3,0,IF(A46=Table!$A$4,L46,0)))))</f>
        <v>0</v>
      </c>
      <c r="O46" s="672"/>
      <c r="P46" s="707">
        <f>-IF(A46=Table!$A$5,I46,0)+IF(A46=Table!$A$5,H46,0)</f>
        <v>0</v>
      </c>
      <c r="Q46" s="539" t="str">
        <f t="shared" si="3"/>
        <v>01/1900</v>
      </c>
      <c r="R46" s="475">
        <f t="shared" si="6"/>
        <v>1</v>
      </c>
    </row>
    <row r="47" spans="1:18" ht="15">
      <c r="A47" s="468"/>
      <c r="B47" s="469"/>
      <c r="C47" s="537"/>
      <c r="D47" s="848" t="str">
        <f t="shared" si="4"/>
        <v>Banque-01/1900</v>
      </c>
      <c r="E47" s="470"/>
      <c r="F47" s="471"/>
      <c r="G47" s="472"/>
      <c r="H47" s="965"/>
      <c r="I47" s="966"/>
      <c r="J47" s="967">
        <f t="shared" si="5"/>
        <v>0</v>
      </c>
      <c r="K47" s="968">
        <f t="shared" si="1"/>
        <v>0</v>
      </c>
      <c r="L47" s="473">
        <f t="shared" si="2"/>
        <v>0</v>
      </c>
      <c r="M47" s="474"/>
      <c r="N47" s="706">
        <f>+IF(A47="",0,IF(A47=Table!$A$5,L47,(IF(A47=Table!$A$3,0,IF(A47=Table!$A$4,L47,0)))))</f>
        <v>0</v>
      </c>
      <c r="O47" s="672"/>
      <c r="P47" s="707">
        <f>-IF(A47=Table!$A$5,I47,0)+IF(A47=Table!$A$5,H47,0)</f>
        <v>0</v>
      </c>
      <c r="Q47" s="539" t="str">
        <f t="shared" si="3"/>
        <v>01/1900</v>
      </c>
      <c r="R47" s="475">
        <f t="shared" si="6"/>
        <v>1</v>
      </c>
    </row>
    <row r="48" spans="1:18" ht="15">
      <c r="A48" s="468"/>
      <c r="B48" s="469"/>
      <c r="C48" s="537"/>
      <c r="D48" s="848" t="str">
        <f t="shared" si="4"/>
        <v>Banque-01/1900</v>
      </c>
      <c r="E48" s="470"/>
      <c r="F48" s="471"/>
      <c r="G48" s="472"/>
      <c r="H48" s="965"/>
      <c r="I48" s="966"/>
      <c r="J48" s="967">
        <f t="shared" si="5"/>
        <v>0</v>
      </c>
      <c r="K48" s="968">
        <f t="shared" si="1"/>
        <v>0</v>
      </c>
      <c r="L48" s="473">
        <f t="shared" si="2"/>
        <v>0</v>
      </c>
      <c r="M48" s="474"/>
      <c r="N48" s="706">
        <f>+IF(A48="",0,IF(A48=Table!$A$5,L48,(IF(A48=Table!$A$3,0,IF(A48=Table!$A$4,L48,0)))))</f>
        <v>0</v>
      </c>
      <c r="O48" s="672"/>
      <c r="P48" s="707">
        <f>-IF(A48=Table!$A$5,I48,0)+IF(A48=Table!$A$5,H48,0)</f>
        <v>0</v>
      </c>
      <c r="Q48" s="539" t="str">
        <f t="shared" si="3"/>
        <v>01/1900</v>
      </c>
      <c r="R48" s="475">
        <f t="shared" si="6"/>
        <v>1</v>
      </c>
    </row>
    <row r="49" spans="1:18" ht="15">
      <c r="A49" s="468"/>
      <c r="B49" s="469"/>
      <c r="C49" s="537"/>
      <c r="D49" s="848" t="str">
        <f t="shared" si="4"/>
        <v>Banque-01/1900</v>
      </c>
      <c r="E49" s="470"/>
      <c r="F49" s="471"/>
      <c r="G49" s="472"/>
      <c r="H49" s="965"/>
      <c r="I49" s="966"/>
      <c r="J49" s="967">
        <f t="shared" si="5"/>
        <v>0</v>
      </c>
      <c r="K49" s="968">
        <f t="shared" si="1"/>
        <v>0</v>
      </c>
      <c r="L49" s="473">
        <f t="shared" si="2"/>
        <v>0</v>
      </c>
      <c r="M49" s="474"/>
      <c r="N49" s="706">
        <f>+IF(A49="",0,IF(A49=Table!$A$5,L49,(IF(A49=Table!$A$3,0,IF(A49=Table!$A$4,L49,0)))))</f>
        <v>0</v>
      </c>
      <c r="O49" s="672"/>
      <c r="P49" s="707">
        <f>-IF(A49=Table!$A$5,I49,0)+IF(A49=Table!$A$5,H49,0)</f>
        <v>0</v>
      </c>
      <c r="Q49" s="539" t="str">
        <f t="shared" si="3"/>
        <v>01/1900</v>
      </c>
      <c r="R49" s="475">
        <f t="shared" si="6"/>
        <v>1</v>
      </c>
    </row>
    <row r="50" spans="1:18" ht="15">
      <c r="A50" s="468"/>
      <c r="B50" s="469"/>
      <c r="C50" s="537"/>
      <c r="D50" s="848" t="str">
        <f t="shared" si="4"/>
        <v>Banque-01/1900</v>
      </c>
      <c r="E50" s="470"/>
      <c r="F50" s="471"/>
      <c r="G50" s="472"/>
      <c r="H50" s="965"/>
      <c r="I50" s="966"/>
      <c r="J50" s="967">
        <f t="shared" si="5"/>
        <v>0</v>
      </c>
      <c r="K50" s="968">
        <f t="shared" si="1"/>
        <v>0</v>
      </c>
      <c r="L50" s="473">
        <f t="shared" si="2"/>
        <v>0</v>
      </c>
      <c r="M50" s="474"/>
      <c r="N50" s="706">
        <f>+IF(A50="",0,IF(A50=Table!$A$5,L50,(IF(A50=Table!$A$3,0,IF(A50=Table!$A$4,L50,0)))))</f>
        <v>0</v>
      </c>
      <c r="O50" s="672"/>
      <c r="P50" s="707">
        <f>-IF(A50=Table!$A$5,I50,0)+IF(A50=Table!$A$5,H50,0)</f>
        <v>0</v>
      </c>
      <c r="Q50" s="539" t="str">
        <f t="shared" si="3"/>
        <v>01/1900</v>
      </c>
      <c r="R50" s="475">
        <f t="shared" si="6"/>
        <v>1</v>
      </c>
    </row>
    <row r="51" spans="1:18" ht="15">
      <c r="A51" s="468"/>
      <c r="B51" s="469"/>
      <c r="C51" s="537"/>
      <c r="D51" s="848" t="str">
        <f t="shared" si="4"/>
        <v>Banque-01/1900</v>
      </c>
      <c r="E51" s="470"/>
      <c r="F51" s="471"/>
      <c r="G51" s="472"/>
      <c r="H51" s="965"/>
      <c r="I51" s="966"/>
      <c r="J51" s="967">
        <f t="shared" si="5"/>
        <v>0</v>
      </c>
      <c r="K51" s="968">
        <f t="shared" si="1"/>
        <v>0</v>
      </c>
      <c r="L51" s="473">
        <f t="shared" si="2"/>
        <v>0</v>
      </c>
      <c r="M51" s="474"/>
      <c r="N51" s="706">
        <f>+IF(A51="",0,IF(A51=Table!$A$5,L51,(IF(A51=Table!$A$3,0,IF(A51=Table!$A$4,L51,0)))))</f>
        <v>0</v>
      </c>
      <c r="O51" s="672"/>
      <c r="P51" s="707">
        <f>-IF(A51=Table!$A$5,I51,0)+IF(A51=Table!$A$5,H51,0)</f>
        <v>0</v>
      </c>
      <c r="Q51" s="539" t="str">
        <f t="shared" si="3"/>
        <v>01/1900</v>
      </c>
      <c r="R51" s="475">
        <f t="shared" si="6"/>
        <v>1</v>
      </c>
    </row>
    <row r="52" spans="1:18" ht="15">
      <c r="A52" s="468"/>
      <c r="B52" s="469"/>
      <c r="C52" s="537"/>
      <c r="D52" s="848" t="str">
        <f t="shared" si="4"/>
        <v>Banque-01/1900</v>
      </c>
      <c r="E52" s="470"/>
      <c r="F52" s="471"/>
      <c r="G52" s="472"/>
      <c r="H52" s="965"/>
      <c r="I52" s="966"/>
      <c r="J52" s="967">
        <f t="shared" si="5"/>
        <v>0</v>
      </c>
      <c r="K52" s="968">
        <f t="shared" si="1"/>
        <v>0</v>
      </c>
      <c r="L52" s="473">
        <f t="shared" si="2"/>
        <v>0</v>
      </c>
      <c r="M52" s="474"/>
      <c r="N52" s="706">
        <f>+IF(A52="",0,IF(A52=Table!$A$5,L52,(IF(A52=Table!$A$3,0,IF(A52=Table!$A$4,L52,0)))))</f>
        <v>0</v>
      </c>
      <c r="O52" s="672"/>
      <c r="P52" s="707">
        <f>-IF(A52=Table!$A$5,I52,0)+IF(A52=Table!$A$5,H52,0)</f>
        <v>0</v>
      </c>
      <c r="Q52" s="539" t="str">
        <f t="shared" si="3"/>
        <v>01/1900</v>
      </c>
      <c r="R52" s="475">
        <f t="shared" si="6"/>
        <v>1</v>
      </c>
    </row>
    <row r="53" spans="1:18" ht="15">
      <c r="A53" s="468"/>
      <c r="B53" s="469"/>
      <c r="C53" s="537"/>
      <c r="D53" s="848" t="str">
        <f t="shared" si="4"/>
        <v>Banque-01/1900</v>
      </c>
      <c r="E53" s="470"/>
      <c r="F53" s="471"/>
      <c r="G53" s="472"/>
      <c r="H53" s="965"/>
      <c r="I53" s="966"/>
      <c r="J53" s="967">
        <f t="shared" si="5"/>
        <v>0</v>
      </c>
      <c r="K53" s="968">
        <f t="shared" si="1"/>
        <v>0</v>
      </c>
      <c r="L53" s="473">
        <f t="shared" si="2"/>
        <v>0</v>
      </c>
      <c r="M53" s="474"/>
      <c r="N53" s="706">
        <f>+IF(A53="",0,IF(A53=Table!$A$5,L53,(IF(A53=Table!$A$3,0,IF(A53=Table!$A$4,L53,0)))))</f>
        <v>0</v>
      </c>
      <c r="O53" s="672"/>
      <c r="P53" s="707">
        <f>-IF(A53=Table!$A$5,I53,0)+IF(A53=Table!$A$5,H53,0)</f>
        <v>0</v>
      </c>
      <c r="Q53" s="539" t="str">
        <f t="shared" si="3"/>
        <v>01/1900</v>
      </c>
      <c r="R53" s="475">
        <f t="shared" si="6"/>
        <v>1</v>
      </c>
    </row>
    <row r="54" spans="1:18" ht="15">
      <c r="A54" s="468"/>
      <c r="B54" s="469"/>
      <c r="C54" s="537"/>
      <c r="D54" s="848" t="str">
        <f t="shared" si="4"/>
        <v>Banque-01/1900</v>
      </c>
      <c r="E54" s="470"/>
      <c r="F54" s="471"/>
      <c r="G54" s="472"/>
      <c r="H54" s="965"/>
      <c r="I54" s="966"/>
      <c r="J54" s="967">
        <f t="shared" si="5"/>
        <v>0</v>
      </c>
      <c r="K54" s="968">
        <f t="shared" si="1"/>
        <v>0</v>
      </c>
      <c r="L54" s="473">
        <f t="shared" si="2"/>
        <v>0</v>
      </c>
      <c r="M54" s="474"/>
      <c r="N54" s="706">
        <f>+IF(A54="",0,IF(A54=Table!$A$5,L54,(IF(A54=Table!$A$3,0,IF(A54=Table!$A$4,L54,0)))))</f>
        <v>0</v>
      </c>
      <c r="O54" s="672"/>
      <c r="P54" s="707">
        <f>-IF(A54=Table!$A$5,I54,0)+IF(A54=Table!$A$5,H54,0)</f>
        <v>0</v>
      </c>
      <c r="Q54" s="539" t="str">
        <f t="shared" si="3"/>
        <v>01/1900</v>
      </c>
      <c r="R54" s="475">
        <f t="shared" si="6"/>
        <v>1</v>
      </c>
    </row>
    <row r="55" spans="1:18" ht="15">
      <c r="A55" s="468"/>
      <c r="B55" s="469"/>
      <c r="C55" s="537"/>
      <c r="D55" s="848" t="str">
        <f t="shared" si="4"/>
        <v>Banque-01/1900</v>
      </c>
      <c r="E55" s="470"/>
      <c r="F55" s="471"/>
      <c r="G55" s="472"/>
      <c r="H55" s="965"/>
      <c r="I55" s="966"/>
      <c r="J55" s="967">
        <f t="shared" si="5"/>
        <v>0</v>
      </c>
      <c r="K55" s="968">
        <f t="shared" si="1"/>
        <v>0</v>
      </c>
      <c r="L55" s="473">
        <f t="shared" si="2"/>
        <v>0</v>
      </c>
      <c r="M55" s="474"/>
      <c r="N55" s="706">
        <f>+IF(A55="",0,IF(A55=Table!$A$5,L55,(IF(A55=Table!$A$3,0,IF(A55=Table!$A$4,L55,0)))))</f>
        <v>0</v>
      </c>
      <c r="O55" s="672"/>
      <c r="P55" s="707">
        <f>-IF(A55=Table!$A$5,I55,0)+IF(A55=Table!$A$5,H55,0)</f>
        <v>0</v>
      </c>
      <c r="Q55" s="539" t="str">
        <f t="shared" si="3"/>
        <v>01/1900</v>
      </c>
      <c r="R55" s="475">
        <f t="shared" si="6"/>
        <v>1</v>
      </c>
    </row>
    <row r="56" spans="1:18" ht="15">
      <c r="A56" s="468"/>
      <c r="B56" s="469"/>
      <c r="C56" s="537"/>
      <c r="D56" s="848" t="str">
        <f t="shared" si="4"/>
        <v>Banque-01/1900</v>
      </c>
      <c r="E56" s="470"/>
      <c r="F56" s="471"/>
      <c r="G56" s="472"/>
      <c r="H56" s="965"/>
      <c r="I56" s="966"/>
      <c r="J56" s="967">
        <f t="shared" si="5"/>
        <v>0</v>
      </c>
      <c r="K56" s="968">
        <f t="shared" si="1"/>
        <v>0</v>
      </c>
      <c r="L56" s="473">
        <f t="shared" si="2"/>
        <v>0</v>
      </c>
      <c r="M56" s="474"/>
      <c r="N56" s="706">
        <f>+IF(A56="",0,IF(A56=Table!$A$5,L56,(IF(A56=Table!$A$3,0,IF(A56=Table!$A$4,L56,0)))))</f>
        <v>0</v>
      </c>
      <c r="O56" s="672"/>
      <c r="P56" s="707">
        <f>-IF(A56=Table!$A$5,I56,0)+IF(A56=Table!$A$5,H56,0)</f>
        <v>0</v>
      </c>
      <c r="Q56" s="539" t="str">
        <f t="shared" si="3"/>
        <v>01/1900</v>
      </c>
      <c r="R56" s="475">
        <f t="shared" si="6"/>
        <v>1</v>
      </c>
    </row>
    <row r="57" spans="1:18" ht="15">
      <c r="A57" s="468"/>
      <c r="B57" s="469"/>
      <c r="C57" s="537"/>
      <c r="D57" s="848" t="str">
        <f t="shared" si="4"/>
        <v>Banque-01/1900</v>
      </c>
      <c r="E57" s="470"/>
      <c r="F57" s="471"/>
      <c r="G57" s="472"/>
      <c r="H57" s="965"/>
      <c r="I57" s="966"/>
      <c r="J57" s="967">
        <f t="shared" si="5"/>
        <v>0</v>
      </c>
      <c r="K57" s="968">
        <f t="shared" si="1"/>
        <v>0</v>
      </c>
      <c r="L57" s="473">
        <f t="shared" si="2"/>
        <v>0</v>
      </c>
      <c r="M57" s="474"/>
      <c r="N57" s="706">
        <f>+IF(A57="",0,IF(A57=Table!$A$5,L57,(IF(A57=Table!$A$3,0,IF(A57=Table!$A$4,L57,0)))))</f>
        <v>0</v>
      </c>
      <c r="O57" s="672"/>
      <c r="P57" s="707">
        <f>-IF(A57=Table!$A$5,I57,0)+IF(A57=Table!$A$5,H57,0)</f>
        <v>0</v>
      </c>
      <c r="Q57" s="539" t="str">
        <f t="shared" si="3"/>
        <v>01/1900</v>
      </c>
      <c r="R57" s="475">
        <f t="shared" si="6"/>
        <v>1</v>
      </c>
    </row>
    <row r="58" spans="1:18" ht="15">
      <c r="A58" s="468"/>
      <c r="B58" s="469"/>
      <c r="C58" s="537"/>
      <c r="D58" s="848" t="str">
        <f t="shared" si="4"/>
        <v>Banque-01/1900</v>
      </c>
      <c r="E58" s="470"/>
      <c r="F58" s="471"/>
      <c r="G58" s="472"/>
      <c r="H58" s="965"/>
      <c r="I58" s="966"/>
      <c r="J58" s="967">
        <f t="shared" si="5"/>
        <v>0</v>
      </c>
      <c r="K58" s="968">
        <f t="shared" si="1"/>
        <v>0</v>
      </c>
      <c r="L58" s="473">
        <f t="shared" si="2"/>
        <v>0</v>
      </c>
      <c r="M58" s="474"/>
      <c r="N58" s="706">
        <f>+IF(A58="",0,IF(A58=Table!$A$5,L58,(IF(A58=Table!$A$3,0,IF(A58=Table!$A$4,L58,0)))))</f>
        <v>0</v>
      </c>
      <c r="O58" s="672"/>
      <c r="P58" s="707">
        <f>-IF(A58=Table!$A$5,I58,0)+IF(A58=Table!$A$5,H58,0)</f>
        <v>0</v>
      </c>
      <c r="Q58" s="539" t="str">
        <f t="shared" si="3"/>
        <v>01/1900</v>
      </c>
      <c r="R58" s="475">
        <f t="shared" si="6"/>
        <v>1</v>
      </c>
    </row>
    <row r="59" spans="1:18" ht="15">
      <c r="A59" s="468"/>
      <c r="B59" s="469"/>
      <c r="C59" s="537"/>
      <c r="D59" s="848" t="str">
        <f t="shared" si="4"/>
        <v>Banque-01/1900</v>
      </c>
      <c r="E59" s="470"/>
      <c r="F59" s="471"/>
      <c r="G59" s="472"/>
      <c r="H59" s="965"/>
      <c r="I59" s="966"/>
      <c r="J59" s="967">
        <f t="shared" si="5"/>
        <v>0</v>
      </c>
      <c r="K59" s="968">
        <f t="shared" si="1"/>
        <v>0</v>
      </c>
      <c r="L59" s="473">
        <f t="shared" si="2"/>
        <v>0</v>
      </c>
      <c r="M59" s="474"/>
      <c r="N59" s="706">
        <f>+IF(A59="",0,IF(A59=Table!$A$5,L59,(IF(A59=Table!$A$3,0,IF(A59=Table!$A$4,L59,0)))))</f>
        <v>0</v>
      </c>
      <c r="O59" s="672"/>
      <c r="P59" s="707">
        <f>-IF(A59=Table!$A$5,I59,0)+IF(A59=Table!$A$5,H59,0)</f>
        <v>0</v>
      </c>
      <c r="Q59" s="539" t="str">
        <f t="shared" si="3"/>
        <v>01/1900</v>
      </c>
      <c r="R59" s="475">
        <f t="shared" si="6"/>
        <v>1</v>
      </c>
    </row>
    <row r="60" spans="1:18" ht="15">
      <c r="A60" s="468"/>
      <c r="B60" s="469"/>
      <c r="C60" s="537"/>
      <c r="D60" s="848" t="str">
        <f t="shared" si="4"/>
        <v>Banque-01/1900</v>
      </c>
      <c r="E60" s="470"/>
      <c r="F60" s="471"/>
      <c r="G60" s="472"/>
      <c r="H60" s="965"/>
      <c r="I60" s="966"/>
      <c r="J60" s="967">
        <f t="shared" si="5"/>
        <v>0</v>
      </c>
      <c r="K60" s="968">
        <f t="shared" si="1"/>
        <v>0</v>
      </c>
      <c r="L60" s="473">
        <f t="shared" si="2"/>
        <v>0</v>
      </c>
      <c r="M60" s="474"/>
      <c r="N60" s="706">
        <f>+IF(A60="",0,IF(A60=Table!$A$5,L60,(IF(A60=Table!$A$3,0,IF(A60=Table!$A$4,L60,0)))))</f>
        <v>0</v>
      </c>
      <c r="O60" s="672"/>
      <c r="P60" s="707">
        <f>-IF(A60=Table!$A$5,I60,0)+IF(A60=Table!$A$5,H60,0)</f>
        <v>0</v>
      </c>
      <c r="Q60" s="539" t="str">
        <f t="shared" si="3"/>
        <v>01/1900</v>
      </c>
      <c r="R60" s="475">
        <f t="shared" si="6"/>
        <v>1</v>
      </c>
    </row>
    <row r="61" spans="1:18" ht="15">
      <c r="A61" s="468"/>
      <c r="B61" s="469"/>
      <c r="C61" s="537"/>
      <c r="D61" s="848" t="str">
        <f t="shared" si="4"/>
        <v>Banque-01/1900</v>
      </c>
      <c r="E61" s="470"/>
      <c r="F61" s="471"/>
      <c r="G61" s="472"/>
      <c r="H61" s="965"/>
      <c r="I61" s="966"/>
      <c r="J61" s="967">
        <f t="shared" si="5"/>
        <v>0</v>
      </c>
      <c r="K61" s="968">
        <f t="shared" si="1"/>
        <v>0</v>
      </c>
      <c r="L61" s="473">
        <f t="shared" si="2"/>
        <v>0</v>
      </c>
      <c r="M61" s="474"/>
      <c r="N61" s="706">
        <f>+IF(A61="",0,IF(A61=Table!$A$5,L61,(IF(A61=Table!$A$3,0,IF(A61=Table!$A$4,L61,0)))))</f>
        <v>0</v>
      </c>
      <c r="O61" s="672"/>
      <c r="P61" s="707">
        <f>-IF(A61=Table!$A$5,I61,0)+IF(A61=Table!$A$5,H61,0)</f>
        <v>0</v>
      </c>
      <c r="Q61" s="539" t="str">
        <f t="shared" si="3"/>
        <v>01/1900</v>
      </c>
      <c r="R61" s="475">
        <f t="shared" si="6"/>
        <v>1</v>
      </c>
    </row>
    <row r="62" spans="1:18" ht="15">
      <c r="A62" s="468"/>
      <c r="B62" s="469"/>
      <c r="C62" s="537"/>
      <c r="D62" s="848" t="str">
        <f t="shared" si="4"/>
        <v>Banque-01/1900</v>
      </c>
      <c r="E62" s="470"/>
      <c r="F62" s="471"/>
      <c r="G62" s="472"/>
      <c r="H62" s="965"/>
      <c r="I62" s="966"/>
      <c r="J62" s="967">
        <f t="shared" si="5"/>
        <v>0</v>
      </c>
      <c r="K62" s="968">
        <f t="shared" si="1"/>
        <v>0</v>
      </c>
      <c r="L62" s="473">
        <f t="shared" si="2"/>
        <v>0</v>
      </c>
      <c r="M62" s="474"/>
      <c r="N62" s="706">
        <f>+IF(A62="",0,IF(A62=Table!$A$5,L62,(IF(A62=Table!$A$3,0,IF(A62=Table!$A$4,L62,0)))))</f>
        <v>0</v>
      </c>
      <c r="O62" s="672"/>
      <c r="P62" s="707">
        <f>-IF(A62=Table!$A$5,I62,0)+IF(A62=Table!$A$5,H62,0)</f>
        <v>0</v>
      </c>
      <c r="Q62" s="539" t="str">
        <f t="shared" si="3"/>
        <v>01/1900</v>
      </c>
      <c r="R62" s="475">
        <f t="shared" si="6"/>
        <v>1</v>
      </c>
    </row>
    <row r="63" spans="1:18" ht="15">
      <c r="A63" s="468"/>
      <c r="B63" s="469"/>
      <c r="C63" s="537"/>
      <c r="D63" s="848" t="str">
        <f t="shared" si="4"/>
        <v>Banque-01/1900</v>
      </c>
      <c r="E63" s="470"/>
      <c r="F63" s="471"/>
      <c r="G63" s="472"/>
      <c r="H63" s="965"/>
      <c r="I63" s="966"/>
      <c r="J63" s="967">
        <f t="shared" si="5"/>
        <v>0</v>
      </c>
      <c r="K63" s="968">
        <f t="shared" si="1"/>
        <v>0</v>
      </c>
      <c r="L63" s="473">
        <f t="shared" si="2"/>
        <v>0</v>
      </c>
      <c r="M63" s="474"/>
      <c r="N63" s="706">
        <f>+IF(A63="",0,IF(A63=Table!$A$5,L63,(IF(A63=Table!$A$3,0,IF(A63=Table!$A$4,L63,0)))))</f>
        <v>0</v>
      </c>
      <c r="O63" s="672"/>
      <c r="P63" s="707">
        <f>-IF(A63=Table!$A$5,I63,0)+IF(A63=Table!$A$5,H63,0)</f>
        <v>0</v>
      </c>
      <c r="Q63" s="539" t="str">
        <f t="shared" si="3"/>
        <v>01/1900</v>
      </c>
      <c r="R63" s="475">
        <f t="shared" si="6"/>
        <v>1</v>
      </c>
    </row>
    <row r="64" spans="1:18" ht="15">
      <c r="A64" s="468"/>
      <c r="B64" s="469"/>
      <c r="C64" s="537"/>
      <c r="D64" s="848" t="str">
        <f t="shared" si="4"/>
        <v>Banque-01/1900</v>
      </c>
      <c r="E64" s="470"/>
      <c r="F64" s="471"/>
      <c r="G64" s="472"/>
      <c r="H64" s="965"/>
      <c r="I64" s="966"/>
      <c r="J64" s="967">
        <f t="shared" si="5"/>
        <v>0</v>
      </c>
      <c r="K64" s="968">
        <f t="shared" si="1"/>
        <v>0</v>
      </c>
      <c r="L64" s="473">
        <f t="shared" si="2"/>
        <v>0</v>
      </c>
      <c r="M64" s="474"/>
      <c r="N64" s="706">
        <f>+IF(A64="",0,IF(A64=Table!$A$5,L64,(IF(A64=Table!$A$3,0,IF(A64=Table!$A$4,L64,0)))))</f>
        <v>0</v>
      </c>
      <c r="O64" s="672"/>
      <c r="P64" s="707">
        <f>-IF(A64=Table!$A$5,I64,0)+IF(A64=Table!$A$5,H64,0)</f>
        <v>0</v>
      </c>
      <c r="Q64" s="539" t="str">
        <f t="shared" si="3"/>
        <v>01/1900</v>
      </c>
      <c r="R64" s="475">
        <f t="shared" si="6"/>
        <v>1</v>
      </c>
    </row>
    <row r="65" spans="1:18" ht="15">
      <c r="A65" s="468"/>
      <c r="B65" s="469"/>
      <c r="C65" s="537"/>
      <c r="D65" s="848" t="str">
        <f t="shared" si="4"/>
        <v>Banque-01/1900</v>
      </c>
      <c r="E65" s="470"/>
      <c r="F65" s="471"/>
      <c r="G65" s="472"/>
      <c r="H65" s="965"/>
      <c r="I65" s="966"/>
      <c r="J65" s="967">
        <f t="shared" si="5"/>
        <v>0</v>
      </c>
      <c r="K65" s="968">
        <f t="shared" si="1"/>
        <v>0</v>
      </c>
      <c r="L65" s="473">
        <f t="shared" si="2"/>
        <v>0</v>
      </c>
      <c r="M65" s="474"/>
      <c r="N65" s="706">
        <f>+IF(A65="",0,IF(A65=Table!$A$5,L65,(IF(A65=Table!$A$3,0,IF(A65=Table!$A$4,L65,0)))))</f>
        <v>0</v>
      </c>
      <c r="O65" s="672"/>
      <c r="P65" s="707">
        <f>-IF(A65=Table!$A$5,I65,0)+IF(A65=Table!$A$5,H65,0)</f>
        <v>0</v>
      </c>
      <c r="Q65" s="539" t="str">
        <f t="shared" si="3"/>
        <v>01/1900</v>
      </c>
      <c r="R65" s="475">
        <f t="shared" si="6"/>
        <v>1</v>
      </c>
    </row>
    <row r="66" spans="1:18" ht="15">
      <c r="A66" s="468"/>
      <c r="B66" s="469"/>
      <c r="C66" s="537"/>
      <c r="D66" s="848" t="str">
        <f t="shared" si="4"/>
        <v>Banque-01/1900</v>
      </c>
      <c r="E66" s="470"/>
      <c r="F66" s="471"/>
      <c r="G66" s="472"/>
      <c r="H66" s="965"/>
      <c r="I66" s="966"/>
      <c r="J66" s="967">
        <f t="shared" si="5"/>
        <v>0</v>
      </c>
      <c r="K66" s="968">
        <f t="shared" si="1"/>
        <v>0</v>
      </c>
      <c r="L66" s="473">
        <f t="shared" si="2"/>
        <v>0</v>
      </c>
      <c r="M66" s="474"/>
      <c r="N66" s="706">
        <f>+IF(A66="",0,IF(A66=Table!$A$5,L66,(IF(A66=Table!$A$3,0,IF(A66=Table!$A$4,L66,0)))))</f>
        <v>0</v>
      </c>
      <c r="O66" s="672"/>
      <c r="P66" s="707">
        <f>-IF(A66=Table!$A$5,I66,0)+IF(A66=Table!$A$5,H66,0)</f>
        <v>0</v>
      </c>
      <c r="Q66" s="539" t="str">
        <f t="shared" si="3"/>
        <v>01/1900</v>
      </c>
      <c r="R66" s="475">
        <f t="shared" si="6"/>
        <v>1</v>
      </c>
    </row>
    <row r="67" spans="1:18" ht="15">
      <c r="A67" s="468"/>
      <c r="B67" s="469"/>
      <c r="C67" s="537"/>
      <c r="D67" s="848" t="str">
        <f t="shared" si="4"/>
        <v>Banque-01/1900</v>
      </c>
      <c r="E67" s="470"/>
      <c r="F67" s="471"/>
      <c r="G67" s="472"/>
      <c r="H67" s="965"/>
      <c r="I67" s="966"/>
      <c r="J67" s="967">
        <f t="shared" si="5"/>
        <v>0</v>
      </c>
      <c r="K67" s="968">
        <f t="shared" si="1"/>
        <v>0</v>
      </c>
      <c r="L67" s="473">
        <f t="shared" si="2"/>
        <v>0</v>
      </c>
      <c r="M67" s="474"/>
      <c r="N67" s="706">
        <f>+IF(A67="",0,IF(A67=Table!$A$5,L67,(IF(A67=Table!$A$3,0,IF(A67=Table!$A$4,L67,0)))))</f>
        <v>0</v>
      </c>
      <c r="O67" s="672"/>
      <c r="P67" s="707">
        <f>-IF(A67=Table!$A$5,I67,0)+IF(A67=Table!$A$5,H67,0)</f>
        <v>0</v>
      </c>
      <c r="Q67" s="539" t="str">
        <f t="shared" si="3"/>
        <v>01/1900</v>
      </c>
      <c r="R67" s="475">
        <f t="shared" si="6"/>
        <v>1</v>
      </c>
    </row>
    <row r="68" spans="1:18" ht="15">
      <c r="A68" s="468"/>
      <c r="B68" s="469"/>
      <c r="C68" s="537"/>
      <c r="D68" s="848" t="str">
        <f t="shared" si="4"/>
        <v>Banque-01/1900</v>
      </c>
      <c r="E68" s="470"/>
      <c r="F68" s="471"/>
      <c r="G68" s="472"/>
      <c r="H68" s="965"/>
      <c r="I68" s="966"/>
      <c r="J68" s="967">
        <f t="shared" si="5"/>
        <v>0</v>
      </c>
      <c r="K68" s="968">
        <f t="shared" si="1"/>
        <v>0</v>
      </c>
      <c r="L68" s="473">
        <f t="shared" si="2"/>
        <v>0</v>
      </c>
      <c r="M68" s="474"/>
      <c r="N68" s="706">
        <f>+IF(A68="",0,IF(A68=Table!$A$5,L68,(IF(A68=Table!$A$3,0,IF(A68=Table!$A$4,L68,0)))))</f>
        <v>0</v>
      </c>
      <c r="O68" s="672"/>
      <c r="P68" s="707">
        <f>-IF(A68=Table!$A$5,I68,0)+IF(A68=Table!$A$5,H68,0)</f>
        <v>0</v>
      </c>
      <c r="Q68" s="539" t="str">
        <f t="shared" si="3"/>
        <v>01/1900</v>
      </c>
      <c r="R68" s="475">
        <f t="shared" si="6"/>
        <v>1</v>
      </c>
    </row>
    <row r="69" spans="1:18" ht="15">
      <c r="A69" s="468"/>
      <c r="B69" s="469"/>
      <c r="C69" s="537"/>
      <c r="D69" s="848" t="str">
        <f t="shared" si="4"/>
        <v>Banque-01/1900</v>
      </c>
      <c r="E69" s="470"/>
      <c r="F69" s="471"/>
      <c r="G69" s="472"/>
      <c r="H69" s="965"/>
      <c r="I69" s="966"/>
      <c r="J69" s="967">
        <f t="shared" si="5"/>
        <v>0</v>
      </c>
      <c r="K69" s="968">
        <f t="shared" si="1"/>
        <v>0</v>
      </c>
      <c r="L69" s="473">
        <f t="shared" si="2"/>
        <v>0</v>
      </c>
      <c r="M69" s="474"/>
      <c r="N69" s="706">
        <f>+IF(A69="",0,IF(A69=Table!$A$5,L69,(IF(A69=Table!$A$3,0,IF(A69=Table!$A$4,L69,0)))))</f>
        <v>0</v>
      </c>
      <c r="O69" s="672"/>
      <c r="P69" s="707">
        <f>-IF(A69=Table!$A$5,I69,0)+IF(A69=Table!$A$5,H69,0)</f>
        <v>0</v>
      </c>
      <c r="Q69" s="539" t="str">
        <f t="shared" si="3"/>
        <v>01/1900</v>
      </c>
      <c r="R69" s="475">
        <f t="shared" si="6"/>
        <v>1</v>
      </c>
    </row>
    <row r="70" spans="1:18" ht="15">
      <c r="A70" s="468"/>
      <c r="B70" s="469"/>
      <c r="C70" s="537"/>
      <c r="D70" s="848" t="str">
        <f t="shared" si="4"/>
        <v>Banque-01/1900</v>
      </c>
      <c r="E70" s="470"/>
      <c r="F70" s="471"/>
      <c r="G70" s="472"/>
      <c r="H70" s="965"/>
      <c r="I70" s="966"/>
      <c r="J70" s="967">
        <f t="shared" si="5"/>
        <v>0</v>
      </c>
      <c r="K70" s="968">
        <f t="shared" si="1"/>
        <v>0</v>
      </c>
      <c r="L70" s="473">
        <f t="shared" si="2"/>
        <v>0</v>
      </c>
      <c r="M70" s="474"/>
      <c r="N70" s="706">
        <f>+IF(A70="",0,IF(A70=Table!$A$5,L70,(IF(A70=Table!$A$3,0,IF(A70=Table!$A$4,L70,0)))))</f>
        <v>0</v>
      </c>
      <c r="O70" s="672"/>
      <c r="P70" s="707">
        <f>-IF(A70=Table!$A$5,I70,0)+IF(A70=Table!$A$5,H70,0)</f>
        <v>0</v>
      </c>
      <c r="Q70" s="539" t="str">
        <f t="shared" si="3"/>
        <v>01/1900</v>
      </c>
      <c r="R70" s="475">
        <f t="shared" si="6"/>
        <v>1</v>
      </c>
    </row>
    <row r="71" spans="1:18" ht="15">
      <c r="A71" s="468"/>
      <c r="B71" s="469"/>
      <c r="C71" s="537"/>
      <c r="D71" s="848" t="str">
        <f t="shared" si="4"/>
        <v>Banque-01/1900</v>
      </c>
      <c r="E71" s="470"/>
      <c r="F71" s="471"/>
      <c r="G71" s="472"/>
      <c r="H71" s="965"/>
      <c r="I71" s="966"/>
      <c r="J71" s="967">
        <f t="shared" si="5"/>
        <v>0</v>
      </c>
      <c r="K71" s="968">
        <f t="shared" si="1"/>
        <v>0</v>
      </c>
      <c r="L71" s="473">
        <f t="shared" si="2"/>
        <v>0</v>
      </c>
      <c r="M71" s="474"/>
      <c r="N71" s="706">
        <f>+IF(A71="",0,IF(A71=Table!$A$5,L71,(IF(A71=Table!$A$3,0,IF(A71=Table!$A$4,L71,0)))))</f>
        <v>0</v>
      </c>
      <c r="O71" s="672"/>
      <c r="P71" s="707">
        <f>-IF(A71=Table!$A$5,I71,0)+IF(A71=Table!$A$5,H71,0)</f>
        <v>0</v>
      </c>
      <c r="Q71" s="539" t="str">
        <f t="shared" si="3"/>
        <v>01/1900</v>
      </c>
      <c r="R71" s="475">
        <f t="shared" si="6"/>
        <v>1</v>
      </c>
    </row>
    <row r="72" spans="1:18" ht="15">
      <c r="A72" s="468"/>
      <c r="B72" s="469"/>
      <c r="C72" s="537"/>
      <c r="D72" s="848" t="str">
        <f t="shared" si="4"/>
        <v>Banque-01/1900</v>
      </c>
      <c r="E72" s="470"/>
      <c r="F72" s="471"/>
      <c r="G72" s="472"/>
      <c r="H72" s="965"/>
      <c r="I72" s="966"/>
      <c r="J72" s="967">
        <f t="shared" si="5"/>
        <v>0</v>
      </c>
      <c r="K72" s="968">
        <f t="shared" si="1"/>
        <v>0</v>
      </c>
      <c r="L72" s="473">
        <f t="shared" si="2"/>
        <v>0</v>
      </c>
      <c r="M72" s="474"/>
      <c r="N72" s="706">
        <f>+IF(A72="",0,IF(A72=Table!$A$5,L72,(IF(A72=Table!$A$3,0,IF(A72=Table!$A$4,L72,0)))))</f>
        <v>0</v>
      </c>
      <c r="O72" s="672"/>
      <c r="P72" s="707">
        <f>-IF(A72=Table!$A$5,I72,0)+IF(A72=Table!$A$5,H72,0)</f>
        <v>0</v>
      </c>
      <c r="Q72" s="539" t="str">
        <f t="shared" si="3"/>
        <v>01/1900</v>
      </c>
      <c r="R72" s="475">
        <f t="shared" si="6"/>
        <v>1</v>
      </c>
    </row>
    <row r="73" spans="1:18" ht="15">
      <c r="A73" s="468"/>
      <c r="B73" s="469"/>
      <c r="C73" s="537"/>
      <c r="D73" s="848" t="str">
        <f t="shared" si="4"/>
        <v>Banque-01/1900</v>
      </c>
      <c r="E73" s="470"/>
      <c r="F73" s="471"/>
      <c r="G73" s="472"/>
      <c r="H73" s="965"/>
      <c r="I73" s="966"/>
      <c r="J73" s="967">
        <f t="shared" si="5"/>
        <v>0</v>
      </c>
      <c r="K73" s="968">
        <f t="shared" si="1"/>
        <v>0</v>
      </c>
      <c r="L73" s="473">
        <f t="shared" si="2"/>
        <v>0</v>
      </c>
      <c r="M73" s="474"/>
      <c r="N73" s="706">
        <f>+IF(A73="",0,IF(A73=Table!$A$5,L73,(IF(A73=Table!$A$3,0,IF(A73=Table!$A$4,L73,0)))))</f>
        <v>0</v>
      </c>
      <c r="O73" s="672"/>
      <c r="P73" s="707">
        <f>-IF(A73=Table!$A$5,I73,0)+IF(A73=Table!$A$5,H73,0)</f>
        <v>0</v>
      </c>
      <c r="Q73" s="539" t="str">
        <f t="shared" si="3"/>
        <v>01/1900</v>
      </c>
      <c r="R73" s="475">
        <f t="shared" si="6"/>
        <v>1</v>
      </c>
    </row>
    <row r="74" spans="1:18" ht="15">
      <c r="A74" s="468"/>
      <c r="B74" s="469"/>
      <c r="C74" s="537"/>
      <c r="D74" s="848" t="str">
        <f t="shared" si="4"/>
        <v>Banque-01/1900</v>
      </c>
      <c r="E74" s="470"/>
      <c r="F74" s="471"/>
      <c r="G74" s="472"/>
      <c r="H74" s="965"/>
      <c r="I74" s="966"/>
      <c r="J74" s="967">
        <f t="shared" si="5"/>
        <v>0</v>
      </c>
      <c r="K74" s="968">
        <f t="shared" si="1"/>
        <v>0</v>
      </c>
      <c r="L74" s="473">
        <f t="shared" si="2"/>
        <v>0</v>
      </c>
      <c r="M74" s="474"/>
      <c r="N74" s="706">
        <f>+IF(A74="",0,IF(A74=Table!$A$5,L74,(IF(A74=Table!$A$3,0,IF(A74=Table!$A$4,L74,0)))))</f>
        <v>0</v>
      </c>
      <c r="O74" s="672"/>
      <c r="P74" s="707">
        <f>-IF(A74=Table!$A$5,I74,0)+IF(A74=Table!$A$5,H74,0)</f>
        <v>0</v>
      </c>
      <c r="Q74" s="539" t="str">
        <f t="shared" si="3"/>
        <v>01/1900</v>
      </c>
      <c r="R74" s="475">
        <f t="shared" si="6"/>
        <v>1</v>
      </c>
    </row>
    <row r="75" spans="1:18" ht="15">
      <c r="A75" s="468"/>
      <c r="B75" s="469"/>
      <c r="C75" s="537"/>
      <c r="D75" s="848" t="str">
        <f t="shared" si="4"/>
        <v>Banque-01/1900</v>
      </c>
      <c r="E75" s="470"/>
      <c r="F75" s="471"/>
      <c r="G75" s="472"/>
      <c r="H75" s="965"/>
      <c r="I75" s="966"/>
      <c r="J75" s="967">
        <f t="shared" si="5"/>
        <v>0</v>
      </c>
      <c r="K75" s="968">
        <f t="shared" ref="K75:K138" si="7">+IFERROR((+INDEX($O$4:$Z$4,MATCH(Q75,$O$3:$Z$3,0))),0)</f>
        <v>0</v>
      </c>
      <c r="L75" s="473">
        <f t="shared" ref="L75:L138" si="8">IFERROR((H75/K75-I75/K75),0)</f>
        <v>0</v>
      </c>
      <c r="M75" s="474"/>
      <c r="N75" s="706">
        <f>+IF(A75="",0,IF(A75=Table!$A$5,L75,(IF(A75=Table!$A$3,0,IF(A75=Table!$A$4,L75,0)))))</f>
        <v>0</v>
      </c>
      <c r="O75" s="672"/>
      <c r="P75" s="707">
        <f>-IF(A75=Table!$A$5,I75,0)+IF(A75=Table!$A$5,H75,0)</f>
        <v>0</v>
      </c>
      <c r="Q75" s="539" t="str">
        <f t="shared" ref="Q75:Q138" si="9">+TEXT(B75,"mm/aaaa")</f>
        <v>01/1900</v>
      </c>
      <c r="R75" s="475">
        <f t="shared" si="6"/>
        <v>1</v>
      </c>
    </row>
    <row r="76" spans="1:18" ht="15">
      <c r="A76" s="468"/>
      <c r="B76" s="469"/>
      <c r="C76" s="537"/>
      <c r="D76" s="848" t="str">
        <f t="shared" ref="D76:D139" si="10">"Banque-"&amp;Q76</f>
        <v>Banque-01/1900</v>
      </c>
      <c r="E76" s="470"/>
      <c r="F76" s="471"/>
      <c r="G76" s="472"/>
      <c r="H76" s="965"/>
      <c r="I76" s="966"/>
      <c r="J76" s="967">
        <f t="shared" ref="J76:J139" si="11">+J75+H76-I76</f>
        <v>0</v>
      </c>
      <c r="K76" s="968">
        <f t="shared" si="7"/>
        <v>0</v>
      </c>
      <c r="L76" s="473">
        <f t="shared" si="8"/>
        <v>0</v>
      </c>
      <c r="M76" s="474"/>
      <c r="N76" s="706">
        <f>+IF(A76="",0,IF(A76=Table!$A$5,L76,(IF(A76=Table!$A$3,0,IF(A76=Table!$A$4,L76,0)))))</f>
        <v>0</v>
      </c>
      <c r="O76" s="672"/>
      <c r="P76" s="707">
        <f>-IF(A76=Table!$A$5,I76,0)+IF(A76=Table!$A$5,H76,0)</f>
        <v>0</v>
      </c>
      <c r="Q76" s="539" t="str">
        <f t="shared" si="9"/>
        <v>01/1900</v>
      </c>
      <c r="R76" s="475">
        <f t="shared" ref="R76:R139" si="12">ROUNDUP(MONTH(Q76)/3,0)</f>
        <v>1</v>
      </c>
    </row>
    <row r="77" spans="1:18" ht="15">
      <c r="A77" s="468"/>
      <c r="B77" s="469"/>
      <c r="C77" s="537"/>
      <c r="D77" s="848" t="str">
        <f t="shared" si="10"/>
        <v>Banque-01/1900</v>
      </c>
      <c r="E77" s="470"/>
      <c r="F77" s="471"/>
      <c r="G77" s="472"/>
      <c r="H77" s="965"/>
      <c r="I77" s="966"/>
      <c r="J77" s="967">
        <f t="shared" si="11"/>
        <v>0</v>
      </c>
      <c r="K77" s="968">
        <f t="shared" si="7"/>
        <v>0</v>
      </c>
      <c r="L77" s="473">
        <f t="shared" si="8"/>
        <v>0</v>
      </c>
      <c r="M77" s="474"/>
      <c r="N77" s="706">
        <f>+IF(A77="",0,IF(A77=Table!$A$5,L77,(IF(A77=Table!$A$3,0,IF(A77=Table!$A$4,L77,0)))))</f>
        <v>0</v>
      </c>
      <c r="O77" s="672"/>
      <c r="P77" s="707">
        <f>-IF(A77=Table!$A$5,I77,0)+IF(A77=Table!$A$5,H77,0)</f>
        <v>0</v>
      </c>
      <c r="Q77" s="539" t="str">
        <f t="shared" si="9"/>
        <v>01/1900</v>
      </c>
      <c r="R77" s="475">
        <f t="shared" si="12"/>
        <v>1</v>
      </c>
    </row>
    <row r="78" spans="1:18" ht="15">
      <c r="A78" s="468"/>
      <c r="B78" s="469"/>
      <c r="C78" s="537"/>
      <c r="D78" s="848" t="str">
        <f t="shared" si="10"/>
        <v>Banque-01/1900</v>
      </c>
      <c r="E78" s="470"/>
      <c r="F78" s="471"/>
      <c r="G78" s="472"/>
      <c r="H78" s="965"/>
      <c r="I78" s="966"/>
      <c r="J78" s="967">
        <f t="shared" si="11"/>
        <v>0</v>
      </c>
      <c r="K78" s="968">
        <f t="shared" si="7"/>
        <v>0</v>
      </c>
      <c r="L78" s="473">
        <f t="shared" si="8"/>
        <v>0</v>
      </c>
      <c r="M78" s="474"/>
      <c r="N78" s="706">
        <f>+IF(A78="",0,IF(A78=Table!$A$5,L78,(IF(A78=Table!$A$3,0,IF(A78=Table!$A$4,L78,0)))))</f>
        <v>0</v>
      </c>
      <c r="O78" s="672"/>
      <c r="P78" s="707">
        <f>-IF(A78=Table!$A$5,I78,0)+IF(A78=Table!$A$5,H78,0)</f>
        <v>0</v>
      </c>
      <c r="Q78" s="539" t="str">
        <f t="shared" si="9"/>
        <v>01/1900</v>
      </c>
      <c r="R78" s="475">
        <f t="shared" si="12"/>
        <v>1</v>
      </c>
    </row>
    <row r="79" spans="1:18" ht="15">
      <c r="A79" s="468"/>
      <c r="B79" s="469"/>
      <c r="C79" s="537"/>
      <c r="D79" s="848" t="str">
        <f t="shared" si="10"/>
        <v>Banque-01/1900</v>
      </c>
      <c r="E79" s="470"/>
      <c r="F79" s="471"/>
      <c r="G79" s="472"/>
      <c r="H79" s="965"/>
      <c r="I79" s="966"/>
      <c r="J79" s="967">
        <f t="shared" si="11"/>
        <v>0</v>
      </c>
      <c r="K79" s="968">
        <f t="shared" si="7"/>
        <v>0</v>
      </c>
      <c r="L79" s="473">
        <f t="shared" si="8"/>
        <v>0</v>
      </c>
      <c r="M79" s="474"/>
      <c r="N79" s="706">
        <f>+IF(A79="",0,IF(A79=Table!$A$5,L79,(IF(A79=Table!$A$3,0,IF(A79=Table!$A$4,L79,0)))))</f>
        <v>0</v>
      </c>
      <c r="O79" s="672"/>
      <c r="P79" s="707">
        <f>-IF(A79=Table!$A$5,I79,0)+IF(A79=Table!$A$5,H79,0)</f>
        <v>0</v>
      </c>
      <c r="Q79" s="539" t="str">
        <f t="shared" si="9"/>
        <v>01/1900</v>
      </c>
      <c r="R79" s="475">
        <f t="shared" si="12"/>
        <v>1</v>
      </c>
    </row>
    <row r="80" spans="1:18" ht="15">
      <c r="A80" s="468"/>
      <c r="B80" s="469"/>
      <c r="C80" s="537"/>
      <c r="D80" s="848" t="str">
        <f t="shared" si="10"/>
        <v>Banque-01/1900</v>
      </c>
      <c r="E80" s="470"/>
      <c r="F80" s="471"/>
      <c r="G80" s="472"/>
      <c r="H80" s="965"/>
      <c r="I80" s="966"/>
      <c r="J80" s="967">
        <f t="shared" si="11"/>
        <v>0</v>
      </c>
      <c r="K80" s="968">
        <f t="shared" si="7"/>
        <v>0</v>
      </c>
      <c r="L80" s="473">
        <f t="shared" si="8"/>
        <v>0</v>
      </c>
      <c r="M80" s="474"/>
      <c r="N80" s="706">
        <f>+IF(A80="",0,IF(A80=Table!$A$5,L80,(IF(A80=Table!$A$3,0,IF(A80=Table!$A$4,L80,0)))))</f>
        <v>0</v>
      </c>
      <c r="O80" s="672"/>
      <c r="P80" s="707">
        <f>-IF(A80=Table!$A$5,I80,0)+IF(A80=Table!$A$5,H80,0)</f>
        <v>0</v>
      </c>
      <c r="Q80" s="539" t="str">
        <f t="shared" si="9"/>
        <v>01/1900</v>
      </c>
      <c r="R80" s="475">
        <f t="shared" si="12"/>
        <v>1</v>
      </c>
    </row>
    <row r="81" spans="1:18" ht="15">
      <c r="A81" s="468"/>
      <c r="B81" s="469"/>
      <c r="C81" s="537"/>
      <c r="D81" s="848" t="str">
        <f t="shared" si="10"/>
        <v>Banque-01/1900</v>
      </c>
      <c r="E81" s="470"/>
      <c r="F81" s="471"/>
      <c r="G81" s="472"/>
      <c r="H81" s="965"/>
      <c r="I81" s="966"/>
      <c r="J81" s="967">
        <f t="shared" si="11"/>
        <v>0</v>
      </c>
      <c r="K81" s="968">
        <f t="shared" si="7"/>
        <v>0</v>
      </c>
      <c r="L81" s="473">
        <f t="shared" si="8"/>
        <v>0</v>
      </c>
      <c r="M81" s="474"/>
      <c r="N81" s="706">
        <f>+IF(A81="",0,IF(A81=Table!$A$5,L81,(IF(A81=Table!$A$3,0,IF(A81=Table!$A$4,L81,0)))))</f>
        <v>0</v>
      </c>
      <c r="O81" s="672"/>
      <c r="P81" s="707">
        <f>-IF(A81=Table!$A$5,I81,0)+IF(A81=Table!$A$5,H81,0)</f>
        <v>0</v>
      </c>
      <c r="Q81" s="539" t="str">
        <f t="shared" si="9"/>
        <v>01/1900</v>
      </c>
      <c r="R81" s="475">
        <f t="shared" si="12"/>
        <v>1</v>
      </c>
    </row>
    <row r="82" spans="1:18" ht="15">
      <c r="A82" s="468"/>
      <c r="B82" s="469"/>
      <c r="C82" s="537"/>
      <c r="D82" s="848" t="str">
        <f t="shared" si="10"/>
        <v>Banque-01/1900</v>
      </c>
      <c r="E82" s="470"/>
      <c r="F82" s="471"/>
      <c r="G82" s="472"/>
      <c r="H82" s="965"/>
      <c r="I82" s="966"/>
      <c r="J82" s="967">
        <f t="shared" si="11"/>
        <v>0</v>
      </c>
      <c r="K82" s="968">
        <f t="shared" si="7"/>
        <v>0</v>
      </c>
      <c r="L82" s="473">
        <f t="shared" si="8"/>
        <v>0</v>
      </c>
      <c r="M82" s="474"/>
      <c r="N82" s="706">
        <f>+IF(A82="",0,IF(A82=Table!$A$5,L82,(IF(A82=Table!$A$3,0,IF(A82=Table!$A$4,L82,0)))))</f>
        <v>0</v>
      </c>
      <c r="O82" s="672"/>
      <c r="P82" s="707">
        <f>-IF(A82=Table!$A$5,I82,0)+IF(A82=Table!$A$5,H82,0)</f>
        <v>0</v>
      </c>
      <c r="Q82" s="539" t="str">
        <f t="shared" si="9"/>
        <v>01/1900</v>
      </c>
      <c r="R82" s="475">
        <f t="shared" si="12"/>
        <v>1</v>
      </c>
    </row>
    <row r="83" spans="1:18" ht="15">
      <c r="A83" s="468"/>
      <c r="B83" s="469"/>
      <c r="C83" s="537"/>
      <c r="D83" s="848" t="str">
        <f t="shared" si="10"/>
        <v>Banque-01/1900</v>
      </c>
      <c r="E83" s="470"/>
      <c r="F83" s="471"/>
      <c r="G83" s="472"/>
      <c r="H83" s="965"/>
      <c r="I83" s="966"/>
      <c r="J83" s="967">
        <f t="shared" si="11"/>
        <v>0</v>
      </c>
      <c r="K83" s="968">
        <f t="shared" si="7"/>
        <v>0</v>
      </c>
      <c r="L83" s="473">
        <f t="shared" si="8"/>
        <v>0</v>
      </c>
      <c r="M83" s="474"/>
      <c r="N83" s="706">
        <f>+IF(A83="",0,IF(A83=Table!$A$5,L83,(IF(A83=Table!$A$3,0,IF(A83=Table!$A$4,L83,0)))))</f>
        <v>0</v>
      </c>
      <c r="O83" s="672"/>
      <c r="P83" s="707">
        <f>-IF(A83=Table!$A$5,I83,0)+IF(A83=Table!$A$5,H83,0)</f>
        <v>0</v>
      </c>
      <c r="Q83" s="539" t="str">
        <f t="shared" si="9"/>
        <v>01/1900</v>
      </c>
      <c r="R83" s="475">
        <f t="shared" si="12"/>
        <v>1</v>
      </c>
    </row>
    <row r="84" spans="1:18" ht="15">
      <c r="A84" s="468"/>
      <c r="B84" s="469"/>
      <c r="C84" s="537"/>
      <c r="D84" s="848" t="str">
        <f t="shared" si="10"/>
        <v>Banque-01/1900</v>
      </c>
      <c r="E84" s="470"/>
      <c r="F84" s="471"/>
      <c r="G84" s="472"/>
      <c r="H84" s="965"/>
      <c r="I84" s="966"/>
      <c r="J84" s="967">
        <f t="shared" si="11"/>
        <v>0</v>
      </c>
      <c r="K84" s="968">
        <f t="shared" si="7"/>
        <v>0</v>
      </c>
      <c r="L84" s="473">
        <f t="shared" si="8"/>
        <v>0</v>
      </c>
      <c r="M84" s="474"/>
      <c r="N84" s="706">
        <f>+IF(A84="",0,IF(A84=Table!$A$5,L84,(IF(A84=Table!$A$3,0,IF(A84=Table!$A$4,L84,0)))))</f>
        <v>0</v>
      </c>
      <c r="O84" s="672"/>
      <c r="P84" s="707">
        <f>-IF(A84=Table!$A$5,I84,0)+IF(A84=Table!$A$5,H84,0)</f>
        <v>0</v>
      </c>
      <c r="Q84" s="539" t="str">
        <f t="shared" si="9"/>
        <v>01/1900</v>
      </c>
      <c r="R84" s="475">
        <f t="shared" si="12"/>
        <v>1</v>
      </c>
    </row>
    <row r="85" spans="1:18" ht="15">
      <c r="A85" s="468"/>
      <c r="B85" s="469"/>
      <c r="C85" s="537"/>
      <c r="D85" s="848" t="str">
        <f t="shared" si="10"/>
        <v>Banque-01/1900</v>
      </c>
      <c r="E85" s="470"/>
      <c r="F85" s="471"/>
      <c r="G85" s="472"/>
      <c r="H85" s="965"/>
      <c r="I85" s="966"/>
      <c r="J85" s="967">
        <f t="shared" si="11"/>
        <v>0</v>
      </c>
      <c r="K85" s="968">
        <f t="shared" si="7"/>
        <v>0</v>
      </c>
      <c r="L85" s="473">
        <f t="shared" si="8"/>
        <v>0</v>
      </c>
      <c r="M85" s="474"/>
      <c r="N85" s="706">
        <f>+IF(A85="",0,IF(A85=Table!$A$5,L85,(IF(A85=Table!$A$3,0,IF(A85=Table!$A$4,L85,0)))))</f>
        <v>0</v>
      </c>
      <c r="O85" s="672"/>
      <c r="P85" s="707">
        <f>-IF(A85=Table!$A$5,I85,0)+IF(A85=Table!$A$5,H85,0)</f>
        <v>0</v>
      </c>
      <c r="Q85" s="539" t="str">
        <f t="shared" si="9"/>
        <v>01/1900</v>
      </c>
      <c r="R85" s="475">
        <f t="shared" si="12"/>
        <v>1</v>
      </c>
    </row>
    <row r="86" spans="1:18" ht="15">
      <c r="A86" s="468"/>
      <c r="B86" s="469"/>
      <c r="C86" s="537"/>
      <c r="D86" s="848" t="str">
        <f t="shared" si="10"/>
        <v>Banque-01/1900</v>
      </c>
      <c r="E86" s="470"/>
      <c r="F86" s="471"/>
      <c r="G86" s="472"/>
      <c r="H86" s="965"/>
      <c r="I86" s="966"/>
      <c r="J86" s="967">
        <f t="shared" si="11"/>
        <v>0</v>
      </c>
      <c r="K86" s="968">
        <f t="shared" si="7"/>
        <v>0</v>
      </c>
      <c r="L86" s="473">
        <f t="shared" si="8"/>
        <v>0</v>
      </c>
      <c r="M86" s="474"/>
      <c r="N86" s="706">
        <f>+IF(A86="",0,IF(A86=Table!$A$5,L86,(IF(A86=Table!$A$3,0,IF(A86=Table!$A$4,L86,0)))))</f>
        <v>0</v>
      </c>
      <c r="O86" s="672"/>
      <c r="P86" s="707">
        <f>-IF(A86=Table!$A$5,I86,0)+IF(A86=Table!$A$5,H86,0)</f>
        <v>0</v>
      </c>
      <c r="Q86" s="539" t="str">
        <f t="shared" si="9"/>
        <v>01/1900</v>
      </c>
      <c r="R86" s="475">
        <f t="shared" si="12"/>
        <v>1</v>
      </c>
    </row>
    <row r="87" spans="1:18" ht="15">
      <c r="A87" s="468"/>
      <c r="B87" s="469"/>
      <c r="C87" s="537"/>
      <c r="D87" s="848" t="str">
        <f t="shared" si="10"/>
        <v>Banque-01/1900</v>
      </c>
      <c r="E87" s="470"/>
      <c r="F87" s="471"/>
      <c r="G87" s="472"/>
      <c r="H87" s="965"/>
      <c r="I87" s="966"/>
      <c r="J87" s="967">
        <f t="shared" si="11"/>
        <v>0</v>
      </c>
      <c r="K87" s="968">
        <f t="shared" si="7"/>
        <v>0</v>
      </c>
      <c r="L87" s="473">
        <f t="shared" si="8"/>
        <v>0</v>
      </c>
      <c r="M87" s="474"/>
      <c r="N87" s="706">
        <f>+IF(A87="",0,IF(A87=Table!$A$5,L87,(IF(A87=Table!$A$3,0,IF(A87=Table!$A$4,L87,0)))))</f>
        <v>0</v>
      </c>
      <c r="O87" s="672"/>
      <c r="P87" s="707">
        <f>-IF(A87=Table!$A$5,I87,0)+IF(A87=Table!$A$5,H87,0)</f>
        <v>0</v>
      </c>
      <c r="Q87" s="539" t="str">
        <f t="shared" si="9"/>
        <v>01/1900</v>
      </c>
      <c r="R87" s="475">
        <f t="shared" si="12"/>
        <v>1</v>
      </c>
    </row>
    <row r="88" spans="1:18" ht="15">
      <c r="A88" s="468"/>
      <c r="B88" s="469"/>
      <c r="C88" s="537"/>
      <c r="D88" s="848" t="str">
        <f t="shared" si="10"/>
        <v>Banque-01/1900</v>
      </c>
      <c r="E88" s="470"/>
      <c r="F88" s="471"/>
      <c r="G88" s="472"/>
      <c r="H88" s="965"/>
      <c r="I88" s="966"/>
      <c r="J88" s="967">
        <f t="shared" si="11"/>
        <v>0</v>
      </c>
      <c r="K88" s="968">
        <f t="shared" si="7"/>
        <v>0</v>
      </c>
      <c r="L88" s="473">
        <f t="shared" si="8"/>
        <v>0</v>
      </c>
      <c r="M88" s="474"/>
      <c r="N88" s="706">
        <f>+IF(A88="",0,IF(A88=Table!$A$5,L88,(IF(A88=Table!$A$3,0,IF(A88=Table!$A$4,L88,0)))))</f>
        <v>0</v>
      </c>
      <c r="O88" s="672"/>
      <c r="P88" s="707">
        <f>-IF(A88=Table!$A$5,I88,0)+IF(A88=Table!$A$5,H88,0)</f>
        <v>0</v>
      </c>
      <c r="Q88" s="539" t="str">
        <f t="shared" si="9"/>
        <v>01/1900</v>
      </c>
      <c r="R88" s="475">
        <f t="shared" si="12"/>
        <v>1</v>
      </c>
    </row>
    <row r="89" spans="1:18" ht="15">
      <c r="A89" s="468"/>
      <c r="B89" s="469"/>
      <c r="C89" s="537"/>
      <c r="D89" s="848" t="str">
        <f t="shared" si="10"/>
        <v>Banque-01/1900</v>
      </c>
      <c r="E89" s="470"/>
      <c r="F89" s="471"/>
      <c r="G89" s="472"/>
      <c r="H89" s="965"/>
      <c r="I89" s="966"/>
      <c r="J89" s="967">
        <f t="shared" si="11"/>
        <v>0</v>
      </c>
      <c r="K89" s="968">
        <f t="shared" si="7"/>
        <v>0</v>
      </c>
      <c r="L89" s="473">
        <f t="shared" si="8"/>
        <v>0</v>
      </c>
      <c r="M89" s="474"/>
      <c r="N89" s="706">
        <f>+IF(A89="",0,IF(A89=Table!$A$5,L89,(IF(A89=Table!$A$3,0,IF(A89=Table!$A$4,L89,0)))))</f>
        <v>0</v>
      </c>
      <c r="O89" s="672"/>
      <c r="P89" s="707">
        <f>-IF(A89=Table!$A$5,I89,0)+IF(A89=Table!$A$5,H89,0)</f>
        <v>0</v>
      </c>
      <c r="Q89" s="539" t="str">
        <f t="shared" si="9"/>
        <v>01/1900</v>
      </c>
      <c r="R89" s="475">
        <f t="shared" si="12"/>
        <v>1</v>
      </c>
    </row>
    <row r="90" spans="1:18" ht="15">
      <c r="A90" s="468"/>
      <c r="B90" s="469"/>
      <c r="C90" s="537"/>
      <c r="D90" s="848" t="str">
        <f t="shared" si="10"/>
        <v>Banque-01/1900</v>
      </c>
      <c r="E90" s="470"/>
      <c r="F90" s="471"/>
      <c r="G90" s="472"/>
      <c r="H90" s="965"/>
      <c r="I90" s="966"/>
      <c r="J90" s="967">
        <f t="shared" si="11"/>
        <v>0</v>
      </c>
      <c r="K90" s="968">
        <f t="shared" si="7"/>
        <v>0</v>
      </c>
      <c r="L90" s="473">
        <f t="shared" si="8"/>
        <v>0</v>
      </c>
      <c r="M90" s="474"/>
      <c r="N90" s="706">
        <f>+IF(A90="",0,IF(A90=Table!$A$5,L90,(IF(A90=Table!$A$3,0,IF(A90=Table!$A$4,L90,0)))))</f>
        <v>0</v>
      </c>
      <c r="O90" s="672"/>
      <c r="P90" s="707">
        <f>-IF(A90=Table!$A$5,I90,0)+IF(A90=Table!$A$5,H90,0)</f>
        <v>0</v>
      </c>
      <c r="Q90" s="539" t="str">
        <f t="shared" si="9"/>
        <v>01/1900</v>
      </c>
      <c r="R90" s="475">
        <f t="shared" si="12"/>
        <v>1</v>
      </c>
    </row>
    <row r="91" spans="1:18" ht="15">
      <c r="A91" s="468"/>
      <c r="B91" s="469"/>
      <c r="C91" s="537"/>
      <c r="D91" s="848" t="str">
        <f t="shared" si="10"/>
        <v>Banque-01/1900</v>
      </c>
      <c r="E91" s="470"/>
      <c r="F91" s="471"/>
      <c r="G91" s="472"/>
      <c r="H91" s="965"/>
      <c r="I91" s="966"/>
      <c r="J91" s="967">
        <f t="shared" si="11"/>
        <v>0</v>
      </c>
      <c r="K91" s="968">
        <f t="shared" si="7"/>
        <v>0</v>
      </c>
      <c r="L91" s="473">
        <f t="shared" si="8"/>
        <v>0</v>
      </c>
      <c r="M91" s="474"/>
      <c r="N91" s="706">
        <f>+IF(A91="",0,IF(A91=Table!$A$5,L91,(IF(A91=Table!$A$3,0,IF(A91=Table!$A$4,L91,0)))))</f>
        <v>0</v>
      </c>
      <c r="O91" s="672"/>
      <c r="P91" s="707">
        <f>-IF(A91=Table!$A$5,I91,0)+IF(A91=Table!$A$5,H91,0)</f>
        <v>0</v>
      </c>
      <c r="Q91" s="539" t="str">
        <f t="shared" si="9"/>
        <v>01/1900</v>
      </c>
      <c r="R91" s="475">
        <f t="shared" si="12"/>
        <v>1</v>
      </c>
    </row>
    <row r="92" spans="1:18" ht="15">
      <c r="A92" s="468"/>
      <c r="B92" s="469"/>
      <c r="C92" s="537"/>
      <c r="D92" s="848" t="str">
        <f t="shared" si="10"/>
        <v>Banque-01/1900</v>
      </c>
      <c r="E92" s="470"/>
      <c r="F92" s="471"/>
      <c r="G92" s="472"/>
      <c r="H92" s="965"/>
      <c r="I92" s="966"/>
      <c r="J92" s="967">
        <f t="shared" si="11"/>
        <v>0</v>
      </c>
      <c r="K92" s="968">
        <f t="shared" si="7"/>
        <v>0</v>
      </c>
      <c r="L92" s="473">
        <f t="shared" si="8"/>
        <v>0</v>
      </c>
      <c r="M92" s="474"/>
      <c r="N92" s="706">
        <f>+IF(A92="",0,IF(A92=Table!$A$5,L92,(IF(A92=Table!$A$3,0,IF(A92=Table!$A$4,L92,0)))))</f>
        <v>0</v>
      </c>
      <c r="O92" s="672"/>
      <c r="P92" s="707">
        <f>-IF(A92=Table!$A$5,I92,0)+IF(A92=Table!$A$5,H92,0)</f>
        <v>0</v>
      </c>
      <c r="Q92" s="539" t="str">
        <f t="shared" si="9"/>
        <v>01/1900</v>
      </c>
      <c r="R92" s="475">
        <f t="shared" si="12"/>
        <v>1</v>
      </c>
    </row>
    <row r="93" spans="1:18" ht="15">
      <c r="A93" s="468"/>
      <c r="B93" s="469"/>
      <c r="C93" s="537"/>
      <c r="D93" s="848" t="str">
        <f t="shared" si="10"/>
        <v>Banque-01/1900</v>
      </c>
      <c r="E93" s="470"/>
      <c r="F93" s="471"/>
      <c r="G93" s="472"/>
      <c r="H93" s="965"/>
      <c r="I93" s="966"/>
      <c r="J93" s="967">
        <f t="shared" si="11"/>
        <v>0</v>
      </c>
      <c r="K93" s="968">
        <f t="shared" si="7"/>
        <v>0</v>
      </c>
      <c r="L93" s="473">
        <f t="shared" si="8"/>
        <v>0</v>
      </c>
      <c r="M93" s="474"/>
      <c r="N93" s="706">
        <f>+IF(A93="",0,IF(A93=Table!$A$5,L93,(IF(A93=Table!$A$3,0,IF(A93=Table!$A$4,L93,0)))))</f>
        <v>0</v>
      </c>
      <c r="O93" s="672"/>
      <c r="P93" s="707">
        <f>-IF(A93=Table!$A$5,I93,0)+IF(A93=Table!$A$5,H93,0)</f>
        <v>0</v>
      </c>
      <c r="Q93" s="539" t="str">
        <f t="shared" si="9"/>
        <v>01/1900</v>
      </c>
      <c r="R93" s="475">
        <f t="shared" si="12"/>
        <v>1</v>
      </c>
    </row>
    <row r="94" spans="1:18" ht="15">
      <c r="A94" s="468"/>
      <c r="B94" s="469"/>
      <c r="C94" s="537"/>
      <c r="D94" s="848" t="str">
        <f t="shared" si="10"/>
        <v>Banque-01/1900</v>
      </c>
      <c r="E94" s="470"/>
      <c r="F94" s="471"/>
      <c r="G94" s="472"/>
      <c r="H94" s="965"/>
      <c r="I94" s="966"/>
      <c r="J94" s="967">
        <f t="shared" si="11"/>
        <v>0</v>
      </c>
      <c r="K94" s="968">
        <f t="shared" si="7"/>
        <v>0</v>
      </c>
      <c r="L94" s="473">
        <f t="shared" si="8"/>
        <v>0</v>
      </c>
      <c r="M94" s="474"/>
      <c r="N94" s="706">
        <f>+IF(A94="",0,IF(A94=Table!$A$5,L94,(IF(A94=Table!$A$3,0,IF(A94=Table!$A$4,L94,0)))))</f>
        <v>0</v>
      </c>
      <c r="O94" s="672"/>
      <c r="P94" s="707">
        <f>-IF(A94=Table!$A$5,I94,0)+IF(A94=Table!$A$5,H94,0)</f>
        <v>0</v>
      </c>
      <c r="Q94" s="539" t="str">
        <f t="shared" si="9"/>
        <v>01/1900</v>
      </c>
      <c r="R94" s="475">
        <f t="shared" si="12"/>
        <v>1</v>
      </c>
    </row>
    <row r="95" spans="1:18" ht="15">
      <c r="A95" s="468"/>
      <c r="B95" s="469"/>
      <c r="C95" s="537"/>
      <c r="D95" s="848" t="str">
        <f t="shared" si="10"/>
        <v>Banque-01/1900</v>
      </c>
      <c r="E95" s="470"/>
      <c r="F95" s="471"/>
      <c r="G95" s="472"/>
      <c r="H95" s="965"/>
      <c r="I95" s="966"/>
      <c r="J95" s="967">
        <f t="shared" si="11"/>
        <v>0</v>
      </c>
      <c r="K95" s="968">
        <f t="shared" si="7"/>
        <v>0</v>
      </c>
      <c r="L95" s="473">
        <f t="shared" si="8"/>
        <v>0</v>
      </c>
      <c r="M95" s="474"/>
      <c r="N95" s="706">
        <f>+IF(A95="",0,IF(A95=Table!$A$5,L95,(IF(A95=Table!$A$3,0,IF(A95=Table!$A$4,L95,0)))))</f>
        <v>0</v>
      </c>
      <c r="O95" s="672"/>
      <c r="P95" s="707">
        <f>-IF(A95=Table!$A$5,I95,0)+IF(A95=Table!$A$5,H95,0)</f>
        <v>0</v>
      </c>
      <c r="Q95" s="539" t="str">
        <f t="shared" si="9"/>
        <v>01/1900</v>
      </c>
      <c r="R95" s="475">
        <f t="shared" si="12"/>
        <v>1</v>
      </c>
    </row>
    <row r="96" spans="1:18" ht="15">
      <c r="A96" s="468"/>
      <c r="B96" s="469"/>
      <c r="C96" s="537"/>
      <c r="D96" s="848" t="str">
        <f t="shared" si="10"/>
        <v>Banque-01/1900</v>
      </c>
      <c r="E96" s="470"/>
      <c r="F96" s="471"/>
      <c r="G96" s="472"/>
      <c r="H96" s="965"/>
      <c r="I96" s="966"/>
      <c r="J96" s="967">
        <f t="shared" si="11"/>
        <v>0</v>
      </c>
      <c r="K96" s="968">
        <f t="shared" si="7"/>
        <v>0</v>
      </c>
      <c r="L96" s="473">
        <f t="shared" si="8"/>
        <v>0</v>
      </c>
      <c r="M96" s="474"/>
      <c r="N96" s="706">
        <f>+IF(A96="",0,IF(A96=Table!$A$5,L96,(IF(A96=Table!$A$3,0,IF(A96=Table!$A$4,L96,0)))))</f>
        <v>0</v>
      </c>
      <c r="O96" s="672"/>
      <c r="P96" s="707">
        <f>-IF(A96=Table!$A$5,I96,0)+IF(A96=Table!$A$5,H96,0)</f>
        <v>0</v>
      </c>
      <c r="Q96" s="539" t="str">
        <f t="shared" si="9"/>
        <v>01/1900</v>
      </c>
      <c r="R96" s="475">
        <f t="shared" si="12"/>
        <v>1</v>
      </c>
    </row>
    <row r="97" spans="1:18" ht="15">
      <c r="A97" s="468"/>
      <c r="B97" s="469"/>
      <c r="C97" s="537"/>
      <c r="D97" s="848" t="str">
        <f t="shared" si="10"/>
        <v>Banque-01/1900</v>
      </c>
      <c r="E97" s="470"/>
      <c r="F97" s="471"/>
      <c r="G97" s="472"/>
      <c r="H97" s="965"/>
      <c r="I97" s="966"/>
      <c r="J97" s="967">
        <f t="shared" si="11"/>
        <v>0</v>
      </c>
      <c r="K97" s="968">
        <f t="shared" si="7"/>
        <v>0</v>
      </c>
      <c r="L97" s="473">
        <f t="shared" si="8"/>
        <v>0</v>
      </c>
      <c r="M97" s="474"/>
      <c r="N97" s="706">
        <f>+IF(A97="",0,IF(A97=Table!$A$5,L97,(IF(A97=Table!$A$3,0,IF(A97=Table!$A$4,L97,0)))))</f>
        <v>0</v>
      </c>
      <c r="O97" s="672"/>
      <c r="P97" s="707">
        <f>-IF(A97=Table!$A$5,I97,0)+IF(A97=Table!$A$5,H97,0)</f>
        <v>0</v>
      </c>
      <c r="Q97" s="539" t="str">
        <f t="shared" si="9"/>
        <v>01/1900</v>
      </c>
      <c r="R97" s="475">
        <f t="shared" si="12"/>
        <v>1</v>
      </c>
    </row>
    <row r="98" spans="1:18" ht="15">
      <c r="A98" s="468"/>
      <c r="B98" s="469"/>
      <c r="C98" s="537"/>
      <c r="D98" s="848" t="str">
        <f t="shared" si="10"/>
        <v>Banque-01/1900</v>
      </c>
      <c r="E98" s="470"/>
      <c r="F98" s="471"/>
      <c r="G98" s="472"/>
      <c r="H98" s="965"/>
      <c r="I98" s="966"/>
      <c r="J98" s="967">
        <f t="shared" si="11"/>
        <v>0</v>
      </c>
      <c r="K98" s="968">
        <f t="shared" si="7"/>
        <v>0</v>
      </c>
      <c r="L98" s="473">
        <f t="shared" si="8"/>
        <v>0</v>
      </c>
      <c r="M98" s="474"/>
      <c r="N98" s="706">
        <f>+IF(A98="",0,IF(A98=Table!$A$5,L98,(IF(A98=Table!$A$3,0,IF(A98=Table!$A$4,L98,0)))))</f>
        <v>0</v>
      </c>
      <c r="O98" s="672"/>
      <c r="P98" s="707">
        <f>-IF(A98=Table!$A$5,I98,0)+IF(A98=Table!$A$5,H98,0)</f>
        <v>0</v>
      </c>
      <c r="Q98" s="539" t="str">
        <f t="shared" si="9"/>
        <v>01/1900</v>
      </c>
      <c r="R98" s="475">
        <f t="shared" si="12"/>
        <v>1</v>
      </c>
    </row>
    <row r="99" spans="1:18" ht="15">
      <c r="A99" s="468"/>
      <c r="B99" s="469"/>
      <c r="C99" s="537"/>
      <c r="D99" s="848" t="str">
        <f t="shared" si="10"/>
        <v>Banque-01/1900</v>
      </c>
      <c r="E99" s="470"/>
      <c r="F99" s="471"/>
      <c r="G99" s="472"/>
      <c r="H99" s="965"/>
      <c r="I99" s="966"/>
      <c r="J99" s="967">
        <f t="shared" si="11"/>
        <v>0</v>
      </c>
      <c r="K99" s="968">
        <f t="shared" si="7"/>
        <v>0</v>
      </c>
      <c r="L99" s="473">
        <f t="shared" si="8"/>
        <v>0</v>
      </c>
      <c r="M99" s="474"/>
      <c r="N99" s="706">
        <f>+IF(A99="",0,IF(A99=Table!$A$5,L99,(IF(A99=Table!$A$3,0,IF(A99=Table!$A$4,L99,0)))))</f>
        <v>0</v>
      </c>
      <c r="O99" s="672"/>
      <c r="P99" s="707">
        <f>-IF(A99=Table!$A$5,I99,0)+IF(A99=Table!$A$5,H99,0)</f>
        <v>0</v>
      </c>
      <c r="Q99" s="539" t="str">
        <f t="shared" si="9"/>
        <v>01/1900</v>
      </c>
      <c r="R99" s="475">
        <f t="shared" si="12"/>
        <v>1</v>
      </c>
    </row>
    <row r="100" spans="1:18" ht="15">
      <c r="A100" s="468"/>
      <c r="B100" s="469"/>
      <c r="C100" s="537"/>
      <c r="D100" s="848" t="str">
        <f t="shared" si="10"/>
        <v>Banque-01/1900</v>
      </c>
      <c r="E100" s="470"/>
      <c r="F100" s="471"/>
      <c r="G100" s="472"/>
      <c r="H100" s="965"/>
      <c r="I100" s="966"/>
      <c r="J100" s="967">
        <f t="shared" si="11"/>
        <v>0</v>
      </c>
      <c r="K100" s="968">
        <f t="shared" si="7"/>
        <v>0</v>
      </c>
      <c r="L100" s="473">
        <f t="shared" si="8"/>
        <v>0</v>
      </c>
      <c r="M100" s="474"/>
      <c r="N100" s="706">
        <f>+IF(A100="",0,IF(A100=Table!$A$5,L100,(IF(A100=Table!$A$3,0,IF(A100=Table!$A$4,L100,0)))))</f>
        <v>0</v>
      </c>
      <c r="O100" s="672"/>
      <c r="P100" s="707">
        <f>-IF(A100=Table!$A$5,I100,0)+IF(A100=Table!$A$5,H100,0)</f>
        <v>0</v>
      </c>
      <c r="Q100" s="539" t="str">
        <f t="shared" si="9"/>
        <v>01/1900</v>
      </c>
      <c r="R100" s="475">
        <f t="shared" si="12"/>
        <v>1</v>
      </c>
    </row>
    <row r="101" spans="1:18" ht="15">
      <c r="A101" s="468"/>
      <c r="B101" s="469"/>
      <c r="C101" s="537"/>
      <c r="D101" s="848" t="str">
        <f t="shared" si="10"/>
        <v>Banque-01/1900</v>
      </c>
      <c r="E101" s="470"/>
      <c r="F101" s="471"/>
      <c r="G101" s="472"/>
      <c r="H101" s="965"/>
      <c r="I101" s="966"/>
      <c r="J101" s="967">
        <f t="shared" si="11"/>
        <v>0</v>
      </c>
      <c r="K101" s="968">
        <f t="shared" si="7"/>
        <v>0</v>
      </c>
      <c r="L101" s="473">
        <f t="shared" si="8"/>
        <v>0</v>
      </c>
      <c r="M101" s="474"/>
      <c r="N101" s="706">
        <f>+IF(A101="",0,IF(A101=Table!$A$5,L101,(IF(A101=Table!$A$3,0,IF(A101=Table!$A$4,L101,0)))))</f>
        <v>0</v>
      </c>
      <c r="O101" s="672"/>
      <c r="P101" s="707">
        <f>-IF(A101=Table!$A$5,I101,0)+IF(A101=Table!$A$5,H101,0)</f>
        <v>0</v>
      </c>
      <c r="Q101" s="539" t="str">
        <f t="shared" si="9"/>
        <v>01/1900</v>
      </c>
      <c r="R101" s="475">
        <f t="shared" si="12"/>
        <v>1</v>
      </c>
    </row>
    <row r="102" spans="1:18" ht="15">
      <c r="A102" s="468"/>
      <c r="B102" s="469"/>
      <c r="C102" s="537"/>
      <c r="D102" s="848" t="str">
        <f t="shared" si="10"/>
        <v>Banque-01/1900</v>
      </c>
      <c r="E102" s="470"/>
      <c r="F102" s="471"/>
      <c r="G102" s="472"/>
      <c r="H102" s="965"/>
      <c r="I102" s="966"/>
      <c r="J102" s="967">
        <f t="shared" si="11"/>
        <v>0</v>
      </c>
      <c r="K102" s="968">
        <f t="shared" si="7"/>
        <v>0</v>
      </c>
      <c r="L102" s="473">
        <f t="shared" si="8"/>
        <v>0</v>
      </c>
      <c r="M102" s="474"/>
      <c r="N102" s="706">
        <f>+IF(A102="",0,IF(A102=Table!$A$5,L102,(IF(A102=Table!$A$3,0,IF(A102=Table!$A$4,L102,0)))))</f>
        <v>0</v>
      </c>
      <c r="O102" s="672"/>
      <c r="P102" s="707">
        <f>-IF(A102=Table!$A$5,I102,0)+IF(A102=Table!$A$5,H102,0)</f>
        <v>0</v>
      </c>
      <c r="Q102" s="539" t="str">
        <f t="shared" si="9"/>
        <v>01/1900</v>
      </c>
      <c r="R102" s="475">
        <f t="shared" si="12"/>
        <v>1</v>
      </c>
    </row>
    <row r="103" spans="1:18" ht="15">
      <c r="A103" s="468"/>
      <c r="B103" s="469"/>
      <c r="C103" s="537"/>
      <c r="D103" s="848" t="str">
        <f t="shared" si="10"/>
        <v>Banque-01/1900</v>
      </c>
      <c r="E103" s="470"/>
      <c r="F103" s="471"/>
      <c r="G103" s="472"/>
      <c r="H103" s="965"/>
      <c r="I103" s="966"/>
      <c r="J103" s="967">
        <f t="shared" si="11"/>
        <v>0</v>
      </c>
      <c r="K103" s="968">
        <f t="shared" si="7"/>
        <v>0</v>
      </c>
      <c r="L103" s="473">
        <f t="shared" si="8"/>
        <v>0</v>
      </c>
      <c r="M103" s="474"/>
      <c r="N103" s="706">
        <f>+IF(A103="",0,IF(A103=Table!$A$5,L103,(IF(A103=Table!$A$3,0,IF(A103=Table!$A$4,L103,0)))))</f>
        <v>0</v>
      </c>
      <c r="O103" s="672"/>
      <c r="P103" s="707">
        <f>-IF(A103=Table!$A$5,I103,0)+IF(A103=Table!$A$5,H103,0)</f>
        <v>0</v>
      </c>
      <c r="Q103" s="539" t="str">
        <f t="shared" si="9"/>
        <v>01/1900</v>
      </c>
      <c r="R103" s="475">
        <f t="shared" si="12"/>
        <v>1</v>
      </c>
    </row>
    <row r="104" spans="1:18" ht="15">
      <c r="A104" s="468"/>
      <c r="B104" s="469"/>
      <c r="C104" s="537"/>
      <c r="D104" s="848" t="str">
        <f t="shared" si="10"/>
        <v>Banque-01/1900</v>
      </c>
      <c r="E104" s="470"/>
      <c r="F104" s="471"/>
      <c r="G104" s="472"/>
      <c r="H104" s="965"/>
      <c r="I104" s="966"/>
      <c r="J104" s="967">
        <f t="shared" si="11"/>
        <v>0</v>
      </c>
      <c r="K104" s="968">
        <f t="shared" si="7"/>
        <v>0</v>
      </c>
      <c r="L104" s="473">
        <f t="shared" si="8"/>
        <v>0</v>
      </c>
      <c r="M104" s="474"/>
      <c r="N104" s="706">
        <f>+IF(A104="",0,IF(A104=Table!$A$5,L104,(IF(A104=Table!$A$3,0,IF(A104=Table!$A$4,L104,0)))))</f>
        <v>0</v>
      </c>
      <c r="O104" s="672"/>
      <c r="P104" s="707">
        <f>-IF(A104=Table!$A$5,I104,0)+IF(A104=Table!$A$5,H104,0)</f>
        <v>0</v>
      </c>
      <c r="Q104" s="539" t="str">
        <f t="shared" si="9"/>
        <v>01/1900</v>
      </c>
      <c r="R104" s="475">
        <f t="shared" si="12"/>
        <v>1</v>
      </c>
    </row>
    <row r="105" spans="1:18" ht="15">
      <c r="A105" s="468"/>
      <c r="B105" s="469"/>
      <c r="C105" s="537"/>
      <c r="D105" s="848" t="str">
        <f t="shared" si="10"/>
        <v>Banque-01/1900</v>
      </c>
      <c r="E105" s="470"/>
      <c r="F105" s="471"/>
      <c r="G105" s="472"/>
      <c r="H105" s="965"/>
      <c r="I105" s="966"/>
      <c r="J105" s="967">
        <f t="shared" si="11"/>
        <v>0</v>
      </c>
      <c r="K105" s="968">
        <f t="shared" si="7"/>
        <v>0</v>
      </c>
      <c r="L105" s="473">
        <f t="shared" si="8"/>
        <v>0</v>
      </c>
      <c r="M105" s="474"/>
      <c r="N105" s="706">
        <f>+IF(A105="",0,IF(A105=Table!$A$5,L105,(IF(A105=Table!$A$3,0,IF(A105=Table!$A$4,L105,0)))))</f>
        <v>0</v>
      </c>
      <c r="O105" s="672"/>
      <c r="P105" s="707">
        <f>-IF(A105=Table!$A$5,I105,0)+IF(A105=Table!$A$5,H105,0)</f>
        <v>0</v>
      </c>
      <c r="Q105" s="539" t="str">
        <f t="shared" si="9"/>
        <v>01/1900</v>
      </c>
      <c r="R105" s="475">
        <f t="shared" si="12"/>
        <v>1</v>
      </c>
    </row>
    <row r="106" spans="1:18" ht="15">
      <c r="A106" s="468"/>
      <c r="B106" s="469"/>
      <c r="C106" s="537"/>
      <c r="D106" s="848" t="str">
        <f t="shared" si="10"/>
        <v>Banque-01/1900</v>
      </c>
      <c r="E106" s="470"/>
      <c r="F106" s="471"/>
      <c r="G106" s="472"/>
      <c r="H106" s="965"/>
      <c r="I106" s="966"/>
      <c r="J106" s="967">
        <f t="shared" si="11"/>
        <v>0</v>
      </c>
      <c r="K106" s="968">
        <f t="shared" si="7"/>
        <v>0</v>
      </c>
      <c r="L106" s="473">
        <f t="shared" si="8"/>
        <v>0</v>
      </c>
      <c r="M106" s="474"/>
      <c r="N106" s="706">
        <f>+IF(A106="",0,IF(A106=Table!$A$5,L106,(IF(A106=Table!$A$3,0,IF(A106=Table!$A$4,L106,0)))))</f>
        <v>0</v>
      </c>
      <c r="O106" s="672"/>
      <c r="P106" s="707">
        <f>-IF(A106=Table!$A$5,I106,0)+IF(A106=Table!$A$5,H106,0)</f>
        <v>0</v>
      </c>
      <c r="Q106" s="539" t="str">
        <f t="shared" si="9"/>
        <v>01/1900</v>
      </c>
      <c r="R106" s="475">
        <f t="shared" si="12"/>
        <v>1</v>
      </c>
    </row>
    <row r="107" spans="1:18" ht="15">
      <c r="A107" s="468"/>
      <c r="B107" s="469"/>
      <c r="C107" s="537"/>
      <c r="D107" s="848" t="str">
        <f t="shared" si="10"/>
        <v>Banque-01/1900</v>
      </c>
      <c r="E107" s="470"/>
      <c r="F107" s="471"/>
      <c r="G107" s="472"/>
      <c r="H107" s="965"/>
      <c r="I107" s="966"/>
      <c r="J107" s="967">
        <f t="shared" si="11"/>
        <v>0</v>
      </c>
      <c r="K107" s="968">
        <f t="shared" si="7"/>
        <v>0</v>
      </c>
      <c r="L107" s="473">
        <f t="shared" si="8"/>
        <v>0</v>
      </c>
      <c r="M107" s="474"/>
      <c r="N107" s="706">
        <f>+IF(A107="",0,IF(A107=Table!$A$5,L107,(IF(A107=Table!$A$3,0,IF(A107=Table!$A$4,L107,0)))))</f>
        <v>0</v>
      </c>
      <c r="O107" s="672"/>
      <c r="P107" s="707">
        <f>-IF(A107=Table!$A$5,I107,0)+IF(A107=Table!$A$5,H107,0)</f>
        <v>0</v>
      </c>
      <c r="Q107" s="539" t="str">
        <f t="shared" si="9"/>
        <v>01/1900</v>
      </c>
      <c r="R107" s="475">
        <f t="shared" si="12"/>
        <v>1</v>
      </c>
    </row>
    <row r="108" spans="1:18" ht="15">
      <c r="A108" s="468"/>
      <c r="B108" s="469"/>
      <c r="C108" s="537"/>
      <c r="D108" s="848" t="str">
        <f t="shared" si="10"/>
        <v>Banque-01/1900</v>
      </c>
      <c r="E108" s="470"/>
      <c r="F108" s="471"/>
      <c r="G108" s="472"/>
      <c r="H108" s="965"/>
      <c r="I108" s="966"/>
      <c r="J108" s="967">
        <f t="shared" si="11"/>
        <v>0</v>
      </c>
      <c r="K108" s="968">
        <f t="shared" si="7"/>
        <v>0</v>
      </c>
      <c r="L108" s="473">
        <f t="shared" si="8"/>
        <v>0</v>
      </c>
      <c r="M108" s="474"/>
      <c r="N108" s="706">
        <f>+IF(A108="",0,IF(A108=Table!$A$5,L108,(IF(A108=Table!$A$3,0,IF(A108=Table!$A$4,L108,0)))))</f>
        <v>0</v>
      </c>
      <c r="O108" s="672"/>
      <c r="P108" s="707">
        <f>-IF(A108=Table!$A$5,I108,0)+IF(A108=Table!$A$5,H108,0)</f>
        <v>0</v>
      </c>
      <c r="Q108" s="539" t="str">
        <f t="shared" si="9"/>
        <v>01/1900</v>
      </c>
      <c r="R108" s="475">
        <f t="shared" si="12"/>
        <v>1</v>
      </c>
    </row>
    <row r="109" spans="1:18" ht="15">
      <c r="A109" s="468"/>
      <c r="B109" s="469"/>
      <c r="C109" s="537"/>
      <c r="D109" s="848" t="str">
        <f t="shared" si="10"/>
        <v>Banque-01/1900</v>
      </c>
      <c r="E109" s="470"/>
      <c r="F109" s="471"/>
      <c r="G109" s="472"/>
      <c r="H109" s="965"/>
      <c r="I109" s="966"/>
      <c r="J109" s="967">
        <f t="shared" si="11"/>
        <v>0</v>
      </c>
      <c r="K109" s="968">
        <f t="shared" si="7"/>
        <v>0</v>
      </c>
      <c r="L109" s="473">
        <f t="shared" si="8"/>
        <v>0</v>
      </c>
      <c r="M109" s="474"/>
      <c r="N109" s="706">
        <f>+IF(A109="",0,IF(A109=Table!$A$5,L109,(IF(A109=Table!$A$3,0,IF(A109=Table!$A$4,L109,0)))))</f>
        <v>0</v>
      </c>
      <c r="O109" s="672"/>
      <c r="P109" s="707">
        <f>-IF(A109=Table!$A$5,I109,0)+IF(A109=Table!$A$5,H109,0)</f>
        <v>0</v>
      </c>
      <c r="Q109" s="539" t="str">
        <f t="shared" si="9"/>
        <v>01/1900</v>
      </c>
      <c r="R109" s="475">
        <f t="shared" si="12"/>
        <v>1</v>
      </c>
    </row>
    <row r="110" spans="1:18" ht="15">
      <c r="A110" s="468"/>
      <c r="B110" s="469"/>
      <c r="C110" s="537"/>
      <c r="D110" s="848" t="str">
        <f t="shared" si="10"/>
        <v>Banque-01/1900</v>
      </c>
      <c r="E110" s="470"/>
      <c r="F110" s="471"/>
      <c r="G110" s="472"/>
      <c r="H110" s="965"/>
      <c r="I110" s="966"/>
      <c r="J110" s="967">
        <f t="shared" si="11"/>
        <v>0</v>
      </c>
      <c r="K110" s="968">
        <f t="shared" si="7"/>
        <v>0</v>
      </c>
      <c r="L110" s="473">
        <f t="shared" si="8"/>
        <v>0</v>
      </c>
      <c r="M110" s="474"/>
      <c r="N110" s="706">
        <f>+IF(A110="",0,IF(A110=Table!$A$5,L110,(IF(A110=Table!$A$3,0,IF(A110=Table!$A$4,L110,0)))))</f>
        <v>0</v>
      </c>
      <c r="O110" s="672"/>
      <c r="P110" s="707">
        <f>-IF(A110=Table!$A$5,I110,0)+IF(A110=Table!$A$5,H110,0)</f>
        <v>0</v>
      </c>
      <c r="Q110" s="539" t="str">
        <f t="shared" si="9"/>
        <v>01/1900</v>
      </c>
      <c r="R110" s="475">
        <f t="shared" si="12"/>
        <v>1</v>
      </c>
    </row>
    <row r="111" spans="1:18" ht="15">
      <c r="A111" s="468"/>
      <c r="B111" s="469"/>
      <c r="C111" s="537"/>
      <c r="D111" s="848" t="str">
        <f t="shared" si="10"/>
        <v>Banque-01/1900</v>
      </c>
      <c r="E111" s="470"/>
      <c r="F111" s="471"/>
      <c r="G111" s="472"/>
      <c r="H111" s="965"/>
      <c r="I111" s="966"/>
      <c r="J111" s="967">
        <f t="shared" si="11"/>
        <v>0</v>
      </c>
      <c r="K111" s="968">
        <f t="shared" si="7"/>
        <v>0</v>
      </c>
      <c r="L111" s="473">
        <f t="shared" si="8"/>
        <v>0</v>
      </c>
      <c r="M111" s="474"/>
      <c r="N111" s="706">
        <f>+IF(A111="",0,IF(A111=Table!$A$5,L111,(IF(A111=Table!$A$3,0,IF(A111=Table!$A$4,L111,0)))))</f>
        <v>0</v>
      </c>
      <c r="O111" s="672"/>
      <c r="P111" s="707">
        <f>-IF(A111=Table!$A$5,I111,0)+IF(A111=Table!$A$5,H111,0)</f>
        <v>0</v>
      </c>
      <c r="Q111" s="539" t="str">
        <f t="shared" si="9"/>
        <v>01/1900</v>
      </c>
      <c r="R111" s="475">
        <f t="shared" si="12"/>
        <v>1</v>
      </c>
    </row>
    <row r="112" spans="1:18" ht="15">
      <c r="A112" s="468"/>
      <c r="B112" s="469"/>
      <c r="C112" s="537"/>
      <c r="D112" s="848" t="str">
        <f t="shared" si="10"/>
        <v>Banque-01/1900</v>
      </c>
      <c r="E112" s="470"/>
      <c r="F112" s="471"/>
      <c r="G112" s="472"/>
      <c r="H112" s="965"/>
      <c r="I112" s="966"/>
      <c r="J112" s="967">
        <f t="shared" si="11"/>
        <v>0</v>
      </c>
      <c r="K112" s="968">
        <f t="shared" si="7"/>
        <v>0</v>
      </c>
      <c r="L112" s="473">
        <f t="shared" si="8"/>
        <v>0</v>
      </c>
      <c r="M112" s="474"/>
      <c r="N112" s="706">
        <f>+IF(A112="",0,IF(A112=Table!$A$5,L112,(IF(A112=Table!$A$3,0,IF(A112=Table!$A$4,L112,0)))))</f>
        <v>0</v>
      </c>
      <c r="O112" s="672"/>
      <c r="P112" s="707">
        <f>-IF(A112=Table!$A$5,I112,0)+IF(A112=Table!$A$5,H112,0)</f>
        <v>0</v>
      </c>
      <c r="Q112" s="539" t="str">
        <f t="shared" si="9"/>
        <v>01/1900</v>
      </c>
      <c r="R112" s="475">
        <f t="shared" si="12"/>
        <v>1</v>
      </c>
    </row>
    <row r="113" spans="1:18" ht="15">
      <c r="A113" s="468"/>
      <c r="B113" s="469"/>
      <c r="C113" s="537"/>
      <c r="D113" s="848" t="str">
        <f t="shared" si="10"/>
        <v>Banque-01/1900</v>
      </c>
      <c r="E113" s="470"/>
      <c r="F113" s="471"/>
      <c r="G113" s="472"/>
      <c r="H113" s="965"/>
      <c r="I113" s="966"/>
      <c r="J113" s="967">
        <f t="shared" si="11"/>
        <v>0</v>
      </c>
      <c r="K113" s="968">
        <f t="shared" si="7"/>
        <v>0</v>
      </c>
      <c r="L113" s="473">
        <f t="shared" si="8"/>
        <v>0</v>
      </c>
      <c r="M113" s="474"/>
      <c r="N113" s="706">
        <f>+IF(A113="",0,IF(A113=Table!$A$5,L113,(IF(A113=Table!$A$3,0,IF(A113=Table!$A$4,L113,0)))))</f>
        <v>0</v>
      </c>
      <c r="O113" s="672"/>
      <c r="P113" s="707">
        <f>-IF(A113=Table!$A$5,I113,0)+IF(A113=Table!$A$5,H113,0)</f>
        <v>0</v>
      </c>
      <c r="Q113" s="539" t="str">
        <f t="shared" si="9"/>
        <v>01/1900</v>
      </c>
      <c r="R113" s="475">
        <f t="shared" si="12"/>
        <v>1</v>
      </c>
    </row>
    <row r="114" spans="1:18" ht="15">
      <c r="A114" s="468"/>
      <c r="B114" s="469"/>
      <c r="C114" s="537"/>
      <c r="D114" s="848" t="str">
        <f t="shared" si="10"/>
        <v>Banque-01/1900</v>
      </c>
      <c r="E114" s="470"/>
      <c r="F114" s="471"/>
      <c r="G114" s="472"/>
      <c r="H114" s="965"/>
      <c r="I114" s="966"/>
      <c r="J114" s="967">
        <f t="shared" si="11"/>
        <v>0</v>
      </c>
      <c r="K114" s="968">
        <f t="shared" si="7"/>
        <v>0</v>
      </c>
      <c r="L114" s="473">
        <f t="shared" si="8"/>
        <v>0</v>
      </c>
      <c r="M114" s="474"/>
      <c r="N114" s="706">
        <f>+IF(A114="",0,IF(A114=Table!$A$5,L114,(IF(A114=Table!$A$3,0,IF(A114=Table!$A$4,L114,0)))))</f>
        <v>0</v>
      </c>
      <c r="O114" s="672"/>
      <c r="P114" s="707">
        <f>-IF(A114=Table!$A$5,I114,0)+IF(A114=Table!$A$5,H114,0)</f>
        <v>0</v>
      </c>
      <c r="Q114" s="539" t="str">
        <f t="shared" si="9"/>
        <v>01/1900</v>
      </c>
      <c r="R114" s="475">
        <f t="shared" si="12"/>
        <v>1</v>
      </c>
    </row>
    <row r="115" spans="1:18" ht="15">
      <c r="A115" s="468"/>
      <c r="B115" s="469"/>
      <c r="C115" s="537"/>
      <c r="D115" s="848" t="str">
        <f t="shared" si="10"/>
        <v>Banque-01/1900</v>
      </c>
      <c r="E115" s="470"/>
      <c r="F115" s="471"/>
      <c r="G115" s="472"/>
      <c r="H115" s="965"/>
      <c r="I115" s="966"/>
      <c r="J115" s="967">
        <f t="shared" si="11"/>
        <v>0</v>
      </c>
      <c r="K115" s="968">
        <f t="shared" si="7"/>
        <v>0</v>
      </c>
      <c r="L115" s="473">
        <f t="shared" si="8"/>
        <v>0</v>
      </c>
      <c r="M115" s="474"/>
      <c r="N115" s="706">
        <f>+IF(A115="",0,IF(A115=Table!$A$5,L115,(IF(A115=Table!$A$3,0,IF(A115=Table!$A$4,L115,0)))))</f>
        <v>0</v>
      </c>
      <c r="O115" s="672"/>
      <c r="P115" s="707">
        <f>-IF(A115=Table!$A$5,I115,0)+IF(A115=Table!$A$5,H115,0)</f>
        <v>0</v>
      </c>
      <c r="Q115" s="539" t="str">
        <f t="shared" si="9"/>
        <v>01/1900</v>
      </c>
      <c r="R115" s="475">
        <f t="shared" si="12"/>
        <v>1</v>
      </c>
    </row>
    <row r="116" spans="1:18" ht="15">
      <c r="A116" s="468"/>
      <c r="B116" s="469"/>
      <c r="C116" s="537"/>
      <c r="D116" s="848" t="str">
        <f t="shared" si="10"/>
        <v>Banque-01/1900</v>
      </c>
      <c r="E116" s="470"/>
      <c r="F116" s="471"/>
      <c r="G116" s="472"/>
      <c r="H116" s="965"/>
      <c r="I116" s="966"/>
      <c r="J116" s="967">
        <f t="shared" si="11"/>
        <v>0</v>
      </c>
      <c r="K116" s="968">
        <f t="shared" si="7"/>
        <v>0</v>
      </c>
      <c r="L116" s="473">
        <f t="shared" si="8"/>
        <v>0</v>
      </c>
      <c r="M116" s="474"/>
      <c r="N116" s="706">
        <f>+IF(A116="",0,IF(A116=Table!$A$5,L116,(IF(A116=Table!$A$3,0,IF(A116=Table!$A$4,L116,0)))))</f>
        <v>0</v>
      </c>
      <c r="O116" s="672"/>
      <c r="P116" s="707">
        <f>-IF(A116=Table!$A$5,I116,0)+IF(A116=Table!$A$5,H116,0)</f>
        <v>0</v>
      </c>
      <c r="Q116" s="539" t="str">
        <f t="shared" si="9"/>
        <v>01/1900</v>
      </c>
      <c r="R116" s="475">
        <f t="shared" si="12"/>
        <v>1</v>
      </c>
    </row>
    <row r="117" spans="1:18" ht="15">
      <c r="A117" s="468"/>
      <c r="B117" s="469"/>
      <c r="C117" s="537"/>
      <c r="D117" s="848" t="str">
        <f t="shared" si="10"/>
        <v>Banque-01/1900</v>
      </c>
      <c r="E117" s="470"/>
      <c r="F117" s="471"/>
      <c r="G117" s="472"/>
      <c r="H117" s="965"/>
      <c r="I117" s="966"/>
      <c r="J117" s="967">
        <f t="shared" si="11"/>
        <v>0</v>
      </c>
      <c r="K117" s="968">
        <f t="shared" si="7"/>
        <v>0</v>
      </c>
      <c r="L117" s="473">
        <f t="shared" si="8"/>
        <v>0</v>
      </c>
      <c r="M117" s="474"/>
      <c r="N117" s="706">
        <f>+IF(A117="",0,IF(A117=Table!$A$5,L117,(IF(A117=Table!$A$3,0,IF(A117=Table!$A$4,L117,0)))))</f>
        <v>0</v>
      </c>
      <c r="O117" s="672"/>
      <c r="P117" s="707">
        <f>-IF(A117=Table!$A$5,I117,0)+IF(A117=Table!$A$5,H117,0)</f>
        <v>0</v>
      </c>
      <c r="Q117" s="539" t="str">
        <f t="shared" si="9"/>
        <v>01/1900</v>
      </c>
      <c r="R117" s="475">
        <f t="shared" si="12"/>
        <v>1</v>
      </c>
    </row>
    <row r="118" spans="1:18" ht="15">
      <c r="A118" s="468"/>
      <c r="B118" s="469"/>
      <c r="C118" s="537"/>
      <c r="D118" s="848" t="str">
        <f t="shared" si="10"/>
        <v>Banque-01/1900</v>
      </c>
      <c r="E118" s="470"/>
      <c r="F118" s="471"/>
      <c r="G118" s="472"/>
      <c r="H118" s="965"/>
      <c r="I118" s="966"/>
      <c r="J118" s="967">
        <f t="shared" si="11"/>
        <v>0</v>
      </c>
      <c r="K118" s="968">
        <f t="shared" si="7"/>
        <v>0</v>
      </c>
      <c r="L118" s="473">
        <f t="shared" si="8"/>
        <v>0</v>
      </c>
      <c r="M118" s="474"/>
      <c r="N118" s="706">
        <f>+IF(A118="",0,IF(A118=Table!$A$5,L118,(IF(A118=Table!$A$3,0,IF(A118=Table!$A$4,L118,0)))))</f>
        <v>0</v>
      </c>
      <c r="O118" s="672"/>
      <c r="P118" s="707">
        <f>-IF(A118=Table!$A$5,I118,0)+IF(A118=Table!$A$5,H118,0)</f>
        <v>0</v>
      </c>
      <c r="Q118" s="539" t="str">
        <f t="shared" si="9"/>
        <v>01/1900</v>
      </c>
      <c r="R118" s="475">
        <f t="shared" si="12"/>
        <v>1</v>
      </c>
    </row>
    <row r="119" spans="1:18" ht="15">
      <c r="A119" s="468"/>
      <c r="B119" s="469"/>
      <c r="C119" s="537"/>
      <c r="D119" s="848" t="str">
        <f t="shared" si="10"/>
        <v>Banque-01/1900</v>
      </c>
      <c r="E119" s="470"/>
      <c r="F119" s="471"/>
      <c r="G119" s="472"/>
      <c r="H119" s="965"/>
      <c r="I119" s="966"/>
      <c r="J119" s="967">
        <f t="shared" si="11"/>
        <v>0</v>
      </c>
      <c r="K119" s="968">
        <f t="shared" si="7"/>
        <v>0</v>
      </c>
      <c r="L119" s="473">
        <f t="shared" si="8"/>
        <v>0</v>
      </c>
      <c r="M119" s="474"/>
      <c r="N119" s="706">
        <f>+IF(A119="",0,IF(A119=Table!$A$5,L119,(IF(A119=Table!$A$3,0,IF(A119=Table!$A$4,L119,0)))))</f>
        <v>0</v>
      </c>
      <c r="O119" s="672"/>
      <c r="P119" s="707">
        <f>-IF(A119=Table!$A$5,I119,0)+IF(A119=Table!$A$5,H119,0)</f>
        <v>0</v>
      </c>
      <c r="Q119" s="539" t="str">
        <f t="shared" si="9"/>
        <v>01/1900</v>
      </c>
      <c r="R119" s="475">
        <f t="shared" si="12"/>
        <v>1</v>
      </c>
    </row>
    <row r="120" spans="1:18" ht="15">
      <c r="A120" s="468"/>
      <c r="B120" s="469"/>
      <c r="C120" s="537"/>
      <c r="D120" s="848" t="str">
        <f t="shared" si="10"/>
        <v>Banque-01/1900</v>
      </c>
      <c r="E120" s="470"/>
      <c r="F120" s="471"/>
      <c r="G120" s="472"/>
      <c r="H120" s="965"/>
      <c r="I120" s="966"/>
      <c r="J120" s="967">
        <f t="shared" si="11"/>
        <v>0</v>
      </c>
      <c r="K120" s="968">
        <f t="shared" si="7"/>
        <v>0</v>
      </c>
      <c r="L120" s="473">
        <f t="shared" si="8"/>
        <v>0</v>
      </c>
      <c r="M120" s="474"/>
      <c r="N120" s="706">
        <f>+IF(A120="",0,IF(A120=Table!$A$5,L120,(IF(A120=Table!$A$3,0,IF(A120=Table!$A$4,L120,0)))))</f>
        <v>0</v>
      </c>
      <c r="O120" s="672"/>
      <c r="P120" s="707">
        <f>-IF(A120=Table!$A$5,I120,0)+IF(A120=Table!$A$5,H120,0)</f>
        <v>0</v>
      </c>
      <c r="Q120" s="539" t="str">
        <f t="shared" si="9"/>
        <v>01/1900</v>
      </c>
      <c r="R120" s="475">
        <f t="shared" si="12"/>
        <v>1</v>
      </c>
    </row>
    <row r="121" spans="1:18" ht="15">
      <c r="A121" s="468"/>
      <c r="B121" s="469"/>
      <c r="C121" s="537"/>
      <c r="D121" s="848" t="str">
        <f t="shared" si="10"/>
        <v>Banque-01/1900</v>
      </c>
      <c r="E121" s="470"/>
      <c r="F121" s="471"/>
      <c r="G121" s="472"/>
      <c r="H121" s="965"/>
      <c r="I121" s="966"/>
      <c r="J121" s="967">
        <f t="shared" si="11"/>
        <v>0</v>
      </c>
      <c r="K121" s="968">
        <f t="shared" si="7"/>
        <v>0</v>
      </c>
      <c r="L121" s="473">
        <f t="shared" si="8"/>
        <v>0</v>
      </c>
      <c r="M121" s="474"/>
      <c r="N121" s="706">
        <f>+IF(A121="",0,IF(A121=Table!$A$5,L121,(IF(A121=Table!$A$3,0,IF(A121=Table!$A$4,L121,0)))))</f>
        <v>0</v>
      </c>
      <c r="O121" s="672"/>
      <c r="P121" s="707">
        <f>-IF(A121=Table!$A$5,I121,0)+IF(A121=Table!$A$5,H121,0)</f>
        <v>0</v>
      </c>
      <c r="Q121" s="539" t="str">
        <f t="shared" si="9"/>
        <v>01/1900</v>
      </c>
      <c r="R121" s="475">
        <f t="shared" si="12"/>
        <v>1</v>
      </c>
    </row>
    <row r="122" spans="1:18" ht="15">
      <c r="A122" s="468"/>
      <c r="B122" s="469"/>
      <c r="C122" s="537"/>
      <c r="D122" s="848" t="str">
        <f t="shared" si="10"/>
        <v>Banque-01/1900</v>
      </c>
      <c r="E122" s="470"/>
      <c r="F122" s="471"/>
      <c r="G122" s="472"/>
      <c r="H122" s="965"/>
      <c r="I122" s="966"/>
      <c r="J122" s="967">
        <f t="shared" si="11"/>
        <v>0</v>
      </c>
      <c r="K122" s="968">
        <f t="shared" si="7"/>
        <v>0</v>
      </c>
      <c r="L122" s="473">
        <f t="shared" si="8"/>
        <v>0</v>
      </c>
      <c r="M122" s="474"/>
      <c r="N122" s="706">
        <f>+IF(A122="",0,IF(A122=Table!$A$5,L122,(IF(A122=Table!$A$3,0,IF(A122=Table!$A$4,L122,0)))))</f>
        <v>0</v>
      </c>
      <c r="O122" s="672"/>
      <c r="P122" s="707">
        <f>-IF(A122=Table!$A$5,I122,0)+IF(A122=Table!$A$5,H122,0)</f>
        <v>0</v>
      </c>
      <c r="Q122" s="539" t="str">
        <f t="shared" si="9"/>
        <v>01/1900</v>
      </c>
      <c r="R122" s="475">
        <f t="shared" si="12"/>
        <v>1</v>
      </c>
    </row>
    <row r="123" spans="1:18" ht="15">
      <c r="A123" s="468"/>
      <c r="B123" s="469"/>
      <c r="C123" s="537"/>
      <c r="D123" s="848" t="str">
        <f t="shared" si="10"/>
        <v>Banque-01/1900</v>
      </c>
      <c r="E123" s="470"/>
      <c r="F123" s="471"/>
      <c r="G123" s="472"/>
      <c r="H123" s="965"/>
      <c r="I123" s="966"/>
      <c r="J123" s="967">
        <f t="shared" si="11"/>
        <v>0</v>
      </c>
      <c r="K123" s="968">
        <f t="shared" si="7"/>
        <v>0</v>
      </c>
      <c r="L123" s="473">
        <f t="shared" si="8"/>
        <v>0</v>
      </c>
      <c r="M123" s="474"/>
      <c r="N123" s="706">
        <f>+IF(A123="",0,IF(A123=Table!$A$5,L123,(IF(A123=Table!$A$3,0,IF(A123=Table!$A$4,L123,0)))))</f>
        <v>0</v>
      </c>
      <c r="O123" s="672"/>
      <c r="P123" s="707">
        <f>-IF(A123=Table!$A$5,I123,0)+IF(A123=Table!$A$5,H123,0)</f>
        <v>0</v>
      </c>
      <c r="Q123" s="539" t="str">
        <f t="shared" si="9"/>
        <v>01/1900</v>
      </c>
      <c r="R123" s="475">
        <f t="shared" si="12"/>
        <v>1</v>
      </c>
    </row>
    <row r="124" spans="1:18" ht="15">
      <c r="A124" s="468"/>
      <c r="B124" s="469"/>
      <c r="C124" s="537"/>
      <c r="D124" s="848" t="str">
        <f t="shared" si="10"/>
        <v>Banque-01/1900</v>
      </c>
      <c r="E124" s="470"/>
      <c r="F124" s="471"/>
      <c r="G124" s="472"/>
      <c r="H124" s="965"/>
      <c r="I124" s="966"/>
      <c r="J124" s="967">
        <f t="shared" si="11"/>
        <v>0</v>
      </c>
      <c r="K124" s="968">
        <f t="shared" si="7"/>
        <v>0</v>
      </c>
      <c r="L124" s="473">
        <f t="shared" si="8"/>
        <v>0</v>
      </c>
      <c r="M124" s="474"/>
      <c r="N124" s="706">
        <f>+IF(A124="",0,IF(A124=Table!$A$5,L124,(IF(A124=Table!$A$3,0,IF(A124=Table!$A$4,L124,0)))))</f>
        <v>0</v>
      </c>
      <c r="O124" s="672"/>
      <c r="P124" s="707">
        <f>-IF(A124=Table!$A$5,I124,0)+IF(A124=Table!$A$5,H124,0)</f>
        <v>0</v>
      </c>
      <c r="Q124" s="539" t="str">
        <f t="shared" si="9"/>
        <v>01/1900</v>
      </c>
      <c r="R124" s="475">
        <f t="shared" si="12"/>
        <v>1</v>
      </c>
    </row>
    <row r="125" spans="1:18" ht="15">
      <c r="A125" s="468"/>
      <c r="B125" s="469"/>
      <c r="C125" s="537"/>
      <c r="D125" s="848" t="str">
        <f t="shared" si="10"/>
        <v>Banque-01/1900</v>
      </c>
      <c r="E125" s="470"/>
      <c r="F125" s="471"/>
      <c r="G125" s="472"/>
      <c r="H125" s="965"/>
      <c r="I125" s="966"/>
      <c r="J125" s="967">
        <f t="shared" si="11"/>
        <v>0</v>
      </c>
      <c r="K125" s="968">
        <f t="shared" si="7"/>
        <v>0</v>
      </c>
      <c r="L125" s="473">
        <f t="shared" si="8"/>
        <v>0</v>
      </c>
      <c r="M125" s="474"/>
      <c r="N125" s="706">
        <f>+IF(A125="",0,IF(A125=Table!$A$5,L125,(IF(A125=Table!$A$3,0,IF(A125=Table!$A$4,L125,0)))))</f>
        <v>0</v>
      </c>
      <c r="O125" s="672"/>
      <c r="P125" s="707">
        <f>-IF(A125=Table!$A$5,I125,0)+IF(A125=Table!$A$5,H125,0)</f>
        <v>0</v>
      </c>
      <c r="Q125" s="539" t="str">
        <f t="shared" si="9"/>
        <v>01/1900</v>
      </c>
      <c r="R125" s="475">
        <f t="shared" si="12"/>
        <v>1</v>
      </c>
    </row>
    <row r="126" spans="1:18" ht="15">
      <c r="A126" s="468"/>
      <c r="B126" s="469"/>
      <c r="C126" s="537"/>
      <c r="D126" s="848" t="str">
        <f t="shared" si="10"/>
        <v>Banque-01/1900</v>
      </c>
      <c r="E126" s="470"/>
      <c r="F126" s="471"/>
      <c r="G126" s="472"/>
      <c r="H126" s="965"/>
      <c r="I126" s="966"/>
      <c r="J126" s="967">
        <f t="shared" si="11"/>
        <v>0</v>
      </c>
      <c r="K126" s="968">
        <f t="shared" si="7"/>
        <v>0</v>
      </c>
      <c r="L126" s="473">
        <f t="shared" si="8"/>
        <v>0</v>
      </c>
      <c r="M126" s="474"/>
      <c r="N126" s="706">
        <f>+IF(A126="",0,IF(A126=Table!$A$5,L126,(IF(A126=Table!$A$3,0,IF(A126=Table!$A$4,L126,0)))))</f>
        <v>0</v>
      </c>
      <c r="O126" s="672"/>
      <c r="P126" s="707">
        <f>-IF(A126=Table!$A$5,I126,0)+IF(A126=Table!$A$5,H126,0)</f>
        <v>0</v>
      </c>
      <c r="Q126" s="539" t="str">
        <f t="shared" si="9"/>
        <v>01/1900</v>
      </c>
      <c r="R126" s="475">
        <f t="shared" si="12"/>
        <v>1</v>
      </c>
    </row>
    <row r="127" spans="1:18" ht="15">
      <c r="A127" s="468"/>
      <c r="B127" s="469"/>
      <c r="C127" s="537"/>
      <c r="D127" s="848" t="str">
        <f t="shared" si="10"/>
        <v>Banque-01/1900</v>
      </c>
      <c r="E127" s="470"/>
      <c r="F127" s="471"/>
      <c r="G127" s="472"/>
      <c r="H127" s="965"/>
      <c r="I127" s="966"/>
      <c r="J127" s="967">
        <f t="shared" si="11"/>
        <v>0</v>
      </c>
      <c r="K127" s="968">
        <f t="shared" si="7"/>
        <v>0</v>
      </c>
      <c r="L127" s="473">
        <f t="shared" si="8"/>
        <v>0</v>
      </c>
      <c r="M127" s="474"/>
      <c r="N127" s="706">
        <f>+IF(A127="",0,IF(A127=Table!$A$5,L127,(IF(A127=Table!$A$3,0,IF(A127=Table!$A$4,L127,0)))))</f>
        <v>0</v>
      </c>
      <c r="O127" s="672"/>
      <c r="P127" s="707">
        <f>-IF(A127=Table!$A$5,I127,0)+IF(A127=Table!$A$5,H127,0)</f>
        <v>0</v>
      </c>
      <c r="Q127" s="539" t="str">
        <f t="shared" si="9"/>
        <v>01/1900</v>
      </c>
      <c r="R127" s="475">
        <f t="shared" si="12"/>
        <v>1</v>
      </c>
    </row>
    <row r="128" spans="1:18" ht="15">
      <c r="A128" s="468"/>
      <c r="B128" s="469"/>
      <c r="C128" s="537"/>
      <c r="D128" s="848" t="str">
        <f t="shared" si="10"/>
        <v>Banque-01/1900</v>
      </c>
      <c r="E128" s="470"/>
      <c r="F128" s="471"/>
      <c r="G128" s="472"/>
      <c r="H128" s="965"/>
      <c r="I128" s="966"/>
      <c r="J128" s="967">
        <f t="shared" si="11"/>
        <v>0</v>
      </c>
      <c r="K128" s="968">
        <f t="shared" si="7"/>
        <v>0</v>
      </c>
      <c r="L128" s="473">
        <f t="shared" si="8"/>
        <v>0</v>
      </c>
      <c r="M128" s="474"/>
      <c r="N128" s="706">
        <f>+IF(A128="",0,IF(A128=Table!$A$5,L128,(IF(A128=Table!$A$3,0,IF(A128=Table!$A$4,L128,0)))))</f>
        <v>0</v>
      </c>
      <c r="O128" s="672"/>
      <c r="P128" s="707">
        <f>-IF(A128=Table!$A$5,I128,0)+IF(A128=Table!$A$5,H128,0)</f>
        <v>0</v>
      </c>
      <c r="Q128" s="539" t="str">
        <f t="shared" si="9"/>
        <v>01/1900</v>
      </c>
      <c r="R128" s="475">
        <f t="shared" si="12"/>
        <v>1</v>
      </c>
    </row>
    <row r="129" spans="1:18" ht="15">
      <c r="A129" s="468"/>
      <c r="B129" s="469"/>
      <c r="C129" s="537"/>
      <c r="D129" s="848" t="str">
        <f t="shared" si="10"/>
        <v>Banque-01/1900</v>
      </c>
      <c r="E129" s="470"/>
      <c r="F129" s="471"/>
      <c r="G129" s="472"/>
      <c r="H129" s="965"/>
      <c r="I129" s="966"/>
      <c r="J129" s="967">
        <f t="shared" si="11"/>
        <v>0</v>
      </c>
      <c r="K129" s="968">
        <f t="shared" si="7"/>
        <v>0</v>
      </c>
      <c r="L129" s="473">
        <f t="shared" si="8"/>
        <v>0</v>
      </c>
      <c r="M129" s="474"/>
      <c r="N129" s="706">
        <f>+IF(A129="",0,IF(A129=Table!$A$5,L129,(IF(A129=Table!$A$3,0,IF(A129=Table!$A$4,L129,0)))))</f>
        <v>0</v>
      </c>
      <c r="O129" s="672"/>
      <c r="P129" s="707">
        <f>-IF(A129=Table!$A$5,I129,0)+IF(A129=Table!$A$5,H129,0)</f>
        <v>0</v>
      </c>
      <c r="Q129" s="539" t="str">
        <f t="shared" si="9"/>
        <v>01/1900</v>
      </c>
      <c r="R129" s="475">
        <f t="shared" si="12"/>
        <v>1</v>
      </c>
    </row>
    <row r="130" spans="1:18" ht="15">
      <c r="A130" s="468"/>
      <c r="B130" s="469"/>
      <c r="C130" s="537"/>
      <c r="D130" s="848" t="str">
        <f t="shared" si="10"/>
        <v>Banque-01/1900</v>
      </c>
      <c r="E130" s="470"/>
      <c r="F130" s="471"/>
      <c r="G130" s="472"/>
      <c r="H130" s="965"/>
      <c r="I130" s="966"/>
      <c r="J130" s="967">
        <f t="shared" si="11"/>
        <v>0</v>
      </c>
      <c r="K130" s="968">
        <f t="shared" si="7"/>
        <v>0</v>
      </c>
      <c r="L130" s="473">
        <f t="shared" si="8"/>
        <v>0</v>
      </c>
      <c r="M130" s="474"/>
      <c r="N130" s="706">
        <f>+IF(A130="",0,IF(A130=Table!$A$5,L130,(IF(A130=Table!$A$3,0,IF(A130=Table!$A$4,L130,0)))))</f>
        <v>0</v>
      </c>
      <c r="O130" s="672"/>
      <c r="P130" s="707">
        <f>-IF(A130=Table!$A$5,I130,0)+IF(A130=Table!$A$5,H130,0)</f>
        <v>0</v>
      </c>
      <c r="Q130" s="539" t="str">
        <f t="shared" si="9"/>
        <v>01/1900</v>
      </c>
      <c r="R130" s="475">
        <f t="shared" si="12"/>
        <v>1</v>
      </c>
    </row>
    <row r="131" spans="1:18" ht="15">
      <c r="A131" s="468"/>
      <c r="B131" s="469"/>
      <c r="C131" s="537"/>
      <c r="D131" s="848" t="str">
        <f t="shared" si="10"/>
        <v>Banque-01/1900</v>
      </c>
      <c r="E131" s="470"/>
      <c r="F131" s="471"/>
      <c r="G131" s="472"/>
      <c r="H131" s="965"/>
      <c r="I131" s="966"/>
      <c r="J131" s="967">
        <f t="shared" si="11"/>
        <v>0</v>
      </c>
      <c r="K131" s="968">
        <f t="shared" si="7"/>
        <v>0</v>
      </c>
      <c r="L131" s="473">
        <f t="shared" si="8"/>
        <v>0</v>
      </c>
      <c r="M131" s="474"/>
      <c r="N131" s="706">
        <f>+IF(A131="",0,IF(A131=Table!$A$5,L131,(IF(A131=Table!$A$3,0,IF(A131=Table!$A$4,L131,0)))))</f>
        <v>0</v>
      </c>
      <c r="O131" s="672"/>
      <c r="P131" s="707">
        <f>-IF(A131=Table!$A$5,I131,0)+IF(A131=Table!$A$5,H131,0)</f>
        <v>0</v>
      </c>
      <c r="Q131" s="539" t="str">
        <f t="shared" si="9"/>
        <v>01/1900</v>
      </c>
      <c r="R131" s="475">
        <f t="shared" si="12"/>
        <v>1</v>
      </c>
    </row>
    <row r="132" spans="1:18" ht="15">
      <c r="A132" s="468"/>
      <c r="B132" s="469"/>
      <c r="C132" s="537"/>
      <c r="D132" s="848" t="str">
        <f t="shared" si="10"/>
        <v>Banque-01/1900</v>
      </c>
      <c r="E132" s="470"/>
      <c r="F132" s="471"/>
      <c r="G132" s="472"/>
      <c r="H132" s="965"/>
      <c r="I132" s="966"/>
      <c r="J132" s="967">
        <f t="shared" si="11"/>
        <v>0</v>
      </c>
      <c r="K132" s="968">
        <f t="shared" si="7"/>
        <v>0</v>
      </c>
      <c r="L132" s="473">
        <f t="shared" si="8"/>
        <v>0</v>
      </c>
      <c r="M132" s="474"/>
      <c r="N132" s="706">
        <f>+IF(A132="",0,IF(A132=Table!$A$5,L132,(IF(A132=Table!$A$3,0,IF(A132=Table!$A$4,L132,0)))))</f>
        <v>0</v>
      </c>
      <c r="O132" s="672"/>
      <c r="P132" s="707">
        <f>-IF(A132=Table!$A$5,I132,0)+IF(A132=Table!$A$5,H132,0)</f>
        <v>0</v>
      </c>
      <c r="Q132" s="539" t="str">
        <f t="shared" si="9"/>
        <v>01/1900</v>
      </c>
      <c r="R132" s="475">
        <f t="shared" si="12"/>
        <v>1</v>
      </c>
    </row>
    <row r="133" spans="1:18" ht="15">
      <c r="A133" s="468"/>
      <c r="B133" s="469"/>
      <c r="C133" s="537"/>
      <c r="D133" s="848" t="str">
        <f t="shared" si="10"/>
        <v>Banque-01/1900</v>
      </c>
      <c r="E133" s="470"/>
      <c r="F133" s="471"/>
      <c r="G133" s="472"/>
      <c r="H133" s="965"/>
      <c r="I133" s="966"/>
      <c r="J133" s="967">
        <f t="shared" si="11"/>
        <v>0</v>
      </c>
      <c r="K133" s="968">
        <f t="shared" si="7"/>
        <v>0</v>
      </c>
      <c r="L133" s="473">
        <f t="shared" si="8"/>
        <v>0</v>
      </c>
      <c r="M133" s="474"/>
      <c r="N133" s="706">
        <f>+IF(A133="",0,IF(A133=Table!$A$5,L133,(IF(A133=Table!$A$3,0,IF(A133=Table!$A$4,L133,0)))))</f>
        <v>0</v>
      </c>
      <c r="O133" s="672"/>
      <c r="P133" s="707">
        <f>-IF(A133=Table!$A$5,I133,0)+IF(A133=Table!$A$5,H133,0)</f>
        <v>0</v>
      </c>
      <c r="Q133" s="539" t="str">
        <f t="shared" si="9"/>
        <v>01/1900</v>
      </c>
      <c r="R133" s="475">
        <f t="shared" si="12"/>
        <v>1</v>
      </c>
    </row>
    <row r="134" spans="1:18" ht="15">
      <c r="A134" s="468"/>
      <c r="B134" s="469"/>
      <c r="C134" s="537"/>
      <c r="D134" s="848" t="str">
        <f t="shared" si="10"/>
        <v>Banque-01/1900</v>
      </c>
      <c r="E134" s="470"/>
      <c r="F134" s="471"/>
      <c r="G134" s="472"/>
      <c r="H134" s="965"/>
      <c r="I134" s="966"/>
      <c r="J134" s="967">
        <f t="shared" si="11"/>
        <v>0</v>
      </c>
      <c r="K134" s="968">
        <f t="shared" si="7"/>
        <v>0</v>
      </c>
      <c r="L134" s="473">
        <f t="shared" si="8"/>
        <v>0</v>
      </c>
      <c r="M134" s="474"/>
      <c r="N134" s="706">
        <f>+IF(A134="",0,IF(A134=Table!$A$5,L134,(IF(A134=Table!$A$3,0,IF(A134=Table!$A$4,L134,0)))))</f>
        <v>0</v>
      </c>
      <c r="O134" s="672"/>
      <c r="P134" s="707">
        <f>-IF(A134=Table!$A$5,I134,0)+IF(A134=Table!$A$5,H134,0)</f>
        <v>0</v>
      </c>
      <c r="Q134" s="539" t="str">
        <f t="shared" si="9"/>
        <v>01/1900</v>
      </c>
      <c r="R134" s="475">
        <f t="shared" si="12"/>
        <v>1</v>
      </c>
    </row>
    <row r="135" spans="1:18" ht="15">
      <c r="A135" s="468"/>
      <c r="B135" s="469"/>
      <c r="C135" s="537"/>
      <c r="D135" s="848" t="str">
        <f t="shared" si="10"/>
        <v>Banque-01/1900</v>
      </c>
      <c r="E135" s="470"/>
      <c r="F135" s="471"/>
      <c r="G135" s="472"/>
      <c r="H135" s="965"/>
      <c r="I135" s="966"/>
      <c r="J135" s="967">
        <f t="shared" si="11"/>
        <v>0</v>
      </c>
      <c r="K135" s="968">
        <f t="shared" si="7"/>
        <v>0</v>
      </c>
      <c r="L135" s="473">
        <f t="shared" si="8"/>
        <v>0</v>
      </c>
      <c r="M135" s="474"/>
      <c r="N135" s="706">
        <f>+IF(A135="",0,IF(A135=Table!$A$5,L135,(IF(A135=Table!$A$3,0,IF(A135=Table!$A$4,L135,0)))))</f>
        <v>0</v>
      </c>
      <c r="O135" s="672"/>
      <c r="P135" s="707">
        <f>-IF(A135=Table!$A$5,I135,0)+IF(A135=Table!$A$5,H135,0)</f>
        <v>0</v>
      </c>
      <c r="Q135" s="539" t="str">
        <f t="shared" si="9"/>
        <v>01/1900</v>
      </c>
      <c r="R135" s="475">
        <f t="shared" si="12"/>
        <v>1</v>
      </c>
    </row>
    <row r="136" spans="1:18" ht="15">
      <c r="A136" s="468"/>
      <c r="B136" s="469"/>
      <c r="C136" s="537"/>
      <c r="D136" s="848" t="str">
        <f t="shared" si="10"/>
        <v>Banque-01/1900</v>
      </c>
      <c r="E136" s="470"/>
      <c r="F136" s="471"/>
      <c r="G136" s="472"/>
      <c r="H136" s="965"/>
      <c r="I136" s="966"/>
      <c r="J136" s="967">
        <f t="shared" si="11"/>
        <v>0</v>
      </c>
      <c r="K136" s="968">
        <f t="shared" si="7"/>
        <v>0</v>
      </c>
      <c r="L136" s="473">
        <f t="shared" si="8"/>
        <v>0</v>
      </c>
      <c r="M136" s="474"/>
      <c r="N136" s="706">
        <f>+IF(A136="",0,IF(A136=Table!$A$5,L136,(IF(A136=Table!$A$3,0,IF(A136=Table!$A$4,L136,0)))))</f>
        <v>0</v>
      </c>
      <c r="O136" s="672"/>
      <c r="P136" s="707">
        <f>-IF(A136=Table!$A$5,I136,0)+IF(A136=Table!$A$5,H136,0)</f>
        <v>0</v>
      </c>
      <c r="Q136" s="539" t="str">
        <f t="shared" si="9"/>
        <v>01/1900</v>
      </c>
      <c r="R136" s="475">
        <f t="shared" si="12"/>
        <v>1</v>
      </c>
    </row>
    <row r="137" spans="1:18" ht="15">
      <c r="A137" s="468"/>
      <c r="B137" s="469"/>
      <c r="C137" s="537"/>
      <c r="D137" s="848" t="str">
        <f t="shared" si="10"/>
        <v>Banque-01/1900</v>
      </c>
      <c r="E137" s="470"/>
      <c r="F137" s="471"/>
      <c r="G137" s="472"/>
      <c r="H137" s="965"/>
      <c r="I137" s="966"/>
      <c r="J137" s="967">
        <f t="shared" si="11"/>
        <v>0</v>
      </c>
      <c r="K137" s="968">
        <f t="shared" si="7"/>
        <v>0</v>
      </c>
      <c r="L137" s="473">
        <f t="shared" si="8"/>
        <v>0</v>
      </c>
      <c r="M137" s="474"/>
      <c r="N137" s="706">
        <f>+IF(A137="",0,IF(A137=Table!$A$5,L137,(IF(A137=Table!$A$3,0,IF(A137=Table!$A$4,L137,0)))))</f>
        <v>0</v>
      </c>
      <c r="O137" s="672"/>
      <c r="P137" s="707">
        <f>-IF(A137=Table!$A$5,I137,0)+IF(A137=Table!$A$5,H137,0)</f>
        <v>0</v>
      </c>
      <c r="Q137" s="539" t="str">
        <f t="shared" si="9"/>
        <v>01/1900</v>
      </c>
      <c r="R137" s="475">
        <f t="shared" si="12"/>
        <v>1</v>
      </c>
    </row>
    <row r="138" spans="1:18" ht="15">
      <c r="A138" s="468"/>
      <c r="B138" s="469"/>
      <c r="C138" s="537"/>
      <c r="D138" s="848" t="str">
        <f t="shared" si="10"/>
        <v>Banque-01/1900</v>
      </c>
      <c r="E138" s="470"/>
      <c r="F138" s="471"/>
      <c r="G138" s="472"/>
      <c r="H138" s="965"/>
      <c r="I138" s="966"/>
      <c r="J138" s="967">
        <f t="shared" si="11"/>
        <v>0</v>
      </c>
      <c r="K138" s="968">
        <f t="shared" si="7"/>
        <v>0</v>
      </c>
      <c r="L138" s="473">
        <f t="shared" si="8"/>
        <v>0</v>
      </c>
      <c r="M138" s="474"/>
      <c r="N138" s="706">
        <f>+IF(A138="",0,IF(A138=Table!$A$5,L138,(IF(A138=Table!$A$3,0,IF(A138=Table!$A$4,L138,0)))))</f>
        <v>0</v>
      </c>
      <c r="O138" s="672"/>
      <c r="P138" s="707">
        <f>-IF(A138=Table!$A$5,I138,0)+IF(A138=Table!$A$5,H138,0)</f>
        <v>0</v>
      </c>
      <c r="Q138" s="539" t="str">
        <f t="shared" si="9"/>
        <v>01/1900</v>
      </c>
      <c r="R138" s="475">
        <f t="shared" si="12"/>
        <v>1</v>
      </c>
    </row>
    <row r="139" spans="1:18" ht="15">
      <c r="A139" s="468"/>
      <c r="B139" s="469"/>
      <c r="C139" s="537"/>
      <c r="D139" s="848" t="str">
        <f t="shared" si="10"/>
        <v>Banque-01/1900</v>
      </c>
      <c r="E139" s="470"/>
      <c r="F139" s="471"/>
      <c r="G139" s="472"/>
      <c r="H139" s="965"/>
      <c r="I139" s="966"/>
      <c r="J139" s="967">
        <f t="shared" si="11"/>
        <v>0</v>
      </c>
      <c r="K139" s="968">
        <f t="shared" ref="K139:K176" si="13">+IFERROR((+INDEX($O$4:$Z$4,MATCH(Q139,$O$3:$Z$3,0))),0)</f>
        <v>0</v>
      </c>
      <c r="L139" s="473">
        <f t="shared" ref="L139:L176" si="14">IFERROR((H139/K139-I139/K139),0)</f>
        <v>0</v>
      </c>
      <c r="M139" s="474"/>
      <c r="N139" s="706">
        <f>+IF(A139="",0,IF(A139=Table!$A$5,L139,(IF(A139=Table!$A$3,0,IF(A139=Table!$A$4,L139,0)))))</f>
        <v>0</v>
      </c>
      <c r="O139" s="672"/>
      <c r="P139" s="707">
        <f>-IF(A139=Table!$A$5,I139,0)+IF(A139=Table!$A$5,H139,0)</f>
        <v>0</v>
      </c>
      <c r="Q139" s="539" t="str">
        <f t="shared" ref="Q139:Q176" si="15">+TEXT(B139,"mm/aaaa")</f>
        <v>01/1900</v>
      </c>
      <c r="R139" s="475">
        <f t="shared" si="12"/>
        <v>1</v>
      </c>
    </row>
    <row r="140" spans="1:18" ht="15">
      <c r="A140" s="468"/>
      <c r="B140" s="469"/>
      <c r="C140" s="537"/>
      <c r="D140" s="848" t="str">
        <f t="shared" ref="D140:D176" si="16">"Banque-"&amp;Q140</f>
        <v>Banque-01/1900</v>
      </c>
      <c r="E140" s="470"/>
      <c r="F140" s="471"/>
      <c r="G140" s="472"/>
      <c r="H140" s="965"/>
      <c r="I140" s="966"/>
      <c r="J140" s="967">
        <f t="shared" ref="J140:J176" si="17">+J139+H140-I140</f>
        <v>0</v>
      </c>
      <c r="K140" s="968">
        <f t="shared" si="13"/>
        <v>0</v>
      </c>
      <c r="L140" s="473">
        <f t="shared" si="14"/>
        <v>0</v>
      </c>
      <c r="M140" s="474"/>
      <c r="N140" s="706">
        <f>+IF(A140="",0,IF(A140=Table!$A$5,L140,(IF(A140=Table!$A$3,0,IF(A140=Table!$A$4,L140,0)))))</f>
        <v>0</v>
      </c>
      <c r="O140" s="672"/>
      <c r="P140" s="707">
        <f>-IF(A140=Table!$A$5,I140,0)+IF(A140=Table!$A$5,H140,0)</f>
        <v>0</v>
      </c>
      <c r="Q140" s="539" t="str">
        <f t="shared" si="15"/>
        <v>01/1900</v>
      </c>
      <c r="R140" s="475">
        <f t="shared" ref="R140:R176" si="18">ROUNDUP(MONTH(Q140)/3,0)</f>
        <v>1</v>
      </c>
    </row>
    <row r="141" spans="1:18" ht="15">
      <c r="A141" s="468"/>
      <c r="B141" s="469"/>
      <c r="C141" s="537"/>
      <c r="D141" s="848" t="str">
        <f t="shared" si="16"/>
        <v>Banque-01/1900</v>
      </c>
      <c r="E141" s="470"/>
      <c r="F141" s="471"/>
      <c r="G141" s="472"/>
      <c r="H141" s="965"/>
      <c r="I141" s="966"/>
      <c r="J141" s="967">
        <f t="shared" si="17"/>
        <v>0</v>
      </c>
      <c r="K141" s="968">
        <f t="shared" si="13"/>
        <v>0</v>
      </c>
      <c r="L141" s="473">
        <f t="shared" si="14"/>
        <v>0</v>
      </c>
      <c r="M141" s="474"/>
      <c r="N141" s="706">
        <f>+IF(A141="",0,IF(A141=Table!$A$5,L141,(IF(A141=Table!$A$3,0,IF(A141=Table!$A$4,L141,0)))))</f>
        <v>0</v>
      </c>
      <c r="O141" s="672"/>
      <c r="P141" s="707">
        <f>-IF(A141=Table!$A$5,I141,0)+IF(A141=Table!$A$5,H141,0)</f>
        <v>0</v>
      </c>
      <c r="Q141" s="539" t="str">
        <f t="shared" si="15"/>
        <v>01/1900</v>
      </c>
      <c r="R141" s="475">
        <f t="shared" si="18"/>
        <v>1</v>
      </c>
    </row>
    <row r="142" spans="1:18" ht="15">
      <c r="A142" s="468"/>
      <c r="B142" s="469"/>
      <c r="C142" s="537"/>
      <c r="D142" s="848" t="str">
        <f t="shared" si="16"/>
        <v>Banque-01/1900</v>
      </c>
      <c r="E142" s="470"/>
      <c r="F142" s="471"/>
      <c r="G142" s="472"/>
      <c r="H142" s="965"/>
      <c r="I142" s="966"/>
      <c r="J142" s="967">
        <f t="shared" si="17"/>
        <v>0</v>
      </c>
      <c r="K142" s="968">
        <f t="shared" si="13"/>
        <v>0</v>
      </c>
      <c r="L142" s="473">
        <f t="shared" si="14"/>
        <v>0</v>
      </c>
      <c r="M142" s="474"/>
      <c r="N142" s="706">
        <f>+IF(A142="",0,IF(A142=Table!$A$5,L142,(IF(A142=Table!$A$3,0,IF(A142=Table!$A$4,L142,0)))))</f>
        <v>0</v>
      </c>
      <c r="O142" s="672"/>
      <c r="P142" s="707">
        <f>-IF(A142=Table!$A$5,I142,0)+IF(A142=Table!$A$5,H142,0)</f>
        <v>0</v>
      </c>
      <c r="Q142" s="539" t="str">
        <f t="shared" si="15"/>
        <v>01/1900</v>
      </c>
      <c r="R142" s="475">
        <f t="shared" si="18"/>
        <v>1</v>
      </c>
    </row>
    <row r="143" spans="1:18" ht="15">
      <c r="A143" s="468"/>
      <c r="B143" s="469"/>
      <c r="C143" s="537"/>
      <c r="D143" s="848" t="str">
        <f t="shared" si="16"/>
        <v>Banque-01/1900</v>
      </c>
      <c r="E143" s="470"/>
      <c r="F143" s="471"/>
      <c r="G143" s="472"/>
      <c r="H143" s="965"/>
      <c r="I143" s="966"/>
      <c r="J143" s="967">
        <f t="shared" si="17"/>
        <v>0</v>
      </c>
      <c r="K143" s="968">
        <f t="shared" si="13"/>
        <v>0</v>
      </c>
      <c r="L143" s="473">
        <f t="shared" si="14"/>
        <v>0</v>
      </c>
      <c r="M143" s="474"/>
      <c r="N143" s="706">
        <f>+IF(A143="",0,IF(A143=Table!$A$5,L143,(IF(A143=Table!$A$3,0,IF(A143=Table!$A$4,L143,0)))))</f>
        <v>0</v>
      </c>
      <c r="O143" s="672"/>
      <c r="P143" s="707">
        <f>-IF(A143=Table!$A$5,I143,0)+IF(A143=Table!$A$5,H143,0)</f>
        <v>0</v>
      </c>
      <c r="Q143" s="539" t="str">
        <f t="shared" si="15"/>
        <v>01/1900</v>
      </c>
      <c r="R143" s="475">
        <f t="shared" si="18"/>
        <v>1</v>
      </c>
    </row>
    <row r="144" spans="1:18" ht="15">
      <c r="A144" s="468"/>
      <c r="B144" s="469"/>
      <c r="C144" s="537"/>
      <c r="D144" s="848" t="str">
        <f t="shared" si="16"/>
        <v>Banque-01/1900</v>
      </c>
      <c r="E144" s="470"/>
      <c r="F144" s="471"/>
      <c r="G144" s="472"/>
      <c r="H144" s="965"/>
      <c r="I144" s="966"/>
      <c r="J144" s="967">
        <f t="shared" si="17"/>
        <v>0</v>
      </c>
      <c r="K144" s="968">
        <f t="shared" si="13"/>
        <v>0</v>
      </c>
      <c r="L144" s="473">
        <f t="shared" si="14"/>
        <v>0</v>
      </c>
      <c r="M144" s="474"/>
      <c r="N144" s="706">
        <f>+IF(A144="",0,IF(A144=Table!$A$5,L144,(IF(A144=Table!$A$3,0,IF(A144=Table!$A$4,L144,0)))))</f>
        <v>0</v>
      </c>
      <c r="O144" s="672"/>
      <c r="P144" s="707">
        <f>-IF(A144=Table!$A$5,I144,0)+IF(A144=Table!$A$5,H144,0)</f>
        <v>0</v>
      </c>
      <c r="Q144" s="539" t="str">
        <f t="shared" si="15"/>
        <v>01/1900</v>
      </c>
      <c r="R144" s="475">
        <f t="shared" si="18"/>
        <v>1</v>
      </c>
    </row>
    <row r="145" spans="1:18" ht="15">
      <c r="A145" s="468"/>
      <c r="B145" s="469"/>
      <c r="C145" s="537"/>
      <c r="D145" s="848" t="str">
        <f t="shared" si="16"/>
        <v>Banque-01/1900</v>
      </c>
      <c r="E145" s="470"/>
      <c r="F145" s="471"/>
      <c r="G145" s="472"/>
      <c r="H145" s="965"/>
      <c r="I145" s="966"/>
      <c r="J145" s="967">
        <f t="shared" si="17"/>
        <v>0</v>
      </c>
      <c r="K145" s="968">
        <f t="shared" si="13"/>
        <v>0</v>
      </c>
      <c r="L145" s="473">
        <f t="shared" si="14"/>
        <v>0</v>
      </c>
      <c r="M145" s="474"/>
      <c r="N145" s="706">
        <f>+IF(A145="",0,IF(A145=Table!$A$5,L145,(IF(A145=Table!$A$3,0,IF(A145=Table!$A$4,L145,0)))))</f>
        <v>0</v>
      </c>
      <c r="O145" s="672"/>
      <c r="P145" s="707">
        <f>-IF(A145=Table!$A$5,I145,0)+IF(A145=Table!$A$5,H145,0)</f>
        <v>0</v>
      </c>
      <c r="Q145" s="539" t="str">
        <f t="shared" si="15"/>
        <v>01/1900</v>
      </c>
      <c r="R145" s="475">
        <f t="shared" si="18"/>
        <v>1</v>
      </c>
    </row>
    <row r="146" spans="1:18" ht="15">
      <c r="A146" s="468"/>
      <c r="B146" s="469"/>
      <c r="C146" s="537"/>
      <c r="D146" s="848" t="str">
        <f t="shared" si="16"/>
        <v>Banque-01/1900</v>
      </c>
      <c r="E146" s="470"/>
      <c r="F146" s="471"/>
      <c r="G146" s="472"/>
      <c r="H146" s="965"/>
      <c r="I146" s="966"/>
      <c r="J146" s="967">
        <f t="shared" si="17"/>
        <v>0</v>
      </c>
      <c r="K146" s="968">
        <f t="shared" si="13"/>
        <v>0</v>
      </c>
      <c r="L146" s="473">
        <f t="shared" si="14"/>
        <v>0</v>
      </c>
      <c r="M146" s="474"/>
      <c r="N146" s="706">
        <f>+IF(A146="",0,IF(A146=Table!$A$5,L146,(IF(A146=Table!$A$3,0,IF(A146=Table!$A$4,L146,0)))))</f>
        <v>0</v>
      </c>
      <c r="O146" s="672"/>
      <c r="P146" s="707">
        <f>-IF(A146=Table!$A$5,I146,0)+IF(A146=Table!$A$5,H146,0)</f>
        <v>0</v>
      </c>
      <c r="Q146" s="539" t="str">
        <f t="shared" si="15"/>
        <v>01/1900</v>
      </c>
      <c r="R146" s="475">
        <f t="shared" si="18"/>
        <v>1</v>
      </c>
    </row>
    <row r="147" spans="1:18" ht="15">
      <c r="A147" s="468"/>
      <c r="B147" s="469"/>
      <c r="C147" s="537"/>
      <c r="D147" s="848" t="str">
        <f t="shared" si="16"/>
        <v>Banque-01/1900</v>
      </c>
      <c r="E147" s="470"/>
      <c r="F147" s="471"/>
      <c r="G147" s="472"/>
      <c r="H147" s="965"/>
      <c r="I147" s="966"/>
      <c r="J147" s="967">
        <f t="shared" si="17"/>
        <v>0</v>
      </c>
      <c r="K147" s="968">
        <f t="shared" si="13"/>
        <v>0</v>
      </c>
      <c r="L147" s="473">
        <f t="shared" si="14"/>
        <v>0</v>
      </c>
      <c r="M147" s="474"/>
      <c r="N147" s="706">
        <f>+IF(A147="",0,IF(A147=Table!$A$5,L147,(IF(A147=Table!$A$3,0,IF(A147=Table!$A$4,L147,0)))))</f>
        <v>0</v>
      </c>
      <c r="O147" s="672"/>
      <c r="P147" s="707">
        <f>-IF(A147=Table!$A$5,I147,0)+IF(A147=Table!$A$5,H147,0)</f>
        <v>0</v>
      </c>
      <c r="Q147" s="539" t="str">
        <f t="shared" si="15"/>
        <v>01/1900</v>
      </c>
      <c r="R147" s="475">
        <f t="shared" si="18"/>
        <v>1</v>
      </c>
    </row>
    <row r="148" spans="1:18" ht="15">
      <c r="A148" s="468"/>
      <c r="B148" s="469"/>
      <c r="C148" s="537"/>
      <c r="D148" s="848" t="str">
        <f t="shared" si="16"/>
        <v>Banque-01/1900</v>
      </c>
      <c r="E148" s="470"/>
      <c r="F148" s="471"/>
      <c r="G148" s="472"/>
      <c r="H148" s="965"/>
      <c r="I148" s="966"/>
      <c r="J148" s="967">
        <f t="shared" si="17"/>
        <v>0</v>
      </c>
      <c r="K148" s="968">
        <f t="shared" si="13"/>
        <v>0</v>
      </c>
      <c r="L148" s="473">
        <f t="shared" si="14"/>
        <v>0</v>
      </c>
      <c r="M148" s="474"/>
      <c r="N148" s="706">
        <f>+IF(A148="",0,IF(A148=Table!$A$5,L148,(IF(A148=Table!$A$3,0,IF(A148=Table!$A$4,L148,0)))))</f>
        <v>0</v>
      </c>
      <c r="O148" s="672"/>
      <c r="P148" s="707">
        <f>-IF(A148=Table!$A$5,I148,0)+IF(A148=Table!$A$5,H148,0)</f>
        <v>0</v>
      </c>
      <c r="Q148" s="539" t="str">
        <f t="shared" si="15"/>
        <v>01/1900</v>
      </c>
      <c r="R148" s="475">
        <f t="shared" si="18"/>
        <v>1</v>
      </c>
    </row>
    <row r="149" spans="1:18" ht="15">
      <c r="A149" s="468"/>
      <c r="B149" s="469"/>
      <c r="C149" s="537"/>
      <c r="D149" s="848" t="str">
        <f t="shared" si="16"/>
        <v>Banque-01/1900</v>
      </c>
      <c r="E149" s="470"/>
      <c r="F149" s="471"/>
      <c r="G149" s="472"/>
      <c r="H149" s="965"/>
      <c r="I149" s="966"/>
      <c r="J149" s="967">
        <f t="shared" si="17"/>
        <v>0</v>
      </c>
      <c r="K149" s="968">
        <f t="shared" si="13"/>
        <v>0</v>
      </c>
      <c r="L149" s="473">
        <f t="shared" si="14"/>
        <v>0</v>
      </c>
      <c r="M149" s="474"/>
      <c r="N149" s="706">
        <f>+IF(A149="",0,IF(A149=Table!$A$5,L149,(IF(A149=Table!$A$3,0,IF(A149=Table!$A$4,L149,0)))))</f>
        <v>0</v>
      </c>
      <c r="O149" s="672"/>
      <c r="P149" s="707">
        <f>-IF(A149=Table!$A$5,I149,0)+IF(A149=Table!$A$5,H149,0)</f>
        <v>0</v>
      </c>
      <c r="Q149" s="539" t="str">
        <f t="shared" si="15"/>
        <v>01/1900</v>
      </c>
      <c r="R149" s="475">
        <f t="shared" si="18"/>
        <v>1</v>
      </c>
    </row>
    <row r="150" spans="1:18" ht="15">
      <c r="A150" s="468"/>
      <c r="B150" s="469"/>
      <c r="C150" s="537"/>
      <c r="D150" s="848" t="str">
        <f t="shared" si="16"/>
        <v>Banque-01/1900</v>
      </c>
      <c r="E150" s="470"/>
      <c r="F150" s="471"/>
      <c r="G150" s="472"/>
      <c r="H150" s="965"/>
      <c r="I150" s="966"/>
      <c r="J150" s="967">
        <f t="shared" si="17"/>
        <v>0</v>
      </c>
      <c r="K150" s="968">
        <f t="shared" si="13"/>
        <v>0</v>
      </c>
      <c r="L150" s="473">
        <f t="shared" si="14"/>
        <v>0</v>
      </c>
      <c r="M150" s="474"/>
      <c r="N150" s="706">
        <f>+IF(A150="",0,IF(A150=Table!$A$5,L150,(IF(A150=Table!$A$3,0,IF(A150=Table!$A$4,L150,0)))))</f>
        <v>0</v>
      </c>
      <c r="O150" s="672"/>
      <c r="P150" s="707">
        <f>-IF(A150=Table!$A$5,I150,0)+IF(A150=Table!$A$5,H150,0)</f>
        <v>0</v>
      </c>
      <c r="Q150" s="539" t="str">
        <f t="shared" si="15"/>
        <v>01/1900</v>
      </c>
      <c r="R150" s="475">
        <f t="shared" si="18"/>
        <v>1</v>
      </c>
    </row>
    <row r="151" spans="1:18" ht="15">
      <c r="A151" s="468"/>
      <c r="B151" s="469"/>
      <c r="C151" s="537"/>
      <c r="D151" s="848" t="str">
        <f t="shared" si="16"/>
        <v>Banque-01/1900</v>
      </c>
      <c r="E151" s="470"/>
      <c r="F151" s="471"/>
      <c r="G151" s="472"/>
      <c r="H151" s="965"/>
      <c r="I151" s="966"/>
      <c r="J151" s="967">
        <f t="shared" si="17"/>
        <v>0</v>
      </c>
      <c r="K151" s="968">
        <f t="shared" si="13"/>
        <v>0</v>
      </c>
      <c r="L151" s="473">
        <f t="shared" si="14"/>
        <v>0</v>
      </c>
      <c r="M151" s="474"/>
      <c r="N151" s="706">
        <f>+IF(A151="",0,IF(A151=Table!$A$5,L151,(IF(A151=Table!$A$3,0,IF(A151=Table!$A$4,L151,0)))))</f>
        <v>0</v>
      </c>
      <c r="O151" s="672"/>
      <c r="P151" s="707">
        <f>-IF(A151=Table!$A$5,I151,0)+IF(A151=Table!$A$5,H151,0)</f>
        <v>0</v>
      </c>
      <c r="Q151" s="539" t="str">
        <f t="shared" si="15"/>
        <v>01/1900</v>
      </c>
      <c r="R151" s="475">
        <f t="shared" si="18"/>
        <v>1</v>
      </c>
    </row>
    <row r="152" spans="1:18" ht="15">
      <c r="A152" s="468"/>
      <c r="B152" s="469"/>
      <c r="C152" s="537"/>
      <c r="D152" s="848" t="str">
        <f t="shared" si="16"/>
        <v>Banque-01/1900</v>
      </c>
      <c r="E152" s="470"/>
      <c r="F152" s="471"/>
      <c r="G152" s="472"/>
      <c r="H152" s="965"/>
      <c r="I152" s="966"/>
      <c r="J152" s="967">
        <f t="shared" si="17"/>
        <v>0</v>
      </c>
      <c r="K152" s="968">
        <f t="shared" si="13"/>
        <v>0</v>
      </c>
      <c r="L152" s="473">
        <f t="shared" si="14"/>
        <v>0</v>
      </c>
      <c r="M152" s="474"/>
      <c r="N152" s="706">
        <f>+IF(A152="",0,IF(A152=Table!$A$5,L152,(IF(A152=Table!$A$3,0,IF(A152=Table!$A$4,L152,0)))))</f>
        <v>0</v>
      </c>
      <c r="O152" s="672"/>
      <c r="P152" s="707">
        <f>-IF(A152=Table!$A$5,I152,0)+IF(A152=Table!$A$5,H152,0)</f>
        <v>0</v>
      </c>
      <c r="Q152" s="539" t="str">
        <f t="shared" si="15"/>
        <v>01/1900</v>
      </c>
      <c r="R152" s="475">
        <f t="shared" si="18"/>
        <v>1</v>
      </c>
    </row>
    <row r="153" spans="1:18" ht="15">
      <c r="A153" s="468"/>
      <c r="B153" s="469"/>
      <c r="C153" s="537"/>
      <c r="D153" s="848" t="str">
        <f t="shared" si="16"/>
        <v>Banque-01/1900</v>
      </c>
      <c r="E153" s="470"/>
      <c r="F153" s="471"/>
      <c r="G153" s="472"/>
      <c r="H153" s="965"/>
      <c r="I153" s="966"/>
      <c r="J153" s="967">
        <f t="shared" si="17"/>
        <v>0</v>
      </c>
      <c r="K153" s="968">
        <f t="shared" si="13"/>
        <v>0</v>
      </c>
      <c r="L153" s="473">
        <f t="shared" si="14"/>
        <v>0</v>
      </c>
      <c r="M153" s="474"/>
      <c r="N153" s="706">
        <f>+IF(A153="",0,IF(A153=Table!$A$5,L153,(IF(A153=Table!$A$3,0,IF(A153=Table!$A$4,L153,0)))))</f>
        <v>0</v>
      </c>
      <c r="O153" s="672"/>
      <c r="P153" s="707">
        <f>-IF(A153=Table!$A$5,I153,0)+IF(A153=Table!$A$5,H153,0)</f>
        <v>0</v>
      </c>
      <c r="Q153" s="539" t="str">
        <f t="shared" si="15"/>
        <v>01/1900</v>
      </c>
      <c r="R153" s="475">
        <f t="shared" si="18"/>
        <v>1</v>
      </c>
    </row>
    <row r="154" spans="1:18" ht="15">
      <c r="A154" s="468"/>
      <c r="B154" s="469"/>
      <c r="C154" s="537"/>
      <c r="D154" s="848" t="str">
        <f t="shared" si="16"/>
        <v>Banque-01/1900</v>
      </c>
      <c r="E154" s="470"/>
      <c r="F154" s="471"/>
      <c r="G154" s="472"/>
      <c r="H154" s="965"/>
      <c r="I154" s="966"/>
      <c r="J154" s="967">
        <f t="shared" si="17"/>
        <v>0</v>
      </c>
      <c r="K154" s="968">
        <f t="shared" si="13"/>
        <v>0</v>
      </c>
      <c r="L154" s="473">
        <f t="shared" si="14"/>
        <v>0</v>
      </c>
      <c r="M154" s="474"/>
      <c r="N154" s="706">
        <f>+IF(A154="",0,IF(A154=Table!$A$5,L154,(IF(A154=Table!$A$3,0,IF(A154=Table!$A$4,L154,0)))))</f>
        <v>0</v>
      </c>
      <c r="O154" s="672"/>
      <c r="P154" s="707">
        <f>-IF(A154=Table!$A$5,I154,0)+IF(A154=Table!$A$5,H154,0)</f>
        <v>0</v>
      </c>
      <c r="Q154" s="539" t="str">
        <f t="shared" si="15"/>
        <v>01/1900</v>
      </c>
      <c r="R154" s="475">
        <f t="shared" si="18"/>
        <v>1</v>
      </c>
    </row>
    <row r="155" spans="1:18" ht="15">
      <c r="A155" s="468"/>
      <c r="B155" s="469"/>
      <c r="C155" s="537"/>
      <c r="D155" s="848" t="str">
        <f t="shared" si="16"/>
        <v>Banque-01/1900</v>
      </c>
      <c r="E155" s="470"/>
      <c r="F155" s="471"/>
      <c r="G155" s="472"/>
      <c r="H155" s="965"/>
      <c r="I155" s="966"/>
      <c r="J155" s="967">
        <f t="shared" si="17"/>
        <v>0</v>
      </c>
      <c r="K155" s="968">
        <f t="shared" si="13"/>
        <v>0</v>
      </c>
      <c r="L155" s="473">
        <f t="shared" si="14"/>
        <v>0</v>
      </c>
      <c r="M155" s="474"/>
      <c r="N155" s="706">
        <f>+IF(A155="",0,IF(A155=Table!$A$5,L155,(IF(A155=Table!$A$3,0,IF(A155=Table!$A$4,L155,0)))))</f>
        <v>0</v>
      </c>
      <c r="O155" s="672"/>
      <c r="P155" s="707">
        <f>-IF(A155=Table!$A$5,I155,0)+IF(A155=Table!$A$5,H155,0)</f>
        <v>0</v>
      </c>
      <c r="Q155" s="539" t="str">
        <f t="shared" si="15"/>
        <v>01/1900</v>
      </c>
      <c r="R155" s="475">
        <f t="shared" si="18"/>
        <v>1</v>
      </c>
    </row>
    <row r="156" spans="1:18" ht="15">
      <c r="A156" s="468"/>
      <c r="B156" s="469"/>
      <c r="C156" s="537"/>
      <c r="D156" s="848" t="str">
        <f t="shared" si="16"/>
        <v>Banque-01/1900</v>
      </c>
      <c r="E156" s="470"/>
      <c r="F156" s="471"/>
      <c r="G156" s="472"/>
      <c r="H156" s="965"/>
      <c r="I156" s="966"/>
      <c r="J156" s="967">
        <f t="shared" si="17"/>
        <v>0</v>
      </c>
      <c r="K156" s="968">
        <f t="shared" si="13"/>
        <v>0</v>
      </c>
      <c r="L156" s="473">
        <f t="shared" si="14"/>
        <v>0</v>
      </c>
      <c r="M156" s="474"/>
      <c r="N156" s="706">
        <f>+IF(A156="",0,IF(A156=Table!$A$5,L156,(IF(A156=Table!$A$3,0,IF(A156=Table!$A$4,L156,0)))))</f>
        <v>0</v>
      </c>
      <c r="O156" s="672"/>
      <c r="P156" s="707">
        <f>-IF(A156=Table!$A$5,I156,0)+IF(A156=Table!$A$5,H156,0)</f>
        <v>0</v>
      </c>
      <c r="Q156" s="539" t="str">
        <f t="shared" si="15"/>
        <v>01/1900</v>
      </c>
      <c r="R156" s="475">
        <f t="shared" si="18"/>
        <v>1</v>
      </c>
    </row>
    <row r="157" spans="1:18" ht="15">
      <c r="A157" s="468"/>
      <c r="B157" s="469"/>
      <c r="C157" s="537"/>
      <c r="D157" s="848" t="str">
        <f t="shared" si="16"/>
        <v>Banque-01/1900</v>
      </c>
      <c r="E157" s="470"/>
      <c r="F157" s="471"/>
      <c r="G157" s="472"/>
      <c r="H157" s="965"/>
      <c r="I157" s="966"/>
      <c r="J157" s="967">
        <f t="shared" si="17"/>
        <v>0</v>
      </c>
      <c r="K157" s="968">
        <f t="shared" si="13"/>
        <v>0</v>
      </c>
      <c r="L157" s="473">
        <f t="shared" si="14"/>
        <v>0</v>
      </c>
      <c r="M157" s="474"/>
      <c r="N157" s="706">
        <f>+IF(A157="",0,IF(A157=Table!$A$5,L157,(IF(A157=Table!$A$3,0,IF(A157=Table!$A$4,L157,0)))))</f>
        <v>0</v>
      </c>
      <c r="O157" s="672"/>
      <c r="P157" s="707">
        <f>-IF(A157=Table!$A$5,I157,0)+IF(A157=Table!$A$5,H157,0)</f>
        <v>0</v>
      </c>
      <c r="Q157" s="539" t="str">
        <f t="shared" si="15"/>
        <v>01/1900</v>
      </c>
      <c r="R157" s="475">
        <f t="shared" si="18"/>
        <v>1</v>
      </c>
    </row>
    <row r="158" spans="1:18" ht="15">
      <c r="A158" s="468"/>
      <c r="B158" s="469"/>
      <c r="C158" s="537"/>
      <c r="D158" s="848" t="str">
        <f t="shared" si="16"/>
        <v>Banque-01/1900</v>
      </c>
      <c r="E158" s="470"/>
      <c r="F158" s="471"/>
      <c r="G158" s="472"/>
      <c r="H158" s="965"/>
      <c r="I158" s="966"/>
      <c r="J158" s="967">
        <f t="shared" si="17"/>
        <v>0</v>
      </c>
      <c r="K158" s="968">
        <f t="shared" si="13"/>
        <v>0</v>
      </c>
      <c r="L158" s="473">
        <f t="shared" si="14"/>
        <v>0</v>
      </c>
      <c r="M158" s="474"/>
      <c r="N158" s="706">
        <f>+IF(A158="",0,IF(A158=Table!$A$5,L158,(IF(A158=Table!$A$3,0,IF(A158=Table!$A$4,L158,0)))))</f>
        <v>0</v>
      </c>
      <c r="O158" s="672"/>
      <c r="P158" s="707">
        <f>-IF(A158=Table!$A$5,I158,0)+IF(A158=Table!$A$5,H158,0)</f>
        <v>0</v>
      </c>
      <c r="Q158" s="539" t="str">
        <f t="shared" si="15"/>
        <v>01/1900</v>
      </c>
      <c r="R158" s="475">
        <f t="shared" si="18"/>
        <v>1</v>
      </c>
    </row>
    <row r="159" spans="1:18" ht="15">
      <c r="A159" s="468"/>
      <c r="B159" s="469"/>
      <c r="C159" s="537"/>
      <c r="D159" s="848" t="str">
        <f t="shared" si="16"/>
        <v>Banque-01/1900</v>
      </c>
      <c r="E159" s="470"/>
      <c r="F159" s="471"/>
      <c r="G159" s="472"/>
      <c r="H159" s="965"/>
      <c r="I159" s="966"/>
      <c r="J159" s="967">
        <f t="shared" si="17"/>
        <v>0</v>
      </c>
      <c r="K159" s="968">
        <f t="shared" si="13"/>
        <v>0</v>
      </c>
      <c r="L159" s="473">
        <f t="shared" si="14"/>
        <v>0</v>
      </c>
      <c r="M159" s="474"/>
      <c r="N159" s="706">
        <f>+IF(A159="",0,IF(A159=Table!$A$5,L159,(IF(A159=Table!$A$3,0,IF(A159=Table!$A$4,L159,0)))))</f>
        <v>0</v>
      </c>
      <c r="O159" s="672"/>
      <c r="P159" s="707">
        <f>-IF(A159=Table!$A$5,I159,0)+IF(A159=Table!$A$5,H159,0)</f>
        <v>0</v>
      </c>
      <c r="Q159" s="539" t="str">
        <f t="shared" si="15"/>
        <v>01/1900</v>
      </c>
      <c r="R159" s="475">
        <f t="shared" si="18"/>
        <v>1</v>
      </c>
    </row>
    <row r="160" spans="1:18" ht="15">
      <c r="A160" s="468"/>
      <c r="B160" s="469"/>
      <c r="C160" s="537"/>
      <c r="D160" s="848" t="str">
        <f t="shared" si="16"/>
        <v>Banque-01/1900</v>
      </c>
      <c r="E160" s="470"/>
      <c r="F160" s="471"/>
      <c r="G160" s="472"/>
      <c r="H160" s="965"/>
      <c r="I160" s="966"/>
      <c r="J160" s="967">
        <f t="shared" si="17"/>
        <v>0</v>
      </c>
      <c r="K160" s="968">
        <f t="shared" si="13"/>
        <v>0</v>
      </c>
      <c r="L160" s="473">
        <f t="shared" si="14"/>
        <v>0</v>
      </c>
      <c r="M160" s="474"/>
      <c r="N160" s="706">
        <f>+IF(A160="",0,IF(A160=Table!$A$5,L160,(IF(A160=Table!$A$3,0,IF(A160=Table!$A$4,L160,0)))))</f>
        <v>0</v>
      </c>
      <c r="O160" s="672"/>
      <c r="P160" s="707">
        <f>-IF(A160=Table!$A$5,I160,0)+IF(A160=Table!$A$5,H160,0)</f>
        <v>0</v>
      </c>
      <c r="Q160" s="539" t="str">
        <f t="shared" si="15"/>
        <v>01/1900</v>
      </c>
      <c r="R160" s="475">
        <f t="shared" si="18"/>
        <v>1</v>
      </c>
    </row>
    <row r="161" spans="1:18" ht="15">
      <c r="A161" s="468"/>
      <c r="B161" s="469"/>
      <c r="C161" s="537"/>
      <c r="D161" s="848" t="str">
        <f t="shared" si="16"/>
        <v>Banque-01/1900</v>
      </c>
      <c r="E161" s="470"/>
      <c r="F161" s="471"/>
      <c r="G161" s="472"/>
      <c r="H161" s="965"/>
      <c r="I161" s="966"/>
      <c r="J161" s="967">
        <f t="shared" si="17"/>
        <v>0</v>
      </c>
      <c r="K161" s="968">
        <f t="shared" si="13"/>
        <v>0</v>
      </c>
      <c r="L161" s="473">
        <f t="shared" si="14"/>
        <v>0</v>
      </c>
      <c r="M161" s="474"/>
      <c r="N161" s="706">
        <f>+IF(A161="",0,IF(A161=Table!$A$5,L161,(IF(A161=Table!$A$3,0,IF(A161=Table!$A$4,L161,0)))))</f>
        <v>0</v>
      </c>
      <c r="O161" s="672"/>
      <c r="P161" s="707">
        <f>-IF(A161=Table!$A$5,I161,0)+IF(A161=Table!$A$5,H161,0)</f>
        <v>0</v>
      </c>
      <c r="Q161" s="539" t="str">
        <f t="shared" si="15"/>
        <v>01/1900</v>
      </c>
      <c r="R161" s="475">
        <f t="shared" si="18"/>
        <v>1</v>
      </c>
    </row>
    <row r="162" spans="1:18" ht="15">
      <c r="A162" s="468"/>
      <c r="B162" s="469"/>
      <c r="C162" s="537"/>
      <c r="D162" s="848" t="str">
        <f t="shared" si="16"/>
        <v>Banque-01/1900</v>
      </c>
      <c r="E162" s="470"/>
      <c r="F162" s="471"/>
      <c r="G162" s="472"/>
      <c r="H162" s="965"/>
      <c r="I162" s="966"/>
      <c r="J162" s="967">
        <f t="shared" si="17"/>
        <v>0</v>
      </c>
      <c r="K162" s="968">
        <f t="shared" si="13"/>
        <v>0</v>
      </c>
      <c r="L162" s="473">
        <f t="shared" si="14"/>
        <v>0</v>
      </c>
      <c r="M162" s="474"/>
      <c r="N162" s="706">
        <f>+IF(A162="",0,IF(A162=Table!$A$5,L162,(IF(A162=Table!$A$3,0,IF(A162=Table!$A$4,L162,0)))))</f>
        <v>0</v>
      </c>
      <c r="O162" s="672"/>
      <c r="P162" s="707">
        <f>-IF(A162=Table!$A$5,I162,0)+IF(A162=Table!$A$5,H162,0)</f>
        <v>0</v>
      </c>
      <c r="Q162" s="539" t="str">
        <f t="shared" si="15"/>
        <v>01/1900</v>
      </c>
      <c r="R162" s="475">
        <f t="shared" si="18"/>
        <v>1</v>
      </c>
    </row>
    <row r="163" spans="1:18" ht="15">
      <c r="A163" s="468"/>
      <c r="B163" s="469"/>
      <c r="C163" s="537"/>
      <c r="D163" s="848" t="str">
        <f t="shared" si="16"/>
        <v>Banque-01/1900</v>
      </c>
      <c r="E163" s="470"/>
      <c r="F163" s="471"/>
      <c r="G163" s="472"/>
      <c r="H163" s="965"/>
      <c r="I163" s="966"/>
      <c r="J163" s="967">
        <f t="shared" si="17"/>
        <v>0</v>
      </c>
      <c r="K163" s="968">
        <f t="shared" si="13"/>
        <v>0</v>
      </c>
      <c r="L163" s="473">
        <f t="shared" si="14"/>
        <v>0</v>
      </c>
      <c r="M163" s="474"/>
      <c r="N163" s="706">
        <f>+IF(A163="",0,IF(A163=Table!$A$5,L163,(IF(A163=Table!$A$3,0,IF(A163=Table!$A$4,L163,0)))))</f>
        <v>0</v>
      </c>
      <c r="O163" s="672"/>
      <c r="P163" s="707">
        <f>-IF(A163=Table!$A$5,I163,0)+IF(A163=Table!$A$5,H163,0)</f>
        <v>0</v>
      </c>
      <c r="Q163" s="539" t="str">
        <f t="shared" si="15"/>
        <v>01/1900</v>
      </c>
      <c r="R163" s="475">
        <f t="shared" si="18"/>
        <v>1</v>
      </c>
    </row>
    <row r="164" spans="1:18" ht="15">
      <c r="A164" s="468"/>
      <c r="B164" s="469"/>
      <c r="C164" s="537"/>
      <c r="D164" s="848" t="str">
        <f t="shared" si="16"/>
        <v>Banque-01/1900</v>
      </c>
      <c r="E164" s="470"/>
      <c r="F164" s="471"/>
      <c r="G164" s="472"/>
      <c r="H164" s="965"/>
      <c r="I164" s="966"/>
      <c r="J164" s="967">
        <f t="shared" si="17"/>
        <v>0</v>
      </c>
      <c r="K164" s="968">
        <f t="shared" si="13"/>
        <v>0</v>
      </c>
      <c r="L164" s="473">
        <f t="shared" si="14"/>
        <v>0</v>
      </c>
      <c r="M164" s="474"/>
      <c r="N164" s="706">
        <f>+IF(A164="",0,IF(A164=Table!$A$5,L164,(IF(A164=Table!$A$3,0,IF(A164=Table!$A$4,L164,0)))))</f>
        <v>0</v>
      </c>
      <c r="O164" s="672"/>
      <c r="P164" s="707">
        <f>-IF(A164=Table!$A$5,I164,0)+IF(A164=Table!$A$5,H164,0)</f>
        <v>0</v>
      </c>
      <c r="Q164" s="539" t="str">
        <f t="shared" si="15"/>
        <v>01/1900</v>
      </c>
      <c r="R164" s="475">
        <f t="shared" si="18"/>
        <v>1</v>
      </c>
    </row>
    <row r="165" spans="1:18" ht="15">
      <c r="A165" s="468"/>
      <c r="B165" s="469"/>
      <c r="C165" s="537"/>
      <c r="D165" s="848" t="str">
        <f t="shared" si="16"/>
        <v>Banque-01/1900</v>
      </c>
      <c r="E165" s="470"/>
      <c r="F165" s="471"/>
      <c r="G165" s="472"/>
      <c r="H165" s="965"/>
      <c r="I165" s="966"/>
      <c r="J165" s="967">
        <f t="shared" si="17"/>
        <v>0</v>
      </c>
      <c r="K165" s="968">
        <f t="shared" si="13"/>
        <v>0</v>
      </c>
      <c r="L165" s="473">
        <f t="shared" si="14"/>
        <v>0</v>
      </c>
      <c r="M165" s="474"/>
      <c r="N165" s="706">
        <f>+IF(A165="",0,IF(A165=Table!$A$5,L165,(IF(A165=Table!$A$3,0,IF(A165=Table!$A$4,L165,0)))))</f>
        <v>0</v>
      </c>
      <c r="O165" s="672"/>
      <c r="P165" s="707">
        <f>-IF(A165=Table!$A$5,I165,0)+IF(A165=Table!$A$5,H165,0)</f>
        <v>0</v>
      </c>
      <c r="Q165" s="539" t="str">
        <f t="shared" si="15"/>
        <v>01/1900</v>
      </c>
      <c r="R165" s="475">
        <f t="shared" si="18"/>
        <v>1</v>
      </c>
    </row>
    <row r="166" spans="1:18" ht="15">
      <c r="A166" s="468"/>
      <c r="B166" s="469"/>
      <c r="C166" s="537"/>
      <c r="D166" s="848" t="str">
        <f t="shared" si="16"/>
        <v>Banque-01/1900</v>
      </c>
      <c r="E166" s="470"/>
      <c r="F166" s="471"/>
      <c r="G166" s="472"/>
      <c r="H166" s="965"/>
      <c r="I166" s="966"/>
      <c r="J166" s="967">
        <f t="shared" si="17"/>
        <v>0</v>
      </c>
      <c r="K166" s="968">
        <f t="shared" si="13"/>
        <v>0</v>
      </c>
      <c r="L166" s="473">
        <f t="shared" si="14"/>
        <v>0</v>
      </c>
      <c r="M166" s="474"/>
      <c r="N166" s="706">
        <f>+IF(A166="",0,IF(A166=Table!$A$5,L166,(IF(A166=Table!$A$3,0,IF(A166=Table!$A$4,L166,0)))))</f>
        <v>0</v>
      </c>
      <c r="O166" s="672"/>
      <c r="P166" s="707">
        <f>-IF(A166=Table!$A$5,I166,0)+IF(A166=Table!$A$5,H166,0)</f>
        <v>0</v>
      </c>
      <c r="Q166" s="539" t="str">
        <f t="shared" si="15"/>
        <v>01/1900</v>
      </c>
      <c r="R166" s="475">
        <f t="shared" si="18"/>
        <v>1</v>
      </c>
    </row>
    <row r="167" spans="1:18" ht="15">
      <c r="A167" s="468"/>
      <c r="B167" s="469"/>
      <c r="C167" s="537"/>
      <c r="D167" s="848" t="str">
        <f t="shared" si="16"/>
        <v>Banque-01/1900</v>
      </c>
      <c r="E167" s="470"/>
      <c r="F167" s="471"/>
      <c r="G167" s="472"/>
      <c r="H167" s="965"/>
      <c r="I167" s="966"/>
      <c r="J167" s="967">
        <f t="shared" si="17"/>
        <v>0</v>
      </c>
      <c r="K167" s="968">
        <f t="shared" si="13"/>
        <v>0</v>
      </c>
      <c r="L167" s="473">
        <f t="shared" si="14"/>
        <v>0</v>
      </c>
      <c r="M167" s="474"/>
      <c r="N167" s="706">
        <f>+IF(A167="",0,IF(A167=Table!$A$5,L167,(IF(A167=Table!$A$3,0,IF(A167=Table!$A$4,L167,0)))))</f>
        <v>0</v>
      </c>
      <c r="O167" s="672"/>
      <c r="P167" s="707">
        <f>-IF(A167=Table!$A$5,I167,0)+IF(A167=Table!$A$5,H167,0)</f>
        <v>0</v>
      </c>
      <c r="Q167" s="539" t="str">
        <f t="shared" si="15"/>
        <v>01/1900</v>
      </c>
      <c r="R167" s="475">
        <f t="shared" si="18"/>
        <v>1</v>
      </c>
    </row>
    <row r="168" spans="1:18" ht="15">
      <c r="A168" s="468"/>
      <c r="B168" s="469"/>
      <c r="C168" s="537"/>
      <c r="D168" s="848" t="str">
        <f t="shared" si="16"/>
        <v>Banque-01/1900</v>
      </c>
      <c r="E168" s="470"/>
      <c r="F168" s="471"/>
      <c r="G168" s="472"/>
      <c r="H168" s="965"/>
      <c r="I168" s="966"/>
      <c r="J168" s="967">
        <f t="shared" si="17"/>
        <v>0</v>
      </c>
      <c r="K168" s="968">
        <f t="shared" si="13"/>
        <v>0</v>
      </c>
      <c r="L168" s="473">
        <f t="shared" si="14"/>
        <v>0</v>
      </c>
      <c r="M168" s="474"/>
      <c r="N168" s="706">
        <f>+IF(A168="",0,IF(A168=Table!$A$5,L168,(IF(A168=Table!$A$3,0,IF(A168=Table!$A$4,L168,0)))))</f>
        <v>0</v>
      </c>
      <c r="O168" s="672"/>
      <c r="P168" s="707">
        <f>-IF(A168=Table!$A$5,I168,0)+IF(A168=Table!$A$5,H168,0)</f>
        <v>0</v>
      </c>
      <c r="Q168" s="539" t="str">
        <f t="shared" si="15"/>
        <v>01/1900</v>
      </c>
      <c r="R168" s="475">
        <f t="shared" si="18"/>
        <v>1</v>
      </c>
    </row>
    <row r="169" spans="1:18" ht="15">
      <c r="A169" s="468"/>
      <c r="B169" s="469"/>
      <c r="C169" s="537"/>
      <c r="D169" s="848" t="str">
        <f t="shared" si="16"/>
        <v>Banque-01/1900</v>
      </c>
      <c r="E169" s="470"/>
      <c r="F169" s="471"/>
      <c r="G169" s="472"/>
      <c r="H169" s="965"/>
      <c r="I169" s="966"/>
      <c r="J169" s="967">
        <f t="shared" si="17"/>
        <v>0</v>
      </c>
      <c r="K169" s="968">
        <f t="shared" si="13"/>
        <v>0</v>
      </c>
      <c r="L169" s="473">
        <f t="shared" si="14"/>
        <v>0</v>
      </c>
      <c r="M169" s="474"/>
      <c r="N169" s="706">
        <f>+IF(A169="",0,IF(A169=Table!$A$5,L169,(IF(A169=Table!$A$3,0,IF(A169=Table!$A$4,L169,0)))))</f>
        <v>0</v>
      </c>
      <c r="O169" s="672"/>
      <c r="P169" s="707">
        <f>-IF(A169=Table!$A$5,I169,0)+IF(A169=Table!$A$5,H169,0)</f>
        <v>0</v>
      </c>
      <c r="Q169" s="539" t="str">
        <f t="shared" si="15"/>
        <v>01/1900</v>
      </c>
      <c r="R169" s="475">
        <f t="shared" si="18"/>
        <v>1</v>
      </c>
    </row>
    <row r="170" spans="1:18" ht="15">
      <c r="A170" s="468"/>
      <c r="B170" s="469"/>
      <c r="C170" s="537"/>
      <c r="D170" s="848" t="str">
        <f t="shared" si="16"/>
        <v>Banque-01/1900</v>
      </c>
      <c r="E170" s="470"/>
      <c r="F170" s="471"/>
      <c r="G170" s="472"/>
      <c r="H170" s="965"/>
      <c r="I170" s="966"/>
      <c r="J170" s="967">
        <f t="shared" si="17"/>
        <v>0</v>
      </c>
      <c r="K170" s="968">
        <f t="shared" si="13"/>
        <v>0</v>
      </c>
      <c r="L170" s="473">
        <f t="shared" si="14"/>
        <v>0</v>
      </c>
      <c r="M170" s="474"/>
      <c r="N170" s="706">
        <f>+IF(A170="",0,IF(A170=Table!$A$5,L170,(IF(A170=Table!$A$3,0,IF(A170=Table!$A$4,L170,0)))))</f>
        <v>0</v>
      </c>
      <c r="O170" s="672"/>
      <c r="P170" s="707">
        <f>-IF(A170=Table!$A$5,I170,0)+IF(A170=Table!$A$5,H170,0)</f>
        <v>0</v>
      </c>
      <c r="Q170" s="539" t="str">
        <f t="shared" si="15"/>
        <v>01/1900</v>
      </c>
      <c r="R170" s="475">
        <f t="shared" si="18"/>
        <v>1</v>
      </c>
    </row>
    <row r="171" spans="1:18" ht="15">
      <c r="A171" s="468"/>
      <c r="B171" s="469"/>
      <c r="C171" s="537"/>
      <c r="D171" s="848" t="str">
        <f t="shared" si="16"/>
        <v>Banque-01/1900</v>
      </c>
      <c r="E171" s="470"/>
      <c r="F171" s="471"/>
      <c r="G171" s="472"/>
      <c r="H171" s="965"/>
      <c r="I171" s="966"/>
      <c r="J171" s="967">
        <f t="shared" si="17"/>
        <v>0</v>
      </c>
      <c r="K171" s="968">
        <f t="shared" si="13"/>
        <v>0</v>
      </c>
      <c r="L171" s="473">
        <f t="shared" si="14"/>
        <v>0</v>
      </c>
      <c r="M171" s="474"/>
      <c r="N171" s="706">
        <f>+IF(A171="",0,IF(A171=Table!$A$5,L171,(IF(A171=Table!$A$3,0,IF(A171=Table!$A$4,L171,0)))))</f>
        <v>0</v>
      </c>
      <c r="O171" s="672"/>
      <c r="P171" s="707">
        <f>-IF(A171=Table!$A$5,I171,0)+IF(A171=Table!$A$5,H171,0)</f>
        <v>0</v>
      </c>
      <c r="Q171" s="539" t="str">
        <f t="shared" si="15"/>
        <v>01/1900</v>
      </c>
      <c r="R171" s="475">
        <f t="shared" si="18"/>
        <v>1</v>
      </c>
    </row>
    <row r="172" spans="1:18" ht="15">
      <c r="A172" s="468"/>
      <c r="B172" s="469"/>
      <c r="C172" s="537"/>
      <c r="D172" s="848" t="str">
        <f t="shared" si="16"/>
        <v>Banque-01/1900</v>
      </c>
      <c r="E172" s="470"/>
      <c r="F172" s="471"/>
      <c r="G172" s="472"/>
      <c r="H172" s="965"/>
      <c r="I172" s="966"/>
      <c r="J172" s="967">
        <f t="shared" si="17"/>
        <v>0</v>
      </c>
      <c r="K172" s="968">
        <f t="shared" si="13"/>
        <v>0</v>
      </c>
      <c r="L172" s="473">
        <f t="shared" si="14"/>
        <v>0</v>
      </c>
      <c r="M172" s="474"/>
      <c r="N172" s="706">
        <f>+IF(A172="",0,IF(A172=Table!$A$5,L172,(IF(A172=Table!$A$3,0,IF(A172=Table!$A$4,L172,0)))))</f>
        <v>0</v>
      </c>
      <c r="O172" s="672"/>
      <c r="P172" s="707">
        <f>-IF(A172=Table!$A$5,I172,0)+IF(A172=Table!$A$5,H172,0)</f>
        <v>0</v>
      </c>
      <c r="Q172" s="539" t="str">
        <f t="shared" si="15"/>
        <v>01/1900</v>
      </c>
      <c r="R172" s="475">
        <f t="shared" si="18"/>
        <v>1</v>
      </c>
    </row>
    <row r="173" spans="1:18" ht="15">
      <c r="A173" s="468"/>
      <c r="B173" s="469"/>
      <c r="C173" s="537"/>
      <c r="D173" s="848" t="str">
        <f t="shared" si="16"/>
        <v>Banque-01/1900</v>
      </c>
      <c r="E173" s="470"/>
      <c r="F173" s="471"/>
      <c r="G173" s="472"/>
      <c r="H173" s="965"/>
      <c r="I173" s="966"/>
      <c r="J173" s="967">
        <f t="shared" si="17"/>
        <v>0</v>
      </c>
      <c r="K173" s="968">
        <f t="shared" si="13"/>
        <v>0</v>
      </c>
      <c r="L173" s="473">
        <f t="shared" si="14"/>
        <v>0</v>
      </c>
      <c r="M173" s="474"/>
      <c r="N173" s="706">
        <f>+IF(A173="",0,IF(A173=Table!$A$5,L173,(IF(A173=Table!$A$3,0,IF(A173=Table!$A$4,L173,0)))))</f>
        <v>0</v>
      </c>
      <c r="O173" s="672"/>
      <c r="P173" s="707">
        <f>-IF(A173=Table!$A$5,I173,0)+IF(A173=Table!$A$5,H173,0)</f>
        <v>0</v>
      </c>
      <c r="Q173" s="539" t="str">
        <f t="shared" si="15"/>
        <v>01/1900</v>
      </c>
      <c r="R173" s="475">
        <f t="shared" si="18"/>
        <v>1</v>
      </c>
    </row>
    <row r="174" spans="1:18" ht="15">
      <c r="A174" s="468"/>
      <c r="B174" s="469"/>
      <c r="C174" s="537"/>
      <c r="D174" s="848" t="str">
        <f t="shared" si="16"/>
        <v>Banque-01/1900</v>
      </c>
      <c r="E174" s="470"/>
      <c r="F174" s="471"/>
      <c r="G174" s="472"/>
      <c r="H174" s="965"/>
      <c r="I174" s="966"/>
      <c r="J174" s="967">
        <f t="shared" si="17"/>
        <v>0</v>
      </c>
      <c r="K174" s="968">
        <f t="shared" si="13"/>
        <v>0</v>
      </c>
      <c r="L174" s="473">
        <f t="shared" si="14"/>
        <v>0</v>
      </c>
      <c r="M174" s="474"/>
      <c r="N174" s="706">
        <f>+IF(A174="",0,IF(A174=Table!$A$5,L174,(IF(A174=Table!$A$3,0,IF(A174=Table!$A$4,L174,0)))))</f>
        <v>0</v>
      </c>
      <c r="O174" s="672"/>
      <c r="P174" s="707">
        <f>-IF(A174=Table!$A$5,I174,0)+IF(A174=Table!$A$5,H174,0)</f>
        <v>0</v>
      </c>
      <c r="Q174" s="539" t="str">
        <f t="shared" si="15"/>
        <v>01/1900</v>
      </c>
      <c r="R174" s="475">
        <f t="shared" si="18"/>
        <v>1</v>
      </c>
    </row>
    <row r="175" spans="1:18" ht="15">
      <c r="A175" s="468"/>
      <c r="B175" s="469"/>
      <c r="C175" s="537"/>
      <c r="D175" s="848" t="str">
        <f t="shared" si="16"/>
        <v>Banque-01/1900</v>
      </c>
      <c r="E175" s="470"/>
      <c r="F175" s="471"/>
      <c r="G175" s="472"/>
      <c r="H175" s="965"/>
      <c r="I175" s="966"/>
      <c r="J175" s="967">
        <f t="shared" si="17"/>
        <v>0</v>
      </c>
      <c r="K175" s="968">
        <f t="shared" si="13"/>
        <v>0</v>
      </c>
      <c r="L175" s="473">
        <f t="shared" si="14"/>
        <v>0</v>
      </c>
      <c r="M175" s="474"/>
      <c r="N175" s="706">
        <f>+IF(A175="",0,IF(A175=Table!$A$5,L175,(IF(A175=Table!$A$3,0,IF(A175=Table!$A$4,L175,0)))))</f>
        <v>0</v>
      </c>
      <c r="O175" s="672"/>
      <c r="P175" s="707">
        <f>-IF(A175=Table!$A$5,I175,0)+IF(A175=Table!$A$5,H175,0)</f>
        <v>0</v>
      </c>
      <c r="Q175" s="539" t="str">
        <f t="shared" si="15"/>
        <v>01/1900</v>
      </c>
      <c r="R175" s="475">
        <f t="shared" si="18"/>
        <v>1</v>
      </c>
    </row>
    <row r="176" spans="1:18" ht="15">
      <c r="A176" s="468"/>
      <c r="B176" s="469"/>
      <c r="C176" s="537"/>
      <c r="D176" s="848" t="str">
        <f t="shared" si="16"/>
        <v>Banque-01/1900</v>
      </c>
      <c r="E176" s="470"/>
      <c r="F176" s="471"/>
      <c r="G176" s="472"/>
      <c r="H176" s="965"/>
      <c r="I176" s="966"/>
      <c r="J176" s="967">
        <f t="shared" si="17"/>
        <v>0</v>
      </c>
      <c r="K176" s="968">
        <f t="shared" si="13"/>
        <v>0</v>
      </c>
      <c r="L176" s="473">
        <f t="shared" si="14"/>
        <v>0</v>
      </c>
      <c r="M176" s="474"/>
      <c r="N176" s="706">
        <f>+IF(A176="",0,IF(A176=Table!$A$5,L176,(IF(A176=Table!$A$3,0,IF(A176=Table!$A$4,L176,0)))))</f>
        <v>0</v>
      </c>
      <c r="O176" s="672"/>
      <c r="P176" s="707">
        <f>-IF(A176=Table!$A$5,I176,0)+IF(A176=Table!$A$5,H176,0)</f>
        <v>0</v>
      </c>
      <c r="Q176" s="539" t="str">
        <f t="shared" si="15"/>
        <v>01/1900</v>
      </c>
      <c r="R176" s="475">
        <f t="shared" si="18"/>
        <v>1</v>
      </c>
    </row>
    <row r="177" spans="1:18" ht="15">
      <c r="A177" s="476"/>
      <c r="B177" s="465"/>
      <c r="C177" s="477"/>
      <c r="D177" s="477"/>
      <c r="E177" s="465"/>
      <c r="F177" s="465" t="s">
        <v>289</v>
      </c>
      <c r="G177" s="465"/>
      <c r="H177" s="478">
        <f>SUM(H11:H176)</f>
        <v>0</v>
      </c>
      <c r="I177" s="478">
        <f>SUM(I11:I176)</f>
        <v>0</v>
      </c>
      <c r="J177" s="466"/>
      <c r="K177" s="465"/>
      <c r="L177" s="473">
        <f>SUM(L11:L176)</f>
        <v>0</v>
      </c>
      <c r="M177" s="479"/>
      <c r="N177" s="478">
        <f>SUM(N11:N176)</f>
        <v>0</v>
      </c>
      <c r="O177" s="480"/>
      <c r="P177" s="478">
        <f>SUM(P11:P176)</f>
        <v>0</v>
      </c>
      <c r="Q177" s="481"/>
      <c r="R177" s="481"/>
    </row>
    <row r="178" spans="1:18" ht="15">
      <c r="A178" s="476"/>
      <c r="B178" s="482"/>
      <c r="C178" s="477"/>
      <c r="D178" s="477"/>
      <c r="E178" s="482"/>
      <c r="F178" s="483"/>
      <c r="G178" s="483"/>
      <c r="H178" s="484"/>
      <c r="I178" s="484"/>
      <c r="J178" s="485"/>
      <c r="K178" s="486"/>
      <c r="L178" s="486"/>
      <c r="M178" s="479"/>
      <c r="N178" s="487"/>
      <c r="O178" s="483"/>
      <c r="Q178" s="476"/>
      <c r="R178" s="476"/>
    </row>
    <row r="179" spans="1:18" ht="15">
      <c r="A179" s="476"/>
      <c r="B179" s="465"/>
      <c r="C179" s="477"/>
      <c r="D179" s="477"/>
      <c r="E179" s="465"/>
      <c r="F179" s="465" t="s">
        <v>290</v>
      </c>
      <c r="G179" s="465"/>
      <c r="H179" s="478"/>
      <c r="I179" s="478">
        <f>J3+H177-I177</f>
        <v>0</v>
      </c>
      <c r="J179" s="466"/>
      <c r="K179" s="465"/>
      <c r="L179" s="486"/>
      <c r="M179" s="479"/>
      <c r="N179" s="487"/>
      <c r="O179" s="483"/>
      <c r="Q179" s="476"/>
      <c r="R179" s="476"/>
    </row>
  </sheetData>
  <autoFilter ref="A10:R179" xr:uid="{00000000-0001-0000-1C00-000000000000}"/>
  <mergeCells count="1">
    <mergeCell ref="G6:G7"/>
  </mergeCells>
  <conditionalFormatting sqref="A11:A176">
    <cfRule type="expression" dxfId="4" priority="3" stopIfTrue="1">
      <formula>$A11&gt;1</formula>
    </cfRule>
  </conditionalFormatting>
  <conditionalFormatting sqref="J3 M11:M176">
    <cfRule type="expression" dxfId="2" priority="4" stopIfTrue="1">
      <formula>$A3&gt;1</formula>
    </cfRule>
  </conditionalFormatting>
  <conditionalFormatting sqref="L3">
    <cfRule type="expression" dxfId="1" priority="1" stopIfTrue="1">
      <formula>$A3&gt;1</formula>
    </cfRule>
  </conditionalFormatting>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extLst>
    <ext xmlns:x14="http://schemas.microsoft.com/office/spreadsheetml/2009/9/main" uri="{78C0D931-6437-407d-A8EE-F0AAD7539E65}">
      <x14:conditionalFormattings>
        <x14:conditionalFormatting xmlns:xm="http://schemas.microsoft.com/office/excel/2006/main">
          <x14:cfRule type="expression" priority="2" stopIfTrue="1" id="{0BDA1FB1-3D0A-4683-A8EE-C2243EC2F9E1}">
            <xm:f>$A11=Table!$A$5</xm:f>
            <x14:dxf>
              <font>
                <color rgb="FF000000"/>
              </font>
              <fill>
                <patternFill patternType="solid">
                  <fgColor rgb="FFFDEADA"/>
                  <bgColor rgb="FFFDEADA"/>
                </patternFill>
              </fill>
            </x14:dxf>
          </x14:cfRule>
          <xm:sqref>C11:C176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BDFCD80-A35C-4F5E-A94B-874E52680A33}">
          <x14:formula1>
            <xm:f>Table!$A$2:$A$7</xm:f>
          </x14:formula1>
          <xm:sqref>A11:A176</xm:sqref>
        </x14:dataValidation>
        <x14:dataValidation type="list" allowBlank="1" showInputMessage="1" showErrorMessage="1" xr:uid="{8A0D6B48-870E-497B-8D86-E114B685149A}">
          <x14:formula1>
            <xm:f>Table!$E$2:$E$30</xm:f>
          </x14:formula1>
          <xm:sqref>C11:C176</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FE1F3-8F3F-439C-A84B-7CFCA80C075D}">
  <sheetPr>
    <tabColor rgb="FFCC99FF"/>
  </sheetPr>
  <dimension ref="A1:L85"/>
  <sheetViews>
    <sheetView topLeftCell="A27" workbookViewId="0">
      <selection activeCell="G54" sqref="G54"/>
    </sheetView>
  </sheetViews>
  <sheetFormatPr baseColWidth="10" defaultColWidth="11.42578125" defaultRowHeight="14.45" customHeight="1"/>
  <cols>
    <col min="1" max="1" width="3" customWidth="1"/>
    <col min="2" max="2" width="11.42578125" customWidth="1"/>
    <col min="3" max="3" width="12.7109375" customWidth="1"/>
    <col min="4" max="4" width="15.140625" customWidth="1"/>
    <col min="5" max="5" width="10.140625" customWidth="1"/>
    <col min="6" max="6" width="17.85546875" customWidth="1"/>
    <col min="7" max="7" width="16.85546875" customWidth="1"/>
    <col min="8" max="8" width="23.140625" customWidth="1"/>
    <col min="9" max="9" width="22.5703125" customWidth="1"/>
    <col min="10" max="12" width="9.7109375" customWidth="1"/>
    <col min="13" max="16371" width="11.42578125" customWidth="1"/>
  </cols>
  <sheetData>
    <row r="1" spans="1:12" ht="13.5" customHeight="1">
      <c r="A1" s="488"/>
      <c r="B1" s="489"/>
      <c r="C1" s="489"/>
      <c r="D1" s="489"/>
      <c r="E1" s="489"/>
      <c r="F1" s="489"/>
      <c r="G1" s="489"/>
      <c r="H1" s="489"/>
      <c r="I1" s="489"/>
      <c r="J1" s="489"/>
      <c r="K1" s="489"/>
      <c r="L1" s="489"/>
    </row>
    <row r="2" spans="1:12" ht="18">
      <c r="A2" s="489"/>
      <c r="B2" s="1220" t="s">
        <v>302</v>
      </c>
      <c r="C2" s="1220"/>
      <c r="D2" s="1220"/>
      <c r="E2" s="1220"/>
      <c r="F2" s="1220"/>
      <c r="G2" s="1220"/>
      <c r="H2" s="1220"/>
      <c r="I2" s="1220"/>
      <c r="J2" s="489"/>
      <c r="K2" s="489"/>
      <c r="L2" s="489"/>
    </row>
    <row r="3" spans="1:12" ht="15">
      <c r="A3" s="489"/>
      <c r="B3" s="489"/>
      <c r="C3" s="489"/>
      <c r="D3" s="489"/>
      <c r="E3" s="489"/>
      <c r="F3" s="489"/>
      <c r="G3" s="489"/>
      <c r="H3" s="489"/>
      <c r="I3" s="489"/>
      <c r="J3" s="489"/>
      <c r="K3" s="489"/>
      <c r="L3" s="489"/>
    </row>
    <row r="4" spans="1:12" ht="27.75" customHeight="1">
      <c r="A4" s="489"/>
      <c r="B4" s="490"/>
      <c r="C4" s="490" t="s">
        <v>303</v>
      </c>
      <c r="D4" s="1221">
        <f>'INFO PROJET'!B5</f>
        <v>0</v>
      </c>
      <c r="E4" s="1221"/>
      <c r="F4" s="1221"/>
      <c r="G4" s="490" t="s">
        <v>293</v>
      </c>
      <c r="H4" s="491"/>
      <c r="I4" s="492"/>
      <c r="J4" s="488"/>
      <c r="K4" s="488"/>
      <c r="L4" s="488"/>
    </row>
    <row r="5" spans="1:12" ht="15.75">
      <c r="A5" s="489"/>
      <c r="B5" s="493"/>
      <c r="C5" s="490" t="s">
        <v>1710</v>
      </c>
      <c r="D5" s="1221">
        <f>'INFO PROJET'!B6</f>
        <v>0</v>
      </c>
      <c r="E5" s="1221"/>
      <c r="F5" s="1221"/>
      <c r="G5" s="489"/>
      <c r="H5" s="489"/>
      <c r="I5" s="489"/>
      <c r="J5" s="488"/>
      <c r="K5" s="488"/>
      <c r="L5" s="488"/>
    </row>
    <row r="6" spans="1:12" ht="18" customHeight="1">
      <c r="A6" s="489"/>
      <c r="B6" s="489"/>
      <c r="C6" s="490" t="s">
        <v>304</v>
      </c>
      <c r="D6" s="1222"/>
      <c r="E6" s="1222"/>
      <c r="F6" s="1222"/>
      <c r="G6" s="490" t="s">
        <v>305</v>
      </c>
      <c r="H6" s="969">
        <f>+'INFO PROJET'!B12</f>
        <v>0</v>
      </c>
      <c r="I6" s="492"/>
      <c r="J6" s="489"/>
      <c r="K6" s="489"/>
      <c r="L6" s="489"/>
    </row>
    <row r="7" spans="1:12" ht="15.75" customHeight="1">
      <c r="A7" s="489"/>
      <c r="B7" s="645"/>
      <c r="C7" s="490" t="s">
        <v>306</v>
      </c>
      <c r="D7" s="1223"/>
      <c r="E7" s="1223"/>
      <c r="F7" s="1223"/>
      <c r="G7" s="489"/>
      <c r="H7" s="489"/>
      <c r="I7" s="489"/>
      <c r="J7" s="489"/>
      <c r="K7" s="489"/>
      <c r="L7" s="489"/>
    </row>
    <row r="8" spans="1:12" ht="15.75" customHeight="1">
      <c r="A8" s="489"/>
      <c r="B8" s="489"/>
      <c r="C8" s="489"/>
      <c r="D8" s="489"/>
      <c r="E8" s="489"/>
      <c r="F8" s="489"/>
      <c r="G8" s="489"/>
      <c r="H8" s="489"/>
      <c r="I8" s="489"/>
      <c r="J8" s="489"/>
      <c r="K8" s="489"/>
      <c r="L8" s="489"/>
    </row>
    <row r="9" spans="1:12" ht="15.75" customHeight="1">
      <c r="A9" s="489"/>
      <c r="B9" s="489"/>
      <c r="C9" s="489"/>
      <c r="D9" s="489"/>
      <c r="E9" s="489"/>
      <c r="F9" s="489"/>
      <c r="G9" s="489"/>
      <c r="H9" s="489"/>
      <c r="I9" s="489"/>
      <c r="J9" s="489"/>
      <c r="K9" s="489"/>
      <c r="L9" s="489"/>
    </row>
    <row r="10" spans="1:12" ht="15">
      <c r="A10" s="489"/>
      <c r="B10" s="494"/>
      <c r="C10" s="495"/>
      <c r="D10" s="495"/>
      <c r="E10" s="495"/>
      <c r="F10" s="495"/>
      <c r="G10" s="495"/>
      <c r="H10" s="495"/>
      <c r="I10" s="496"/>
      <c r="J10" s="489"/>
      <c r="K10" s="489"/>
      <c r="L10" s="489"/>
    </row>
    <row r="11" spans="1:12" ht="15">
      <c r="A11" s="489"/>
      <c r="B11" s="497" t="s">
        <v>307</v>
      </c>
      <c r="C11" s="489"/>
      <c r="D11" s="489"/>
      <c r="E11" s="489"/>
      <c r="F11" s="489"/>
      <c r="G11" s="489">
        <f>D4</f>
        <v>0</v>
      </c>
      <c r="H11" s="489"/>
      <c r="I11" s="498">
        <f>'A4 Banque'!J8</f>
        <v>0</v>
      </c>
      <c r="J11" s="489"/>
      <c r="K11" s="489"/>
      <c r="L11" s="489"/>
    </row>
    <row r="12" spans="1:12" ht="13.5" customHeight="1">
      <c r="A12" s="489"/>
      <c r="B12" s="499"/>
      <c r="C12" s="500"/>
      <c r="D12" s="500"/>
      <c r="E12" s="500"/>
      <c r="F12" s="500"/>
      <c r="G12" s="500"/>
      <c r="H12" s="500"/>
      <c r="I12" s="501"/>
      <c r="J12" s="489"/>
      <c r="K12" s="489"/>
      <c r="L12" s="489"/>
    </row>
    <row r="13" spans="1:12" ht="15.75" customHeight="1">
      <c r="A13" s="489"/>
      <c r="B13" s="489"/>
      <c r="C13" s="489"/>
      <c r="D13" s="489"/>
      <c r="E13" s="489"/>
      <c r="F13" s="489"/>
      <c r="G13" s="489"/>
      <c r="H13" s="489"/>
      <c r="I13" s="489"/>
      <c r="J13" s="489"/>
      <c r="K13" s="489"/>
      <c r="L13" s="489"/>
    </row>
    <row r="14" spans="1:12" ht="15.75" customHeight="1">
      <c r="A14" s="489"/>
      <c r="B14" s="493" t="s">
        <v>308</v>
      </c>
      <c r="C14" s="489"/>
      <c r="D14" s="489"/>
      <c r="E14" s="489"/>
      <c r="F14" s="489"/>
      <c r="G14" s="489"/>
      <c r="H14" s="489"/>
      <c r="I14" s="489"/>
      <c r="J14" s="489"/>
      <c r="K14" s="489"/>
      <c r="L14" s="489"/>
    </row>
    <row r="15" spans="1:12" ht="15.75" customHeight="1">
      <c r="A15" s="489"/>
      <c r="B15" s="493" t="s">
        <v>309</v>
      </c>
      <c r="C15" s="489"/>
      <c r="D15" s="489"/>
      <c r="E15" s="489"/>
      <c r="F15" s="489"/>
      <c r="G15" s="489"/>
      <c r="H15" s="489"/>
      <c r="I15" s="489"/>
      <c r="J15" s="489"/>
      <c r="K15" s="489"/>
      <c r="L15" s="489"/>
    </row>
    <row r="16" spans="1:12" ht="15.75" customHeight="1">
      <c r="A16" s="489"/>
      <c r="B16" s="489"/>
      <c r="C16" s="489"/>
      <c r="D16" s="489"/>
      <c r="E16" s="489"/>
      <c r="F16" s="489"/>
      <c r="G16" s="489"/>
      <c r="H16" s="489"/>
      <c r="I16" s="489"/>
      <c r="J16" s="489"/>
      <c r="K16" s="489"/>
      <c r="L16" s="489"/>
    </row>
    <row r="17" spans="1:12" ht="15.75" customHeight="1">
      <c r="A17" s="489"/>
      <c r="B17" s="502" t="s">
        <v>310</v>
      </c>
      <c r="C17" s="503"/>
      <c r="D17" s="504" t="s">
        <v>311</v>
      </c>
      <c r="E17" s="505"/>
      <c r="F17" s="505"/>
      <c r="G17" s="505"/>
      <c r="H17" s="506" t="s">
        <v>312</v>
      </c>
      <c r="I17" s="496"/>
      <c r="J17" s="489"/>
      <c r="K17" s="489"/>
      <c r="L17" s="489"/>
    </row>
    <row r="18" spans="1:12" ht="15.75" customHeight="1">
      <c r="A18" s="489"/>
      <c r="B18" s="507" t="s">
        <v>310</v>
      </c>
      <c r="C18" s="508"/>
      <c r="D18" s="509" t="s">
        <v>311</v>
      </c>
      <c r="E18" s="510"/>
      <c r="F18" s="510"/>
      <c r="G18" s="510"/>
      <c r="H18" s="511" t="s">
        <v>312</v>
      </c>
      <c r="I18" s="512"/>
      <c r="J18" s="489"/>
      <c r="K18" s="489"/>
      <c r="L18" s="489"/>
    </row>
    <row r="19" spans="1:12" ht="15.75" customHeight="1">
      <c r="A19" s="489"/>
      <c r="B19" s="507" t="s">
        <v>310</v>
      </c>
      <c r="C19" s="508"/>
      <c r="D19" s="509" t="s">
        <v>311</v>
      </c>
      <c r="E19" s="510"/>
      <c r="F19" s="510"/>
      <c r="G19" s="510"/>
      <c r="H19" s="511" t="s">
        <v>312</v>
      </c>
      <c r="I19" s="512"/>
      <c r="J19" s="489"/>
      <c r="K19" s="489"/>
      <c r="L19" s="489"/>
    </row>
    <row r="20" spans="1:12" ht="15.75" customHeight="1">
      <c r="A20" s="489"/>
      <c r="B20" s="507" t="s">
        <v>310</v>
      </c>
      <c r="C20" s="508"/>
      <c r="D20" s="509" t="s">
        <v>311</v>
      </c>
      <c r="E20" s="510"/>
      <c r="F20" s="510"/>
      <c r="G20" s="510"/>
      <c r="H20" s="511" t="s">
        <v>312</v>
      </c>
      <c r="I20" s="512"/>
      <c r="J20" s="489"/>
      <c r="K20" s="489"/>
      <c r="L20" s="489"/>
    </row>
    <row r="21" spans="1:12" ht="15.75" customHeight="1">
      <c r="A21" s="489"/>
      <c r="B21" s="513" t="s">
        <v>310</v>
      </c>
      <c r="C21" s="514"/>
      <c r="D21" s="515" t="s">
        <v>311</v>
      </c>
      <c r="E21" s="516"/>
      <c r="F21" s="516"/>
      <c r="G21" s="516"/>
      <c r="H21" s="511" t="s">
        <v>312</v>
      </c>
      <c r="I21" s="501"/>
      <c r="J21" s="489"/>
      <c r="K21" s="489"/>
      <c r="L21" s="489"/>
    </row>
    <row r="22" spans="1:12" ht="15.75" customHeight="1">
      <c r="A22" s="489"/>
      <c r="B22" s="489"/>
      <c r="C22" s="489"/>
      <c r="D22" s="489"/>
      <c r="E22" s="489"/>
      <c r="F22" s="489"/>
      <c r="G22" s="489"/>
      <c r="H22" s="517" t="s">
        <v>313</v>
      </c>
      <c r="I22" s="518">
        <f>SUM(I17:I21)</f>
        <v>0</v>
      </c>
      <c r="J22" s="489"/>
      <c r="K22" s="489"/>
      <c r="L22" s="489"/>
    </row>
    <row r="23" spans="1:12" ht="15.75" customHeight="1">
      <c r="A23" s="489"/>
      <c r="B23" s="489"/>
      <c r="C23" s="489"/>
      <c r="D23" s="489"/>
      <c r="E23" s="489"/>
      <c r="F23" s="489"/>
      <c r="G23" s="489"/>
      <c r="H23" s="489"/>
      <c r="I23" s="489"/>
      <c r="J23" s="489"/>
      <c r="K23" s="489"/>
      <c r="L23" s="489"/>
    </row>
    <row r="24" spans="1:12" ht="15.75" customHeight="1">
      <c r="A24" s="489"/>
      <c r="B24" s="493" t="s">
        <v>314</v>
      </c>
      <c r="C24" s="489"/>
      <c r="D24" s="489"/>
      <c r="E24" s="489"/>
      <c r="F24" s="489"/>
      <c r="G24" s="489"/>
      <c r="H24" s="489"/>
      <c r="I24" s="489"/>
      <c r="J24" s="489"/>
      <c r="K24" s="489"/>
      <c r="L24" s="489"/>
    </row>
    <row r="25" spans="1:12" ht="15.75" customHeight="1">
      <c r="A25" s="489"/>
      <c r="B25" s="489"/>
      <c r="C25" s="489"/>
      <c r="D25" s="489"/>
      <c r="E25" s="489"/>
      <c r="F25" s="489"/>
      <c r="G25" s="489"/>
      <c r="H25" s="489"/>
      <c r="I25" s="489"/>
      <c r="J25" s="489"/>
      <c r="K25" s="489"/>
      <c r="L25" s="489"/>
    </row>
    <row r="26" spans="1:12" ht="15.75" customHeight="1">
      <c r="A26" s="489"/>
      <c r="B26" s="502" t="s">
        <v>310</v>
      </c>
      <c r="C26" s="519"/>
      <c r="D26" s="504" t="s">
        <v>311</v>
      </c>
      <c r="E26" s="505"/>
      <c r="F26" s="505"/>
      <c r="G26" s="505"/>
      <c r="H26" s="506" t="s">
        <v>315</v>
      </c>
      <c r="I26" s="496"/>
      <c r="J26" s="489"/>
      <c r="K26" s="489"/>
      <c r="L26" s="489"/>
    </row>
    <row r="27" spans="1:12" ht="15.75" customHeight="1">
      <c r="A27" s="493"/>
      <c r="B27" s="507" t="s">
        <v>310</v>
      </c>
      <c r="C27" s="508"/>
      <c r="D27" s="509" t="s">
        <v>311</v>
      </c>
      <c r="E27" s="510"/>
      <c r="F27" s="510"/>
      <c r="G27" s="510"/>
      <c r="H27" s="511" t="s">
        <v>315</v>
      </c>
      <c r="I27" s="512"/>
      <c r="J27" s="489"/>
      <c r="K27" s="489"/>
      <c r="L27" s="489"/>
    </row>
    <row r="28" spans="1:12" ht="15.75" customHeight="1">
      <c r="A28" s="489"/>
      <c r="B28" s="507" t="s">
        <v>310</v>
      </c>
      <c r="C28" s="508"/>
      <c r="D28" s="509" t="s">
        <v>311</v>
      </c>
      <c r="E28" s="510"/>
      <c r="F28" s="510"/>
      <c r="G28" s="510"/>
      <c r="H28" s="511" t="s">
        <v>315</v>
      </c>
      <c r="I28" s="512"/>
      <c r="J28" s="489"/>
      <c r="K28" s="489"/>
      <c r="L28" s="489"/>
    </row>
    <row r="29" spans="1:12" ht="13.5" customHeight="1">
      <c r="A29" s="489"/>
      <c r="B29" s="513" t="s">
        <v>310</v>
      </c>
      <c r="C29" s="514"/>
      <c r="D29" s="515" t="s">
        <v>311</v>
      </c>
      <c r="E29" s="516"/>
      <c r="F29" s="516"/>
      <c r="G29" s="516"/>
      <c r="H29" s="520" t="s">
        <v>315</v>
      </c>
      <c r="I29" s="501"/>
      <c r="J29" s="489"/>
      <c r="K29" s="489"/>
      <c r="L29" s="489"/>
    </row>
    <row r="30" spans="1:12" ht="13.5" customHeight="1">
      <c r="A30" s="489"/>
      <c r="B30" s="489"/>
      <c r="C30" s="489"/>
      <c r="D30" s="489"/>
      <c r="E30" s="489"/>
      <c r="F30" s="489"/>
      <c r="G30" s="489"/>
      <c r="H30" s="517" t="s">
        <v>313</v>
      </c>
      <c r="I30" s="518">
        <f>SUM(I26:I29)</f>
        <v>0</v>
      </c>
      <c r="J30" s="489"/>
      <c r="K30" s="489"/>
      <c r="L30" s="489"/>
    </row>
    <row r="31" spans="1:12" ht="15.75" customHeight="1">
      <c r="A31" s="489"/>
      <c r="B31" s="489"/>
      <c r="C31" s="489"/>
      <c r="D31" s="489"/>
      <c r="E31" s="489"/>
      <c r="F31" s="489"/>
      <c r="G31" s="489"/>
      <c r="H31" s="489"/>
      <c r="I31" s="489"/>
      <c r="J31" s="489"/>
      <c r="K31" s="489"/>
      <c r="L31" s="489"/>
    </row>
    <row r="32" spans="1:12" ht="15.75" customHeight="1">
      <c r="A32" s="489"/>
      <c r="B32" s="493" t="s">
        <v>316</v>
      </c>
      <c r="C32" s="489"/>
      <c r="D32" s="489"/>
      <c r="E32" s="489"/>
      <c r="F32" s="489"/>
      <c r="G32" s="489"/>
      <c r="H32" s="489"/>
      <c r="I32" s="489"/>
      <c r="J32" s="489"/>
      <c r="K32" s="489"/>
      <c r="L32" s="489"/>
    </row>
    <row r="33" spans="1:12" ht="15.75" customHeight="1">
      <c r="A33" s="489"/>
      <c r="B33" s="489"/>
      <c r="C33" s="489"/>
      <c r="D33" s="489"/>
      <c r="E33" s="489"/>
      <c r="F33" s="489"/>
      <c r="G33" s="489"/>
      <c r="H33" s="489"/>
      <c r="I33" s="489"/>
      <c r="J33" s="489"/>
      <c r="K33" s="489"/>
      <c r="L33" s="489"/>
    </row>
    <row r="34" spans="1:12" ht="15.75" customHeight="1">
      <c r="A34" s="489"/>
      <c r="B34" s="502" t="s">
        <v>310</v>
      </c>
      <c r="C34" s="519"/>
      <c r="D34" s="504" t="s">
        <v>311</v>
      </c>
      <c r="E34" s="505"/>
      <c r="F34" s="505"/>
      <c r="G34" s="505"/>
      <c r="H34" s="506" t="s">
        <v>312</v>
      </c>
      <c r="I34" s="496"/>
      <c r="J34" s="489"/>
      <c r="K34" s="489"/>
      <c r="L34" s="489"/>
    </row>
    <row r="35" spans="1:12" ht="15.75" customHeight="1">
      <c r="A35" s="489"/>
      <c r="B35" s="507" t="s">
        <v>310</v>
      </c>
      <c r="C35" s="508"/>
      <c r="D35" s="509" t="s">
        <v>311</v>
      </c>
      <c r="E35" s="510"/>
      <c r="F35" s="510"/>
      <c r="G35" s="510"/>
      <c r="H35" s="511" t="s">
        <v>312</v>
      </c>
      <c r="I35" s="512"/>
      <c r="J35" s="489"/>
      <c r="K35" s="489"/>
      <c r="L35" s="489"/>
    </row>
    <row r="36" spans="1:12" ht="15.75" customHeight="1">
      <c r="A36" s="489"/>
      <c r="B36" s="507" t="s">
        <v>310</v>
      </c>
      <c r="C36" s="508"/>
      <c r="D36" s="509" t="s">
        <v>311</v>
      </c>
      <c r="E36" s="510"/>
      <c r="F36" s="510"/>
      <c r="G36" s="510"/>
      <c r="H36" s="511" t="s">
        <v>312</v>
      </c>
      <c r="I36" s="512"/>
      <c r="J36" s="489"/>
      <c r="K36" s="489"/>
      <c r="L36" s="489"/>
    </row>
    <row r="37" spans="1:12" ht="15.75" customHeight="1">
      <c r="A37" s="489"/>
      <c r="B37" s="513" t="s">
        <v>310</v>
      </c>
      <c r="C37" s="514"/>
      <c r="D37" s="515" t="s">
        <v>311</v>
      </c>
      <c r="E37" s="516"/>
      <c r="F37" s="516"/>
      <c r="G37" s="516"/>
      <c r="H37" s="511" t="s">
        <v>312</v>
      </c>
      <c r="I37" s="501"/>
      <c r="J37" s="489"/>
      <c r="K37" s="489"/>
      <c r="L37" s="489"/>
    </row>
    <row r="38" spans="1:12" ht="15.75" customHeight="1">
      <c r="A38" s="489"/>
      <c r="B38" s="489"/>
      <c r="C38" s="489"/>
      <c r="D38" s="489"/>
      <c r="E38" s="489"/>
      <c r="F38" s="489"/>
      <c r="G38" s="489"/>
      <c r="H38" s="517" t="s">
        <v>313</v>
      </c>
      <c r="I38" s="518">
        <f>SUM(I34:I37)</f>
        <v>0</v>
      </c>
      <c r="J38" s="489"/>
      <c r="K38" s="489"/>
      <c r="L38" s="489"/>
    </row>
    <row r="39" spans="1:12" ht="15.75" customHeight="1">
      <c r="A39" s="489"/>
      <c r="B39" s="489"/>
      <c r="C39" s="489"/>
      <c r="D39" s="489"/>
      <c r="E39" s="489"/>
      <c r="F39" s="489"/>
      <c r="G39" s="489"/>
      <c r="H39" s="489"/>
      <c r="I39" s="489"/>
      <c r="J39" s="489"/>
      <c r="K39" s="489"/>
      <c r="L39" s="489"/>
    </row>
    <row r="40" spans="1:12" ht="15.75" customHeight="1">
      <c r="A40" s="489"/>
      <c r="B40" s="493" t="s">
        <v>317</v>
      </c>
      <c r="C40" s="489"/>
      <c r="D40" s="489"/>
      <c r="E40" s="489"/>
      <c r="F40" s="489"/>
      <c r="G40" s="489"/>
      <c r="H40" s="489"/>
      <c r="I40" s="489"/>
      <c r="J40" s="489"/>
      <c r="K40" s="489"/>
      <c r="L40" s="489"/>
    </row>
    <row r="41" spans="1:12" ht="15.75" customHeight="1">
      <c r="A41" s="489"/>
      <c r="B41" s="489"/>
      <c r="C41" s="489"/>
      <c r="D41" s="489"/>
      <c r="E41" s="489"/>
      <c r="F41" s="489"/>
      <c r="G41" s="489"/>
      <c r="H41" s="489"/>
      <c r="I41" s="489"/>
      <c r="J41" s="489"/>
      <c r="K41" s="489"/>
      <c r="L41" s="489"/>
    </row>
    <row r="42" spans="1:12" ht="15.75" customHeight="1">
      <c r="A42" s="489"/>
      <c r="B42" s="502" t="s">
        <v>310</v>
      </c>
      <c r="C42" s="519"/>
      <c r="D42" s="504" t="s">
        <v>318</v>
      </c>
      <c r="E42" s="505"/>
      <c r="F42" s="505"/>
      <c r="G42" s="505"/>
      <c r="H42" s="506" t="s">
        <v>315</v>
      </c>
      <c r="I42" s="496"/>
      <c r="J42" s="489"/>
      <c r="K42" s="489"/>
      <c r="L42" s="489"/>
    </row>
    <row r="43" spans="1:12" ht="15.75" customHeight="1">
      <c r="A43" s="521"/>
      <c r="B43" s="507" t="s">
        <v>310</v>
      </c>
      <c r="C43" s="508"/>
      <c r="D43" s="509" t="s">
        <v>318</v>
      </c>
      <c r="E43" s="510"/>
      <c r="F43" s="510"/>
      <c r="G43" s="510"/>
      <c r="H43" s="511" t="s">
        <v>315</v>
      </c>
      <c r="I43" s="512"/>
      <c r="J43" s="489"/>
      <c r="K43" s="489"/>
      <c r="L43" s="489"/>
    </row>
    <row r="44" spans="1:12" ht="15.75" customHeight="1">
      <c r="A44" s="489"/>
      <c r="B44" s="513" t="s">
        <v>310</v>
      </c>
      <c r="C44" s="514"/>
      <c r="D44" s="515" t="s">
        <v>318</v>
      </c>
      <c r="E44" s="516"/>
      <c r="F44" s="516"/>
      <c r="G44" s="516"/>
      <c r="H44" s="520" t="s">
        <v>315</v>
      </c>
      <c r="I44" s="501"/>
      <c r="J44" s="489"/>
      <c r="K44" s="489"/>
      <c r="L44" s="489"/>
    </row>
    <row r="45" spans="1:12" ht="15.75" customHeight="1">
      <c r="A45" s="489"/>
      <c r="B45" s="489"/>
      <c r="C45" s="489"/>
      <c r="D45" s="489"/>
      <c r="E45" s="489"/>
      <c r="F45" s="489"/>
      <c r="G45" s="489"/>
      <c r="H45" s="522" t="s">
        <v>313</v>
      </c>
      <c r="I45" s="523">
        <f>SUM(I42:I44)</f>
        <v>0</v>
      </c>
      <c r="J45" s="489"/>
      <c r="K45" s="489"/>
      <c r="L45" s="489"/>
    </row>
    <row r="46" spans="1:12" ht="5.25" customHeight="1">
      <c r="A46" s="489"/>
      <c r="B46" s="489"/>
      <c r="C46" s="489"/>
      <c r="D46" s="489"/>
      <c r="E46" s="489"/>
      <c r="F46" s="489"/>
      <c r="G46" s="489"/>
      <c r="H46" s="489"/>
      <c r="I46" s="489"/>
      <c r="J46" s="489"/>
      <c r="K46" s="489"/>
      <c r="L46" s="489"/>
    </row>
    <row r="47" spans="1:12" ht="21.75" customHeight="1">
      <c r="A47" s="489"/>
      <c r="B47" s="493"/>
      <c r="C47" s="489"/>
      <c r="D47" s="489"/>
      <c r="E47" s="489"/>
      <c r="F47" s="489"/>
      <c r="G47" s="489"/>
      <c r="H47" s="490" t="s">
        <v>319</v>
      </c>
      <c r="I47" s="518">
        <f>I11+I22-I30-I38+I45</f>
        <v>0</v>
      </c>
      <c r="J47" s="521"/>
      <c r="K47" s="521"/>
      <c r="L47" s="521"/>
    </row>
    <row r="48" spans="1:12" ht="9.75" customHeight="1">
      <c r="A48" s="489"/>
      <c r="B48" s="489"/>
      <c r="C48" s="489"/>
      <c r="D48" s="489"/>
      <c r="E48" s="489"/>
      <c r="F48" s="489"/>
      <c r="G48" s="489"/>
      <c r="H48" s="489"/>
      <c r="I48" s="489"/>
      <c r="J48" s="489"/>
      <c r="K48" s="489"/>
      <c r="L48" s="489"/>
    </row>
    <row r="49" spans="1:12" ht="21.75" customHeight="1">
      <c r="A49" s="489"/>
      <c r="B49" s="489"/>
      <c r="C49" s="489"/>
      <c r="D49" s="489"/>
      <c r="E49" s="489"/>
      <c r="F49" s="489"/>
      <c r="G49" s="489"/>
      <c r="H49" s="490" t="s">
        <v>320</v>
      </c>
      <c r="I49" s="524"/>
      <c r="J49" s="489"/>
      <c r="K49" s="489"/>
      <c r="L49" s="489"/>
    </row>
    <row r="50" spans="1:12" ht="15">
      <c r="A50" s="489"/>
      <c r="B50" s="489"/>
      <c r="C50" s="489"/>
      <c r="D50" s="489"/>
      <c r="E50" s="489"/>
      <c r="F50" s="489"/>
      <c r="G50" s="489"/>
      <c r="H50" s="489"/>
      <c r="I50" s="489"/>
      <c r="J50" s="489"/>
      <c r="K50" s="489"/>
      <c r="L50" s="489"/>
    </row>
    <row r="51" spans="1:12" ht="23.25" customHeight="1">
      <c r="A51" s="489"/>
      <c r="B51" s="489"/>
      <c r="C51" s="489"/>
      <c r="D51" s="489"/>
      <c r="E51" s="489"/>
      <c r="F51" s="489"/>
      <c r="G51" s="489"/>
      <c r="H51" s="490" t="s">
        <v>321</v>
      </c>
      <c r="I51" s="518">
        <f>I47-I49</f>
        <v>0</v>
      </c>
      <c r="J51" s="489"/>
      <c r="K51" s="489"/>
      <c r="L51" s="489"/>
    </row>
    <row r="52" spans="1:12" ht="15" customHeight="1">
      <c r="A52" s="489"/>
      <c r="B52" s="489"/>
      <c r="C52" s="489"/>
      <c r="D52" s="489"/>
      <c r="E52" s="489"/>
      <c r="F52" s="489"/>
      <c r="G52" s="489"/>
      <c r="H52" s="489"/>
      <c r="I52" s="489"/>
      <c r="J52" s="489"/>
      <c r="K52" s="489"/>
      <c r="L52" s="489"/>
    </row>
    <row r="53" spans="1:12" ht="19.5" customHeight="1">
      <c r="A53" s="489"/>
      <c r="B53" s="490" t="s">
        <v>297</v>
      </c>
      <c r="C53" s="489"/>
      <c r="D53" s="500"/>
      <c r="E53" s="500"/>
      <c r="F53" s="489"/>
      <c r="G53" s="525" t="s">
        <v>1725</v>
      </c>
      <c r="H53" s="489"/>
      <c r="I53" s="489"/>
      <c r="J53" s="489"/>
      <c r="K53" s="489"/>
      <c r="L53" s="489"/>
    </row>
    <row r="54" spans="1:12" ht="19.5" customHeight="1">
      <c r="A54" s="489"/>
      <c r="B54" s="492" t="s">
        <v>298</v>
      </c>
      <c r="C54" s="489"/>
      <c r="D54" s="489"/>
      <c r="E54" s="489"/>
      <c r="F54" s="489"/>
      <c r="G54" s="489"/>
      <c r="H54" s="489"/>
      <c r="I54" s="489"/>
      <c r="J54" s="489"/>
      <c r="K54" s="489"/>
      <c r="L54" s="489"/>
    </row>
    <row r="55" spans="1:12" ht="19.5" customHeight="1">
      <c r="A55" s="489"/>
      <c r="B55" s="526"/>
      <c r="C55" s="489"/>
      <c r="D55" s="489"/>
      <c r="E55" s="489"/>
      <c r="F55" s="427"/>
      <c r="G55" s="427"/>
      <c r="H55" s="427"/>
      <c r="I55" s="427"/>
      <c r="J55" s="489"/>
      <c r="K55" s="489"/>
      <c r="L55" s="489"/>
    </row>
    <row r="56" spans="1:12" ht="15">
      <c r="A56" s="489"/>
      <c r="B56" s="526"/>
      <c r="C56" s="489"/>
      <c r="D56" s="489"/>
      <c r="E56" s="489"/>
      <c r="F56" s="427"/>
      <c r="G56" s="427"/>
      <c r="H56" s="427"/>
      <c r="I56" s="427"/>
      <c r="J56" s="489"/>
      <c r="K56" s="489"/>
      <c r="L56" s="489"/>
    </row>
    <row r="57" spans="1:12" ht="18.75" customHeight="1">
      <c r="A57" s="489"/>
      <c r="B57" s="492" t="s">
        <v>297</v>
      </c>
      <c r="C57" s="489"/>
      <c r="D57" s="500"/>
      <c r="E57" s="500"/>
      <c r="F57" s="427"/>
      <c r="G57" s="493" t="s">
        <v>248</v>
      </c>
      <c r="H57" s="489" t="s">
        <v>322</v>
      </c>
      <c r="I57" s="489"/>
      <c r="J57" s="489"/>
      <c r="K57" s="489"/>
      <c r="L57" s="489"/>
    </row>
    <row r="58" spans="1:12" ht="18.75" customHeight="1">
      <c r="A58" s="489"/>
      <c r="B58" s="492" t="s">
        <v>298</v>
      </c>
      <c r="C58" s="489"/>
      <c r="D58" s="489"/>
      <c r="E58" s="489"/>
      <c r="F58" s="427"/>
      <c r="G58" s="427"/>
      <c r="H58" s="427"/>
      <c r="I58" s="427"/>
      <c r="J58" s="489"/>
      <c r="K58" s="489"/>
      <c r="L58" s="489"/>
    </row>
    <row r="59" spans="1:12" ht="15">
      <c r="A59" s="489"/>
      <c r="B59" s="427"/>
      <c r="C59" s="427"/>
      <c r="D59" s="427"/>
      <c r="E59" s="427"/>
      <c r="F59" s="427"/>
      <c r="G59" s="427"/>
      <c r="H59" s="427"/>
      <c r="I59" s="427"/>
      <c r="J59" s="489"/>
      <c r="K59" s="489"/>
      <c r="L59" s="489"/>
    </row>
    <row r="60" spans="1:12" ht="15">
      <c r="A60" s="489"/>
      <c r="B60" s="489"/>
      <c r="C60" s="489"/>
      <c r="D60" s="489"/>
      <c r="E60" s="489"/>
      <c r="F60" s="489"/>
      <c r="G60" s="489"/>
      <c r="H60" s="489"/>
      <c r="I60" s="489"/>
      <c r="J60" s="489"/>
      <c r="K60" s="489"/>
      <c r="L60" s="489"/>
    </row>
    <row r="61" spans="1:12" ht="15">
      <c r="A61" s="489"/>
      <c r="B61" s="489"/>
      <c r="C61" s="489"/>
      <c r="D61" s="489"/>
      <c r="E61" s="489"/>
      <c r="F61" s="489"/>
      <c r="G61" s="489"/>
      <c r="H61" s="489"/>
      <c r="I61" s="489"/>
      <c r="J61" s="489"/>
      <c r="K61" s="489"/>
      <c r="L61" s="489"/>
    </row>
    <row r="62" spans="1:12" ht="15">
      <c r="A62" s="489"/>
      <c r="B62" s="489"/>
      <c r="C62" s="489"/>
      <c r="D62" s="489"/>
      <c r="E62" s="489"/>
      <c r="F62" s="489"/>
      <c r="G62" s="489"/>
      <c r="H62" s="489"/>
      <c r="I62" s="489"/>
      <c r="J62" s="489"/>
      <c r="K62" s="489"/>
      <c r="L62" s="489"/>
    </row>
    <row r="63" spans="1:12" ht="18">
      <c r="A63" s="527"/>
      <c r="B63" s="527"/>
      <c r="C63" s="527"/>
      <c r="D63" s="489"/>
      <c r="E63" s="489"/>
      <c r="F63" s="489"/>
      <c r="G63" s="489"/>
      <c r="H63" s="489"/>
      <c r="I63" s="489"/>
      <c r="J63" s="489"/>
      <c r="K63" s="489"/>
      <c r="L63" s="489"/>
    </row>
    <row r="64" spans="1:12" ht="15">
      <c r="A64" s="492"/>
      <c r="B64" s="489"/>
      <c r="C64" s="489"/>
      <c r="D64" s="489"/>
      <c r="E64" s="489"/>
      <c r="F64" s="489"/>
      <c r="G64" s="489"/>
      <c r="H64" s="489"/>
      <c r="I64" s="489"/>
      <c r="J64" s="489"/>
      <c r="K64" s="489"/>
      <c r="L64" s="489"/>
    </row>
    <row r="65" spans="1:12" ht="16.5" customHeight="1">
      <c r="A65" s="489"/>
      <c r="B65" s="489"/>
      <c r="C65" s="489"/>
      <c r="D65" s="489"/>
      <c r="E65" s="489"/>
      <c r="F65" s="489"/>
      <c r="G65" s="489"/>
      <c r="H65" s="489"/>
      <c r="I65" s="489"/>
      <c r="J65" s="489"/>
      <c r="K65" s="489"/>
      <c r="L65" s="489"/>
    </row>
    <row r="66" spans="1:12" ht="15">
      <c r="A66" s="492"/>
      <c r="B66" s="489"/>
      <c r="C66" s="489"/>
      <c r="D66" s="489"/>
      <c r="E66" s="489"/>
      <c r="F66" s="489"/>
      <c r="G66" s="489"/>
      <c r="H66" s="489"/>
      <c r="I66" s="489"/>
      <c r="J66" s="489"/>
      <c r="K66" s="489"/>
      <c r="L66" s="489"/>
    </row>
    <row r="67" spans="1:12" ht="15">
      <c r="A67" s="489"/>
      <c r="B67" s="489"/>
      <c r="C67" s="489"/>
      <c r="D67" s="489"/>
      <c r="E67" s="489"/>
      <c r="F67" s="489"/>
      <c r="G67" s="489"/>
      <c r="H67" s="489"/>
      <c r="I67" s="489"/>
      <c r="J67" s="489"/>
      <c r="K67" s="489"/>
      <c r="L67" s="489"/>
    </row>
    <row r="68" spans="1:12" ht="15">
      <c r="A68" s="489"/>
      <c r="B68" s="489"/>
      <c r="C68" s="489"/>
      <c r="D68" s="489"/>
      <c r="E68" s="489"/>
      <c r="F68" s="489"/>
      <c r="G68" s="489"/>
      <c r="H68" s="489"/>
      <c r="I68" s="489"/>
      <c r="J68" s="489"/>
      <c r="K68" s="489"/>
      <c r="L68" s="489"/>
    </row>
    <row r="69" spans="1:12" ht="15">
      <c r="A69" s="489"/>
      <c r="B69" s="489"/>
      <c r="C69" s="489"/>
      <c r="D69" s="489"/>
      <c r="E69" s="489"/>
      <c r="F69" s="489"/>
      <c r="G69" s="489"/>
      <c r="H69" s="489"/>
      <c r="I69" s="489"/>
      <c r="J69" s="489"/>
      <c r="K69" s="489"/>
      <c r="L69" s="489"/>
    </row>
    <row r="70" spans="1:12" ht="15">
      <c r="A70" s="528"/>
      <c r="B70" s="489"/>
      <c r="C70" s="489"/>
      <c r="D70" s="489"/>
      <c r="E70" s="489"/>
      <c r="F70" s="489"/>
      <c r="G70" s="489"/>
      <c r="H70" s="489"/>
      <c r="I70" s="489"/>
      <c r="J70" s="489"/>
      <c r="K70" s="489"/>
      <c r="L70" s="489"/>
    </row>
    <row r="71" spans="1:12" ht="15">
      <c r="A71" s="489"/>
      <c r="B71" s="489"/>
      <c r="C71" s="529"/>
      <c r="D71" s="489"/>
      <c r="E71" s="489"/>
      <c r="F71" s="489"/>
      <c r="G71" s="489"/>
      <c r="H71" s="489"/>
      <c r="I71" s="489"/>
      <c r="J71" s="489"/>
      <c r="K71" s="489"/>
      <c r="L71" s="489"/>
    </row>
    <row r="72" spans="1:12" ht="15">
      <c r="A72" s="489"/>
      <c r="B72" s="489"/>
      <c r="C72" s="530"/>
      <c r="D72" s="489"/>
      <c r="E72" s="489"/>
      <c r="F72" s="489"/>
      <c r="G72" s="489"/>
      <c r="H72" s="489"/>
      <c r="I72" s="489"/>
      <c r="J72" s="489"/>
      <c r="K72" s="489"/>
      <c r="L72" s="489"/>
    </row>
    <row r="73" spans="1:12" ht="15">
      <c r="A73" s="489"/>
      <c r="B73" s="489"/>
      <c r="C73" s="530"/>
      <c r="D73" s="489"/>
      <c r="E73" s="489"/>
      <c r="F73" s="489"/>
      <c r="G73" s="489"/>
      <c r="H73" s="489"/>
      <c r="I73" s="489"/>
      <c r="J73" s="489"/>
      <c r="K73" s="489"/>
      <c r="L73" s="489"/>
    </row>
    <row r="74" spans="1:12" ht="15">
      <c r="A74" s="489"/>
      <c r="B74" s="489"/>
      <c r="C74" s="530"/>
      <c r="D74" s="489"/>
      <c r="E74" s="489"/>
      <c r="F74" s="489"/>
      <c r="G74" s="489"/>
      <c r="H74" s="489"/>
      <c r="I74" s="489"/>
      <c r="J74" s="489"/>
      <c r="K74" s="489"/>
      <c r="L74" s="489"/>
    </row>
    <row r="75" spans="1:12" ht="15">
      <c r="A75" s="489"/>
      <c r="B75" s="489"/>
      <c r="C75" s="530"/>
      <c r="D75" s="489"/>
      <c r="E75" s="489"/>
      <c r="F75" s="489"/>
      <c r="G75" s="489"/>
      <c r="H75" s="489"/>
      <c r="I75" s="489"/>
      <c r="J75" s="489"/>
      <c r="K75" s="489"/>
      <c r="L75" s="489"/>
    </row>
    <row r="76" spans="1:12" ht="15">
      <c r="A76" s="489"/>
      <c r="B76" s="489"/>
      <c r="C76" s="530"/>
      <c r="D76" s="489"/>
      <c r="E76" s="489"/>
      <c r="F76" s="489"/>
      <c r="G76" s="489"/>
      <c r="H76" s="489"/>
      <c r="I76" s="489"/>
      <c r="J76" s="489"/>
      <c r="K76" s="489"/>
      <c r="L76" s="489"/>
    </row>
    <row r="77" spans="1:12" ht="15">
      <c r="A77" s="489"/>
      <c r="B77" s="489"/>
      <c r="C77" s="530"/>
      <c r="D77" s="489"/>
      <c r="E77" s="489"/>
      <c r="F77" s="489"/>
      <c r="G77" s="489"/>
      <c r="H77" s="489"/>
      <c r="I77" s="489"/>
      <c r="J77" s="489"/>
      <c r="K77" s="489"/>
      <c r="L77" s="489"/>
    </row>
    <row r="78" spans="1:12" ht="15">
      <c r="A78" s="489"/>
      <c r="B78" s="489"/>
      <c r="C78" s="531" t="s">
        <v>323</v>
      </c>
      <c r="D78" s="489"/>
      <c r="E78" s="489"/>
      <c r="F78" s="489"/>
      <c r="G78" s="489"/>
      <c r="H78" s="489"/>
      <c r="I78" s="489"/>
      <c r="J78" s="489"/>
      <c r="K78" s="489"/>
      <c r="L78" s="489"/>
    </row>
    <row r="79" spans="1:12" ht="15">
      <c r="A79" s="489"/>
      <c r="B79" s="489"/>
      <c r="C79" s="532"/>
      <c r="D79" s="489"/>
      <c r="E79" s="489"/>
      <c r="F79" s="489"/>
      <c r="G79" s="489"/>
      <c r="H79" s="489"/>
      <c r="I79" s="489"/>
      <c r="J79" s="489"/>
      <c r="K79" s="489"/>
      <c r="L79" s="489"/>
    </row>
    <row r="80" spans="1:12" ht="15">
      <c r="A80" s="489"/>
      <c r="B80" s="489"/>
      <c r="C80" s="530"/>
      <c r="D80" s="489"/>
      <c r="E80" s="489"/>
      <c r="F80" s="489"/>
      <c r="G80" s="489"/>
      <c r="H80" s="489"/>
      <c r="I80" s="489"/>
      <c r="J80" s="489"/>
      <c r="K80" s="489"/>
      <c r="L80" s="489"/>
    </row>
    <row r="81" spans="1:12" ht="15">
      <c r="A81" s="489"/>
      <c r="B81" s="489"/>
      <c r="C81" s="530"/>
      <c r="D81" s="489"/>
      <c r="E81" s="489"/>
      <c r="F81" s="489"/>
      <c r="G81" s="489"/>
      <c r="H81" s="489"/>
      <c r="I81" s="489"/>
      <c r="J81" s="489"/>
      <c r="K81" s="489"/>
      <c r="L81" s="489"/>
    </row>
    <row r="82" spans="1:12" ht="15">
      <c r="A82" s="489"/>
      <c r="B82" s="489"/>
      <c r="C82" s="530"/>
      <c r="D82" s="489"/>
      <c r="E82" s="489"/>
      <c r="F82" s="489"/>
      <c r="G82" s="489"/>
      <c r="H82" s="489"/>
      <c r="I82" s="489"/>
      <c r="J82" s="489"/>
      <c r="K82" s="489"/>
      <c r="L82" s="489"/>
    </row>
    <row r="83" spans="1:12" ht="15">
      <c r="A83" s="489"/>
      <c r="B83" s="489"/>
      <c r="C83" s="530"/>
      <c r="D83" s="489"/>
      <c r="E83" s="489"/>
      <c r="F83" s="489"/>
      <c r="G83" s="489"/>
      <c r="H83" s="489"/>
      <c r="I83" s="489"/>
      <c r="J83" s="489"/>
      <c r="K83" s="489"/>
      <c r="L83" s="489"/>
    </row>
    <row r="84" spans="1:12" ht="15">
      <c r="A84" s="489"/>
      <c r="B84" s="489"/>
      <c r="C84" s="530"/>
      <c r="D84" s="489"/>
      <c r="E84" s="489"/>
      <c r="F84" s="489"/>
      <c r="G84" s="489"/>
      <c r="H84" s="489"/>
      <c r="I84" s="489"/>
      <c r="J84" s="489"/>
      <c r="K84" s="489"/>
      <c r="L84" s="489"/>
    </row>
    <row r="85" spans="1:12" ht="15">
      <c r="A85" s="489"/>
      <c r="B85" s="489"/>
      <c r="C85" s="531" t="s">
        <v>323</v>
      </c>
      <c r="D85" s="489"/>
      <c r="E85" s="489"/>
      <c r="F85" s="489"/>
      <c r="G85" s="489"/>
      <c r="H85" s="489"/>
      <c r="I85" s="489"/>
      <c r="J85" s="489"/>
      <c r="K85" s="489"/>
      <c r="L85" s="489"/>
    </row>
  </sheetData>
  <mergeCells count="5">
    <mergeCell ref="B2:I2"/>
    <mergeCell ref="D4:F4"/>
    <mergeCell ref="D5:F5"/>
    <mergeCell ref="D6:F6"/>
    <mergeCell ref="D7:F7"/>
  </mergeCells>
  <conditionalFormatting sqref="I51">
    <cfRule type="expression" dxfId="0" priority="1" stopIfTrue="1">
      <formula>$I$51&lt;&gt;0</formula>
    </cfRule>
  </conditionalFormatting>
  <pageMargins left="0.70826771653543308" right="0.70826771653543308" top="1.1417322834645671" bottom="1.1417322834645671" header="0.74803149606299213" footer="0.74803149606299213"/>
  <pageSetup paperSize="9" scale="70" fitToWidth="0" fitToHeight="0" orientation="portrait" r:id="rId1"/>
  <headerFooter alignWithMargins="0"/>
  <rowBreaks count="2" manualBreakCount="2">
    <brk id="59" man="1"/>
    <brk id="126"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5B501-F6E7-41CD-95B4-58C7CB4CFC90}">
  <sheetPr>
    <tabColor rgb="FFCC99FF"/>
  </sheetPr>
  <dimension ref="A1:AO339"/>
  <sheetViews>
    <sheetView zoomScale="80" zoomScaleNormal="80" workbookViewId="0">
      <selection activeCell="AB7" sqref="AB7"/>
    </sheetView>
  </sheetViews>
  <sheetFormatPr baseColWidth="10" defaultColWidth="11" defaultRowHeight="14.45" customHeight="1"/>
  <cols>
    <col min="2" max="2" width="11" style="948"/>
    <col min="3" max="3" width="2" customWidth="1"/>
    <col min="6" max="6" width="5.7109375" customWidth="1"/>
    <col min="7" max="7" width="10.28515625" customWidth="1"/>
    <col min="8" max="8" width="7.42578125" customWidth="1"/>
    <col min="9" max="9" width="30" customWidth="1"/>
    <col min="10" max="10" width="15.140625" customWidth="1"/>
    <col min="11" max="11" width="17.5703125" customWidth="1"/>
    <col min="12" max="12" width="15.28515625" customWidth="1"/>
    <col min="13" max="13" width="0.85546875" customWidth="1"/>
    <col min="14" max="14" width="11.42578125" customWidth="1"/>
    <col min="15" max="15" width="17.5703125" customWidth="1"/>
    <col min="17" max="17" width="12" customWidth="1"/>
    <col min="22" max="22" width="20.7109375" customWidth="1"/>
    <col min="26" max="26" width="0.42578125" customWidth="1"/>
    <col min="28" max="28" width="17.5703125" customWidth="1"/>
    <col min="39" max="39" width="0.85546875" customWidth="1"/>
    <col min="41" max="41" width="13.140625" customWidth="1"/>
    <col min="16384" max="16384" width="11" customWidth="1"/>
  </cols>
  <sheetData>
    <row r="1" spans="1:41" ht="18.75" thickBot="1">
      <c r="A1" s="856" t="s">
        <v>253</v>
      </c>
      <c r="B1" s="945" t="s">
        <v>267</v>
      </c>
      <c r="C1" s="857"/>
      <c r="D1" s="858"/>
      <c r="E1" s="859" t="s">
        <v>1499</v>
      </c>
      <c r="F1" s="860"/>
      <c r="G1" s="860"/>
      <c r="H1" s="944">
        <f>+'INFO PROJET'!B11</f>
        <v>0</v>
      </c>
      <c r="I1" s="1224">
        <f>+'INFO PROJET'!B3:B3</f>
        <v>0</v>
      </c>
      <c r="J1" s="862"/>
      <c r="K1" s="863" t="str">
        <f>+'A5 Financial Monitoring'!J2</f>
        <v>Année 5</v>
      </c>
      <c r="L1" s="862"/>
      <c r="M1" s="862"/>
      <c r="N1" s="862"/>
      <c r="O1" s="864"/>
      <c r="P1" s="862"/>
      <c r="Q1" s="862"/>
      <c r="R1" s="862"/>
      <c r="S1" s="862"/>
      <c r="T1" s="862"/>
      <c r="U1" s="862"/>
      <c r="V1" s="862"/>
      <c r="W1" s="862"/>
      <c r="X1" s="862"/>
      <c r="Y1" s="865"/>
      <c r="Z1" s="865"/>
      <c r="AA1" s="865"/>
      <c r="AB1" s="866"/>
      <c r="AC1" s="865"/>
      <c r="AD1" s="865"/>
      <c r="AE1" s="865"/>
      <c r="AF1" s="865"/>
      <c r="AG1" s="865"/>
      <c r="AH1" s="865"/>
      <c r="AI1" s="865"/>
      <c r="AJ1" s="865"/>
      <c r="AK1" s="865"/>
      <c r="AL1" s="865"/>
      <c r="AM1" s="865"/>
      <c r="AN1" s="865"/>
      <c r="AO1" s="865"/>
    </row>
    <row r="2" spans="1:41" ht="15.75">
      <c r="A2" s="856">
        <v>46753</v>
      </c>
      <c r="B2" s="945">
        <f>'A4 Banque'!O4</f>
        <v>655.95699999999999</v>
      </c>
      <c r="C2" s="857"/>
      <c r="D2" s="858"/>
      <c r="E2" s="865"/>
      <c r="F2" s="867"/>
      <c r="G2" s="867"/>
      <c r="H2" s="868"/>
      <c r="I2" s="1225"/>
      <c r="J2" s="868"/>
      <c r="K2" s="862"/>
      <c r="L2" s="862"/>
      <c r="M2" s="862"/>
      <c r="N2" s="862"/>
      <c r="O2" s="864"/>
      <c r="P2" s="862"/>
      <c r="Q2" s="862"/>
      <c r="R2" s="862"/>
      <c r="S2" s="862"/>
      <c r="T2" s="862"/>
      <c r="U2" s="862"/>
      <c r="V2" s="862"/>
      <c r="W2" s="862"/>
      <c r="X2" s="862"/>
      <c r="Y2" s="865"/>
      <c r="Z2" s="865"/>
      <c r="AA2" s="865"/>
      <c r="AB2" s="866"/>
      <c r="AC2" s="865"/>
      <c r="AD2" s="865"/>
      <c r="AE2" s="865"/>
      <c r="AF2" s="865"/>
      <c r="AG2" s="865"/>
      <c r="AH2" s="865"/>
      <c r="AI2" s="865"/>
      <c r="AJ2" s="865"/>
      <c r="AK2" s="865"/>
      <c r="AL2" s="865"/>
      <c r="AM2" s="865"/>
      <c r="AN2" s="865"/>
      <c r="AO2" s="865"/>
    </row>
    <row r="3" spans="1:41" ht="15">
      <c r="A3" s="856">
        <v>46784</v>
      </c>
      <c r="B3" s="945">
        <f>'A4 Banque'!P4</f>
        <v>655.95699999999999</v>
      </c>
      <c r="C3" s="857"/>
      <c r="D3" s="858"/>
      <c r="E3" s="865"/>
      <c r="F3" s="865"/>
      <c r="G3" s="865"/>
      <c r="H3" s="865"/>
      <c r="I3" s="1225"/>
      <c r="J3" s="868"/>
      <c r="K3" s="865"/>
      <c r="L3" s="865"/>
      <c r="M3" s="865"/>
      <c r="N3" s="865"/>
      <c r="O3" s="866"/>
      <c r="P3" s="865"/>
      <c r="Q3" s="865"/>
      <c r="R3" s="865"/>
      <c r="S3" s="865"/>
      <c r="T3" s="865"/>
      <c r="U3" s="865"/>
      <c r="V3" s="865"/>
      <c r="W3" s="865"/>
      <c r="X3" s="865"/>
      <c r="Y3" s="865"/>
      <c r="Z3" s="865"/>
      <c r="AA3" s="865"/>
      <c r="AB3" s="866"/>
      <c r="AC3" s="865"/>
      <c r="AD3" s="865"/>
      <c r="AE3" s="865"/>
      <c r="AF3" s="865"/>
      <c r="AG3" s="865"/>
      <c r="AH3" s="865"/>
      <c r="AI3" s="865"/>
      <c r="AJ3" s="865"/>
      <c r="AK3" s="865"/>
      <c r="AL3" s="865"/>
      <c r="AM3" s="865"/>
      <c r="AN3" s="865"/>
      <c r="AO3" s="865"/>
    </row>
    <row r="4" spans="1:41" ht="15">
      <c r="A4" s="856">
        <v>46813</v>
      </c>
      <c r="B4" s="945">
        <f>'A4 Banque'!Q4</f>
        <v>655.95699999999999</v>
      </c>
      <c r="C4" s="857"/>
      <c r="D4" s="858"/>
      <c r="E4" s="865"/>
      <c r="F4" s="865"/>
      <c r="G4" s="865"/>
      <c r="H4" s="865"/>
      <c r="I4" s="1225"/>
      <c r="J4" s="868"/>
      <c r="K4" s="865"/>
      <c r="L4" s="865"/>
      <c r="M4" s="865"/>
      <c r="N4" s="865"/>
      <c r="O4" s="866"/>
      <c r="P4" s="865"/>
      <c r="Q4" s="865"/>
      <c r="R4" s="865"/>
      <c r="S4" s="869"/>
      <c r="T4" s="869"/>
      <c r="U4" s="865"/>
      <c r="V4" s="865"/>
      <c r="W4" s="865"/>
      <c r="X4" s="865"/>
      <c r="Y4" s="865"/>
      <c r="Z4" s="865"/>
      <c r="AA4" s="865"/>
      <c r="AB4" s="866"/>
      <c r="AC4" s="865"/>
      <c r="AD4" s="865"/>
      <c r="AE4" s="865"/>
      <c r="AF4" s="865"/>
      <c r="AG4" s="865"/>
      <c r="AH4" s="865"/>
      <c r="AI4" s="865"/>
      <c r="AJ4" s="865"/>
      <c r="AK4" s="865"/>
      <c r="AL4" s="865"/>
      <c r="AM4" s="865"/>
      <c r="AN4" s="865"/>
      <c r="AO4" s="865"/>
    </row>
    <row r="5" spans="1:41" ht="15.75" thickBot="1">
      <c r="A5" s="856">
        <v>46844</v>
      </c>
      <c r="B5" s="945">
        <f>'A4 Banque'!R4</f>
        <v>655.95699999999999</v>
      </c>
      <c r="C5" s="857"/>
      <c r="D5" s="858"/>
      <c r="E5" s="865"/>
      <c r="F5" s="865"/>
      <c r="G5" s="865"/>
      <c r="H5" s="865"/>
      <c r="I5" s="865"/>
      <c r="J5" s="868"/>
      <c r="K5" s="865"/>
      <c r="L5" s="865"/>
      <c r="M5" s="865"/>
      <c r="N5" s="865"/>
      <c r="O5" s="866"/>
      <c r="P5" s="865"/>
      <c r="Q5" s="865"/>
      <c r="R5" s="865"/>
      <c r="S5" s="869"/>
      <c r="T5" s="869"/>
      <c r="U5" s="865"/>
      <c r="V5" s="865"/>
      <c r="W5" s="865"/>
      <c r="X5" s="865"/>
      <c r="Y5" s="865"/>
      <c r="Z5" s="865"/>
      <c r="AA5" s="865"/>
      <c r="AB5" s="866"/>
      <c r="AC5" s="865"/>
      <c r="AD5" s="865"/>
      <c r="AE5" s="865"/>
      <c r="AF5" s="865"/>
      <c r="AG5" s="865"/>
      <c r="AH5" s="865"/>
      <c r="AI5" s="865"/>
      <c r="AJ5" s="865"/>
      <c r="AK5" s="865"/>
      <c r="AL5" s="865"/>
      <c r="AM5" s="865"/>
      <c r="AN5" s="865"/>
      <c r="AO5" s="865"/>
    </row>
    <row r="6" spans="1:41" ht="18.75" thickBot="1">
      <c r="A6" s="856">
        <v>46874</v>
      </c>
      <c r="B6" s="945">
        <f>'A4 Banque'!S4</f>
        <v>655.95699999999999</v>
      </c>
      <c r="C6" s="857"/>
      <c r="D6" s="870"/>
      <c r="E6" s="870"/>
      <c r="F6" s="870"/>
      <c r="G6" s="870"/>
      <c r="H6" s="870"/>
      <c r="I6" s="870" t="s">
        <v>300</v>
      </c>
      <c r="J6" s="870"/>
      <c r="K6" s="863">
        <f>SUM('A4 Financial Monitoring'!G21:G24)</f>
        <v>0</v>
      </c>
      <c r="L6" s="870"/>
      <c r="M6" s="870"/>
      <c r="N6" s="870"/>
      <c r="O6" s="871">
        <f>SUM('A4 Financial Monitoring'!M21:M24)</f>
        <v>0</v>
      </c>
      <c r="P6" s="870"/>
      <c r="Q6" s="870"/>
      <c r="R6" s="870"/>
      <c r="S6" s="870" t="s">
        <v>300</v>
      </c>
      <c r="T6" s="870"/>
      <c r="U6" s="870"/>
      <c r="V6" s="870"/>
      <c r="W6" s="870"/>
      <c r="X6" s="870"/>
      <c r="Y6" s="865"/>
      <c r="Z6" s="865"/>
      <c r="AA6" s="865"/>
      <c r="AB6" s="871">
        <f>'BFU A5'!Q132</f>
        <v>0</v>
      </c>
      <c r="AC6" s="865"/>
      <c r="AD6" s="870"/>
      <c r="AE6" s="870"/>
      <c r="AF6" s="870" t="s">
        <v>300</v>
      </c>
      <c r="AG6" s="870"/>
      <c r="AH6" s="870"/>
      <c r="AI6" s="870"/>
      <c r="AJ6" s="870"/>
      <c r="AK6" s="870"/>
      <c r="AL6" s="863">
        <f>SUM('A4 Financial Monitoring'!G25)</f>
        <v>0</v>
      </c>
      <c r="AM6" s="865"/>
      <c r="AN6" s="865"/>
      <c r="AO6" s="871">
        <f>SUM('A4 Financial Monitoring'!M25)</f>
        <v>0</v>
      </c>
    </row>
    <row r="7" spans="1:41" ht="15">
      <c r="A7" s="856">
        <v>46905</v>
      </c>
      <c r="B7" s="945">
        <f>'A4 Banque'!T4</f>
        <v>655.95699999999999</v>
      </c>
      <c r="C7" s="857"/>
      <c r="D7" s="858"/>
      <c r="E7" s="865"/>
      <c r="F7" s="865"/>
      <c r="G7" s="865"/>
      <c r="H7" s="865"/>
      <c r="I7" s="865"/>
      <c r="J7" s="865"/>
      <c r="K7" s="865"/>
      <c r="L7" s="865"/>
      <c r="M7" s="865"/>
      <c r="N7" s="865"/>
      <c r="O7" s="866"/>
      <c r="P7" s="865"/>
      <c r="Q7" s="865"/>
      <c r="R7" s="865"/>
      <c r="S7" s="869"/>
      <c r="T7" s="869"/>
      <c r="U7" s="865"/>
      <c r="V7" s="865"/>
      <c r="W7" s="865"/>
      <c r="X7" s="865"/>
      <c r="Y7" s="865"/>
      <c r="Z7" s="865"/>
      <c r="AA7" s="865"/>
      <c r="AB7" s="866"/>
      <c r="AC7" s="865"/>
      <c r="AD7" s="865"/>
      <c r="AE7" s="865"/>
      <c r="AF7" s="869"/>
      <c r="AG7" s="869"/>
      <c r="AH7" s="865"/>
      <c r="AI7" s="865"/>
      <c r="AJ7" s="865"/>
      <c r="AK7" s="865"/>
      <c r="AL7" s="865"/>
      <c r="AM7" s="865"/>
      <c r="AN7" s="865"/>
      <c r="AO7" s="866"/>
    </row>
    <row r="8" spans="1:41" ht="15.75" thickBot="1">
      <c r="A8" s="856">
        <v>46935</v>
      </c>
      <c r="B8" s="945">
        <f>'A4 Banque'!U4</f>
        <v>655.95699999999999</v>
      </c>
      <c r="C8" s="857"/>
      <c r="D8" s="858"/>
      <c r="E8" s="872"/>
      <c r="F8" s="872"/>
      <c r="G8" s="872"/>
      <c r="H8" s="873"/>
      <c r="I8" s="874"/>
      <c r="J8" s="868"/>
      <c r="K8" s="865"/>
      <c r="L8" s="865"/>
      <c r="M8" s="865"/>
      <c r="N8" s="865"/>
      <c r="O8" s="866"/>
      <c r="P8" s="865"/>
      <c r="Q8" s="865"/>
      <c r="R8" s="865"/>
      <c r="S8" s="869"/>
      <c r="T8" s="869"/>
      <c r="U8" s="865"/>
      <c r="V8" s="865"/>
      <c r="W8" s="865"/>
      <c r="X8" s="865"/>
      <c r="Y8" s="865"/>
      <c r="Z8" s="865"/>
      <c r="AA8" s="865"/>
      <c r="AB8" s="866"/>
      <c r="AC8" s="865"/>
      <c r="AD8" s="865"/>
      <c r="AE8" s="865"/>
      <c r="AF8" s="869"/>
      <c r="AG8" s="869"/>
      <c r="AH8" s="865"/>
      <c r="AI8" s="865"/>
      <c r="AJ8" s="865"/>
      <c r="AK8" s="865"/>
      <c r="AL8" s="865"/>
      <c r="AM8" s="865"/>
      <c r="AN8" s="865"/>
      <c r="AO8" s="866"/>
    </row>
    <row r="9" spans="1:41" ht="18.75" thickBot="1">
      <c r="A9" s="856">
        <v>46966</v>
      </c>
      <c r="B9" s="945">
        <f>'A4 Banque'!V4</f>
        <v>655.95699999999999</v>
      </c>
      <c r="C9" s="857"/>
      <c r="D9" s="870"/>
      <c r="E9" s="870"/>
      <c r="F9" s="870"/>
      <c r="G9" s="870"/>
      <c r="H9" s="870"/>
      <c r="I9" s="870" t="s">
        <v>1724</v>
      </c>
      <c r="J9" s="870"/>
      <c r="K9" s="863">
        <f>SUM(K11:K198)</f>
        <v>0</v>
      </c>
      <c r="L9" s="870"/>
      <c r="M9" s="870"/>
      <c r="N9" s="870"/>
      <c r="O9" s="871">
        <f>SUM(O11:O198)</f>
        <v>0</v>
      </c>
      <c r="P9" s="870"/>
      <c r="Q9" s="875" t="s">
        <v>1500</v>
      </c>
      <c r="R9" s="865"/>
      <c r="S9" s="869"/>
      <c r="T9" s="869"/>
      <c r="U9" s="870"/>
      <c r="V9" s="865"/>
      <c r="W9" s="870"/>
      <c r="X9" s="870"/>
      <c r="Y9" s="863">
        <f>SUM(Y11:Y198)</f>
        <v>0</v>
      </c>
      <c r="Z9" s="865"/>
      <c r="AA9" s="865"/>
      <c r="AB9" s="871">
        <f>SUM(AB11:AB198)</f>
        <v>0</v>
      </c>
      <c r="AC9" s="865"/>
      <c r="AD9" s="875" t="s">
        <v>1501</v>
      </c>
      <c r="AE9" s="865"/>
      <c r="AF9" s="869"/>
      <c r="AG9" s="869"/>
      <c r="AH9" s="870"/>
      <c r="AI9" s="865"/>
      <c r="AJ9" s="870"/>
      <c r="AK9" s="870"/>
      <c r="AL9" s="863">
        <f>SUM(AL11:AL198)</f>
        <v>0</v>
      </c>
      <c r="AM9" s="865"/>
      <c r="AN9" s="865"/>
      <c r="AO9" s="871">
        <f>SUM(AO11:AO198)</f>
        <v>0</v>
      </c>
    </row>
    <row r="10" spans="1:41" ht="63" customHeight="1">
      <c r="A10" s="856">
        <v>46997</v>
      </c>
      <c r="B10" s="945">
        <f>'A4 Banque'!W4</f>
        <v>655.95699999999999</v>
      </c>
      <c r="C10" s="876"/>
      <c r="D10" s="465" t="s">
        <v>275</v>
      </c>
      <c r="E10" s="465" t="s">
        <v>1502</v>
      </c>
      <c r="F10" s="536" t="s">
        <v>277</v>
      </c>
      <c r="G10" s="846" t="s">
        <v>1700</v>
      </c>
      <c r="H10" s="847" t="s">
        <v>1701</v>
      </c>
      <c r="I10" s="465" t="s">
        <v>278</v>
      </c>
      <c r="J10" s="465" t="s">
        <v>279</v>
      </c>
      <c r="K10" s="465" t="s">
        <v>270</v>
      </c>
      <c r="L10" s="465" t="s">
        <v>271</v>
      </c>
      <c r="M10" s="465" t="s">
        <v>210</v>
      </c>
      <c r="N10" s="478" t="s">
        <v>206</v>
      </c>
      <c r="O10" s="467" t="s">
        <v>281</v>
      </c>
      <c r="P10" s="865" t="s">
        <v>1503</v>
      </c>
      <c r="Q10" s="465" t="s">
        <v>1504</v>
      </c>
      <c r="R10" s="465" t="s">
        <v>1505</v>
      </c>
      <c r="S10" s="536" t="s">
        <v>1506</v>
      </c>
      <c r="T10" s="846" t="s">
        <v>1711</v>
      </c>
      <c r="U10" s="847" t="s">
        <v>1712</v>
      </c>
      <c r="V10" s="465" t="s">
        <v>1507</v>
      </c>
      <c r="W10" s="465" t="s">
        <v>1508</v>
      </c>
      <c r="X10" s="465" t="s">
        <v>1509</v>
      </c>
      <c r="Y10" s="465" t="s">
        <v>1510</v>
      </c>
      <c r="Z10" s="465" t="s">
        <v>1511</v>
      </c>
      <c r="AA10" s="478" t="s">
        <v>1713</v>
      </c>
      <c r="AB10" s="467" t="s">
        <v>1512</v>
      </c>
      <c r="AC10" s="865"/>
      <c r="AD10" s="465" t="s">
        <v>275</v>
      </c>
      <c r="AE10" s="465" t="s">
        <v>1502</v>
      </c>
      <c r="AF10" s="536" t="s">
        <v>277</v>
      </c>
      <c r="AG10" s="846" t="s">
        <v>1700</v>
      </c>
      <c r="AH10" s="847" t="s">
        <v>1701</v>
      </c>
      <c r="AI10" s="465" t="s">
        <v>278</v>
      </c>
      <c r="AJ10" s="465" t="s">
        <v>279</v>
      </c>
      <c r="AK10" s="465" t="s">
        <v>270</v>
      </c>
      <c r="AL10" s="465" t="s">
        <v>271</v>
      </c>
      <c r="AM10" s="465" t="s">
        <v>210</v>
      </c>
      <c r="AN10" s="478" t="s">
        <v>280</v>
      </c>
      <c r="AO10" s="467" t="s">
        <v>281</v>
      </c>
    </row>
    <row r="11" spans="1:41" ht="15">
      <c r="A11" s="856">
        <v>47027</v>
      </c>
      <c r="B11" s="945">
        <f>'A4 Banque'!X4</f>
        <v>655.95699999999999</v>
      </c>
      <c r="C11" s="876"/>
      <c r="D11" s="877" t="s">
        <v>350</v>
      </c>
      <c r="E11" s="878"/>
      <c r="F11" s="877"/>
      <c r="G11" s="877"/>
      <c r="H11" s="879"/>
      <c r="I11" s="880"/>
      <c r="J11" s="881"/>
      <c r="K11" s="882"/>
      <c r="L11" s="881"/>
      <c r="M11" s="883"/>
      <c r="N11" s="884"/>
      <c r="O11" s="885"/>
      <c r="P11" s="865"/>
      <c r="Q11" s="877" t="s">
        <v>288</v>
      </c>
      <c r="R11" s="878"/>
      <c r="S11" s="877"/>
      <c r="T11" s="877"/>
      <c r="U11" s="879"/>
      <c r="V11" s="880"/>
      <c r="W11" s="881"/>
      <c r="X11" s="882"/>
      <c r="Y11" s="881"/>
      <c r="Z11" s="883"/>
      <c r="AA11" s="884"/>
      <c r="AB11" s="885"/>
      <c r="AC11" s="886"/>
      <c r="AD11" s="877" t="s">
        <v>1498</v>
      </c>
      <c r="AE11" s="878"/>
      <c r="AF11" s="877"/>
      <c r="AG11" s="877"/>
      <c r="AH11" s="879"/>
      <c r="AI11" s="880"/>
      <c r="AJ11" s="881"/>
      <c r="AK11" s="882"/>
      <c r="AL11" s="881"/>
      <c r="AM11" s="883"/>
      <c r="AN11" s="884"/>
      <c r="AO11" s="885"/>
    </row>
    <row r="12" spans="1:41" ht="15">
      <c r="A12" s="856">
        <v>47058</v>
      </c>
      <c r="B12" s="945">
        <f>'A4 Banque'!Y4</f>
        <v>655.95699999999999</v>
      </c>
      <c r="C12" s="876"/>
      <c r="D12" s="877" t="s">
        <v>350</v>
      </c>
      <c r="E12" s="878"/>
      <c r="F12" s="877"/>
      <c r="G12" s="877"/>
      <c r="H12" s="879"/>
      <c r="I12" s="880"/>
      <c r="J12" s="881"/>
      <c r="K12" s="882"/>
      <c r="L12" s="881"/>
      <c r="M12" s="883"/>
      <c r="N12" s="884"/>
      <c r="O12" s="885"/>
      <c r="P12" s="865"/>
      <c r="Q12" s="877" t="s">
        <v>288</v>
      </c>
      <c r="R12" s="878"/>
      <c r="S12" s="877"/>
      <c r="T12" s="877"/>
      <c r="U12" s="879"/>
      <c r="V12" s="880"/>
      <c r="W12" s="881"/>
      <c r="X12" s="882"/>
      <c r="Y12" s="881"/>
      <c r="Z12" s="883"/>
      <c r="AA12" s="884"/>
      <c r="AB12" s="885"/>
      <c r="AC12" s="886"/>
      <c r="AD12" s="877" t="s">
        <v>1498</v>
      </c>
      <c r="AE12" s="878"/>
      <c r="AF12" s="877"/>
      <c r="AG12" s="877"/>
      <c r="AH12" s="879"/>
      <c r="AI12" s="880"/>
      <c r="AJ12" s="881"/>
      <c r="AK12" s="882"/>
      <c r="AL12" s="881"/>
      <c r="AM12" s="883"/>
      <c r="AN12" s="884"/>
      <c r="AO12" s="885"/>
    </row>
    <row r="13" spans="1:41" ht="15">
      <c r="A13" s="856">
        <v>47088</v>
      </c>
      <c r="B13" s="945">
        <f>'A4 Banque'!Z4</f>
        <v>655.95699999999999</v>
      </c>
      <c r="C13" s="876"/>
      <c r="D13" s="877" t="s">
        <v>350</v>
      </c>
      <c r="E13" s="878"/>
      <c r="F13" s="877"/>
      <c r="G13" s="877"/>
      <c r="H13" s="879"/>
      <c r="I13" s="880"/>
      <c r="J13" s="881"/>
      <c r="K13" s="882"/>
      <c r="L13" s="881"/>
      <c r="M13" s="883"/>
      <c r="N13" s="884"/>
      <c r="O13" s="885"/>
      <c r="P13" s="865"/>
      <c r="Q13" s="877" t="s">
        <v>288</v>
      </c>
      <c r="R13" s="878"/>
      <c r="S13" s="877"/>
      <c r="T13" s="877"/>
      <c r="U13" s="879"/>
      <c r="V13" s="880"/>
      <c r="W13" s="881"/>
      <c r="X13" s="882"/>
      <c r="Y13" s="881"/>
      <c r="Z13" s="883"/>
      <c r="AA13" s="884"/>
      <c r="AB13" s="885"/>
      <c r="AC13" s="886"/>
      <c r="AD13" s="877" t="s">
        <v>1498</v>
      </c>
      <c r="AE13" s="878"/>
      <c r="AF13" s="877"/>
      <c r="AG13" s="877"/>
      <c r="AH13" s="879"/>
      <c r="AI13" s="880"/>
      <c r="AJ13" s="881"/>
      <c r="AK13" s="882"/>
      <c r="AL13" s="881"/>
      <c r="AM13" s="883"/>
      <c r="AN13" s="884"/>
      <c r="AO13" s="885"/>
    </row>
    <row r="14" spans="1:41" ht="15">
      <c r="A14" s="886"/>
      <c r="B14" s="946"/>
      <c r="C14" s="886"/>
      <c r="D14" s="877" t="s">
        <v>350</v>
      </c>
      <c r="E14" s="878"/>
      <c r="F14" s="877"/>
      <c r="G14" s="877"/>
      <c r="H14" s="879"/>
      <c r="I14" s="880"/>
      <c r="J14" s="881"/>
      <c r="K14" s="882"/>
      <c r="L14" s="881"/>
      <c r="M14" s="883"/>
      <c r="N14" s="884"/>
      <c r="O14" s="885"/>
      <c r="P14" s="865"/>
      <c r="Q14" s="877" t="s">
        <v>288</v>
      </c>
      <c r="R14" s="878"/>
      <c r="S14" s="877"/>
      <c r="T14" s="877"/>
      <c r="U14" s="879"/>
      <c r="V14" s="880"/>
      <c r="W14" s="881"/>
      <c r="X14" s="882"/>
      <c r="Y14" s="881"/>
      <c r="Z14" s="883"/>
      <c r="AA14" s="884"/>
      <c r="AB14" s="885"/>
      <c r="AC14" s="886"/>
      <c r="AD14" s="877" t="s">
        <v>1498</v>
      </c>
      <c r="AE14" s="878"/>
      <c r="AF14" s="877"/>
      <c r="AG14" s="877"/>
      <c r="AH14" s="879"/>
      <c r="AI14" s="880"/>
      <c r="AJ14" s="881"/>
      <c r="AK14" s="882"/>
      <c r="AL14" s="881"/>
      <c r="AM14" s="883"/>
      <c r="AN14" s="884"/>
      <c r="AO14" s="885"/>
    </row>
    <row r="15" spans="1:41" ht="15">
      <c r="A15" s="886"/>
      <c r="B15" s="946"/>
      <c r="C15" s="886"/>
      <c r="D15" s="877" t="s">
        <v>350</v>
      </c>
      <c r="E15" s="878"/>
      <c r="F15" s="877"/>
      <c r="G15" s="877"/>
      <c r="H15" s="879"/>
      <c r="I15" s="880"/>
      <c r="J15" s="881"/>
      <c r="K15" s="882"/>
      <c r="L15" s="881"/>
      <c r="M15" s="883"/>
      <c r="N15" s="884"/>
      <c r="O15" s="885"/>
      <c r="P15" s="865"/>
      <c r="Q15" s="877" t="s">
        <v>288</v>
      </c>
      <c r="R15" s="878"/>
      <c r="S15" s="877"/>
      <c r="T15" s="877"/>
      <c r="U15" s="879"/>
      <c r="V15" s="880"/>
      <c r="W15" s="881"/>
      <c r="X15" s="882"/>
      <c r="Y15" s="881"/>
      <c r="Z15" s="883"/>
      <c r="AA15" s="884"/>
      <c r="AB15" s="885"/>
      <c r="AC15" s="886"/>
      <c r="AD15" s="877" t="s">
        <v>1498</v>
      </c>
      <c r="AE15" s="878"/>
      <c r="AF15" s="877"/>
      <c r="AG15" s="877"/>
      <c r="AH15" s="879"/>
      <c r="AI15" s="880"/>
      <c r="AJ15" s="881"/>
      <c r="AK15" s="882"/>
      <c r="AL15" s="881"/>
      <c r="AM15" s="883"/>
      <c r="AN15" s="884"/>
      <c r="AO15" s="885"/>
    </row>
    <row r="16" spans="1:41" ht="15">
      <c r="A16" s="886"/>
      <c r="B16" s="946"/>
      <c r="C16" s="886"/>
      <c r="D16" s="877" t="s">
        <v>350</v>
      </c>
      <c r="E16" s="878"/>
      <c r="F16" s="877"/>
      <c r="G16" s="877"/>
      <c r="H16" s="879"/>
      <c r="I16" s="880"/>
      <c r="J16" s="881"/>
      <c r="K16" s="882"/>
      <c r="L16" s="881"/>
      <c r="M16" s="883"/>
      <c r="N16" s="884"/>
      <c r="O16" s="885"/>
      <c r="P16" s="865"/>
      <c r="Q16" s="877" t="s">
        <v>288</v>
      </c>
      <c r="R16" s="878"/>
      <c r="S16" s="877"/>
      <c r="T16" s="877"/>
      <c r="U16" s="879"/>
      <c r="V16" s="880"/>
      <c r="W16" s="881"/>
      <c r="X16" s="882"/>
      <c r="Y16" s="881"/>
      <c r="Z16" s="883"/>
      <c r="AA16" s="884"/>
      <c r="AB16" s="885"/>
      <c r="AC16" s="886"/>
      <c r="AD16" s="877" t="s">
        <v>1498</v>
      </c>
      <c r="AE16" s="878"/>
      <c r="AF16" s="877"/>
      <c r="AG16" s="877"/>
      <c r="AH16" s="879"/>
      <c r="AI16" s="880"/>
      <c r="AJ16" s="881"/>
      <c r="AK16" s="882"/>
      <c r="AL16" s="881"/>
      <c r="AM16" s="883"/>
      <c r="AN16" s="884"/>
      <c r="AO16" s="885"/>
    </row>
    <row r="17" spans="1:41" ht="15">
      <c r="A17" s="886"/>
      <c r="B17" s="946"/>
      <c r="C17" s="886"/>
      <c r="D17" s="877" t="s">
        <v>350</v>
      </c>
      <c r="E17" s="878"/>
      <c r="F17" s="877"/>
      <c r="G17" s="877"/>
      <c r="H17" s="879"/>
      <c r="I17" s="880"/>
      <c r="J17" s="881"/>
      <c r="K17" s="882"/>
      <c r="L17" s="881"/>
      <c r="M17" s="883"/>
      <c r="N17" s="884"/>
      <c r="O17" s="885"/>
      <c r="P17" s="865"/>
      <c r="Q17" s="877" t="s">
        <v>288</v>
      </c>
      <c r="R17" s="878"/>
      <c r="S17" s="877"/>
      <c r="T17" s="877"/>
      <c r="U17" s="879"/>
      <c r="V17" s="880"/>
      <c r="W17" s="881"/>
      <c r="X17" s="882"/>
      <c r="Y17" s="881"/>
      <c r="Z17" s="883"/>
      <c r="AA17" s="884"/>
      <c r="AB17" s="885"/>
      <c r="AC17" s="886"/>
      <c r="AD17" s="877" t="s">
        <v>1498</v>
      </c>
      <c r="AE17" s="878"/>
      <c r="AF17" s="877"/>
      <c r="AG17" s="877"/>
      <c r="AH17" s="879"/>
      <c r="AI17" s="880"/>
      <c r="AJ17" s="881"/>
      <c r="AK17" s="882"/>
      <c r="AL17" s="881"/>
      <c r="AM17" s="883"/>
      <c r="AN17" s="884"/>
      <c r="AO17" s="885"/>
    </row>
    <row r="18" spans="1:41" ht="15">
      <c r="A18" s="886"/>
      <c r="B18" s="946"/>
      <c r="C18" s="886"/>
      <c r="D18" s="877" t="s">
        <v>350</v>
      </c>
      <c r="E18" s="878"/>
      <c r="F18" s="877"/>
      <c r="G18" s="877"/>
      <c r="H18" s="879"/>
      <c r="I18" s="880"/>
      <c r="J18" s="881"/>
      <c r="K18" s="882"/>
      <c r="L18" s="881"/>
      <c r="M18" s="883"/>
      <c r="N18" s="884"/>
      <c r="O18" s="885"/>
      <c r="P18" s="865"/>
      <c r="Q18" s="877" t="s">
        <v>288</v>
      </c>
      <c r="R18" s="878"/>
      <c r="S18" s="877"/>
      <c r="T18" s="877"/>
      <c r="U18" s="879"/>
      <c r="V18" s="880"/>
      <c r="W18" s="881"/>
      <c r="X18" s="882"/>
      <c r="Y18" s="881"/>
      <c r="Z18" s="883"/>
      <c r="AA18" s="884"/>
      <c r="AB18" s="885"/>
      <c r="AC18" s="886"/>
      <c r="AD18" s="877" t="s">
        <v>1498</v>
      </c>
      <c r="AE18" s="878"/>
      <c r="AF18" s="877"/>
      <c r="AG18" s="877"/>
      <c r="AH18" s="879"/>
      <c r="AI18" s="880"/>
      <c r="AJ18" s="881"/>
      <c r="AK18" s="882"/>
      <c r="AL18" s="881"/>
      <c r="AM18" s="883"/>
      <c r="AN18" s="884"/>
      <c r="AO18" s="885"/>
    </row>
    <row r="19" spans="1:41" ht="15">
      <c r="A19" s="886"/>
      <c r="B19" s="946"/>
      <c r="C19" s="886"/>
      <c r="D19" s="877" t="s">
        <v>350</v>
      </c>
      <c r="E19" s="878"/>
      <c r="F19" s="877"/>
      <c r="G19" s="877"/>
      <c r="H19" s="879"/>
      <c r="I19" s="880"/>
      <c r="J19" s="881"/>
      <c r="K19" s="882"/>
      <c r="L19" s="881"/>
      <c r="M19" s="883"/>
      <c r="N19" s="884"/>
      <c r="O19" s="885"/>
      <c r="P19" s="865"/>
      <c r="Q19" s="877" t="s">
        <v>288</v>
      </c>
      <c r="R19" s="878"/>
      <c r="S19" s="877"/>
      <c r="T19" s="877"/>
      <c r="U19" s="879"/>
      <c r="V19" s="880"/>
      <c r="W19" s="881"/>
      <c r="X19" s="882"/>
      <c r="Y19" s="881"/>
      <c r="Z19" s="883"/>
      <c r="AA19" s="884"/>
      <c r="AB19" s="885"/>
      <c r="AC19" s="886"/>
      <c r="AD19" s="877" t="s">
        <v>1498</v>
      </c>
      <c r="AE19" s="878"/>
      <c r="AF19" s="877"/>
      <c r="AG19" s="877"/>
      <c r="AH19" s="879"/>
      <c r="AI19" s="880"/>
      <c r="AJ19" s="881"/>
      <c r="AK19" s="882"/>
      <c r="AL19" s="881"/>
      <c r="AM19" s="883"/>
      <c r="AN19" s="884"/>
      <c r="AO19" s="885"/>
    </row>
    <row r="20" spans="1:41" ht="15">
      <c r="A20" s="886"/>
      <c r="B20" s="946"/>
      <c r="C20" s="886"/>
      <c r="D20" s="877" t="s">
        <v>350</v>
      </c>
      <c r="E20" s="878"/>
      <c r="F20" s="877"/>
      <c r="G20" s="877"/>
      <c r="H20" s="879"/>
      <c r="I20" s="880"/>
      <c r="J20" s="881"/>
      <c r="K20" s="882"/>
      <c r="L20" s="881"/>
      <c r="M20" s="883"/>
      <c r="N20" s="884"/>
      <c r="O20" s="885"/>
      <c r="P20" s="865"/>
      <c r="Q20" s="877" t="s">
        <v>288</v>
      </c>
      <c r="R20" s="878"/>
      <c r="S20" s="877"/>
      <c r="T20" s="877"/>
      <c r="U20" s="879"/>
      <c r="V20" s="880"/>
      <c r="W20" s="881"/>
      <c r="X20" s="882"/>
      <c r="Y20" s="881"/>
      <c r="Z20" s="883"/>
      <c r="AA20" s="884"/>
      <c r="AB20" s="885"/>
      <c r="AC20" s="886"/>
      <c r="AD20" s="877" t="s">
        <v>1498</v>
      </c>
      <c r="AE20" s="878"/>
      <c r="AF20" s="877"/>
      <c r="AG20" s="877"/>
      <c r="AH20" s="879"/>
      <c r="AI20" s="880"/>
      <c r="AJ20" s="881"/>
      <c r="AK20" s="882"/>
      <c r="AL20" s="881"/>
      <c r="AM20" s="883"/>
      <c r="AN20" s="884"/>
      <c r="AO20" s="885"/>
    </row>
    <row r="21" spans="1:41" ht="15">
      <c r="A21" s="886"/>
      <c r="B21" s="946"/>
      <c r="C21" s="886"/>
      <c r="D21" s="877" t="s">
        <v>350</v>
      </c>
      <c r="E21" s="878"/>
      <c r="F21" s="877"/>
      <c r="G21" s="877"/>
      <c r="H21" s="879"/>
      <c r="I21" s="880"/>
      <c r="J21" s="881"/>
      <c r="K21" s="882"/>
      <c r="L21" s="881"/>
      <c r="M21" s="883"/>
      <c r="N21" s="884"/>
      <c r="O21" s="885"/>
      <c r="P21" s="865"/>
      <c r="Q21" s="877" t="s">
        <v>288</v>
      </c>
      <c r="R21" s="878"/>
      <c r="S21" s="877"/>
      <c r="T21" s="877"/>
      <c r="U21" s="879"/>
      <c r="V21" s="880"/>
      <c r="W21" s="881"/>
      <c r="X21" s="882"/>
      <c r="Y21" s="881"/>
      <c r="Z21" s="883"/>
      <c r="AA21" s="884"/>
      <c r="AB21" s="885"/>
      <c r="AC21" s="886"/>
      <c r="AD21" s="877" t="s">
        <v>1498</v>
      </c>
      <c r="AE21" s="878"/>
      <c r="AF21" s="877"/>
      <c r="AG21" s="877"/>
      <c r="AH21" s="879"/>
      <c r="AI21" s="880"/>
      <c r="AJ21" s="881"/>
      <c r="AK21" s="882"/>
      <c r="AL21" s="881"/>
      <c r="AM21" s="883"/>
      <c r="AN21" s="884"/>
      <c r="AO21" s="885"/>
    </row>
    <row r="22" spans="1:41" ht="15">
      <c r="A22" s="886"/>
      <c r="B22" s="946"/>
      <c r="C22" s="886"/>
      <c r="D22" s="877" t="s">
        <v>350</v>
      </c>
      <c r="E22" s="878"/>
      <c r="F22" s="877"/>
      <c r="G22" s="877"/>
      <c r="H22" s="879"/>
      <c r="I22" s="880"/>
      <c r="J22" s="881"/>
      <c r="K22" s="882"/>
      <c r="L22" s="881"/>
      <c r="M22" s="883"/>
      <c r="N22" s="884"/>
      <c r="O22" s="885"/>
      <c r="P22" s="865"/>
      <c r="Q22" s="877" t="s">
        <v>288</v>
      </c>
      <c r="R22" s="878"/>
      <c r="S22" s="877"/>
      <c r="T22" s="877"/>
      <c r="U22" s="879"/>
      <c r="V22" s="880"/>
      <c r="W22" s="881"/>
      <c r="X22" s="882"/>
      <c r="Y22" s="881"/>
      <c r="Z22" s="883"/>
      <c r="AA22" s="884"/>
      <c r="AB22" s="885"/>
      <c r="AC22" s="886"/>
      <c r="AD22" s="877" t="s">
        <v>1498</v>
      </c>
      <c r="AE22" s="878"/>
      <c r="AF22" s="877"/>
      <c r="AG22" s="877"/>
      <c r="AH22" s="879"/>
      <c r="AI22" s="880"/>
      <c r="AJ22" s="881"/>
      <c r="AK22" s="882"/>
      <c r="AL22" s="881"/>
      <c r="AM22" s="883"/>
      <c r="AN22" s="884"/>
      <c r="AO22" s="885"/>
    </row>
    <row r="23" spans="1:41" ht="15">
      <c r="A23" s="886"/>
      <c r="B23" s="946"/>
      <c r="C23" s="886"/>
      <c r="D23" s="877" t="s">
        <v>350</v>
      </c>
      <c r="E23" s="878"/>
      <c r="F23" s="877"/>
      <c r="G23" s="877"/>
      <c r="H23" s="879"/>
      <c r="I23" s="880"/>
      <c r="J23" s="881"/>
      <c r="K23" s="882"/>
      <c r="L23" s="881"/>
      <c r="M23" s="883"/>
      <c r="N23" s="884"/>
      <c r="O23" s="885"/>
      <c r="P23" s="865"/>
      <c r="Q23" s="877" t="s">
        <v>288</v>
      </c>
      <c r="R23" s="878"/>
      <c r="S23" s="877"/>
      <c r="T23" s="877"/>
      <c r="U23" s="879"/>
      <c r="V23" s="880"/>
      <c r="W23" s="881"/>
      <c r="X23" s="882"/>
      <c r="Y23" s="881"/>
      <c r="Z23" s="883"/>
      <c r="AA23" s="884"/>
      <c r="AB23" s="885"/>
      <c r="AC23" s="886"/>
      <c r="AD23" s="877" t="s">
        <v>1498</v>
      </c>
      <c r="AE23" s="878"/>
      <c r="AF23" s="877"/>
      <c r="AG23" s="877"/>
      <c r="AH23" s="879"/>
      <c r="AI23" s="880"/>
      <c r="AJ23" s="881"/>
      <c r="AK23" s="882"/>
      <c r="AL23" s="881"/>
      <c r="AM23" s="883"/>
      <c r="AN23" s="884"/>
      <c r="AO23" s="885"/>
    </row>
    <row r="24" spans="1:41" ht="15">
      <c r="A24" s="886"/>
      <c r="B24" s="946"/>
      <c r="C24" s="886"/>
      <c r="D24" s="877" t="s">
        <v>350</v>
      </c>
      <c r="E24" s="878"/>
      <c r="F24" s="877"/>
      <c r="G24" s="877"/>
      <c r="H24" s="879"/>
      <c r="I24" s="880"/>
      <c r="J24" s="881"/>
      <c r="K24" s="882"/>
      <c r="L24" s="881"/>
      <c r="M24" s="883"/>
      <c r="N24" s="884"/>
      <c r="O24" s="885"/>
      <c r="P24" s="865"/>
      <c r="Q24" s="877" t="s">
        <v>288</v>
      </c>
      <c r="R24" s="878"/>
      <c r="S24" s="877"/>
      <c r="T24" s="877"/>
      <c r="U24" s="879"/>
      <c r="V24" s="880"/>
      <c r="W24" s="881"/>
      <c r="X24" s="882"/>
      <c r="Y24" s="881"/>
      <c r="Z24" s="883"/>
      <c r="AA24" s="884"/>
      <c r="AB24" s="885"/>
      <c r="AC24" s="886"/>
      <c r="AD24" s="877" t="s">
        <v>1498</v>
      </c>
      <c r="AE24" s="878"/>
      <c r="AF24" s="877"/>
      <c r="AG24" s="877"/>
      <c r="AH24" s="879"/>
      <c r="AI24" s="880"/>
      <c r="AJ24" s="881"/>
      <c r="AK24" s="882"/>
      <c r="AL24" s="881"/>
      <c r="AM24" s="883"/>
      <c r="AN24" s="884"/>
      <c r="AO24" s="885"/>
    </row>
    <row r="25" spans="1:41" ht="15">
      <c r="A25" s="886"/>
      <c r="B25" s="946"/>
      <c r="C25" s="886"/>
      <c r="D25" s="877" t="s">
        <v>350</v>
      </c>
      <c r="E25" s="878"/>
      <c r="F25" s="877"/>
      <c r="G25" s="877"/>
      <c r="H25" s="879"/>
      <c r="I25" s="880"/>
      <c r="J25" s="881"/>
      <c r="K25" s="882"/>
      <c r="L25" s="881"/>
      <c r="M25" s="883"/>
      <c r="N25" s="884"/>
      <c r="O25" s="885"/>
      <c r="P25" s="865"/>
      <c r="Q25" s="877" t="s">
        <v>288</v>
      </c>
      <c r="R25" s="878"/>
      <c r="S25" s="877"/>
      <c r="T25" s="877"/>
      <c r="U25" s="879"/>
      <c r="V25" s="880"/>
      <c r="W25" s="881"/>
      <c r="X25" s="882"/>
      <c r="Y25" s="881"/>
      <c r="Z25" s="883"/>
      <c r="AA25" s="884"/>
      <c r="AB25" s="885"/>
      <c r="AC25" s="886"/>
      <c r="AD25" s="877" t="s">
        <v>1498</v>
      </c>
      <c r="AE25" s="878"/>
      <c r="AF25" s="877"/>
      <c r="AG25" s="877"/>
      <c r="AH25" s="879"/>
      <c r="AI25" s="880"/>
      <c r="AJ25" s="881"/>
      <c r="AK25" s="882"/>
      <c r="AL25" s="881"/>
      <c r="AM25" s="883"/>
      <c r="AN25" s="884"/>
      <c r="AO25" s="885"/>
    </row>
    <row r="26" spans="1:41" ht="15">
      <c r="A26" s="886"/>
      <c r="B26" s="946"/>
      <c r="C26" s="886"/>
      <c r="D26" s="877" t="s">
        <v>350</v>
      </c>
      <c r="E26" s="878"/>
      <c r="F26" s="877"/>
      <c r="G26" s="877"/>
      <c r="H26" s="879"/>
      <c r="I26" s="880"/>
      <c r="J26" s="881"/>
      <c r="K26" s="882"/>
      <c r="L26" s="881"/>
      <c r="M26" s="883"/>
      <c r="N26" s="884"/>
      <c r="O26" s="885"/>
      <c r="P26" s="865"/>
      <c r="Q26" s="877" t="s">
        <v>288</v>
      </c>
      <c r="R26" s="878"/>
      <c r="S26" s="877"/>
      <c r="T26" s="877"/>
      <c r="U26" s="879"/>
      <c r="V26" s="880"/>
      <c r="W26" s="881"/>
      <c r="X26" s="882"/>
      <c r="Y26" s="881"/>
      <c r="Z26" s="883"/>
      <c r="AA26" s="884"/>
      <c r="AB26" s="885"/>
      <c r="AC26" s="886"/>
      <c r="AD26" s="877" t="s">
        <v>1498</v>
      </c>
      <c r="AE26" s="878"/>
      <c r="AF26" s="877"/>
      <c r="AG26" s="877"/>
      <c r="AH26" s="879"/>
      <c r="AI26" s="880"/>
      <c r="AJ26" s="881"/>
      <c r="AK26" s="882"/>
      <c r="AL26" s="881"/>
      <c r="AM26" s="883"/>
      <c r="AN26" s="884"/>
      <c r="AO26" s="885"/>
    </row>
    <row r="27" spans="1:41" ht="15">
      <c r="A27" s="886"/>
      <c r="B27" s="946"/>
      <c r="C27" s="886"/>
      <c r="D27" s="877" t="s">
        <v>350</v>
      </c>
      <c r="E27" s="878"/>
      <c r="F27" s="877"/>
      <c r="G27" s="877"/>
      <c r="H27" s="879"/>
      <c r="I27" s="880"/>
      <c r="J27" s="881"/>
      <c r="K27" s="882"/>
      <c r="L27" s="881"/>
      <c r="M27" s="883"/>
      <c r="N27" s="884"/>
      <c r="O27" s="885"/>
      <c r="P27" s="865"/>
      <c r="Q27" s="877" t="s">
        <v>288</v>
      </c>
      <c r="R27" s="878"/>
      <c r="S27" s="877"/>
      <c r="T27" s="877"/>
      <c r="U27" s="879"/>
      <c r="V27" s="880"/>
      <c r="W27" s="881"/>
      <c r="X27" s="882"/>
      <c r="Y27" s="881"/>
      <c r="Z27" s="883"/>
      <c r="AA27" s="884"/>
      <c r="AB27" s="885"/>
      <c r="AC27" s="886"/>
      <c r="AD27" s="877" t="s">
        <v>1498</v>
      </c>
      <c r="AE27" s="878"/>
      <c r="AF27" s="877"/>
      <c r="AG27" s="877"/>
      <c r="AH27" s="879"/>
      <c r="AI27" s="880"/>
      <c r="AJ27" s="881"/>
      <c r="AK27" s="882"/>
      <c r="AL27" s="881"/>
      <c r="AM27" s="883"/>
      <c r="AN27" s="884"/>
      <c r="AO27" s="885"/>
    </row>
    <row r="28" spans="1:41" ht="15">
      <c r="A28" s="886"/>
      <c r="B28" s="946"/>
      <c r="C28" s="886"/>
      <c r="D28" s="877" t="s">
        <v>350</v>
      </c>
      <c r="E28" s="878"/>
      <c r="F28" s="877"/>
      <c r="G28" s="877"/>
      <c r="H28" s="879"/>
      <c r="I28" s="880"/>
      <c r="J28" s="881"/>
      <c r="K28" s="882"/>
      <c r="L28" s="881"/>
      <c r="M28" s="883"/>
      <c r="N28" s="884"/>
      <c r="O28" s="885"/>
      <c r="P28" s="865"/>
      <c r="Q28" s="877" t="s">
        <v>288</v>
      </c>
      <c r="R28" s="878"/>
      <c r="S28" s="877"/>
      <c r="T28" s="877"/>
      <c r="U28" s="879"/>
      <c r="V28" s="880"/>
      <c r="W28" s="881"/>
      <c r="X28" s="882"/>
      <c r="Y28" s="881"/>
      <c r="Z28" s="883"/>
      <c r="AA28" s="884"/>
      <c r="AB28" s="885"/>
      <c r="AC28" s="886"/>
      <c r="AD28" s="877" t="s">
        <v>1498</v>
      </c>
      <c r="AE28" s="878"/>
      <c r="AF28" s="877"/>
      <c r="AG28" s="877"/>
      <c r="AH28" s="879"/>
      <c r="AI28" s="880"/>
      <c r="AJ28" s="881"/>
      <c r="AK28" s="882"/>
      <c r="AL28" s="881"/>
      <c r="AM28" s="883"/>
      <c r="AN28" s="884"/>
      <c r="AO28" s="885"/>
    </row>
    <row r="29" spans="1:41" ht="15">
      <c r="A29" s="886"/>
      <c r="B29" s="946"/>
      <c r="C29" s="886"/>
      <c r="D29" s="877" t="s">
        <v>350</v>
      </c>
      <c r="E29" s="878"/>
      <c r="F29" s="877"/>
      <c r="G29" s="877"/>
      <c r="H29" s="879"/>
      <c r="I29" s="880"/>
      <c r="J29" s="881"/>
      <c r="K29" s="882"/>
      <c r="L29" s="881"/>
      <c r="M29" s="883"/>
      <c r="N29" s="884"/>
      <c r="O29" s="885"/>
      <c r="P29" s="865"/>
      <c r="Q29" s="877" t="s">
        <v>288</v>
      </c>
      <c r="R29" s="878"/>
      <c r="S29" s="877"/>
      <c r="T29" s="877"/>
      <c r="U29" s="879"/>
      <c r="V29" s="880"/>
      <c r="W29" s="881"/>
      <c r="X29" s="882"/>
      <c r="Y29" s="881"/>
      <c r="Z29" s="883"/>
      <c r="AA29" s="884"/>
      <c r="AB29" s="885"/>
      <c r="AC29" s="886"/>
      <c r="AD29" s="877" t="s">
        <v>1498</v>
      </c>
      <c r="AE29" s="878"/>
      <c r="AF29" s="877"/>
      <c r="AG29" s="877"/>
      <c r="AH29" s="879"/>
      <c r="AI29" s="880"/>
      <c r="AJ29" s="881"/>
      <c r="AK29" s="882"/>
      <c r="AL29" s="881"/>
      <c r="AM29" s="883"/>
      <c r="AN29" s="884"/>
      <c r="AO29" s="885"/>
    </row>
    <row r="30" spans="1:41" ht="15">
      <c r="A30" s="886"/>
      <c r="B30" s="946"/>
      <c r="C30" s="886"/>
      <c r="D30" s="877" t="s">
        <v>350</v>
      </c>
      <c r="E30" s="878"/>
      <c r="F30" s="877"/>
      <c r="G30" s="877"/>
      <c r="H30" s="879"/>
      <c r="I30" s="880"/>
      <c r="J30" s="881"/>
      <c r="K30" s="882"/>
      <c r="L30" s="881"/>
      <c r="M30" s="883"/>
      <c r="N30" s="884"/>
      <c r="O30" s="885"/>
      <c r="P30" s="865"/>
      <c r="Q30" s="877" t="s">
        <v>288</v>
      </c>
      <c r="R30" s="878"/>
      <c r="S30" s="877"/>
      <c r="T30" s="877"/>
      <c r="U30" s="879"/>
      <c r="V30" s="880"/>
      <c r="W30" s="881"/>
      <c r="X30" s="882"/>
      <c r="Y30" s="881"/>
      <c r="Z30" s="883"/>
      <c r="AA30" s="884"/>
      <c r="AB30" s="885"/>
      <c r="AC30" s="886"/>
      <c r="AD30" s="877" t="s">
        <v>1498</v>
      </c>
      <c r="AE30" s="878"/>
      <c r="AF30" s="877"/>
      <c r="AG30" s="877"/>
      <c r="AH30" s="879"/>
      <c r="AI30" s="880"/>
      <c r="AJ30" s="881"/>
      <c r="AK30" s="882"/>
      <c r="AL30" s="881"/>
      <c r="AM30" s="883"/>
      <c r="AN30" s="884"/>
      <c r="AO30" s="885"/>
    </row>
    <row r="31" spans="1:41" ht="15">
      <c r="A31" s="886"/>
      <c r="B31" s="946"/>
      <c r="C31" s="886"/>
      <c r="D31" s="877" t="s">
        <v>350</v>
      </c>
      <c r="E31" s="878"/>
      <c r="F31" s="877"/>
      <c r="G31" s="877"/>
      <c r="H31" s="879"/>
      <c r="I31" s="880"/>
      <c r="J31" s="881"/>
      <c r="K31" s="882"/>
      <c r="L31" s="881"/>
      <c r="M31" s="883"/>
      <c r="N31" s="884"/>
      <c r="O31" s="885"/>
      <c r="P31" s="865"/>
      <c r="Q31" s="877" t="s">
        <v>288</v>
      </c>
      <c r="R31" s="878"/>
      <c r="S31" s="877"/>
      <c r="T31" s="877"/>
      <c r="U31" s="879"/>
      <c r="V31" s="880"/>
      <c r="W31" s="881"/>
      <c r="X31" s="882"/>
      <c r="Y31" s="881"/>
      <c r="Z31" s="883"/>
      <c r="AA31" s="884"/>
      <c r="AB31" s="885"/>
      <c r="AC31" s="886"/>
      <c r="AD31" s="877" t="s">
        <v>1498</v>
      </c>
      <c r="AE31" s="878"/>
      <c r="AF31" s="877"/>
      <c r="AG31" s="877"/>
      <c r="AH31" s="879"/>
      <c r="AI31" s="880"/>
      <c r="AJ31" s="881"/>
      <c r="AK31" s="882"/>
      <c r="AL31" s="881"/>
      <c r="AM31" s="883"/>
      <c r="AN31" s="884"/>
      <c r="AO31" s="885"/>
    </row>
    <row r="32" spans="1:41" ht="15">
      <c r="A32" s="886"/>
      <c r="B32" s="946"/>
      <c r="C32" s="886"/>
      <c r="D32" s="877" t="s">
        <v>350</v>
      </c>
      <c r="E32" s="878"/>
      <c r="F32" s="877"/>
      <c r="G32" s="877"/>
      <c r="H32" s="879"/>
      <c r="I32" s="880"/>
      <c r="J32" s="881"/>
      <c r="K32" s="882"/>
      <c r="L32" s="881"/>
      <c r="M32" s="883"/>
      <c r="N32" s="884"/>
      <c r="O32" s="885"/>
      <c r="P32" s="865"/>
      <c r="Q32" s="877" t="s">
        <v>288</v>
      </c>
      <c r="R32" s="878"/>
      <c r="S32" s="877"/>
      <c r="T32" s="877"/>
      <c r="U32" s="879"/>
      <c r="V32" s="880"/>
      <c r="W32" s="881"/>
      <c r="X32" s="882"/>
      <c r="Y32" s="881"/>
      <c r="Z32" s="883"/>
      <c r="AA32" s="884"/>
      <c r="AB32" s="885"/>
      <c r="AC32" s="886"/>
      <c r="AD32" s="877" t="s">
        <v>1498</v>
      </c>
      <c r="AE32" s="878"/>
      <c r="AF32" s="877"/>
      <c r="AG32" s="877"/>
      <c r="AH32" s="879"/>
      <c r="AI32" s="880"/>
      <c r="AJ32" s="881"/>
      <c r="AK32" s="882"/>
      <c r="AL32" s="881"/>
      <c r="AM32" s="883"/>
      <c r="AN32" s="884"/>
      <c r="AO32" s="885"/>
    </row>
    <row r="33" spans="1:41" ht="15">
      <c r="A33" s="886"/>
      <c r="B33" s="946"/>
      <c r="C33" s="886"/>
      <c r="D33" s="877" t="s">
        <v>350</v>
      </c>
      <c r="E33" s="878"/>
      <c r="F33" s="877"/>
      <c r="G33" s="877"/>
      <c r="H33" s="879"/>
      <c r="I33" s="880"/>
      <c r="J33" s="881"/>
      <c r="K33" s="882"/>
      <c r="L33" s="881"/>
      <c r="M33" s="883"/>
      <c r="N33" s="884"/>
      <c r="O33" s="885"/>
      <c r="P33" s="865"/>
      <c r="Q33" s="877" t="s">
        <v>288</v>
      </c>
      <c r="R33" s="878"/>
      <c r="S33" s="877"/>
      <c r="T33" s="877"/>
      <c r="U33" s="879"/>
      <c r="V33" s="880"/>
      <c r="W33" s="881"/>
      <c r="X33" s="882"/>
      <c r="Y33" s="881"/>
      <c r="Z33" s="883"/>
      <c r="AA33" s="884"/>
      <c r="AB33" s="885"/>
      <c r="AC33" s="886"/>
      <c r="AD33" s="877" t="s">
        <v>1498</v>
      </c>
      <c r="AE33" s="878"/>
      <c r="AF33" s="877"/>
      <c r="AG33" s="877"/>
      <c r="AH33" s="879"/>
      <c r="AI33" s="880"/>
      <c r="AJ33" s="881"/>
      <c r="AK33" s="882"/>
      <c r="AL33" s="881"/>
      <c r="AM33" s="883"/>
      <c r="AN33" s="884"/>
      <c r="AO33" s="885"/>
    </row>
    <row r="34" spans="1:41" ht="15">
      <c r="A34" s="886"/>
      <c r="B34" s="946"/>
      <c r="C34" s="886"/>
      <c r="D34" s="877" t="s">
        <v>350</v>
      </c>
      <c r="E34" s="878"/>
      <c r="F34" s="877"/>
      <c r="G34" s="877"/>
      <c r="H34" s="879"/>
      <c r="I34" s="880"/>
      <c r="J34" s="881"/>
      <c r="K34" s="882"/>
      <c r="L34" s="881"/>
      <c r="M34" s="883"/>
      <c r="N34" s="884"/>
      <c r="O34" s="885"/>
      <c r="P34" s="865"/>
      <c r="Q34" s="877" t="s">
        <v>288</v>
      </c>
      <c r="R34" s="878"/>
      <c r="S34" s="877"/>
      <c r="T34" s="877"/>
      <c r="U34" s="879"/>
      <c r="V34" s="880"/>
      <c r="W34" s="881"/>
      <c r="X34" s="882"/>
      <c r="Y34" s="881"/>
      <c r="Z34" s="883"/>
      <c r="AA34" s="884"/>
      <c r="AB34" s="885"/>
      <c r="AC34" s="886"/>
      <c r="AD34" s="877" t="s">
        <v>1498</v>
      </c>
      <c r="AE34" s="878"/>
      <c r="AF34" s="877"/>
      <c r="AG34" s="877"/>
      <c r="AH34" s="879"/>
      <c r="AI34" s="880"/>
      <c r="AJ34" s="881"/>
      <c r="AK34" s="882"/>
      <c r="AL34" s="881"/>
      <c r="AM34" s="883"/>
      <c r="AN34" s="884"/>
      <c r="AO34" s="885"/>
    </row>
    <row r="35" spans="1:41" ht="15">
      <c r="A35" s="886"/>
      <c r="B35" s="946"/>
      <c r="C35" s="886"/>
      <c r="D35" s="877" t="s">
        <v>350</v>
      </c>
      <c r="E35" s="878"/>
      <c r="F35" s="877"/>
      <c r="G35" s="877"/>
      <c r="H35" s="879"/>
      <c r="I35" s="880"/>
      <c r="J35" s="881"/>
      <c r="K35" s="882"/>
      <c r="L35" s="881"/>
      <c r="M35" s="883"/>
      <c r="N35" s="884"/>
      <c r="O35" s="885"/>
      <c r="P35" s="865"/>
      <c r="Q35" s="877" t="s">
        <v>288</v>
      </c>
      <c r="R35" s="878"/>
      <c r="S35" s="877"/>
      <c r="T35" s="877"/>
      <c r="U35" s="879"/>
      <c r="V35" s="880"/>
      <c r="W35" s="881"/>
      <c r="X35" s="882"/>
      <c r="Y35" s="881"/>
      <c r="Z35" s="883"/>
      <c r="AA35" s="884"/>
      <c r="AB35" s="885"/>
      <c r="AC35" s="886"/>
      <c r="AD35" s="877" t="s">
        <v>1498</v>
      </c>
      <c r="AE35" s="878"/>
      <c r="AF35" s="877"/>
      <c r="AG35" s="877"/>
      <c r="AH35" s="879"/>
      <c r="AI35" s="880"/>
      <c r="AJ35" s="881"/>
      <c r="AK35" s="882"/>
      <c r="AL35" s="881"/>
      <c r="AM35" s="883"/>
      <c r="AN35" s="884"/>
      <c r="AO35" s="885"/>
    </row>
    <row r="36" spans="1:41" ht="15">
      <c r="A36" s="886"/>
      <c r="B36" s="946"/>
      <c r="C36" s="886"/>
      <c r="D36" s="877" t="s">
        <v>350</v>
      </c>
      <c r="E36" s="878"/>
      <c r="F36" s="877"/>
      <c r="G36" s="877"/>
      <c r="H36" s="879"/>
      <c r="I36" s="880"/>
      <c r="J36" s="881"/>
      <c r="K36" s="882"/>
      <c r="L36" s="881"/>
      <c r="M36" s="883"/>
      <c r="N36" s="884"/>
      <c r="O36" s="885"/>
      <c r="P36" s="865"/>
      <c r="Q36" s="877" t="s">
        <v>288</v>
      </c>
      <c r="R36" s="878"/>
      <c r="S36" s="877"/>
      <c r="T36" s="877"/>
      <c r="U36" s="879"/>
      <c r="V36" s="880"/>
      <c r="W36" s="881"/>
      <c r="X36" s="882"/>
      <c r="Y36" s="881"/>
      <c r="Z36" s="883"/>
      <c r="AA36" s="884"/>
      <c r="AB36" s="885"/>
      <c r="AC36" s="886"/>
      <c r="AD36" s="877" t="s">
        <v>1498</v>
      </c>
      <c r="AE36" s="878"/>
      <c r="AF36" s="877"/>
      <c r="AG36" s="877"/>
      <c r="AH36" s="879"/>
      <c r="AI36" s="880"/>
      <c r="AJ36" s="881"/>
      <c r="AK36" s="882"/>
      <c r="AL36" s="881"/>
      <c r="AM36" s="883"/>
      <c r="AN36" s="884"/>
      <c r="AO36" s="885"/>
    </row>
    <row r="37" spans="1:41" ht="15">
      <c r="A37" s="886"/>
      <c r="B37" s="946"/>
      <c r="C37" s="886"/>
      <c r="D37" s="877" t="s">
        <v>350</v>
      </c>
      <c r="E37" s="878"/>
      <c r="F37" s="877"/>
      <c r="G37" s="877"/>
      <c r="H37" s="879"/>
      <c r="I37" s="880"/>
      <c r="J37" s="881"/>
      <c r="K37" s="882"/>
      <c r="L37" s="881"/>
      <c r="M37" s="883"/>
      <c r="N37" s="884"/>
      <c r="O37" s="885"/>
      <c r="P37" s="865"/>
      <c r="Q37" s="877" t="s">
        <v>288</v>
      </c>
      <c r="R37" s="878"/>
      <c r="S37" s="877"/>
      <c r="T37" s="877"/>
      <c r="U37" s="879"/>
      <c r="V37" s="880"/>
      <c r="W37" s="881"/>
      <c r="X37" s="882"/>
      <c r="Y37" s="881"/>
      <c r="Z37" s="883"/>
      <c r="AA37" s="884"/>
      <c r="AB37" s="885"/>
      <c r="AC37" s="886"/>
      <c r="AD37" s="877" t="s">
        <v>1498</v>
      </c>
      <c r="AE37" s="878"/>
      <c r="AF37" s="877"/>
      <c r="AG37" s="877"/>
      <c r="AH37" s="879"/>
      <c r="AI37" s="880"/>
      <c r="AJ37" s="881"/>
      <c r="AK37" s="882"/>
      <c r="AL37" s="881"/>
      <c r="AM37" s="883"/>
      <c r="AN37" s="884"/>
      <c r="AO37" s="885"/>
    </row>
    <row r="38" spans="1:41" ht="15">
      <c r="A38" s="886"/>
      <c r="B38" s="946"/>
      <c r="C38" s="886"/>
      <c r="D38" s="877" t="s">
        <v>350</v>
      </c>
      <c r="E38" s="878"/>
      <c r="F38" s="877"/>
      <c r="G38" s="877"/>
      <c r="H38" s="879"/>
      <c r="I38" s="880"/>
      <c r="J38" s="881"/>
      <c r="K38" s="882"/>
      <c r="L38" s="881"/>
      <c r="M38" s="883"/>
      <c r="N38" s="884"/>
      <c r="O38" s="885"/>
      <c r="P38" s="865"/>
      <c r="Q38" s="877" t="s">
        <v>288</v>
      </c>
      <c r="R38" s="878"/>
      <c r="S38" s="877"/>
      <c r="T38" s="877"/>
      <c r="U38" s="879"/>
      <c r="V38" s="880"/>
      <c r="W38" s="881"/>
      <c r="X38" s="882"/>
      <c r="Y38" s="881"/>
      <c r="Z38" s="883"/>
      <c r="AA38" s="884"/>
      <c r="AB38" s="885"/>
      <c r="AC38" s="886"/>
      <c r="AD38" s="877" t="s">
        <v>1498</v>
      </c>
      <c r="AE38" s="878"/>
      <c r="AF38" s="877"/>
      <c r="AG38" s="877"/>
      <c r="AH38" s="879"/>
      <c r="AI38" s="880"/>
      <c r="AJ38" s="881"/>
      <c r="AK38" s="882"/>
      <c r="AL38" s="881"/>
      <c r="AM38" s="883"/>
      <c r="AN38" s="884"/>
      <c r="AO38" s="885"/>
    </row>
    <row r="39" spans="1:41" ht="15">
      <c r="A39" s="886"/>
      <c r="B39" s="946"/>
      <c r="C39" s="886"/>
      <c r="D39" s="877" t="s">
        <v>350</v>
      </c>
      <c r="E39" s="878"/>
      <c r="F39" s="877"/>
      <c r="G39" s="877"/>
      <c r="H39" s="879"/>
      <c r="I39" s="880"/>
      <c r="J39" s="881"/>
      <c r="K39" s="882"/>
      <c r="L39" s="881"/>
      <c r="M39" s="883"/>
      <c r="N39" s="884"/>
      <c r="O39" s="885"/>
      <c r="P39" s="865"/>
      <c r="Q39" s="877" t="s">
        <v>288</v>
      </c>
      <c r="R39" s="878"/>
      <c r="S39" s="877"/>
      <c r="T39" s="877"/>
      <c r="U39" s="879"/>
      <c r="V39" s="880"/>
      <c r="W39" s="881"/>
      <c r="X39" s="882"/>
      <c r="Y39" s="881"/>
      <c r="Z39" s="883"/>
      <c r="AA39" s="884"/>
      <c r="AB39" s="885"/>
      <c r="AC39" s="886"/>
      <c r="AD39" s="877" t="s">
        <v>1498</v>
      </c>
      <c r="AE39" s="878"/>
      <c r="AF39" s="877"/>
      <c r="AG39" s="877"/>
      <c r="AH39" s="879"/>
      <c r="AI39" s="880"/>
      <c r="AJ39" s="881"/>
      <c r="AK39" s="882"/>
      <c r="AL39" s="881"/>
      <c r="AM39" s="883"/>
      <c r="AN39" s="884"/>
      <c r="AO39" s="885"/>
    </row>
    <row r="40" spans="1:41" ht="15">
      <c r="A40" s="886"/>
      <c r="B40" s="946"/>
      <c r="C40" s="886"/>
      <c r="D40" s="877" t="s">
        <v>350</v>
      </c>
      <c r="E40" s="878"/>
      <c r="F40" s="877"/>
      <c r="G40" s="877"/>
      <c r="H40" s="879"/>
      <c r="I40" s="880"/>
      <c r="J40" s="881"/>
      <c r="K40" s="882"/>
      <c r="L40" s="881"/>
      <c r="M40" s="883"/>
      <c r="N40" s="884"/>
      <c r="O40" s="885"/>
      <c r="P40" s="865"/>
      <c r="Q40" s="877" t="s">
        <v>288</v>
      </c>
      <c r="R40" s="878"/>
      <c r="S40" s="877"/>
      <c r="T40" s="877"/>
      <c r="U40" s="879"/>
      <c r="V40" s="880"/>
      <c r="W40" s="881"/>
      <c r="X40" s="882"/>
      <c r="Y40" s="881"/>
      <c r="Z40" s="883"/>
      <c r="AA40" s="884"/>
      <c r="AB40" s="885"/>
      <c r="AC40" s="886"/>
      <c r="AD40" s="877" t="s">
        <v>1498</v>
      </c>
      <c r="AE40" s="878"/>
      <c r="AF40" s="877"/>
      <c r="AG40" s="877"/>
      <c r="AH40" s="879"/>
      <c r="AI40" s="880"/>
      <c r="AJ40" s="881"/>
      <c r="AK40" s="882"/>
      <c r="AL40" s="881"/>
      <c r="AM40" s="883"/>
      <c r="AN40" s="884"/>
      <c r="AO40" s="885"/>
    </row>
    <row r="41" spans="1:41" ht="15">
      <c r="A41" s="886"/>
      <c r="B41" s="946"/>
      <c r="C41" s="886"/>
      <c r="D41" s="877" t="s">
        <v>350</v>
      </c>
      <c r="E41" s="878"/>
      <c r="F41" s="877"/>
      <c r="G41" s="877"/>
      <c r="H41" s="879"/>
      <c r="I41" s="880"/>
      <c r="J41" s="881"/>
      <c r="K41" s="882"/>
      <c r="L41" s="881"/>
      <c r="M41" s="883"/>
      <c r="N41" s="884"/>
      <c r="O41" s="885"/>
      <c r="P41" s="865"/>
      <c r="Q41" s="877" t="s">
        <v>288</v>
      </c>
      <c r="R41" s="878"/>
      <c r="S41" s="877"/>
      <c r="T41" s="877"/>
      <c r="U41" s="879"/>
      <c r="V41" s="880"/>
      <c r="W41" s="881"/>
      <c r="X41" s="882"/>
      <c r="Y41" s="881"/>
      <c r="Z41" s="883"/>
      <c r="AA41" s="884"/>
      <c r="AB41" s="885"/>
      <c r="AC41" s="886"/>
      <c r="AD41" s="877" t="s">
        <v>1498</v>
      </c>
      <c r="AE41" s="878"/>
      <c r="AF41" s="877"/>
      <c r="AG41" s="877"/>
      <c r="AH41" s="879"/>
      <c r="AI41" s="880"/>
      <c r="AJ41" s="881"/>
      <c r="AK41" s="882"/>
      <c r="AL41" s="881"/>
      <c r="AM41" s="883"/>
      <c r="AN41" s="884"/>
      <c r="AO41" s="885"/>
    </row>
    <row r="42" spans="1:41" ht="15">
      <c r="A42" s="886"/>
      <c r="B42" s="946"/>
      <c r="C42" s="886"/>
      <c r="D42" s="877" t="s">
        <v>350</v>
      </c>
      <c r="E42" s="878"/>
      <c r="F42" s="877"/>
      <c r="G42" s="877"/>
      <c r="H42" s="879"/>
      <c r="I42" s="880"/>
      <c r="J42" s="881"/>
      <c r="K42" s="882"/>
      <c r="L42" s="881"/>
      <c r="M42" s="883"/>
      <c r="N42" s="884"/>
      <c r="O42" s="885"/>
      <c r="P42" s="865"/>
      <c r="Q42" s="877" t="s">
        <v>288</v>
      </c>
      <c r="R42" s="878"/>
      <c r="S42" s="877"/>
      <c r="T42" s="877"/>
      <c r="U42" s="879"/>
      <c r="V42" s="880"/>
      <c r="W42" s="881"/>
      <c r="X42" s="882"/>
      <c r="Y42" s="881"/>
      <c r="Z42" s="883"/>
      <c r="AA42" s="884"/>
      <c r="AB42" s="885"/>
      <c r="AC42" s="886"/>
      <c r="AD42" s="877" t="s">
        <v>1498</v>
      </c>
      <c r="AE42" s="878"/>
      <c r="AF42" s="877"/>
      <c r="AG42" s="877"/>
      <c r="AH42" s="879"/>
      <c r="AI42" s="880"/>
      <c r="AJ42" s="881"/>
      <c r="AK42" s="882"/>
      <c r="AL42" s="881"/>
      <c r="AM42" s="883"/>
      <c r="AN42" s="884"/>
      <c r="AO42" s="885"/>
    </row>
    <row r="43" spans="1:41" ht="15">
      <c r="A43" s="886"/>
      <c r="B43" s="946"/>
      <c r="C43" s="886"/>
      <c r="D43" s="877" t="s">
        <v>350</v>
      </c>
      <c r="E43" s="878"/>
      <c r="F43" s="877"/>
      <c r="G43" s="877"/>
      <c r="H43" s="879"/>
      <c r="I43" s="880"/>
      <c r="J43" s="881"/>
      <c r="K43" s="882"/>
      <c r="L43" s="881"/>
      <c r="M43" s="883"/>
      <c r="N43" s="884"/>
      <c r="O43" s="885"/>
      <c r="P43" s="865"/>
      <c r="Q43" s="877" t="s">
        <v>288</v>
      </c>
      <c r="R43" s="878"/>
      <c r="S43" s="877"/>
      <c r="T43" s="877"/>
      <c r="U43" s="879"/>
      <c r="V43" s="880"/>
      <c r="W43" s="881"/>
      <c r="X43" s="882"/>
      <c r="Y43" s="881"/>
      <c r="Z43" s="883"/>
      <c r="AA43" s="884"/>
      <c r="AB43" s="885"/>
      <c r="AC43" s="886"/>
      <c r="AD43" s="877" t="s">
        <v>1498</v>
      </c>
      <c r="AE43" s="878"/>
      <c r="AF43" s="877"/>
      <c r="AG43" s="877"/>
      <c r="AH43" s="879"/>
      <c r="AI43" s="880"/>
      <c r="AJ43" s="881"/>
      <c r="AK43" s="882"/>
      <c r="AL43" s="881"/>
      <c r="AM43" s="883"/>
      <c r="AN43" s="884"/>
      <c r="AO43" s="885"/>
    </row>
    <row r="44" spans="1:41" ht="15">
      <c r="A44" s="886"/>
      <c r="B44" s="946"/>
      <c r="C44" s="886"/>
      <c r="D44" s="877" t="s">
        <v>350</v>
      </c>
      <c r="E44" s="878"/>
      <c r="F44" s="877"/>
      <c r="G44" s="877"/>
      <c r="H44" s="879"/>
      <c r="I44" s="880"/>
      <c r="J44" s="881"/>
      <c r="K44" s="882"/>
      <c r="L44" s="881"/>
      <c r="M44" s="883"/>
      <c r="N44" s="884"/>
      <c r="O44" s="885"/>
      <c r="P44" s="865"/>
      <c r="Q44" s="877" t="s">
        <v>288</v>
      </c>
      <c r="R44" s="878"/>
      <c r="S44" s="877"/>
      <c r="T44" s="877"/>
      <c r="U44" s="879"/>
      <c r="V44" s="880"/>
      <c r="W44" s="881"/>
      <c r="X44" s="882"/>
      <c r="Y44" s="881"/>
      <c r="Z44" s="883"/>
      <c r="AA44" s="884"/>
      <c r="AB44" s="885"/>
      <c r="AC44" s="886"/>
      <c r="AD44" s="877" t="s">
        <v>1498</v>
      </c>
      <c r="AE44" s="878"/>
      <c r="AF44" s="877"/>
      <c r="AG44" s="877"/>
      <c r="AH44" s="879"/>
      <c r="AI44" s="880"/>
      <c r="AJ44" s="881"/>
      <c r="AK44" s="882"/>
      <c r="AL44" s="881"/>
      <c r="AM44" s="883"/>
      <c r="AN44" s="884"/>
      <c r="AO44" s="885"/>
    </row>
    <row r="45" spans="1:41" ht="15">
      <c r="A45" s="886"/>
      <c r="B45" s="946"/>
      <c r="C45" s="886"/>
      <c r="D45" s="877" t="s">
        <v>350</v>
      </c>
      <c r="E45" s="878"/>
      <c r="F45" s="877"/>
      <c r="G45" s="877"/>
      <c r="H45" s="879"/>
      <c r="I45" s="880"/>
      <c r="J45" s="881"/>
      <c r="K45" s="882"/>
      <c r="L45" s="881"/>
      <c r="M45" s="883"/>
      <c r="N45" s="884"/>
      <c r="O45" s="885"/>
      <c r="P45" s="865"/>
      <c r="Q45" s="877" t="s">
        <v>288</v>
      </c>
      <c r="R45" s="878"/>
      <c r="S45" s="877"/>
      <c r="T45" s="877"/>
      <c r="U45" s="879"/>
      <c r="V45" s="880"/>
      <c r="W45" s="881"/>
      <c r="X45" s="882"/>
      <c r="Y45" s="881"/>
      <c r="Z45" s="883"/>
      <c r="AA45" s="884"/>
      <c r="AB45" s="885"/>
      <c r="AC45" s="886"/>
      <c r="AD45" s="877" t="s">
        <v>1498</v>
      </c>
      <c r="AE45" s="878"/>
      <c r="AF45" s="877"/>
      <c r="AG45" s="877"/>
      <c r="AH45" s="879"/>
      <c r="AI45" s="880"/>
      <c r="AJ45" s="881"/>
      <c r="AK45" s="882"/>
      <c r="AL45" s="881"/>
      <c r="AM45" s="883"/>
      <c r="AN45" s="884"/>
      <c r="AO45" s="885"/>
    </row>
    <row r="46" spans="1:41" ht="15">
      <c r="A46" s="886"/>
      <c r="B46" s="946"/>
      <c r="C46" s="886"/>
      <c r="D46" s="877" t="s">
        <v>350</v>
      </c>
      <c r="E46" s="878"/>
      <c r="F46" s="877"/>
      <c r="G46" s="877"/>
      <c r="H46" s="879"/>
      <c r="I46" s="880"/>
      <c r="J46" s="881"/>
      <c r="K46" s="882"/>
      <c r="L46" s="881"/>
      <c r="M46" s="883"/>
      <c r="N46" s="884"/>
      <c r="O46" s="885"/>
      <c r="P46" s="865"/>
      <c r="Q46" s="877" t="s">
        <v>288</v>
      </c>
      <c r="R46" s="878"/>
      <c r="S46" s="877"/>
      <c r="T46" s="877"/>
      <c r="U46" s="879"/>
      <c r="V46" s="880"/>
      <c r="W46" s="881"/>
      <c r="X46" s="882"/>
      <c r="Y46" s="881"/>
      <c r="Z46" s="883"/>
      <c r="AA46" s="884"/>
      <c r="AB46" s="885"/>
      <c r="AC46" s="886"/>
      <c r="AD46" s="877" t="s">
        <v>1498</v>
      </c>
      <c r="AE46" s="878"/>
      <c r="AF46" s="877"/>
      <c r="AG46" s="877"/>
      <c r="AH46" s="879"/>
      <c r="AI46" s="880"/>
      <c r="AJ46" s="881"/>
      <c r="AK46" s="882"/>
      <c r="AL46" s="881"/>
      <c r="AM46" s="883"/>
      <c r="AN46" s="884"/>
      <c r="AO46" s="885"/>
    </row>
    <row r="47" spans="1:41" ht="15">
      <c r="A47" s="886"/>
      <c r="B47" s="946"/>
      <c r="C47" s="886"/>
      <c r="D47" s="877" t="s">
        <v>350</v>
      </c>
      <c r="E47" s="878"/>
      <c r="F47" s="877"/>
      <c r="G47" s="877"/>
      <c r="H47" s="879"/>
      <c r="I47" s="880"/>
      <c r="J47" s="881"/>
      <c r="K47" s="882"/>
      <c r="L47" s="881"/>
      <c r="M47" s="883"/>
      <c r="N47" s="884"/>
      <c r="O47" s="885"/>
      <c r="P47" s="865"/>
      <c r="Q47" s="877" t="s">
        <v>288</v>
      </c>
      <c r="R47" s="878"/>
      <c r="S47" s="877"/>
      <c r="T47" s="877"/>
      <c r="U47" s="879"/>
      <c r="V47" s="880"/>
      <c r="W47" s="881"/>
      <c r="X47" s="882"/>
      <c r="Y47" s="881"/>
      <c r="Z47" s="883"/>
      <c r="AA47" s="884"/>
      <c r="AB47" s="885"/>
      <c r="AC47" s="886"/>
      <c r="AD47" s="877" t="s">
        <v>1498</v>
      </c>
      <c r="AE47" s="878"/>
      <c r="AF47" s="877"/>
      <c r="AG47" s="877"/>
      <c r="AH47" s="879"/>
      <c r="AI47" s="880"/>
      <c r="AJ47" s="881"/>
      <c r="AK47" s="882"/>
      <c r="AL47" s="881"/>
      <c r="AM47" s="883"/>
      <c r="AN47" s="884"/>
      <c r="AO47" s="885"/>
    </row>
    <row r="48" spans="1:41" ht="15">
      <c r="A48" s="886"/>
      <c r="B48" s="946"/>
      <c r="C48" s="886"/>
      <c r="D48" s="877" t="s">
        <v>350</v>
      </c>
      <c r="E48" s="878"/>
      <c r="F48" s="877"/>
      <c r="G48" s="877"/>
      <c r="H48" s="879"/>
      <c r="I48" s="880"/>
      <c r="J48" s="881"/>
      <c r="K48" s="882"/>
      <c r="L48" s="881"/>
      <c r="M48" s="883"/>
      <c r="N48" s="884"/>
      <c r="O48" s="885"/>
      <c r="P48" s="865"/>
      <c r="Q48" s="877" t="s">
        <v>288</v>
      </c>
      <c r="R48" s="878"/>
      <c r="S48" s="877"/>
      <c r="T48" s="877"/>
      <c r="U48" s="879"/>
      <c r="V48" s="880"/>
      <c r="W48" s="881"/>
      <c r="X48" s="882"/>
      <c r="Y48" s="881"/>
      <c r="Z48" s="883"/>
      <c r="AA48" s="884"/>
      <c r="AB48" s="885"/>
      <c r="AC48" s="886"/>
      <c r="AD48" s="877" t="s">
        <v>1498</v>
      </c>
      <c r="AE48" s="878"/>
      <c r="AF48" s="877"/>
      <c r="AG48" s="877"/>
      <c r="AH48" s="879"/>
      <c r="AI48" s="880"/>
      <c r="AJ48" s="881"/>
      <c r="AK48" s="882"/>
      <c r="AL48" s="881"/>
      <c r="AM48" s="883"/>
      <c r="AN48" s="884"/>
      <c r="AO48" s="885"/>
    </row>
    <row r="49" spans="1:41" ht="15">
      <c r="A49" s="886"/>
      <c r="B49" s="946"/>
      <c r="C49" s="886"/>
      <c r="D49" s="877" t="s">
        <v>350</v>
      </c>
      <c r="E49" s="878"/>
      <c r="F49" s="877"/>
      <c r="G49" s="877"/>
      <c r="H49" s="879"/>
      <c r="I49" s="880"/>
      <c r="J49" s="881"/>
      <c r="K49" s="882"/>
      <c r="L49" s="881"/>
      <c r="M49" s="883"/>
      <c r="N49" s="884"/>
      <c r="O49" s="885"/>
      <c r="P49" s="865"/>
      <c r="Q49" s="877" t="s">
        <v>288</v>
      </c>
      <c r="R49" s="878"/>
      <c r="S49" s="877"/>
      <c r="T49" s="877"/>
      <c r="U49" s="879"/>
      <c r="V49" s="880"/>
      <c r="W49" s="881"/>
      <c r="X49" s="882"/>
      <c r="Y49" s="881"/>
      <c r="Z49" s="883"/>
      <c r="AA49" s="884"/>
      <c r="AB49" s="885"/>
      <c r="AC49" s="886"/>
      <c r="AD49" s="877" t="s">
        <v>1498</v>
      </c>
      <c r="AE49" s="878"/>
      <c r="AF49" s="877"/>
      <c r="AG49" s="877"/>
      <c r="AH49" s="879"/>
      <c r="AI49" s="880"/>
      <c r="AJ49" s="881"/>
      <c r="AK49" s="882"/>
      <c r="AL49" s="881"/>
      <c r="AM49" s="883"/>
      <c r="AN49" s="884"/>
      <c r="AO49" s="885"/>
    </row>
    <row r="50" spans="1:41" ht="15">
      <c r="A50" s="886"/>
      <c r="B50" s="946"/>
      <c r="C50" s="886"/>
      <c r="D50" s="877" t="s">
        <v>350</v>
      </c>
      <c r="E50" s="878"/>
      <c r="F50" s="877"/>
      <c r="G50" s="877"/>
      <c r="H50" s="879"/>
      <c r="I50" s="880"/>
      <c r="J50" s="881"/>
      <c r="K50" s="882"/>
      <c r="L50" s="881"/>
      <c r="M50" s="883"/>
      <c r="N50" s="884"/>
      <c r="O50" s="885"/>
      <c r="P50" s="865"/>
      <c r="Q50" s="877" t="s">
        <v>288</v>
      </c>
      <c r="R50" s="878"/>
      <c r="S50" s="877"/>
      <c r="T50" s="877"/>
      <c r="U50" s="879"/>
      <c r="V50" s="880"/>
      <c r="W50" s="881"/>
      <c r="X50" s="882"/>
      <c r="Y50" s="881"/>
      <c r="Z50" s="883"/>
      <c r="AA50" s="884"/>
      <c r="AB50" s="885"/>
      <c r="AC50" s="886"/>
      <c r="AD50" s="877" t="s">
        <v>1498</v>
      </c>
      <c r="AE50" s="878"/>
      <c r="AF50" s="877"/>
      <c r="AG50" s="877"/>
      <c r="AH50" s="879"/>
      <c r="AI50" s="880"/>
      <c r="AJ50" s="881"/>
      <c r="AK50" s="882"/>
      <c r="AL50" s="881"/>
      <c r="AM50" s="883"/>
      <c r="AN50" s="884"/>
      <c r="AO50" s="885"/>
    </row>
    <row r="51" spans="1:41" ht="15">
      <c r="A51" s="886"/>
      <c r="B51" s="946"/>
      <c r="C51" s="886"/>
      <c r="D51" s="877" t="s">
        <v>350</v>
      </c>
      <c r="E51" s="878"/>
      <c r="F51" s="877"/>
      <c r="G51" s="877"/>
      <c r="H51" s="879"/>
      <c r="I51" s="880"/>
      <c r="J51" s="881"/>
      <c r="K51" s="882"/>
      <c r="L51" s="881"/>
      <c r="M51" s="883"/>
      <c r="N51" s="884"/>
      <c r="O51" s="885"/>
      <c r="P51" s="865"/>
      <c r="Q51" s="877" t="s">
        <v>288</v>
      </c>
      <c r="R51" s="878"/>
      <c r="S51" s="877"/>
      <c r="T51" s="877"/>
      <c r="U51" s="879"/>
      <c r="V51" s="880"/>
      <c r="W51" s="881"/>
      <c r="X51" s="882"/>
      <c r="Y51" s="881"/>
      <c r="Z51" s="883"/>
      <c r="AA51" s="884"/>
      <c r="AB51" s="885"/>
      <c r="AC51" s="886"/>
      <c r="AD51" s="877" t="s">
        <v>1498</v>
      </c>
      <c r="AE51" s="878"/>
      <c r="AF51" s="877"/>
      <c r="AG51" s="877"/>
      <c r="AH51" s="879"/>
      <c r="AI51" s="880"/>
      <c r="AJ51" s="881"/>
      <c r="AK51" s="882"/>
      <c r="AL51" s="881"/>
      <c r="AM51" s="883"/>
      <c r="AN51" s="884"/>
      <c r="AO51" s="885"/>
    </row>
    <row r="52" spans="1:41" ht="15">
      <c r="A52" s="886"/>
      <c r="B52" s="946"/>
      <c r="C52" s="886"/>
      <c r="D52" s="877" t="s">
        <v>350</v>
      </c>
      <c r="E52" s="878"/>
      <c r="F52" s="877"/>
      <c r="G52" s="877"/>
      <c r="H52" s="879"/>
      <c r="I52" s="880"/>
      <c r="J52" s="881"/>
      <c r="K52" s="882"/>
      <c r="L52" s="881"/>
      <c r="M52" s="883"/>
      <c r="N52" s="884"/>
      <c r="O52" s="885"/>
      <c r="P52" s="865"/>
      <c r="Q52" s="877" t="s">
        <v>288</v>
      </c>
      <c r="R52" s="878"/>
      <c r="S52" s="877"/>
      <c r="T52" s="877"/>
      <c r="U52" s="879"/>
      <c r="V52" s="880"/>
      <c r="W52" s="881"/>
      <c r="X52" s="882"/>
      <c r="Y52" s="881"/>
      <c r="Z52" s="883"/>
      <c r="AA52" s="884"/>
      <c r="AB52" s="885"/>
      <c r="AC52" s="886"/>
      <c r="AD52" s="877" t="s">
        <v>1498</v>
      </c>
      <c r="AE52" s="878"/>
      <c r="AF52" s="877"/>
      <c r="AG52" s="877"/>
      <c r="AH52" s="879"/>
      <c r="AI52" s="880"/>
      <c r="AJ52" s="881"/>
      <c r="AK52" s="882"/>
      <c r="AL52" s="881"/>
      <c r="AM52" s="883"/>
      <c r="AN52" s="884"/>
      <c r="AO52" s="885"/>
    </row>
    <row r="53" spans="1:41" ht="15">
      <c r="A53" s="886"/>
      <c r="B53" s="946"/>
      <c r="C53" s="886"/>
      <c r="D53" s="877" t="s">
        <v>350</v>
      </c>
      <c r="E53" s="878"/>
      <c r="F53" s="877"/>
      <c r="G53" s="877"/>
      <c r="H53" s="879"/>
      <c r="I53" s="880"/>
      <c r="J53" s="881"/>
      <c r="K53" s="882"/>
      <c r="L53" s="881"/>
      <c r="M53" s="883"/>
      <c r="N53" s="884"/>
      <c r="O53" s="885"/>
      <c r="P53" s="865"/>
      <c r="Q53" s="877" t="s">
        <v>288</v>
      </c>
      <c r="R53" s="878"/>
      <c r="S53" s="877"/>
      <c r="T53" s="877"/>
      <c r="U53" s="879"/>
      <c r="V53" s="880"/>
      <c r="W53" s="881"/>
      <c r="X53" s="882"/>
      <c r="Y53" s="881"/>
      <c r="Z53" s="883"/>
      <c r="AA53" s="884"/>
      <c r="AB53" s="885"/>
      <c r="AC53" s="886"/>
      <c r="AD53" s="877" t="s">
        <v>1498</v>
      </c>
      <c r="AE53" s="878"/>
      <c r="AF53" s="877"/>
      <c r="AG53" s="877"/>
      <c r="AH53" s="879"/>
      <c r="AI53" s="880"/>
      <c r="AJ53" s="881"/>
      <c r="AK53" s="882"/>
      <c r="AL53" s="881"/>
      <c r="AM53" s="883"/>
      <c r="AN53" s="884"/>
      <c r="AO53" s="885"/>
    </row>
    <row r="54" spans="1:41" ht="15">
      <c r="A54" s="886"/>
      <c r="B54" s="946"/>
      <c r="C54" s="886"/>
      <c r="D54" s="877" t="s">
        <v>350</v>
      </c>
      <c r="E54" s="878"/>
      <c r="F54" s="877"/>
      <c r="G54" s="877"/>
      <c r="H54" s="879"/>
      <c r="I54" s="880"/>
      <c r="J54" s="881"/>
      <c r="K54" s="882"/>
      <c r="L54" s="881"/>
      <c r="M54" s="883"/>
      <c r="N54" s="884"/>
      <c r="O54" s="885"/>
      <c r="P54" s="865"/>
      <c r="Q54" s="877" t="s">
        <v>288</v>
      </c>
      <c r="R54" s="878"/>
      <c r="S54" s="877"/>
      <c r="T54" s="877"/>
      <c r="U54" s="879"/>
      <c r="V54" s="880"/>
      <c r="W54" s="881"/>
      <c r="X54" s="882"/>
      <c r="Y54" s="881"/>
      <c r="Z54" s="883"/>
      <c r="AA54" s="884"/>
      <c r="AB54" s="885"/>
      <c r="AC54" s="886"/>
      <c r="AD54" s="877" t="s">
        <v>1498</v>
      </c>
      <c r="AE54" s="878"/>
      <c r="AF54" s="877"/>
      <c r="AG54" s="877"/>
      <c r="AH54" s="879"/>
      <c r="AI54" s="880"/>
      <c r="AJ54" s="881"/>
      <c r="AK54" s="882"/>
      <c r="AL54" s="881"/>
      <c r="AM54" s="883"/>
      <c r="AN54" s="884"/>
      <c r="AO54" s="885"/>
    </row>
    <row r="55" spans="1:41" ht="15">
      <c r="A55" s="886"/>
      <c r="B55" s="946"/>
      <c r="C55" s="886"/>
      <c r="D55" s="877" t="s">
        <v>350</v>
      </c>
      <c r="E55" s="878"/>
      <c r="F55" s="877"/>
      <c r="G55" s="877"/>
      <c r="H55" s="879"/>
      <c r="I55" s="880"/>
      <c r="J55" s="881"/>
      <c r="K55" s="882"/>
      <c r="L55" s="881"/>
      <c r="M55" s="883"/>
      <c r="N55" s="884"/>
      <c r="O55" s="885"/>
      <c r="P55" s="865"/>
      <c r="Q55" s="877" t="s">
        <v>288</v>
      </c>
      <c r="R55" s="878"/>
      <c r="S55" s="877"/>
      <c r="T55" s="877"/>
      <c r="U55" s="879"/>
      <c r="V55" s="880"/>
      <c r="W55" s="881"/>
      <c r="X55" s="882"/>
      <c r="Y55" s="881"/>
      <c r="Z55" s="883"/>
      <c r="AA55" s="884"/>
      <c r="AB55" s="885"/>
      <c r="AC55" s="886"/>
      <c r="AD55" s="877" t="s">
        <v>1498</v>
      </c>
      <c r="AE55" s="878"/>
      <c r="AF55" s="877"/>
      <c r="AG55" s="877"/>
      <c r="AH55" s="879"/>
      <c r="AI55" s="880"/>
      <c r="AJ55" s="881"/>
      <c r="AK55" s="882"/>
      <c r="AL55" s="881"/>
      <c r="AM55" s="883"/>
      <c r="AN55" s="884"/>
      <c r="AO55" s="885"/>
    </row>
    <row r="56" spans="1:41" ht="15">
      <c r="A56" s="886"/>
      <c r="B56" s="946"/>
      <c r="C56" s="886"/>
      <c r="D56" s="877" t="s">
        <v>350</v>
      </c>
      <c r="E56" s="878"/>
      <c r="F56" s="877"/>
      <c r="G56" s="877"/>
      <c r="H56" s="879"/>
      <c r="I56" s="880"/>
      <c r="J56" s="881"/>
      <c r="K56" s="882"/>
      <c r="L56" s="881"/>
      <c r="M56" s="883"/>
      <c r="N56" s="884"/>
      <c r="O56" s="885"/>
      <c r="P56" s="865"/>
      <c r="Q56" s="877" t="s">
        <v>288</v>
      </c>
      <c r="R56" s="878"/>
      <c r="S56" s="877"/>
      <c r="T56" s="877"/>
      <c r="U56" s="879"/>
      <c r="V56" s="880"/>
      <c r="W56" s="881"/>
      <c r="X56" s="882"/>
      <c r="Y56" s="881"/>
      <c r="Z56" s="883"/>
      <c r="AA56" s="884"/>
      <c r="AB56" s="885"/>
      <c r="AC56" s="886"/>
      <c r="AD56" s="877" t="s">
        <v>1498</v>
      </c>
      <c r="AE56" s="878"/>
      <c r="AF56" s="877"/>
      <c r="AG56" s="877"/>
      <c r="AH56" s="879"/>
      <c r="AI56" s="880"/>
      <c r="AJ56" s="881"/>
      <c r="AK56" s="882"/>
      <c r="AL56" s="881"/>
      <c r="AM56" s="883"/>
      <c r="AN56" s="884"/>
      <c r="AO56" s="885"/>
    </row>
    <row r="57" spans="1:41" ht="15">
      <c r="A57" s="886"/>
      <c r="B57" s="946"/>
      <c r="C57" s="886"/>
      <c r="D57" s="877" t="s">
        <v>350</v>
      </c>
      <c r="E57" s="878"/>
      <c r="F57" s="877"/>
      <c r="G57" s="877"/>
      <c r="H57" s="879"/>
      <c r="I57" s="880"/>
      <c r="J57" s="881"/>
      <c r="K57" s="882"/>
      <c r="L57" s="881"/>
      <c r="M57" s="883"/>
      <c r="N57" s="884"/>
      <c r="O57" s="885"/>
      <c r="P57" s="865"/>
      <c r="Q57" s="877" t="s">
        <v>288</v>
      </c>
      <c r="R57" s="878"/>
      <c r="S57" s="877"/>
      <c r="T57" s="877"/>
      <c r="U57" s="879"/>
      <c r="V57" s="880"/>
      <c r="W57" s="881"/>
      <c r="X57" s="882"/>
      <c r="Y57" s="881"/>
      <c r="Z57" s="883"/>
      <c r="AA57" s="884"/>
      <c r="AB57" s="885"/>
      <c r="AC57" s="886"/>
      <c r="AD57" s="877" t="s">
        <v>1498</v>
      </c>
      <c r="AE57" s="878"/>
      <c r="AF57" s="877"/>
      <c r="AG57" s="877"/>
      <c r="AH57" s="879"/>
      <c r="AI57" s="880"/>
      <c r="AJ57" s="881"/>
      <c r="AK57" s="882"/>
      <c r="AL57" s="881"/>
      <c r="AM57" s="883"/>
      <c r="AN57" s="884"/>
      <c r="AO57" s="885"/>
    </row>
    <row r="58" spans="1:41" ht="15">
      <c r="A58" s="886"/>
      <c r="B58" s="946"/>
      <c r="C58" s="886"/>
      <c r="D58" s="877" t="s">
        <v>350</v>
      </c>
      <c r="E58" s="878"/>
      <c r="F58" s="877"/>
      <c r="G58" s="877"/>
      <c r="H58" s="879"/>
      <c r="I58" s="880"/>
      <c r="J58" s="881"/>
      <c r="K58" s="882"/>
      <c r="L58" s="881"/>
      <c r="M58" s="883"/>
      <c r="N58" s="884"/>
      <c r="O58" s="885"/>
      <c r="P58" s="865"/>
      <c r="Q58" s="877" t="s">
        <v>288</v>
      </c>
      <c r="R58" s="878"/>
      <c r="S58" s="877"/>
      <c r="T58" s="877"/>
      <c r="U58" s="879"/>
      <c r="V58" s="880"/>
      <c r="W58" s="881"/>
      <c r="X58" s="882"/>
      <c r="Y58" s="881"/>
      <c r="Z58" s="883"/>
      <c r="AA58" s="884"/>
      <c r="AB58" s="885"/>
      <c r="AC58" s="886"/>
      <c r="AD58" s="877" t="s">
        <v>1498</v>
      </c>
      <c r="AE58" s="878"/>
      <c r="AF58" s="877"/>
      <c r="AG58" s="877"/>
      <c r="AH58" s="879"/>
      <c r="AI58" s="880"/>
      <c r="AJ58" s="881"/>
      <c r="AK58" s="882"/>
      <c r="AL58" s="881"/>
      <c r="AM58" s="883"/>
      <c r="AN58" s="884"/>
      <c r="AO58" s="885"/>
    </row>
    <row r="59" spans="1:41" ht="15">
      <c r="A59" s="886"/>
      <c r="B59" s="946"/>
      <c r="C59" s="886"/>
      <c r="D59" s="877" t="s">
        <v>350</v>
      </c>
      <c r="E59" s="878"/>
      <c r="F59" s="877"/>
      <c r="G59" s="877"/>
      <c r="H59" s="879"/>
      <c r="I59" s="880"/>
      <c r="J59" s="881"/>
      <c r="K59" s="882"/>
      <c r="L59" s="881"/>
      <c r="M59" s="883"/>
      <c r="N59" s="884"/>
      <c r="O59" s="885"/>
      <c r="P59" s="865"/>
      <c r="Q59" s="877" t="s">
        <v>288</v>
      </c>
      <c r="R59" s="878"/>
      <c r="S59" s="877"/>
      <c r="T59" s="877"/>
      <c r="U59" s="879"/>
      <c r="V59" s="880"/>
      <c r="W59" s="881"/>
      <c r="X59" s="882"/>
      <c r="Y59" s="881"/>
      <c r="Z59" s="883"/>
      <c r="AA59" s="884"/>
      <c r="AB59" s="885"/>
      <c r="AC59" s="886"/>
      <c r="AD59" s="877" t="s">
        <v>1498</v>
      </c>
      <c r="AE59" s="878"/>
      <c r="AF59" s="877"/>
      <c r="AG59" s="877"/>
      <c r="AH59" s="879"/>
      <c r="AI59" s="880"/>
      <c r="AJ59" s="881"/>
      <c r="AK59" s="882"/>
      <c r="AL59" s="881"/>
      <c r="AM59" s="883"/>
      <c r="AN59" s="884"/>
      <c r="AO59" s="885"/>
    </row>
    <row r="60" spans="1:41" ht="15">
      <c r="A60" s="886"/>
      <c r="B60" s="946"/>
      <c r="C60" s="886"/>
      <c r="D60" s="877" t="s">
        <v>350</v>
      </c>
      <c r="E60" s="878"/>
      <c r="F60" s="877"/>
      <c r="G60" s="877"/>
      <c r="H60" s="879"/>
      <c r="I60" s="880"/>
      <c r="J60" s="881"/>
      <c r="K60" s="882"/>
      <c r="L60" s="881"/>
      <c r="M60" s="883"/>
      <c r="N60" s="884"/>
      <c r="O60" s="885"/>
      <c r="P60" s="865"/>
      <c r="Q60" s="877" t="s">
        <v>288</v>
      </c>
      <c r="R60" s="878"/>
      <c r="S60" s="877"/>
      <c r="T60" s="877"/>
      <c r="U60" s="879"/>
      <c r="V60" s="880"/>
      <c r="W60" s="881"/>
      <c r="X60" s="882"/>
      <c r="Y60" s="881"/>
      <c r="Z60" s="883"/>
      <c r="AA60" s="884"/>
      <c r="AB60" s="885"/>
      <c r="AC60" s="886"/>
      <c r="AD60" s="877" t="s">
        <v>1498</v>
      </c>
      <c r="AE60" s="878"/>
      <c r="AF60" s="877"/>
      <c r="AG60" s="877"/>
      <c r="AH60" s="879"/>
      <c r="AI60" s="880"/>
      <c r="AJ60" s="881"/>
      <c r="AK60" s="882"/>
      <c r="AL60" s="881"/>
      <c r="AM60" s="883"/>
      <c r="AN60" s="884"/>
      <c r="AO60" s="885"/>
    </row>
    <row r="61" spans="1:41" ht="15">
      <c r="A61" s="886"/>
      <c r="B61" s="946"/>
      <c r="C61" s="886"/>
      <c r="D61" s="877" t="s">
        <v>350</v>
      </c>
      <c r="E61" s="878"/>
      <c r="F61" s="877"/>
      <c r="G61" s="877"/>
      <c r="H61" s="879"/>
      <c r="I61" s="880"/>
      <c r="J61" s="881"/>
      <c r="K61" s="882"/>
      <c r="L61" s="881"/>
      <c r="M61" s="883"/>
      <c r="N61" s="884"/>
      <c r="O61" s="885"/>
      <c r="P61" s="865"/>
      <c r="Q61" s="877" t="s">
        <v>288</v>
      </c>
      <c r="R61" s="878"/>
      <c r="S61" s="877"/>
      <c r="T61" s="877"/>
      <c r="U61" s="879"/>
      <c r="V61" s="880"/>
      <c r="W61" s="881"/>
      <c r="X61" s="882"/>
      <c r="Y61" s="881"/>
      <c r="Z61" s="883"/>
      <c r="AA61" s="884"/>
      <c r="AB61" s="885"/>
      <c r="AC61" s="886"/>
      <c r="AD61" s="877" t="s">
        <v>1498</v>
      </c>
      <c r="AE61" s="878"/>
      <c r="AF61" s="877"/>
      <c r="AG61" s="877"/>
      <c r="AH61" s="879"/>
      <c r="AI61" s="880"/>
      <c r="AJ61" s="881"/>
      <c r="AK61" s="882"/>
      <c r="AL61" s="881"/>
      <c r="AM61" s="883"/>
      <c r="AN61" s="884"/>
      <c r="AO61" s="885"/>
    </row>
    <row r="62" spans="1:41" ht="15">
      <c r="A62" s="886"/>
      <c r="B62" s="946"/>
      <c r="C62" s="886"/>
      <c r="D62" s="877" t="s">
        <v>350</v>
      </c>
      <c r="E62" s="878"/>
      <c r="F62" s="877"/>
      <c r="G62" s="877"/>
      <c r="H62" s="879"/>
      <c r="I62" s="880"/>
      <c r="J62" s="881"/>
      <c r="K62" s="882"/>
      <c r="L62" s="881"/>
      <c r="M62" s="883"/>
      <c r="N62" s="884"/>
      <c r="O62" s="885"/>
      <c r="P62" s="865"/>
      <c r="Q62" s="877" t="s">
        <v>288</v>
      </c>
      <c r="R62" s="878"/>
      <c r="S62" s="877"/>
      <c r="T62" s="877"/>
      <c r="U62" s="879"/>
      <c r="V62" s="880"/>
      <c r="W62" s="881"/>
      <c r="X62" s="882"/>
      <c r="Y62" s="881"/>
      <c r="Z62" s="883"/>
      <c r="AA62" s="884"/>
      <c r="AB62" s="885"/>
      <c r="AC62" s="886"/>
      <c r="AD62" s="877" t="s">
        <v>1498</v>
      </c>
      <c r="AE62" s="878"/>
      <c r="AF62" s="877"/>
      <c r="AG62" s="877"/>
      <c r="AH62" s="879"/>
      <c r="AI62" s="880"/>
      <c r="AJ62" s="881"/>
      <c r="AK62" s="882"/>
      <c r="AL62" s="881"/>
      <c r="AM62" s="883"/>
      <c r="AN62" s="884"/>
      <c r="AO62" s="885"/>
    </row>
    <row r="63" spans="1:41" ht="15">
      <c r="A63" s="886"/>
      <c r="B63" s="946"/>
      <c r="C63" s="886"/>
      <c r="D63" s="877" t="s">
        <v>350</v>
      </c>
      <c r="E63" s="878"/>
      <c r="F63" s="877"/>
      <c r="G63" s="877"/>
      <c r="H63" s="879"/>
      <c r="I63" s="880"/>
      <c r="J63" s="881"/>
      <c r="K63" s="882"/>
      <c r="L63" s="881"/>
      <c r="M63" s="883"/>
      <c r="N63" s="884"/>
      <c r="O63" s="885"/>
      <c r="P63" s="865"/>
      <c r="Q63" s="877" t="s">
        <v>288</v>
      </c>
      <c r="R63" s="878"/>
      <c r="S63" s="877"/>
      <c r="T63" s="877"/>
      <c r="U63" s="879"/>
      <c r="V63" s="880"/>
      <c r="W63" s="881"/>
      <c r="X63" s="882"/>
      <c r="Y63" s="881"/>
      <c r="Z63" s="883"/>
      <c r="AA63" s="884"/>
      <c r="AB63" s="885"/>
      <c r="AC63" s="886"/>
      <c r="AD63" s="877" t="s">
        <v>1498</v>
      </c>
      <c r="AE63" s="878"/>
      <c r="AF63" s="877"/>
      <c r="AG63" s="877"/>
      <c r="AH63" s="879"/>
      <c r="AI63" s="880"/>
      <c r="AJ63" s="881"/>
      <c r="AK63" s="882"/>
      <c r="AL63" s="881"/>
      <c r="AM63" s="883"/>
      <c r="AN63" s="884"/>
      <c r="AO63" s="885"/>
    </row>
    <row r="64" spans="1:41" ht="15">
      <c r="A64" s="886"/>
      <c r="B64" s="946"/>
      <c r="C64" s="886"/>
      <c r="D64" s="877" t="s">
        <v>350</v>
      </c>
      <c r="E64" s="878"/>
      <c r="F64" s="877"/>
      <c r="G64" s="877"/>
      <c r="H64" s="879"/>
      <c r="I64" s="880"/>
      <c r="J64" s="881"/>
      <c r="K64" s="882"/>
      <c r="L64" s="881"/>
      <c r="M64" s="883"/>
      <c r="N64" s="884"/>
      <c r="O64" s="885"/>
      <c r="P64" s="865"/>
      <c r="Q64" s="877" t="s">
        <v>288</v>
      </c>
      <c r="R64" s="878"/>
      <c r="S64" s="877"/>
      <c r="T64" s="877"/>
      <c r="U64" s="879"/>
      <c r="V64" s="880"/>
      <c r="W64" s="881"/>
      <c r="X64" s="882"/>
      <c r="Y64" s="881"/>
      <c r="Z64" s="883"/>
      <c r="AA64" s="884"/>
      <c r="AB64" s="885"/>
      <c r="AC64" s="886"/>
      <c r="AD64" s="877" t="s">
        <v>1498</v>
      </c>
      <c r="AE64" s="878"/>
      <c r="AF64" s="877"/>
      <c r="AG64" s="877"/>
      <c r="AH64" s="879"/>
      <c r="AI64" s="880"/>
      <c r="AJ64" s="881"/>
      <c r="AK64" s="882"/>
      <c r="AL64" s="881"/>
      <c r="AM64" s="883"/>
      <c r="AN64" s="884"/>
      <c r="AO64" s="885"/>
    </row>
    <row r="65" spans="1:41" ht="15">
      <c r="A65" s="886"/>
      <c r="B65" s="946"/>
      <c r="C65" s="886"/>
      <c r="D65" s="877" t="s">
        <v>350</v>
      </c>
      <c r="E65" s="878"/>
      <c r="F65" s="877"/>
      <c r="G65" s="877"/>
      <c r="H65" s="879"/>
      <c r="I65" s="880"/>
      <c r="J65" s="881"/>
      <c r="K65" s="882"/>
      <c r="L65" s="881"/>
      <c r="M65" s="883"/>
      <c r="N65" s="884"/>
      <c r="O65" s="885"/>
      <c r="P65" s="865"/>
      <c r="Q65" s="877" t="s">
        <v>288</v>
      </c>
      <c r="R65" s="878"/>
      <c r="S65" s="877"/>
      <c r="T65" s="877"/>
      <c r="U65" s="879"/>
      <c r="V65" s="880"/>
      <c r="W65" s="881"/>
      <c r="X65" s="882"/>
      <c r="Y65" s="881"/>
      <c r="Z65" s="883"/>
      <c r="AA65" s="884"/>
      <c r="AB65" s="885"/>
      <c r="AC65" s="886"/>
      <c r="AD65" s="877" t="s">
        <v>1498</v>
      </c>
      <c r="AE65" s="878"/>
      <c r="AF65" s="877"/>
      <c r="AG65" s="877"/>
      <c r="AH65" s="879"/>
      <c r="AI65" s="880"/>
      <c r="AJ65" s="881"/>
      <c r="AK65" s="882"/>
      <c r="AL65" s="881"/>
      <c r="AM65" s="883"/>
      <c r="AN65" s="884"/>
      <c r="AO65" s="885"/>
    </row>
    <row r="66" spans="1:41" ht="15">
      <c r="A66" s="886"/>
      <c r="B66" s="946"/>
      <c r="C66" s="886"/>
      <c r="D66" s="877" t="s">
        <v>350</v>
      </c>
      <c r="E66" s="878"/>
      <c r="F66" s="877"/>
      <c r="G66" s="877"/>
      <c r="H66" s="879"/>
      <c r="I66" s="880"/>
      <c r="J66" s="881"/>
      <c r="K66" s="882"/>
      <c r="L66" s="881"/>
      <c r="M66" s="883"/>
      <c r="N66" s="884"/>
      <c r="O66" s="885"/>
      <c r="P66" s="865"/>
      <c r="Q66" s="877" t="s">
        <v>288</v>
      </c>
      <c r="R66" s="878"/>
      <c r="S66" s="877"/>
      <c r="T66" s="877"/>
      <c r="U66" s="879"/>
      <c r="V66" s="880"/>
      <c r="W66" s="881"/>
      <c r="X66" s="882"/>
      <c r="Y66" s="881"/>
      <c r="Z66" s="883"/>
      <c r="AA66" s="884"/>
      <c r="AB66" s="885"/>
      <c r="AC66" s="886"/>
      <c r="AD66" s="877" t="s">
        <v>1498</v>
      </c>
      <c r="AE66" s="878"/>
      <c r="AF66" s="877"/>
      <c r="AG66" s="877"/>
      <c r="AH66" s="879"/>
      <c r="AI66" s="880"/>
      <c r="AJ66" s="881"/>
      <c r="AK66" s="882"/>
      <c r="AL66" s="881"/>
      <c r="AM66" s="883"/>
      <c r="AN66" s="884"/>
      <c r="AO66" s="885"/>
    </row>
    <row r="67" spans="1:41" ht="15">
      <c r="A67" s="886"/>
      <c r="B67" s="946"/>
      <c r="C67" s="886"/>
      <c r="D67" s="877" t="s">
        <v>350</v>
      </c>
      <c r="E67" s="878"/>
      <c r="F67" s="877"/>
      <c r="G67" s="877"/>
      <c r="H67" s="879"/>
      <c r="I67" s="880"/>
      <c r="J67" s="881"/>
      <c r="K67" s="882"/>
      <c r="L67" s="881"/>
      <c r="M67" s="883"/>
      <c r="N67" s="884"/>
      <c r="O67" s="885"/>
      <c r="P67" s="865"/>
      <c r="Q67" s="877" t="s">
        <v>288</v>
      </c>
      <c r="R67" s="878"/>
      <c r="S67" s="877"/>
      <c r="T67" s="877"/>
      <c r="U67" s="879"/>
      <c r="V67" s="880"/>
      <c r="W67" s="881"/>
      <c r="X67" s="882"/>
      <c r="Y67" s="881"/>
      <c r="Z67" s="883"/>
      <c r="AA67" s="884"/>
      <c r="AB67" s="885"/>
      <c r="AC67" s="886"/>
      <c r="AD67" s="877" t="s">
        <v>1498</v>
      </c>
      <c r="AE67" s="878"/>
      <c r="AF67" s="877"/>
      <c r="AG67" s="877"/>
      <c r="AH67" s="879"/>
      <c r="AI67" s="880"/>
      <c r="AJ67" s="881"/>
      <c r="AK67" s="882"/>
      <c r="AL67" s="881"/>
      <c r="AM67" s="883"/>
      <c r="AN67" s="884"/>
      <c r="AO67" s="885"/>
    </row>
    <row r="68" spans="1:41" ht="15">
      <c r="A68" s="886"/>
      <c r="B68" s="946"/>
      <c r="C68" s="886"/>
      <c r="D68" s="877" t="s">
        <v>350</v>
      </c>
      <c r="E68" s="878"/>
      <c r="F68" s="877"/>
      <c r="G68" s="877"/>
      <c r="H68" s="879"/>
      <c r="I68" s="880"/>
      <c r="J68" s="881"/>
      <c r="K68" s="882"/>
      <c r="L68" s="881"/>
      <c r="M68" s="883"/>
      <c r="N68" s="884"/>
      <c r="O68" s="885"/>
      <c r="P68" s="865"/>
      <c r="Q68" s="877" t="s">
        <v>288</v>
      </c>
      <c r="R68" s="878"/>
      <c r="S68" s="877"/>
      <c r="T68" s="877"/>
      <c r="U68" s="879"/>
      <c r="V68" s="880"/>
      <c r="W68" s="881"/>
      <c r="X68" s="882"/>
      <c r="Y68" s="881"/>
      <c r="Z68" s="883"/>
      <c r="AA68" s="884"/>
      <c r="AB68" s="885"/>
      <c r="AC68" s="886"/>
      <c r="AD68" s="877" t="s">
        <v>1498</v>
      </c>
      <c r="AE68" s="878"/>
      <c r="AF68" s="877"/>
      <c r="AG68" s="877"/>
      <c r="AH68" s="879"/>
      <c r="AI68" s="880"/>
      <c r="AJ68" s="881"/>
      <c r="AK68" s="882"/>
      <c r="AL68" s="881"/>
      <c r="AM68" s="883"/>
      <c r="AN68" s="884"/>
      <c r="AO68" s="885"/>
    </row>
    <row r="69" spans="1:41" ht="15">
      <c r="A69" s="886"/>
      <c r="B69" s="946"/>
      <c r="C69" s="886"/>
      <c r="D69" s="877" t="s">
        <v>350</v>
      </c>
      <c r="E69" s="878"/>
      <c r="F69" s="877"/>
      <c r="G69" s="877"/>
      <c r="H69" s="879"/>
      <c r="I69" s="880"/>
      <c r="J69" s="881"/>
      <c r="K69" s="882"/>
      <c r="L69" s="881"/>
      <c r="M69" s="883"/>
      <c r="N69" s="884"/>
      <c r="O69" s="885"/>
      <c r="P69" s="865"/>
      <c r="Q69" s="877" t="s">
        <v>288</v>
      </c>
      <c r="R69" s="878"/>
      <c r="S69" s="877"/>
      <c r="T69" s="877"/>
      <c r="U69" s="879"/>
      <c r="V69" s="880"/>
      <c r="W69" s="881"/>
      <c r="X69" s="882"/>
      <c r="Y69" s="881"/>
      <c r="Z69" s="883"/>
      <c r="AA69" s="884"/>
      <c r="AB69" s="885"/>
      <c r="AC69" s="886"/>
      <c r="AD69" s="877" t="s">
        <v>1498</v>
      </c>
      <c r="AE69" s="878"/>
      <c r="AF69" s="877"/>
      <c r="AG69" s="877"/>
      <c r="AH69" s="879"/>
      <c r="AI69" s="880"/>
      <c r="AJ69" s="881"/>
      <c r="AK69" s="882"/>
      <c r="AL69" s="881"/>
      <c r="AM69" s="883"/>
      <c r="AN69" s="884"/>
      <c r="AO69" s="885"/>
    </row>
    <row r="70" spans="1:41" ht="15">
      <c r="A70" s="886"/>
      <c r="B70" s="946"/>
      <c r="C70" s="886"/>
      <c r="D70" s="877" t="s">
        <v>350</v>
      </c>
      <c r="E70" s="878"/>
      <c r="F70" s="877"/>
      <c r="G70" s="877"/>
      <c r="H70" s="879"/>
      <c r="I70" s="880"/>
      <c r="J70" s="881"/>
      <c r="K70" s="882"/>
      <c r="L70" s="881"/>
      <c r="M70" s="883"/>
      <c r="N70" s="884"/>
      <c r="O70" s="885"/>
      <c r="P70" s="865"/>
      <c r="Q70" s="877" t="s">
        <v>288</v>
      </c>
      <c r="R70" s="878"/>
      <c r="S70" s="877"/>
      <c r="T70" s="877"/>
      <c r="U70" s="879"/>
      <c r="V70" s="880"/>
      <c r="W70" s="881"/>
      <c r="X70" s="882"/>
      <c r="Y70" s="881"/>
      <c r="Z70" s="883"/>
      <c r="AA70" s="884"/>
      <c r="AB70" s="885"/>
      <c r="AC70" s="886"/>
      <c r="AD70" s="877" t="s">
        <v>1498</v>
      </c>
      <c r="AE70" s="878"/>
      <c r="AF70" s="877"/>
      <c r="AG70" s="877"/>
      <c r="AH70" s="879"/>
      <c r="AI70" s="880"/>
      <c r="AJ70" s="881"/>
      <c r="AK70" s="882"/>
      <c r="AL70" s="881"/>
      <c r="AM70" s="883"/>
      <c r="AN70" s="884"/>
      <c r="AO70" s="885"/>
    </row>
    <row r="71" spans="1:41" ht="15">
      <c r="A71" s="886"/>
      <c r="B71" s="946"/>
      <c r="C71" s="886"/>
      <c r="D71" s="877" t="s">
        <v>350</v>
      </c>
      <c r="E71" s="878"/>
      <c r="F71" s="877"/>
      <c r="G71" s="877"/>
      <c r="H71" s="879"/>
      <c r="I71" s="880"/>
      <c r="J71" s="881"/>
      <c r="K71" s="882"/>
      <c r="L71" s="881"/>
      <c r="M71" s="883"/>
      <c r="N71" s="884"/>
      <c r="O71" s="885"/>
      <c r="P71" s="865"/>
      <c r="Q71" s="877" t="s">
        <v>288</v>
      </c>
      <c r="R71" s="878"/>
      <c r="S71" s="877"/>
      <c r="T71" s="877"/>
      <c r="U71" s="879"/>
      <c r="V71" s="880"/>
      <c r="W71" s="881"/>
      <c r="X71" s="882"/>
      <c r="Y71" s="881"/>
      <c r="Z71" s="883"/>
      <c r="AA71" s="884"/>
      <c r="AB71" s="885"/>
      <c r="AC71" s="886"/>
      <c r="AD71" s="877" t="s">
        <v>1498</v>
      </c>
      <c r="AE71" s="878"/>
      <c r="AF71" s="877"/>
      <c r="AG71" s="877"/>
      <c r="AH71" s="879"/>
      <c r="AI71" s="880"/>
      <c r="AJ71" s="881"/>
      <c r="AK71" s="882"/>
      <c r="AL71" s="881"/>
      <c r="AM71" s="883"/>
      <c r="AN71" s="884"/>
      <c r="AO71" s="885"/>
    </row>
    <row r="72" spans="1:41" ht="15">
      <c r="A72" s="886"/>
      <c r="B72" s="946"/>
      <c r="C72" s="886"/>
      <c r="D72" s="877" t="s">
        <v>350</v>
      </c>
      <c r="E72" s="878"/>
      <c r="F72" s="877"/>
      <c r="G72" s="877"/>
      <c r="H72" s="879"/>
      <c r="I72" s="880"/>
      <c r="J72" s="881"/>
      <c r="K72" s="882"/>
      <c r="L72" s="881"/>
      <c r="M72" s="883"/>
      <c r="N72" s="884"/>
      <c r="O72" s="885"/>
      <c r="P72" s="865"/>
      <c r="Q72" s="877" t="s">
        <v>288</v>
      </c>
      <c r="R72" s="878"/>
      <c r="S72" s="877"/>
      <c r="T72" s="877"/>
      <c r="U72" s="879"/>
      <c r="V72" s="880"/>
      <c r="W72" s="881"/>
      <c r="X72" s="882"/>
      <c r="Y72" s="881"/>
      <c r="Z72" s="883"/>
      <c r="AA72" s="884"/>
      <c r="AB72" s="885"/>
      <c r="AC72" s="886"/>
      <c r="AD72" s="877" t="s">
        <v>1498</v>
      </c>
      <c r="AE72" s="878"/>
      <c r="AF72" s="877"/>
      <c r="AG72" s="877"/>
      <c r="AH72" s="879"/>
      <c r="AI72" s="880"/>
      <c r="AJ72" s="881"/>
      <c r="AK72" s="882"/>
      <c r="AL72" s="881"/>
      <c r="AM72" s="883"/>
      <c r="AN72" s="884"/>
      <c r="AO72" s="885"/>
    </row>
    <row r="73" spans="1:41" ht="15">
      <c r="A73" s="886"/>
      <c r="B73" s="946"/>
      <c r="C73" s="886"/>
      <c r="D73" s="877" t="s">
        <v>350</v>
      </c>
      <c r="E73" s="878"/>
      <c r="F73" s="877"/>
      <c r="G73" s="877"/>
      <c r="H73" s="879"/>
      <c r="I73" s="880"/>
      <c r="J73" s="881"/>
      <c r="K73" s="882"/>
      <c r="L73" s="881"/>
      <c r="M73" s="883"/>
      <c r="N73" s="884"/>
      <c r="O73" s="885"/>
      <c r="P73" s="865"/>
      <c r="Q73" s="877" t="s">
        <v>288</v>
      </c>
      <c r="R73" s="878"/>
      <c r="S73" s="877"/>
      <c r="T73" s="877"/>
      <c r="U73" s="879"/>
      <c r="V73" s="880"/>
      <c r="W73" s="881"/>
      <c r="X73" s="882"/>
      <c r="Y73" s="881"/>
      <c r="Z73" s="883"/>
      <c r="AA73" s="884"/>
      <c r="AB73" s="885"/>
      <c r="AC73" s="886"/>
      <c r="AD73" s="877" t="s">
        <v>1498</v>
      </c>
      <c r="AE73" s="878"/>
      <c r="AF73" s="877"/>
      <c r="AG73" s="877"/>
      <c r="AH73" s="879"/>
      <c r="AI73" s="880"/>
      <c r="AJ73" s="881"/>
      <c r="AK73" s="882"/>
      <c r="AL73" s="881"/>
      <c r="AM73" s="883"/>
      <c r="AN73" s="884"/>
      <c r="AO73" s="885"/>
    </row>
    <row r="74" spans="1:41" ht="15">
      <c r="A74" s="886"/>
      <c r="B74" s="946"/>
      <c r="C74" s="886"/>
      <c r="D74" s="877" t="s">
        <v>350</v>
      </c>
      <c r="E74" s="878"/>
      <c r="F74" s="877"/>
      <c r="G74" s="877"/>
      <c r="H74" s="879"/>
      <c r="I74" s="880"/>
      <c r="J74" s="881"/>
      <c r="K74" s="882"/>
      <c r="L74" s="881"/>
      <c r="M74" s="883"/>
      <c r="N74" s="884"/>
      <c r="O74" s="885"/>
      <c r="P74" s="865"/>
      <c r="Q74" s="877" t="s">
        <v>288</v>
      </c>
      <c r="R74" s="878"/>
      <c r="S74" s="877"/>
      <c r="T74" s="877"/>
      <c r="U74" s="879"/>
      <c r="V74" s="880"/>
      <c r="W74" s="881"/>
      <c r="X74" s="882"/>
      <c r="Y74" s="881"/>
      <c r="Z74" s="883"/>
      <c r="AA74" s="884"/>
      <c r="AB74" s="885"/>
      <c r="AC74" s="886"/>
      <c r="AD74" s="877" t="s">
        <v>1498</v>
      </c>
      <c r="AE74" s="878"/>
      <c r="AF74" s="877"/>
      <c r="AG74" s="877"/>
      <c r="AH74" s="879"/>
      <c r="AI74" s="880"/>
      <c r="AJ74" s="881"/>
      <c r="AK74" s="882"/>
      <c r="AL74" s="881"/>
      <c r="AM74" s="883"/>
      <c r="AN74" s="884"/>
      <c r="AO74" s="885"/>
    </row>
    <row r="75" spans="1:41" ht="15">
      <c r="A75" s="886"/>
      <c r="B75" s="946"/>
      <c r="C75" s="886"/>
      <c r="D75" s="877" t="s">
        <v>350</v>
      </c>
      <c r="E75" s="878"/>
      <c r="F75" s="877"/>
      <c r="G75" s="877"/>
      <c r="H75" s="879"/>
      <c r="I75" s="880"/>
      <c r="J75" s="881"/>
      <c r="K75" s="882"/>
      <c r="L75" s="881"/>
      <c r="M75" s="883"/>
      <c r="N75" s="884"/>
      <c r="O75" s="885"/>
      <c r="P75" s="865"/>
      <c r="Q75" s="877" t="s">
        <v>288</v>
      </c>
      <c r="R75" s="878"/>
      <c r="S75" s="877"/>
      <c r="T75" s="877"/>
      <c r="U75" s="879"/>
      <c r="V75" s="880"/>
      <c r="W75" s="881"/>
      <c r="X75" s="882"/>
      <c r="Y75" s="881"/>
      <c r="Z75" s="883"/>
      <c r="AA75" s="884"/>
      <c r="AB75" s="885"/>
      <c r="AC75" s="886"/>
      <c r="AD75" s="877" t="s">
        <v>1498</v>
      </c>
      <c r="AE75" s="878"/>
      <c r="AF75" s="877"/>
      <c r="AG75" s="877"/>
      <c r="AH75" s="879"/>
      <c r="AI75" s="880"/>
      <c r="AJ75" s="881"/>
      <c r="AK75" s="882"/>
      <c r="AL75" s="881"/>
      <c r="AM75" s="883"/>
      <c r="AN75" s="884"/>
      <c r="AO75" s="885"/>
    </row>
    <row r="76" spans="1:41" ht="15">
      <c r="A76" s="886"/>
      <c r="B76" s="946"/>
      <c r="C76" s="886"/>
      <c r="D76" s="877" t="s">
        <v>350</v>
      </c>
      <c r="E76" s="878"/>
      <c r="F76" s="877"/>
      <c r="G76" s="877"/>
      <c r="H76" s="879"/>
      <c r="I76" s="880"/>
      <c r="J76" s="881"/>
      <c r="K76" s="882"/>
      <c r="L76" s="881"/>
      <c r="M76" s="883"/>
      <c r="N76" s="884"/>
      <c r="O76" s="885"/>
      <c r="P76" s="865"/>
      <c r="Q76" s="877" t="s">
        <v>288</v>
      </c>
      <c r="R76" s="878"/>
      <c r="S76" s="877"/>
      <c r="T76" s="877"/>
      <c r="U76" s="879"/>
      <c r="V76" s="880"/>
      <c r="W76" s="881"/>
      <c r="X76" s="882"/>
      <c r="Y76" s="881"/>
      <c r="Z76" s="883"/>
      <c r="AA76" s="884"/>
      <c r="AB76" s="885"/>
      <c r="AC76" s="886"/>
      <c r="AD76" s="877" t="s">
        <v>1498</v>
      </c>
      <c r="AE76" s="878"/>
      <c r="AF76" s="877"/>
      <c r="AG76" s="877"/>
      <c r="AH76" s="879"/>
      <c r="AI76" s="880"/>
      <c r="AJ76" s="881"/>
      <c r="AK76" s="882"/>
      <c r="AL76" s="881"/>
      <c r="AM76" s="883"/>
      <c r="AN76" s="884"/>
      <c r="AO76" s="885"/>
    </row>
    <row r="77" spans="1:41" ht="15">
      <c r="A77" s="886"/>
      <c r="B77" s="946"/>
      <c r="C77" s="886"/>
      <c r="D77" s="877" t="s">
        <v>350</v>
      </c>
      <c r="E77" s="878"/>
      <c r="F77" s="877"/>
      <c r="G77" s="877"/>
      <c r="H77" s="879"/>
      <c r="I77" s="880"/>
      <c r="J77" s="881"/>
      <c r="K77" s="882"/>
      <c r="L77" s="881"/>
      <c r="M77" s="883"/>
      <c r="N77" s="884"/>
      <c r="O77" s="885"/>
      <c r="P77" s="865"/>
      <c r="Q77" s="877" t="s">
        <v>288</v>
      </c>
      <c r="R77" s="878"/>
      <c r="S77" s="877"/>
      <c r="T77" s="877"/>
      <c r="U77" s="879"/>
      <c r="V77" s="880"/>
      <c r="W77" s="881"/>
      <c r="X77" s="882"/>
      <c r="Y77" s="881"/>
      <c r="Z77" s="883"/>
      <c r="AA77" s="884"/>
      <c r="AB77" s="885"/>
      <c r="AC77" s="886"/>
      <c r="AD77" s="877" t="s">
        <v>1498</v>
      </c>
      <c r="AE77" s="878"/>
      <c r="AF77" s="877"/>
      <c r="AG77" s="877"/>
      <c r="AH77" s="879"/>
      <c r="AI77" s="880"/>
      <c r="AJ77" s="881"/>
      <c r="AK77" s="882"/>
      <c r="AL77" s="881"/>
      <c r="AM77" s="883"/>
      <c r="AN77" s="884"/>
      <c r="AO77" s="885"/>
    </row>
    <row r="78" spans="1:41" ht="15">
      <c r="A78" s="886"/>
      <c r="B78" s="946"/>
      <c r="C78" s="886"/>
      <c r="D78" s="877" t="s">
        <v>350</v>
      </c>
      <c r="E78" s="878"/>
      <c r="F78" s="877"/>
      <c r="G78" s="877"/>
      <c r="H78" s="879"/>
      <c r="I78" s="880"/>
      <c r="J78" s="881"/>
      <c r="K78" s="882"/>
      <c r="L78" s="881"/>
      <c r="M78" s="883"/>
      <c r="N78" s="884"/>
      <c r="O78" s="885"/>
      <c r="P78" s="865"/>
      <c r="Q78" s="877" t="s">
        <v>288</v>
      </c>
      <c r="R78" s="878"/>
      <c r="S78" s="877"/>
      <c r="T78" s="877"/>
      <c r="U78" s="879"/>
      <c r="V78" s="880"/>
      <c r="W78" s="881"/>
      <c r="X78" s="882"/>
      <c r="Y78" s="881"/>
      <c r="Z78" s="883"/>
      <c r="AA78" s="884"/>
      <c r="AB78" s="885"/>
      <c r="AC78" s="886"/>
      <c r="AD78" s="877" t="s">
        <v>1498</v>
      </c>
      <c r="AE78" s="878"/>
      <c r="AF78" s="877"/>
      <c r="AG78" s="877"/>
      <c r="AH78" s="879"/>
      <c r="AI78" s="880"/>
      <c r="AJ78" s="881"/>
      <c r="AK78" s="882"/>
      <c r="AL78" s="881"/>
      <c r="AM78" s="883"/>
      <c r="AN78" s="884"/>
      <c r="AO78" s="885"/>
    </row>
    <row r="79" spans="1:41" ht="15">
      <c r="A79" s="886"/>
      <c r="B79" s="946"/>
      <c r="C79" s="886"/>
      <c r="D79" s="877" t="s">
        <v>350</v>
      </c>
      <c r="E79" s="878"/>
      <c r="F79" s="877"/>
      <c r="G79" s="877"/>
      <c r="H79" s="879"/>
      <c r="I79" s="880"/>
      <c r="J79" s="881"/>
      <c r="K79" s="882"/>
      <c r="L79" s="881"/>
      <c r="M79" s="883"/>
      <c r="N79" s="884"/>
      <c r="O79" s="885"/>
      <c r="P79" s="865"/>
      <c r="Q79" s="877" t="s">
        <v>288</v>
      </c>
      <c r="R79" s="878"/>
      <c r="S79" s="877"/>
      <c r="T79" s="877"/>
      <c r="U79" s="879"/>
      <c r="V79" s="880"/>
      <c r="W79" s="881"/>
      <c r="X79" s="882"/>
      <c r="Y79" s="881"/>
      <c r="Z79" s="883"/>
      <c r="AA79" s="884"/>
      <c r="AB79" s="885"/>
      <c r="AC79" s="886"/>
      <c r="AD79" s="877" t="s">
        <v>1498</v>
      </c>
      <c r="AE79" s="878"/>
      <c r="AF79" s="877"/>
      <c r="AG79" s="877"/>
      <c r="AH79" s="879"/>
      <c r="AI79" s="880"/>
      <c r="AJ79" s="881"/>
      <c r="AK79" s="882"/>
      <c r="AL79" s="881"/>
      <c r="AM79" s="883"/>
      <c r="AN79" s="884"/>
      <c r="AO79" s="885"/>
    </row>
    <row r="80" spans="1:41" ht="15">
      <c r="A80" s="886"/>
      <c r="B80" s="946"/>
      <c r="C80" s="886"/>
      <c r="D80" s="877" t="s">
        <v>350</v>
      </c>
      <c r="E80" s="878"/>
      <c r="F80" s="877"/>
      <c r="G80" s="877"/>
      <c r="H80" s="879"/>
      <c r="I80" s="880"/>
      <c r="J80" s="881"/>
      <c r="K80" s="882"/>
      <c r="L80" s="881"/>
      <c r="M80" s="883"/>
      <c r="N80" s="884"/>
      <c r="O80" s="885"/>
      <c r="P80" s="865"/>
      <c r="Q80" s="877" t="s">
        <v>288</v>
      </c>
      <c r="R80" s="878"/>
      <c r="S80" s="877"/>
      <c r="T80" s="877"/>
      <c r="U80" s="879"/>
      <c r="V80" s="880"/>
      <c r="W80" s="881"/>
      <c r="X80" s="882"/>
      <c r="Y80" s="881"/>
      <c r="Z80" s="883"/>
      <c r="AA80" s="884"/>
      <c r="AB80" s="885"/>
      <c r="AC80" s="886"/>
      <c r="AD80" s="877" t="s">
        <v>1498</v>
      </c>
      <c r="AE80" s="878"/>
      <c r="AF80" s="877"/>
      <c r="AG80" s="877"/>
      <c r="AH80" s="879"/>
      <c r="AI80" s="880"/>
      <c r="AJ80" s="881"/>
      <c r="AK80" s="882"/>
      <c r="AL80" s="881"/>
      <c r="AM80" s="883"/>
      <c r="AN80" s="884"/>
      <c r="AO80" s="885"/>
    </row>
    <row r="81" spans="1:41" ht="15">
      <c r="A81" s="886"/>
      <c r="B81" s="946"/>
      <c r="C81" s="886"/>
      <c r="D81" s="877" t="s">
        <v>350</v>
      </c>
      <c r="E81" s="878"/>
      <c r="F81" s="877"/>
      <c r="G81" s="877"/>
      <c r="H81" s="879"/>
      <c r="I81" s="880"/>
      <c r="J81" s="881"/>
      <c r="K81" s="882"/>
      <c r="L81" s="881"/>
      <c r="M81" s="883"/>
      <c r="N81" s="884"/>
      <c r="O81" s="885"/>
      <c r="P81" s="865"/>
      <c r="Q81" s="877" t="s">
        <v>288</v>
      </c>
      <c r="R81" s="878"/>
      <c r="S81" s="877"/>
      <c r="T81" s="877"/>
      <c r="U81" s="879"/>
      <c r="V81" s="880"/>
      <c r="W81" s="881"/>
      <c r="X81" s="882"/>
      <c r="Y81" s="881"/>
      <c r="Z81" s="883"/>
      <c r="AA81" s="884"/>
      <c r="AB81" s="885"/>
      <c r="AC81" s="886"/>
      <c r="AD81" s="877" t="s">
        <v>1498</v>
      </c>
      <c r="AE81" s="878"/>
      <c r="AF81" s="877"/>
      <c r="AG81" s="877"/>
      <c r="AH81" s="879"/>
      <c r="AI81" s="880"/>
      <c r="AJ81" s="881"/>
      <c r="AK81" s="882"/>
      <c r="AL81" s="881"/>
      <c r="AM81" s="883"/>
      <c r="AN81" s="884"/>
      <c r="AO81" s="885"/>
    </row>
    <row r="82" spans="1:41" ht="15">
      <c r="A82" s="886"/>
      <c r="B82" s="946"/>
      <c r="C82" s="886"/>
      <c r="D82" s="877" t="s">
        <v>350</v>
      </c>
      <c r="E82" s="878"/>
      <c r="F82" s="877"/>
      <c r="G82" s="877"/>
      <c r="H82" s="879"/>
      <c r="I82" s="880"/>
      <c r="J82" s="881"/>
      <c r="K82" s="882"/>
      <c r="L82" s="881"/>
      <c r="M82" s="883"/>
      <c r="N82" s="884"/>
      <c r="O82" s="885"/>
      <c r="P82" s="865"/>
      <c r="Q82" s="877" t="s">
        <v>288</v>
      </c>
      <c r="R82" s="878"/>
      <c r="S82" s="877"/>
      <c r="T82" s="877"/>
      <c r="U82" s="879"/>
      <c r="V82" s="880"/>
      <c r="W82" s="881"/>
      <c r="X82" s="882"/>
      <c r="Y82" s="881"/>
      <c r="Z82" s="883"/>
      <c r="AA82" s="884"/>
      <c r="AB82" s="885"/>
      <c r="AC82" s="886"/>
      <c r="AD82" s="877" t="s">
        <v>1498</v>
      </c>
      <c r="AE82" s="878"/>
      <c r="AF82" s="877"/>
      <c r="AG82" s="877"/>
      <c r="AH82" s="879"/>
      <c r="AI82" s="880"/>
      <c r="AJ82" s="881"/>
      <c r="AK82" s="882"/>
      <c r="AL82" s="881"/>
      <c r="AM82" s="883"/>
      <c r="AN82" s="884"/>
      <c r="AO82" s="885"/>
    </row>
    <row r="83" spans="1:41" ht="15">
      <c r="A83" s="886"/>
      <c r="B83" s="946"/>
      <c r="C83" s="886"/>
      <c r="D83" s="877" t="s">
        <v>350</v>
      </c>
      <c r="E83" s="878"/>
      <c r="F83" s="877"/>
      <c r="G83" s="877"/>
      <c r="H83" s="879"/>
      <c r="I83" s="880"/>
      <c r="J83" s="881"/>
      <c r="K83" s="882"/>
      <c r="L83" s="881"/>
      <c r="M83" s="883"/>
      <c r="N83" s="884"/>
      <c r="O83" s="885"/>
      <c r="P83" s="865"/>
      <c r="Q83" s="877" t="s">
        <v>288</v>
      </c>
      <c r="R83" s="878"/>
      <c r="S83" s="877"/>
      <c r="T83" s="877"/>
      <c r="U83" s="879"/>
      <c r="V83" s="880"/>
      <c r="W83" s="881"/>
      <c r="X83" s="882"/>
      <c r="Y83" s="881"/>
      <c r="Z83" s="883"/>
      <c r="AA83" s="884"/>
      <c r="AB83" s="885"/>
      <c r="AC83" s="886"/>
      <c r="AD83" s="877" t="s">
        <v>1498</v>
      </c>
      <c r="AE83" s="878"/>
      <c r="AF83" s="877"/>
      <c r="AG83" s="877"/>
      <c r="AH83" s="879"/>
      <c r="AI83" s="880"/>
      <c r="AJ83" s="881"/>
      <c r="AK83" s="882"/>
      <c r="AL83" s="881"/>
      <c r="AM83" s="883"/>
      <c r="AN83" s="884"/>
      <c r="AO83" s="885"/>
    </row>
    <row r="84" spans="1:41" ht="15">
      <c r="A84" s="886"/>
      <c r="B84" s="946"/>
      <c r="C84" s="886"/>
      <c r="D84" s="877" t="s">
        <v>350</v>
      </c>
      <c r="E84" s="878"/>
      <c r="F84" s="877"/>
      <c r="G84" s="877"/>
      <c r="H84" s="879"/>
      <c r="I84" s="880"/>
      <c r="J84" s="881"/>
      <c r="K84" s="882"/>
      <c r="L84" s="881"/>
      <c r="M84" s="883"/>
      <c r="N84" s="884"/>
      <c r="O84" s="885"/>
      <c r="P84" s="865"/>
      <c r="Q84" s="877" t="s">
        <v>288</v>
      </c>
      <c r="R84" s="878"/>
      <c r="S84" s="877"/>
      <c r="T84" s="877"/>
      <c r="U84" s="879"/>
      <c r="V84" s="880"/>
      <c r="W84" s="881"/>
      <c r="X84" s="882"/>
      <c r="Y84" s="881"/>
      <c r="Z84" s="883"/>
      <c r="AA84" s="884"/>
      <c r="AB84" s="885"/>
      <c r="AC84" s="886"/>
      <c r="AD84" s="877" t="s">
        <v>1498</v>
      </c>
      <c r="AE84" s="878"/>
      <c r="AF84" s="877"/>
      <c r="AG84" s="877"/>
      <c r="AH84" s="879"/>
      <c r="AI84" s="880"/>
      <c r="AJ84" s="881"/>
      <c r="AK84" s="882"/>
      <c r="AL84" s="881"/>
      <c r="AM84" s="883"/>
      <c r="AN84" s="884"/>
      <c r="AO84" s="885"/>
    </row>
    <row r="85" spans="1:41" ht="15">
      <c r="A85" s="886"/>
      <c r="B85" s="946"/>
      <c r="C85" s="886"/>
      <c r="D85" s="877" t="s">
        <v>350</v>
      </c>
      <c r="E85" s="878"/>
      <c r="F85" s="877"/>
      <c r="G85" s="877"/>
      <c r="H85" s="879"/>
      <c r="I85" s="880"/>
      <c r="J85" s="881"/>
      <c r="K85" s="882"/>
      <c r="L85" s="881"/>
      <c r="M85" s="883"/>
      <c r="N85" s="884"/>
      <c r="O85" s="885"/>
      <c r="P85" s="865"/>
      <c r="Q85" s="877" t="s">
        <v>288</v>
      </c>
      <c r="R85" s="878"/>
      <c r="S85" s="877"/>
      <c r="T85" s="877"/>
      <c r="U85" s="879"/>
      <c r="V85" s="880"/>
      <c r="W85" s="881"/>
      <c r="X85" s="882"/>
      <c r="Y85" s="881"/>
      <c r="Z85" s="883"/>
      <c r="AA85" s="884"/>
      <c r="AB85" s="885"/>
      <c r="AC85" s="886"/>
      <c r="AD85" s="877" t="s">
        <v>1498</v>
      </c>
      <c r="AE85" s="878"/>
      <c r="AF85" s="877"/>
      <c r="AG85" s="877"/>
      <c r="AH85" s="879"/>
      <c r="AI85" s="880"/>
      <c r="AJ85" s="881"/>
      <c r="AK85" s="882"/>
      <c r="AL85" s="881"/>
      <c r="AM85" s="883"/>
      <c r="AN85" s="884"/>
      <c r="AO85" s="885"/>
    </row>
    <row r="86" spans="1:41" ht="15">
      <c r="A86" s="886"/>
      <c r="B86" s="946"/>
      <c r="C86" s="886"/>
      <c r="D86" s="877" t="s">
        <v>350</v>
      </c>
      <c r="E86" s="878"/>
      <c r="F86" s="877"/>
      <c r="G86" s="877"/>
      <c r="H86" s="879"/>
      <c r="I86" s="880"/>
      <c r="J86" s="881"/>
      <c r="K86" s="882"/>
      <c r="L86" s="881"/>
      <c r="M86" s="883"/>
      <c r="N86" s="884"/>
      <c r="O86" s="885"/>
      <c r="P86" s="865"/>
      <c r="Q86" s="877" t="s">
        <v>288</v>
      </c>
      <c r="R86" s="878"/>
      <c r="S86" s="877"/>
      <c r="T86" s="877"/>
      <c r="U86" s="879"/>
      <c r="V86" s="880"/>
      <c r="W86" s="881"/>
      <c r="X86" s="882"/>
      <c r="Y86" s="881"/>
      <c r="Z86" s="883"/>
      <c r="AA86" s="884"/>
      <c r="AB86" s="885"/>
      <c r="AC86" s="886"/>
      <c r="AD86" s="877" t="s">
        <v>1498</v>
      </c>
      <c r="AE86" s="878"/>
      <c r="AF86" s="877"/>
      <c r="AG86" s="877"/>
      <c r="AH86" s="879"/>
      <c r="AI86" s="880"/>
      <c r="AJ86" s="881"/>
      <c r="AK86" s="882"/>
      <c r="AL86" s="881"/>
      <c r="AM86" s="883"/>
      <c r="AN86" s="884"/>
      <c r="AO86" s="885"/>
    </row>
    <row r="87" spans="1:41" ht="15">
      <c r="A87" s="886"/>
      <c r="B87" s="946"/>
      <c r="C87" s="886"/>
      <c r="D87" s="877" t="s">
        <v>350</v>
      </c>
      <c r="E87" s="878"/>
      <c r="F87" s="877"/>
      <c r="G87" s="877"/>
      <c r="H87" s="879"/>
      <c r="I87" s="880"/>
      <c r="J87" s="881"/>
      <c r="K87" s="882"/>
      <c r="L87" s="881"/>
      <c r="M87" s="883"/>
      <c r="N87" s="884"/>
      <c r="O87" s="885"/>
      <c r="P87" s="865"/>
      <c r="Q87" s="877" t="s">
        <v>288</v>
      </c>
      <c r="R87" s="878"/>
      <c r="S87" s="877"/>
      <c r="T87" s="877"/>
      <c r="U87" s="879"/>
      <c r="V87" s="880"/>
      <c r="W87" s="881"/>
      <c r="X87" s="882"/>
      <c r="Y87" s="881"/>
      <c r="Z87" s="883"/>
      <c r="AA87" s="884"/>
      <c r="AB87" s="885"/>
      <c r="AC87" s="886"/>
      <c r="AD87" s="877" t="s">
        <v>1498</v>
      </c>
      <c r="AE87" s="878"/>
      <c r="AF87" s="877"/>
      <c r="AG87" s="877"/>
      <c r="AH87" s="879"/>
      <c r="AI87" s="880"/>
      <c r="AJ87" s="881"/>
      <c r="AK87" s="882"/>
      <c r="AL87" s="881"/>
      <c r="AM87" s="883"/>
      <c r="AN87" s="884"/>
      <c r="AO87" s="885"/>
    </row>
    <row r="88" spans="1:41" ht="15">
      <c r="A88" s="886"/>
      <c r="B88" s="946"/>
      <c r="C88" s="886"/>
      <c r="D88" s="877" t="s">
        <v>350</v>
      </c>
      <c r="E88" s="878"/>
      <c r="F88" s="877"/>
      <c r="G88" s="877"/>
      <c r="H88" s="879"/>
      <c r="I88" s="880"/>
      <c r="J88" s="881"/>
      <c r="K88" s="882"/>
      <c r="L88" s="881"/>
      <c r="M88" s="883"/>
      <c r="N88" s="884"/>
      <c r="O88" s="885"/>
      <c r="P88" s="865"/>
      <c r="Q88" s="877" t="s">
        <v>288</v>
      </c>
      <c r="R88" s="878"/>
      <c r="S88" s="877"/>
      <c r="T88" s="877"/>
      <c r="U88" s="879"/>
      <c r="V88" s="880"/>
      <c r="W88" s="881"/>
      <c r="X88" s="882"/>
      <c r="Y88" s="881"/>
      <c r="Z88" s="883"/>
      <c r="AA88" s="884"/>
      <c r="AB88" s="885"/>
      <c r="AC88" s="886"/>
      <c r="AD88" s="877" t="s">
        <v>1498</v>
      </c>
      <c r="AE88" s="878"/>
      <c r="AF88" s="877"/>
      <c r="AG88" s="877"/>
      <c r="AH88" s="879"/>
      <c r="AI88" s="880"/>
      <c r="AJ88" s="881"/>
      <c r="AK88" s="882"/>
      <c r="AL88" s="881"/>
      <c r="AM88" s="883"/>
      <c r="AN88" s="884"/>
      <c r="AO88" s="885"/>
    </row>
    <row r="89" spans="1:41" ht="15">
      <c r="A89" s="886"/>
      <c r="B89" s="946"/>
      <c r="C89" s="886"/>
      <c r="D89" s="877" t="s">
        <v>350</v>
      </c>
      <c r="E89" s="878"/>
      <c r="F89" s="877"/>
      <c r="G89" s="877"/>
      <c r="H89" s="879"/>
      <c r="I89" s="880"/>
      <c r="J89" s="881"/>
      <c r="K89" s="882"/>
      <c r="L89" s="881"/>
      <c r="M89" s="883"/>
      <c r="N89" s="884"/>
      <c r="O89" s="885"/>
      <c r="P89" s="865"/>
      <c r="Q89" s="877" t="s">
        <v>288</v>
      </c>
      <c r="R89" s="878"/>
      <c r="S89" s="877"/>
      <c r="T89" s="877"/>
      <c r="U89" s="879"/>
      <c r="V89" s="880"/>
      <c r="W89" s="881"/>
      <c r="X89" s="882"/>
      <c r="Y89" s="881"/>
      <c r="Z89" s="883"/>
      <c r="AA89" s="884"/>
      <c r="AB89" s="885"/>
      <c r="AC89" s="886"/>
      <c r="AD89" s="877" t="s">
        <v>1498</v>
      </c>
      <c r="AE89" s="878"/>
      <c r="AF89" s="877"/>
      <c r="AG89" s="877"/>
      <c r="AH89" s="879"/>
      <c r="AI89" s="880"/>
      <c r="AJ89" s="881"/>
      <c r="AK89" s="882"/>
      <c r="AL89" s="881"/>
      <c r="AM89" s="883"/>
      <c r="AN89" s="884"/>
      <c r="AO89" s="885"/>
    </row>
    <row r="90" spans="1:41" ht="15">
      <c r="A90" s="886"/>
      <c r="B90" s="946"/>
      <c r="C90" s="886"/>
      <c r="D90" s="877" t="s">
        <v>350</v>
      </c>
      <c r="E90" s="878"/>
      <c r="F90" s="877"/>
      <c r="G90" s="877"/>
      <c r="H90" s="879"/>
      <c r="I90" s="880"/>
      <c r="J90" s="881"/>
      <c r="K90" s="882"/>
      <c r="L90" s="881"/>
      <c r="M90" s="883"/>
      <c r="N90" s="884"/>
      <c r="O90" s="885"/>
      <c r="P90" s="865"/>
      <c r="Q90" s="877" t="s">
        <v>288</v>
      </c>
      <c r="R90" s="878"/>
      <c r="S90" s="877"/>
      <c r="T90" s="877"/>
      <c r="U90" s="879"/>
      <c r="V90" s="880"/>
      <c r="W90" s="881"/>
      <c r="X90" s="882"/>
      <c r="Y90" s="881"/>
      <c r="Z90" s="883"/>
      <c r="AA90" s="884"/>
      <c r="AB90" s="885"/>
      <c r="AC90" s="886"/>
      <c r="AD90" s="877" t="s">
        <v>1498</v>
      </c>
      <c r="AE90" s="878"/>
      <c r="AF90" s="877"/>
      <c r="AG90" s="877"/>
      <c r="AH90" s="879"/>
      <c r="AI90" s="880"/>
      <c r="AJ90" s="881"/>
      <c r="AK90" s="882"/>
      <c r="AL90" s="881"/>
      <c r="AM90" s="883"/>
      <c r="AN90" s="884"/>
      <c r="AO90" s="885"/>
    </row>
    <row r="91" spans="1:41" ht="15">
      <c r="A91" s="886"/>
      <c r="B91" s="946"/>
      <c r="C91" s="886"/>
      <c r="D91" s="877" t="s">
        <v>350</v>
      </c>
      <c r="E91" s="878"/>
      <c r="F91" s="877"/>
      <c r="G91" s="877"/>
      <c r="H91" s="879"/>
      <c r="I91" s="880"/>
      <c r="J91" s="881"/>
      <c r="K91" s="882"/>
      <c r="L91" s="881"/>
      <c r="M91" s="883"/>
      <c r="N91" s="884"/>
      <c r="O91" s="885"/>
      <c r="P91" s="865"/>
      <c r="Q91" s="877" t="s">
        <v>288</v>
      </c>
      <c r="R91" s="878"/>
      <c r="S91" s="877"/>
      <c r="T91" s="877"/>
      <c r="U91" s="879"/>
      <c r="V91" s="880"/>
      <c r="W91" s="881"/>
      <c r="X91" s="882"/>
      <c r="Y91" s="881"/>
      <c r="Z91" s="883"/>
      <c r="AA91" s="884"/>
      <c r="AB91" s="885"/>
      <c r="AC91" s="886"/>
      <c r="AD91" s="877" t="s">
        <v>1498</v>
      </c>
      <c r="AE91" s="878"/>
      <c r="AF91" s="877"/>
      <c r="AG91" s="877"/>
      <c r="AH91" s="879"/>
      <c r="AI91" s="880"/>
      <c r="AJ91" s="881"/>
      <c r="AK91" s="882"/>
      <c r="AL91" s="881"/>
      <c r="AM91" s="883"/>
      <c r="AN91" s="884"/>
      <c r="AO91" s="885"/>
    </row>
    <row r="92" spans="1:41" ht="15">
      <c r="A92" s="886"/>
      <c r="B92" s="946"/>
      <c r="C92" s="886"/>
      <c r="D92" s="877" t="s">
        <v>350</v>
      </c>
      <c r="E92" s="878"/>
      <c r="F92" s="877"/>
      <c r="G92" s="877"/>
      <c r="H92" s="879"/>
      <c r="I92" s="880"/>
      <c r="J92" s="881"/>
      <c r="K92" s="882"/>
      <c r="L92" s="881"/>
      <c r="M92" s="883"/>
      <c r="N92" s="884"/>
      <c r="O92" s="885"/>
      <c r="P92" s="865"/>
      <c r="Q92" s="877" t="s">
        <v>288</v>
      </c>
      <c r="R92" s="878"/>
      <c r="S92" s="877"/>
      <c r="T92" s="877"/>
      <c r="U92" s="879"/>
      <c r="V92" s="880"/>
      <c r="W92" s="881"/>
      <c r="X92" s="882"/>
      <c r="Y92" s="881"/>
      <c r="Z92" s="883"/>
      <c r="AA92" s="884"/>
      <c r="AB92" s="885"/>
      <c r="AC92" s="886"/>
      <c r="AD92" s="877" t="s">
        <v>1498</v>
      </c>
      <c r="AE92" s="878"/>
      <c r="AF92" s="877"/>
      <c r="AG92" s="877"/>
      <c r="AH92" s="879"/>
      <c r="AI92" s="880"/>
      <c r="AJ92" s="881"/>
      <c r="AK92" s="882"/>
      <c r="AL92" s="881"/>
      <c r="AM92" s="883"/>
      <c r="AN92" s="884"/>
      <c r="AO92" s="885"/>
    </row>
    <row r="93" spans="1:41" ht="15">
      <c r="A93" s="886"/>
      <c r="B93" s="946"/>
      <c r="C93" s="886"/>
      <c r="D93" s="877" t="s">
        <v>350</v>
      </c>
      <c r="E93" s="878"/>
      <c r="F93" s="877"/>
      <c r="G93" s="877"/>
      <c r="H93" s="879"/>
      <c r="I93" s="880"/>
      <c r="J93" s="881"/>
      <c r="K93" s="882"/>
      <c r="L93" s="881"/>
      <c r="M93" s="883"/>
      <c r="N93" s="884"/>
      <c r="O93" s="885"/>
      <c r="P93" s="865"/>
      <c r="Q93" s="877" t="s">
        <v>288</v>
      </c>
      <c r="R93" s="878"/>
      <c r="S93" s="877"/>
      <c r="T93" s="877"/>
      <c r="U93" s="879"/>
      <c r="V93" s="880"/>
      <c r="W93" s="881"/>
      <c r="X93" s="882"/>
      <c r="Y93" s="881"/>
      <c r="Z93" s="883"/>
      <c r="AA93" s="884"/>
      <c r="AB93" s="885"/>
      <c r="AC93" s="886"/>
      <c r="AD93" s="877" t="s">
        <v>1498</v>
      </c>
      <c r="AE93" s="878"/>
      <c r="AF93" s="877"/>
      <c r="AG93" s="877"/>
      <c r="AH93" s="879"/>
      <c r="AI93" s="880"/>
      <c r="AJ93" s="881"/>
      <c r="AK93" s="882"/>
      <c r="AL93" s="881"/>
      <c r="AM93" s="883"/>
      <c r="AN93" s="884"/>
      <c r="AO93" s="885"/>
    </row>
    <row r="94" spans="1:41" ht="15">
      <c r="A94" s="886"/>
      <c r="B94" s="946"/>
      <c r="C94" s="886"/>
      <c r="D94" s="877" t="s">
        <v>350</v>
      </c>
      <c r="E94" s="878"/>
      <c r="F94" s="877"/>
      <c r="G94" s="877"/>
      <c r="H94" s="879"/>
      <c r="I94" s="880"/>
      <c r="J94" s="881"/>
      <c r="K94" s="882"/>
      <c r="L94" s="881"/>
      <c r="M94" s="883"/>
      <c r="N94" s="884"/>
      <c r="O94" s="885"/>
      <c r="P94" s="865"/>
      <c r="Q94" s="877" t="s">
        <v>288</v>
      </c>
      <c r="R94" s="878"/>
      <c r="S94" s="877"/>
      <c r="T94" s="877"/>
      <c r="U94" s="879"/>
      <c r="V94" s="880"/>
      <c r="W94" s="881"/>
      <c r="X94" s="882"/>
      <c r="Y94" s="881"/>
      <c r="Z94" s="883"/>
      <c r="AA94" s="884"/>
      <c r="AB94" s="885"/>
      <c r="AC94" s="886"/>
      <c r="AD94" s="877" t="s">
        <v>1498</v>
      </c>
      <c r="AE94" s="878"/>
      <c r="AF94" s="877"/>
      <c r="AG94" s="877"/>
      <c r="AH94" s="879"/>
      <c r="AI94" s="880"/>
      <c r="AJ94" s="881"/>
      <c r="AK94" s="882"/>
      <c r="AL94" s="881"/>
      <c r="AM94" s="883"/>
      <c r="AN94" s="884"/>
      <c r="AO94" s="885"/>
    </row>
    <row r="95" spans="1:41" ht="15">
      <c r="A95" s="886"/>
      <c r="B95" s="946"/>
      <c r="C95" s="886"/>
      <c r="D95" s="877" t="s">
        <v>350</v>
      </c>
      <c r="E95" s="878"/>
      <c r="F95" s="877"/>
      <c r="G95" s="877"/>
      <c r="H95" s="879"/>
      <c r="I95" s="880"/>
      <c r="J95" s="881"/>
      <c r="K95" s="882"/>
      <c r="L95" s="881"/>
      <c r="M95" s="883"/>
      <c r="N95" s="884"/>
      <c r="O95" s="885"/>
      <c r="P95" s="865"/>
      <c r="Q95" s="877" t="s">
        <v>288</v>
      </c>
      <c r="R95" s="878"/>
      <c r="S95" s="877"/>
      <c r="T95" s="877"/>
      <c r="U95" s="879"/>
      <c r="V95" s="880"/>
      <c r="W95" s="881"/>
      <c r="X95" s="882"/>
      <c r="Y95" s="881"/>
      <c r="Z95" s="883"/>
      <c r="AA95" s="884"/>
      <c r="AB95" s="885"/>
      <c r="AC95" s="886"/>
      <c r="AD95" s="877" t="s">
        <v>1498</v>
      </c>
      <c r="AE95" s="878"/>
      <c r="AF95" s="877"/>
      <c r="AG95" s="877"/>
      <c r="AH95" s="879"/>
      <c r="AI95" s="880"/>
      <c r="AJ95" s="881"/>
      <c r="AK95" s="882"/>
      <c r="AL95" s="881"/>
      <c r="AM95" s="883"/>
      <c r="AN95" s="884"/>
      <c r="AO95" s="885"/>
    </row>
    <row r="96" spans="1:41" ht="15">
      <c r="A96" s="886"/>
      <c r="B96" s="946"/>
      <c r="C96" s="886"/>
      <c r="D96" s="877" t="s">
        <v>350</v>
      </c>
      <c r="E96" s="878"/>
      <c r="F96" s="877"/>
      <c r="G96" s="877"/>
      <c r="H96" s="879"/>
      <c r="I96" s="880"/>
      <c r="J96" s="881"/>
      <c r="K96" s="882"/>
      <c r="L96" s="881"/>
      <c r="M96" s="883"/>
      <c r="N96" s="884"/>
      <c r="O96" s="885"/>
      <c r="P96" s="865"/>
      <c r="Q96" s="877" t="s">
        <v>288</v>
      </c>
      <c r="R96" s="878"/>
      <c r="S96" s="877"/>
      <c r="T96" s="877"/>
      <c r="U96" s="879"/>
      <c r="V96" s="880"/>
      <c r="W96" s="881"/>
      <c r="X96" s="882"/>
      <c r="Y96" s="881"/>
      <c r="Z96" s="883"/>
      <c r="AA96" s="884"/>
      <c r="AB96" s="885"/>
      <c r="AC96" s="886"/>
      <c r="AD96" s="877" t="s">
        <v>1498</v>
      </c>
      <c r="AE96" s="878"/>
      <c r="AF96" s="877"/>
      <c r="AG96" s="877"/>
      <c r="AH96" s="879"/>
      <c r="AI96" s="880"/>
      <c r="AJ96" s="881"/>
      <c r="AK96" s="882"/>
      <c r="AL96" s="881"/>
      <c r="AM96" s="883"/>
      <c r="AN96" s="884"/>
      <c r="AO96" s="885"/>
    </row>
    <row r="97" spans="1:41" ht="15">
      <c r="A97" s="886"/>
      <c r="B97" s="946"/>
      <c r="C97" s="886"/>
      <c r="D97" s="877" t="s">
        <v>350</v>
      </c>
      <c r="E97" s="878"/>
      <c r="F97" s="877"/>
      <c r="G97" s="877"/>
      <c r="H97" s="879"/>
      <c r="I97" s="880"/>
      <c r="J97" s="881"/>
      <c r="K97" s="882"/>
      <c r="L97" s="881"/>
      <c r="M97" s="883"/>
      <c r="N97" s="884"/>
      <c r="O97" s="885"/>
      <c r="P97" s="865"/>
      <c r="Q97" s="877" t="s">
        <v>288</v>
      </c>
      <c r="R97" s="878"/>
      <c r="S97" s="877"/>
      <c r="T97" s="877"/>
      <c r="U97" s="879"/>
      <c r="V97" s="880"/>
      <c r="W97" s="881"/>
      <c r="X97" s="882"/>
      <c r="Y97" s="881"/>
      <c r="Z97" s="883"/>
      <c r="AA97" s="884"/>
      <c r="AB97" s="885"/>
      <c r="AC97" s="886"/>
      <c r="AD97" s="877" t="s">
        <v>1498</v>
      </c>
      <c r="AE97" s="878"/>
      <c r="AF97" s="877"/>
      <c r="AG97" s="877"/>
      <c r="AH97" s="879"/>
      <c r="AI97" s="880"/>
      <c r="AJ97" s="881"/>
      <c r="AK97" s="882"/>
      <c r="AL97" s="881"/>
      <c r="AM97" s="883"/>
      <c r="AN97" s="884"/>
      <c r="AO97" s="885"/>
    </row>
    <row r="98" spans="1:41" ht="15">
      <c r="A98" s="886"/>
      <c r="B98" s="946"/>
      <c r="C98" s="886"/>
      <c r="D98" s="877" t="s">
        <v>350</v>
      </c>
      <c r="E98" s="878"/>
      <c r="F98" s="877"/>
      <c r="G98" s="877"/>
      <c r="H98" s="879"/>
      <c r="I98" s="880"/>
      <c r="J98" s="881"/>
      <c r="K98" s="882"/>
      <c r="L98" s="881"/>
      <c r="M98" s="883"/>
      <c r="N98" s="884"/>
      <c r="O98" s="885"/>
      <c r="P98" s="865"/>
      <c r="Q98" s="877" t="s">
        <v>288</v>
      </c>
      <c r="R98" s="878"/>
      <c r="S98" s="877"/>
      <c r="T98" s="877"/>
      <c r="U98" s="879"/>
      <c r="V98" s="880"/>
      <c r="W98" s="881"/>
      <c r="X98" s="882"/>
      <c r="Y98" s="881"/>
      <c r="Z98" s="883"/>
      <c r="AA98" s="884"/>
      <c r="AB98" s="885"/>
      <c r="AC98" s="886"/>
      <c r="AD98" s="877" t="s">
        <v>1498</v>
      </c>
      <c r="AE98" s="878"/>
      <c r="AF98" s="877"/>
      <c r="AG98" s="877"/>
      <c r="AH98" s="879"/>
      <c r="AI98" s="880"/>
      <c r="AJ98" s="881"/>
      <c r="AK98" s="882"/>
      <c r="AL98" s="881"/>
      <c r="AM98" s="883"/>
      <c r="AN98" s="884"/>
      <c r="AO98" s="885"/>
    </row>
    <row r="99" spans="1:41" ht="15">
      <c r="A99" s="886"/>
      <c r="B99" s="946"/>
      <c r="C99" s="886"/>
      <c r="D99" s="877" t="s">
        <v>350</v>
      </c>
      <c r="E99" s="878"/>
      <c r="F99" s="877"/>
      <c r="G99" s="877"/>
      <c r="H99" s="879"/>
      <c r="I99" s="880"/>
      <c r="J99" s="881"/>
      <c r="K99" s="882"/>
      <c r="L99" s="881"/>
      <c r="M99" s="883"/>
      <c r="N99" s="884"/>
      <c r="O99" s="885"/>
      <c r="P99" s="865"/>
      <c r="Q99" s="877" t="s">
        <v>288</v>
      </c>
      <c r="R99" s="878"/>
      <c r="S99" s="877"/>
      <c r="T99" s="877"/>
      <c r="U99" s="879"/>
      <c r="V99" s="880"/>
      <c r="W99" s="881"/>
      <c r="X99" s="882"/>
      <c r="Y99" s="881"/>
      <c r="Z99" s="883"/>
      <c r="AA99" s="884"/>
      <c r="AB99" s="885"/>
      <c r="AC99" s="886"/>
      <c r="AD99" s="877" t="s">
        <v>1498</v>
      </c>
      <c r="AE99" s="878"/>
      <c r="AF99" s="877"/>
      <c r="AG99" s="877"/>
      <c r="AH99" s="879"/>
      <c r="AI99" s="880"/>
      <c r="AJ99" s="881"/>
      <c r="AK99" s="882"/>
      <c r="AL99" s="881"/>
      <c r="AM99" s="883"/>
      <c r="AN99" s="884"/>
      <c r="AO99" s="885"/>
    </row>
    <row r="100" spans="1:41" ht="15">
      <c r="A100" s="886"/>
      <c r="B100" s="946"/>
      <c r="C100" s="886"/>
      <c r="D100" s="877" t="s">
        <v>350</v>
      </c>
      <c r="E100" s="878"/>
      <c r="F100" s="877"/>
      <c r="G100" s="877"/>
      <c r="H100" s="879"/>
      <c r="I100" s="880"/>
      <c r="J100" s="881"/>
      <c r="K100" s="882"/>
      <c r="L100" s="881"/>
      <c r="M100" s="883"/>
      <c r="N100" s="884"/>
      <c r="O100" s="885"/>
      <c r="P100" s="865"/>
      <c r="Q100" s="877" t="s">
        <v>288</v>
      </c>
      <c r="R100" s="878"/>
      <c r="S100" s="877"/>
      <c r="T100" s="877"/>
      <c r="U100" s="879"/>
      <c r="V100" s="880"/>
      <c r="W100" s="881"/>
      <c r="X100" s="882"/>
      <c r="Y100" s="881"/>
      <c r="Z100" s="883"/>
      <c r="AA100" s="884"/>
      <c r="AB100" s="885"/>
      <c r="AC100" s="886"/>
      <c r="AD100" s="877" t="s">
        <v>1498</v>
      </c>
      <c r="AE100" s="878"/>
      <c r="AF100" s="877"/>
      <c r="AG100" s="877"/>
      <c r="AH100" s="879"/>
      <c r="AI100" s="880"/>
      <c r="AJ100" s="881"/>
      <c r="AK100" s="882"/>
      <c r="AL100" s="881"/>
      <c r="AM100" s="883"/>
      <c r="AN100" s="884"/>
      <c r="AO100" s="885"/>
    </row>
    <row r="101" spans="1:41" ht="15">
      <c r="A101" s="886"/>
      <c r="B101" s="946"/>
      <c r="C101" s="886"/>
      <c r="D101" s="877" t="s">
        <v>350</v>
      </c>
      <c r="E101" s="878"/>
      <c r="F101" s="877"/>
      <c r="G101" s="877"/>
      <c r="H101" s="879"/>
      <c r="I101" s="880"/>
      <c r="J101" s="881"/>
      <c r="K101" s="882"/>
      <c r="L101" s="881"/>
      <c r="M101" s="883"/>
      <c r="N101" s="884"/>
      <c r="O101" s="885"/>
      <c r="P101" s="865"/>
      <c r="Q101" s="877" t="s">
        <v>288</v>
      </c>
      <c r="R101" s="878"/>
      <c r="S101" s="877"/>
      <c r="T101" s="877"/>
      <c r="U101" s="879"/>
      <c r="V101" s="880"/>
      <c r="W101" s="881"/>
      <c r="X101" s="882"/>
      <c r="Y101" s="881"/>
      <c r="Z101" s="883"/>
      <c r="AA101" s="884"/>
      <c r="AB101" s="885"/>
      <c r="AC101" s="886"/>
      <c r="AD101" s="877" t="s">
        <v>1498</v>
      </c>
      <c r="AE101" s="878"/>
      <c r="AF101" s="877"/>
      <c r="AG101" s="877"/>
      <c r="AH101" s="879"/>
      <c r="AI101" s="880"/>
      <c r="AJ101" s="881"/>
      <c r="AK101" s="882"/>
      <c r="AL101" s="881"/>
      <c r="AM101" s="883"/>
      <c r="AN101" s="884"/>
      <c r="AO101" s="885"/>
    </row>
    <row r="102" spans="1:41" ht="15">
      <c r="A102" s="886"/>
      <c r="B102" s="946"/>
      <c r="C102" s="886"/>
      <c r="D102" s="877" t="s">
        <v>350</v>
      </c>
      <c r="E102" s="878"/>
      <c r="F102" s="877"/>
      <c r="G102" s="877"/>
      <c r="H102" s="879"/>
      <c r="I102" s="880"/>
      <c r="J102" s="881"/>
      <c r="K102" s="882"/>
      <c r="L102" s="881"/>
      <c r="M102" s="883"/>
      <c r="N102" s="884"/>
      <c r="O102" s="885"/>
      <c r="P102" s="865"/>
      <c r="Q102" s="877" t="s">
        <v>288</v>
      </c>
      <c r="R102" s="878"/>
      <c r="S102" s="877"/>
      <c r="T102" s="877"/>
      <c r="U102" s="879"/>
      <c r="V102" s="880"/>
      <c r="W102" s="881"/>
      <c r="X102" s="882"/>
      <c r="Y102" s="881"/>
      <c r="Z102" s="883"/>
      <c r="AA102" s="884"/>
      <c r="AB102" s="885"/>
      <c r="AC102" s="886"/>
      <c r="AD102" s="877" t="s">
        <v>1498</v>
      </c>
      <c r="AE102" s="878"/>
      <c r="AF102" s="877"/>
      <c r="AG102" s="877"/>
      <c r="AH102" s="879"/>
      <c r="AI102" s="880"/>
      <c r="AJ102" s="881"/>
      <c r="AK102" s="882"/>
      <c r="AL102" s="881"/>
      <c r="AM102" s="883"/>
      <c r="AN102" s="884"/>
      <c r="AO102" s="885"/>
    </row>
    <row r="103" spans="1:41" ht="15">
      <c r="A103" s="886"/>
      <c r="B103" s="946"/>
      <c r="C103" s="886"/>
      <c r="D103" s="877" t="s">
        <v>350</v>
      </c>
      <c r="E103" s="878"/>
      <c r="F103" s="877"/>
      <c r="G103" s="877"/>
      <c r="H103" s="879"/>
      <c r="I103" s="880"/>
      <c r="J103" s="881"/>
      <c r="K103" s="882"/>
      <c r="L103" s="881"/>
      <c r="M103" s="883"/>
      <c r="N103" s="884"/>
      <c r="O103" s="885"/>
      <c r="P103" s="865"/>
      <c r="Q103" s="877" t="s">
        <v>288</v>
      </c>
      <c r="R103" s="878"/>
      <c r="S103" s="877"/>
      <c r="T103" s="877"/>
      <c r="U103" s="879"/>
      <c r="V103" s="880"/>
      <c r="W103" s="881"/>
      <c r="X103" s="882"/>
      <c r="Y103" s="881"/>
      <c r="Z103" s="883"/>
      <c r="AA103" s="884"/>
      <c r="AB103" s="885"/>
      <c r="AC103" s="886"/>
      <c r="AD103" s="877" t="s">
        <v>1498</v>
      </c>
      <c r="AE103" s="878"/>
      <c r="AF103" s="877"/>
      <c r="AG103" s="877"/>
      <c r="AH103" s="879"/>
      <c r="AI103" s="880"/>
      <c r="AJ103" s="881"/>
      <c r="AK103" s="882"/>
      <c r="AL103" s="881"/>
      <c r="AM103" s="883"/>
      <c r="AN103" s="884"/>
      <c r="AO103" s="885"/>
    </row>
    <row r="104" spans="1:41" ht="15">
      <c r="A104" s="886"/>
      <c r="B104" s="946"/>
      <c r="C104" s="886"/>
      <c r="D104" s="877" t="s">
        <v>350</v>
      </c>
      <c r="E104" s="878"/>
      <c r="F104" s="877"/>
      <c r="G104" s="877"/>
      <c r="H104" s="879"/>
      <c r="I104" s="880"/>
      <c r="J104" s="881"/>
      <c r="K104" s="882"/>
      <c r="L104" s="881"/>
      <c r="M104" s="883"/>
      <c r="N104" s="884"/>
      <c r="O104" s="885"/>
      <c r="P104" s="865"/>
      <c r="Q104" s="877" t="s">
        <v>288</v>
      </c>
      <c r="R104" s="878"/>
      <c r="S104" s="877"/>
      <c r="T104" s="877"/>
      <c r="U104" s="879"/>
      <c r="V104" s="880"/>
      <c r="W104" s="881"/>
      <c r="X104" s="882"/>
      <c r="Y104" s="881"/>
      <c r="Z104" s="883"/>
      <c r="AA104" s="884"/>
      <c r="AB104" s="885"/>
      <c r="AC104" s="886"/>
      <c r="AD104" s="877" t="s">
        <v>1498</v>
      </c>
      <c r="AE104" s="878"/>
      <c r="AF104" s="877"/>
      <c r="AG104" s="877"/>
      <c r="AH104" s="879"/>
      <c r="AI104" s="880"/>
      <c r="AJ104" s="881"/>
      <c r="AK104" s="882"/>
      <c r="AL104" s="881"/>
      <c r="AM104" s="883"/>
      <c r="AN104" s="884"/>
      <c r="AO104" s="885"/>
    </row>
    <row r="105" spans="1:41" ht="15">
      <c r="A105" s="886"/>
      <c r="B105" s="946"/>
      <c r="C105" s="886"/>
      <c r="D105" s="877" t="s">
        <v>350</v>
      </c>
      <c r="E105" s="878"/>
      <c r="F105" s="877"/>
      <c r="G105" s="877"/>
      <c r="H105" s="879"/>
      <c r="I105" s="880"/>
      <c r="J105" s="881"/>
      <c r="K105" s="882"/>
      <c r="L105" s="881"/>
      <c r="M105" s="883"/>
      <c r="N105" s="884"/>
      <c r="O105" s="885"/>
      <c r="P105" s="865"/>
      <c r="Q105" s="877" t="s">
        <v>288</v>
      </c>
      <c r="R105" s="878"/>
      <c r="S105" s="877"/>
      <c r="T105" s="877"/>
      <c r="U105" s="879"/>
      <c r="V105" s="880"/>
      <c r="W105" s="881"/>
      <c r="X105" s="882"/>
      <c r="Y105" s="881"/>
      <c r="Z105" s="883"/>
      <c r="AA105" s="884"/>
      <c r="AB105" s="885"/>
      <c r="AC105" s="886"/>
      <c r="AD105" s="877" t="s">
        <v>1498</v>
      </c>
      <c r="AE105" s="878"/>
      <c r="AF105" s="877"/>
      <c r="AG105" s="877"/>
      <c r="AH105" s="879"/>
      <c r="AI105" s="880"/>
      <c r="AJ105" s="881"/>
      <c r="AK105" s="882"/>
      <c r="AL105" s="881"/>
      <c r="AM105" s="883"/>
      <c r="AN105" s="884"/>
      <c r="AO105" s="885"/>
    </row>
    <row r="106" spans="1:41" ht="15">
      <c r="A106" s="886"/>
      <c r="B106" s="946"/>
      <c r="C106" s="886"/>
      <c r="D106" s="877" t="s">
        <v>350</v>
      </c>
      <c r="E106" s="878"/>
      <c r="F106" s="877"/>
      <c r="G106" s="877"/>
      <c r="H106" s="879"/>
      <c r="I106" s="880"/>
      <c r="J106" s="881"/>
      <c r="K106" s="882"/>
      <c r="L106" s="881"/>
      <c r="M106" s="883"/>
      <c r="N106" s="884"/>
      <c r="O106" s="885"/>
      <c r="P106" s="865"/>
      <c r="Q106" s="877" t="s">
        <v>288</v>
      </c>
      <c r="R106" s="878"/>
      <c r="S106" s="877"/>
      <c r="T106" s="877"/>
      <c r="U106" s="879"/>
      <c r="V106" s="880"/>
      <c r="W106" s="881"/>
      <c r="X106" s="882"/>
      <c r="Y106" s="881"/>
      <c r="Z106" s="883"/>
      <c r="AA106" s="884"/>
      <c r="AB106" s="885"/>
      <c r="AC106" s="886"/>
      <c r="AD106" s="877" t="s">
        <v>1498</v>
      </c>
      <c r="AE106" s="878"/>
      <c r="AF106" s="877"/>
      <c r="AG106" s="877"/>
      <c r="AH106" s="879"/>
      <c r="AI106" s="880"/>
      <c r="AJ106" s="881"/>
      <c r="AK106" s="882"/>
      <c r="AL106" s="881"/>
      <c r="AM106" s="883"/>
      <c r="AN106" s="884"/>
      <c r="AO106" s="885"/>
    </row>
    <row r="107" spans="1:41" ht="15">
      <c r="A107" s="886"/>
      <c r="B107" s="946"/>
      <c r="C107" s="886"/>
      <c r="D107" s="877" t="s">
        <v>350</v>
      </c>
      <c r="E107" s="878"/>
      <c r="F107" s="877"/>
      <c r="G107" s="877"/>
      <c r="H107" s="879"/>
      <c r="I107" s="880"/>
      <c r="J107" s="881"/>
      <c r="K107" s="882"/>
      <c r="L107" s="881"/>
      <c r="M107" s="883"/>
      <c r="N107" s="884"/>
      <c r="O107" s="885"/>
      <c r="P107" s="865"/>
      <c r="Q107" s="877" t="s">
        <v>288</v>
      </c>
      <c r="R107" s="878"/>
      <c r="S107" s="877"/>
      <c r="T107" s="877"/>
      <c r="U107" s="879"/>
      <c r="V107" s="880"/>
      <c r="W107" s="881"/>
      <c r="X107" s="882"/>
      <c r="Y107" s="881"/>
      <c r="Z107" s="883"/>
      <c r="AA107" s="884"/>
      <c r="AB107" s="885"/>
      <c r="AC107" s="886"/>
      <c r="AD107" s="877" t="s">
        <v>1498</v>
      </c>
      <c r="AE107" s="878"/>
      <c r="AF107" s="877"/>
      <c r="AG107" s="877"/>
      <c r="AH107" s="879"/>
      <c r="AI107" s="880"/>
      <c r="AJ107" s="881"/>
      <c r="AK107" s="882"/>
      <c r="AL107" s="881"/>
      <c r="AM107" s="883"/>
      <c r="AN107" s="884"/>
      <c r="AO107" s="885"/>
    </row>
    <row r="108" spans="1:41" ht="15">
      <c r="A108" s="886"/>
      <c r="B108" s="946"/>
      <c r="C108" s="886"/>
      <c r="D108" s="877" t="s">
        <v>350</v>
      </c>
      <c r="E108" s="878"/>
      <c r="F108" s="877"/>
      <c r="G108" s="877"/>
      <c r="H108" s="879"/>
      <c r="I108" s="880"/>
      <c r="J108" s="881"/>
      <c r="K108" s="882"/>
      <c r="L108" s="881"/>
      <c r="M108" s="883"/>
      <c r="N108" s="884"/>
      <c r="O108" s="885"/>
      <c r="P108" s="865"/>
      <c r="Q108" s="877" t="s">
        <v>288</v>
      </c>
      <c r="R108" s="878"/>
      <c r="S108" s="877"/>
      <c r="T108" s="877"/>
      <c r="U108" s="879"/>
      <c r="V108" s="880"/>
      <c r="W108" s="881"/>
      <c r="X108" s="882"/>
      <c r="Y108" s="881"/>
      <c r="Z108" s="883"/>
      <c r="AA108" s="884"/>
      <c r="AB108" s="885"/>
      <c r="AC108" s="886"/>
      <c r="AD108" s="877" t="s">
        <v>1498</v>
      </c>
      <c r="AE108" s="878"/>
      <c r="AF108" s="877"/>
      <c r="AG108" s="877"/>
      <c r="AH108" s="879"/>
      <c r="AI108" s="880"/>
      <c r="AJ108" s="881"/>
      <c r="AK108" s="882"/>
      <c r="AL108" s="881"/>
      <c r="AM108" s="883"/>
      <c r="AN108" s="884"/>
      <c r="AO108" s="885"/>
    </row>
    <row r="109" spans="1:41" ht="15">
      <c r="A109" s="886"/>
      <c r="B109" s="946"/>
      <c r="C109" s="886"/>
      <c r="D109" s="877" t="s">
        <v>350</v>
      </c>
      <c r="E109" s="878"/>
      <c r="F109" s="877"/>
      <c r="G109" s="877"/>
      <c r="H109" s="879"/>
      <c r="I109" s="880"/>
      <c r="J109" s="881"/>
      <c r="K109" s="882"/>
      <c r="L109" s="881"/>
      <c r="M109" s="883"/>
      <c r="N109" s="884"/>
      <c r="O109" s="885"/>
      <c r="P109" s="865"/>
      <c r="Q109" s="877" t="s">
        <v>288</v>
      </c>
      <c r="R109" s="878"/>
      <c r="S109" s="877"/>
      <c r="T109" s="877"/>
      <c r="U109" s="879"/>
      <c r="V109" s="880"/>
      <c r="W109" s="881"/>
      <c r="X109" s="882"/>
      <c r="Y109" s="881"/>
      <c r="Z109" s="883"/>
      <c r="AA109" s="884"/>
      <c r="AB109" s="885"/>
      <c r="AC109" s="886"/>
      <c r="AD109" s="877" t="s">
        <v>1498</v>
      </c>
      <c r="AE109" s="878"/>
      <c r="AF109" s="877"/>
      <c r="AG109" s="877"/>
      <c r="AH109" s="879"/>
      <c r="AI109" s="880"/>
      <c r="AJ109" s="881"/>
      <c r="AK109" s="882"/>
      <c r="AL109" s="881"/>
      <c r="AM109" s="883"/>
      <c r="AN109" s="884"/>
      <c r="AO109" s="885"/>
    </row>
    <row r="110" spans="1:41" ht="15">
      <c r="A110" s="886"/>
      <c r="B110" s="946"/>
      <c r="C110" s="886"/>
      <c r="D110" s="877" t="s">
        <v>350</v>
      </c>
      <c r="E110" s="878"/>
      <c r="F110" s="877"/>
      <c r="G110" s="877"/>
      <c r="H110" s="879"/>
      <c r="I110" s="880"/>
      <c r="J110" s="881"/>
      <c r="K110" s="882"/>
      <c r="L110" s="881"/>
      <c r="M110" s="883"/>
      <c r="N110" s="884"/>
      <c r="O110" s="885"/>
      <c r="P110" s="865"/>
      <c r="Q110" s="877" t="s">
        <v>288</v>
      </c>
      <c r="R110" s="878"/>
      <c r="S110" s="877"/>
      <c r="T110" s="877"/>
      <c r="U110" s="879"/>
      <c r="V110" s="880"/>
      <c r="W110" s="881"/>
      <c r="X110" s="882"/>
      <c r="Y110" s="881"/>
      <c r="Z110" s="883"/>
      <c r="AA110" s="884"/>
      <c r="AB110" s="885"/>
      <c r="AC110" s="886"/>
      <c r="AD110" s="877" t="s">
        <v>1498</v>
      </c>
      <c r="AE110" s="878"/>
      <c r="AF110" s="877"/>
      <c r="AG110" s="877"/>
      <c r="AH110" s="879"/>
      <c r="AI110" s="880"/>
      <c r="AJ110" s="881"/>
      <c r="AK110" s="882"/>
      <c r="AL110" s="881"/>
      <c r="AM110" s="883"/>
      <c r="AN110" s="884"/>
      <c r="AO110" s="885"/>
    </row>
    <row r="111" spans="1:41" ht="15">
      <c r="A111" s="886"/>
      <c r="B111" s="946"/>
      <c r="C111" s="886"/>
      <c r="D111" s="877" t="s">
        <v>350</v>
      </c>
      <c r="E111" s="878"/>
      <c r="F111" s="877"/>
      <c r="G111" s="877"/>
      <c r="H111" s="879"/>
      <c r="I111" s="880"/>
      <c r="J111" s="881"/>
      <c r="K111" s="882"/>
      <c r="L111" s="881"/>
      <c r="M111" s="883"/>
      <c r="N111" s="884"/>
      <c r="O111" s="885"/>
      <c r="P111" s="865"/>
      <c r="Q111" s="877" t="s">
        <v>288</v>
      </c>
      <c r="R111" s="878"/>
      <c r="S111" s="877"/>
      <c r="T111" s="877"/>
      <c r="U111" s="879"/>
      <c r="V111" s="880"/>
      <c r="W111" s="881"/>
      <c r="X111" s="882"/>
      <c r="Y111" s="881"/>
      <c r="Z111" s="883"/>
      <c r="AA111" s="884"/>
      <c r="AB111" s="885"/>
      <c r="AC111" s="886"/>
      <c r="AD111" s="877" t="s">
        <v>1498</v>
      </c>
      <c r="AE111" s="878"/>
      <c r="AF111" s="877"/>
      <c r="AG111" s="877"/>
      <c r="AH111" s="879"/>
      <c r="AI111" s="880"/>
      <c r="AJ111" s="881"/>
      <c r="AK111" s="882"/>
      <c r="AL111" s="881"/>
      <c r="AM111" s="883"/>
      <c r="AN111" s="884"/>
      <c r="AO111" s="885"/>
    </row>
    <row r="112" spans="1:41" ht="15">
      <c r="A112" s="886"/>
      <c r="B112" s="946"/>
      <c r="C112" s="886"/>
      <c r="D112" s="877" t="s">
        <v>350</v>
      </c>
      <c r="E112" s="878"/>
      <c r="F112" s="877"/>
      <c r="G112" s="877"/>
      <c r="H112" s="879"/>
      <c r="I112" s="880"/>
      <c r="J112" s="881"/>
      <c r="K112" s="882"/>
      <c r="L112" s="881"/>
      <c r="M112" s="883"/>
      <c r="N112" s="884"/>
      <c r="O112" s="885"/>
      <c r="P112" s="865"/>
      <c r="Q112" s="877" t="s">
        <v>288</v>
      </c>
      <c r="R112" s="878"/>
      <c r="S112" s="877"/>
      <c r="T112" s="877"/>
      <c r="U112" s="879"/>
      <c r="V112" s="880"/>
      <c r="W112" s="881"/>
      <c r="X112" s="882"/>
      <c r="Y112" s="881"/>
      <c r="Z112" s="883"/>
      <c r="AA112" s="884"/>
      <c r="AB112" s="885"/>
      <c r="AC112" s="886"/>
      <c r="AD112" s="877" t="s">
        <v>1498</v>
      </c>
      <c r="AE112" s="878"/>
      <c r="AF112" s="877"/>
      <c r="AG112" s="877"/>
      <c r="AH112" s="879"/>
      <c r="AI112" s="880"/>
      <c r="AJ112" s="881"/>
      <c r="AK112" s="882"/>
      <c r="AL112" s="881"/>
      <c r="AM112" s="883"/>
      <c r="AN112" s="884"/>
      <c r="AO112" s="885"/>
    </row>
    <row r="113" spans="1:41" ht="15">
      <c r="A113" s="886"/>
      <c r="B113" s="946"/>
      <c r="C113" s="886"/>
      <c r="D113" s="877" t="s">
        <v>350</v>
      </c>
      <c r="E113" s="878"/>
      <c r="F113" s="877"/>
      <c r="G113" s="877"/>
      <c r="H113" s="879"/>
      <c r="I113" s="880"/>
      <c r="J113" s="881"/>
      <c r="K113" s="882"/>
      <c r="L113" s="881"/>
      <c r="M113" s="883"/>
      <c r="N113" s="884"/>
      <c r="O113" s="885"/>
      <c r="P113" s="865"/>
      <c r="Q113" s="877" t="s">
        <v>288</v>
      </c>
      <c r="R113" s="878"/>
      <c r="S113" s="877"/>
      <c r="T113" s="877"/>
      <c r="U113" s="879"/>
      <c r="V113" s="880"/>
      <c r="W113" s="881"/>
      <c r="X113" s="882"/>
      <c r="Y113" s="881"/>
      <c r="Z113" s="883"/>
      <c r="AA113" s="884"/>
      <c r="AB113" s="885"/>
      <c r="AC113" s="886"/>
      <c r="AD113" s="877" t="s">
        <v>1498</v>
      </c>
      <c r="AE113" s="878"/>
      <c r="AF113" s="877"/>
      <c r="AG113" s="877"/>
      <c r="AH113" s="879"/>
      <c r="AI113" s="880"/>
      <c r="AJ113" s="881"/>
      <c r="AK113" s="882"/>
      <c r="AL113" s="881"/>
      <c r="AM113" s="883"/>
      <c r="AN113" s="884"/>
      <c r="AO113" s="885"/>
    </row>
    <row r="114" spans="1:41" ht="15">
      <c r="A114" s="886"/>
      <c r="B114" s="946"/>
      <c r="C114" s="886"/>
      <c r="D114" s="877" t="s">
        <v>350</v>
      </c>
      <c r="E114" s="878"/>
      <c r="F114" s="877"/>
      <c r="G114" s="877"/>
      <c r="H114" s="879"/>
      <c r="I114" s="880"/>
      <c r="J114" s="881"/>
      <c r="K114" s="882"/>
      <c r="L114" s="881"/>
      <c r="M114" s="883"/>
      <c r="N114" s="884"/>
      <c r="O114" s="885"/>
      <c r="P114" s="865"/>
      <c r="Q114" s="877" t="s">
        <v>288</v>
      </c>
      <c r="R114" s="878"/>
      <c r="S114" s="877"/>
      <c r="T114" s="877"/>
      <c r="U114" s="879"/>
      <c r="V114" s="880"/>
      <c r="W114" s="881"/>
      <c r="X114" s="882"/>
      <c r="Y114" s="881"/>
      <c r="Z114" s="883"/>
      <c r="AA114" s="884"/>
      <c r="AB114" s="885"/>
      <c r="AC114" s="886"/>
      <c r="AD114" s="877" t="s">
        <v>1498</v>
      </c>
      <c r="AE114" s="878"/>
      <c r="AF114" s="877"/>
      <c r="AG114" s="877"/>
      <c r="AH114" s="879"/>
      <c r="AI114" s="880"/>
      <c r="AJ114" s="881"/>
      <c r="AK114" s="882"/>
      <c r="AL114" s="881"/>
      <c r="AM114" s="883"/>
      <c r="AN114" s="884"/>
      <c r="AO114" s="885"/>
    </row>
    <row r="115" spans="1:41" ht="15">
      <c r="A115" s="886"/>
      <c r="B115" s="946"/>
      <c r="C115" s="886"/>
      <c r="D115" s="877" t="s">
        <v>350</v>
      </c>
      <c r="E115" s="878"/>
      <c r="F115" s="877"/>
      <c r="G115" s="877"/>
      <c r="H115" s="879"/>
      <c r="I115" s="880"/>
      <c r="J115" s="881"/>
      <c r="K115" s="882"/>
      <c r="L115" s="881"/>
      <c r="M115" s="883"/>
      <c r="N115" s="884"/>
      <c r="O115" s="885"/>
      <c r="P115" s="865"/>
      <c r="Q115" s="877" t="s">
        <v>288</v>
      </c>
      <c r="R115" s="878"/>
      <c r="S115" s="877"/>
      <c r="T115" s="877"/>
      <c r="U115" s="879"/>
      <c r="V115" s="880"/>
      <c r="W115" s="881"/>
      <c r="X115" s="882"/>
      <c r="Y115" s="881"/>
      <c r="Z115" s="883"/>
      <c r="AA115" s="884"/>
      <c r="AB115" s="885"/>
      <c r="AC115" s="886"/>
      <c r="AD115" s="877" t="s">
        <v>1498</v>
      </c>
      <c r="AE115" s="878"/>
      <c r="AF115" s="877"/>
      <c r="AG115" s="877"/>
      <c r="AH115" s="879"/>
      <c r="AI115" s="880"/>
      <c r="AJ115" s="881"/>
      <c r="AK115" s="882"/>
      <c r="AL115" s="881"/>
      <c r="AM115" s="883"/>
      <c r="AN115" s="884"/>
      <c r="AO115" s="885"/>
    </row>
    <row r="116" spans="1:41" ht="15">
      <c r="A116" s="886"/>
      <c r="B116" s="946"/>
      <c r="C116" s="886"/>
      <c r="D116" s="877" t="s">
        <v>350</v>
      </c>
      <c r="E116" s="878"/>
      <c r="F116" s="877"/>
      <c r="G116" s="877"/>
      <c r="H116" s="879"/>
      <c r="I116" s="880"/>
      <c r="J116" s="881"/>
      <c r="K116" s="882"/>
      <c r="L116" s="881"/>
      <c r="M116" s="883"/>
      <c r="N116" s="884"/>
      <c r="O116" s="885"/>
      <c r="P116" s="865"/>
      <c r="Q116" s="877" t="s">
        <v>288</v>
      </c>
      <c r="R116" s="878"/>
      <c r="S116" s="877"/>
      <c r="T116" s="877"/>
      <c r="U116" s="879"/>
      <c r="V116" s="880"/>
      <c r="W116" s="881"/>
      <c r="X116" s="882"/>
      <c r="Y116" s="881"/>
      <c r="Z116" s="883"/>
      <c r="AA116" s="884"/>
      <c r="AB116" s="885"/>
      <c r="AC116" s="886"/>
      <c r="AD116" s="877" t="s">
        <v>1498</v>
      </c>
      <c r="AE116" s="878"/>
      <c r="AF116" s="877"/>
      <c r="AG116" s="877"/>
      <c r="AH116" s="879"/>
      <c r="AI116" s="880"/>
      <c r="AJ116" s="881"/>
      <c r="AK116" s="882"/>
      <c r="AL116" s="881"/>
      <c r="AM116" s="883"/>
      <c r="AN116" s="884"/>
      <c r="AO116" s="885"/>
    </row>
    <row r="117" spans="1:41" ht="15">
      <c r="A117" s="886"/>
      <c r="B117" s="946"/>
      <c r="C117" s="886"/>
      <c r="D117" s="877" t="s">
        <v>350</v>
      </c>
      <c r="E117" s="878"/>
      <c r="F117" s="877"/>
      <c r="G117" s="877"/>
      <c r="H117" s="879"/>
      <c r="I117" s="880"/>
      <c r="J117" s="881"/>
      <c r="K117" s="882"/>
      <c r="L117" s="881"/>
      <c r="M117" s="883"/>
      <c r="N117" s="884"/>
      <c r="O117" s="885"/>
      <c r="P117" s="865"/>
      <c r="Q117" s="877" t="s">
        <v>288</v>
      </c>
      <c r="R117" s="878"/>
      <c r="S117" s="877"/>
      <c r="T117" s="877"/>
      <c r="U117" s="879"/>
      <c r="V117" s="880"/>
      <c r="W117" s="881"/>
      <c r="X117" s="882"/>
      <c r="Y117" s="881"/>
      <c r="Z117" s="883"/>
      <c r="AA117" s="884"/>
      <c r="AB117" s="885"/>
      <c r="AC117" s="886"/>
      <c r="AD117" s="877" t="s">
        <v>1498</v>
      </c>
      <c r="AE117" s="878"/>
      <c r="AF117" s="877"/>
      <c r="AG117" s="877"/>
      <c r="AH117" s="879"/>
      <c r="AI117" s="880"/>
      <c r="AJ117" s="881"/>
      <c r="AK117" s="882"/>
      <c r="AL117" s="881"/>
      <c r="AM117" s="883"/>
      <c r="AN117" s="884"/>
      <c r="AO117" s="885"/>
    </row>
    <row r="118" spans="1:41" ht="15">
      <c r="A118" s="886"/>
      <c r="B118" s="946"/>
      <c r="C118" s="886"/>
      <c r="D118" s="877" t="s">
        <v>350</v>
      </c>
      <c r="E118" s="878"/>
      <c r="F118" s="877"/>
      <c r="G118" s="877"/>
      <c r="H118" s="879"/>
      <c r="I118" s="880"/>
      <c r="J118" s="881"/>
      <c r="K118" s="882"/>
      <c r="L118" s="881"/>
      <c r="M118" s="883"/>
      <c r="N118" s="884"/>
      <c r="O118" s="885"/>
      <c r="P118" s="865"/>
      <c r="Q118" s="877" t="s">
        <v>288</v>
      </c>
      <c r="R118" s="878"/>
      <c r="S118" s="877"/>
      <c r="T118" s="877"/>
      <c r="U118" s="879"/>
      <c r="V118" s="880"/>
      <c r="W118" s="881"/>
      <c r="X118" s="882"/>
      <c r="Y118" s="881"/>
      <c r="Z118" s="883"/>
      <c r="AA118" s="884"/>
      <c r="AB118" s="885"/>
      <c r="AC118" s="886"/>
      <c r="AD118" s="877" t="s">
        <v>1498</v>
      </c>
      <c r="AE118" s="878"/>
      <c r="AF118" s="877"/>
      <c r="AG118" s="877"/>
      <c r="AH118" s="879"/>
      <c r="AI118" s="880"/>
      <c r="AJ118" s="881"/>
      <c r="AK118" s="882"/>
      <c r="AL118" s="881"/>
      <c r="AM118" s="883"/>
      <c r="AN118" s="884"/>
      <c r="AO118" s="885"/>
    </row>
    <row r="119" spans="1:41" ht="15">
      <c r="A119" s="886"/>
      <c r="B119" s="946"/>
      <c r="C119" s="886"/>
      <c r="D119" s="877" t="s">
        <v>350</v>
      </c>
      <c r="E119" s="878"/>
      <c r="F119" s="877"/>
      <c r="G119" s="877"/>
      <c r="H119" s="879"/>
      <c r="I119" s="880"/>
      <c r="J119" s="881"/>
      <c r="K119" s="882"/>
      <c r="L119" s="881"/>
      <c r="M119" s="883"/>
      <c r="N119" s="884"/>
      <c r="O119" s="885"/>
      <c r="P119" s="865"/>
      <c r="Q119" s="877" t="s">
        <v>288</v>
      </c>
      <c r="R119" s="878"/>
      <c r="S119" s="877"/>
      <c r="T119" s="877"/>
      <c r="U119" s="879"/>
      <c r="V119" s="880"/>
      <c r="W119" s="881"/>
      <c r="X119" s="882"/>
      <c r="Y119" s="881"/>
      <c r="Z119" s="883"/>
      <c r="AA119" s="884"/>
      <c r="AB119" s="885"/>
      <c r="AC119" s="886"/>
      <c r="AD119" s="877" t="s">
        <v>1498</v>
      </c>
      <c r="AE119" s="878"/>
      <c r="AF119" s="877"/>
      <c r="AG119" s="877"/>
      <c r="AH119" s="879"/>
      <c r="AI119" s="880"/>
      <c r="AJ119" s="881"/>
      <c r="AK119" s="882"/>
      <c r="AL119" s="881"/>
      <c r="AM119" s="883"/>
      <c r="AN119" s="884"/>
      <c r="AO119" s="885"/>
    </row>
    <row r="120" spans="1:41" ht="15">
      <c r="A120" s="886"/>
      <c r="B120" s="946"/>
      <c r="C120" s="886"/>
      <c r="D120" s="877" t="s">
        <v>350</v>
      </c>
      <c r="E120" s="878"/>
      <c r="F120" s="877"/>
      <c r="G120" s="877"/>
      <c r="H120" s="879"/>
      <c r="I120" s="880"/>
      <c r="J120" s="881"/>
      <c r="K120" s="882"/>
      <c r="L120" s="881"/>
      <c r="M120" s="883"/>
      <c r="N120" s="884"/>
      <c r="O120" s="885"/>
      <c r="P120" s="865"/>
      <c r="Q120" s="877" t="s">
        <v>288</v>
      </c>
      <c r="R120" s="878"/>
      <c r="S120" s="877"/>
      <c r="T120" s="877"/>
      <c r="U120" s="879"/>
      <c r="V120" s="880"/>
      <c r="W120" s="881"/>
      <c r="X120" s="882"/>
      <c r="Y120" s="881"/>
      <c r="Z120" s="883"/>
      <c r="AA120" s="884"/>
      <c r="AB120" s="885"/>
      <c r="AC120" s="886"/>
      <c r="AD120" s="877" t="s">
        <v>1498</v>
      </c>
      <c r="AE120" s="878"/>
      <c r="AF120" s="877"/>
      <c r="AG120" s="877"/>
      <c r="AH120" s="879"/>
      <c r="AI120" s="880"/>
      <c r="AJ120" s="881"/>
      <c r="AK120" s="882"/>
      <c r="AL120" s="881"/>
      <c r="AM120" s="883"/>
      <c r="AN120" s="884"/>
      <c r="AO120" s="885"/>
    </row>
    <row r="121" spans="1:41" ht="15">
      <c r="A121" s="886"/>
      <c r="B121" s="946"/>
      <c r="C121" s="886"/>
      <c r="D121" s="877" t="s">
        <v>350</v>
      </c>
      <c r="E121" s="878"/>
      <c r="F121" s="877"/>
      <c r="G121" s="877"/>
      <c r="H121" s="879"/>
      <c r="I121" s="880"/>
      <c r="J121" s="881"/>
      <c r="K121" s="882"/>
      <c r="L121" s="881"/>
      <c r="M121" s="883"/>
      <c r="N121" s="884"/>
      <c r="O121" s="885"/>
      <c r="P121" s="865"/>
      <c r="Q121" s="877" t="s">
        <v>288</v>
      </c>
      <c r="R121" s="878"/>
      <c r="S121" s="877"/>
      <c r="T121" s="877"/>
      <c r="U121" s="879"/>
      <c r="V121" s="880"/>
      <c r="W121" s="881"/>
      <c r="X121" s="882"/>
      <c r="Y121" s="881"/>
      <c r="Z121" s="883"/>
      <c r="AA121" s="884"/>
      <c r="AB121" s="885"/>
      <c r="AC121" s="886"/>
      <c r="AD121" s="877" t="s">
        <v>1498</v>
      </c>
      <c r="AE121" s="878"/>
      <c r="AF121" s="877"/>
      <c r="AG121" s="877"/>
      <c r="AH121" s="879"/>
      <c r="AI121" s="880"/>
      <c r="AJ121" s="881"/>
      <c r="AK121" s="882"/>
      <c r="AL121" s="881"/>
      <c r="AM121" s="883"/>
      <c r="AN121" s="884"/>
      <c r="AO121" s="885"/>
    </row>
    <row r="122" spans="1:41" ht="15">
      <c r="A122" s="886"/>
      <c r="B122" s="946"/>
      <c r="C122" s="886"/>
      <c r="D122" s="877" t="s">
        <v>350</v>
      </c>
      <c r="E122" s="878"/>
      <c r="F122" s="877"/>
      <c r="G122" s="877"/>
      <c r="H122" s="879"/>
      <c r="I122" s="880"/>
      <c r="J122" s="881"/>
      <c r="K122" s="882"/>
      <c r="L122" s="881"/>
      <c r="M122" s="883"/>
      <c r="N122" s="884"/>
      <c r="O122" s="885"/>
      <c r="P122" s="865"/>
      <c r="Q122" s="877" t="s">
        <v>288</v>
      </c>
      <c r="R122" s="878"/>
      <c r="S122" s="877"/>
      <c r="T122" s="877"/>
      <c r="U122" s="879"/>
      <c r="V122" s="880"/>
      <c r="W122" s="881"/>
      <c r="X122" s="882"/>
      <c r="Y122" s="881"/>
      <c r="Z122" s="883"/>
      <c r="AA122" s="884"/>
      <c r="AB122" s="885"/>
      <c r="AC122" s="886"/>
      <c r="AD122" s="877" t="s">
        <v>1498</v>
      </c>
      <c r="AE122" s="878"/>
      <c r="AF122" s="877"/>
      <c r="AG122" s="877"/>
      <c r="AH122" s="879"/>
      <c r="AI122" s="880"/>
      <c r="AJ122" s="881"/>
      <c r="AK122" s="882"/>
      <c r="AL122" s="881"/>
      <c r="AM122" s="883"/>
      <c r="AN122" s="884"/>
      <c r="AO122" s="885"/>
    </row>
    <row r="123" spans="1:41" ht="15">
      <c r="A123" s="886"/>
      <c r="B123" s="946"/>
      <c r="C123" s="886"/>
      <c r="D123" s="877" t="s">
        <v>350</v>
      </c>
      <c r="E123" s="878"/>
      <c r="F123" s="877"/>
      <c r="G123" s="877"/>
      <c r="H123" s="879"/>
      <c r="I123" s="880"/>
      <c r="J123" s="881"/>
      <c r="K123" s="882"/>
      <c r="L123" s="881"/>
      <c r="M123" s="883"/>
      <c r="N123" s="884"/>
      <c r="O123" s="885"/>
      <c r="P123" s="865"/>
      <c r="Q123" s="877" t="s">
        <v>288</v>
      </c>
      <c r="R123" s="878"/>
      <c r="S123" s="877"/>
      <c r="T123" s="877"/>
      <c r="U123" s="879"/>
      <c r="V123" s="880"/>
      <c r="W123" s="881"/>
      <c r="X123" s="882"/>
      <c r="Y123" s="881"/>
      <c r="Z123" s="883"/>
      <c r="AA123" s="884"/>
      <c r="AB123" s="885"/>
      <c r="AC123" s="886"/>
      <c r="AD123" s="877" t="s">
        <v>1498</v>
      </c>
      <c r="AE123" s="878"/>
      <c r="AF123" s="877"/>
      <c r="AG123" s="877"/>
      <c r="AH123" s="879"/>
      <c r="AI123" s="880"/>
      <c r="AJ123" s="881"/>
      <c r="AK123" s="882"/>
      <c r="AL123" s="881"/>
      <c r="AM123" s="883"/>
      <c r="AN123" s="884"/>
      <c r="AO123" s="885"/>
    </row>
    <row r="124" spans="1:41" ht="15">
      <c r="A124" s="886"/>
      <c r="B124" s="946"/>
      <c r="C124" s="886"/>
      <c r="D124" s="877" t="s">
        <v>350</v>
      </c>
      <c r="E124" s="878"/>
      <c r="F124" s="877"/>
      <c r="G124" s="877"/>
      <c r="H124" s="879"/>
      <c r="I124" s="880"/>
      <c r="J124" s="881"/>
      <c r="K124" s="882"/>
      <c r="L124" s="881"/>
      <c r="M124" s="883"/>
      <c r="N124" s="884"/>
      <c r="O124" s="885"/>
      <c r="P124" s="865"/>
      <c r="Q124" s="877" t="s">
        <v>288</v>
      </c>
      <c r="R124" s="878"/>
      <c r="S124" s="877"/>
      <c r="T124" s="877"/>
      <c r="U124" s="879"/>
      <c r="V124" s="880"/>
      <c r="W124" s="881"/>
      <c r="X124" s="882"/>
      <c r="Y124" s="881"/>
      <c r="Z124" s="883"/>
      <c r="AA124" s="884"/>
      <c r="AB124" s="885"/>
      <c r="AC124" s="886"/>
      <c r="AD124" s="877" t="s">
        <v>1498</v>
      </c>
      <c r="AE124" s="878"/>
      <c r="AF124" s="877"/>
      <c r="AG124" s="877"/>
      <c r="AH124" s="879"/>
      <c r="AI124" s="880"/>
      <c r="AJ124" s="881"/>
      <c r="AK124" s="882"/>
      <c r="AL124" s="881"/>
      <c r="AM124" s="883"/>
      <c r="AN124" s="884"/>
      <c r="AO124" s="885"/>
    </row>
    <row r="125" spans="1:41" ht="15">
      <c r="A125" s="886"/>
      <c r="B125" s="946"/>
      <c r="C125" s="886"/>
      <c r="D125" s="877" t="s">
        <v>350</v>
      </c>
      <c r="E125" s="878"/>
      <c r="F125" s="877"/>
      <c r="G125" s="877"/>
      <c r="H125" s="879"/>
      <c r="I125" s="880"/>
      <c r="J125" s="881"/>
      <c r="K125" s="882"/>
      <c r="L125" s="881"/>
      <c r="M125" s="883"/>
      <c r="N125" s="884"/>
      <c r="O125" s="885"/>
      <c r="P125" s="865"/>
      <c r="Q125" s="877" t="s">
        <v>288</v>
      </c>
      <c r="R125" s="878"/>
      <c r="S125" s="877"/>
      <c r="T125" s="877"/>
      <c r="U125" s="879"/>
      <c r="V125" s="880"/>
      <c r="W125" s="881"/>
      <c r="X125" s="882"/>
      <c r="Y125" s="881"/>
      <c r="Z125" s="883"/>
      <c r="AA125" s="884"/>
      <c r="AB125" s="885"/>
      <c r="AC125" s="886"/>
      <c r="AD125" s="877" t="s">
        <v>1498</v>
      </c>
      <c r="AE125" s="878"/>
      <c r="AF125" s="877"/>
      <c r="AG125" s="877"/>
      <c r="AH125" s="879"/>
      <c r="AI125" s="880"/>
      <c r="AJ125" s="881"/>
      <c r="AK125" s="882"/>
      <c r="AL125" s="881"/>
      <c r="AM125" s="883"/>
      <c r="AN125" s="884"/>
      <c r="AO125" s="885"/>
    </row>
    <row r="126" spans="1:41" ht="15">
      <c r="A126" s="886"/>
      <c r="B126" s="946"/>
      <c r="C126" s="886"/>
      <c r="D126" s="877" t="s">
        <v>350</v>
      </c>
      <c r="E126" s="878"/>
      <c r="F126" s="877"/>
      <c r="G126" s="877"/>
      <c r="H126" s="879"/>
      <c r="I126" s="880"/>
      <c r="J126" s="881"/>
      <c r="K126" s="882"/>
      <c r="L126" s="881"/>
      <c r="M126" s="883"/>
      <c r="N126" s="884"/>
      <c r="O126" s="885"/>
      <c r="P126" s="865"/>
      <c r="Q126" s="877" t="s">
        <v>288</v>
      </c>
      <c r="R126" s="878"/>
      <c r="S126" s="877"/>
      <c r="T126" s="877"/>
      <c r="U126" s="879"/>
      <c r="V126" s="880"/>
      <c r="W126" s="881"/>
      <c r="X126" s="882"/>
      <c r="Y126" s="881"/>
      <c r="Z126" s="883"/>
      <c r="AA126" s="884"/>
      <c r="AB126" s="885"/>
      <c r="AC126" s="886"/>
      <c r="AD126" s="877" t="s">
        <v>1498</v>
      </c>
      <c r="AE126" s="878"/>
      <c r="AF126" s="877"/>
      <c r="AG126" s="877"/>
      <c r="AH126" s="879"/>
      <c r="AI126" s="880"/>
      <c r="AJ126" s="881"/>
      <c r="AK126" s="882"/>
      <c r="AL126" s="881"/>
      <c r="AM126" s="883"/>
      <c r="AN126" s="884"/>
      <c r="AO126" s="885"/>
    </row>
    <row r="127" spans="1:41" ht="15">
      <c r="A127" s="886"/>
      <c r="B127" s="946"/>
      <c r="C127" s="886"/>
      <c r="D127" s="877" t="s">
        <v>350</v>
      </c>
      <c r="E127" s="878"/>
      <c r="F127" s="877"/>
      <c r="G127" s="877"/>
      <c r="H127" s="879"/>
      <c r="I127" s="880"/>
      <c r="J127" s="881"/>
      <c r="K127" s="882"/>
      <c r="L127" s="881"/>
      <c r="M127" s="883"/>
      <c r="N127" s="884"/>
      <c r="O127" s="885"/>
      <c r="P127" s="865"/>
      <c r="Q127" s="877" t="s">
        <v>288</v>
      </c>
      <c r="R127" s="878"/>
      <c r="S127" s="877"/>
      <c r="T127" s="877"/>
      <c r="U127" s="879"/>
      <c r="V127" s="880"/>
      <c r="W127" s="881"/>
      <c r="X127" s="882"/>
      <c r="Y127" s="881"/>
      <c r="Z127" s="883"/>
      <c r="AA127" s="884"/>
      <c r="AB127" s="885"/>
      <c r="AC127" s="886"/>
      <c r="AD127" s="877" t="s">
        <v>1498</v>
      </c>
      <c r="AE127" s="878"/>
      <c r="AF127" s="877"/>
      <c r="AG127" s="877"/>
      <c r="AH127" s="879"/>
      <c r="AI127" s="880"/>
      <c r="AJ127" s="881"/>
      <c r="AK127" s="882"/>
      <c r="AL127" s="881"/>
      <c r="AM127" s="883"/>
      <c r="AN127" s="884"/>
      <c r="AO127" s="885"/>
    </row>
    <row r="128" spans="1:41" ht="15">
      <c r="A128" s="886"/>
      <c r="B128" s="946"/>
      <c r="C128" s="886"/>
      <c r="D128" s="877" t="s">
        <v>350</v>
      </c>
      <c r="E128" s="878"/>
      <c r="F128" s="877"/>
      <c r="G128" s="877"/>
      <c r="H128" s="879"/>
      <c r="I128" s="880"/>
      <c r="J128" s="881"/>
      <c r="K128" s="882"/>
      <c r="L128" s="881"/>
      <c r="M128" s="883"/>
      <c r="N128" s="884"/>
      <c r="O128" s="885"/>
      <c r="P128" s="865"/>
      <c r="Q128" s="877" t="s">
        <v>288</v>
      </c>
      <c r="R128" s="878"/>
      <c r="S128" s="877"/>
      <c r="T128" s="877"/>
      <c r="U128" s="879"/>
      <c r="V128" s="880"/>
      <c r="W128" s="881"/>
      <c r="X128" s="882"/>
      <c r="Y128" s="881"/>
      <c r="Z128" s="883"/>
      <c r="AA128" s="884"/>
      <c r="AB128" s="885"/>
      <c r="AC128" s="886"/>
      <c r="AD128" s="877" t="s">
        <v>1498</v>
      </c>
      <c r="AE128" s="878"/>
      <c r="AF128" s="877"/>
      <c r="AG128" s="877"/>
      <c r="AH128" s="879"/>
      <c r="AI128" s="880"/>
      <c r="AJ128" s="881"/>
      <c r="AK128" s="882"/>
      <c r="AL128" s="881"/>
      <c r="AM128" s="883"/>
      <c r="AN128" s="884"/>
      <c r="AO128" s="885"/>
    </row>
    <row r="129" spans="1:41" ht="15">
      <c r="A129" s="886"/>
      <c r="B129" s="946"/>
      <c r="C129" s="886"/>
      <c r="D129" s="877" t="s">
        <v>350</v>
      </c>
      <c r="E129" s="878"/>
      <c r="F129" s="877"/>
      <c r="G129" s="877"/>
      <c r="H129" s="879"/>
      <c r="I129" s="880"/>
      <c r="J129" s="881"/>
      <c r="K129" s="882"/>
      <c r="L129" s="881"/>
      <c r="M129" s="883"/>
      <c r="N129" s="884"/>
      <c r="O129" s="885"/>
      <c r="P129" s="865"/>
      <c r="Q129" s="877" t="s">
        <v>288</v>
      </c>
      <c r="R129" s="878"/>
      <c r="S129" s="877"/>
      <c r="T129" s="877"/>
      <c r="U129" s="879"/>
      <c r="V129" s="880"/>
      <c r="W129" s="881"/>
      <c r="X129" s="882"/>
      <c r="Y129" s="881"/>
      <c r="Z129" s="883"/>
      <c r="AA129" s="884"/>
      <c r="AB129" s="885"/>
      <c r="AC129" s="886"/>
      <c r="AD129" s="877" t="s">
        <v>1498</v>
      </c>
      <c r="AE129" s="878"/>
      <c r="AF129" s="877"/>
      <c r="AG129" s="877"/>
      <c r="AH129" s="879"/>
      <c r="AI129" s="880"/>
      <c r="AJ129" s="881"/>
      <c r="AK129" s="882"/>
      <c r="AL129" s="881"/>
      <c r="AM129" s="883"/>
      <c r="AN129" s="884"/>
      <c r="AO129" s="885"/>
    </row>
    <row r="130" spans="1:41" ht="15">
      <c r="A130" s="886"/>
      <c r="B130" s="946"/>
      <c r="C130" s="886"/>
      <c r="D130" s="877" t="s">
        <v>350</v>
      </c>
      <c r="E130" s="878"/>
      <c r="F130" s="877"/>
      <c r="G130" s="877"/>
      <c r="H130" s="879"/>
      <c r="I130" s="880"/>
      <c r="J130" s="881"/>
      <c r="K130" s="882"/>
      <c r="L130" s="881"/>
      <c r="M130" s="883"/>
      <c r="N130" s="884"/>
      <c r="O130" s="885"/>
      <c r="P130" s="865"/>
      <c r="Q130" s="877" t="s">
        <v>288</v>
      </c>
      <c r="R130" s="878"/>
      <c r="S130" s="877"/>
      <c r="T130" s="877"/>
      <c r="U130" s="879"/>
      <c r="V130" s="880"/>
      <c r="W130" s="881"/>
      <c r="X130" s="882"/>
      <c r="Y130" s="881"/>
      <c r="Z130" s="883"/>
      <c r="AA130" s="884"/>
      <c r="AB130" s="885"/>
      <c r="AC130" s="886"/>
      <c r="AD130" s="877" t="s">
        <v>1498</v>
      </c>
      <c r="AE130" s="878"/>
      <c r="AF130" s="877"/>
      <c r="AG130" s="877"/>
      <c r="AH130" s="879"/>
      <c r="AI130" s="880"/>
      <c r="AJ130" s="881"/>
      <c r="AK130" s="882"/>
      <c r="AL130" s="881"/>
      <c r="AM130" s="883"/>
      <c r="AN130" s="884"/>
      <c r="AO130" s="885"/>
    </row>
    <row r="131" spans="1:41" ht="15">
      <c r="A131" s="886"/>
      <c r="B131" s="946"/>
      <c r="C131" s="886"/>
      <c r="D131" s="877" t="s">
        <v>350</v>
      </c>
      <c r="E131" s="878"/>
      <c r="F131" s="877"/>
      <c r="G131" s="877"/>
      <c r="H131" s="879"/>
      <c r="I131" s="880"/>
      <c r="J131" s="881"/>
      <c r="K131" s="882"/>
      <c r="L131" s="881"/>
      <c r="M131" s="883"/>
      <c r="N131" s="884"/>
      <c r="O131" s="885"/>
      <c r="P131" s="865"/>
      <c r="Q131" s="877" t="s">
        <v>288</v>
      </c>
      <c r="R131" s="878"/>
      <c r="S131" s="877"/>
      <c r="T131" s="877"/>
      <c r="U131" s="879"/>
      <c r="V131" s="880"/>
      <c r="W131" s="881"/>
      <c r="X131" s="882"/>
      <c r="Y131" s="881"/>
      <c r="Z131" s="883"/>
      <c r="AA131" s="884"/>
      <c r="AB131" s="885"/>
      <c r="AC131" s="886"/>
      <c r="AD131" s="877" t="s">
        <v>1498</v>
      </c>
      <c r="AE131" s="878"/>
      <c r="AF131" s="877"/>
      <c r="AG131" s="877"/>
      <c r="AH131" s="879"/>
      <c r="AI131" s="880"/>
      <c r="AJ131" s="881"/>
      <c r="AK131" s="882"/>
      <c r="AL131" s="881"/>
      <c r="AM131" s="883"/>
      <c r="AN131" s="884"/>
      <c r="AO131" s="885"/>
    </row>
    <row r="132" spans="1:41" ht="15">
      <c r="A132" s="886"/>
      <c r="B132" s="946"/>
      <c r="C132" s="886"/>
      <c r="D132" s="877" t="s">
        <v>350</v>
      </c>
      <c r="E132" s="878"/>
      <c r="F132" s="877"/>
      <c r="G132" s="877"/>
      <c r="H132" s="879"/>
      <c r="I132" s="880"/>
      <c r="J132" s="881"/>
      <c r="K132" s="882"/>
      <c r="L132" s="881"/>
      <c r="M132" s="883"/>
      <c r="N132" s="884"/>
      <c r="O132" s="885"/>
      <c r="P132" s="865"/>
      <c r="Q132" s="877" t="s">
        <v>288</v>
      </c>
      <c r="R132" s="878"/>
      <c r="S132" s="877"/>
      <c r="T132" s="877"/>
      <c r="U132" s="879"/>
      <c r="V132" s="880"/>
      <c r="W132" s="881"/>
      <c r="X132" s="882"/>
      <c r="Y132" s="881"/>
      <c r="Z132" s="883"/>
      <c r="AA132" s="884"/>
      <c r="AB132" s="885"/>
      <c r="AC132" s="886"/>
      <c r="AD132" s="877" t="s">
        <v>1498</v>
      </c>
      <c r="AE132" s="878"/>
      <c r="AF132" s="877"/>
      <c r="AG132" s="877"/>
      <c r="AH132" s="879"/>
      <c r="AI132" s="880"/>
      <c r="AJ132" s="881"/>
      <c r="AK132" s="882"/>
      <c r="AL132" s="881"/>
      <c r="AM132" s="883"/>
      <c r="AN132" s="884"/>
      <c r="AO132" s="885"/>
    </row>
    <row r="133" spans="1:41" ht="15">
      <c r="A133" s="886"/>
      <c r="B133" s="946"/>
      <c r="C133" s="886"/>
      <c r="D133" s="877" t="s">
        <v>350</v>
      </c>
      <c r="E133" s="878"/>
      <c r="F133" s="877"/>
      <c r="G133" s="877"/>
      <c r="H133" s="879"/>
      <c r="I133" s="880"/>
      <c r="J133" s="881"/>
      <c r="K133" s="882"/>
      <c r="L133" s="881"/>
      <c r="M133" s="883"/>
      <c r="N133" s="884"/>
      <c r="O133" s="885"/>
      <c r="P133" s="865"/>
      <c r="Q133" s="877" t="s">
        <v>288</v>
      </c>
      <c r="R133" s="878"/>
      <c r="S133" s="877"/>
      <c r="T133" s="877"/>
      <c r="U133" s="879"/>
      <c r="V133" s="880"/>
      <c r="W133" s="881"/>
      <c r="X133" s="882"/>
      <c r="Y133" s="881"/>
      <c r="Z133" s="883"/>
      <c r="AA133" s="884"/>
      <c r="AB133" s="885"/>
      <c r="AC133" s="886"/>
      <c r="AD133" s="877" t="s">
        <v>1498</v>
      </c>
      <c r="AE133" s="878"/>
      <c r="AF133" s="877"/>
      <c r="AG133" s="877"/>
      <c r="AH133" s="879"/>
      <c r="AI133" s="880"/>
      <c r="AJ133" s="881"/>
      <c r="AK133" s="882"/>
      <c r="AL133" s="881"/>
      <c r="AM133" s="883"/>
      <c r="AN133" s="884"/>
      <c r="AO133" s="885"/>
    </row>
    <row r="134" spans="1:41" ht="15">
      <c r="A134" s="886"/>
      <c r="B134" s="946"/>
      <c r="C134" s="886"/>
      <c r="D134" s="877" t="s">
        <v>350</v>
      </c>
      <c r="E134" s="878"/>
      <c r="F134" s="877"/>
      <c r="G134" s="877"/>
      <c r="H134" s="879"/>
      <c r="I134" s="880"/>
      <c r="J134" s="881"/>
      <c r="K134" s="882"/>
      <c r="L134" s="881"/>
      <c r="M134" s="883"/>
      <c r="N134" s="884"/>
      <c r="O134" s="885"/>
      <c r="P134" s="865"/>
      <c r="Q134" s="877" t="s">
        <v>288</v>
      </c>
      <c r="R134" s="878"/>
      <c r="S134" s="877"/>
      <c r="T134" s="877"/>
      <c r="U134" s="879"/>
      <c r="V134" s="880"/>
      <c r="W134" s="881"/>
      <c r="X134" s="882"/>
      <c r="Y134" s="881"/>
      <c r="Z134" s="883"/>
      <c r="AA134" s="884"/>
      <c r="AB134" s="885"/>
      <c r="AC134" s="886"/>
      <c r="AD134" s="877" t="s">
        <v>1498</v>
      </c>
      <c r="AE134" s="878"/>
      <c r="AF134" s="877"/>
      <c r="AG134" s="877"/>
      <c r="AH134" s="879"/>
      <c r="AI134" s="880"/>
      <c r="AJ134" s="881"/>
      <c r="AK134" s="882"/>
      <c r="AL134" s="881"/>
      <c r="AM134" s="883"/>
      <c r="AN134" s="884"/>
      <c r="AO134" s="885"/>
    </row>
    <row r="135" spans="1:41" ht="15">
      <c r="A135" s="886"/>
      <c r="B135" s="946"/>
      <c r="C135" s="886"/>
      <c r="D135" s="877" t="s">
        <v>350</v>
      </c>
      <c r="E135" s="878"/>
      <c r="F135" s="877"/>
      <c r="G135" s="877"/>
      <c r="H135" s="879"/>
      <c r="I135" s="880"/>
      <c r="J135" s="881"/>
      <c r="K135" s="882"/>
      <c r="L135" s="881"/>
      <c r="M135" s="883"/>
      <c r="N135" s="884"/>
      <c r="O135" s="885"/>
      <c r="P135" s="865"/>
      <c r="Q135" s="877" t="s">
        <v>288</v>
      </c>
      <c r="R135" s="878"/>
      <c r="S135" s="877"/>
      <c r="T135" s="877"/>
      <c r="U135" s="879"/>
      <c r="V135" s="880"/>
      <c r="W135" s="881"/>
      <c r="X135" s="882"/>
      <c r="Y135" s="881"/>
      <c r="Z135" s="883"/>
      <c r="AA135" s="884"/>
      <c r="AB135" s="885"/>
      <c r="AC135" s="886"/>
      <c r="AD135" s="877" t="s">
        <v>1498</v>
      </c>
      <c r="AE135" s="878"/>
      <c r="AF135" s="877"/>
      <c r="AG135" s="877"/>
      <c r="AH135" s="879"/>
      <c r="AI135" s="880"/>
      <c r="AJ135" s="881"/>
      <c r="AK135" s="882"/>
      <c r="AL135" s="881"/>
      <c r="AM135" s="883"/>
      <c r="AN135" s="884"/>
      <c r="AO135" s="885"/>
    </row>
    <row r="136" spans="1:41" ht="15">
      <c r="A136" s="886"/>
      <c r="B136" s="946"/>
      <c r="C136" s="886"/>
      <c r="D136" s="877" t="s">
        <v>350</v>
      </c>
      <c r="E136" s="878"/>
      <c r="F136" s="877"/>
      <c r="G136" s="877"/>
      <c r="H136" s="879"/>
      <c r="I136" s="880"/>
      <c r="J136" s="881"/>
      <c r="K136" s="882"/>
      <c r="L136" s="881"/>
      <c r="M136" s="883"/>
      <c r="N136" s="884"/>
      <c r="O136" s="885"/>
      <c r="P136" s="865"/>
      <c r="Q136" s="877" t="s">
        <v>288</v>
      </c>
      <c r="R136" s="878"/>
      <c r="S136" s="877"/>
      <c r="T136" s="877"/>
      <c r="U136" s="879"/>
      <c r="V136" s="880"/>
      <c r="W136" s="881"/>
      <c r="X136" s="882"/>
      <c r="Y136" s="881"/>
      <c r="Z136" s="883"/>
      <c r="AA136" s="884"/>
      <c r="AB136" s="885"/>
      <c r="AC136" s="886"/>
      <c r="AD136" s="877" t="s">
        <v>1498</v>
      </c>
      <c r="AE136" s="878"/>
      <c r="AF136" s="877"/>
      <c r="AG136" s="877"/>
      <c r="AH136" s="879"/>
      <c r="AI136" s="880"/>
      <c r="AJ136" s="881"/>
      <c r="AK136" s="882"/>
      <c r="AL136" s="881"/>
      <c r="AM136" s="883"/>
      <c r="AN136" s="884"/>
      <c r="AO136" s="885"/>
    </row>
    <row r="137" spans="1:41" ht="15">
      <c r="A137" s="886"/>
      <c r="B137" s="946"/>
      <c r="C137" s="886"/>
      <c r="D137" s="877" t="s">
        <v>350</v>
      </c>
      <c r="E137" s="878"/>
      <c r="F137" s="877"/>
      <c r="G137" s="877"/>
      <c r="H137" s="879"/>
      <c r="I137" s="880"/>
      <c r="J137" s="881"/>
      <c r="K137" s="882"/>
      <c r="L137" s="881"/>
      <c r="M137" s="883"/>
      <c r="N137" s="884"/>
      <c r="O137" s="885"/>
      <c r="P137" s="865"/>
      <c r="Q137" s="877" t="s">
        <v>288</v>
      </c>
      <c r="R137" s="878"/>
      <c r="S137" s="877"/>
      <c r="T137" s="877"/>
      <c r="U137" s="879"/>
      <c r="V137" s="880"/>
      <c r="W137" s="881"/>
      <c r="X137" s="882"/>
      <c r="Y137" s="881"/>
      <c r="Z137" s="883"/>
      <c r="AA137" s="884"/>
      <c r="AB137" s="885"/>
      <c r="AC137" s="886"/>
      <c r="AD137" s="877" t="s">
        <v>1498</v>
      </c>
      <c r="AE137" s="878"/>
      <c r="AF137" s="877"/>
      <c r="AG137" s="877"/>
      <c r="AH137" s="879"/>
      <c r="AI137" s="880"/>
      <c r="AJ137" s="881"/>
      <c r="AK137" s="882"/>
      <c r="AL137" s="881"/>
      <c r="AM137" s="883"/>
      <c r="AN137" s="884"/>
      <c r="AO137" s="885"/>
    </row>
    <row r="138" spans="1:41" ht="15">
      <c r="A138" s="886"/>
      <c r="B138" s="946"/>
      <c r="C138" s="886"/>
      <c r="D138" s="877" t="s">
        <v>350</v>
      </c>
      <c r="E138" s="878"/>
      <c r="F138" s="877"/>
      <c r="G138" s="877"/>
      <c r="H138" s="879"/>
      <c r="I138" s="880"/>
      <c r="J138" s="881"/>
      <c r="K138" s="882"/>
      <c r="L138" s="881"/>
      <c r="M138" s="883"/>
      <c r="N138" s="884"/>
      <c r="O138" s="885"/>
      <c r="P138" s="865"/>
      <c r="Q138" s="877" t="s">
        <v>288</v>
      </c>
      <c r="R138" s="878"/>
      <c r="S138" s="877"/>
      <c r="T138" s="877"/>
      <c r="U138" s="879"/>
      <c r="V138" s="880"/>
      <c r="W138" s="881"/>
      <c r="X138" s="882"/>
      <c r="Y138" s="881"/>
      <c r="Z138" s="883"/>
      <c r="AA138" s="884"/>
      <c r="AB138" s="885"/>
      <c r="AC138" s="886"/>
      <c r="AD138" s="877" t="s">
        <v>1498</v>
      </c>
      <c r="AE138" s="878"/>
      <c r="AF138" s="877"/>
      <c r="AG138" s="877"/>
      <c r="AH138" s="879"/>
      <c r="AI138" s="880"/>
      <c r="AJ138" s="881"/>
      <c r="AK138" s="882"/>
      <c r="AL138" s="881"/>
      <c r="AM138" s="883"/>
      <c r="AN138" s="884"/>
      <c r="AO138" s="885"/>
    </row>
    <row r="139" spans="1:41" ht="15">
      <c r="A139" s="886"/>
      <c r="B139" s="946"/>
      <c r="C139" s="886"/>
      <c r="D139" s="877" t="s">
        <v>350</v>
      </c>
      <c r="E139" s="878"/>
      <c r="F139" s="877"/>
      <c r="G139" s="877"/>
      <c r="H139" s="879"/>
      <c r="I139" s="880"/>
      <c r="J139" s="881"/>
      <c r="K139" s="882"/>
      <c r="L139" s="881"/>
      <c r="M139" s="883"/>
      <c r="N139" s="884"/>
      <c r="O139" s="885"/>
      <c r="P139" s="865"/>
      <c r="Q139" s="877" t="s">
        <v>288</v>
      </c>
      <c r="R139" s="878"/>
      <c r="S139" s="877"/>
      <c r="T139" s="877"/>
      <c r="U139" s="879"/>
      <c r="V139" s="880"/>
      <c r="W139" s="881"/>
      <c r="X139" s="882"/>
      <c r="Y139" s="881"/>
      <c r="Z139" s="883"/>
      <c r="AA139" s="884"/>
      <c r="AB139" s="885"/>
      <c r="AC139" s="886"/>
      <c r="AD139" s="877" t="s">
        <v>1498</v>
      </c>
      <c r="AE139" s="878"/>
      <c r="AF139" s="877"/>
      <c r="AG139" s="877"/>
      <c r="AH139" s="879"/>
      <c r="AI139" s="880"/>
      <c r="AJ139" s="881"/>
      <c r="AK139" s="882"/>
      <c r="AL139" s="881"/>
      <c r="AM139" s="883"/>
      <c r="AN139" s="884"/>
      <c r="AO139" s="885"/>
    </row>
    <row r="140" spans="1:41" ht="15">
      <c r="A140" s="886"/>
      <c r="B140" s="946"/>
      <c r="C140" s="886"/>
      <c r="D140" s="877" t="s">
        <v>350</v>
      </c>
      <c r="E140" s="878"/>
      <c r="F140" s="877"/>
      <c r="G140" s="877"/>
      <c r="H140" s="879"/>
      <c r="I140" s="880"/>
      <c r="J140" s="881"/>
      <c r="K140" s="882"/>
      <c r="L140" s="881"/>
      <c r="M140" s="883"/>
      <c r="N140" s="884"/>
      <c r="O140" s="885"/>
      <c r="P140" s="865"/>
      <c r="Q140" s="877" t="s">
        <v>288</v>
      </c>
      <c r="R140" s="878"/>
      <c r="S140" s="877"/>
      <c r="T140" s="877"/>
      <c r="U140" s="879"/>
      <c r="V140" s="880"/>
      <c r="W140" s="881"/>
      <c r="X140" s="882"/>
      <c r="Y140" s="881"/>
      <c r="Z140" s="883"/>
      <c r="AA140" s="884"/>
      <c r="AB140" s="885"/>
      <c r="AC140" s="886"/>
      <c r="AD140" s="877" t="s">
        <v>1498</v>
      </c>
      <c r="AE140" s="878"/>
      <c r="AF140" s="877"/>
      <c r="AG140" s="877"/>
      <c r="AH140" s="879"/>
      <c r="AI140" s="880"/>
      <c r="AJ140" s="881"/>
      <c r="AK140" s="882"/>
      <c r="AL140" s="881"/>
      <c r="AM140" s="883"/>
      <c r="AN140" s="884"/>
      <c r="AO140" s="885"/>
    </row>
    <row r="141" spans="1:41" ht="15">
      <c r="A141" s="886"/>
      <c r="B141" s="946"/>
      <c r="C141" s="886"/>
      <c r="D141" s="877" t="s">
        <v>350</v>
      </c>
      <c r="E141" s="878"/>
      <c r="F141" s="877"/>
      <c r="G141" s="877"/>
      <c r="H141" s="879"/>
      <c r="I141" s="880"/>
      <c r="J141" s="881"/>
      <c r="K141" s="882"/>
      <c r="L141" s="881"/>
      <c r="M141" s="883"/>
      <c r="N141" s="884"/>
      <c r="O141" s="885"/>
      <c r="P141" s="865"/>
      <c r="Q141" s="877" t="s">
        <v>288</v>
      </c>
      <c r="R141" s="878"/>
      <c r="S141" s="877"/>
      <c r="T141" s="877"/>
      <c r="U141" s="879"/>
      <c r="V141" s="880"/>
      <c r="W141" s="881"/>
      <c r="X141" s="882"/>
      <c r="Y141" s="881"/>
      <c r="Z141" s="883"/>
      <c r="AA141" s="884"/>
      <c r="AB141" s="885"/>
      <c r="AC141" s="886"/>
      <c r="AD141" s="877" t="s">
        <v>1498</v>
      </c>
      <c r="AE141" s="878"/>
      <c r="AF141" s="877"/>
      <c r="AG141" s="877"/>
      <c r="AH141" s="879"/>
      <c r="AI141" s="880"/>
      <c r="AJ141" s="881"/>
      <c r="AK141" s="882"/>
      <c r="AL141" s="881"/>
      <c r="AM141" s="883"/>
      <c r="AN141" s="884"/>
      <c r="AO141" s="885"/>
    </row>
    <row r="142" spans="1:41" ht="15">
      <c r="A142" s="886"/>
      <c r="B142" s="946"/>
      <c r="C142" s="886"/>
      <c r="D142" s="877" t="s">
        <v>350</v>
      </c>
      <c r="E142" s="878"/>
      <c r="F142" s="877"/>
      <c r="G142" s="877"/>
      <c r="H142" s="879"/>
      <c r="I142" s="880"/>
      <c r="J142" s="881"/>
      <c r="K142" s="882"/>
      <c r="L142" s="881"/>
      <c r="M142" s="883"/>
      <c r="N142" s="884"/>
      <c r="O142" s="885"/>
      <c r="P142" s="865"/>
      <c r="Q142" s="877" t="s">
        <v>288</v>
      </c>
      <c r="R142" s="878"/>
      <c r="S142" s="877"/>
      <c r="T142" s="877"/>
      <c r="U142" s="879"/>
      <c r="V142" s="880"/>
      <c r="W142" s="881"/>
      <c r="X142" s="882"/>
      <c r="Y142" s="881"/>
      <c r="Z142" s="883"/>
      <c r="AA142" s="884"/>
      <c r="AB142" s="885"/>
      <c r="AC142" s="886"/>
      <c r="AD142" s="877" t="s">
        <v>1498</v>
      </c>
      <c r="AE142" s="878"/>
      <c r="AF142" s="877"/>
      <c r="AG142" s="877"/>
      <c r="AH142" s="879"/>
      <c r="AI142" s="880"/>
      <c r="AJ142" s="881"/>
      <c r="AK142" s="882"/>
      <c r="AL142" s="881"/>
      <c r="AM142" s="883"/>
      <c r="AN142" s="884"/>
      <c r="AO142" s="885"/>
    </row>
    <row r="143" spans="1:41" ht="15">
      <c r="A143" s="886"/>
      <c r="B143" s="946"/>
      <c r="C143" s="886"/>
      <c r="D143" s="877" t="s">
        <v>350</v>
      </c>
      <c r="E143" s="878"/>
      <c r="F143" s="877"/>
      <c r="G143" s="877"/>
      <c r="H143" s="879"/>
      <c r="I143" s="880"/>
      <c r="J143" s="881"/>
      <c r="K143" s="882"/>
      <c r="L143" s="881"/>
      <c r="M143" s="883"/>
      <c r="N143" s="884"/>
      <c r="O143" s="885"/>
      <c r="P143" s="865"/>
      <c r="Q143" s="877" t="s">
        <v>288</v>
      </c>
      <c r="R143" s="878"/>
      <c r="S143" s="877"/>
      <c r="T143" s="877"/>
      <c r="U143" s="879"/>
      <c r="V143" s="880"/>
      <c r="W143" s="881"/>
      <c r="X143" s="882"/>
      <c r="Y143" s="881"/>
      <c r="Z143" s="883"/>
      <c r="AA143" s="884"/>
      <c r="AB143" s="885"/>
      <c r="AC143" s="886"/>
      <c r="AD143" s="877" t="s">
        <v>1498</v>
      </c>
      <c r="AE143" s="878"/>
      <c r="AF143" s="877"/>
      <c r="AG143" s="877"/>
      <c r="AH143" s="879"/>
      <c r="AI143" s="880"/>
      <c r="AJ143" s="881"/>
      <c r="AK143" s="882"/>
      <c r="AL143" s="881"/>
      <c r="AM143" s="883"/>
      <c r="AN143" s="884"/>
      <c r="AO143" s="885"/>
    </row>
    <row r="144" spans="1:41" ht="15">
      <c r="A144" s="886"/>
      <c r="B144" s="946"/>
      <c r="C144" s="886"/>
      <c r="D144" s="877" t="s">
        <v>350</v>
      </c>
      <c r="E144" s="878"/>
      <c r="F144" s="877"/>
      <c r="G144" s="877"/>
      <c r="H144" s="879"/>
      <c r="I144" s="880"/>
      <c r="J144" s="881"/>
      <c r="K144" s="882"/>
      <c r="L144" s="881"/>
      <c r="M144" s="883"/>
      <c r="N144" s="884"/>
      <c r="O144" s="885"/>
      <c r="P144" s="865"/>
      <c r="Q144" s="877" t="s">
        <v>288</v>
      </c>
      <c r="R144" s="878"/>
      <c r="S144" s="877"/>
      <c r="T144" s="877"/>
      <c r="U144" s="879"/>
      <c r="V144" s="880"/>
      <c r="W144" s="881"/>
      <c r="X144" s="882"/>
      <c r="Y144" s="881"/>
      <c r="Z144" s="883"/>
      <c r="AA144" s="884"/>
      <c r="AB144" s="885"/>
      <c r="AC144" s="886"/>
      <c r="AD144" s="877" t="s">
        <v>1498</v>
      </c>
      <c r="AE144" s="878"/>
      <c r="AF144" s="877"/>
      <c r="AG144" s="877"/>
      <c r="AH144" s="879"/>
      <c r="AI144" s="880"/>
      <c r="AJ144" s="881"/>
      <c r="AK144" s="882"/>
      <c r="AL144" s="881"/>
      <c r="AM144" s="883"/>
      <c r="AN144" s="884"/>
      <c r="AO144" s="885"/>
    </row>
    <row r="145" spans="1:41" ht="15">
      <c r="A145" s="886"/>
      <c r="B145" s="946"/>
      <c r="C145" s="886"/>
      <c r="D145" s="877" t="s">
        <v>350</v>
      </c>
      <c r="E145" s="878"/>
      <c r="F145" s="877"/>
      <c r="G145" s="877"/>
      <c r="H145" s="879"/>
      <c r="I145" s="880"/>
      <c r="J145" s="881"/>
      <c r="K145" s="882"/>
      <c r="L145" s="881"/>
      <c r="M145" s="883"/>
      <c r="N145" s="884"/>
      <c r="O145" s="885"/>
      <c r="P145" s="865"/>
      <c r="Q145" s="877" t="s">
        <v>288</v>
      </c>
      <c r="R145" s="878"/>
      <c r="S145" s="877"/>
      <c r="T145" s="877"/>
      <c r="U145" s="879"/>
      <c r="V145" s="880"/>
      <c r="W145" s="881"/>
      <c r="X145" s="882"/>
      <c r="Y145" s="881"/>
      <c r="Z145" s="883"/>
      <c r="AA145" s="884"/>
      <c r="AB145" s="885"/>
      <c r="AC145" s="886"/>
      <c r="AD145" s="877" t="s">
        <v>1498</v>
      </c>
      <c r="AE145" s="878"/>
      <c r="AF145" s="877"/>
      <c r="AG145" s="877"/>
      <c r="AH145" s="879"/>
      <c r="AI145" s="880"/>
      <c r="AJ145" s="881"/>
      <c r="AK145" s="882"/>
      <c r="AL145" s="881"/>
      <c r="AM145" s="883"/>
      <c r="AN145" s="884"/>
      <c r="AO145" s="885"/>
    </row>
    <row r="146" spans="1:41" ht="15">
      <c r="A146" s="886"/>
      <c r="B146" s="946"/>
      <c r="C146" s="886"/>
      <c r="D146" s="877" t="s">
        <v>350</v>
      </c>
      <c r="E146" s="878"/>
      <c r="F146" s="877"/>
      <c r="G146" s="877"/>
      <c r="H146" s="879"/>
      <c r="I146" s="880"/>
      <c r="J146" s="881"/>
      <c r="K146" s="882"/>
      <c r="L146" s="881"/>
      <c r="M146" s="883"/>
      <c r="N146" s="884"/>
      <c r="O146" s="885"/>
      <c r="P146" s="865"/>
      <c r="Q146" s="877" t="s">
        <v>288</v>
      </c>
      <c r="R146" s="878"/>
      <c r="S146" s="877"/>
      <c r="T146" s="877"/>
      <c r="U146" s="879"/>
      <c r="V146" s="880"/>
      <c r="W146" s="881"/>
      <c r="X146" s="882"/>
      <c r="Y146" s="881"/>
      <c r="Z146" s="883"/>
      <c r="AA146" s="884"/>
      <c r="AB146" s="885"/>
      <c r="AC146" s="886"/>
      <c r="AD146" s="877" t="s">
        <v>1498</v>
      </c>
      <c r="AE146" s="878"/>
      <c r="AF146" s="877"/>
      <c r="AG146" s="877"/>
      <c r="AH146" s="879"/>
      <c r="AI146" s="880"/>
      <c r="AJ146" s="881"/>
      <c r="AK146" s="882"/>
      <c r="AL146" s="881"/>
      <c r="AM146" s="883"/>
      <c r="AN146" s="884"/>
      <c r="AO146" s="885"/>
    </row>
    <row r="147" spans="1:41" ht="15">
      <c r="A147" s="886"/>
      <c r="B147" s="946"/>
      <c r="C147" s="886"/>
      <c r="D147" s="877" t="s">
        <v>350</v>
      </c>
      <c r="E147" s="878"/>
      <c r="F147" s="877"/>
      <c r="G147" s="877"/>
      <c r="H147" s="879"/>
      <c r="I147" s="880"/>
      <c r="J147" s="881"/>
      <c r="K147" s="882"/>
      <c r="L147" s="881"/>
      <c r="M147" s="883"/>
      <c r="N147" s="884"/>
      <c r="O147" s="885"/>
      <c r="P147" s="865"/>
      <c r="Q147" s="877" t="s">
        <v>288</v>
      </c>
      <c r="R147" s="878"/>
      <c r="S147" s="877"/>
      <c r="T147" s="877"/>
      <c r="U147" s="879"/>
      <c r="V147" s="880"/>
      <c r="W147" s="881"/>
      <c r="X147" s="882"/>
      <c r="Y147" s="881"/>
      <c r="Z147" s="883"/>
      <c r="AA147" s="884"/>
      <c r="AB147" s="885"/>
      <c r="AC147" s="886"/>
      <c r="AD147" s="877" t="s">
        <v>1498</v>
      </c>
      <c r="AE147" s="878"/>
      <c r="AF147" s="877"/>
      <c r="AG147" s="877"/>
      <c r="AH147" s="879"/>
      <c r="AI147" s="880"/>
      <c r="AJ147" s="881"/>
      <c r="AK147" s="882"/>
      <c r="AL147" s="881"/>
      <c r="AM147" s="883"/>
      <c r="AN147" s="884"/>
      <c r="AO147" s="885"/>
    </row>
    <row r="148" spans="1:41" ht="15">
      <c r="A148" s="886"/>
      <c r="B148" s="946"/>
      <c r="C148" s="886"/>
      <c r="D148" s="877" t="s">
        <v>350</v>
      </c>
      <c r="E148" s="878"/>
      <c r="F148" s="877"/>
      <c r="G148" s="877"/>
      <c r="H148" s="879"/>
      <c r="I148" s="880"/>
      <c r="J148" s="881"/>
      <c r="K148" s="882"/>
      <c r="L148" s="881"/>
      <c r="M148" s="883"/>
      <c r="N148" s="884"/>
      <c r="O148" s="885"/>
      <c r="P148" s="865"/>
      <c r="Q148" s="877" t="s">
        <v>288</v>
      </c>
      <c r="R148" s="878"/>
      <c r="S148" s="877"/>
      <c r="T148" s="877"/>
      <c r="U148" s="879"/>
      <c r="V148" s="880"/>
      <c r="W148" s="881"/>
      <c r="X148" s="882"/>
      <c r="Y148" s="881"/>
      <c r="Z148" s="883"/>
      <c r="AA148" s="884"/>
      <c r="AB148" s="885"/>
      <c r="AC148" s="886"/>
      <c r="AD148" s="877" t="s">
        <v>1498</v>
      </c>
      <c r="AE148" s="878"/>
      <c r="AF148" s="877"/>
      <c r="AG148" s="877"/>
      <c r="AH148" s="879"/>
      <c r="AI148" s="880"/>
      <c r="AJ148" s="881"/>
      <c r="AK148" s="882"/>
      <c r="AL148" s="881"/>
      <c r="AM148" s="883"/>
      <c r="AN148" s="884"/>
      <c r="AO148" s="885"/>
    </row>
    <row r="149" spans="1:41" ht="15">
      <c r="A149" s="886"/>
      <c r="B149" s="946"/>
      <c r="C149" s="886"/>
      <c r="D149" s="877" t="s">
        <v>350</v>
      </c>
      <c r="E149" s="878"/>
      <c r="F149" s="877"/>
      <c r="G149" s="877"/>
      <c r="H149" s="879"/>
      <c r="I149" s="880"/>
      <c r="J149" s="881"/>
      <c r="K149" s="882"/>
      <c r="L149" s="881"/>
      <c r="M149" s="883"/>
      <c r="N149" s="884"/>
      <c r="O149" s="885"/>
      <c r="P149" s="865"/>
      <c r="Q149" s="877" t="s">
        <v>288</v>
      </c>
      <c r="R149" s="878"/>
      <c r="S149" s="877"/>
      <c r="T149" s="877"/>
      <c r="U149" s="879"/>
      <c r="V149" s="880"/>
      <c r="W149" s="881"/>
      <c r="X149" s="882"/>
      <c r="Y149" s="881"/>
      <c r="Z149" s="883"/>
      <c r="AA149" s="884"/>
      <c r="AB149" s="885"/>
      <c r="AC149" s="886"/>
      <c r="AD149" s="877" t="s">
        <v>1498</v>
      </c>
      <c r="AE149" s="878"/>
      <c r="AF149" s="877"/>
      <c r="AG149" s="877"/>
      <c r="AH149" s="879"/>
      <c r="AI149" s="880"/>
      <c r="AJ149" s="881"/>
      <c r="AK149" s="882"/>
      <c r="AL149" s="881"/>
      <c r="AM149" s="883"/>
      <c r="AN149" s="884"/>
      <c r="AO149" s="885"/>
    </row>
    <row r="150" spans="1:41" ht="15">
      <c r="A150" s="886"/>
      <c r="B150" s="946"/>
      <c r="C150" s="886"/>
      <c r="D150" s="877" t="s">
        <v>350</v>
      </c>
      <c r="E150" s="878"/>
      <c r="F150" s="877"/>
      <c r="G150" s="877"/>
      <c r="H150" s="879"/>
      <c r="I150" s="880"/>
      <c r="J150" s="881"/>
      <c r="K150" s="882"/>
      <c r="L150" s="881"/>
      <c r="M150" s="883"/>
      <c r="N150" s="884"/>
      <c r="O150" s="885"/>
      <c r="P150" s="865"/>
      <c r="Q150" s="877" t="s">
        <v>288</v>
      </c>
      <c r="R150" s="878"/>
      <c r="S150" s="877"/>
      <c r="T150" s="877"/>
      <c r="U150" s="879"/>
      <c r="V150" s="880"/>
      <c r="W150" s="881"/>
      <c r="X150" s="882"/>
      <c r="Y150" s="881"/>
      <c r="Z150" s="883"/>
      <c r="AA150" s="884"/>
      <c r="AB150" s="885"/>
      <c r="AC150" s="886"/>
      <c r="AD150" s="877" t="s">
        <v>1498</v>
      </c>
      <c r="AE150" s="878"/>
      <c r="AF150" s="877"/>
      <c r="AG150" s="877"/>
      <c r="AH150" s="879"/>
      <c r="AI150" s="880"/>
      <c r="AJ150" s="881"/>
      <c r="AK150" s="882"/>
      <c r="AL150" s="881"/>
      <c r="AM150" s="883"/>
      <c r="AN150" s="884"/>
      <c r="AO150" s="885"/>
    </row>
    <row r="151" spans="1:41" ht="15">
      <c r="A151" s="886"/>
      <c r="B151" s="946"/>
      <c r="C151" s="886"/>
      <c r="D151" s="877" t="s">
        <v>350</v>
      </c>
      <c r="E151" s="878"/>
      <c r="F151" s="877"/>
      <c r="G151" s="877"/>
      <c r="H151" s="879"/>
      <c r="I151" s="880"/>
      <c r="J151" s="881"/>
      <c r="K151" s="882"/>
      <c r="L151" s="881"/>
      <c r="M151" s="883"/>
      <c r="N151" s="884"/>
      <c r="O151" s="885"/>
      <c r="P151" s="865"/>
      <c r="Q151" s="877" t="s">
        <v>288</v>
      </c>
      <c r="R151" s="878"/>
      <c r="S151" s="877"/>
      <c r="T151" s="877"/>
      <c r="U151" s="879"/>
      <c r="V151" s="880"/>
      <c r="W151" s="881"/>
      <c r="X151" s="882"/>
      <c r="Y151" s="881"/>
      <c r="Z151" s="883"/>
      <c r="AA151" s="884"/>
      <c r="AB151" s="885"/>
      <c r="AC151" s="886"/>
      <c r="AD151" s="877" t="s">
        <v>1498</v>
      </c>
      <c r="AE151" s="878"/>
      <c r="AF151" s="877"/>
      <c r="AG151" s="877"/>
      <c r="AH151" s="879"/>
      <c r="AI151" s="880"/>
      <c r="AJ151" s="881"/>
      <c r="AK151" s="882"/>
      <c r="AL151" s="881"/>
      <c r="AM151" s="883"/>
      <c r="AN151" s="884"/>
      <c r="AO151" s="885"/>
    </row>
    <row r="152" spans="1:41" ht="15">
      <c r="A152" s="886"/>
      <c r="B152" s="946"/>
      <c r="C152" s="886"/>
      <c r="D152" s="877" t="s">
        <v>350</v>
      </c>
      <c r="E152" s="878"/>
      <c r="F152" s="877"/>
      <c r="G152" s="877"/>
      <c r="H152" s="879"/>
      <c r="I152" s="880"/>
      <c r="J152" s="881"/>
      <c r="K152" s="882"/>
      <c r="L152" s="881"/>
      <c r="M152" s="883"/>
      <c r="N152" s="884"/>
      <c r="O152" s="885"/>
      <c r="P152" s="865"/>
      <c r="Q152" s="877" t="s">
        <v>288</v>
      </c>
      <c r="R152" s="878"/>
      <c r="S152" s="877"/>
      <c r="T152" s="877"/>
      <c r="U152" s="879"/>
      <c r="V152" s="880"/>
      <c r="W152" s="881"/>
      <c r="X152" s="882"/>
      <c r="Y152" s="881"/>
      <c r="Z152" s="883"/>
      <c r="AA152" s="884"/>
      <c r="AB152" s="885"/>
      <c r="AC152" s="886"/>
      <c r="AD152" s="877" t="s">
        <v>1498</v>
      </c>
      <c r="AE152" s="878"/>
      <c r="AF152" s="877"/>
      <c r="AG152" s="877"/>
      <c r="AH152" s="879"/>
      <c r="AI152" s="880"/>
      <c r="AJ152" s="881"/>
      <c r="AK152" s="882"/>
      <c r="AL152" s="881"/>
      <c r="AM152" s="883"/>
      <c r="AN152" s="884"/>
      <c r="AO152" s="885"/>
    </row>
    <row r="153" spans="1:41" ht="15">
      <c r="A153" s="886"/>
      <c r="B153" s="946"/>
      <c r="C153" s="886"/>
      <c r="D153" s="877" t="s">
        <v>350</v>
      </c>
      <c r="E153" s="878"/>
      <c r="F153" s="877"/>
      <c r="G153" s="877"/>
      <c r="H153" s="879"/>
      <c r="I153" s="880"/>
      <c r="J153" s="881"/>
      <c r="K153" s="882"/>
      <c r="L153" s="881"/>
      <c r="M153" s="883"/>
      <c r="N153" s="884"/>
      <c r="O153" s="885"/>
      <c r="P153" s="865"/>
      <c r="Q153" s="877" t="s">
        <v>288</v>
      </c>
      <c r="R153" s="878"/>
      <c r="S153" s="877"/>
      <c r="T153" s="877"/>
      <c r="U153" s="879"/>
      <c r="V153" s="880"/>
      <c r="W153" s="881"/>
      <c r="X153" s="882"/>
      <c r="Y153" s="881"/>
      <c r="Z153" s="883"/>
      <c r="AA153" s="884"/>
      <c r="AB153" s="885"/>
      <c r="AC153" s="886"/>
      <c r="AD153" s="877" t="s">
        <v>1498</v>
      </c>
      <c r="AE153" s="878"/>
      <c r="AF153" s="877"/>
      <c r="AG153" s="877"/>
      <c r="AH153" s="879"/>
      <c r="AI153" s="880"/>
      <c r="AJ153" s="881"/>
      <c r="AK153" s="882"/>
      <c r="AL153" s="881"/>
      <c r="AM153" s="883"/>
      <c r="AN153" s="884"/>
      <c r="AO153" s="885"/>
    </row>
    <row r="154" spans="1:41" ht="15">
      <c r="A154" s="886"/>
      <c r="B154" s="946"/>
      <c r="C154" s="886"/>
      <c r="D154" s="877" t="s">
        <v>350</v>
      </c>
      <c r="E154" s="878"/>
      <c r="F154" s="877"/>
      <c r="G154" s="877"/>
      <c r="H154" s="879"/>
      <c r="I154" s="880"/>
      <c r="J154" s="881"/>
      <c r="K154" s="882"/>
      <c r="L154" s="881"/>
      <c r="M154" s="883"/>
      <c r="N154" s="884"/>
      <c r="O154" s="885"/>
      <c r="P154" s="865"/>
      <c r="Q154" s="877" t="s">
        <v>288</v>
      </c>
      <c r="R154" s="878"/>
      <c r="S154" s="877"/>
      <c r="T154" s="877"/>
      <c r="U154" s="879"/>
      <c r="V154" s="880"/>
      <c r="W154" s="881"/>
      <c r="X154" s="882"/>
      <c r="Y154" s="881"/>
      <c r="Z154" s="883"/>
      <c r="AA154" s="884"/>
      <c r="AB154" s="885"/>
      <c r="AC154" s="886"/>
      <c r="AD154" s="877" t="s">
        <v>1498</v>
      </c>
      <c r="AE154" s="878"/>
      <c r="AF154" s="877"/>
      <c r="AG154" s="877"/>
      <c r="AH154" s="879"/>
      <c r="AI154" s="880"/>
      <c r="AJ154" s="881"/>
      <c r="AK154" s="882"/>
      <c r="AL154" s="881"/>
      <c r="AM154" s="883"/>
      <c r="AN154" s="884"/>
      <c r="AO154" s="885"/>
    </row>
    <row r="155" spans="1:41" ht="15">
      <c r="A155" s="886"/>
      <c r="B155" s="946"/>
      <c r="C155" s="886"/>
      <c r="D155" s="877" t="s">
        <v>350</v>
      </c>
      <c r="E155" s="878"/>
      <c r="F155" s="877"/>
      <c r="G155" s="877"/>
      <c r="H155" s="879"/>
      <c r="I155" s="880"/>
      <c r="J155" s="881"/>
      <c r="K155" s="882"/>
      <c r="L155" s="881"/>
      <c r="M155" s="883"/>
      <c r="N155" s="884"/>
      <c r="O155" s="885"/>
      <c r="P155" s="865"/>
      <c r="Q155" s="877" t="s">
        <v>288</v>
      </c>
      <c r="R155" s="878"/>
      <c r="S155" s="877"/>
      <c r="T155" s="877"/>
      <c r="U155" s="879"/>
      <c r="V155" s="880"/>
      <c r="W155" s="881"/>
      <c r="X155" s="882"/>
      <c r="Y155" s="881"/>
      <c r="Z155" s="883"/>
      <c r="AA155" s="884"/>
      <c r="AB155" s="885"/>
      <c r="AC155" s="886"/>
      <c r="AD155" s="877" t="s">
        <v>1498</v>
      </c>
      <c r="AE155" s="878"/>
      <c r="AF155" s="877"/>
      <c r="AG155" s="877"/>
      <c r="AH155" s="879"/>
      <c r="AI155" s="880"/>
      <c r="AJ155" s="881"/>
      <c r="AK155" s="882"/>
      <c r="AL155" s="881"/>
      <c r="AM155" s="883"/>
      <c r="AN155" s="884"/>
      <c r="AO155" s="885"/>
    </row>
    <row r="156" spans="1:41" ht="15">
      <c r="A156" s="886"/>
      <c r="B156" s="946"/>
      <c r="C156" s="886"/>
      <c r="D156" s="877" t="s">
        <v>350</v>
      </c>
      <c r="E156" s="878"/>
      <c r="F156" s="877"/>
      <c r="G156" s="877"/>
      <c r="H156" s="879"/>
      <c r="I156" s="880"/>
      <c r="J156" s="881"/>
      <c r="K156" s="882"/>
      <c r="L156" s="881"/>
      <c r="M156" s="883"/>
      <c r="N156" s="884"/>
      <c r="O156" s="885"/>
      <c r="P156" s="865"/>
      <c r="Q156" s="877" t="s">
        <v>288</v>
      </c>
      <c r="R156" s="878"/>
      <c r="S156" s="877"/>
      <c r="T156" s="877"/>
      <c r="U156" s="879"/>
      <c r="V156" s="880"/>
      <c r="W156" s="881"/>
      <c r="X156" s="882"/>
      <c r="Y156" s="881"/>
      <c r="Z156" s="883"/>
      <c r="AA156" s="884"/>
      <c r="AB156" s="885"/>
      <c r="AC156" s="886"/>
      <c r="AD156" s="877" t="s">
        <v>1498</v>
      </c>
      <c r="AE156" s="878"/>
      <c r="AF156" s="877"/>
      <c r="AG156" s="877"/>
      <c r="AH156" s="879"/>
      <c r="AI156" s="880"/>
      <c r="AJ156" s="881"/>
      <c r="AK156" s="882"/>
      <c r="AL156" s="881"/>
      <c r="AM156" s="883"/>
      <c r="AN156" s="884"/>
      <c r="AO156" s="885"/>
    </row>
    <row r="157" spans="1:41" ht="15">
      <c r="A157" s="886"/>
      <c r="B157" s="946"/>
      <c r="C157" s="886"/>
      <c r="D157" s="877" t="s">
        <v>350</v>
      </c>
      <c r="E157" s="878"/>
      <c r="F157" s="877"/>
      <c r="G157" s="877"/>
      <c r="H157" s="879"/>
      <c r="I157" s="880"/>
      <c r="J157" s="881"/>
      <c r="K157" s="882"/>
      <c r="L157" s="881"/>
      <c r="M157" s="883"/>
      <c r="N157" s="884"/>
      <c r="O157" s="885"/>
      <c r="P157" s="865"/>
      <c r="Q157" s="877" t="s">
        <v>288</v>
      </c>
      <c r="R157" s="878"/>
      <c r="S157" s="877"/>
      <c r="T157" s="877"/>
      <c r="U157" s="879"/>
      <c r="V157" s="880"/>
      <c r="W157" s="881"/>
      <c r="X157" s="882"/>
      <c r="Y157" s="881"/>
      <c r="Z157" s="883"/>
      <c r="AA157" s="884"/>
      <c r="AB157" s="885"/>
      <c r="AC157" s="886"/>
      <c r="AD157" s="877" t="s">
        <v>1498</v>
      </c>
      <c r="AE157" s="878"/>
      <c r="AF157" s="877"/>
      <c r="AG157" s="877"/>
      <c r="AH157" s="879"/>
      <c r="AI157" s="880"/>
      <c r="AJ157" s="881"/>
      <c r="AK157" s="882"/>
      <c r="AL157" s="881"/>
      <c r="AM157" s="883"/>
      <c r="AN157" s="884"/>
      <c r="AO157" s="885"/>
    </row>
    <row r="158" spans="1:41" ht="15">
      <c r="A158" s="886"/>
      <c r="B158" s="946"/>
      <c r="C158" s="886"/>
      <c r="D158" s="877" t="s">
        <v>350</v>
      </c>
      <c r="E158" s="878"/>
      <c r="F158" s="877"/>
      <c r="G158" s="877"/>
      <c r="H158" s="879"/>
      <c r="I158" s="880"/>
      <c r="J158" s="881"/>
      <c r="K158" s="882"/>
      <c r="L158" s="881"/>
      <c r="M158" s="883"/>
      <c r="N158" s="884"/>
      <c r="O158" s="885"/>
      <c r="P158" s="865"/>
      <c r="Q158" s="877" t="s">
        <v>288</v>
      </c>
      <c r="R158" s="878"/>
      <c r="S158" s="877"/>
      <c r="T158" s="877"/>
      <c r="U158" s="879"/>
      <c r="V158" s="880"/>
      <c r="W158" s="881"/>
      <c r="X158" s="882"/>
      <c r="Y158" s="881"/>
      <c r="Z158" s="883"/>
      <c r="AA158" s="884"/>
      <c r="AB158" s="885"/>
      <c r="AC158" s="886"/>
      <c r="AD158" s="877" t="s">
        <v>1498</v>
      </c>
      <c r="AE158" s="878"/>
      <c r="AF158" s="877"/>
      <c r="AG158" s="877"/>
      <c r="AH158" s="879"/>
      <c r="AI158" s="880"/>
      <c r="AJ158" s="881"/>
      <c r="AK158" s="882"/>
      <c r="AL158" s="881"/>
      <c r="AM158" s="883"/>
      <c r="AN158" s="884"/>
      <c r="AO158" s="885"/>
    </row>
    <row r="159" spans="1:41" ht="15">
      <c r="A159" s="886"/>
      <c r="B159" s="946"/>
      <c r="C159" s="886"/>
      <c r="D159" s="877" t="s">
        <v>350</v>
      </c>
      <c r="E159" s="878"/>
      <c r="F159" s="877"/>
      <c r="G159" s="877"/>
      <c r="H159" s="879"/>
      <c r="I159" s="880"/>
      <c r="J159" s="881"/>
      <c r="K159" s="882"/>
      <c r="L159" s="881"/>
      <c r="M159" s="883"/>
      <c r="N159" s="884"/>
      <c r="O159" s="885"/>
      <c r="P159" s="865"/>
      <c r="Q159" s="877" t="s">
        <v>288</v>
      </c>
      <c r="R159" s="878"/>
      <c r="S159" s="877"/>
      <c r="T159" s="877"/>
      <c r="U159" s="879"/>
      <c r="V159" s="880"/>
      <c r="W159" s="881"/>
      <c r="X159" s="882"/>
      <c r="Y159" s="881"/>
      <c r="Z159" s="883"/>
      <c r="AA159" s="884"/>
      <c r="AB159" s="885"/>
      <c r="AC159" s="886"/>
      <c r="AD159" s="877" t="s">
        <v>1498</v>
      </c>
      <c r="AE159" s="878"/>
      <c r="AF159" s="877"/>
      <c r="AG159" s="877"/>
      <c r="AH159" s="879"/>
      <c r="AI159" s="880"/>
      <c r="AJ159" s="881"/>
      <c r="AK159" s="882"/>
      <c r="AL159" s="881"/>
      <c r="AM159" s="883"/>
      <c r="AN159" s="884"/>
      <c r="AO159" s="885"/>
    </row>
    <row r="160" spans="1:41" ht="15">
      <c r="A160" s="886"/>
      <c r="B160" s="946"/>
      <c r="C160" s="886"/>
      <c r="D160" s="877" t="s">
        <v>350</v>
      </c>
      <c r="E160" s="878"/>
      <c r="F160" s="877"/>
      <c r="G160" s="877"/>
      <c r="H160" s="879"/>
      <c r="I160" s="880"/>
      <c r="J160" s="881"/>
      <c r="K160" s="882"/>
      <c r="L160" s="881"/>
      <c r="M160" s="883"/>
      <c r="N160" s="884"/>
      <c r="O160" s="885"/>
      <c r="P160" s="865"/>
      <c r="Q160" s="877" t="s">
        <v>288</v>
      </c>
      <c r="R160" s="878"/>
      <c r="S160" s="877"/>
      <c r="T160" s="877"/>
      <c r="U160" s="879"/>
      <c r="V160" s="880"/>
      <c r="W160" s="881"/>
      <c r="X160" s="882"/>
      <c r="Y160" s="881"/>
      <c r="Z160" s="883"/>
      <c r="AA160" s="884"/>
      <c r="AB160" s="885"/>
      <c r="AC160" s="886"/>
      <c r="AD160" s="877" t="s">
        <v>1498</v>
      </c>
      <c r="AE160" s="878"/>
      <c r="AF160" s="877"/>
      <c r="AG160" s="877"/>
      <c r="AH160" s="879"/>
      <c r="AI160" s="880"/>
      <c r="AJ160" s="881"/>
      <c r="AK160" s="882"/>
      <c r="AL160" s="881"/>
      <c r="AM160" s="883"/>
      <c r="AN160" s="884"/>
      <c r="AO160" s="885"/>
    </row>
    <row r="161" spans="1:41" ht="15">
      <c r="A161" s="886"/>
      <c r="B161" s="946"/>
      <c r="C161" s="886"/>
      <c r="D161" s="877" t="s">
        <v>350</v>
      </c>
      <c r="E161" s="878"/>
      <c r="F161" s="877"/>
      <c r="G161" s="877"/>
      <c r="H161" s="879"/>
      <c r="I161" s="880"/>
      <c r="J161" s="881"/>
      <c r="K161" s="882"/>
      <c r="L161" s="881"/>
      <c r="M161" s="883"/>
      <c r="N161" s="884"/>
      <c r="O161" s="885"/>
      <c r="P161" s="865"/>
      <c r="Q161" s="877" t="s">
        <v>288</v>
      </c>
      <c r="R161" s="878"/>
      <c r="S161" s="877"/>
      <c r="T161" s="877"/>
      <c r="U161" s="879"/>
      <c r="V161" s="880"/>
      <c r="W161" s="881"/>
      <c r="X161" s="882"/>
      <c r="Y161" s="881"/>
      <c r="Z161" s="883"/>
      <c r="AA161" s="884"/>
      <c r="AB161" s="885"/>
      <c r="AC161" s="886"/>
      <c r="AD161" s="877" t="s">
        <v>1498</v>
      </c>
      <c r="AE161" s="878"/>
      <c r="AF161" s="877"/>
      <c r="AG161" s="877"/>
      <c r="AH161" s="879"/>
      <c r="AI161" s="880"/>
      <c r="AJ161" s="881"/>
      <c r="AK161" s="882"/>
      <c r="AL161" s="881"/>
      <c r="AM161" s="883"/>
      <c r="AN161" s="884"/>
      <c r="AO161" s="885"/>
    </row>
    <row r="162" spans="1:41" ht="15">
      <c r="A162" s="886"/>
      <c r="B162" s="946"/>
      <c r="C162" s="886"/>
      <c r="D162" s="877" t="s">
        <v>350</v>
      </c>
      <c r="E162" s="878"/>
      <c r="F162" s="877"/>
      <c r="G162" s="877"/>
      <c r="H162" s="879"/>
      <c r="I162" s="880"/>
      <c r="J162" s="881"/>
      <c r="K162" s="882"/>
      <c r="L162" s="881"/>
      <c r="M162" s="883"/>
      <c r="N162" s="884"/>
      <c r="O162" s="885"/>
      <c r="P162" s="865"/>
      <c r="Q162" s="877" t="s">
        <v>288</v>
      </c>
      <c r="R162" s="878"/>
      <c r="S162" s="877"/>
      <c r="T162" s="877"/>
      <c r="U162" s="879"/>
      <c r="V162" s="880"/>
      <c r="W162" s="881"/>
      <c r="X162" s="882"/>
      <c r="Y162" s="881"/>
      <c r="Z162" s="883"/>
      <c r="AA162" s="884"/>
      <c r="AB162" s="885"/>
      <c r="AC162" s="886"/>
      <c r="AD162" s="877" t="s">
        <v>1498</v>
      </c>
      <c r="AE162" s="878"/>
      <c r="AF162" s="877"/>
      <c r="AG162" s="877"/>
      <c r="AH162" s="879"/>
      <c r="AI162" s="880"/>
      <c r="AJ162" s="881"/>
      <c r="AK162" s="882"/>
      <c r="AL162" s="881"/>
      <c r="AM162" s="883"/>
      <c r="AN162" s="884"/>
      <c r="AO162" s="885"/>
    </row>
    <row r="163" spans="1:41" ht="15">
      <c r="A163" s="886"/>
      <c r="B163" s="946"/>
      <c r="C163" s="886"/>
      <c r="D163" s="877" t="s">
        <v>350</v>
      </c>
      <c r="E163" s="878"/>
      <c r="F163" s="877"/>
      <c r="G163" s="877"/>
      <c r="H163" s="879"/>
      <c r="I163" s="880"/>
      <c r="J163" s="881"/>
      <c r="K163" s="882"/>
      <c r="L163" s="881"/>
      <c r="M163" s="883"/>
      <c r="N163" s="884"/>
      <c r="O163" s="885"/>
      <c r="P163" s="865"/>
      <c r="Q163" s="877" t="s">
        <v>288</v>
      </c>
      <c r="R163" s="878"/>
      <c r="S163" s="877"/>
      <c r="T163" s="877"/>
      <c r="U163" s="879"/>
      <c r="V163" s="880"/>
      <c r="W163" s="881"/>
      <c r="X163" s="882"/>
      <c r="Y163" s="881"/>
      <c r="Z163" s="883"/>
      <c r="AA163" s="884"/>
      <c r="AB163" s="885"/>
      <c r="AC163" s="886"/>
      <c r="AD163" s="877" t="s">
        <v>1498</v>
      </c>
      <c r="AE163" s="878"/>
      <c r="AF163" s="877"/>
      <c r="AG163" s="877"/>
      <c r="AH163" s="879"/>
      <c r="AI163" s="880"/>
      <c r="AJ163" s="881"/>
      <c r="AK163" s="882"/>
      <c r="AL163" s="881"/>
      <c r="AM163" s="883"/>
      <c r="AN163" s="884"/>
      <c r="AO163" s="885"/>
    </row>
    <row r="164" spans="1:41" ht="15">
      <c r="A164" s="886"/>
      <c r="B164" s="946"/>
      <c r="C164" s="886"/>
      <c r="D164" s="877" t="s">
        <v>350</v>
      </c>
      <c r="E164" s="878"/>
      <c r="F164" s="877"/>
      <c r="G164" s="877"/>
      <c r="H164" s="879"/>
      <c r="I164" s="880"/>
      <c r="J164" s="881"/>
      <c r="K164" s="882"/>
      <c r="L164" s="881"/>
      <c r="M164" s="883"/>
      <c r="N164" s="884"/>
      <c r="O164" s="885"/>
      <c r="P164" s="865"/>
      <c r="Q164" s="877" t="s">
        <v>288</v>
      </c>
      <c r="R164" s="878"/>
      <c r="S164" s="877"/>
      <c r="T164" s="877"/>
      <c r="U164" s="879"/>
      <c r="V164" s="880"/>
      <c r="W164" s="881"/>
      <c r="X164" s="882"/>
      <c r="Y164" s="881"/>
      <c r="Z164" s="883"/>
      <c r="AA164" s="884"/>
      <c r="AB164" s="885"/>
      <c r="AC164" s="886"/>
      <c r="AD164" s="877" t="s">
        <v>1498</v>
      </c>
      <c r="AE164" s="878"/>
      <c r="AF164" s="877"/>
      <c r="AG164" s="877"/>
      <c r="AH164" s="879"/>
      <c r="AI164" s="880"/>
      <c r="AJ164" s="881"/>
      <c r="AK164" s="882"/>
      <c r="AL164" s="881"/>
      <c r="AM164" s="883"/>
      <c r="AN164" s="884"/>
      <c r="AO164" s="885"/>
    </row>
    <row r="165" spans="1:41" ht="15">
      <c r="A165" s="886"/>
      <c r="B165" s="946"/>
      <c r="C165" s="886"/>
      <c r="D165" s="877" t="s">
        <v>350</v>
      </c>
      <c r="E165" s="878"/>
      <c r="F165" s="877"/>
      <c r="G165" s="877"/>
      <c r="H165" s="879"/>
      <c r="I165" s="880"/>
      <c r="J165" s="881"/>
      <c r="K165" s="882"/>
      <c r="L165" s="881"/>
      <c r="M165" s="883"/>
      <c r="N165" s="884"/>
      <c r="O165" s="885"/>
      <c r="P165" s="865"/>
      <c r="Q165" s="877" t="s">
        <v>288</v>
      </c>
      <c r="R165" s="878"/>
      <c r="S165" s="877"/>
      <c r="T165" s="877"/>
      <c r="U165" s="879"/>
      <c r="V165" s="880"/>
      <c r="W165" s="881"/>
      <c r="X165" s="882"/>
      <c r="Y165" s="881"/>
      <c r="Z165" s="883"/>
      <c r="AA165" s="884"/>
      <c r="AB165" s="885"/>
      <c r="AC165" s="886"/>
      <c r="AD165" s="877" t="s">
        <v>1498</v>
      </c>
      <c r="AE165" s="878"/>
      <c r="AF165" s="877"/>
      <c r="AG165" s="877"/>
      <c r="AH165" s="879"/>
      <c r="AI165" s="880"/>
      <c r="AJ165" s="881"/>
      <c r="AK165" s="882"/>
      <c r="AL165" s="881"/>
      <c r="AM165" s="883"/>
      <c r="AN165" s="884"/>
      <c r="AO165" s="885"/>
    </row>
    <row r="166" spans="1:41" ht="15">
      <c r="A166" s="886"/>
      <c r="B166" s="946"/>
      <c r="C166" s="886"/>
      <c r="D166" s="877" t="s">
        <v>350</v>
      </c>
      <c r="E166" s="878"/>
      <c r="F166" s="877"/>
      <c r="G166" s="877"/>
      <c r="H166" s="879"/>
      <c r="I166" s="880"/>
      <c r="J166" s="881"/>
      <c r="K166" s="882"/>
      <c r="L166" s="881"/>
      <c r="M166" s="883"/>
      <c r="N166" s="884"/>
      <c r="O166" s="885"/>
      <c r="P166" s="865"/>
      <c r="Q166" s="877" t="s">
        <v>288</v>
      </c>
      <c r="R166" s="878"/>
      <c r="S166" s="877"/>
      <c r="T166" s="877"/>
      <c r="U166" s="879"/>
      <c r="V166" s="880"/>
      <c r="W166" s="881"/>
      <c r="X166" s="882"/>
      <c r="Y166" s="881"/>
      <c r="Z166" s="883"/>
      <c r="AA166" s="884"/>
      <c r="AB166" s="885"/>
      <c r="AC166" s="886"/>
      <c r="AD166" s="877" t="s">
        <v>1498</v>
      </c>
      <c r="AE166" s="878"/>
      <c r="AF166" s="877"/>
      <c r="AG166" s="877"/>
      <c r="AH166" s="879"/>
      <c r="AI166" s="880"/>
      <c r="AJ166" s="881"/>
      <c r="AK166" s="882"/>
      <c r="AL166" s="881"/>
      <c r="AM166" s="883"/>
      <c r="AN166" s="884"/>
      <c r="AO166" s="885"/>
    </row>
    <row r="167" spans="1:41" ht="15">
      <c r="A167" s="886"/>
      <c r="B167" s="946"/>
      <c r="C167" s="886"/>
      <c r="D167" s="877" t="s">
        <v>350</v>
      </c>
      <c r="E167" s="878"/>
      <c r="F167" s="877"/>
      <c r="G167" s="877"/>
      <c r="H167" s="879"/>
      <c r="I167" s="880"/>
      <c r="J167" s="881"/>
      <c r="K167" s="882"/>
      <c r="L167" s="881"/>
      <c r="M167" s="883"/>
      <c r="N167" s="884"/>
      <c r="O167" s="885"/>
      <c r="P167" s="865"/>
      <c r="Q167" s="877" t="s">
        <v>288</v>
      </c>
      <c r="R167" s="878"/>
      <c r="S167" s="877"/>
      <c r="T167" s="877"/>
      <c r="U167" s="879"/>
      <c r="V167" s="880"/>
      <c r="W167" s="881"/>
      <c r="X167" s="882"/>
      <c r="Y167" s="881"/>
      <c r="Z167" s="883"/>
      <c r="AA167" s="884"/>
      <c r="AB167" s="885"/>
      <c r="AC167" s="886"/>
      <c r="AD167" s="877" t="s">
        <v>1498</v>
      </c>
      <c r="AE167" s="878"/>
      <c r="AF167" s="877"/>
      <c r="AG167" s="877"/>
      <c r="AH167" s="879"/>
      <c r="AI167" s="880"/>
      <c r="AJ167" s="881"/>
      <c r="AK167" s="882"/>
      <c r="AL167" s="881"/>
      <c r="AM167" s="883"/>
      <c r="AN167" s="884"/>
      <c r="AO167" s="885"/>
    </row>
    <row r="168" spans="1:41" ht="15">
      <c r="A168" s="886"/>
      <c r="B168" s="946"/>
      <c r="C168" s="886"/>
      <c r="D168" s="877" t="s">
        <v>350</v>
      </c>
      <c r="E168" s="878"/>
      <c r="F168" s="877"/>
      <c r="G168" s="877"/>
      <c r="H168" s="879"/>
      <c r="I168" s="880"/>
      <c r="J168" s="881"/>
      <c r="K168" s="882"/>
      <c r="L168" s="881"/>
      <c r="M168" s="883"/>
      <c r="N168" s="884"/>
      <c r="O168" s="885"/>
      <c r="P168" s="865"/>
      <c r="Q168" s="877" t="s">
        <v>288</v>
      </c>
      <c r="R168" s="878"/>
      <c r="S168" s="877"/>
      <c r="T168" s="877"/>
      <c r="U168" s="879"/>
      <c r="V168" s="880"/>
      <c r="W168" s="881"/>
      <c r="X168" s="882"/>
      <c r="Y168" s="881"/>
      <c r="Z168" s="883"/>
      <c r="AA168" s="884"/>
      <c r="AB168" s="885"/>
      <c r="AC168" s="886"/>
      <c r="AD168" s="877" t="s">
        <v>1498</v>
      </c>
      <c r="AE168" s="878"/>
      <c r="AF168" s="877"/>
      <c r="AG168" s="877"/>
      <c r="AH168" s="879"/>
      <c r="AI168" s="880"/>
      <c r="AJ168" s="881"/>
      <c r="AK168" s="882"/>
      <c r="AL168" s="881"/>
      <c r="AM168" s="883"/>
      <c r="AN168" s="884"/>
      <c r="AO168" s="885"/>
    </row>
    <row r="169" spans="1:41" ht="15">
      <c r="A169" s="886"/>
      <c r="B169" s="946"/>
      <c r="C169" s="886"/>
      <c r="D169" s="877" t="s">
        <v>350</v>
      </c>
      <c r="E169" s="878"/>
      <c r="F169" s="877"/>
      <c r="G169" s="877"/>
      <c r="H169" s="879"/>
      <c r="I169" s="880"/>
      <c r="J169" s="881"/>
      <c r="K169" s="882"/>
      <c r="L169" s="881"/>
      <c r="M169" s="883"/>
      <c r="N169" s="884"/>
      <c r="O169" s="885"/>
      <c r="P169" s="865"/>
      <c r="Q169" s="877" t="s">
        <v>288</v>
      </c>
      <c r="R169" s="878"/>
      <c r="S169" s="877"/>
      <c r="T169" s="877"/>
      <c r="U169" s="879"/>
      <c r="V169" s="880"/>
      <c r="W169" s="881"/>
      <c r="X169" s="882"/>
      <c r="Y169" s="881"/>
      <c r="Z169" s="883"/>
      <c r="AA169" s="884"/>
      <c r="AB169" s="885"/>
      <c r="AC169" s="886"/>
      <c r="AD169" s="877" t="s">
        <v>1498</v>
      </c>
      <c r="AE169" s="878"/>
      <c r="AF169" s="877"/>
      <c r="AG169" s="877"/>
      <c r="AH169" s="879"/>
      <c r="AI169" s="880"/>
      <c r="AJ169" s="881"/>
      <c r="AK169" s="882"/>
      <c r="AL169" s="881"/>
      <c r="AM169" s="883"/>
      <c r="AN169" s="884"/>
      <c r="AO169" s="885"/>
    </row>
    <row r="170" spans="1:41" ht="15">
      <c r="A170" s="886"/>
      <c r="B170" s="946"/>
      <c r="C170" s="886"/>
      <c r="D170" s="877" t="s">
        <v>350</v>
      </c>
      <c r="E170" s="878"/>
      <c r="F170" s="877"/>
      <c r="G170" s="877"/>
      <c r="H170" s="879"/>
      <c r="I170" s="880"/>
      <c r="J170" s="881"/>
      <c r="K170" s="882"/>
      <c r="L170" s="881"/>
      <c r="M170" s="883"/>
      <c r="N170" s="884"/>
      <c r="O170" s="885"/>
      <c r="P170" s="865"/>
      <c r="Q170" s="877" t="s">
        <v>288</v>
      </c>
      <c r="R170" s="878"/>
      <c r="S170" s="877"/>
      <c r="T170" s="877"/>
      <c r="U170" s="879"/>
      <c r="V170" s="880"/>
      <c r="W170" s="881"/>
      <c r="X170" s="882"/>
      <c r="Y170" s="881"/>
      <c r="Z170" s="883"/>
      <c r="AA170" s="884"/>
      <c r="AB170" s="885"/>
      <c r="AC170" s="886"/>
      <c r="AD170" s="877" t="s">
        <v>1498</v>
      </c>
      <c r="AE170" s="878"/>
      <c r="AF170" s="877"/>
      <c r="AG170" s="877"/>
      <c r="AH170" s="879"/>
      <c r="AI170" s="880"/>
      <c r="AJ170" s="881"/>
      <c r="AK170" s="882"/>
      <c r="AL170" s="881"/>
      <c r="AM170" s="883"/>
      <c r="AN170" s="884"/>
      <c r="AO170" s="885"/>
    </row>
    <row r="171" spans="1:41" ht="15">
      <c r="A171" s="886"/>
      <c r="B171" s="946"/>
      <c r="C171" s="886"/>
      <c r="D171" s="877" t="s">
        <v>350</v>
      </c>
      <c r="E171" s="878"/>
      <c r="F171" s="877"/>
      <c r="G171" s="877"/>
      <c r="H171" s="879"/>
      <c r="I171" s="880"/>
      <c r="J171" s="881"/>
      <c r="K171" s="882"/>
      <c r="L171" s="881"/>
      <c r="M171" s="883"/>
      <c r="N171" s="884"/>
      <c r="O171" s="885"/>
      <c r="P171" s="865"/>
      <c r="Q171" s="877" t="s">
        <v>288</v>
      </c>
      <c r="R171" s="878"/>
      <c r="S171" s="877"/>
      <c r="T171" s="877"/>
      <c r="U171" s="879"/>
      <c r="V171" s="880"/>
      <c r="W171" s="881"/>
      <c r="X171" s="882"/>
      <c r="Y171" s="881"/>
      <c r="Z171" s="883"/>
      <c r="AA171" s="884"/>
      <c r="AB171" s="885"/>
      <c r="AC171" s="886"/>
      <c r="AD171" s="877" t="s">
        <v>1498</v>
      </c>
      <c r="AE171" s="878"/>
      <c r="AF171" s="877"/>
      <c r="AG171" s="877"/>
      <c r="AH171" s="879"/>
      <c r="AI171" s="880"/>
      <c r="AJ171" s="881"/>
      <c r="AK171" s="882"/>
      <c r="AL171" s="881"/>
      <c r="AM171" s="883"/>
      <c r="AN171" s="884"/>
      <c r="AO171" s="885"/>
    </row>
    <row r="172" spans="1:41" ht="15">
      <c r="A172" s="886"/>
      <c r="B172" s="946"/>
      <c r="C172" s="886"/>
      <c r="D172" s="877" t="s">
        <v>350</v>
      </c>
      <c r="E172" s="878"/>
      <c r="F172" s="877"/>
      <c r="G172" s="877"/>
      <c r="H172" s="879"/>
      <c r="I172" s="880"/>
      <c r="J172" s="881"/>
      <c r="K172" s="882"/>
      <c r="L172" s="881"/>
      <c r="M172" s="883"/>
      <c r="N172" s="884"/>
      <c r="O172" s="885"/>
      <c r="P172" s="865"/>
      <c r="Q172" s="877" t="s">
        <v>288</v>
      </c>
      <c r="R172" s="878"/>
      <c r="S172" s="877"/>
      <c r="T172" s="877"/>
      <c r="U172" s="879"/>
      <c r="V172" s="880"/>
      <c r="W172" s="881"/>
      <c r="X172" s="882"/>
      <c r="Y172" s="881"/>
      <c r="Z172" s="883"/>
      <c r="AA172" s="884"/>
      <c r="AB172" s="885"/>
      <c r="AC172" s="886"/>
      <c r="AD172" s="877" t="s">
        <v>1498</v>
      </c>
      <c r="AE172" s="878"/>
      <c r="AF172" s="877"/>
      <c r="AG172" s="877"/>
      <c r="AH172" s="879"/>
      <c r="AI172" s="880"/>
      <c r="AJ172" s="881"/>
      <c r="AK172" s="882"/>
      <c r="AL172" s="881"/>
      <c r="AM172" s="883"/>
      <c r="AN172" s="884"/>
      <c r="AO172" s="885"/>
    </row>
    <row r="173" spans="1:41" ht="15">
      <c r="A173" s="886"/>
      <c r="B173" s="946"/>
      <c r="C173" s="886"/>
      <c r="D173" s="877" t="s">
        <v>350</v>
      </c>
      <c r="E173" s="878"/>
      <c r="F173" s="877"/>
      <c r="G173" s="877"/>
      <c r="H173" s="879"/>
      <c r="I173" s="880"/>
      <c r="J173" s="881"/>
      <c r="K173" s="882"/>
      <c r="L173" s="881"/>
      <c r="M173" s="883"/>
      <c r="N173" s="884"/>
      <c r="O173" s="885"/>
      <c r="P173" s="865"/>
      <c r="Q173" s="877" t="s">
        <v>288</v>
      </c>
      <c r="R173" s="878"/>
      <c r="S173" s="877"/>
      <c r="T173" s="877"/>
      <c r="U173" s="879"/>
      <c r="V173" s="880"/>
      <c r="W173" s="881"/>
      <c r="X173" s="882"/>
      <c r="Y173" s="881"/>
      <c r="Z173" s="883"/>
      <c r="AA173" s="884"/>
      <c r="AB173" s="885"/>
      <c r="AC173" s="886"/>
      <c r="AD173" s="877" t="s">
        <v>1498</v>
      </c>
      <c r="AE173" s="878"/>
      <c r="AF173" s="877"/>
      <c r="AG173" s="877"/>
      <c r="AH173" s="879"/>
      <c r="AI173" s="880"/>
      <c r="AJ173" s="881"/>
      <c r="AK173" s="882"/>
      <c r="AL173" s="881"/>
      <c r="AM173" s="883"/>
      <c r="AN173" s="884"/>
      <c r="AO173" s="885"/>
    </row>
    <row r="174" spans="1:41" ht="15">
      <c r="A174" s="886"/>
      <c r="B174" s="946"/>
      <c r="C174" s="886"/>
      <c r="D174" s="877" t="s">
        <v>350</v>
      </c>
      <c r="E174" s="878"/>
      <c r="F174" s="877"/>
      <c r="G174" s="877"/>
      <c r="H174" s="879"/>
      <c r="I174" s="880"/>
      <c r="J174" s="881"/>
      <c r="K174" s="882"/>
      <c r="L174" s="881"/>
      <c r="M174" s="883"/>
      <c r="N174" s="884"/>
      <c r="O174" s="885"/>
      <c r="P174" s="865"/>
      <c r="Q174" s="877" t="s">
        <v>288</v>
      </c>
      <c r="R174" s="878"/>
      <c r="S174" s="877"/>
      <c r="T174" s="877"/>
      <c r="U174" s="879"/>
      <c r="V174" s="880"/>
      <c r="W174" s="881"/>
      <c r="X174" s="882"/>
      <c r="Y174" s="881"/>
      <c r="Z174" s="883"/>
      <c r="AA174" s="884"/>
      <c r="AB174" s="885"/>
      <c r="AC174" s="886"/>
      <c r="AD174" s="877" t="s">
        <v>1498</v>
      </c>
      <c r="AE174" s="878"/>
      <c r="AF174" s="877"/>
      <c r="AG174" s="877"/>
      <c r="AH174" s="879"/>
      <c r="AI174" s="880"/>
      <c r="AJ174" s="881"/>
      <c r="AK174" s="882"/>
      <c r="AL174" s="881"/>
      <c r="AM174" s="883"/>
      <c r="AN174" s="884"/>
      <c r="AO174" s="885"/>
    </row>
    <row r="175" spans="1:41" ht="15">
      <c r="A175" s="886"/>
      <c r="B175" s="946"/>
      <c r="C175" s="886"/>
      <c r="D175" s="877" t="s">
        <v>350</v>
      </c>
      <c r="E175" s="878"/>
      <c r="F175" s="877"/>
      <c r="G175" s="877"/>
      <c r="H175" s="879"/>
      <c r="I175" s="880"/>
      <c r="J175" s="881"/>
      <c r="K175" s="882"/>
      <c r="L175" s="881"/>
      <c r="M175" s="883"/>
      <c r="N175" s="884"/>
      <c r="O175" s="885"/>
      <c r="P175" s="865"/>
      <c r="Q175" s="877" t="s">
        <v>288</v>
      </c>
      <c r="R175" s="878"/>
      <c r="S175" s="877"/>
      <c r="T175" s="877"/>
      <c r="U175" s="879"/>
      <c r="V175" s="880"/>
      <c r="W175" s="881"/>
      <c r="X175" s="882"/>
      <c r="Y175" s="881"/>
      <c r="Z175" s="883"/>
      <c r="AA175" s="884"/>
      <c r="AB175" s="885"/>
      <c r="AC175" s="886"/>
      <c r="AD175" s="877" t="s">
        <v>1498</v>
      </c>
      <c r="AE175" s="878"/>
      <c r="AF175" s="877"/>
      <c r="AG175" s="877"/>
      <c r="AH175" s="879"/>
      <c r="AI175" s="880"/>
      <c r="AJ175" s="881"/>
      <c r="AK175" s="882"/>
      <c r="AL175" s="881"/>
      <c r="AM175" s="883"/>
      <c r="AN175" s="884"/>
      <c r="AO175" s="885"/>
    </row>
    <row r="176" spans="1:41" ht="15">
      <c r="A176" s="886"/>
      <c r="B176" s="946"/>
      <c r="C176" s="886"/>
      <c r="D176" s="877" t="s">
        <v>350</v>
      </c>
      <c r="E176" s="878"/>
      <c r="F176" s="877"/>
      <c r="G176" s="877"/>
      <c r="H176" s="879"/>
      <c r="I176" s="880"/>
      <c r="J176" s="881"/>
      <c r="K176" s="882"/>
      <c r="L176" s="881"/>
      <c r="M176" s="883"/>
      <c r="N176" s="884"/>
      <c r="O176" s="885"/>
      <c r="P176" s="865"/>
      <c r="Q176" s="877" t="s">
        <v>288</v>
      </c>
      <c r="R176" s="878"/>
      <c r="S176" s="877"/>
      <c r="T176" s="877"/>
      <c r="U176" s="879"/>
      <c r="V176" s="880"/>
      <c r="W176" s="881"/>
      <c r="X176" s="882"/>
      <c r="Y176" s="881"/>
      <c r="Z176" s="883"/>
      <c r="AA176" s="884"/>
      <c r="AB176" s="885"/>
      <c r="AC176" s="886"/>
      <c r="AD176" s="877" t="s">
        <v>1498</v>
      </c>
      <c r="AE176" s="878"/>
      <c r="AF176" s="877"/>
      <c r="AG176" s="877"/>
      <c r="AH176" s="879"/>
      <c r="AI176" s="880"/>
      <c r="AJ176" s="881"/>
      <c r="AK176" s="882"/>
      <c r="AL176" s="881"/>
      <c r="AM176" s="883"/>
      <c r="AN176" s="884"/>
      <c r="AO176" s="885"/>
    </row>
    <row r="177" spans="1:41" ht="15">
      <c r="A177" s="886"/>
      <c r="B177" s="946"/>
      <c r="C177" s="886"/>
      <c r="D177" s="877" t="s">
        <v>350</v>
      </c>
      <c r="E177" s="878"/>
      <c r="F177" s="877"/>
      <c r="G177" s="877"/>
      <c r="H177" s="879"/>
      <c r="I177" s="880"/>
      <c r="J177" s="881"/>
      <c r="K177" s="882"/>
      <c r="L177" s="881"/>
      <c r="M177" s="883"/>
      <c r="N177" s="884"/>
      <c r="O177" s="885"/>
      <c r="P177" s="865"/>
      <c r="Q177" s="877" t="s">
        <v>288</v>
      </c>
      <c r="R177" s="878"/>
      <c r="S177" s="877"/>
      <c r="T177" s="877"/>
      <c r="U177" s="879"/>
      <c r="V177" s="880"/>
      <c r="W177" s="881"/>
      <c r="X177" s="882"/>
      <c r="Y177" s="881"/>
      <c r="Z177" s="883"/>
      <c r="AA177" s="884"/>
      <c r="AB177" s="885"/>
      <c r="AC177" s="886"/>
      <c r="AD177" s="877" t="s">
        <v>1498</v>
      </c>
      <c r="AE177" s="878"/>
      <c r="AF177" s="877"/>
      <c r="AG177" s="877"/>
      <c r="AH177" s="879"/>
      <c r="AI177" s="880"/>
      <c r="AJ177" s="881"/>
      <c r="AK177" s="882"/>
      <c r="AL177" s="881"/>
      <c r="AM177" s="883"/>
      <c r="AN177" s="884"/>
      <c r="AO177" s="885"/>
    </row>
    <row r="178" spans="1:41" ht="15">
      <c r="A178" s="886"/>
      <c r="B178" s="946"/>
      <c r="C178" s="886"/>
      <c r="D178" s="877" t="s">
        <v>350</v>
      </c>
      <c r="E178" s="878"/>
      <c r="F178" s="877"/>
      <c r="G178" s="877"/>
      <c r="H178" s="879"/>
      <c r="I178" s="880"/>
      <c r="J178" s="881"/>
      <c r="K178" s="882"/>
      <c r="L178" s="881"/>
      <c r="M178" s="883"/>
      <c r="N178" s="884"/>
      <c r="O178" s="885"/>
      <c r="P178" s="865"/>
      <c r="Q178" s="877" t="s">
        <v>288</v>
      </c>
      <c r="R178" s="878"/>
      <c r="S178" s="877"/>
      <c r="T178" s="877"/>
      <c r="U178" s="879"/>
      <c r="V178" s="880"/>
      <c r="W178" s="881"/>
      <c r="X178" s="882"/>
      <c r="Y178" s="881"/>
      <c r="Z178" s="883"/>
      <c r="AA178" s="884"/>
      <c r="AB178" s="885"/>
      <c r="AC178" s="886"/>
      <c r="AD178" s="877" t="s">
        <v>1498</v>
      </c>
      <c r="AE178" s="878"/>
      <c r="AF178" s="877"/>
      <c r="AG178" s="877"/>
      <c r="AH178" s="879"/>
      <c r="AI178" s="880"/>
      <c r="AJ178" s="881"/>
      <c r="AK178" s="882"/>
      <c r="AL178" s="881"/>
      <c r="AM178" s="883"/>
      <c r="AN178" s="884"/>
      <c r="AO178" s="885"/>
    </row>
    <row r="179" spans="1:41" ht="15">
      <c r="A179" s="886"/>
      <c r="B179" s="946"/>
      <c r="C179" s="886"/>
      <c r="D179" s="877" t="s">
        <v>350</v>
      </c>
      <c r="E179" s="878"/>
      <c r="F179" s="877"/>
      <c r="G179" s="877"/>
      <c r="H179" s="879"/>
      <c r="I179" s="880"/>
      <c r="J179" s="881"/>
      <c r="K179" s="882"/>
      <c r="L179" s="881"/>
      <c r="M179" s="883"/>
      <c r="N179" s="884"/>
      <c r="O179" s="885"/>
      <c r="P179" s="865"/>
      <c r="Q179" s="877" t="s">
        <v>288</v>
      </c>
      <c r="R179" s="878"/>
      <c r="S179" s="877"/>
      <c r="T179" s="877"/>
      <c r="U179" s="879"/>
      <c r="V179" s="880"/>
      <c r="W179" s="881"/>
      <c r="X179" s="882"/>
      <c r="Y179" s="881"/>
      <c r="Z179" s="883"/>
      <c r="AA179" s="884"/>
      <c r="AB179" s="885"/>
      <c r="AC179" s="886"/>
      <c r="AD179" s="877" t="s">
        <v>1498</v>
      </c>
      <c r="AE179" s="878"/>
      <c r="AF179" s="877"/>
      <c r="AG179" s="877"/>
      <c r="AH179" s="879"/>
      <c r="AI179" s="880"/>
      <c r="AJ179" s="881"/>
      <c r="AK179" s="882"/>
      <c r="AL179" s="881"/>
      <c r="AM179" s="883"/>
      <c r="AN179" s="884"/>
      <c r="AO179" s="885"/>
    </row>
    <row r="180" spans="1:41" ht="15">
      <c r="A180" s="886"/>
      <c r="B180" s="946"/>
      <c r="C180" s="886"/>
      <c r="D180" s="877" t="s">
        <v>350</v>
      </c>
      <c r="E180" s="878"/>
      <c r="F180" s="877"/>
      <c r="G180" s="877"/>
      <c r="H180" s="879"/>
      <c r="I180" s="880"/>
      <c r="J180" s="881"/>
      <c r="K180" s="882"/>
      <c r="L180" s="881"/>
      <c r="M180" s="883"/>
      <c r="N180" s="884"/>
      <c r="O180" s="885"/>
      <c r="P180" s="865"/>
      <c r="Q180" s="877" t="s">
        <v>288</v>
      </c>
      <c r="R180" s="878"/>
      <c r="S180" s="877"/>
      <c r="T180" s="877"/>
      <c r="U180" s="879"/>
      <c r="V180" s="880"/>
      <c r="W180" s="881"/>
      <c r="X180" s="882"/>
      <c r="Y180" s="881"/>
      <c r="Z180" s="883"/>
      <c r="AA180" s="884"/>
      <c r="AB180" s="885"/>
      <c r="AC180" s="886"/>
      <c r="AD180" s="877" t="s">
        <v>1498</v>
      </c>
      <c r="AE180" s="878"/>
      <c r="AF180" s="877"/>
      <c r="AG180" s="877"/>
      <c r="AH180" s="879"/>
      <c r="AI180" s="880"/>
      <c r="AJ180" s="881"/>
      <c r="AK180" s="882"/>
      <c r="AL180" s="881"/>
      <c r="AM180" s="883"/>
      <c r="AN180" s="884"/>
      <c r="AO180" s="885"/>
    </row>
    <row r="181" spans="1:41" ht="15">
      <c r="A181" s="886"/>
      <c r="B181" s="946"/>
      <c r="C181" s="886"/>
      <c r="D181" s="877" t="s">
        <v>350</v>
      </c>
      <c r="E181" s="878"/>
      <c r="F181" s="877"/>
      <c r="G181" s="877"/>
      <c r="H181" s="879"/>
      <c r="I181" s="880"/>
      <c r="J181" s="881"/>
      <c r="K181" s="882"/>
      <c r="L181" s="881"/>
      <c r="M181" s="883"/>
      <c r="N181" s="884"/>
      <c r="O181" s="885"/>
      <c r="P181" s="865"/>
      <c r="Q181" s="877" t="s">
        <v>288</v>
      </c>
      <c r="R181" s="878"/>
      <c r="S181" s="877"/>
      <c r="T181" s="877"/>
      <c r="U181" s="879"/>
      <c r="V181" s="880"/>
      <c r="W181" s="881"/>
      <c r="X181" s="882"/>
      <c r="Y181" s="881"/>
      <c r="Z181" s="883"/>
      <c r="AA181" s="884"/>
      <c r="AB181" s="885"/>
      <c r="AC181" s="886"/>
      <c r="AD181" s="877" t="s">
        <v>1498</v>
      </c>
      <c r="AE181" s="878"/>
      <c r="AF181" s="877"/>
      <c r="AG181" s="877"/>
      <c r="AH181" s="879"/>
      <c r="AI181" s="880"/>
      <c r="AJ181" s="881"/>
      <c r="AK181" s="882"/>
      <c r="AL181" s="881"/>
      <c r="AM181" s="883"/>
      <c r="AN181" s="884"/>
      <c r="AO181" s="885"/>
    </row>
    <row r="182" spans="1:41" ht="15">
      <c r="A182" s="886"/>
      <c r="B182" s="946"/>
      <c r="C182" s="886"/>
      <c r="D182" s="877" t="s">
        <v>350</v>
      </c>
      <c r="E182" s="878"/>
      <c r="F182" s="877"/>
      <c r="G182" s="877"/>
      <c r="H182" s="879"/>
      <c r="I182" s="880"/>
      <c r="J182" s="881"/>
      <c r="K182" s="882"/>
      <c r="L182" s="881"/>
      <c r="M182" s="883"/>
      <c r="N182" s="884"/>
      <c r="O182" s="885"/>
      <c r="P182" s="865"/>
      <c r="Q182" s="877" t="s">
        <v>288</v>
      </c>
      <c r="R182" s="878"/>
      <c r="S182" s="877"/>
      <c r="T182" s="877"/>
      <c r="U182" s="879"/>
      <c r="V182" s="880"/>
      <c r="W182" s="881"/>
      <c r="X182" s="882"/>
      <c r="Y182" s="881"/>
      <c r="Z182" s="883"/>
      <c r="AA182" s="884"/>
      <c r="AB182" s="885"/>
      <c r="AC182" s="886"/>
      <c r="AD182" s="877" t="s">
        <v>1498</v>
      </c>
      <c r="AE182" s="878"/>
      <c r="AF182" s="877"/>
      <c r="AG182" s="877"/>
      <c r="AH182" s="879"/>
      <c r="AI182" s="880"/>
      <c r="AJ182" s="881"/>
      <c r="AK182" s="882"/>
      <c r="AL182" s="881"/>
      <c r="AM182" s="883"/>
      <c r="AN182" s="884"/>
      <c r="AO182" s="885"/>
    </row>
    <row r="183" spans="1:41" ht="15">
      <c r="A183" s="886"/>
      <c r="B183" s="946"/>
      <c r="C183" s="886"/>
      <c r="D183" s="877" t="s">
        <v>350</v>
      </c>
      <c r="E183" s="878"/>
      <c r="F183" s="877"/>
      <c r="G183" s="877"/>
      <c r="H183" s="879"/>
      <c r="I183" s="880"/>
      <c r="J183" s="881"/>
      <c r="K183" s="882"/>
      <c r="L183" s="881"/>
      <c r="M183" s="883"/>
      <c r="N183" s="884"/>
      <c r="O183" s="885"/>
      <c r="P183" s="865"/>
      <c r="Q183" s="877" t="s">
        <v>288</v>
      </c>
      <c r="R183" s="878"/>
      <c r="S183" s="877"/>
      <c r="T183" s="877"/>
      <c r="U183" s="879"/>
      <c r="V183" s="880"/>
      <c r="W183" s="881"/>
      <c r="X183" s="882"/>
      <c r="Y183" s="881"/>
      <c r="Z183" s="883"/>
      <c r="AA183" s="884"/>
      <c r="AB183" s="885"/>
      <c r="AC183" s="886"/>
      <c r="AD183" s="877" t="s">
        <v>1498</v>
      </c>
      <c r="AE183" s="878"/>
      <c r="AF183" s="877"/>
      <c r="AG183" s="877"/>
      <c r="AH183" s="879"/>
      <c r="AI183" s="880"/>
      <c r="AJ183" s="881"/>
      <c r="AK183" s="882"/>
      <c r="AL183" s="881"/>
      <c r="AM183" s="883"/>
      <c r="AN183" s="884"/>
      <c r="AO183" s="885"/>
    </row>
    <row r="184" spans="1:41" ht="15">
      <c r="A184" s="886"/>
      <c r="B184" s="946"/>
      <c r="C184" s="886"/>
      <c r="D184" s="877" t="s">
        <v>350</v>
      </c>
      <c r="E184" s="878"/>
      <c r="F184" s="877"/>
      <c r="G184" s="877"/>
      <c r="H184" s="879"/>
      <c r="I184" s="880"/>
      <c r="J184" s="881"/>
      <c r="K184" s="882"/>
      <c r="L184" s="881"/>
      <c r="M184" s="883"/>
      <c r="N184" s="884"/>
      <c r="O184" s="885"/>
      <c r="P184" s="865"/>
      <c r="Q184" s="877" t="s">
        <v>288</v>
      </c>
      <c r="R184" s="878"/>
      <c r="S184" s="877"/>
      <c r="T184" s="877"/>
      <c r="U184" s="879"/>
      <c r="V184" s="880"/>
      <c r="W184" s="881"/>
      <c r="X184" s="882"/>
      <c r="Y184" s="881"/>
      <c r="Z184" s="883"/>
      <c r="AA184" s="884"/>
      <c r="AB184" s="885"/>
      <c r="AC184" s="886"/>
      <c r="AD184" s="877" t="s">
        <v>1498</v>
      </c>
      <c r="AE184" s="878"/>
      <c r="AF184" s="877"/>
      <c r="AG184" s="877"/>
      <c r="AH184" s="879"/>
      <c r="AI184" s="880"/>
      <c r="AJ184" s="881"/>
      <c r="AK184" s="882"/>
      <c r="AL184" s="881"/>
      <c r="AM184" s="883"/>
      <c r="AN184" s="884"/>
      <c r="AO184" s="885"/>
    </row>
    <row r="185" spans="1:41" ht="15">
      <c r="A185" s="886"/>
      <c r="B185" s="946"/>
      <c r="C185" s="886"/>
      <c r="D185" s="877" t="s">
        <v>350</v>
      </c>
      <c r="E185" s="878"/>
      <c r="F185" s="877"/>
      <c r="G185" s="877"/>
      <c r="H185" s="879"/>
      <c r="I185" s="880"/>
      <c r="J185" s="881"/>
      <c r="K185" s="882"/>
      <c r="L185" s="881"/>
      <c r="M185" s="883"/>
      <c r="N185" s="884"/>
      <c r="O185" s="885"/>
      <c r="P185" s="865"/>
      <c r="Q185" s="877" t="s">
        <v>288</v>
      </c>
      <c r="R185" s="878"/>
      <c r="S185" s="877"/>
      <c r="T185" s="877"/>
      <c r="U185" s="879"/>
      <c r="V185" s="880"/>
      <c r="W185" s="881"/>
      <c r="X185" s="882"/>
      <c r="Y185" s="881"/>
      <c r="Z185" s="883"/>
      <c r="AA185" s="884"/>
      <c r="AB185" s="885"/>
      <c r="AC185" s="886"/>
      <c r="AD185" s="877" t="s">
        <v>1498</v>
      </c>
      <c r="AE185" s="878"/>
      <c r="AF185" s="877"/>
      <c r="AG185" s="877"/>
      <c r="AH185" s="879"/>
      <c r="AI185" s="880"/>
      <c r="AJ185" s="881"/>
      <c r="AK185" s="882"/>
      <c r="AL185" s="881"/>
      <c r="AM185" s="883"/>
      <c r="AN185" s="884"/>
      <c r="AO185" s="885"/>
    </row>
    <row r="186" spans="1:41" ht="15">
      <c r="A186" s="886"/>
      <c r="B186" s="946"/>
      <c r="C186" s="886"/>
      <c r="D186" s="877" t="s">
        <v>350</v>
      </c>
      <c r="E186" s="878"/>
      <c r="F186" s="877"/>
      <c r="G186" s="877"/>
      <c r="H186" s="879"/>
      <c r="I186" s="880"/>
      <c r="J186" s="881"/>
      <c r="K186" s="882"/>
      <c r="L186" s="881"/>
      <c r="M186" s="883"/>
      <c r="N186" s="884"/>
      <c r="O186" s="885"/>
      <c r="P186" s="865"/>
      <c r="Q186" s="877" t="s">
        <v>288</v>
      </c>
      <c r="R186" s="878"/>
      <c r="S186" s="877"/>
      <c r="T186" s="877"/>
      <c r="U186" s="879"/>
      <c r="V186" s="880"/>
      <c r="W186" s="881"/>
      <c r="X186" s="882"/>
      <c r="Y186" s="881"/>
      <c r="Z186" s="883"/>
      <c r="AA186" s="884"/>
      <c r="AB186" s="885"/>
      <c r="AC186" s="886"/>
      <c r="AD186" s="877" t="s">
        <v>1498</v>
      </c>
      <c r="AE186" s="878"/>
      <c r="AF186" s="877"/>
      <c r="AG186" s="877"/>
      <c r="AH186" s="879"/>
      <c r="AI186" s="880"/>
      <c r="AJ186" s="881"/>
      <c r="AK186" s="882"/>
      <c r="AL186" s="881"/>
      <c r="AM186" s="883"/>
      <c r="AN186" s="884"/>
      <c r="AO186" s="885"/>
    </row>
    <row r="187" spans="1:41" ht="15">
      <c r="A187" s="886"/>
      <c r="B187" s="946"/>
      <c r="C187" s="886"/>
      <c r="D187" s="877" t="s">
        <v>350</v>
      </c>
      <c r="E187" s="878"/>
      <c r="F187" s="877"/>
      <c r="G187" s="877"/>
      <c r="H187" s="879"/>
      <c r="I187" s="880"/>
      <c r="J187" s="881"/>
      <c r="K187" s="882"/>
      <c r="L187" s="881"/>
      <c r="M187" s="883"/>
      <c r="N187" s="884"/>
      <c r="O187" s="885"/>
      <c r="P187" s="865"/>
      <c r="Q187" s="877" t="s">
        <v>288</v>
      </c>
      <c r="R187" s="878"/>
      <c r="S187" s="877"/>
      <c r="T187" s="877"/>
      <c r="U187" s="879"/>
      <c r="V187" s="880"/>
      <c r="W187" s="881"/>
      <c r="X187" s="882"/>
      <c r="Y187" s="881"/>
      <c r="Z187" s="883"/>
      <c r="AA187" s="884"/>
      <c r="AB187" s="885"/>
      <c r="AC187" s="886"/>
      <c r="AD187" s="877" t="s">
        <v>1498</v>
      </c>
      <c r="AE187" s="878"/>
      <c r="AF187" s="877"/>
      <c r="AG187" s="877"/>
      <c r="AH187" s="879"/>
      <c r="AI187" s="880"/>
      <c r="AJ187" s="881"/>
      <c r="AK187" s="882"/>
      <c r="AL187" s="881"/>
      <c r="AM187" s="883"/>
      <c r="AN187" s="884"/>
      <c r="AO187" s="885"/>
    </row>
    <row r="188" spans="1:41" ht="15">
      <c r="A188" s="886"/>
      <c r="B188" s="946"/>
      <c r="C188" s="886"/>
      <c r="D188" s="877" t="s">
        <v>350</v>
      </c>
      <c r="E188" s="878"/>
      <c r="F188" s="877"/>
      <c r="G188" s="877"/>
      <c r="H188" s="879"/>
      <c r="I188" s="880"/>
      <c r="J188" s="881"/>
      <c r="K188" s="882"/>
      <c r="L188" s="881"/>
      <c r="M188" s="883"/>
      <c r="N188" s="884"/>
      <c r="O188" s="885"/>
      <c r="P188" s="865"/>
      <c r="Q188" s="877" t="s">
        <v>288</v>
      </c>
      <c r="R188" s="878"/>
      <c r="S188" s="877"/>
      <c r="T188" s="877"/>
      <c r="U188" s="879"/>
      <c r="V188" s="880"/>
      <c r="W188" s="881"/>
      <c r="X188" s="882"/>
      <c r="Y188" s="881"/>
      <c r="Z188" s="883"/>
      <c r="AA188" s="884"/>
      <c r="AB188" s="885"/>
      <c r="AC188" s="886"/>
      <c r="AD188" s="877" t="s">
        <v>1498</v>
      </c>
      <c r="AE188" s="878"/>
      <c r="AF188" s="877"/>
      <c r="AG188" s="877"/>
      <c r="AH188" s="879"/>
      <c r="AI188" s="880"/>
      <c r="AJ188" s="881"/>
      <c r="AK188" s="882"/>
      <c r="AL188" s="881"/>
      <c r="AM188" s="883"/>
      <c r="AN188" s="884"/>
      <c r="AO188" s="885"/>
    </row>
    <row r="189" spans="1:41" ht="15">
      <c r="A189" s="886"/>
      <c r="B189" s="946"/>
      <c r="C189" s="886"/>
      <c r="D189" s="877" t="s">
        <v>350</v>
      </c>
      <c r="E189" s="878"/>
      <c r="F189" s="877"/>
      <c r="G189" s="877"/>
      <c r="H189" s="879"/>
      <c r="I189" s="880"/>
      <c r="J189" s="881"/>
      <c r="K189" s="882"/>
      <c r="L189" s="881"/>
      <c r="M189" s="883"/>
      <c r="N189" s="884"/>
      <c r="O189" s="885"/>
      <c r="P189" s="865"/>
      <c r="Q189" s="877" t="s">
        <v>288</v>
      </c>
      <c r="R189" s="878"/>
      <c r="S189" s="877"/>
      <c r="T189" s="877"/>
      <c r="U189" s="879"/>
      <c r="V189" s="880"/>
      <c r="W189" s="881"/>
      <c r="X189" s="882"/>
      <c r="Y189" s="881"/>
      <c r="Z189" s="883"/>
      <c r="AA189" s="884"/>
      <c r="AB189" s="885"/>
      <c r="AC189" s="886"/>
      <c r="AD189" s="877" t="s">
        <v>1498</v>
      </c>
      <c r="AE189" s="878"/>
      <c r="AF189" s="877"/>
      <c r="AG189" s="877"/>
      <c r="AH189" s="879"/>
      <c r="AI189" s="880"/>
      <c r="AJ189" s="881"/>
      <c r="AK189" s="882"/>
      <c r="AL189" s="881"/>
      <c r="AM189" s="883"/>
      <c r="AN189" s="884"/>
      <c r="AO189" s="885"/>
    </row>
    <row r="190" spans="1:41" ht="15">
      <c r="A190" s="886"/>
      <c r="B190" s="946"/>
      <c r="C190" s="886"/>
      <c r="D190" s="877" t="s">
        <v>350</v>
      </c>
      <c r="E190" s="878"/>
      <c r="F190" s="877"/>
      <c r="G190" s="877"/>
      <c r="H190" s="879"/>
      <c r="I190" s="880"/>
      <c r="J190" s="881"/>
      <c r="K190" s="882"/>
      <c r="L190" s="881"/>
      <c r="M190" s="883"/>
      <c r="N190" s="884"/>
      <c r="O190" s="885"/>
      <c r="P190" s="865"/>
      <c r="Q190" s="877" t="s">
        <v>288</v>
      </c>
      <c r="R190" s="878"/>
      <c r="S190" s="877"/>
      <c r="T190" s="877"/>
      <c r="U190" s="879"/>
      <c r="V190" s="880"/>
      <c r="W190" s="881"/>
      <c r="X190" s="882"/>
      <c r="Y190" s="881"/>
      <c r="Z190" s="883"/>
      <c r="AA190" s="884"/>
      <c r="AB190" s="885"/>
      <c r="AC190" s="886"/>
      <c r="AD190" s="877" t="s">
        <v>1498</v>
      </c>
      <c r="AE190" s="878"/>
      <c r="AF190" s="877"/>
      <c r="AG190" s="877"/>
      <c r="AH190" s="879"/>
      <c r="AI190" s="880"/>
      <c r="AJ190" s="881"/>
      <c r="AK190" s="882"/>
      <c r="AL190" s="881"/>
      <c r="AM190" s="883"/>
      <c r="AN190" s="884"/>
      <c r="AO190" s="885"/>
    </row>
    <row r="191" spans="1:41" ht="15">
      <c r="A191" s="886"/>
      <c r="B191" s="946"/>
      <c r="C191" s="886"/>
      <c r="D191" s="877" t="s">
        <v>350</v>
      </c>
      <c r="E191" s="878"/>
      <c r="F191" s="877"/>
      <c r="G191" s="877"/>
      <c r="H191" s="879"/>
      <c r="I191" s="880"/>
      <c r="J191" s="881"/>
      <c r="K191" s="882"/>
      <c r="L191" s="881"/>
      <c r="M191" s="883"/>
      <c r="N191" s="884"/>
      <c r="O191" s="885"/>
      <c r="P191" s="865"/>
      <c r="Q191" s="877" t="s">
        <v>288</v>
      </c>
      <c r="R191" s="878"/>
      <c r="S191" s="877"/>
      <c r="T191" s="877"/>
      <c r="U191" s="879"/>
      <c r="V191" s="880"/>
      <c r="W191" s="881"/>
      <c r="X191" s="882"/>
      <c r="Y191" s="881"/>
      <c r="Z191" s="883"/>
      <c r="AA191" s="884"/>
      <c r="AB191" s="885"/>
      <c r="AC191" s="886"/>
      <c r="AD191" s="877" t="s">
        <v>1498</v>
      </c>
      <c r="AE191" s="878"/>
      <c r="AF191" s="877"/>
      <c r="AG191" s="877"/>
      <c r="AH191" s="879"/>
      <c r="AI191" s="880"/>
      <c r="AJ191" s="881"/>
      <c r="AK191" s="882"/>
      <c r="AL191" s="881"/>
      <c r="AM191" s="883"/>
      <c r="AN191" s="884"/>
      <c r="AO191" s="885"/>
    </row>
    <row r="192" spans="1:41" ht="15">
      <c r="A192" s="886"/>
      <c r="B192" s="946"/>
      <c r="C192" s="886"/>
      <c r="D192" s="877" t="s">
        <v>350</v>
      </c>
      <c r="E192" s="878"/>
      <c r="F192" s="877"/>
      <c r="G192" s="877"/>
      <c r="H192" s="879"/>
      <c r="I192" s="880"/>
      <c r="J192" s="881"/>
      <c r="K192" s="882"/>
      <c r="L192" s="881"/>
      <c r="M192" s="883"/>
      <c r="N192" s="884"/>
      <c r="O192" s="885"/>
      <c r="P192" s="865"/>
      <c r="Q192" s="877" t="s">
        <v>288</v>
      </c>
      <c r="R192" s="878"/>
      <c r="S192" s="877"/>
      <c r="T192" s="877"/>
      <c r="U192" s="879"/>
      <c r="V192" s="880"/>
      <c r="W192" s="881"/>
      <c r="X192" s="882"/>
      <c r="Y192" s="881"/>
      <c r="Z192" s="883"/>
      <c r="AA192" s="884"/>
      <c r="AB192" s="885"/>
      <c r="AC192" s="886"/>
      <c r="AD192" s="877" t="s">
        <v>1498</v>
      </c>
      <c r="AE192" s="878"/>
      <c r="AF192" s="877"/>
      <c r="AG192" s="877"/>
      <c r="AH192" s="879"/>
      <c r="AI192" s="880"/>
      <c r="AJ192" s="881"/>
      <c r="AK192" s="882"/>
      <c r="AL192" s="881"/>
      <c r="AM192" s="883"/>
      <c r="AN192" s="884"/>
      <c r="AO192" s="885"/>
    </row>
    <row r="193" spans="1:41" ht="15">
      <c r="A193" s="886"/>
      <c r="B193" s="946"/>
      <c r="C193" s="886"/>
      <c r="D193" s="877" t="s">
        <v>350</v>
      </c>
      <c r="E193" s="878"/>
      <c r="F193" s="877"/>
      <c r="G193" s="877"/>
      <c r="H193" s="879"/>
      <c r="I193" s="880"/>
      <c r="J193" s="881"/>
      <c r="K193" s="882"/>
      <c r="L193" s="881"/>
      <c r="M193" s="883"/>
      <c r="N193" s="884"/>
      <c r="O193" s="885"/>
      <c r="P193" s="865"/>
      <c r="Q193" s="877" t="s">
        <v>288</v>
      </c>
      <c r="R193" s="878"/>
      <c r="S193" s="877"/>
      <c r="T193" s="877"/>
      <c r="U193" s="879"/>
      <c r="V193" s="880"/>
      <c r="W193" s="881"/>
      <c r="X193" s="882"/>
      <c r="Y193" s="881"/>
      <c r="Z193" s="883"/>
      <c r="AA193" s="884"/>
      <c r="AB193" s="885"/>
      <c r="AC193" s="886"/>
      <c r="AD193" s="877" t="s">
        <v>1498</v>
      </c>
      <c r="AE193" s="878"/>
      <c r="AF193" s="877"/>
      <c r="AG193" s="877"/>
      <c r="AH193" s="879"/>
      <c r="AI193" s="880"/>
      <c r="AJ193" s="881"/>
      <c r="AK193" s="882"/>
      <c r="AL193" s="881"/>
      <c r="AM193" s="883"/>
      <c r="AN193" s="884"/>
      <c r="AO193" s="885"/>
    </row>
    <row r="194" spans="1:41" ht="15">
      <c r="A194" s="886"/>
      <c r="B194" s="946"/>
      <c r="C194" s="886"/>
      <c r="D194" s="877" t="s">
        <v>350</v>
      </c>
      <c r="E194" s="878"/>
      <c r="F194" s="877"/>
      <c r="G194" s="877"/>
      <c r="H194" s="879"/>
      <c r="I194" s="880"/>
      <c r="J194" s="881"/>
      <c r="K194" s="882"/>
      <c r="L194" s="881"/>
      <c r="M194" s="883"/>
      <c r="N194" s="884"/>
      <c r="O194" s="885"/>
      <c r="P194" s="865"/>
      <c r="Q194" s="877" t="s">
        <v>288</v>
      </c>
      <c r="R194" s="878"/>
      <c r="S194" s="877"/>
      <c r="T194" s="877"/>
      <c r="U194" s="879"/>
      <c r="V194" s="880"/>
      <c r="W194" s="881"/>
      <c r="X194" s="882"/>
      <c r="Y194" s="881"/>
      <c r="Z194" s="883"/>
      <c r="AA194" s="884"/>
      <c r="AB194" s="885"/>
      <c r="AC194" s="886"/>
      <c r="AD194" s="877" t="s">
        <v>1498</v>
      </c>
      <c r="AE194" s="878"/>
      <c r="AF194" s="877"/>
      <c r="AG194" s="877"/>
      <c r="AH194" s="879"/>
      <c r="AI194" s="880"/>
      <c r="AJ194" s="881"/>
      <c r="AK194" s="882"/>
      <c r="AL194" s="881"/>
      <c r="AM194" s="883"/>
      <c r="AN194" s="884"/>
      <c r="AO194" s="885"/>
    </row>
    <row r="195" spans="1:41" ht="15">
      <c r="A195" s="886"/>
      <c r="B195" s="946"/>
      <c r="C195" s="886"/>
      <c r="D195" s="877" t="s">
        <v>350</v>
      </c>
      <c r="E195" s="878"/>
      <c r="F195" s="877"/>
      <c r="G195" s="877"/>
      <c r="H195" s="879"/>
      <c r="I195" s="880"/>
      <c r="J195" s="881"/>
      <c r="K195" s="882"/>
      <c r="L195" s="881"/>
      <c r="M195" s="883"/>
      <c r="N195" s="884"/>
      <c r="O195" s="885"/>
      <c r="P195" s="865"/>
      <c r="Q195" s="877" t="s">
        <v>288</v>
      </c>
      <c r="R195" s="878"/>
      <c r="S195" s="877"/>
      <c r="T195" s="877"/>
      <c r="U195" s="879"/>
      <c r="V195" s="880"/>
      <c r="W195" s="881"/>
      <c r="X195" s="882"/>
      <c r="Y195" s="881"/>
      <c r="Z195" s="883"/>
      <c r="AA195" s="884"/>
      <c r="AB195" s="885"/>
      <c r="AC195" s="886"/>
      <c r="AD195" s="877" t="s">
        <v>1498</v>
      </c>
      <c r="AE195" s="878"/>
      <c r="AF195" s="877"/>
      <c r="AG195" s="877"/>
      <c r="AH195" s="879"/>
      <c r="AI195" s="880"/>
      <c r="AJ195" s="881"/>
      <c r="AK195" s="882"/>
      <c r="AL195" s="881"/>
      <c r="AM195" s="883"/>
      <c r="AN195" s="884"/>
      <c r="AO195" s="885"/>
    </row>
    <row r="196" spans="1:41" ht="15">
      <c r="A196" s="886"/>
      <c r="B196" s="946"/>
      <c r="C196" s="886"/>
      <c r="D196" s="877" t="s">
        <v>350</v>
      </c>
      <c r="E196" s="878"/>
      <c r="F196" s="877"/>
      <c r="G196" s="877"/>
      <c r="H196" s="879"/>
      <c r="I196" s="880"/>
      <c r="J196" s="881"/>
      <c r="K196" s="882"/>
      <c r="L196" s="881"/>
      <c r="M196" s="883"/>
      <c r="N196" s="884"/>
      <c r="O196" s="885"/>
      <c r="P196" s="865"/>
      <c r="Q196" s="877" t="s">
        <v>288</v>
      </c>
      <c r="R196" s="878"/>
      <c r="S196" s="877"/>
      <c r="T196" s="877"/>
      <c r="U196" s="879"/>
      <c r="V196" s="880"/>
      <c r="W196" s="881"/>
      <c r="X196" s="882"/>
      <c r="Y196" s="881"/>
      <c r="Z196" s="883"/>
      <c r="AA196" s="884"/>
      <c r="AB196" s="885"/>
      <c r="AC196" s="886"/>
      <c r="AD196" s="877" t="s">
        <v>1498</v>
      </c>
      <c r="AE196" s="878"/>
      <c r="AF196" s="877"/>
      <c r="AG196" s="877"/>
      <c r="AH196" s="879"/>
      <c r="AI196" s="880"/>
      <c r="AJ196" s="881"/>
      <c r="AK196" s="882"/>
      <c r="AL196" s="881"/>
      <c r="AM196" s="883"/>
      <c r="AN196" s="884"/>
      <c r="AO196" s="885"/>
    </row>
    <row r="197" spans="1:41" ht="15">
      <c r="A197" s="886"/>
      <c r="B197" s="946"/>
      <c r="C197" s="886"/>
      <c r="D197" s="877" t="s">
        <v>350</v>
      </c>
      <c r="E197" s="878"/>
      <c r="F197" s="877"/>
      <c r="G197" s="877"/>
      <c r="H197" s="879"/>
      <c r="I197" s="880"/>
      <c r="J197" s="881"/>
      <c r="K197" s="882"/>
      <c r="L197" s="881"/>
      <c r="M197" s="883"/>
      <c r="N197" s="884"/>
      <c r="O197" s="885"/>
      <c r="P197" s="865"/>
      <c r="Q197" s="877" t="s">
        <v>288</v>
      </c>
      <c r="R197" s="878"/>
      <c r="S197" s="877"/>
      <c r="T197" s="877"/>
      <c r="U197" s="879"/>
      <c r="V197" s="880"/>
      <c r="W197" s="881"/>
      <c r="X197" s="882"/>
      <c r="Y197" s="881"/>
      <c r="Z197" s="883"/>
      <c r="AA197" s="884"/>
      <c r="AB197" s="885"/>
      <c r="AC197" s="886"/>
      <c r="AD197" s="877" t="s">
        <v>1498</v>
      </c>
      <c r="AE197" s="878"/>
      <c r="AF197" s="877"/>
      <c r="AG197" s="877"/>
      <c r="AH197" s="879"/>
      <c r="AI197" s="880"/>
      <c r="AJ197" s="881"/>
      <c r="AK197" s="882"/>
      <c r="AL197" s="881"/>
      <c r="AM197" s="883"/>
      <c r="AN197" s="884"/>
      <c r="AO197" s="885"/>
    </row>
    <row r="198" spans="1:41" ht="15">
      <c r="A198" s="886"/>
      <c r="B198" s="946"/>
      <c r="C198" s="886"/>
      <c r="D198" s="877" t="s">
        <v>350</v>
      </c>
      <c r="E198" s="878"/>
      <c r="F198" s="877"/>
      <c r="G198" s="877"/>
      <c r="H198" s="879"/>
      <c r="I198" s="880"/>
      <c r="J198" s="881"/>
      <c r="K198" s="882"/>
      <c r="L198" s="881"/>
      <c r="M198" s="883"/>
      <c r="N198" s="884"/>
      <c r="O198" s="885"/>
      <c r="P198" s="865"/>
      <c r="Q198" s="877" t="s">
        <v>288</v>
      </c>
      <c r="R198" s="878"/>
      <c r="S198" s="877"/>
      <c r="T198" s="877"/>
      <c r="U198" s="879"/>
      <c r="V198" s="880"/>
      <c r="W198" s="881"/>
      <c r="X198" s="882"/>
      <c r="Y198" s="881"/>
      <c r="Z198" s="883"/>
      <c r="AA198" s="884"/>
      <c r="AB198" s="885"/>
      <c r="AC198" s="886"/>
      <c r="AD198" s="877" t="s">
        <v>1498</v>
      </c>
      <c r="AE198" s="878"/>
      <c r="AF198" s="877"/>
      <c r="AG198" s="877"/>
      <c r="AH198" s="879"/>
      <c r="AI198" s="880"/>
      <c r="AJ198" s="881"/>
      <c r="AK198" s="882"/>
      <c r="AL198" s="881"/>
      <c r="AM198" s="883"/>
      <c r="AN198" s="884"/>
      <c r="AO198" s="885"/>
    </row>
    <row r="199" spans="1:41" ht="22.5">
      <c r="A199" s="886"/>
      <c r="B199" s="946"/>
      <c r="C199" s="886"/>
      <c r="D199" s="887"/>
      <c r="E199" s="888"/>
      <c r="F199" s="877"/>
      <c r="G199" s="877"/>
      <c r="H199" s="888"/>
      <c r="I199" s="888" t="s">
        <v>289</v>
      </c>
      <c r="J199" s="888"/>
      <c r="K199" s="889">
        <f>SUM(K11:K198)</f>
        <v>0</v>
      </c>
      <c r="L199" s="889">
        <f>SUM(L11:L198)</f>
        <v>0</v>
      </c>
      <c r="M199" s="889"/>
      <c r="N199" s="890"/>
      <c r="O199" s="885">
        <f>SUM(O11:O198)</f>
        <v>0</v>
      </c>
      <c r="P199" s="865"/>
      <c r="Q199" s="887"/>
      <c r="R199" s="888"/>
      <c r="S199" s="877"/>
      <c r="T199" s="877"/>
      <c r="U199" s="888"/>
      <c r="V199" s="888" t="s">
        <v>289</v>
      </c>
      <c r="W199" s="888"/>
      <c r="X199" s="889">
        <f>SUM(X11:X198)</f>
        <v>0</v>
      </c>
      <c r="Y199" s="889">
        <f>SUM(Y11:Y198)</f>
        <v>0</v>
      </c>
      <c r="Z199" s="889"/>
      <c r="AA199" s="890"/>
      <c r="AB199" s="885">
        <f>SUM(AB11:AB198)</f>
        <v>0</v>
      </c>
      <c r="AC199" s="886"/>
      <c r="AD199" s="887"/>
      <c r="AE199" s="888"/>
      <c r="AF199" s="877"/>
      <c r="AG199" s="877"/>
      <c r="AH199" s="888"/>
      <c r="AI199" s="888" t="s">
        <v>289</v>
      </c>
      <c r="AJ199" s="888"/>
      <c r="AK199" s="889">
        <f>SUM(AK11:AK198)</f>
        <v>0</v>
      </c>
      <c r="AL199" s="889">
        <f>SUM(AL11:AL198)</f>
        <v>0</v>
      </c>
      <c r="AM199" s="889"/>
      <c r="AN199" s="890"/>
      <c r="AO199" s="885">
        <f>SUM(AO11:AO198)</f>
        <v>0</v>
      </c>
    </row>
    <row r="200" spans="1:41" ht="15">
      <c r="A200" s="886"/>
      <c r="B200" s="946"/>
      <c r="C200" s="886"/>
      <c r="D200" s="887"/>
      <c r="E200" s="891"/>
      <c r="F200" s="892"/>
      <c r="G200" s="892"/>
      <c r="H200" s="891"/>
      <c r="I200" s="893"/>
      <c r="J200" s="893"/>
      <c r="K200" s="894"/>
      <c r="L200" s="894"/>
      <c r="M200" s="894"/>
      <c r="N200" s="895"/>
      <c r="O200" s="896"/>
      <c r="P200" s="897"/>
      <c r="Q200" s="898"/>
      <c r="R200" s="898"/>
      <c r="S200" s="899"/>
      <c r="T200" s="899"/>
      <c r="U200" s="900"/>
      <c r="V200" s="901"/>
      <c r="W200" s="886"/>
      <c r="X200" s="886"/>
      <c r="Y200" s="886"/>
      <c r="Z200" s="886"/>
      <c r="AA200" s="886"/>
      <c r="AB200" s="902"/>
      <c r="AC200" s="886"/>
      <c r="AD200" s="886"/>
      <c r="AE200" s="886"/>
      <c r="AF200" s="886"/>
      <c r="AG200" s="886"/>
      <c r="AH200" s="886"/>
      <c r="AI200" s="886"/>
      <c r="AJ200" s="886"/>
      <c r="AK200" s="886"/>
      <c r="AL200" s="886"/>
      <c r="AM200" s="886"/>
      <c r="AN200" s="886"/>
      <c r="AO200" s="886"/>
    </row>
    <row r="201" spans="1:41" ht="15">
      <c r="A201" s="886"/>
      <c r="B201" s="946"/>
      <c r="C201" s="886"/>
      <c r="D201" s="887"/>
      <c r="E201" s="888"/>
      <c r="F201" s="892"/>
      <c r="G201" s="892"/>
      <c r="H201" s="888"/>
      <c r="I201" s="888" t="s">
        <v>290</v>
      </c>
      <c r="J201" s="888"/>
      <c r="K201" s="889"/>
      <c r="L201" s="889" t="e">
        <f>#REF!+K199-L199</f>
        <v>#REF!</v>
      </c>
      <c r="M201" s="889"/>
      <c r="N201" s="890"/>
      <c r="O201" s="896"/>
      <c r="P201" s="897"/>
      <c r="Q201" s="898"/>
      <c r="R201" s="898"/>
      <c r="S201" s="899"/>
      <c r="T201" s="899"/>
      <c r="U201" s="900"/>
      <c r="V201" s="901"/>
      <c r="W201" s="886"/>
      <c r="X201" s="886"/>
      <c r="Y201" s="886"/>
      <c r="Z201" s="886"/>
      <c r="AA201" s="886"/>
      <c r="AB201" s="902"/>
      <c r="AC201" s="886"/>
      <c r="AD201" s="886"/>
      <c r="AE201" s="886"/>
      <c r="AF201" s="886"/>
      <c r="AG201" s="886"/>
      <c r="AH201" s="886"/>
      <c r="AI201" s="886"/>
      <c r="AJ201" s="886"/>
      <c r="AK201" s="886"/>
      <c r="AL201" s="886"/>
      <c r="AM201" s="886"/>
      <c r="AN201" s="886"/>
      <c r="AO201" s="886"/>
    </row>
    <row r="202" spans="1:41" ht="15">
      <c r="A202" s="865"/>
      <c r="B202" s="947"/>
      <c r="C202" s="865"/>
      <c r="D202" s="903"/>
      <c r="E202" s="904"/>
      <c r="F202" s="905"/>
      <c r="G202" s="905"/>
      <c r="H202" s="904"/>
      <c r="I202" s="906"/>
      <c r="J202" s="906"/>
      <c r="K202" s="907"/>
      <c r="L202" s="907"/>
      <c r="M202" s="907"/>
      <c r="N202" s="908"/>
      <c r="O202" s="909"/>
      <c r="P202" s="910"/>
      <c r="Q202" s="911"/>
      <c r="R202" s="911"/>
      <c r="S202" s="912"/>
      <c r="T202" s="912"/>
      <c r="U202" s="913"/>
      <c r="V202" s="914"/>
      <c r="W202" s="865"/>
      <c r="X202" s="865"/>
      <c r="Y202" s="865"/>
      <c r="Z202" s="865"/>
      <c r="AA202" s="865"/>
      <c r="AB202" s="866"/>
      <c r="AC202" s="865"/>
      <c r="AD202" s="865"/>
      <c r="AE202" s="865"/>
      <c r="AF202" s="865"/>
      <c r="AG202" s="865"/>
      <c r="AH202" s="865"/>
      <c r="AI202" s="865"/>
      <c r="AJ202" s="865"/>
      <c r="AK202" s="865"/>
      <c r="AL202" s="865"/>
      <c r="AM202" s="865"/>
      <c r="AN202" s="865"/>
      <c r="AO202" s="865"/>
    </row>
    <row r="203" spans="1:41" ht="15">
      <c r="A203" s="865"/>
      <c r="B203" s="947"/>
      <c r="C203" s="865"/>
      <c r="D203" s="858"/>
      <c r="E203" s="904"/>
      <c r="F203" s="905"/>
      <c r="G203" s="905"/>
      <c r="H203" s="904"/>
      <c r="I203" s="906"/>
      <c r="J203" s="906"/>
      <c r="K203" s="907"/>
      <c r="L203" s="907"/>
      <c r="M203" s="907"/>
      <c r="N203" s="908"/>
      <c r="O203" s="909"/>
      <c r="P203" s="910"/>
      <c r="Q203" s="911"/>
      <c r="R203" s="911"/>
      <c r="S203" s="912"/>
      <c r="T203" s="912"/>
      <c r="U203" s="913"/>
      <c r="V203" s="914"/>
      <c r="W203" s="865"/>
      <c r="X203" s="865"/>
      <c r="Y203" s="865"/>
      <c r="Z203" s="865"/>
      <c r="AA203" s="865"/>
      <c r="AB203" s="866"/>
      <c r="AC203" s="865"/>
      <c r="AD203" s="865"/>
      <c r="AE203" s="865"/>
      <c r="AF203" s="865"/>
      <c r="AG203" s="865"/>
      <c r="AH203" s="865"/>
      <c r="AI203" s="865"/>
      <c r="AJ203" s="865"/>
      <c r="AK203" s="865"/>
      <c r="AL203" s="865"/>
      <c r="AM203" s="865"/>
      <c r="AN203" s="865"/>
      <c r="AO203" s="865"/>
    </row>
    <row r="204" spans="1:41" ht="15">
      <c r="A204" s="865"/>
      <c r="B204" s="947"/>
      <c r="C204" s="865"/>
      <c r="D204" s="858"/>
      <c r="E204" s="904"/>
      <c r="F204" s="905"/>
      <c r="G204" s="905"/>
      <c r="H204" s="904"/>
      <c r="I204" s="906"/>
      <c r="J204" s="906"/>
      <c r="K204" s="907"/>
      <c r="L204" s="907"/>
      <c r="M204" s="907"/>
      <c r="N204" s="908"/>
      <c r="O204" s="909"/>
      <c r="P204" s="910"/>
      <c r="Q204" s="911"/>
      <c r="R204" s="911"/>
      <c r="S204" s="912"/>
      <c r="T204" s="912"/>
      <c r="U204" s="913"/>
      <c r="V204" s="914"/>
      <c r="W204" s="865"/>
      <c r="X204" s="865"/>
      <c r="Y204" s="865"/>
      <c r="Z204" s="865"/>
      <c r="AA204" s="865"/>
      <c r="AB204" s="866"/>
      <c r="AC204" s="865"/>
      <c r="AD204" s="865"/>
      <c r="AE204" s="865"/>
      <c r="AF204" s="865"/>
      <c r="AG204" s="865"/>
      <c r="AH204" s="865"/>
      <c r="AI204" s="865"/>
      <c r="AJ204" s="865"/>
      <c r="AK204" s="865"/>
      <c r="AL204" s="865"/>
      <c r="AM204" s="865"/>
      <c r="AN204" s="865"/>
      <c r="AO204" s="865"/>
    </row>
    <row r="205" spans="1:41" ht="15">
      <c r="A205" s="865"/>
      <c r="B205" s="947"/>
      <c r="C205" s="865"/>
      <c r="D205" s="865"/>
      <c r="E205" s="865"/>
      <c r="F205" s="865"/>
      <c r="G205" s="865"/>
      <c r="H205" s="865"/>
      <c r="I205" s="865"/>
      <c r="J205" s="865"/>
      <c r="K205" s="865"/>
      <c r="L205" s="865"/>
      <c r="M205" s="865"/>
      <c r="N205" s="915"/>
      <c r="O205" s="866"/>
      <c r="P205" s="865"/>
      <c r="Q205" s="865"/>
      <c r="R205" s="865"/>
      <c r="S205" s="912"/>
      <c r="T205" s="912"/>
      <c r="U205" s="916"/>
      <c r="V205" s="865"/>
      <c r="W205" s="865"/>
      <c r="X205" s="865"/>
      <c r="Y205" s="865"/>
      <c r="Z205" s="865"/>
      <c r="AA205" s="865"/>
      <c r="AB205" s="866"/>
      <c r="AC205" s="865"/>
      <c r="AD205" s="865"/>
      <c r="AE205" s="865"/>
      <c r="AF205" s="865"/>
      <c r="AG205" s="865"/>
      <c r="AH205" s="865"/>
      <c r="AI205" s="865"/>
      <c r="AJ205" s="865"/>
      <c r="AK205" s="865"/>
      <c r="AL205" s="865"/>
      <c r="AM205" s="865"/>
      <c r="AN205" s="865"/>
      <c r="AO205" s="865"/>
    </row>
    <row r="206" spans="1:41" ht="15">
      <c r="A206" s="865"/>
      <c r="B206" s="947"/>
      <c r="C206" s="865"/>
      <c r="D206" s="865"/>
      <c r="E206" s="865"/>
      <c r="F206" s="865"/>
      <c r="G206" s="865"/>
      <c r="H206" s="865"/>
      <c r="I206" s="865"/>
      <c r="J206" s="865"/>
      <c r="K206" s="865"/>
      <c r="L206" s="865"/>
      <c r="M206" s="865"/>
      <c r="N206" s="915"/>
      <c r="O206" s="866"/>
      <c r="P206" s="865"/>
      <c r="Q206" s="865"/>
      <c r="R206" s="865"/>
      <c r="S206" s="912"/>
      <c r="T206" s="912"/>
      <c r="U206" s="916"/>
      <c r="V206" s="865"/>
      <c r="W206" s="865"/>
      <c r="X206" s="865"/>
      <c r="Y206" s="865"/>
      <c r="Z206" s="865"/>
      <c r="AA206" s="865"/>
      <c r="AB206" s="866"/>
      <c r="AC206" s="865"/>
      <c r="AD206" s="865"/>
      <c r="AE206" s="865"/>
      <c r="AF206" s="865"/>
      <c r="AG206" s="865"/>
      <c r="AH206" s="865"/>
      <c r="AI206" s="865"/>
      <c r="AJ206" s="865"/>
      <c r="AK206" s="865"/>
      <c r="AL206" s="865"/>
      <c r="AM206" s="865"/>
      <c r="AN206" s="865"/>
      <c r="AO206" s="865"/>
    </row>
    <row r="207" spans="1:41" ht="15">
      <c r="A207" s="865"/>
      <c r="B207" s="947"/>
      <c r="C207" s="865"/>
      <c r="D207" s="865"/>
      <c r="E207" s="865"/>
      <c r="F207" s="865"/>
      <c r="G207" s="865"/>
      <c r="H207" s="865"/>
      <c r="I207" s="865"/>
      <c r="J207" s="865"/>
      <c r="K207" s="865"/>
      <c r="L207" s="865"/>
      <c r="M207" s="865"/>
      <c r="N207" s="915"/>
      <c r="O207" s="866"/>
      <c r="P207" s="865"/>
      <c r="Q207" s="865"/>
      <c r="R207" s="865"/>
      <c r="S207" s="912"/>
      <c r="T207" s="912"/>
      <c r="U207" s="916"/>
      <c r="V207" s="865"/>
      <c r="W207" s="865"/>
      <c r="X207" s="865"/>
      <c r="Y207" s="865"/>
      <c r="Z207" s="865"/>
      <c r="AA207" s="865"/>
      <c r="AB207" s="866"/>
      <c r="AC207" s="865"/>
      <c r="AD207" s="865"/>
      <c r="AE207" s="865"/>
      <c r="AF207" s="865"/>
      <c r="AG207" s="865"/>
      <c r="AH207" s="865"/>
      <c r="AI207" s="865"/>
      <c r="AJ207" s="865"/>
      <c r="AK207" s="865"/>
      <c r="AL207" s="865"/>
      <c r="AM207" s="865"/>
      <c r="AN207" s="865"/>
      <c r="AO207" s="865"/>
    </row>
    <row r="208" spans="1:41" ht="15">
      <c r="A208" s="865"/>
      <c r="B208" s="947"/>
      <c r="C208" s="865"/>
      <c r="D208" s="865"/>
      <c r="E208" s="865"/>
      <c r="F208" s="865"/>
      <c r="G208" s="865"/>
      <c r="H208" s="865"/>
      <c r="I208" s="865"/>
      <c r="J208" s="865"/>
      <c r="K208" s="865"/>
      <c r="L208" s="865"/>
      <c r="M208" s="865"/>
      <c r="N208" s="915"/>
      <c r="O208" s="866"/>
      <c r="P208" s="865"/>
      <c r="Q208" s="865"/>
      <c r="R208" s="865"/>
      <c r="S208" s="912"/>
      <c r="T208" s="912"/>
      <c r="U208" s="916"/>
      <c r="V208" s="865"/>
      <c r="W208" s="865"/>
      <c r="X208" s="865"/>
      <c r="Y208" s="865"/>
      <c r="Z208" s="865"/>
      <c r="AA208" s="865"/>
      <c r="AB208" s="866"/>
      <c r="AC208" s="865"/>
      <c r="AD208" s="865"/>
      <c r="AE208" s="865"/>
      <c r="AF208" s="865"/>
      <c r="AG208" s="865"/>
      <c r="AH208" s="865"/>
      <c r="AI208" s="865"/>
      <c r="AJ208" s="865"/>
      <c r="AK208" s="865"/>
      <c r="AL208" s="865"/>
      <c r="AM208" s="865"/>
      <c r="AN208" s="865"/>
      <c r="AO208" s="865"/>
    </row>
    <row r="209" spans="1:41" ht="15">
      <c r="A209" s="865"/>
      <c r="B209" s="947"/>
      <c r="C209" s="865"/>
      <c r="D209" s="865"/>
      <c r="E209" s="865"/>
      <c r="F209" s="865"/>
      <c r="G209" s="865"/>
      <c r="H209" s="865"/>
      <c r="I209" s="865"/>
      <c r="J209" s="865"/>
      <c r="K209" s="865"/>
      <c r="L209" s="865"/>
      <c r="M209" s="865"/>
      <c r="N209" s="915"/>
      <c r="O209" s="866"/>
      <c r="P209" s="865"/>
      <c r="Q209" s="865"/>
      <c r="R209" s="865"/>
      <c r="S209" s="912"/>
      <c r="T209" s="912"/>
      <c r="U209" s="916"/>
      <c r="V209" s="865"/>
      <c r="W209" s="865"/>
      <c r="X209" s="865"/>
      <c r="Y209" s="865"/>
      <c r="Z209" s="865"/>
      <c r="AA209" s="865"/>
      <c r="AB209" s="866"/>
      <c r="AC209" s="865"/>
      <c r="AD209" s="865"/>
      <c r="AE209" s="865"/>
      <c r="AF209" s="865"/>
      <c r="AG209" s="865"/>
      <c r="AH209" s="865"/>
      <c r="AI209" s="865"/>
      <c r="AJ209" s="865"/>
      <c r="AK209" s="865"/>
      <c r="AL209" s="865"/>
      <c r="AM209" s="865"/>
      <c r="AN209" s="865"/>
      <c r="AO209" s="865"/>
    </row>
    <row r="210" spans="1:41" ht="15">
      <c r="A210" s="865"/>
      <c r="B210" s="947"/>
      <c r="C210" s="865"/>
      <c r="D210" s="865"/>
      <c r="E210" s="865"/>
      <c r="F210" s="865"/>
      <c r="G210" s="865"/>
      <c r="H210" s="865"/>
      <c r="I210" s="865"/>
      <c r="J210" s="865"/>
      <c r="K210" s="865"/>
      <c r="L210" s="865"/>
      <c r="M210" s="865"/>
      <c r="N210" s="915"/>
      <c r="O210" s="866"/>
      <c r="P210" s="865"/>
      <c r="Q210" s="865"/>
      <c r="R210" s="865"/>
      <c r="S210" s="912"/>
      <c r="T210" s="912"/>
      <c r="U210" s="916"/>
      <c r="V210" s="865"/>
      <c r="W210" s="865"/>
      <c r="X210" s="865"/>
      <c r="Y210" s="865"/>
      <c r="Z210" s="865"/>
      <c r="AA210" s="865"/>
      <c r="AB210" s="866"/>
      <c r="AC210" s="865"/>
      <c r="AD210" s="865"/>
      <c r="AE210" s="865"/>
      <c r="AF210" s="865"/>
      <c r="AG210" s="865"/>
      <c r="AH210" s="865"/>
      <c r="AI210" s="865"/>
      <c r="AJ210" s="865"/>
      <c r="AK210" s="865"/>
      <c r="AL210" s="865"/>
      <c r="AM210" s="865"/>
      <c r="AN210" s="865"/>
      <c r="AO210" s="865"/>
    </row>
    <row r="211" spans="1:41" ht="15">
      <c r="A211" s="865"/>
      <c r="B211" s="947"/>
      <c r="C211" s="865"/>
      <c r="D211" s="865"/>
      <c r="E211" s="865"/>
      <c r="F211" s="865"/>
      <c r="G211" s="865"/>
      <c r="H211" s="865"/>
      <c r="I211" s="865"/>
      <c r="J211" s="865"/>
      <c r="K211" s="865"/>
      <c r="L211" s="865"/>
      <c r="M211" s="865"/>
      <c r="N211" s="915"/>
      <c r="O211" s="866"/>
      <c r="P211" s="865"/>
      <c r="Q211" s="865"/>
      <c r="R211" s="865"/>
      <c r="S211" s="912"/>
      <c r="T211" s="912"/>
      <c r="U211" s="916"/>
      <c r="V211" s="865"/>
      <c r="W211" s="865"/>
      <c r="X211" s="865"/>
      <c r="Y211" s="865"/>
      <c r="Z211" s="865"/>
      <c r="AA211" s="865"/>
      <c r="AB211" s="866"/>
      <c r="AC211" s="865"/>
      <c r="AD211" s="865"/>
      <c r="AE211" s="865"/>
      <c r="AF211" s="865"/>
      <c r="AG211" s="865"/>
      <c r="AH211" s="865"/>
      <c r="AI211" s="865"/>
      <c r="AJ211" s="865"/>
      <c r="AK211" s="865"/>
      <c r="AL211" s="865"/>
      <c r="AM211" s="865"/>
      <c r="AN211" s="865"/>
      <c r="AO211" s="865"/>
    </row>
    <row r="212" spans="1:41" ht="15">
      <c r="A212" s="865"/>
      <c r="B212" s="947"/>
      <c r="C212" s="865"/>
      <c r="D212" s="865"/>
      <c r="E212" s="865"/>
      <c r="F212" s="865"/>
      <c r="G212" s="865"/>
      <c r="H212" s="865"/>
      <c r="I212" s="865"/>
      <c r="J212" s="865"/>
      <c r="K212" s="865"/>
      <c r="L212" s="865"/>
      <c r="M212" s="865"/>
      <c r="N212" s="915"/>
      <c r="O212" s="866"/>
      <c r="P212" s="865"/>
      <c r="Q212" s="865"/>
      <c r="R212" s="865"/>
      <c r="S212" s="912"/>
      <c r="T212" s="912"/>
      <c r="U212" s="916"/>
      <c r="V212" s="865"/>
      <c r="W212" s="865"/>
      <c r="X212" s="865"/>
      <c r="Y212" s="865"/>
      <c r="Z212" s="865"/>
      <c r="AA212" s="865"/>
      <c r="AB212" s="866"/>
      <c r="AC212" s="865"/>
      <c r="AD212" s="865"/>
      <c r="AE212" s="865"/>
      <c r="AF212" s="865"/>
      <c r="AG212" s="865"/>
      <c r="AH212" s="865"/>
      <c r="AI212" s="865"/>
      <c r="AJ212" s="865"/>
      <c r="AK212" s="865"/>
      <c r="AL212" s="865"/>
      <c r="AM212" s="865"/>
      <c r="AN212" s="865"/>
      <c r="AO212" s="865"/>
    </row>
    <row r="213" spans="1:41" ht="15">
      <c r="A213" s="865"/>
      <c r="B213" s="947"/>
      <c r="C213" s="865"/>
      <c r="D213" s="865"/>
      <c r="E213" s="865"/>
      <c r="F213" s="865"/>
      <c r="G213" s="865"/>
      <c r="H213" s="865"/>
      <c r="I213" s="865"/>
      <c r="J213" s="865"/>
      <c r="K213" s="865"/>
      <c r="L213" s="865"/>
      <c r="M213" s="865"/>
      <c r="N213" s="915"/>
      <c r="O213" s="866"/>
      <c r="P213" s="865"/>
      <c r="Q213" s="865"/>
      <c r="R213" s="865"/>
      <c r="S213" s="912"/>
      <c r="T213" s="912"/>
      <c r="U213" s="916"/>
      <c r="V213" s="865"/>
      <c r="W213" s="865"/>
      <c r="X213" s="865"/>
      <c r="Y213" s="865"/>
      <c r="Z213" s="865"/>
      <c r="AA213" s="865"/>
      <c r="AB213" s="866"/>
      <c r="AC213" s="865"/>
      <c r="AD213" s="865"/>
      <c r="AE213" s="865"/>
      <c r="AF213" s="865"/>
      <c r="AG213" s="865"/>
      <c r="AH213" s="865"/>
      <c r="AI213" s="865"/>
      <c r="AJ213" s="865"/>
      <c r="AK213" s="865"/>
      <c r="AL213" s="865"/>
      <c r="AM213" s="865"/>
      <c r="AN213" s="865"/>
      <c r="AO213" s="865"/>
    </row>
    <row r="214" spans="1:41" ht="15">
      <c r="A214" s="865"/>
      <c r="B214" s="947"/>
      <c r="C214" s="865"/>
      <c r="D214" s="865"/>
      <c r="E214" s="865"/>
      <c r="F214" s="865"/>
      <c r="G214" s="865"/>
      <c r="H214" s="865"/>
      <c r="I214" s="865"/>
      <c r="J214" s="865"/>
      <c r="K214" s="865"/>
      <c r="L214" s="865"/>
      <c r="M214" s="865"/>
      <c r="N214" s="915"/>
      <c r="O214" s="866"/>
      <c r="P214" s="865"/>
      <c r="Q214" s="865"/>
      <c r="R214" s="865"/>
      <c r="S214" s="912"/>
      <c r="T214" s="912"/>
      <c r="U214" s="916"/>
      <c r="V214" s="865"/>
      <c r="W214" s="865"/>
      <c r="X214" s="865"/>
      <c r="Y214" s="865"/>
      <c r="Z214" s="865"/>
      <c r="AA214" s="865"/>
      <c r="AB214" s="866"/>
      <c r="AC214" s="865"/>
      <c r="AD214" s="865"/>
      <c r="AE214" s="865"/>
      <c r="AF214" s="865"/>
      <c r="AG214" s="865"/>
      <c r="AH214" s="865"/>
      <c r="AI214" s="865"/>
      <c r="AJ214" s="865"/>
      <c r="AK214" s="865"/>
      <c r="AL214" s="865"/>
      <c r="AM214" s="865"/>
      <c r="AN214" s="865"/>
      <c r="AO214" s="865"/>
    </row>
    <row r="215" spans="1:41" ht="15">
      <c r="A215" s="865"/>
      <c r="B215" s="947"/>
      <c r="C215" s="865"/>
      <c r="D215" s="865"/>
      <c r="E215" s="865"/>
      <c r="F215" s="865"/>
      <c r="G215" s="865"/>
      <c r="H215" s="865"/>
      <c r="I215" s="865"/>
      <c r="J215" s="865"/>
      <c r="K215" s="865"/>
      <c r="L215" s="865"/>
      <c r="M215" s="865"/>
      <c r="N215" s="915"/>
      <c r="O215" s="866"/>
      <c r="P215" s="865"/>
      <c r="Q215" s="865"/>
      <c r="R215" s="865"/>
      <c r="S215" s="912"/>
      <c r="T215" s="912"/>
      <c r="U215" s="916"/>
      <c r="V215" s="865"/>
      <c r="W215" s="865"/>
      <c r="X215" s="865"/>
      <c r="Y215" s="865"/>
      <c r="Z215" s="865"/>
      <c r="AA215" s="865"/>
      <c r="AB215" s="866"/>
      <c r="AC215" s="865"/>
      <c r="AD215" s="865"/>
      <c r="AE215" s="865"/>
      <c r="AF215" s="865"/>
      <c r="AG215" s="865"/>
      <c r="AH215" s="865"/>
      <c r="AI215" s="865"/>
      <c r="AJ215" s="865"/>
      <c r="AK215" s="865"/>
      <c r="AL215" s="865"/>
      <c r="AM215" s="865"/>
      <c r="AN215" s="865"/>
      <c r="AO215" s="865"/>
    </row>
    <row r="216" spans="1:41" ht="15">
      <c r="A216" s="865"/>
      <c r="B216" s="947"/>
      <c r="C216" s="865"/>
      <c r="D216" s="865"/>
      <c r="E216" s="865"/>
      <c r="F216" s="865"/>
      <c r="G216" s="865"/>
      <c r="H216" s="865"/>
      <c r="I216" s="865"/>
      <c r="J216" s="865"/>
      <c r="K216" s="865"/>
      <c r="L216" s="865"/>
      <c r="M216" s="865"/>
      <c r="N216" s="915"/>
      <c r="O216" s="866"/>
      <c r="P216" s="865"/>
      <c r="Q216" s="865"/>
      <c r="R216" s="865"/>
      <c r="S216" s="912"/>
      <c r="T216" s="912"/>
      <c r="U216" s="916"/>
      <c r="V216" s="865"/>
      <c r="W216" s="865"/>
      <c r="X216" s="865"/>
      <c r="Y216" s="865"/>
      <c r="Z216" s="865"/>
      <c r="AA216" s="865"/>
      <c r="AB216" s="866"/>
      <c r="AC216" s="865"/>
      <c r="AD216" s="865"/>
      <c r="AE216" s="865"/>
      <c r="AF216" s="865"/>
      <c r="AG216" s="865"/>
      <c r="AH216" s="865"/>
      <c r="AI216" s="865"/>
      <c r="AJ216" s="865"/>
      <c r="AK216" s="865"/>
      <c r="AL216" s="865"/>
      <c r="AM216" s="865"/>
      <c r="AN216" s="865"/>
      <c r="AO216" s="865"/>
    </row>
    <row r="217" spans="1:41" ht="15">
      <c r="A217" s="865"/>
      <c r="B217" s="947"/>
      <c r="C217" s="865"/>
      <c r="D217" s="865"/>
      <c r="E217" s="865"/>
      <c r="F217" s="865"/>
      <c r="G217" s="865"/>
      <c r="H217" s="865"/>
      <c r="I217" s="865"/>
      <c r="J217" s="865"/>
      <c r="K217" s="865"/>
      <c r="L217" s="865"/>
      <c r="M217" s="865"/>
      <c r="N217" s="915"/>
      <c r="O217" s="866"/>
      <c r="P217" s="865"/>
      <c r="Q217" s="865"/>
      <c r="R217" s="865"/>
      <c r="S217" s="912"/>
      <c r="T217" s="912"/>
      <c r="U217" s="916"/>
      <c r="V217" s="865"/>
      <c r="W217" s="865"/>
      <c r="X217" s="865"/>
      <c r="Y217" s="865"/>
      <c r="Z217" s="865"/>
      <c r="AA217" s="865"/>
      <c r="AB217" s="866"/>
      <c r="AC217" s="865"/>
      <c r="AD217" s="865"/>
      <c r="AE217" s="865"/>
      <c r="AF217" s="865"/>
      <c r="AG217" s="865"/>
      <c r="AH217" s="865"/>
      <c r="AI217" s="865"/>
      <c r="AJ217" s="865"/>
      <c r="AK217" s="865"/>
      <c r="AL217" s="865"/>
      <c r="AM217" s="865"/>
      <c r="AN217" s="865"/>
      <c r="AO217" s="865"/>
    </row>
    <row r="218" spans="1:41" ht="15">
      <c r="A218" s="865"/>
      <c r="B218" s="947"/>
      <c r="C218" s="865"/>
      <c r="D218" s="865"/>
      <c r="E218" s="865"/>
      <c r="F218" s="865"/>
      <c r="G218" s="865"/>
      <c r="H218" s="865"/>
      <c r="I218" s="865"/>
      <c r="J218" s="865"/>
      <c r="K218" s="865"/>
      <c r="L218" s="865"/>
      <c r="M218" s="865"/>
      <c r="N218" s="915"/>
      <c r="O218" s="866"/>
      <c r="P218" s="865"/>
      <c r="Q218" s="865"/>
      <c r="R218" s="865"/>
      <c r="S218" s="912"/>
      <c r="T218" s="912"/>
      <c r="U218" s="916"/>
      <c r="V218" s="865"/>
      <c r="W218" s="865"/>
      <c r="X218" s="865"/>
      <c r="Y218" s="865"/>
      <c r="Z218" s="865"/>
      <c r="AA218" s="865"/>
      <c r="AB218" s="866"/>
      <c r="AC218" s="865"/>
      <c r="AD218" s="865"/>
      <c r="AE218" s="865"/>
      <c r="AF218" s="865"/>
      <c r="AG218" s="865"/>
      <c r="AH218" s="865"/>
      <c r="AI218" s="865"/>
      <c r="AJ218" s="865"/>
      <c r="AK218" s="865"/>
      <c r="AL218" s="865"/>
      <c r="AM218" s="865"/>
      <c r="AN218" s="865"/>
      <c r="AO218" s="865"/>
    </row>
    <row r="219" spans="1:41" ht="15">
      <c r="A219" s="865"/>
      <c r="B219" s="947"/>
      <c r="C219" s="865"/>
      <c r="D219" s="865"/>
      <c r="E219" s="865"/>
      <c r="F219" s="865"/>
      <c r="G219" s="865"/>
      <c r="H219" s="865"/>
      <c r="I219" s="865"/>
      <c r="J219" s="865"/>
      <c r="K219" s="865"/>
      <c r="L219" s="865"/>
      <c r="M219" s="865"/>
      <c r="N219" s="915"/>
      <c r="O219" s="866"/>
      <c r="P219" s="865"/>
      <c r="Q219" s="865"/>
      <c r="R219" s="865"/>
      <c r="S219" s="912"/>
      <c r="T219" s="912"/>
      <c r="U219" s="916"/>
      <c r="V219" s="865"/>
      <c r="W219" s="865"/>
      <c r="X219" s="865"/>
      <c r="Y219" s="865"/>
      <c r="Z219" s="865"/>
      <c r="AA219" s="865"/>
      <c r="AB219" s="866"/>
      <c r="AC219" s="865"/>
      <c r="AD219" s="865"/>
      <c r="AE219" s="865"/>
      <c r="AF219" s="865"/>
      <c r="AG219" s="865"/>
      <c r="AH219" s="865"/>
      <c r="AI219" s="865"/>
      <c r="AJ219" s="865"/>
      <c r="AK219" s="865"/>
      <c r="AL219" s="865"/>
      <c r="AM219" s="865"/>
      <c r="AN219" s="865"/>
      <c r="AO219" s="865"/>
    </row>
    <row r="220" spans="1:41" ht="15">
      <c r="A220" s="865"/>
      <c r="B220" s="947"/>
      <c r="C220" s="865"/>
      <c r="D220" s="865"/>
      <c r="E220" s="865"/>
      <c r="F220" s="865"/>
      <c r="G220" s="865"/>
      <c r="H220" s="865"/>
      <c r="I220" s="865"/>
      <c r="J220" s="865"/>
      <c r="K220" s="865"/>
      <c r="L220" s="865"/>
      <c r="M220" s="865"/>
      <c r="N220" s="915"/>
      <c r="O220" s="866"/>
      <c r="P220" s="865"/>
      <c r="Q220" s="865"/>
      <c r="R220" s="865"/>
      <c r="S220" s="912"/>
      <c r="T220" s="912"/>
      <c r="U220" s="916"/>
      <c r="V220" s="865"/>
      <c r="W220" s="865"/>
      <c r="X220" s="865"/>
      <c r="Y220" s="865"/>
      <c r="Z220" s="865"/>
      <c r="AA220" s="865"/>
      <c r="AB220" s="866"/>
      <c r="AC220" s="865"/>
      <c r="AD220" s="865"/>
      <c r="AE220" s="865"/>
      <c r="AF220" s="865"/>
      <c r="AG220" s="865"/>
      <c r="AH220" s="865"/>
      <c r="AI220" s="865"/>
      <c r="AJ220" s="865"/>
      <c r="AK220" s="865"/>
      <c r="AL220" s="865"/>
      <c r="AM220" s="865"/>
      <c r="AN220" s="865"/>
      <c r="AO220" s="865"/>
    </row>
    <row r="221" spans="1:41" ht="15">
      <c r="A221" s="865"/>
      <c r="B221" s="947"/>
      <c r="C221" s="865"/>
      <c r="D221" s="865"/>
      <c r="E221" s="865"/>
      <c r="F221" s="865"/>
      <c r="G221" s="865"/>
      <c r="H221" s="865"/>
      <c r="I221" s="865"/>
      <c r="J221" s="865"/>
      <c r="K221" s="865"/>
      <c r="L221" s="865"/>
      <c r="M221" s="865"/>
      <c r="N221" s="915"/>
      <c r="O221" s="866"/>
      <c r="P221" s="865"/>
      <c r="Q221" s="865"/>
      <c r="R221" s="865"/>
      <c r="S221" s="912"/>
      <c r="T221" s="912"/>
      <c r="U221" s="916"/>
      <c r="V221" s="865"/>
      <c r="W221" s="865"/>
      <c r="X221" s="865"/>
      <c r="Y221" s="865"/>
      <c r="Z221" s="865"/>
      <c r="AA221" s="865"/>
      <c r="AB221" s="866"/>
      <c r="AC221" s="865"/>
      <c r="AD221" s="865"/>
      <c r="AE221" s="865"/>
      <c r="AF221" s="865"/>
      <c r="AG221" s="865"/>
      <c r="AH221" s="865"/>
      <c r="AI221" s="865"/>
      <c r="AJ221" s="865"/>
      <c r="AK221" s="865"/>
      <c r="AL221" s="865"/>
      <c r="AM221" s="865"/>
      <c r="AN221" s="865"/>
      <c r="AO221" s="865"/>
    </row>
    <row r="222" spans="1:41" ht="15">
      <c r="A222" s="865"/>
      <c r="B222" s="947"/>
      <c r="C222" s="865"/>
      <c r="D222" s="865"/>
      <c r="E222" s="865"/>
      <c r="F222" s="865"/>
      <c r="G222" s="865"/>
      <c r="H222" s="865"/>
      <c r="I222" s="865"/>
      <c r="J222" s="865"/>
      <c r="K222" s="865"/>
      <c r="L222" s="865"/>
      <c r="M222" s="865"/>
      <c r="N222" s="915"/>
      <c r="O222" s="866"/>
      <c r="P222" s="865"/>
      <c r="Q222" s="865"/>
      <c r="R222" s="865"/>
      <c r="S222" s="912"/>
      <c r="T222" s="912"/>
      <c r="U222" s="916"/>
      <c r="V222" s="865"/>
      <c r="W222" s="865"/>
      <c r="X222" s="865"/>
      <c r="Y222" s="865"/>
      <c r="Z222" s="865"/>
      <c r="AA222" s="865"/>
      <c r="AB222" s="866"/>
      <c r="AC222" s="865"/>
      <c r="AD222" s="865"/>
      <c r="AE222" s="865"/>
      <c r="AF222" s="865"/>
      <c r="AG222" s="865"/>
      <c r="AH222" s="865"/>
      <c r="AI222" s="865"/>
      <c r="AJ222" s="865"/>
      <c r="AK222" s="865"/>
      <c r="AL222" s="865"/>
      <c r="AM222" s="865"/>
      <c r="AN222" s="865"/>
      <c r="AO222" s="865"/>
    </row>
    <row r="223" spans="1:41" ht="15">
      <c r="A223" s="865"/>
      <c r="B223" s="947"/>
      <c r="C223" s="865"/>
      <c r="D223" s="865"/>
      <c r="E223" s="865"/>
      <c r="F223" s="865"/>
      <c r="G223" s="865"/>
      <c r="H223" s="865"/>
      <c r="I223" s="865"/>
      <c r="J223" s="865"/>
      <c r="K223" s="865"/>
      <c r="L223" s="865"/>
      <c r="M223" s="865"/>
      <c r="N223" s="915"/>
      <c r="O223" s="866"/>
      <c r="P223" s="865"/>
      <c r="Q223" s="865"/>
      <c r="R223" s="865"/>
      <c r="S223" s="912"/>
      <c r="T223" s="912"/>
      <c r="U223" s="916"/>
      <c r="V223" s="865"/>
      <c r="W223" s="865"/>
      <c r="X223" s="865"/>
      <c r="Y223" s="865"/>
      <c r="Z223" s="865"/>
      <c r="AA223" s="865"/>
      <c r="AB223" s="866"/>
      <c r="AC223" s="865"/>
      <c r="AD223" s="865"/>
      <c r="AE223" s="865"/>
      <c r="AF223" s="865"/>
      <c r="AG223" s="865"/>
      <c r="AH223" s="865"/>
      <c r="AI223" s="865"/>
      <c r="AJ223" s="865"/>
      <c r="AK223" s="865"/>
      <c r="AL223" s="865"/>
      <c r="AM223" s="865"/>
      <c r="AN223" s="865"/>
      <c r="AO223" s="865"/>
    </row>
    <row r="224" spans="1:41" ht="15">
      <c r="A224" s="865"/>
      <c r="B224" s="947"/>
      <c r="C224" s="865"/>
      <c r="D224" s="865"/>
      <c r="E224" s="865"/>
      <c r="F224" s="865"/>
      <c r="G224" s="865"/>
      <c r="H224" s="865"/>
      <c r="I224" s="865"/>
      <c r="J224" s="865"/>
      <c r="K224" s="865"/>
      <c r="L224" s="865"/>
      <c r="M224" s="865"/>
      <c r="N224" s="915"/>
      <c r="O224" s="866"/>
      <c r="P224" s="865"/>
      <c r="Q224" s="865"/>
      <c r="R224" s="865"/>
      <c r="S224" s="912"/>
      <c r="T224" s="912"/>
      <c r="U224" s="916"/>
      <c r="V224" s="865"/>
      <c r="W224" s="865"/>
      <c r="X224" s="865"/>
      <c r="Y224" s="865"/>
      <c r="Z224" s="865"/>
      <c r="AA224" s="865"/>
      <c r="AB224" s="866"/>
      <c r="AC224" s="865"/>
      <c r="AD224" s="865"/>
      <c r="AE224" s="865"/>
      <c r="AF224" s="865"/>
      <c r="AG224" s="865"/>
      <c r="AH224" s="865"/>
      <c r="AI224" s="865"/>
      <c r="AJ224" s="865"/>
      <c r="AK224" s="865"/>
      <c r="AL224" s="865"/>
      <c r="AM224" s="865"/>
      <c r="AN224" s="865"/>
      <c r="AO224" s="865"/>
    </row>
    <row r="225" spans="1:41" ht="15">
      <c r="A225" s="865"/>
      <c r="B225" s="947"/>
      <c r="C225" s="865"/>
      <c r="D225" s="865"/>
      <c r="E225" s="865"/>
      <c r="F225" s="865"/>
      <c r="G225" s="865"/>
      <c r="H225" s="865"/>
      <c r="I225" s="865"/>
      <c r="J225" s="865"/>
      <c r="K225" s="865"/>
      <c r="L225" s="865"/>
      <c r="M225" s="865"/>
      <c r="N225" s="915"/>
      <c r="O225" s="866"/>
      <c r="P225" s="865"/>
      <c r="Q225" s="865"/>
      <c r="R225" s="865"/>
      <c r="S225" s="912"/>
      <c r="T225" s="912"/>
      <c r="U225" s="916"/>
      <c r="V225" s="865"/>
      <c r="W225" s="865"/>
      <c r="X225" s="865"/>
      <c r="Y225" s="865"/>
      <c r="Z225" s="865"/>
      <c r="AA225" s="865"/>
      <c r="AB225" s="866"/>
      <c r="AC225" s="865"/>
      <c r="AD225" s="865"/>
      <c r="AE225" s="865"/>
      <c r="AF225" s="865"/>
      <c r="AG225" s="865"/>
      <c r="AH225" s="865"/>
      <c r="AI225" s="865"/>
      <c r="AJ225" s="865"/>
      <c r="AK225" s="865"/>
      <c r="AL225" s="865"/>
      <c r="AM225" s="865"/>
      <c r="AN225" s="865"/>
      <c r="AO225" s="865"/>
    </row>
    <row r="226" spans="1:41" ht="15">
      <c r="A226" s="865"/>
      <c r="B226" s="947"/>
      <c r="C226" s="865"/>
      <c r="D226" s="865"/>
      <c r="E226" s="865"/>
      <c r="F226" s="865"/>
      <c r="G226" s="865"/>
      <c r="H226" s="865"/>
      <c r="I226" s="865"/>
      <c r="J226" s="865"/>
      <c r="K226" s="865"/>
      <c r="L226" s="865"/>
      <c r="M226" s="865"/>
      <c r="N226" s="915"/>
      <c r="O226" s="866"/>
      <c r="P226" s="865"/>
      <c r="Q226" s="865"/>
      <c r="R226" s="865"/>
      <c r="S226" s="912"/>
      <c r="T226" s="912"/>
      <c r="U226" s="916"/>
      <c r="V226" s="865"/>
      <c r="W226" s="865"/>
      <c r="X226" s="865"/>
      <c r="Y226" s="865"/>
      <c r="Z226" s="865"/>
      <c r="AA226" s="865"/>
      <c r="AB226" s="866"/>
      <c r="AC226" s="865"/>
      <c r="AD226" s="865"/>
      <c r="AE226" s="865"/>
      <c r="AF226" s="865"/>
      <c r="AG226" s="865"/>
      <c r="AH226" s="865"/>
      <c r="AI226" s="865"/>
      <c r="AJ226" s="865"/>
      <c r="AK226" s="865"/>
      <c r="AL226" s="865"/>
      <c r="AM226" s="865"/>
      <c r="AN226" s="865"/>
      <c r="AO226" s="865"/>
    </row>
    <row r="227" spans="1:41" ht="15">
      <c r="A227" s="865"/>
      <c r="B227" s="947"/>
      <c r="C227" s="865"/>
      <c r="D227" s="865"/>
      <c r="E227" s="865"/>
      <c r="F227" s="865"/>
      <c r="G227" s="865"/>
      <c r="H227" s="865"/>
      <c r="I227" s="865"/>
      <c r="J227" s="865"/>
      <c r="K227" s="865"/>
      <c r="L227" s="865"/>
      <c r="M227" s="865"/>
      <c r="N227" s="915"/>
      <c r="O227" s="866"/>
      <c r="P227" s="865"/>
      <c r="Q227" s="865"/>
      <c r="R227" s="865"/>
      <c r="S227" s="912"/>
      <c r="T227" s="912"/>
      <c r="U227" s="916"/>
      <c r="V227" s="865"/>
      <c r="W227" s="865"/>
      <c r="X227" s="865"/>
      <c r="Y227" s="865"/>
      <c r="Z227" s="865"/>
      <c r="AA227" s="865"/>
      <c r="AB227" s="866"/>
      <c r="AC227" s="865"/>
      <c r="AD227" s="865"/>
      <c r="AE227" s="865"/>
      <c r="AF227" s="865"/>
      <c r="AG227" s="865"/>
      <c r="AH227" s="865"/>
      <c r="AI227" s="865"/>
      <c r="AJ227" s="865"/>
      <c r="AK227" s="865"/>
      <c r="AL227" s="865"/>
      <c r="AM227" s="865"/>
      <c r="AN227" s="865"/>
      <c r="AO227" s="865"/>
    </row>
    <row r="228" spans="1:41" ht="15">
      <c r="A228" s="865"/>
      <c r="B228" s="947"/>
      <c r="C228" s="865"/>
      <c r="D228" s="865"/>
      <c r="E228" s="865"/>
      <c r="F228" s="865"/>
      <c r="G228" s="865"/>
      <c r="H228" s="865"/>
      <c r="I228" s="865"/>
      <c r="J228" s="865"/>
      <c r="K228" s="865"/>
      <c r="L228" s="865"/>
      <c r="M228" s="865"/>
      <c r="N228" s="915"/>
      <c r="O228" s="866"/>
      <c r="P228" s="865"/>
      <c r="Q228" s="865"/>
      <c r="R228" s="865"/>
      <c r="S228" s="912"/>
      <c r="T228" s="912"/>
      <c r="U228" s="916"/>
      <c r="V228" s="865"/>
      <c r="W228" s="865"/>
      <c r="X228" s="865"/>
      <c r="Y228" s="865"/>
      <c r="Z228" s="865"/>
      <c r="AA228" s="865"/>
      <c r="AB228" s="866"/>
      <c r="AC228" s="865"/>
      <c r="AD228" s="865"/>
      <c r="AE228" s="865"/>
      <c r="AF228" s="865"/>
      <c r="AG228" s="865"/>
      <c r="AH228" s="865"/>
      <c r="AI228" s="865"/>
      <c r="AJ228" s="865"/>
      <c r="AK228" s="865"/>
      <c r="AL228" s="865"/>
      <c r="AM228" s="865"/>
      <c r="AN228" s="865"/>
      <c r="AO228" s="865"/>
    </row>
    <row r="229" spans="1:41" ht="15">
      <c r="A229" s="865"/>
      <c r="B229" s="947"/>
      <c r="C229" s="865"/>
      <c r="D229" s="865"/>
      <c r="E229" s="865"/>
      <c r="F229" s="865"/>
      <c r="G229" s="865"/>
      <c r="H229" s="865"/>
      <c r="I229" s="865"/>
      <c r="J229" s="865"/>
      <c r="K229" s="865"/>
      <c r="L229" s="865"/>
      <c r="M229" s="865"/>
      <c r="N229" s="915"/>
      <c r="O229" s="866"/>
      <c r="P229" s="865"/>
      <c r="Q229" s="865"/>
      <c r="R229" s="865"/>
      <c r="S229" s="912"/>
      <c r="T229" s="912"/>
      <c r="U229" s="916"/>
      <c r="V229" s="865"/>
      <c r="W229" s="865"/>
      <c r="X229" s="865"/>
      <c r="Y229" s="865"/>
      <c r="Z229" s="865"/>
      <c r="AA229" s="865"/>
      <c r="AB229" s="866"/>
      <c r="AC229" s="865"/>
      <c r="AD229" s="865"/>
      <c r="AE229" s="865"/>
      <c r="AF229" s="865"/>
      <c r="AG229" s="865"/>
      <c r="AH229" s="865"/>
      <c r="AI229" s="865"/>
      <c r="AJ229" s="865"/>
      <c r="AK229" s="865"/>
      <c r="AL229" s="865"/>
      <c r="AM229" s="865"/>
      <c r="AN229" s="865"/>
      <c r="AO229" s="865"/>
    </row>
    <row r="230" spans="1:41" ht="15">
      <c r="A230" s="865"/>
      <c r="B230" s="947"/>
      <c r="C230" s="865"/>
      <c r="D230" s="865"/>
      <c r="E230" s="865"/>
      <c r="F230" s="865"/>
      <c r="G230" s="865"/>
      <c r="H230" s="865"/>
      <c r="I230" s="865"/>
      <c r="J230" s="865"/>
      <c r="K230" s="865"/>
      <c r="L230" s="865"/>
      <c r="M230" s="865"/>
      <c r="N230" s="915"/>
      <c r="O230" s="866"/>
      <c r="P230" s="865"/>
      <c r="Q230" s="865"/>
      <c r="R230" s="865"/>
      <c r="S230" s="912"/>
      <c r="T230" s="912"/>
      <c r="U230" s="916"/>
      <c r="V230" s="865"/>
      <c r="W230" s="865"/>
      <c r="X230" s="865"/>
      <c r="Y230" s="865"/>
      <c r="Z230" s="865"/>
      <c r="AA230" s="865"/>
      <c r="AB230" s="866"/>
      <c r="AC230" s="865"/>
      <c r="AD230" s="865"/>
      <c r="AE230" s="865"/>
      <c r="AF230" s="865"/>
      <c r="AG230" s="865"/>
      <c r="AH230" s="865"/>
      <c r="AI230" s="865"/>
      <c r="AJ230" s="865"/>
      <c r="AK230" s="865"/>
      <c r="AL230" s="865"/>
      <c r="AM230" s="865"/>
      <c r="AN230" s="865"/>
      <c r="AO230" s="865"/>
    </row>
    <row r="231" spans="1:41" ht="15">
      <c r="A231" s="865"/>
      <c r="B231" s="947"/>
      <c r="C231" s="865"/>
      <c r="D231" s="865"/>
      <c r="E231" s="865"/>
      <c r="F231" s="865"/>
      <c r="G231" s="865"/>
      <c r="H231" s="865"/>
      <c r="I231" s="865"/>
      <c r="J231" s="865"/>
      <c r="K231" s="865"/>
      <c r="L231" s="865"/>
      <c r="M231" s="865"/>
      <c r="N231" s="915"/>
      <c r="O231" s="866"/>
      <c r="P231" s="865"/>
      <c r="Q231" s="865"/>
      <c r="R231" s="865"/>
      <c r="S231" s="912"/>
      <c r="T231" s="912"/>
      <c r="U231" s="916"/>
      <c r="V231" s="865"/>
      <c r="W231" s="865"/>
      <c r="X231" s="865"/>
      <c r="Y231" s="865"/>
      <c r="Z231" s="865"/>
      <c r="AA231" s="865"/>
      <c r="AB231" s="866"/>
      <c r="AC231" s="865"/>
      <c r="AD231" s="865"/>
      <c r="AE231" s="865"/>
      <c r="AF231" s="865"/>
      <c r="AG231" s="865"/>
      <c r="AH231" s="865"/>
      <c r="AI231" s="865"/>
      <c r="AJ231" s="865"/>
      <c r="AK231" s="865"/>
      <c r="AL231" s="865"/>
      <c r="AM231" s="865"/>
      <c r="AN231" s="865"/>
      <c r="AO231" s="865"/>
    </row>
    <row r="232" spans="1:41" ht="15">
      <c r="A232" s="865"/>
      <c r="B232" s="947"/>
      <c r="C232" s="865"/>
      <c r="D232" s="865"/>
      <c r="E232" s="865"/>
      <c r="F232" s="865"/>
      <c r="G232" s="865"/>
      <c r="H232" s="865"/>
      <c r="I232" s="865"/>
      <c r="J232" s="865"/>
      <c r="K232" s="865"/>
      <c r="L232" s="865"/>
      <c r="M232" s="865"/>
      <c r="N232" s="915"/>
      <c r="O232" s="866"/>
      <c r="P232" s="865"/>
      <c r="Q232" s="865"/>
      <c r="R232" s="865"/>
      <c r="S232" s="912"/>
      <c r="T232" s="912"/>
      <c r="U232" s="916"/>
      <c r="V232" s="865"/>
      <c r="W232" s="865"/>
      <c r="X232" s="865"/>
      <c r="Y232" s="865"/>
      <c r="Z232" s="865"/>
      <c r="AA232" s="865"/>
      <c r="AB232" s="866"/>
      <c r="AC232" s="865"/>
      <c r="AD232" s="865"/>
      <c r="AE232" s="865"/>
      <c r="AF232" s="865"/>
      <c r="AG232" s="865"/>
      <c r="AH232" s="865"/>
      <c r="AI232" s="865"/>
      <c r="AJ232" s="865"/>
      <c r="AK232" s="865"/>
      <c r="AL232" s="865"/>
      <c r="AM232" s="865"/>
      <c r="AN232" s="865"/>
      <c r="AO232" s="865"/>
    </row>
    <row r="233" spans="1:41" ht="15">
      <c r="A233" s="865"/>
      <c r="B233" s="947"/>
      <c r="C233" s="865"/>
      <c r="D233" s="865"/>
      <c r="E233" s="865"/>
      <c r="F233" s="865"/>
      <c r="G233" s="865"/>
      <c r="H233" s="865"/>
      <c r="I233" s="865"/>
      <c r="J233" s="865"/>
      <c r="K233" s="865"/>
      <c r="L233" s="865"/>
      <c r="M233" s="865"/>
      <c r="N233" s="915"/>
      <c r="O233" s="866"/>
      <c r="P233" s="865"/>
      <c r="Q233" s="865"/>
      <c r="R233" s="865"/>
      <c r="S233" s="912"/>
      <c r="T233" s="912"/>
      <c r="U233" s="916"/>
      <c r="V233" s="865"/>
      <c r="W233" s="865"/>
      <c r="X233" s="865"/>
      <c r="Y233" s="865"/>
      <c r="Z233" s="865"/>
      <c r="AA233" s="865"/>
      <c r="AB233" s="866"/>
      <c r="AC233" s="865"/>
      <c r="AD233" s="865"/>
      <c r="AE233" s="865"/>
      <c r="AF233" s="865"/>
      <c r="AG233" s="865"/>
      <c r="AH233" s="865"/>
      <c r="AI233" s="865"/>
      <c r="AJ233" s="865"/>
      <c r="AK233" s="865"/>
      <c r="AL233" s="865"/>
      <c r="AM233" s="865"/>
      <c r="AN233" s="865"/>
      <c r="AO233" s="865"/>
    </row>
    <row r="234" spans="1:41" ht="15">
      <c r="A234" s="865"/>
      <c r="B234" s="947"/>
      <c r="C234" s="865"/>
      <c r="D234" s="865"/>
      <c r="E234" s="865"/>
      <c r="F234" s="865"/>
      <c r="G234" s="865"/>
      <c r="H234" s="865"/>
      <c r="I234" s="865"/>
      <c r="J234" s="865"/>
      <c r="K234" s="865"/>
      <c r="L234" s="865"/>
      <c r="M234" s="865"/>
      <c r="N234" s="915"/>
      <c r="O234" s="866"/>
      <c r="P234" s="865"/>
      <c r="Q234" s="865"/>
      <c r="R234" s="865"/>
      <c r="S234" s="912"/>
      <c r="T234" s="912"/>
      <c r="U234" s="916"/>
      <c r="V234" s="865"/>
      <c r="W234" s="865"/>
      <c r="X234" s="865"/>
      <c r="Y234" s="865"/>
      <c r="Z234" s="865"/>
      <c r="AA234" s="865"/>
      <c r="AB234" s="866"/>
      <c r="AC234" s="865"/>
      <c r="AD234" s="865"/>
      <c r="AE234" s="865"/>
      <c r="AF234" s="865"/>
      <c r="AG234" s="865"/>
      <c r="AH234" s="865"/>
      <c r="AI234" s="865"/>
      <c r="AJ234" s="865"/>
      <c r="AK234" s="865"/>
      <c r="AL234" s="865"/>
      <c r="AM234" s="865"/>
      <c r="AN234" s="865"/>
      <c r="AO234" s="865"/>
    </row>
    <row r="235" spans="1:41" ht="15">
      <c r="A235" s="865"/>
      <c r="B235" s="947"/>
      <c r="C235" s="865"/>
      <c r="D235" s="865"/>
      <c r="E235" s="865"/>
      <c r="F235" s="865"/>
      <c r="G235" s="865"/>
      <c r="H235" s="865"/>
      <c r="I235" s="865"/>
      <c r="J235" s="865"/>
      <c r="K235" s="865"/>
      <c r="L235" s="865"/>
      <c r="M235" s="865"/>
      <c r="N235" s="915"/>
      <c r="O235" s="866"/>
      <c r="P235" s="865"/>
      <c r="Q235" s="865"/>
      <c r="R235" s="865"/>
      <c r="S235" s="912"/>
      <c r="T235" s="912"/>
      <c r="U235" s="916"/>
      <c r="V235" s="865"/>
      <c r="W235" s="865"/>
      <c r="X235" s="865"/>
      <c r="Y235" s="865"/>
      <c r="Z235" s="865"/>
      <c r="AA235" s="865"/>
      <c r="AB235" s="866"/>
      <c r="AC235" s="865"/>
      <c r="AD235" s="865"/>
      <c r="AE235" s="865"/>
      <c r="AF235" s="865"/>
      <c r="AG235" s="865"/>
      <c r="AH235" s="865"/>
      <c r="AI235" s="865"/>
      <c r="AJ235" s="865"/>
      <c r="AK235" s="865"/>
      <c r="AL235" s="865"/>
      <c r="AM235" s="865"/>
      <c r="AN235" s="865"/>
      <c r="AO235" s="865"/>
    </row>
    <row r="236" spans="1:41" ht="15">
      <c r="A236" s="865"/>
      <c r="B236" s="947"/>
      <c r="C236" s="865"/>
      <c r="D236" s="865"/>
      <c r="E236" s="865"/>
      <c r="F236" s="865"/>
      <c r="G236" s="865"/>
      <c r="H236" s="865"/>
      <c r="I236" s="865"/>
      <c r="J236" s="865"/>
      <c r="K236" s="865"/>
      <c r="L236" s="865"/>
      <c r="M236" s="865"/>
      <c r="N236" s="915"/>
      <c r="O236" s="866"/>
      <c r="P236" s="865"/>
      <c r="Q236" s="865"/>
      <c r="R236" s="865"/>
      <c r="S236" s="912"/>
      <c r="T236" s="912"/>
      <c r="U236" s="916"/>
      <c r="V236" s="865"/>
      <c r="W236" s="865"/>
      <c r="X236" s="865"/>
      <c r="Y236" s="865"/>
      <c r="Z236" s="865"/>
      <c r="AA236" s="865"/>
      <c r="AB236" s="866"/>
      <c r="AC236" s="865"/>
      <c r="AD236" s="865"/>
      <c r="AE236" s="865"/>
      <c r="AF236" s="865"/>
      <c r="AG236" s="865"/>
      <c r="AH236" s="865"/>
      <c r="AI236" s="865"/>
      <c r="AJ236" s="865"/>
      <c r="AK236" s="865"/>
      <c r="AL236" s="865"/>
      <c r="AM236" s="865"/>
      <c r="AN236" s="865"/>
      <c r="AO236" s="865"/>
    </row>
    <row r="237" spans="1:41" ht="15">
      <c r="A237" s="865"/>
      <c r="B237" s="947"/>
      <c r="C237" s="865"/>
      <c r="D237" s="865"/>
      <c r="E237" s="865"/>
      <c r="F237" s="865"/>
      <c r="G237" s="865"/>
      <c r="H237" s="865"/>
      <c r="I237" s="865"/>
      <c r="J237" s="865"/>
      <c r="K237" s="865"/>
      <c r="L237" s="865"/>
      <c r="M237" s="865"/>
      <c r="N237" s="915"/>
      <c r="O237" s="866"/>
      <c r="P237" s="865"/>
      <c r="Q237" s="865"/>
      <c r="R237" s="865"/>
      <c r="S237" s="912"/>
      <c r="T237" s="912"/>
      <c r="U237" s="916"/>
      <c r="V237" s="865"/>
      <c r="W237" s="865"/>
      <c r="X237" s="865"/>
      <c r="Y237" s="865"/>
      <c r="Z237" s="865"/>
      <c r="AA237" s="865"/>
      <c r="AB237" s="866"/>
      <c r="AC237" s="865"/>
      <c r="AD237" s="865"/>
      <c r="AE237" s="865"/>
      <c r="AF237" s="865"/>
      <c r="AG237" s="865"/>
      <c r="AH237" s="865"/>
      <c r="AI237" s="865"/>
      <c r="AJ237" s="865"/>
      <c r="AK237" s="865"/>
      <c r="AL237" s="865"/>
      <c r="AM237" s="865"/>
      <c r="AN237" s="865"/>
      <c r="AO237" s="865"/>
    </row>
    <row r="238" spans="1:41" ht="15">
      <c r="A238" s="865"/>
      <c r="B238" s="947"/>
      <c r="C238" s="865"/>
      <c r="D238" s="865"/>
      <c r="E238" s="865"/>
      <c r="F238" s="865"/>
      <c r="G238" s="865"/>
      <c r="H238" s="865"/>
      <c r="I238" s="865"/>
      <c r="J238" s="865"/>
      <c r="K238" s="865"/>
      <c r="L238" s="865"/>
      <c r="M238" s="865"/>
      <c r="N238" s="915"/>
      <c r="O238" s="866"/>
      <c r="P238" s="865"/>
      <c r="Q238" s="865"/>
      <c r="R238" s="865"/>
      <c r="S238" s="912"/>
      <c r="T238" s="912"/>
      <c r="U238" s="916"/>
      <c r="V238" s="865"/>
      <c r="W238" s="865"/>
      <c r="X238" s="865"/>
      <c r="Y238" s="865"/>
      <c r="Z238" s="865"/>
      <c r="AA238" s="865"/>
      <c r="AB238" s="866"/>
      <c r="AC238" s="865"/>
      <c r="AD238" s="865"/>
      <c r="AE238" s="865"/>
      <c r="AF238" s="865"/>
      <c r="AG238" s="865"/>
      <c r="AH238" s="865"/>
      <c r="AI238" s="865"/>
      <c r="AJ238" s="865"/>
      <c r="AK238" s="865"/>
      <c r="AL238" s="865"/>
      <c r="AM238" s="865"/>
      <c r="AN238" s="865"/>
      <c r="AO238" s="865"/>
    </row>
    <row r="239" spans="1:41" ht="15">
      <c r="A239" s="865"/>
      <c r="B239" s="947"/>
      <c r="C239" s="865"/>
      <c r="D239" s="865"/>
      <c r="E239" s="865"/>
      <c r="F239" s="865"/>
      <c r="G239" s="865"/>
      <c r="H239" s="865"/>
      <c r="I239" s="865"/>
      <c r="J239" s="865"/>
      <c r="K239" s="865"/>
      <c r="L239" s="865"/>
      <c r="M239" s="865"/>
      <c r="N239" s="915"/>
      <c r="O239" s="866"/>
      <c r="P239" s="865"/>
      <c r="Q239" s="865"/>
      <c r="R239" s="865"/>
      <c r="S239" s="912"/>
      <c r="T239" s="912"/>
      <c r="U239" s="916"/>
      <c r="V239" s="865"/>
      <c r="W239" s="865"/>
      <c r="X239" s="865"/>
      <c r="Y239" s="865"/>
      <c r="Z239" s="865"/>
      <c r="AA239" s="865"/>
      <c r="AB239" s="866"/>
      <c r="AC239" s="865"/>
      <c r="AD239" s="865"/>
      <c r="AE239" s="865"/>
      <c r="AF239" s="865"/>
      <c r="AG239" s="865"/>
      <c r="AH239" s="865"/>
      <c r="AI239" s="865"/>
      <c r="AJ239" s="865"/>
      <c r="AK239" s="865"/>
      <c r="AL239" s="865"/>
      <c r="AM239" s="865"/>
      <c r="AN239" s="865"/>
      <c r="AO239" s="865"/>
    </row>
    <row r="240" spans="1:41" ht="15">
      <c r="A240" s="865"/>
      <c r="B240" s="947"/>
      <c r="C240" s="865"/>
      <c r="D240" s="865"/>
      <c r="E240" s="865"/>
      <c r="F240" s="865"/>
      <c r="G240" s="865"/>
      <c r="H240" s="865"/>
      <c r="I240" s="865"/>
      <c r="J240" s="865"/>
      <c r="K240" s="865"/>
      <c r="L240" s="865"/>
      <c r="M240" s="865"/>
      <c r="N240" s="915"/>
      <c r="O240" s="866"/>
      <c r="P240" s="865"/>
      <c r="Q240" s="865"/>
      <c r="R240" s="865"/>
      <c r="S240" s="912"/>
      <c r="T240" s="912"/>
      <c r="U240" s="916"/>
      <c r="V240" s="865"/>
      <c r="W240" s="865"/>
      <c r="X240" s="865"/>
      <c r="Y240" s="865"/>
      <c r="Z240" s="865"/>
      <c r="AA240" s="865"/>
      <c r="AB240" s="866"/>
      <c r="AC240" s="865"/>
      <c r="AD240" s="865"/>
      <c r="AE240" s="865"/>
      <c r="AF240" s="865"/>
      <c r="AG240" s="865"/>
      <c r="AH240" s="865"/>
      <c r="AI240" s="865"/>
      <c r="AJ240" s="865"/>
      <c r="AK240" s="865"/>
      <c r="AL240" s="865"/>
      <c r="AM240" s="865"/>
      <c r="AN240" s="865"/>
      <c r="AO240" s="865"/>
    </row>
    <row r="241" spans="1:41" ht="15">
      <c r="A241" s="865"/>
      <c r="B241" s="947"/>
      <c r="C241" s="865"/>
      <c r="D241" s="865"/>
      <c r="E241" s="865"/>
      <c r="F241" s="865"/>
      <c r="G241" s="865"/>
      <c r="H241" s="865"/>
      <c r="I241" s="865"/>
      <c r="J241" s="865"/>
      <c r="K241" s="865"/>
      <c r="L241" s="865"/>
      <c r="M241" s="865"/>
      <c r="N241" s="915"/>
      <c r="O241" s="866"/>
      <c r="P241" s="865"/>
      <c r="Q241" s="865"/>
      <c r="R241" s="865"/>
      <c r="S241" s="912"/>
      <c r="T241" s="912"/>
      <c r="U241" s="916"/>
      <c r="V241" s="865"/>
      <c r="W241" s="865"/>
      <c r="X241" s="865"/>
      <c r="Y241" s="865"/>
      <c r="Z241" s="865"/>
      <c r="AA241" s="865"/>
      <c r="AB241" s="866"/>
      <c r="AC241" s="865"/>
      <c r="AD241" s="865"/>
      <c r="AE241" s="865"/>
      <c r="AF241" s="865"/>
      <c r="AG241" s="865"/>
      <c r="AH241" s="865"/>
      <c r="AI241" s="865"/>
      <c r="AJ241" s="865"/>
      <c r="AK241" s="865"/>
      <c r="AL241" s="865"/>
      <c r="AM241" s="865"/>
      <c r="AN241" s="865"/>
      <c r="AO241" s="865"/>
    </row>
    <row r="242" spans="1:41" ht="15">
      <c r="A242" s="865"/>
      <c r="B242" s="947"/>
      <c r="C242" s="865"/>
      <c r="D242" s="865"/>
      <c r="E242" s="865"/>
      <c r="F242" s="865"/>
      <c r="G242" s="865"/>
      <c r="H242" s="865"/>
      <c r="I242" s="865"/>
      <c r="J242" s="865"/>
      <c r="K242" s="865"/>
      <c r="L242" s="865"/>
      <c r="M242" s="865"/>
      <c r="N242" s="915"/>
      <c r="O242" s="866"/>
      <c r="P242" s="865"/>
      <c r="Q242" s="865"/>
      <c r="R242" s="865"/>
      <c r="S242" s="912"/>
      <c r="T242" s="912"/>
      <c r="U242" s="916"/>
      <c r="V242" s="865"/>
      <c r="W242" s="865"/>
      <c r="X242" s="865"/>
      <c r="Y242" s="865"/>
      <c r="Z242" s="865"/>
      <c r="AA242" s="865"/>
      <c r="AB242" s="866"/>
      <c r="AC242" s="865"/>
      <c r="AD242" s="865"/>
      <c r="AE242" s="865"/>
      <c r="AF242" s="865"/>
      <c r="AG242" s="865"/>
      <c r="AH242" s="865"/>
      <c r="AI242" s="865"/>
      <c r="AJ242" s="865"/>
      <c r="AK242" s="865"/>
      <c r="AL242" s="865"/>
      <c r="AM242" s="865"/>
      <c r="AN242" s="865"/>
      <c r="AO242" s="865"/>
    </row>
    <row r="243" spans="1:41" ht="15">
      <c r="A243" s="865"/>
      <c r="B243" s="947"/>
      <c r="C243" s="865"/>
      <c r="D243" s="865"/>
      <c r="E243" s="865"/>
      <c r="F243" s="865"/>
      <c r="G243" s="865"/>
      <c r="H243" s="865"/>
      <c r="I243" s="865"/>
      <c r="J243" s="865"/>
      <c r="K243" s="865"/>
      <c r="L243" s="865"/>
      <c r="M243" s="865"/>
      <c r="N243" s="915"/>
      <c r="O243" s="866"/>
      <c r="P243" s="865"/>
      <c r="Q243" s="865"/>
      <c r="R243" s="865"/>
      <c r="S243" s="869"/>
      <c r="T243" s="869"/>
      <c r="U243" s="916"/>
      <c r="V243" s="865"/>
      <c r="W243" s="865"/>
      <c r="X243" s="865"/>
      <c r="Y243" s="865"/>
      <c r="Z243" s="865"/>
      <c r="AA243" s="865"/>
      <c r="AB243" s="866"/>
      <c r="AC243" s="865"/>
      <c r="AD243" s="865"/>
      <c r="AE243" s="865"/>
      <c r="AF243" s="865"/>
      <c r="AG243" s="865"/>
      <c r="AH243" s="865"/>
      <c r="AI243" s="865"/>
      <c r="AJ243" s="865"/>
      <c r="AK243" s="865"/>
      <c r="AL243" s="865"/>
      <c r="AM243" s="865"/>
      <c r="AN243" s="865"/>
      <c r="AO243" s="865"/>
    </row>
    <row r="244" spans="1:41" ht="15">
      <c r="A244" s="865"/>
      <c r="B244" s="947"/>
      <c r="C244" s="865"/>
      <c r="D244" s="865"/>
      <c r="E244" s="865"/>
      <c r="F244" s="865"/>
      <c r="G244" s="865"/>
      <c r="H244" s="865"/>
      <c r="I244" s="865"/>
      <c r="J244" s="865"/>
      <c r="K244" s="865"/>
      <c r="L244" s="865"/>
      <c r="M244" s="865"/>
      <c r="N244" s="915"/>
      <c r="O244" s="866"/>
      <c r="P244" s="865"/>
      <c r="Q244" s="865"/>
      <c r="R244" s="865"/>
      <c r="S244" s="869"/>
      <c r="T244" s="869"/>
      <c r="U244" s="916"/>
      <c r="V244" s="865"/>
      <c r="W244" s="865"/>
      <c r="X244" s="865"/>
      <c r="Y244" s="865"/>
      <c r="Z244" s="865"/>
      <c r="AA244" s="865"/>
      <c r="AB244" s="866"/>
      <c r="AC244" s="865"/>
      <c r="AD244" s="865"/>
      <c r="AE244" s="865"/>
      <c r="AF244" s="865"/>
      <c r="AG244" s="865"/>
      <c r="AH244" s="865"/>
      <c r="AI244" s="865"/>
      <c r="AJ244" s="865"/>
      <c r="AK244" s="865"/>
      <c r="AL244" s="865"/>
      <c r="AM244" s="865"/>
      <c r="AN244" s="865"/>
      <c r="AO244" s="865"/>
    </row>
    <row r="245" spans="1:41" ht="15">
      <c r="A245" s="865"/>
      <c r="B245" s="947"/>
      <c r="C245" s="865"/>
      <c r="D245" s="865"/>
      <c r="E245" s="865"/>
      <c r="F245" s="865"/>
      <c r="G245" s="865"/>
      <c r="H245" s="865"/>
      <c r="I245" s="865"/>
      <c r="J245" s="865"/>
      <c r="K245" s="865"/>
      <c r="L245" s="865"/>
      <c r="M245" s="865"/>
      <c r="N245" s="915"/>
      <c r="O245" s="866"/>
      <c r="P245" s="865"/>
      <c r="Q245" s="865"/>
      <c r="R245" s="865"/>
      <c r="S245" s="869"/>
      <c r="T245" s="869"/>
      <c r="U245" s="916"/>
      <c r="V245" s="865"/>
      <c r="W245" s="865"/>
      <c r="X245" s="865"/>
      <c r="Y245" s="865"/>
      <c r="Z245" s="865"/>
      <c r="AA245" s="865"/>
      <c r="AB245" s="866"/>
      <c r="AC245" s="865"/>
      <c r="AD245" s="865"/>
      <c r="AE245" s="865"/>
      <c r="AF245" s="865"/>
      <c r="AG245" s="865"/>
      <c r="AH245" s="865"/>
      <c r="AI245" s="865"/>
      <c r="AJ245" s="865"/>
      <c r="AK245" s="865"/>
      <c r="AL245" s="865"/>
      <c r="AM245" s="865"/>
      <c r="AN245" s="865"/>
      <c r="AO245" s="865"/>
    </row>
    <row r="246" spans="1:41" ht="15">
      <c r="A246" s="865"/>
      <c r="B246" s="947"/>
      <c r="C246" s="865"/>
      <c r="D246" s="865"/>
      <c r="E246" s="865"/>
      <c r="F246" s="865"/>
      <c r="G246" s="865"/>
      <c r="H246" s="865"/>
      <c r="I246" s="865"/>
      <c r="J246" s="865"/>
      <c r="K246" s="865"/>
      <c r="L246" s="865"/>
      <c r="M246" s="865"/>
      <c r="N246" s="915"/>
      <c r="O246" s="866"/>
      <c r="P246" s="865"/>
      <c r="Q246" s="865"/>
      <c r="R246" s="865"/>
      <c r="S246" s="869"/>
      <c r="T246" s="869"/>
      <c r="U246" s="916"/>
      <c r="V246" s="865"/>
      <c r="W246" s="865"/>
      <c r="X246" s="865"/>
      <c r="Y246" s="865"/>
      <c r="Z246" s="865"/>
      <c r="AA246" s="865"/>
      <c r="AB246" s="866"/>
      <c r="AC246" s="865"/>
      <c r="AD246" s="865"/>
      <c r="AE246" s="865"/>
      <c r="AF246" s="865"/>
      <c r="AG246" s="865"/>
      <c r="AH246" s="865"/>
      <c r="AI246" s="865"/>
      <c r="AJ246" s="865"/>
      <c r="AK246" s="865"/>
      <c r="AL246" s="865"/>
      <c r="AM246" s="865"/>
      <c r="AN246" s="865"/>
      <c r="AO246" s="865"/>
    </row>
    <row r="247" spans="1:41" ht="15">
      <c r="A247" s="865"/>
      <c r="B247" s="947"/>
      <c r="C247" s="865"/>
      <c r="D247" s="865"/>
      <c r="E247" s="865"/>
      <c r="F247" s="865"/>
      <c r="G247" s="865"/>
      <c r="H247" s="865"/>
      <c r="I247" s="865"/>
      <c r="J247" s="865"/>
      <c r="K247" s="865"/>
      <c r="L247" s="865"/>
      <c r="M247" s="865"/>
      <c r="N247" s="915"/>
      <c r="O247" s="866"/>
      <c r="P247" s="865"/>
      <c r="Q247" s="865"/>
      <c r="R247" s="865"/>
      <c r="S247" s="869"/>
      <c r="T247" s="869"/>
      <c r="U247" s="916"/>
      <c r="V247" s="865"/>
      <c r="W247" s="865"/>
      <c r="X247" s="865"/>
      <c r="Y247" s="865"/>
      <c r="Z247" s="865"/>
      <c r="AA247" s="865"/>
      <c r="AB247" s="866"/>
      <c r="AC247" s="865"/>
      <c r="AD247" s="865"/>
      <c r="AE247" s="865"/>
      <c r="AF247" s="865"/>
      <c r="AG247" s="865"/>
      <c r="AH247" s="865"/>
      <c r="AI247" s="865"/>
      <c r="AJ247" s="865"/>
      <c r="AK247" s="865"/>
      <c r="AL247" s="865"/>
      <c r="AM247" s="865"/>
      <c r="AN247" s="865"/>
      <c r="AO247" s="865"/>
    </row>
    <row r="248" spans="1:41" ht="15">
      <c r="A248" s="865"/>
      <c r="B248" s="947"/>
      <c r="C248" s="865"/>
      <c r="D248" s="865"/>
      <c r="E248" s="865"/>
      <c r="F248" s="865"/>
      <c r="G248" s="865"/>
      <c r="H248" s="865"/>
      <c r="I248" s="865"/>
      <c r="J248" s="865"/>
      <c r="K248" s="865"/>
      <c r="L248" s="865"/>
      <c r="M248" s="865"/>
      <c r="N248" s="915"/>
      <c r="O248" s="866"/>
      <c r="P248" s="865"/>
      <c r="Q248" s="865"/>
      <c r="R248" s="865"/>
      <c r="S248" s="869"/>
      <c r="T248" s="869"/>
      <c r="U248" s="916"/>
      <c r="V248" s="865"/>
      <c r="W248" s="865"/>
      <c r="X248" s="865"/>
      <c r="Y248" s="865"/>
      <c r="Z248" s="865"/>
      <c r="AA248" s="865"/>
      <c r="AB248" s="866"/>
      <c r="AC248" s="865"/>
      <c r="AD248" s="865"/>
      <c r="AE248" s="865"/>
      <c r="AF248" s="865"/>
      <c r="AG248" s="865"/>
      <c r="AH248" s="865"/>
      <c r="AI248" s="865"/>
      <c r="AJ248" s="865"/>
      <c r="AK248" s="865"/>
      <c r="AL248" s="865"/>
      <c r="AM248" s="865"/>
      <c r="AN248" s="865"/>
      <c r="AO248" s="865"/>
    </row>
    <row r="249" spans="1:41" ht="15">
      <c r="A249" s="865"/>
      <c r="B249" s="947"/>
      <c r="C249" s="865"/>
      <c r="D249" s="865"/>
      <c r="E249" s="865"/>
      <c r="F249" s="865"/>
      <c r="G249" s="865"/>
      <c r="H249" s="865"/>
      <c r="I249" s="865"/>
      <c r="J249" s="865"/>
      <c r="K249" s="865"/>
      <c r="L249" s="865"/>
      <c r="M249" s="865"/>
      <c r="N249" s="915"/>
      <c r="O249" s="866"/>
      <c r="P249" s="865"/>
      <c r="Q249" s="865"/>
      <c r="R249" s="865"/>
      <c r="S249" s="869"/>
      <c r="T249" s="869"/>
      <c r="U249" s="916"/>
      <c r="V249" s="865"/>
      <c r="W249" s="865"/>
      <c r="X249" s="865"/>
      <c r="Y249" s="865"/>
      <c r="Z249" s="865"/>
      <c r="AA249" s="865"/>
      <c r="AB249" s="866"/>
      <c r="AC249" s="865"/>
      <c r="AD249" s="865"/>
      <c r="AE249" s="865"/>
      <c r="AF249" s="865"/>
      <c r="AG249" s="865"/>
      <c r="AH249" s="865"/>
      <c r="AI249" s="865"/>
      <c r="AJ249" s="865"/>
      <c r="AK249" s="865"/>
      <c r="AL249" s="865"/>
      <c r="AM249" s="865"/>
      <c r="AN249" s="865"/>
      <c r="AO249" s="865"/>
    </row>
    <row r="250" spans="1:41" ht="15">
      <c r="A250" s="865"/>
      <c r="B250" s="947"/>
      <c r="C250" s="865"/>
      <c r="D250" s="865"/>
      <c r="E250" s="865"/>
      <c r="F250" s="865"/>
      <c r="G250" s="865"/>
      <c r="H250" s="865"/>
      <c r="I250" s="865"/>
      <c r="J250" s="865"/>
      <c r="K250" s="865"/>
      <c r="L250" s="865"/>
      <c r="M250" s="865"/>
      <c r="N250" s="915"/>
      <c r="O250" s="866"/>
      <c r="P250" s="865"/>
      <c r="Q250" s="865"/>
      <c r="R250" s="865"/>
      <c r="S250" s="869"/>
      <c r="T250" s="869"/>
      <c r="U250" s="916"/>
      <c r="V250" s="865"/>
      <c r="W250" s="865"/>
      <c r="X250" s="865"/>
      <c r="Y250" s="865"/>
      <c r="Z250" s="865"/>
      <c r="AA250" s="865"/>
      <c r="AB250" s="866"/>
      <c r="AC250" s="865"/>
      <c r="AD250" s="865"/>
      <c r="AE250" s="865"/>
      <c r="AF250" s="865"/>
      <c r="AG250" s="865"/>
      <c r="AH250" s="865"/>
      <c r="AI250" s="865"/>
      <c r="AJ250" s="865"/>
      <c r="AK250" s="865"/>
      <c r="AL250" s="865"/>
      <c r="AM250" s="865"/>
      <c r="AN250" s="865"/>
      <c r="AO250" s="865"/>
    </row>
    <row r="251" spans="1:41" ht="15">
      <c r="A251" s="865"/>
      <c r="B251" s="947"/>
      <c r="C251" s="865"/>
      <c r="D251" s="865"/>
      <c r="E251" s="865"/>
      <c r="F251" s="865"/>
      <c r="G251" s="865"/>
      <c r="H251" s="865"/>
      <c r="I251" s="865"/>
      <c r="J251" s="865"/>
      <c r="K251" s="865"/>
      <c r="L251" s="865"/>
      <c r="M251" s="865"/>
      <c r="N251" s="915"/>
      <c r="O251" s="866"/>
      <c r="P251" s="865"/>
      <c r="Q251" s="865"/>
      <c r="R251" s="865"/>
      <c r="S251" s="869"/>
      <c r="T251" s="869"/>
      <c r="U251" s="916"/>
      <c r="V251" s="865"/>
      <c r="W251" s="865"/>
      <c r="X251" s="865"/>
      <c r="Y251" s="865"/>
      <c r="Z251" s="865"/>
      <c r="AA251" s="865"/>
      <c r="AB251" s="866"/>
      <c r="AC251" s="865"/>
      <c r="AD251" s="865"/>
      <c r="AE251" s="865"/>
      <c r="AF251" s="865"/>
      <c r="AG251" s="865"/>
      <c r="AH251" s="865"/>
      <c r="AI251" s="865"/>
      <c r="AJ251" s="865"/>
      <c r="AK251" s="865"/>
      <c r="AL251" s="865"/>
      <c r="AM251" s="865"/>
      <c r="AN251" s="865"/>
      <c r="AO251" s="865"/>
    </row>
    <row r="252" spans="1:41" ht="15">
      <c r="A252" s="865"/>
      <c r="B252" s="947"/>
      <c r="C252" s="865"/>
      <c r="D252" s="865"/>
      <c r="E252" s="865"/>
      <c r="F252" s="865"/>
      <c r="G252" s="865"/>
      <c r="H252" s="865"/>
      <c r="I252" s="865"/>
      <c r="J252" s="865"/>
      <c r="K252" s="865"/>
      <c r="L252" s="865"/>
      <c r="M252" s="865"/>
      <c r="N252" s="915"/>
      <c r="O252" s="866"/>
      <c r="P252" s="865"/>
      <c r="Q252" s="865"/>
      <c r="R252" s="865"/>
      <c r="S252" s="869"/>
      <c r="T252" s="869"/>
      <c r="U252" s="916"/>
      <c r="V252" s="865"/>
      <c r="W252" s="865"/>
      <c r="X252" s="865"/>
      <c r="Y252" s="865"/>
      <c r="Z252" s="865"/>
      <c r="AA252" s="865"/>
      <c r="AB252" s="866"/>
      <c r="AC252" s="865"/>
      <c r="AD252" s="865"/>
      <c r="AE252" s="865"/>
      <c r="AF252" s="865"/>
      <c r="AG252" s="865"/>
      <c r="AH252" s="865"/>
      <c r="AI252" s="865"/>
      <c r="AJ252" s="865"/>
      <c r="AK252" s="865"/>
      <c r="AL252" s="865"/>
      <c r="AM252" s="865"/>
      <c r="AN252" s="865"/>
      <c r="AO252" s="865"/>
    </row>
    <row r="253" spans="1:41" ht="15">
      <c r="A253" s="865"/>
      <c r="B253" s="947"/>
      <c r="C253" s="865"/>
      <c r="D253" s="865"/>
      <c r="E253" s="865"/>
      <c r="F253" s="865"/>
      <c r="G253" s="865"/>
      <c r="H253" s="865"/>
      <c r="I253" s="865"/>
      <c r="J253" s="865"/>
      <c r="K253" s="865"/>
      <c r="L253" s="865"/>
      <c r="M253" s="865"/>
      <c r="N253" s="915"/>
      <c r="O253" s="866"/>
      <c r="P253" s="865"/>
      <c r="Q253" s="865"/>
      <c r="R253" s="865"/>
      <c r="S253" s="869"/>
      <c r="T253" s="869"/>
      <c r="U253" s="916"/>
      <c r="V253" s="865"/>
      <c r="W253" s="865"/>
      <c r="X253" s="865"/>
      <c r="Y253" s="865"/>
      <c r="Z253" s="865"/>
      <c r="AA253" s="865"/>
      <c r="AB253" s="866"/>
      <c r="AC253" s="865"/>
      <c r="AD253" s="865"/>
      <c r="AE253" s="865"/>
      <c r="AF253" s="865"/>
      <c r="AG253" s="865"/>
      <c r="AH253" s="865"/>
      <c r="AI253" s="865"/>
      <c r="AJ253" s="865"/>
      <c r="AK253" s="865"/>
      <c r="AL253" s="865"/>
      <c r="AM253" s="865"/>
      <c r="AN253" s="865"/>
      <c r="AO253" s="865"/>
    </row>
    <row r="254" spans="1:41" ht="15">
      <c r="A254" s="865"/>
      <c r="B254" s="947"/>
      <c r="C254" s="865"/>
      <c r="D254" s="865"/>
      <c r="E254" s="865"/>
      <c r="F254" s="865"/>
      <c r="G254" s="865"/>
      <c r="H254" s="865"/>
      <c r="I254" s="865"/>
      <c r="J254" s="865"/>
      <c r="K254" s="865"/>
      <c r="L254" s="865"/>
      <c r="M254" s="865"/>
      <c r="N254" s="915"/>
      <c r="O254" s="866"/>
      <c r="P254" s="865"/>
      <c r="Q254" s="865"/>
      <c r="R254" s="865"/>
      <c r="S254" s="869"/>
      <c r="T254" s="869"/>
      <c r="U254" s="916"/>
      <c r="V254" s="865"/>
      <c r="W254" s="865"/>
      <c r="X254" s="865"/>
      <c r="Y254" s="865"/>
      <c r="Z254" s="865"/>
      <c r="AA254" s="865"/>
      <c r="AB254" s="866"/>
      <c r="AC254" s="865"/>
      <c r="AD254" s="865"/>
      <c r="AE254" s="865"/>
      <c r="AF254" s="865"/>
      <c r="AG254" s="865"/>
      <c r="AH254" s="865"/>
      <c r="AI254" s="865"/>
      <c r="AJ254" s="865"/>
      <c r="AK254" s="865"/>
      <c r="AL254" s="865"/>
      <c r="AM254" s="865"/>
      <c r="AN254" s="865"/>
      <c r="AO254" s="865"/>
    </row>
    <row r="255" spans="1:41" ht="15">
      <c r="A255" s="865"/>
      <c r="B255" s="947"/>
      <c r="C255" s="865"/>
      <c r="D255" s="865"/>
      <c r="E255" s="865"/>
      <c r="F255" s="865"/>
      <c r="G255" s="865"/>
      <c r="H255" s="865"/>
      <c r="I255" s="865"/>
      <c r="J255" s="865"/>
      <c r="K255" s="865"/>
      <c r="L255" s="865"/>
      <c r="M255" s="865"/>
      <c r="N255" s="915"/>
      <c r="O255" s="866"/>
      <c r="P255" s="865"/>
      <c r="Q255" s="865"/>
      <c r="R255" s="865"/>
      <c r="S255" s="869"/>
      <c r="T255" s="869"/>
      <c r="U255" s="916"/>
      <c r="V255" s="865"/>
      <c r="W255" s="865"/>
      <c r="X255" s="865"/>
      <c r="Y255" s="865"/>
      <c r="Z255" s="865"/>
      <c r="AA255" s="865"/>
      <c r="AB255" s="866"/>
      <c r="AC255" s="865"/>
      <c r="AD255" s="865"/>
      <c r="AE255" s="865"/>
      <c r="AF255" s="865"/>
      <c r="AG255" s="865"/>
      <c r="AH255" s="865"/>
      <c r="AI255" s="865"/>
      <c r="AJ255" s="865"/>
      <c r="AK255" s="865"/>
      <c r="AL255" s="865"/>
      <c r="AM255" s="865"/>
      <c r="AN255" s="865"/>
      <c r="AO255" s="865"/>
    </row>
    <row r="256" spans="1:41" ht="15">
      <c r="A256" s="865"/>
      <c r="B256" s="947"/>
      <c r="C256" s="865"/>
      <c r="D256" s="865"/>
      <c r="E256" s="865"/>
      <c r="F256" s="865"/>
      <c r="G256" s="865"/>
      <c r="H256" s="865"/>
      <c r="I256" s="865"/>
      <c r="J256" s="865"/>
      <c r="K256" s="865"/>
      <c r="L256" s="865"/>
      <c r="M256" s="865"/>
      <c r="N256" s="915"/>
      <c r="O256" s="866"/>
      <c r="P256" s="865"/>
      <c r="Q256" s="865"/>
      <c r="R256" s="865"/>
      <c r="S256" s="869"/>
      <c r="T256" s="869"/>
      <c r="U256" s="916"/>
      <c r="V256" s="865"/>
      <c r="W256" s="865"/>
      <c r="X256" s="865"/>
      <c r="Y256" s="865"/>
      <c r="Z256" s="865"/>
      <c r="AA256" s="865"/>
      <c r="AB256" s="866"/>
      <c r="AC256" s="865"/>
      <c r="AD256" s="865"/>
      <c r="AE256" s="865"/>
      <c r="AF256" s="865"/>
      <c r="AG256" s="865"/>
      <c r="AH256" s="865"/>
      <c r="AI256" s="865"/>
      <c r="AJ256" s="865"/>
      <c r="AK256" s="865"/>
      <c r="AL256" s="865"/>
      <c r="AM256" s="865"/>
      <c r="AN256" s="865"/>
      <c r="AO256" s="865"/>
    </row>
    <row r="257" spans="1:41" ht="15">
      <c r="A257" s="865"/>
      <c r="B257" s="947"/>
      <c r="C257" s="865"/>
      <c r="D257" s="865"/>
      <c r="E257" s="865"/>
      <c r="F257" s="865"/>
      <c r="G257" s="865"/>
      <c r="H257" s="865"/>
      <c r="I257" s="865"/>
      <c r="J257" s="865"/>
      <c r="K257" s="865"/>
      <c r="L257" s="865"/>
      <c r="M257" s="865"/>
      <c r="N257" s="915"/>
      <c r="O257" s="866"/>
      <c r="P257" s="865"/>
      <c r="Q257" s="865"/>
      <c r="R257" s="865"/>
      <c r="S257" s="869"/>
      <c r="T257" s="869"/>
      <c r="U257" s="916"/>
      <c r="V257" s="865"/>
      <c r="W257" s="865"/>
      <c r="X257" s="865"/>
      <c r="Y257" s="865"/>
      <c r="Z257" s="865"/>
      <c r="AA257" s="865"/>
      <c r="AB257" s="866"/>
      <c r="AC257" s="865"/>
      <c r="AD257" s="865"/>
      <c r="AE257" s="865"/>
      <c r="AF257" s="865"/>
      <c r="AG257" s="865"/>
      <c r="AH257" s="865"/>
      <c r="AI257" s="865"/>
      <c r="AJ257" s="865"/>
      <c r="AK257" s="865"/>
      <c r="AL257" s="865"/>
      <c r="AM257" s="865"/>
      <c r="AN257" s="865"/>
      <c r="AO257" s="865"/>
    </row>
    <row r="258" spans="1:41" ht="15">
      <c r="A258" s="865"/>
      <c r="B258" s="947"/>
      <c r="C258" s="865"/>
      <c r="D258" s="865"/>
      <c r="E258" s="865"/>
      <c r="F258" s="865"/>
      <c r="G258" s="865"/>
      <c r="H258" s="865"/>
      <c r="I258" s="865"/>
      <c r="J258" s="865"/>
      <c r="K258" s="865"/>
      <c r="L258" s="865"/>
      <c r="M258" s="865"/>
      <c r="N258" s="915"/>
      <c r="O258" s="866"/>
      <c r="P258" s="865"/>
      <c r="Q258" s="865"/>
      <c r="R258" s="865"/>
      <c r="S258" s="869"/>
      <c r="T258" s="869"/>
      <c r="U258" s="916"/>
      <c r="V258" s="865"/>
      <c r="W258" s="865"/>
      <c r="X258" s="865"/>
      <c r="Y258" s="865"/>
      <c r="Z258" s="865"/>
      <c r="AA258" s="865"/>
      <c r="AB258" s="866"/>
      <c r="AC258" s="865"/>
      <c r="AD258" s="865"/>
      <c r="AE258" s="865"/>
      <c r="AF258" s="865"/>
      <c r="AG258" s="865"/>
      <c r="AH258" s="865"/>
      <c r="AI258" s="865"/>
      <c r="AJ258" s="865"/>
      <c r="AK258" s="865"/>
      <c r="AL258" s="865"/>
      <c r="AM258" s="865"/>
      <c r="AN258" s="865"/>
      <c r="AO258" s="865"/>
    </row>
    <row r="259" spans="1:41" ht="15">
      <c r="A259" s="865"/>
      <c r="B259" s="947"/>
      <c r="C259" s="865"/>
      <c r="D259" s="865"/>
      <c r="E259" s="865"/>
      <c r="F259" s="865"/>
      <c r="G259" s="865"/>
      <c r="H259" s="865"/>
      <c r="I259" s="865"/>
      <c r="J259" s="865"/>
      <c r="K259" s="865"/>
      <c r="L259" s="865"/>
      <c r="M259" s="865"/>
      <c r="N259" s="915"/>
      <c r="O259" s="866"/>
      <c r="P259" s="865"/>
      <c r="Q259" s="865"/>
      <c r="R259" s="865"/>
      <c r="S259" s="869"/>
      <c r="T259" s="869"/>
      <c r="U259" s="916"/>
      <c r="V259" s="865"/>
      <c r="W259" s="865"/>
      <c r="X259" s="865"/>
      <c r="Y259" s="865"/>
      <c r="Z259" s="865"/>
      <c r="AA259" s="865"/>
      <c r="AB259" s="866"/>
      <c r="AC259" s="865"/>
      <c r="AD259" s="865"/>
      <c r="AE259" s="865"/>
      <c r="AF259" s="865"/>
      <c r="AG259" s="865"/>
      <c r="AH259" s="865"/>
      <c r="AI259" s="865"/>
      <c r="AJ259" s="865"/>
      <c r="AK259" s="865"/>
      <c r="AL259" s="865"/>
      <c r="AM259" s="865"/>
      <c r="AN259" s="865"/>
      <c r="AO259" s="865"/>
    </row>
    <row r="260" spans="1:41" ht="15">
      <c r="A260" s="865"/>
      <c r="B260" s="947"/>
      <c r="C260" s="865"/>
      <c r="D260" s="865"/>
      <c r="E260" s="865"/>
      <c r="F260" s="865"/>
      <c r="G260" s="865"/>
      <c r="H260" s="865"/>
      <c r="I260" s="865"/>
      <c r="J260" s="865"/>
      <c r="K260" s="865"/>
      <c r="L260" s="865"/>
      <c r="M260" s="865"/>
      <c r="N260" s="915"/>
      <c r="O260" s="866"/>
      <c r="P260" s="865"/>
      <c r="Q260" s="865"/>
      <c r="R260" s="865"/>
      <c r="S260" s="869"/>
      <c r="T260" s="869"/>
      <c r="U260" s="916"/>
      <c r="V260" s="865"/>
      <c r="W260" s="865"/>
      <c r="X260" s="865"/>
      <c r="Y260" s="865"/>
      <c r="Z260" s="865"/>
      <c r="AA260" s="865"/>
      <c r="AB260" s="866"/>
      <c r="AC260" s="865"/>
      <c r="AD260" s="865"/>
      <c r="AE260" s="865"/>
      <c r="AF260" s="865"/>
      <c r="AG260" s="865"/>
      <c r="AH260" s="865"/>
      <c r="AI260" s="865"/>
      <c r="AJ260" s="865"/>
      <c r="AK260" s="865"/>
      <c r="AL260" s="865"/>
      <c r="AM260" s="865"/>
      <c r="AN260" s="865"/>
      <c r="AO260" s="865"/>
    </row>
    <row r="261" spans="1:41" ht="15">
      <c r="A261" s="865"/>
      <c r="B261" s="947"/>
      <c r="C261" s="865"/>
      <c r="D261" s="865"/>
      <c r="E261" s="865"/>
      <c r="F261" s="865"/>
      <c r="G261" s="865"/>
      <c r="H261" s="865"/>
      <c r="I261" s="865"/>
      <c r="J261" s="865"/>
      <c r="K261" s="865"/>
      <c r="L261" s="865"/>
      <c r="M261" s="865"/>
      <c r="N261" s="915"/>
      <c r="O261" s="866"/>
      <c r="P261" s="865"/>
      <c r="Q261" s="865"/>
      <c r="R261" s="865"/>
      <c r="S261" s="869"/>
      <c r="T261" s="869"/>
      <c r="U261" s="916"/>
      <c r="V261" s="865"/>
      <c r="W261" s="865"/>
      <c r="X261" s="865"/>
      <c r="Y261" s="865"/>
      <c r="Z261" s="865"/>
      <c r="AA261" s="865"/>
      <c r="AB261" s="866"/>
      <c r="AC261" s="865"/>
      <c r="AD261" s="865"/>
      <c r="AE261" s="865"/>
      <c r="AF261" s="865"/>
      <c r="AG261" s="865"/>
      <c r="AH261" s="865"/>
      <c r="AI261" s="865"/>
      <c r="AJ261" s="865"/>
      <c r="AK261" s="865"/>
      <c r="AL261" s="865"/>
      <c r="AM261" s="865"/>
      <c r="AN261" s="865"/>
      <c r="AO261" s="865"/>
    </row>
    <row r="262" spans="1:41" ht="15">
      <c r="A262" s="865"/>
      <c r="B262" s="947"/>
      <c r="C262" s="865"/>
      <c r="D262" s="865"/>
      <c r="E262" s="865"/>
      <c r="F262" s="865"/>
      <c r="G262" s="865"/>
      <c r="H262" s="865"/>
      <c r="I262" s="865"/>
      <c r="J262" s="865"/>
      <c r="K262" s="865"/>
      <c r="L262" s="865"/>
      <c r="M262" s="865"/>
      <c r="N262" s="915"/>
      <c r="O262" s="866"/>
      <c r="P262" s="865"/>
      <c r="Q262" s="865"/>
      <c r="R262" s="865"/>
      <c r="S262" s="869"/>
      <c r="T262" s="869"/>
      <c r="U262" s="916"/>
      <c r="V262" s="865"/>
      <c r="W262" s="865"/>
      <c r="X262" s="865"/>
      <c r="Y262" s="865"/>
      <c r="Z262" s="865"/>
      <c r="AA262" s="865"/>
      <c r="AB262" s="866"/>
      <c r="AC262" s="865"/>
      <c r="AD262" s="865"/>
      <c r="AE262" s="865"/>
      <c r="AF262" s="865"/>
      <c r="AG262" s="865"/>
      <c r="AH262" s="865"/>
      <c r="AI262" s="865"/>
      <c r="AJ262" s="865"/>
      <c r="AK262" s="865"/>
      <c r="AL262" s="865"/>
      <c r="AM262" s="865"/>
      <c r="AN262" s="865"/>
      <c r="AO262" s="865"/>
    </row>
    <row r="263" spans="1:41" ht="15">
      <c r="A263" s="865"/>
      <c r="B263" s="947"/>
      <c r="C263" s="865"/>
      <c r="D263" s="865"/>
      <c r="E263" s="865"/>
      <c r="F263" s="865"/>
      <c r="G263" s="865"/>
      <c r="H263" s="865"/>
      <c r="I263" s="865"/>
      <c r="J263" s="865"/>
      <c r="K263" s="865"/>
      <c r="L263" s="865"/>
      <c r="M263" s="865"/>
      <c r="N263" s="915"/>
      <c r="O263" s="866"/>
      <c r="P263" s="865"/>
      <c r="Q263" s="865"/>
      <c r="R263" s="865"/>
      <c r="S263" s="869"/>
      <c r="T263" s="869"/>
      <c r="U263" s="916"/>
      <c r="V263" s="865"/>
      <c r="W263" s="865"/>
      <c r="X263" s="865"/>
      <c r="Y263" s="865"/>
      <c r="Z263" s="865"/>
      <c r="AA263" s="865"/>
      <c r="AB263" s="866"/>
      <c r="AC263" s="865"/>
      <c r="AD263" s="865"/>
      <c r="AE263" s="865"/>
      <c r="AF263" s="865"/>
      <c r="AG263" s="865"/>
      <c r="AH263" s="865"/>
      <c r="AI263" s="865"/>
      <c r="AJ263" s="865"/>
      <c r="AK263" s="865"/>
      <c r="AL263" s="865"/>
      <c r="AM263" s="865"/>
      <c r="AN263" s="865"/>
      <c r="AO263" s="865"/>
    </row>
    <row r="264" spans="1:41" ht="15">
      <c r="A264" s="865"/>
      <c r="B264" s="947"/>
      <c r="C264" s="865"/>
      <c r="D264" s="865"/>
      <c r="E264" s="865"/>
      <c r="F264" s="865"/>
      <c r="G264" s="865"/>
      <c r="H264" s="865"/>
      <c r="I264" s="865"/>
      <c r="J264" s="865"/>
      <c r="K264" s="865"/>
      <c r="L264" s="865"/>
      <c r="M264" s="865"/>
      <c r="N264" s="915"/>
      <c r="O264" s="866"/>
      <c r="P264" s="865"/>
      <c r="Q264" s="865"/>
      <c r="R264" s="865"/>
      <c r="S264" s="869"/>
      <c r="T264" s="869"/>
      <c r="U264" s="916"/>
      <c r="V264" s="865"/>
      <c r="W264" s="865"/>
      <c r="X264" s="865"/>
      <c r="Y264" s="865"/>
      <c r="Z264" s="865"/>
      <c r="AA264" s="865"/>
      <c r="AB264" s="866"/>
      <c r="AC264" s="865"/>
      <c r="AD264" s="865"/>
      <c r="AE264" s="865"/>
      <c r="AF264" s="865"/>
      <c r="AG264" s="865"/>
      <c r="AH264" s="865"/>
      <c r="AI264" s="865"/>
      <c r="AJ264" s="865"/>
      <c r="AK264" s="865"/>
      <c r="AL264" s="865"/>
      <c r="AM264" s="865"/>
      <c r="AN264" s="865"/>
      <c r="AO264" s="865"/>
    </row>
    <row r="265" spans="1:41" ht="15">
      <c r="A265" s="865"/>
      <c r="B265" s="947"/>
      <c r="C265" s="865"/>
      <c r="D265" s="865"/>
      <c r="E265" s="865"/>
      <c r="F265" s="865"/>
      <c r="G265" s="865"/>
      <c r="H265" s="865"/>
      <c r="I265" s="865"/>
      <c r="J265" s="865"/>
      <c r="K265" s="865"/>
      <c r="L265" s="865"/>
      <c r="M265" s="865"/>
      <c r="N265" s="915"/>
      <c r="O265" s="866"/>
      <c r="P265" s="865"/>
      <c r="Q265" s="865"/>
      <c r="R265" s="865"/>
      <c r="S265" s="869"/>
      <c r="T265" s="869"/>
      <c r="U265" s="916"/>
      <c r="V265" s="865"/>
      <c r="W265" s="865"/>
      <c r="X265" s="865"/>
      <c r="Y265" s="865"/>
      <c r="Z265" s="865"/>
      <c r="AA265" s="865"/>
      <c r="AB265" s="866"/>
      <c r="AC265" s="865"/>
      <c r="AD265" s="865"/>
      <c r="AE265" s="865"/>
      <c r="AF265" s="865"/>
      <c r="AG265" s="865"/>
      <c r="AH265" s="865"/>
      <c r="AI265" s="865"/>
      <c r="AJ265" s="865"/>
      <c r="AK265" s="865"/>
      <c r="AL265" s="865"/>
      <c r="AM265" s="865"/>
      <c r="AN265" s="865"/>
      <c r="AO265" s="865"/>
    </row>
    <row r="266" spans="1:41" ht="15">
      <c r="A266" s="865"/>
      <c r="B266" s="947"/>
      <c r="C266" s="865"/>
      <c r="D266" s="865"/>
      <c r="E266" s="865"/>
      <c r="F266" s="865"/>
      <c r="G266" s="865"/>
      <c r="H266" s="865"/>
      <c r="I266" s="865"/>
      <c r="J266" s="865"/>
      <c r="K266" s="865"/>
      <c r="L266" s="865"/>
      <c r="M266" s="865"/>
      <c r="N266" s="915"/>
      <c r="O266" s="866"/>
      <c r="P266" s="865"/>
      <c r="Q266" s="865"/>
      <c r="R266" s="865"/>
      <c r="S266" s="869"/>
      <c r="T266" s="869"/>
      <c r="U266" s="916"/>
      <c r="V266" s="865"/>
      <c r="W266" s="865"/>
      <c r="X266" s="865"/>
      <c r="Y266" s="865"/>
      <c r="Z266" s="865"/>
      <c r="AA266" s="865"/>
      <c r="AB266" s="866"/>
      <c r="AC266" s="865"/>
      <c r="AD266" s="865"/>
      <c r="AE266" s="865"/>
      <c r="AF266" s="865"/>
      <c r="AG266" s="865"/>
      <c r="AH266" s="865"/>
      <c r="AI266" s="865"/>
      <c r="AJ266" s="865"/>
      <c r="AK266" s="865"/>
      <c r="AL266" s="865"/>
      <c r="AM266" s="865"/>
      <c r="AN266" s="865"/>
      <c r="AO266" s="865"/>
    </row>
    <row r="267" spans="1:41" ht="15">
      <c r="A267" s="865"/>
      <c r="B267" s="947"/>
      <c r="C267" s="865"/>
      <c r="D267" s="865"/>
      <c r="E267" s="865"/>
      <c r="F267" s="865"/>
      <c r="G267" s="865"/>
      <c r="H267" s="865"/>
      <c r="I267" s="865"/>
      <c r="J267" s="865"/>
      <c r="K267" s="865"/>
      <c r="L267" s="865"/>
      <c r="M267" s="865"/>
      <c r="N267" s="915"/>
      <c r="O267" s="866"/>
      <c r="P267" s="865"/>
      <c r="Q267" s="865"/>
      <c r="R267" s="865"/>
      <c r="S267" s="869"/>
      <c r="T267" s="869"/>
      <c r="U267" s="916"/>
      <c r="V267" s="865"/>
      <c r="W267" s="865"/>
      <c r="X267" s="865"/>
      <c r="Y267" s="865"/>
      <c r="Z267" s="865"/>
      <c r="AA267" s="865"/>
      <c r="AB267" s="866"/>
      <c r="AC267" s="865"/>
      <c r="AD267" s="865"/>
      <c r="AE267" s="865"/>
      <c r="AF267" s="865"/>
      <c r="AG267" s="865"/>
      <c r="AH267" s="865"/>
      <c r="AI267" s="865"/>
      <c r="AJ267" s="865"/>
      <c r="AK267" s="865"/>
      <c r="AL267" s="865"/>
      <c r="AM267" s="865"/>
      <c r="AN267" s="865"/>
      <c r="AO267" s="865"/>
    </row>
    <row r="268" spans="1:41" ht="15">
      <c r="A268" s="865"/>
      <c r="B268" s="947"/>
      <c r="C268" s="865"/>
      <c r="D268" s="865"/>
      <c r="E268" s="865"/>
      <c r="F268" s="865"/>
      <c r="G268" s="865"/>
      <c r="H268" s="865"/>
      <c r="I268" s="865"/>
      <c r="J268" s="865"/>
      <c r="K268" s="865"/>
      <c r="L268" s="865"/>
      <c r="M268" s="865"/>
      <c r="N268" s="915"/>
      <c r="O268" s="866"/>
      <c r="P268" s="865"/>
      <c r="Q268" s="865"/>
      <c r="R268" s="865"/>
      <c r="S268" s="869"/>
      <c r="T268" s="869"/>
      <c r="U268" s="916"/>
      <c r="V268" s="865"/>
      <c r="W268" s="865"/>
      <c r="X268" s="865"/>
      <c r="Y268" s="865"/>
      <c r="Z268" s="865"/>
      <c r="AA268" s="865"/>
      <c r="AB268" s="866"/>
      <c r="AC268" s="865"/>
      <c r="AD268" s="865"/>
      <c r="AE268" s="865"/>
      <c r="AF268" s="865"/>
      <c r="AG268" s="865"/>
      <c r="AH268" s="865"/>
      <c r="AI268" s="865"/>
      <c r="AJ268" s="865"/>
      <c r="AK268" s="865"/>
      <c r="AL268" s="865"/>
      <c r="AM268" s="865"/>
      <c r="AN268" s="865"/>
      <c r="AO268" s="865"/>
    </row>
    <row r="269" spans="1:41" ht="15">
      <c r="A269" s="865"/>
      <c r="B269" s="947"/>
      <c r="C269" s="865"/>
      <c r="D269" s="865"/>
      <c r="E269" s="865"/>
      <c r="F269" s="865"/>
      <c r="G269" s="865"/>
      <c r="H269" s="865"/>
      <c r="I269" s="865"/>
      <c r="J269" s="865"/>
      <c r="K269" s="865"/>
      <c r="L269" s="865"/>
      <c r="M269" s="865"/>
      <c r="N269" s="915"/>
      <c r="O269" s="866"/>
      <c r="P269" s="865"/>
      <c r="Q269" s="865"/>
      <c r="R269" s="865"/>
      <c r="S269" s="869"/>
      <c r="T269" s="869"/>
      <c r="U269" s="916"/>
      <c r="V269" s="865"/>
      <c r="W269" s="865"/>
      <c r="X269" s="865"/>
      <c r="Y269" s="865"/>
      <c r="Z269" s="865"/>
      <c r="AA269" s="865"/>
      <c r="AB269" s="866"/>
      <c r="AC269" s="865"/>
      <c r="AD269" s="865"/>
      <c r="AE269" s="865"/>
      <c r="AF269" s="865"/>
      <c r="AG269" s="865"/>
      <c r="AH269" s="865"/>
      <c r="AI269" s="865"/>
      <c r="AJ269" s="865"/>
      <c r="AK269" s="865"/>
      <c r="AL269" s="865"/>
      <c r="AM269" s="865"/>
      <c r="AN269" s="865"/>
      <c r="AO269" s="865"/>
    </row>
    <row r="270" spans="1:41" ht="15">
      <c r="A270" s="865"/>
      <c r="B270" s="947"/>
      <c r="C270" s="865"/>
      <c r="D270" s="865"/>
      <c r="E270" s="865"/>
      <c r="F270" s="865"/>
      <c r="G270" s="865"/>
      <c r="H270" s="865"/>
      <c r="I270" s="865"/>
      <c r="J270" s="865"/>
      <c r="K270" s="865"/>
      <c r="L270" s="865"/>
      <c r="M270" s="865"/>
      <c r="N270" s="915"/>
      <c r="O270" s="866"/>
      <c r="P270" s="865"/>
      <c r="Q270" s="865"/>
      <c r="R270" s="865"/>
      <c r="S270" s="869"/>
      <c r="T270" s="869"/>
      <c r="U270" s="916"/>
      <c r="V270" s="865"/>
      <c r="W270" s="865"/>
      <c r="X270" s="865"/>
      <c r="Y270" s="865"/>
      <c r="Z270" s="865"/>
      <c r="AA270" s="865"/>
      <c r="AB270" s="866"/>
      <c r="AC270" s="865"/>
      <c r="AD270" s="865"/>
      <c r="AE270" s="865"/>
      <c r="AF270" s="865"/>
      <c r="AG270" s="865"/>
      <c r="AH270" s="865"/>
      <c r="AI270" s="865"/>
      <c r="AJ270" s="865"/>
      <c r="AK270" s="865"/>
      <c r="AL270" s="865"/>
      <c r="AM270" s="865"/>
      <c r="AN270" s="865"/>
      <c r="AO270" s="865"/>
    </row>
    <row r="271" spans="1:41" ht="15">
      <c r="A271" s="865"/>
      <c r="B271" s="947"/>
      <c r="C271" s="865"/>
      <c r="D271" s="865"/>
      <c r="E271" s="865"/>
      <c r="F271" s="865"/>
      <c r="G271" s="865"/>
      <c r="H271" s="865"/>
      <c r="I271" s="865"/>
      <c r="J271" s="865"/>
      <c r="K271" s="865"/>
      <c r="L271" s="865"/>
      <c r="M271" s="865"/>
      <c r="N271" s="915"/>
      <c r="O271" s="866"/>
      <c r="P271" s="865"/>
      <c r="Q271" s="865"/>
      <c r="R271" s="865"/>
      <c r="S271" s="869"/>
      <c r="T271" s="869"/>
      <c r="U271" s="916"/>
      <c r="V271" s="865"/>
      <c r="W271" s="865"/>
      <c r="X271" s="865"/>
      <c r="Y271" s="865"/>
      <c r="Z271" s="865"/>
      <c r="AA271" s="865"/>
      <c r="AB271" s="866"/>
      <c r="AC271" s="865"/>
      <c r="AD271" s="865"/>
      <c r="AE271" s="865"/>
      <c r="AF271" s="865"/>
      <c r="AG271" s="865"/>
      <c r="AH271" s="865"/>
      <c r="AI271" s="865"/>
      <c r="AJ271" s="865"/>
      <c r="AK271" s="865"/>
      <c r="AL271" s="865"/>
      <c r="AM271" s="865"/>
      <c r="AN271" s="865"/>
      <c r="AO271" s="865"/>
    </row>
    <row r="272" spans="1:41" ht="15">
      <c r="A272" s="865"/>
      <c r="B272" s="947"/>
      <c r="C272" s="865"/>
      <c r="D272" s="865"/>
      <c r="E272" s="865"/>
      <c r="F272" s="865"/>
      <c r="G272" s="865"/>
      <c r="H272" s="865"/>
      <c r="I272" s="865"/>
      <c r="J272" s="865"/>
      <c r="K272" s="865"/>
      <c r="L272" s="865"/>
      <c r="M272" s="865"/>
      <c r="N272" s="915"/>
      <c r="O272" s="866"/>
      <c r="P272" s="865"/>
      <c r="Q272" s="865"/>
      <c r="R272" s="865"/>
      <c r="S272" s="869"/>
      <c r="T272" s="869"/>
      <c r="U272" s="916"/>
      <c r="V272" s="865"/>
      <c r="W272" s="865"/>
      <c r="X272" s="865"/>
      <c r="Y272" s="865"/>
      <c r="Z272" s="865"/>
      <c r="AA272" s="865"/>
      <c r="AB272" s="866"/>
      <c r="AC272" s="865"/>
      <c r="AD272" s="865"/>
      <c r="AE272" s="865"/>
      <c r="AF272" s="865"/>
      <c r="AG272" s="865"/>
      <c r="AH272" s="865"/>
      <c r="AI272" s="865"/>
      <c r="AJ272" s="865"/>
      <c r="AK272" s="865"/>
      <c r="AL272" s="865"/>
      <c r="AM272" s="865"/>
      <c r="AN272" s="865"/>
      <c r="AO272" s="865"/>
    </row>
    <row r="273" spans="1:41" ht="15">
      <c r="A273" s="865"/>
      <c r="B273" s="947"/>
      <c r="C273" s="865"/>
      <c r="D273" s="865"/>
      <c r="E273" s="865"/>
      <c r="F273" s="865"/>
      <c r="G273" s="865"/>
      <c r="H273" s="865"/>
      <c r="I273" s="865"/>
      <c r="J273" s="865"/>
      <c r="K273" s="865"/>
      <c r="L273" s="865"/>
      <c r="M273" s="865"/>
      <c r="N273" s="915"/>
      <c r="O273" s="866"/>
      <c r="P273" s="865"/>
      <c r="Q273" s="865"/>
      <c r="R273" s="865"/>
      <c r="S273" s="869"/>
      <c r="T273" s="869"/>
      <c r="U273" s="916"/>
      <c r="V273" s="865"/>
      <c r="W273" s="865"/>
      <c r="X273" s="865"/>
      <c r="Y273" s="865"/>
      <c r="Z273" s="865"/>
      <c r="AA273" s="865"/>
      <c r="AB273" s="866"/>
      <c r="AC273" s="865"/>
      <c r="AD273" s="865"/>
      <c r="AE273" s="865"/>
      <c r="AF273" s="865"/>
      <c r="AG273" s="865"/>
      <c r="AH273" s="865"/>
      <c r="AI273" s="865"/>
      <c r="AJ273" s="865"/>
      <c r="AK273" s="865"/>
      <c r="AL273" s="865"/>
      <c r="AM273" s="865"/>
      <c r="AN273" s="865"/>
      <c r="AO273" s="865"/>
    </row>
    <row r="274" spans="1:41" ht="15">
      <c r="A274" s="865"/>
      <c r="B274" s="947"/>
      <c r="C274" s="865"/>
      <c r="D274" s="865"/>
      <c r="E274" s="865"/>
      <c r="F274" s="865"/>
      <c r="G274" s="865"/>
      <c r="H274" s="865"/>
      <c r="I274" s="865"/>
      <c r="J274" s="865"/>
      <c r="K274" s="865"/>
      <c r="L274" s="865"/>
      <c r="M274" s="865"/>
      <c r="N274" s="915"/>
      <c r="O274" s="866"/>
      <c r="P274" s="865"/>
      <c r="Q274" s="865"/>
      <c r="R274" s="865"/>
      <c r="S274" s="869"/>
      <c r="T274" s="869"/>
      <c r="U274" s="916"/>
      <c r="V274" s="865"/>
      <c r="W274" s="865"/>
      <c r="X274" s="865"/>
      <c r="Y274" s="865"/>
      <c r="Z274" s="865"/>
      <c r="AA274" s="865"/>
      <c r="AB274" s="866"/>
      <c r="AC274" s="865"/>
      <c r="AD274" s="865"/>
      <c r="AE274" s="865"/>
      <c r="AF274" s="865"/>
      <c r="AG274" s="865"/>
      <c r="AH274" s="865"/>
      <c r="AI274" s="865"/>
      <c r="AJ274" s="865"/>
      <c r="AK274" s="865"/>
      <c r="AL274" s="865"/>
      <c r="AM274" s="865"/>
      <c r="AN274" s="865"/>
      <c r="AO274" s="865"/>
    </row>
    <row r="275" spans="1:41" ht="15">
      <c r="A275" s="865"/>
      <c r="B275" s="947"/>
      <c r="C275" s="865"/>
      <c r="D275" s="865"/>
      <c r="E275" s="865"/>
      <c r="F275" s="865"/>
      <c r="G275" s="865"/>
      <c r="H275" s="865"/>
      <c r="I275" s="865"/>
      <c r="J275" s="865"/>
      <c r="K275" s="865"/>
      <c r="L275" s="865"/>
      <c r="M275" s="865"/>
      <c r="N275" s="915"/>
      <c r="O275" s="866"/>
      <c r="P275" s="865"/>
      <c r="Q275" s="865"/>
      <c r="R275" s="865"/>
      <c r="S275" s="869"/>
      <c r="T275" s="869"/>
      <c r="U275" s="916"/>
      <c r="V275" s="865"/>
      <c r="W275" s="865"/>
      <c r="X275" s="865"/>
      <c r="Y275" s="865"/>
      <c r="Z275" s="865"/>
      <c r="AA275" s="865"/>
      <c r="AB275" s="866"/>
      <c r="AC275" s="865"/>
      <c r="AD275" s="865"/>
      <c r="AE275" s="865"/>
      <c r="AF275" s="865"/>
      <c r="AG275" s="865"/>
      <c r="AH275" s="865"/>
      <c r="AI275" s="865"/>
      <c r="AJ275" s="865"/>
      <c r="AK275" s="865"/>
      <c r="AL275" s="865"/>
      <c r="AM275" s="865"/>
      <c r="AN275" s="865"/>
      <c r="AO275" s="865"/>
    </row>
    <row r="276" spans="1:41" ht="15">
      <c r="A276" s="865"/>
      <c r="B276" s="947"/>
      <c r="C276" s="865"/>
      <c r="D276" s="865"/>
      <c r="E276" s="865"/>
      <c r="F276" s="865"/>
      <c r="G276" s="865"/>
      <c r="H276" s="865"/>
      <c r="I276" s="865"/>
      <c r="J276" s="865"/>
      <c r="K276" s="865"/>
      <c r="L276" s="865"/>
      <c r="M276" s="865"/>
      <c r="N276" s="915"/>
      <c r="O276" s="866"/>
      <c r="P276" s="865"/>
      <c r="Q276" s="865"/>
      <c r="R276" s="865"/>
      <c r="S276" s="869"/>
      <c r="T276" s="869"/>
      <c r="U276" s="916"/>
      <c r="V276" s="865"/>
      <c r="W276" s="865"/>
      <c r="X276" s="865"/>
      <c r="Y276" s="865"/>
      <c r="Z276" s="865"/>
      <c r="AA276" s="865"/>
      <c r="AB276" s="866"/>
      <c r="AC276" s="865"/>
      <c r="AD276" s="865"/>
      <c r="AE276" s="865"/>
      <c r="AF276" s="865"/>
      <c r="AG276" s="865"/>
      <c r="AH276" s="865"/>
      <c r="AI276" s="865"/>
      <c r="AJ276" s="865"/>
      <c r="AK276" s="865"/>
      <c r="AL276" s="865"/>
      <c r="AM276" s="865"/>
      <c r="AN276" s="865"/>
      <c r="AO276" s="865"/>
    </row>
    <row r="277" spans="1:41" ht="15">
      <c r="A277" s="865"/>
      <c r="B277" s="947"/>
      <c r="C277" s="865"/>
      <c r="D277" s="865"/>
      <c r="E277" s="865"/>
      <c r="F277" s="865"/>
      <c r="G277" s="865"/>
      <c r="H277" s="865"/>
      <c r="I277" s="865"/>
      <c r="J277" s="865"/>
      <c r="K277" s="865"/>
      <c r="L277" s="865"/>
      <c r="M277" s="865"/>
      <c r="N277" s="915"/>
      <c r="O277" s="866"/>
      <c r="P277" s="865"/>
      <c r="Q277" s="865"/>
      <c r="R277" s="865"/>
      <c r="S277" s="869"/>
      <c r="T277" s="869"/>
      <c r="U277" s="916"/>
      <c r="V277" s="865"/>
      <c r="W277" s="865"/>
      <c r="X277" s="865"/>
      <c r="Y277" s="865"/>
      <c r="Z277" s="865"/>
      <c r="AA277" s="865"/>
      <c r="AB277" s="866"/>
      <c r="AC277" s="865"/>
      <c r="AD277" s="865"/>
      <c r="AE277" s="865"/>
      <c r="AF277" s="865"/>
      <c r="AG277" s="865"/>
      <c r="AH277" s="865"/>
      <c r="AI277" s="865"/>
      <c r="AJ277" s="865"/>
      <c r="AK277" s="865"/>
      <c r="AL277" s="865"/>
      <c r="AM277" s="865"/>
      <c r="AN277" s="865"/>
      <c r="AO277" s="865"/>
    </row>
    <row r="278" spans="1:41" ht="15">
      <c r="A278" s="865"/>
      <c r="B278" s="947"/>
      <c r="C278" s="865"/>
      <c r="D278" s="865"/>
      <c r="E278" s="865"/>
      <c r="F278" s="865"/>
      <c r="G278" s="865"/>
      <c r="H278" s="865"/>
      <c r="I278" s="865"/>
      <c r="J278" s="865"/>
      <c r="K278" s="865"/>
      <c r="L278" s="865"/>
      <c r="M278" s="865"/>
      <c r="N278" s="915"/>
      <c r="O278" s="866"/>
      <c r="P278" s="865"/>
      <c r="Q278" s="865"/>
      <c r="R278" s="865"/>
      <c r="S278" s="869"/>
      <c r="T278" s="869"/>
      <c r="U278" s="916"/>
      <c r="V278" s="865"/>
      <c r="W278" s="865"/>
      <c r="X278" s="865"/>
      <c r="Y278" s="865"/>
      <c r="Z278" s="865"/>
      <c r="AA278" s="865"/>
      <c r="AB278" s="866"/>
      <c r="AC278" s="865"/>
      <c r="AD278" s="865"/>
      <c r="AE278" s="865"/>
      <c r="AF278" s="865"/>
      <c r="AG278" s="865"/>
      <c r="AH278" s="865"/>
      <c r="AI278" s="865"/>
      <c r="AJ278" s="865"/>
      <c r="AK278" s="865"/>
      <c r="AL278" s="865"/>
      <c r="AM278" s="865"/>
      <c r="AN278" s="865"/>
      <c r="AO278" s="865"/>
    </row>
    <row r="279" spans="1:41" ht="15">
      <c r="A279" s="865"/>
      <c r="B279" s="947"/>
      <c r="C279" s="865"/>
      <c r="D279" s="865"/>
      <c r="E279" s="865"/>
      <c r="F279" s="865"/>
      <c r="G279" s="865"/>
      <c r="H279" s="865"/>
      <c r="I279" s="865"/>
      <c r="J279" s="865"/>
      <c r="K279" s="865"/>
      <c r="L279" s="865"/>
      <c r="M279" s="865"/>
      <c r="N279" s="915"/>
      <c r="O279" s="866"/>
      <c r="P279" s="865"/>
      <c r="Q279" s="865"/>
      <c r="R279" s="865"/>
      <c r="S279" s="869"/>
      <c r="T279" s="869"/>
      <c r="U279" s="916"/>
      <c r="V279" s="865"/>
      <c r="W279" s="865"/>
      <c r="X279" s="865"/>
      <c r="Y279" s="865"/>
      <c r="Z279" s="865"/>
      <c r="AA279" s="865"/>
      <c r="AB279" s="866"/>
      <c r="AC279" s="865"/>
      <c r="AD279" s="865"/>
      <c r="AE279" s="865"/>
      <c r="AF279" s="865"/>
      <c r="AG279" s="865"/>
      <c r="AH279" s="865"/>
      <c r="AI279" s="865"/>
      <c r="AJ279" s="865"/>
      <c r="AK279" s="865"/>
      <c r="AL279" s="865"/>
      <c r="AM279" s="865"/>
      <c r="AN279" s="865"/>
      <c r="AO279" s="865"/>
    </row>
    <row r="280" spans="1:41" ht="15">
      <c r="A280" s="865"/>
      <c r="B280" s="947"/>
      <c r="C280" s="865"/>
      <c r="D280" s="865"/>
      <c r="E280" s="865"/>
      <c r="F280" s="865"/>
      <c r="G280" s="865"/>
      <c r="H280" s="865"/>
      <c r="I280" s="865"/>
      <c r="J280" s="865"/>
      <c r="K280" s="865"/>
      <c r="L280" s="865"/>
      <c r="M280" s="865"/>
      <c r="N280" s="915"/>
      <c r="O280" s="866"/>
      <c r="P280" s="865"/>
      <c r="Q280" s="865"/>
      <c r="R280" s="865"/>
      <c r="S280" s="869"/>
      <c r="T280" s="869"/>
      <c r="U280" s="916"/>
      <c r="V280" s="865"/>
      <c r="W280" s="865"/>
      <c r="X280" s="865"/>
      <c r="Y280" s="865"/>
      <c r="Z280" s="865"/>
      <c r="AA280" s="865"/>
      <c r="AB280" s="866"/>
      <c r="AC280" s="865"/>
      <c r="AD280" s="865"/>
      <c r="AE280" s="865"/>
      <c r="AF280" s="865"/>
      <c r="AG280" s="865"/>
      <c r="AH280" s="865"/>
      <c r="AI280" s="865"/>
      <c r="AJ280" s="865"/>
      <c r="AK280" s="865"/>
      <c r="AL280" s="865"/>
      <c r="AM280" s="865"/>
      <c r="AN280" s="865"/>
      <c r="AO280" s="865"/>
    </row>
    <row r="281" spans="1:41" ht="15">
      <c r="A281" s="865"/>
      <c r="B281" s="947"/>
      <c r="C281" s="865"/>
      <c r="D281" s="865"/>
      <c r="E281" s="865"/>
      <c r="F281" s="865"/>
      <c r="G281" s="865"/>
      <c r="H281" s="865"/>
      <c r="I281" s="865"/>
      <c r="J281" s="865"/>
      <c r="K281" s="865"/>
      <c r="L281" s="865"/>
      <c r="M281" s="865"/>
      <c r="N281" s="915"/>
      <c r="O281" s="866"/>
      <c r="P281" s="865"/>
      <c r="Q281" s="865"/>
      <c r="R281" s="865"/>
      <c r="S281" s="869"/>
      <c r="T281" s="869"/>
      <c r="U281" s="916"/>
      <c r="V281" s="865"/>
      <c r="W281" s="865"/>
      <c r="X281" s="865"/>
      <c r="Y281" s="865"/>
      <c r="Z281" s="865"/>
      <c r="AA281" s="865"/>
      <c r="AB281" s="866"/>
      <c r="AC281" s="865"/>
      <c r="AD281" s="865"/>
      <c r="AE281" s="865"/>
      <c r="AF281" s="865"/>
      <c r="AG281" s="865"/>
      <c r="AH281" s="865"/>
      <c r="AI281" s="865"/>
      <c r="AJ281" s="865"/>
      <c r="AK281" s="865"/>
      <c r="AL281" s="865"/>
      <c r="AM281" s="865"/>
      <c r="AN281" s="865"/>
      <c r="AO281" s="865"/>
    </row>
    <row r="282" spans="1:41" ht="15">
      <c r="A282" s="865"/>
      <c r="B282" s="947"/>
      <c r="C282" s="865"/>
      <c r="D282" s="865"/>
      <c r="E282" s="865"/>
      <c r="F282" s="865"/>
      <c r="G282" s="865"/>
      <c r="H282" s="865"/>
      <c r="I282" s="865"/>
      <c r="J282" s="865"/>
      <c r="K282" s="865"/>
      <c r="L282" s="865"/>
      <c r="M282" s="865"/>
      <c r="N282" s="915"/>
      <c r="O282" s="866"/>
      <c r="P282" s="865"/>
      <c r="Q282" s="865"/>
      <c r="R282" s="865"/>
      <c r="S282" s="869"/>
      <c r="T282" s="869"/>
      <c r="U282" s="916"/>
      <c r="V282" s="865"/>
      <c r="W282" s="865"/>
      <c r="X282" s="865"/>
      <c r="Y282" s="865"/>
      <c r="Z282" s="865"/>
      <c r="AA282" s="865"/>
      <c r="AB282" s="866"/>
      <c r="AC282" s="865"/>
      <c r="AD282" s="865"/>
      <c r="AE282" s="865"/>
      <c r="AF282" s="865"/>
      <c r="AG282" s="865"/>
      <c r="AH282" s="865"/>
      <c r="AI282" s="865"/>
      <c r="AJ282" s="865"/>
      <c r="AK282" s="865"/>
      <c r="AL282" s="865"/>
      <c r="AM282" s="865"/>
      <c r="AN282" s="865"/>
      <c r="AO282" s="865"/>
    </row>
    <row r="283" spans="1:41" ht="15">
      <c r="A283" s="865"/>
      <c r="B283" s="947"/>
      <c r="C283" s="865"/>
      <c r="D283" s="865"/>
      <c r="E283" s="865"/>
      <c r="F283" s="865"/>
      <c r="G283" s="865"/>
      <c r="H283" s="865"/>
      <c r="I283" s="865"/>
      <c r="J283" s="865"/>
      <c r="K283" s="865"/>
      <c r="L283" s="865"/>
      <c r="M283" s="865"/>
      <c r="N283" s="915"/>
      <c r="O283" s="866"/>
      <c r="P283" s="865"/>
      <c r="Q283" s="865"/>
      <c r="R283" s="865"/>
      <c r="S283" s="869"/>
      <c r="T283" s="869"/>
      <c r="U283" s="916"/>
      <c r="V283" s="865"/>
      <c r="W283" s="865"/>
      <c r="X283" s="865"/>
      <c r="Y283" s="865"/>
      <c r="Z283" s="865"/>
      <c r="AA283" s="865"/>
      <c r="AB283" s="866"/>
      <c r="AC283" s="865"/>
      <c r="AD283" s="865"/>
      <c r="AE283" s="865"/>
      <c r="AF283" s="865"/>
      <c r="AG283" s="865"/>
      <c r="AH283" s="865"/>
      <c r="AI283" s="865"/>
      <c r="AJ283" s="865"/>
      <c r="AK283" s="865"/>
      <c r="AL283" s="865"/>
      <c r="AM283" s="865"/>
      <c r="AN283" s="865"/>
      <c r="AO283" s="865"/>
    </row>
    <row r="284" spans="1:41" ht="15">
      <c r="A284" s="865"/>
      <c r="B284" s="947"/>
      <c r="C284" s="865"/>
      <c r="D284" s="865"/>
      <c r="E284" s="865"/>
      <c r="F284" s="865"/>
      <c r="G284" s="865"/>
      <c r="H284" s="865"/>
      <c r="I284" s="865"/>
      <c r="J284" s="865"/>
      <c r="K284" s="865"/>
      <c r="L284" s="865"/>
      <c r="M284" s="865"/>
      <c r="N284" s="915"/>
      <c r="O284" s="866"/>
      <c r="P284" s="865"/>
      <c r="Q284" s="865"/>
      <c r="R284" s="865"/>
      <c r="S284" s="869"/>
      <c r="T284" s="869"/>
      <c r="U284" s="916"/>
      <c r="V284" s="865"/>
      <c r="W284" s="865"/>
      <c r="X284" s="865"/>
      <c r="Y284" s="865"/>
      <c r="Z284" s="865"/>
      <c r="AA284" s="865"/>
      <c r="AB284" s="866"/>
      <c r="AC284" s="865"/>
      <c r="AD284" s="865"/>
      <c r="AE284" s="865"/>
      <c r="AF284" s="865"/>
      <c r="AG284" s="865"/>
      <c r="AH284" s="865"/>
      <c r="AI284" s="865"/>
      <c r="AJ284" s="865"/>
      <c r="AK284" s="865"/>
      <c r="AL284" s="865"/>
      <c r="AM284" s="865"/>
      <c r="AN284" s="865"/>
      <c r="AO284" s="865"/>
    </row>
    <row r="285" spans="1:41" ht="15">
      <c r="A285" s="865"/>
      <c r="B285" s="947"/>
      <c r="C285" s="865"/>
      <c r="D285" s="865"/>
      <c r="E285" s="865"/>
      <c r="F285" s="865"/>
      <c r="G285" s="865"/>
      <c r="H285" s="865"/>
      <c r="I285" s="865"/>
      <c r="J285" s="865"/>
      <c r="K285" s="865"/>
      <c r="L285" s="865"/>
      <c r="M285" s="865"/>
      <c r="N285" s="915"/>
      <c r="O285" s="866"/>
      <c r="P285" s="865"/>
      <c r="Q285" s="865"/>
      <c r="R285" s="865"/>
      <c r="S285" s="869"/>
      <c r="T285" s="869"/>
      <c r="U285" s="916"/>
      <c r="V285" s="865"/>
      <c r="W285" s="865"/>
      <c r="X285" s="865"/>
      <c r="Y285" s="865"/>
      <c r="Z285" s="865"/>
      <c r="AA285" s="865"/>
      <c r="AB285" s="866"/>
      <c r="AC285" s="865"/>
      <c r="AD285" s="865"/>
      <c r="AE285" s="865"/>
      <c r="AF285" s="865"/>
      <c r="AG285" s="865"/>
      <c r="AH285" s="865"/>
      <c r="AI285" s="865"/>
      <c r="AJ285" s="865"/>
      <c r="AK285" s="865"/>
      <c r="AL285" s="865"/>
      <c r="AM285" s="865"/>
      <c r="AN285" s="865"/>
      <c r="AO285" s="865"/>
    </row>
    <row r="286" spans="1:41" ht="15">
      <c r="A286" s="865"/>
      <c r="B286" s="947"/>
      <c r="C286" s="865"/>
      <c r="D286" s="865"/>
      <c r="E286" s="865"/>
      <c r="F286" s="865"/>
      <c r="G286" s="865"/>
      <c r="H286" s="865"/>
      <c r="I286" s="865"/>
      <c r="J286" s="865"/>
      <c r="K286" s="865"/>
      <c r="L286" s="865"/>
      <c r="M286" s="865"/>
      <c r="N286" s="915"/>
      <c r="O286" s="866"/>
      <c r="P286" s="865"/>
      <c r="Q286" s="865"/>
      <c r="R286" s="865"/>
      <c r="S286" s="869"/>
      <c r="T286" s="869"/>
      <c r="U286" s="916"/>
      <c r="V286" s="865"/>
      <c r="W286" s="865"/>
      <c r="X286" s="865"/>
      <c r="Y286" s="865"/>
      <c r="Z286" s="865"/>
      <c r="AA286" s="865"/>
      <c r="AB286" s="866"/>
      <c r="AC286" s="865"/>
      <c r="AD286" s="865"/>
      <c r="AE286" s="865"/>
      <c r="AF286" s="865"/>
      <c r="AG286" s="865"/>
      <c r="AH286" s="865"/>
      <c r="AI286" s="865"/>
      <c r="AJ286" s="865"/>
      <c r="AK286" s="865"/>
      <c r="AL286" s="865"/>
      <c r="AM286" s="865"/>
      <c r="AN286" s="865"/>
      <c r="AO286" s="865"/>
    </row>
    <row r="287" spans="1:41" ht="15">
      <c r="A287" s="865"/>
      <c r="B287" s="947"/>
      <c r="C287" s="865"/>
      <c r="D287" s="865"/>
      <c r="E287" s="865"/>
      <c r="F287" s="865"/>
      <c r="G287" s="865"/>
      <c r="H287" s="865"/>
      <c r="I287" s="865"/>
      <c r="J287" s="865"/>
      <c r="K287" s="865"/>
      <c r="L287" s="865"/>
      <c r="M287" s="865"/>
      <c r="N287" s="915"/>
      <c r="O287" s="866"/>
      <c r="P287" s="865"/>
      <c r="Q287" s="865"/>
      <c r="R287" s="865"/>
      <c r="S287" s="869"/>
      <c r="T287" s="869"/>
      <c r="U287" s="865"/>
      <c r="V287" s="865"/>
      <c r="W287" s="865"/>
      <c r="X287" s="865"/>
      <c r="Y287" s="865"/>
      <c r="Z287" s="865"/>
      <c r="AA287" s="865"/>
      <c r="AB287" s="866"/>
      <c r="AC287" s="865"/>
      <c r="AD287" s="865"/>
      <c r="AE287" s="865"/>
      <c r="AF287" s="865"/>
      <c r="AG287" s="865"/>
      <c r="AH287" s="865"/>
      <c r="AI287" s="865"/>
      <c r="AJ287" s="865"/>
      <c r="AK287" s="865"/>
      <c r="AL287" s="865"/>
      <c r="AM287" s="865"/>
      <c r="AN287" s="865"/>
      <c r="AO287" s="865"/>
    </row>
    <row r="288" spans="1:41" ht="15">
      <c r="A288" s="865"/>
      <c r="B288" s="947"/>
      <c r="C288" s="865"/>
      <c r="D288" s="865"/>
      <c r="E288" s="865"/>
      <c r="F288" s="865"/>
      <c r="G288" s="865"/>
      <c r="H288" s="865"/>
      <c r="I288" s="865"/>
      <c r="J288" s="865"/>
      <c r="K288" s="865"/>
      <c r="L288" s="865"/>
      <c r="M288" s="865"/>
      <c r="N288" s="915"/>
      <c r="O288" s="866"/>
      <c r="P288" s="865"/>
      <c r="Q288" s="865"/>
      <c r="R288" s="865"/>
      <c r="S288" s="869"/>
      <c r="T288" s="869"/>
      <c r="U288" s="865"/>
      <c r="V288" s="865"/>
      <c r="W288" s="865"/>
      <c r="X288" s="865"/>
      <c r="Y288" s="865"/>
      <c r="Z288" s="865"/>
      <c r="AA288" s="865"/>
      <c r="AB288" s="866"/>
      <c r="AC288" s="865"/>
      <c r="AD288" s="865"/>
      <c r="AE288" s="865"/>
      <c r="AF288" s="865"/>
      <c r="AG288" s="865"/>
      <c r="AH288" s="865"/>
      <c r="AI288" s="865"/>
      <c r="AJ288" s="865"/>
      <c r="AK288" s="865"/>
      <c r="AL288" s="865"/>
      <c r="AM288" s="865"/>
      <c r="AN288" s="865"/>
      <c r="AO288" s="865"/>
    </row>
    <row r="289" spans="1:41" ht="15">
      <c r="A289" s="865"/>
      <c r="B289" s="947"/>
      <c r="C289" s="865"/>
      <c r="D289" s="865"/>
      <c r="E289" s="865"/>
      <c r="F289" s="865"/>
      <c r="G289" s="865"/>
      <c r="H289" s="865"/>
      <c r="I289" s="865"/>
      <c r="J289" s="865"/>
      <c r="K289" s="865"/>
      <c r="L289" s="865"/>
      <c r="M289" s="865"/>
      <c r="N289" s="915"/>
      <c r="O289" s="866"/>
      <c r="P289" s="865"/>
      <c r="Q289" s="865"/>
      <c r="R289" s="865"/>
      <c r="S289" s="869"/>
      <c r="T289" s="869"/>
      <c r="U289" s="865"/>
      <c r="V289" s="865"/>
      <c r="W289" s="865"/>
      <c r="X289" s="865"/>
      <c r="Y289" s="865"/>
      <c r="Z289" s="865"/>
      <c r="AA289" s="865"/>
      <c r="AB289" s="866"/>
      <c r="AC289" s="865"/>
      <c r="AD289" s="865"/>
      <c r="AE289" s="865"/>
      <c r="AF289" s="865"/>
      <c r="AG289" s="865"/>
      <c r="AH289" s="865"/>
      <c r="AI289" s="865"/>
      <c r="AJ289" s="865"/>
      <c r="AK289" s="865"/>
      <c r="AL289" s="865"/>
      <c r="AM289" s="865"/>
      <c r="AN289" s="865"/>
      <c r="AO289" s="865"/>
    </row>
    <row r="290" spans="1:41" ht="15">
      <c r="A290" s="865"/>
      <c r="B290" s="947"/>
      <c r="C290" s="865"/>
      <c r="D290" s="865"/>
      <c r="E290" s="865"/>
      <c r="F290" s="865"/>
      <c r="G290" s="865"/>
      <c r="H290" s="865"/>
      <c r="I290" s="865"/>
      <c r="J290" s="865"/>
      <c r="K290" s="865"/>
      <c r="L290" s="865"/>
      <c r="M290" s="865"/>
      <c r="N290" s="915"/>
      <c r="O290" s="866"/>
      <c r="P290" s="865"/>
      <c r="Q290" s="865"/>
      <c r="R290" s="865"/>
      <c r="S290" s="869"/>
      <c r="T290" s="869"/>
      <c r="U290" s="865"/>
      <c r="V290" s="865"/>
      <c r="W290" s="865"/>
      <c r="X290" s="865"/>
      <c r="Y290" s="865"/>
      <c r="Z290" s="865"/>
      <c r="AA290" s="865"/>
      <c r="AB290" s="866"/>
      <c r="AC290" s="865"/>
      <c r="AD290" s="865"/>
      <c r="AE290" s="865"/>
      <c r="AF290" s="865"/>
      <c r="AG290" s="865"/>
      <c r="AH290" s="865"/>
      <c r="AI290" s="865"/>
      <c r="AJ290" s="865"/>
      <c r="AK290" s="865"/>
      <c r="AL290" s="865"/>
      <c r="AM290" s="865"/>
      <c r="AN290" s="865"/>
      <c r="AO290" s="865"/>
    </row>
    <row r="291" spans="1:41" ht="15">
      <c r="A291" s="865"/>
      <c r="B291" s="947"/>
      <c r="C291" s="865"/>
      <c r="D291" s="865"/>
      <c r="E291" s="865"/>
      <c r="F291" s="865"/>
      <c r="G291" s="865"/>
      <c r="H291" s="865"/>
      <c r="I291" s="865"/>
      <c r="J291" s="865"/>
      <c r="K291" s="865"/>
      <c r="L291" s="865"/>
      <c r="M291" s="865"/>
      <c r="N291" s="915"/>
      <c r="O291" s="866"/>
      <c r="P291" s="865"/>
      <c r="Q291" s="865"/>
      <c r="R291" s="865"/>
      <c r="S291" s="869"/>
      <c r="T291" s="869"/>
      <c r="U291" s="865"/>
      <c r="V291" s="865"/>
      <c r="W291" s="865"/>
      <c r="X291" s="865"/>
      <c r="Y291" s="865"/>
      <c r="Z291" s="865"/>
      <c r="AA291" s="865"/>
      <c r="AB291" s="866"/>
      <c r="AC291" s="865"/>
      <c r="AD291" s="865"/>
      <c r="AE291" s="865"/>
      <c r="AF291" s="865"/>
      <c r="AG291" s="865"/>
      <c r="AH291" s="865"/>
      <c r="AI291" s="865"/>
      <c r="AJ291" s="865"/>
      <c r="AK291" s="865"/>
      <c r="AL291" s="865"/>
      <c r="AM291" s="865"/>
      <c r="AN291" s="865"/>
      <c r="AO291" s="865"/>
    </row>
    <row r="292" spans="1:41" ht="15">
      <c r="A292" s="865"/>
      <c r="B292" s="947"/>
      <c r="C292" s="865"/>
      <c r="D292" s="865"/>
      <c r="E292" s="865"/>
      <c r="F292" s="865"/>
      <c r="G292" s="865"/>
      <c r="H292" s="865"/>
      <c r="I292" s="865"/>
      <c r="J292" s="865"/>
      <c r="K292" s="865"/>
      <c r="L292" s="865"/>
      <c r="M292" s="865"/>
      <c r="N292" s="915"/>
      <c r="O292" s="866"/>
      <c r="P292" s="865"/>
      <c r="Q292" s="865"/>
      <c r="R292" s="865"/>
      <c r="S292" s="869"/>
      <c r="T292" s="869"/>
      <c r="U292" s="865"/>
      <c r="V292" s="865"/>
      <c r="W292" s="865"/>
      <c r="X292" s="865"/>
      <c r="Y292" s="865"/>
      <c r="Z292" s="865"/>
      <c r="AA292" s="865"/>
      <c r="AB292" s="866"/>
      <c r="AC292" s="865"/>
      <c r="AD292" s="865"/>
      <c r="AE292" s="865"/>
      <c r="AF292" s="865"/>
      <c r="AG292" s="865"/>
      <c r="AH292" s="865"/>
      <c r="AI292" s="865"/>
      <c r="AJ292" s="865"/>
      <c r="AK292" s="865"/>
      <c r="AL292" s="865"/>
      <c r="AM292" s="865"/>
      <c r="AN292" s="865"/>
      <c r="AO292" s="865"/>
    </row>
    <row r="293" spans="1:41" ht="15">
      <c r="A293" s="865"/>
      <c r="B293" s="947"/>
      <c r="C293" s="865"/>
      <c r="D293" s="865"/>
      <c r="E293" s="865"/>
      <c r="F293" s="865"/>
      <c r="G293" s="865"/>
      <c r="H293" s="865"/>
      <c r="I293" s="865"/>
      <c r="J293" s="865"/>
      <c r="K293" s="865"/>
      <c r="L293" s="865"/>
      <c r="M293" s="865"/>
      <c r="N293" s="915"/>
      <c r="O293" s="866"/>
      <c r="P293" s="865"/>
      <c r="Q293" s="865"/>
      <c r="R293" s="865"/>
      <c r="S293" s="869"/>
      <c r="T293" s="869"/>
      <c r="U293" s="865"/>
      <c r="V293" s="865"/>
      <c r="W293" s="865"/>
      <c r="X293" s="865"/>
      <c r="Y293" s="865"/>
      <c r="Z293" s="865"/>
      <c r="AA293" s="865"/>
      <c r="AB293" s="866"/>
      <c r="AC293" s="865"/>
      <c r="AD293" s="865"/>
      <c r="AE293" s="865"/>
      <c r="AF293" s="865"/>
      <c r="AG293" s="865"/>
      <c r="AH293" s="865"/>
      <c r="AI293" s="865"/>
      <c r="AJ293" s="865"/>
      <c r="AK293" s="865"/>
      <c r="AL293" s="865"/>
      <c r="AM293" s="865"/>
      <c r="AN293" s="865"/>
      <c r="AO293" s="865"/>
    </row>
    <row r="294" spans="1:41" ht="15">
      <c r="A294" s="865"/>
      <c r="B294" s="947"/>
      <c r="C294" s="865"/>
      <c r="D294" s="865"/>
      <c r="E294" s="865"/>
      <c r="F294" s="865"/>
      <c r="G294" s="865"/>
      <c r="H294" s="865"/>
      <c r="I294" s="865"/>
      <c r="J294" s="865"/>
      <c r="K294" s="865"/>
      <c r="L294" s="865"/>
      <c r="M294" s="865"/>
      <c r="N294" s="915"/>
      <c r="O294" s="866"/>
      <c r="P294" s="865"/>
      <c r="Q294" s="865"/>
      <c r="R294" s="865"/>
      <c r="S294" s="869"/>
      <c r="T294" s="869"/>
      <c r="U294" s="865"/>
      <c r="V294" s="865"/>
      <c r="W294" s="865"/>
      <c r="X294" s="865"/>
      <c r="Y294" s="865"/>
      <c r="Z294" s="865"/>
      <c r="AA294" s="865"/>
      <c r="AB294" s="866"/>
      <c r="AC294" s="865"/>
      <c r="AD294" s="865"/>
      <c r="AE294" s="865"/>
      <c r="AF294" s="865"/>
      <c r="AG294" s="865"/>
      <c r="AH294" s="865"/>
      <c r="AI294" s="865"/>
      <c r="AJ294" s="865"/>
      <c r="AK294" s="865"/>
      <c r="AL294" s="865"/>
      <c r="AM294" s="865"/>
      <c r="AN294" s="865"/>
      <c r="AO294" s="865"/>
    </row>
    <row r="295" spans="1:41" ht="15">
      <c r="A295" s="865"/>
      <c r="B295" s="947"/>
      <c r="C295" s="865"/>
      <c r="D295" s="865"/>
      <c r="E295" s="865"/>
      <c r="F295" s="865"/>
      <c r="G295" s="865"/>
      <c r="H295" s="865"/>
      <c r="I295" s="865"/>
      <c r="J295" s="865"/>
      <c r="K295" s="865"/>
      <c r="L295" s="865"/>
      <c r="M295" s="865"/>
      <c r="N295" s="915"/>
      <c r="O295" s="866"/>
      <c r="P295" s="865"/>
      <c r="Q295" s="865"/>
      <c r="R295" s="865"/>
      <c r="S295" s="869"/>
      <c r="T295" s="869"/>
      <c r="U295" s="865"/>
      <c r="V295" s="865"/>
      <c r="W295" s="865"/>
      <c r="X295" s="865"/>
      <c r="Y295" s="865"/>
      <c r="Z295" s="865"/>
      <c r="AA295" s="865"/>
      <c r="AB295" s="866"/>
      <c r="AC295" s="865"/>
      <c r="AD295" s="865"/>
      <c r="AE295" s="865"/>
      <c r="AF295" s="865"/>
      <c r="AG295" s="865"/>
      <c r="AH295" s="865"/>
      <c r="AI295" s="865"/>
      <c r="AJ295" s="865"/>
      <c r="AK295" s="865"/>
      <c r="AL295" s="865"/>
      <c r="AM295" s="865"/>
      <c r="AN295" s="865"/>
      <c r="AO295" s="865"/>
    </row>
    <row r="296" spans="1:41" ht="15">
      <c r="A296" s="865"/>
      <c r="B296" s="947"/>
      <c r="C296" s="865"/>
      <c r="D296" s="865"/>
      <c r="E296" s="865"/>
      <c r="F296" s="865"/>
      <c r="G296" s="865"/>
      <c r="H296" s="865"/>
      <c r="I296" s="865"/>
      <c r="J296" s="865"/>
      <c r="K296" s="865"/>
      <c r="L296" s="865"/>
      <c r="M296" s="865"/>
      <c r="N296" s="915"/>
      <c r="O296" s="866"/>
      <c r="P296" s="865"/>
      <c r="Q296" s="865"/>
      <c r="R296" s="865"/>
      <c r="S296" s="869"/>
      <c r="T296" s="869"/>
      <c r="U296" s="865"/>
      <c r="V296" s="865"/>
      <c r="W296" s="865"/>
      <c r="X296" s="865"/>
      <c r="Y296" s="865"/>
      <c r="Z296" s="865"/>
      <c r="AA296" s="865"/>
      <c r="AB296" s="866"/>
      <c r="AC296" s="865"/>
      <c r="AD296" s="865"/>
      <c r="AE296" s="865"/>
      <c r="AF296" s="865"/>
      <c r="AG296" s="865"/>
      <c r="AH296" s="865"/>
      <c r="AI296" s="865"/>
      <c r="AJ296" s="865"/>
      <c r="AK296" s="865"/>
      <c r="AL296" s="865"/>
      <c r="AM296" s="865"/>
      <c r="AN296" s="865"/>
      <c r="AO296" s="865"/>
    </row>
    <row r="297" spans="1:41" ht="15">
      <c r="A297" s="865"/>
      <c r="B297" s="947"/>
      <c r="C297" s="865"/>
      <c r="D297" s="865"/>
      <c r="E297" s="865"/>
      <c r="F297" s="865"/>
      <c r="G297" s="865"/>
      <c r="H297" s="865"/>
      <c r="I297" s="865"/>
      <c r="J297" s="865"/>
      <c r="K297" s="865"/>
      <c r="L297" s="865"/>
      <c r="M297" s="865"/>
      <c r="N297" s="915"/>
      <c r="O297" s="866"/>
      <c r="P297" s="865"/>
      <c r="Q297" s="865"/>
      <c r="R297" s="865"/>
      <c r="S297" s="869"/>
      <c r="T297" s="869"/>
      <c r="U297" s="865"/>
      <c r="V297" s="865"/>
      <c r="W297" s="865"/>
      <c r="X297" s="865"/>
      <c r="Y297" s="865"/>
      <c r="Z297" s="865"/>
      <c r="AA297" s="865"/>
      <c r="AB297" s="866"/>
      <c r="AC297" s="865"/>
      <c r="AD297" s="865"/>
      <c r="AE297" s="865"/>
      <c r="AF297" s="865"/>
      <c r="AG297" s="865"/>
      <c r="AH297" s="865"/>
      <c r="AI297" s="865"/>
      <c r="AJ297" s="865"/>
      <c r="AK297" s="865"/>
      <c r="AL297" s="865"/>
      <c r="AM297" s="865"/>
      <c r="AN297" s="865"/>
      <c r="AO297" s="865"/>
    </row>
    <row r="298" spans="1:41" ht="15">
      <c r="A298" s="865"/>
      <c r="B298" s="947"/>
      <c r="C298" s="865"/>
      <c r="D298" s="865"/>
      <c r="E298" s="865"/>
      <c r="F298" s="865"/>
      <c r="G298" s="865"/>
      <c r="H298" s="865"/>
      <c r="I298" s="865"/>
      <c r="J298" s="865"/>
      <c r="K298" s="865"/>
      <c r="L298" s="865"/>
      <c r="M298" s="865"/>
      <c r="N298" s="915"/>
      <c r="O298" s="866"/>
      <c r="P298" s="865"/>
      <c r="Q298" s="865"/>
      <c r="R298" s="865"/>
      <c r="S298" s="869"/>
      <c r="T298" s="869"/>
      <c r="U298" s="865"/>
      <c r="V298" s="865"/>
      <c r="W298" s="865"/>
      <c r="X298" s="865"/>
      <c r="Y298" s="865"/>
      <c r="Z298" s="865"/>
      <c r="AA298" s="865"/>
      <c r="AB298" s="866"/>
      <c r="AC298" s="865"/>
      <c r="AD298" s="865"/>
      <c r="AE298" s="865"/>
      <c r="AF298" s="865"/>
      <c r="AG298" s="865"/>
      <c r="AH298" s="865"/>
      <c r="AI298" s="865"/>
      <c r="AJ298" s="865"/>
      <c r="AK298" s="865"/>
      <c r="AL298" s="865"/>
      <c r="AM298" s="865"/>
      <c r="AN298" s="865"/>
      <c r="AO298" s="865"/>
    </row>
    <row r="299" spans="1:41" ht="15">
      <c r="A299" s="865"/>
      <c r="B299" s="947"/>
      <c r="C299" s="865"/>
      <c r="D299" s="865"/>
      <c r="E299" s="865"/>
      <c r="F299" s="865"/>
      <c r="G299" s="865"/>
      <c r="H299" s="865"/>
      <c r="I299" s="865"/>
      <c r="J299" s="865"/>
      <c r="K299" s="865"/>
      <c r="L299" s="865"/>
      <c r="M299" s="865"/>
      <c r="N299" s="915"/>
      <c r="O299" s="866"/>
      <c r="P299" s="865"/>
      <c r="Q299" s="865"/>
      <c r="R299" s="865"/>
      <c r="S299" s="869"/>
      <c r="T299" s="869"/>
      <c r="U299" s="865"/>
      <c r="V299" s="865"/>
      <c r="W299" s="865"/>
      <c r="X299" s="865"/>
      <c r="Y299" s="865"/>
      <c r="Z299" s="865"/>
      <c r="AA299" s="865"/>
      <c r="AB299" s="866"/>
      <c r="AC299" s="865"/>
      <c r="AD299" s="865"/>
      <c r="AE299" s="865"/>
      <c r="AF299" s="865"/>
      <c r="AG299" s="865"/>
      <c r="AH299" s="865"/>
      <c r="AI299" s="865"/>
      <c r="AJ299" s="865"/>
      <c r="AK299" s="865"/>
      <c r="AL299" s="865"/>
      <c r="AM299" s="865"/>
      <c r="AN299" s="865"/>
      <c r="AO299" s="865"/>
    </row>
    <row r="300" spans="1:41" ht="15">
      <c r="A300" s="865"/>
      <c r="B300" s="947"/>
      <c r="C300" s="865"/>
      <c r="D300" s="865"/>
      <c r="E300" s="865"/>
      <c r="F300" s="865"/>
      <c r="G300" s="865"/>
      <c r="H300" s="865"/>
      <c r="I300" s="865"/>
      <c r="J300" s="865"/>
      <c r="K300" s="865"/>
      <c r="L300" s="865"/>
      <c r="M300" s="865"/>
      <c r="N300" s="915"/>
      <c r="O300" s="866"/>
      <c r="P300" s="865"/>
      <c r="Q300" s="865"/>
      <c r="R300" s="865"/>
      <c r="S300" s="869"/>
      <c r="T300" s="869"/>
      <c r="U300" s="865"/>
      <c r="V300" s="865"/>
      <c r="W300" s="865"/>
      <c r="X300" s="865"/>
      <c r="Y300" s="865"/>
      <c r="Z300" s="865"/>
      <c r="AA300" s="865"/>
      <c r="AB300" s="866"/>
      <c r="AC300" s="865"/>
      <c r="AD300" s="865"/>
      <c r="AE300" s="865"/>
      <c r="AF300" s="865"/>
      <c r="AG300" s="865"/>
      <c r="AH300" s="865"/>
      <c r="AI300" s="865"/>
      <c r="AJ300" s="865"/>
      <c r="AK300" s="865"/>
      <c r="AL300" s="865"/>
      <c r="AM300" s="865"/>
      <c r="AN300" s="865"/>
      <c r="AO300" s="865"/>
    </row>
    <row r="301" spans="1:41" ht="15">
      <c r="A301" s="865"/>
      <c r="B301" s="947"/>
      <c r="C301" s="865"/>
      <c r="D301" s="865"/>
      <c r="E301" s="865"/>
      <c r="F301" s="865"/>
      <c r="G301" s="865"/>
      <c r="H301" s="865"/>
      <c r="I301" s="865"/>
      <c r="J301" s="865"/>
      <c r="K301" s="865"/>
      <c r="L301" s="865"/>
      <c r="M301" s="865"/>
      <c r="N301" s="915"/>
      <c r="O301" s="866"/>
      <c r="P301" s="865"/>
      <c r="Q301" s="865"/>
      <c r="R301" s="865"/>
      <c r="S301" s="869"/>
      <c r="T301" s="869"/>
      <c r="U301" s="865"/>
      <c r="V301" s="865"/>
      <c r="W301" s="865"/>
      <c r="X301" s="865"/>
      <c r="Y301" s="865"/>
      <c r="Z301" s="865"/>
      <c r="AA301" s="865"/>
      <c r="AB301" s="866"/>
      <c r="AC301" s="865"/>
      <c r="AD301" s="865"/>
      <c r="AE301" s="865"/>
      <c r="AF301" s="865"/>
      <c r="AG301" s="865"/>
      <c r="AH301" s="865"/>
      <c r="AI301" s="865"/>
      <c r="AJ301" s="865"/>
      <c r="AK301" s="865"/>
      <c r="AL301" s="865"/>
      <c r="AM301" s="865"/>
      <c r="AN301" s="865"/>
      <c r="AO301" s="865"/>
    </row>
    <row r="302" spans="1:41" ht="15">
      <c r="A302" s="865"/>
      <c r="B302" s="947"/>
      <c r="C302" s="865"/>
      <c r="D302" s="865"/>
      <c r="E302" s="865"/>
      <c r="F302" s="865"/>
      <c r="G302" s="865"/>
      <c r="H302" s="865"/>
      <c r="I302" s="865"/>
      <c r="J302" s="865"/>
      <c r="K302" s="865"/>
      <c r="L302" s="865"/>
      <c r="M302" s="865"/>
      <c r="N302" s="915"/>
      <c r="O302" s="866"/>
      <c r="P302" s="865"/>
      <c r="Q302" s="865"/>
      <c r="R302" s="865"/>
      <c r="S302" s="869"/>
      <c r="T302" s="869"/>
      <c r="U302" s="865"/>
      <c r="V302" s="865"/>
      <c r="W302" s="865"/>
      <c r="X302" s="865"/>
      <c r="Y302" s="865"/>
      <c r="Z302" s="865"/>
      <c r="AA302" s="865"/>
      <c r="AB302" s="866"/>
      <c r="AC302" s="865"/>
      <c r="AD302" s="865"/>
      <c r="AE302" s="865"/>
      <c r="AF302" s="865"/>
      <c r="AG302" s="865"/>
      <c r="AH302" s="865"/>
      <c r="AI302" s="865"/>
      <c r="AJ302" s="865"/>
      <c r="AK302" s="865"/>
      <c r="AL302" s="865"/>
      <c r="AM302" s="865"/>
      <c r="AN302" s="865"/>
      <c r="AO302" s="865"/>
    </row>
    <row r="303" spans="1:41" ht="15">
      <c r="A303" s="865"/>
      <c r="B303" s="947"/>
      <c r="C303" s="865"/>
      <c r="D303" s="865"/>
      <c r="E303" s="865"/>
      <c r="F303" s="865"/>
      <c r="G303" s="865"/>
      <c r="H303" s="865"/>
      <c r="I303" s="865"/>
      <c r="J303" s="865"/>
      <c r="K303" s="865"/>
      <c r="L303" s="865"/>
      <c r="M303" s="865"/>
      <c r="N303" s="915"/>
      <c r="O303" s="866"/>
      <c r="P303" s="865"/>
      <c r="Q303" s="865"/>
      <c r="R303" s="865"/>
      <c r="S303" s="869"/>
      <c r="T303" s="869"/>
      <c r="U303" s="865"/>
      <c r="V303" s="865"/>
      <c r="W303" s="865"/>
      <c r="X303" s="865"/>
      <c r="Y303" s="865"/>
      <c r="Z303" s="865"/>
      <c r="AA303" s="865"/>
      <c r="AB303" s="866"/>
      <c r="AC303" s="865"/>
      <c r="AD303" s="865"/>
      <c r="AE303" s="865"/>
      <c r="AF303" s="865"/>
      <c r="AG303" s="865"/>
      <c r="AH303" s="865"/>
      <c r="AI303" s="865"/>
      <c r="AJ303" s="865"/>
      <c r="AK303" s="865"/>
      <c r="AL303" s="865"/>
      <c r="AM303" s="865"/>
      <c r="AN303" s="865"/>
      <c r="AO303" s="865"/>
    </row>
    <row r="304" spans="1:41" ht="15">
      <c r="A304" s="865"/>
      <c r="B304" s="947"/>
      <c r="C304" s="865"/>
      <c r="D304" s="865"/>
      <c r="E304" s="865"/>
      <c r="F304" s="865"/>
      <c r="G304" s="865"/>
      <c r="H304" s="865"/>
      <c r="I304" s="865"/>
      <c r="J304" s="865"/>
      <c r="K304" s="865"/>
      <c r="L304" s="865"/>
      <c r="M304" s="865"/>
      <c r="N304" s="915"/>
      <c r="O304" s="866"/>
      <c r="P304" s="865"/>
      <c r="Q304" s="865"/>
      <c r="R304" s="865"/>
      <c r="S304" s="869"/>
      <c r="T304" s="869"/>
      <c r="U304" s="865"/>
      <c r="V304" s="865"/>
      <c r="W304" s="865"/>
      <c r="X304" s="865"/>
      <c r="Y304" s="865"/>
      <c r="Z304" s="865"/>
      <c r="AA304" s="865"/>
      <c r="AB304" s="866"/>
      <c r="AC304" s="865"/>
      <c r="AD304" s="865"/>
      <c r="AE304" s="865"/>
      <c r="AF304" s="865"/>
      <c r="AG304" s="865"/>
      <c r="AH304" s="865"/>
      <c r="AI304" s="865"/>
      <c r="AJ304" s="865"/>
      <c r="AK304" s="865"/>
      <c r="AL304" s="865"/>
      <c r="AM304" s="865"/>
      <c r="AN304" s="865"/>
      <c r="AO304" s="865"/>
    </row>
    <row r="305" spans="1:41" ht="15">
      <c r="A305" s="865"/>
      <c r="B305" s="947"/>
      <c r="C305" s="865"/>
      <c r="D305" s="865"/>
      <c r="E305" s="865"/>
      <c r="F305" s="865"/>
      <c r="G305" s="865"/>
      <c r="H305" s="865"/>
      <c r="I305" s="865"/>
      <c r="J305" s="865"/>
      <c r="K305" s="865"/>
      <c r="L305" s="865"/>
      <c r="M305" s="865"/>
      <c r="N305" s="915"/>
      <c r="O305" s="866"/>
      <c r="P305" s="865"/>
      <c r="Q305" s="865"/>
      <c r="R305" s="865"/>
      <c r="S305" s="869"/>
      <c r="T305" s="869"/>
      <c r="U305" s="865"/>
      <c r="V305" s="865"/>
      <c r="W305" s="865"/>
      <c r="X305" s="865"/>
      <c r="Y305" s="865"/>
      <c r="Z305" s="865"/>
      <c r="AA305" s="865"/>
      <c r="AB305" s="866"/>
      <c r="AC305" s="865"/>
      <c r="AD305" s="865"/>
      <c r="AE305" s="865"/>
      <c r="AF305" s="865"/>
      <c r="AG305" s="865"/>
      <c r="AH305" s="865"/>
      <c r="AI305" s="865"/>
      <c r="AJ305" s="865"/>
      <c r="AK305" s="865"/>
      <c r="AL305" s="865"/>
      <c r="AM305" s="865"/>
      <c r="AN305" s="865"/>
      <c r="AO305" s="865"/>
    </row>
    <row r="306" spans="1:41" ht="15">
      <c r="A306" s="865"/>
      <c r="B306" s="947"/>
      <c r="C306" s="865"/>
      <c r="D306" s="865"/>
      <c r="E306" s="865"/>
      <c r="F306" s="865"/>
      <c r="G306" s="865"/>
      <c r="H306" s="865"/>
      <c r="I306" s="865"/>
      <c r="J306" s="865"/>
      <c r="K306" s="865"/>
      <c r="L306" s="865"/>
      <c r="M306" s="865"/>
      <c r="N306" s="915"/>
      <c r="O306" s="866"/>
      <c r="P306" s="865"/>
      <c r="Q306" s="865"/>
      <c r="R306" s="865"/>
      <c r="S306" s="869"/>
      <c r="T306" s="869"/>
      <c r="U306" s="865"/>
      <c r="V306" s="865"/>
      <c r="W306" s="865"/>
      <c r="X306" s="865"/>
      <c r="Y306" s="865"/>
      <c r="Z306" s="865"/>
      <c r="AA306" s="865"/>
      <c r="AB306" s="866"/>
      <c r="AC306" s="865"/>
      <c r="AD306" s="865"/>
      <c r="AE306" s="865"/>
      <c r="AF306" s="865"/>
      <c r="AG306" s="865"/>
      <c r="AH306" s="865"/>
      <c r="AI306" s="865"/>
      <c r="AJ306" s="865"/>
      <c r="AK306" s="865"/>
      <c r="AL306" s="865"/>
      <c r="AM306" s="865"/>
      <c r="AN306" s="865"/>
      <c r="AO306" s="865"/>
    </row>
    <row r="307" spans="1:41" ht="15">
      <c r="A307" s="865"/>
      <c r="B307" s="947"/>
      <c r="C307" s="865"/>
      <c r="D307" s="865"/>
      <c r="E307" s="865"/>
      <c r="F307" s="865"/>
      <c r="G307" s="865"/>
      <c r="H307" s="865"/>
      <c r="I307" s="865"/>
      <c r="J307" s="865"/>
      <c r="K307" s="865"/>
      <c r="L307" s="865"/>
      <c r="M307" s="865"/>
      <c r="N307" s="915"/>
      <c r="O307" s="866"/>
      <c r="P307" s="865"/>
      <c r="Q307" s="865"/>
      <c r="R307" s="865"/>
      <c r="S307" s="869"/>
      <c r="T307" s="869"/>
      <c r="U307" s="865"/>
      <c r="V307" s="865"/>
      <c r="W307" s="865"/>
      <c r="X307" s="865"/>
      <c r="Y307" s="865"/>
      <c r="Z307" s="865"/>
      <c r="AA307" s="865"/>
      <c r="AB307" s="866"/>
      <c r="AC307" s="865"/>
      <c r="AD307" s="865"/>
      <c r="AE307" s="865"/>
      <c r="AF307" s="865"/>
      <c r="AG307" s="865"/>
      <c r="AH307" s="865"/>
      <c r="AI307" s="865"/>
      <c r="AJ307" s="865"/>
      <c r="AK307" s="865"/>
      <c r="AL307" s="865"/>
      <c r="AM307" s="865"/>
      <c r="AN307" s="865"/>
      <c r="AO307" s="865"/>
    </row>
    <row r="308" spans="1:41" ht="15">
      <c r="A308" s="865"/>
      <c r="B308" s="947"/>
      <c r="C308" s="865"/>
      <c r="D308" s="865"/>
      <c r="E308" s="865"/>
      <c r="F308" s="865"/>
      <c r="G308" s="865"/>
      <c r="H308" s="865"/>
      <c r="I308" s="865"/>
      <c r="J308" s="865"/>
      <c r="K308" s="865"/>
      <c r="L308" s="865"/>
      <c r="M308" s="865"/>
      <c r="N308" s="915"/>
      <c r="O308" s="866"/>
      <c r="P308" s="865"/>
      <c r="Q308" s="865"/>
      <c r="R308" s="865"/>
      <c r="S308" s="869"/>
      <c r="T308" s="869"/>
      <c r="U308" s="865"/>
      <c r="V308" s="865"/>
      <c r="W308" s="865"/>
      <c r="X308" s="865"/>
      <c r="Y308" s="865"/>
      <c r="Z308" s="865"/>
      <c r="AA308" s="865"/>
      <c r="AB308" s="866"/>
      <c r="AC308" s="865"/>
      <c r="AD308" s="865"/>
      <c r="AE308" s="865"/>
      <c r="AF308" s="865"/>
      <c r="AG308" s="865"/>
      <c r="AH308" s="865"/>
      <c r="AI308" s="865"/>
      <c r="AJ308" s="865"/>
      <c r="AK308" s="865"/>
      <c r="AL308" s="865"/>
      <c r="AM308" s="865"/>
      <c r="AN308" s="865"/>
      <c r="AO308" s="865"/>
    </row>
    <row r="309" spans="1:41" ht="15">
      <c r="A309" s="865"/>
      <c r="B309" s="947"/>
      <c r="C309" s="865"/>
      <c r="D309" s="865"/>
      <c r="E309" s="865"/>
      <c r="F309" s="865"/>
      <c r="G309" s="865"/>
      <c r="H309" s="865"/>
      <c r="I309" s="865"/>
      <c r="J309" s="865"/>
      <c r="K309" s="865"/>
      <c r="L309" s="865"/>
      <c r="M309" s="865"/>
      <c r="N309" s="915"/>
      <c r="O309" s="866"/>
      <c r="P309" s="865"/>
      <c r="Q309" s="865"/>
      <c r="R309" s="865"/>
      <c r="S309" s="869"/>
      <c r="T309" s="869"/>
      <c r="U309" s="865"/>
      <c r="V309" s="865"/>
      <c r="W309" s="865"/>
      <c r="X309" s="865"/>
      <c r="Y309" s="865"/>
      <c r="Z309" s="865"/>
      <c r="AA309" s="865"/>
      <c r="AB309" s="866"/>
      <c r="AC309" s="865"/>
      <c r="AD309" s="865"/>
      <c r="AE309" s="865"/>
      <c r="AF309" s="865"/>
      <c r="AG309" s="865"/>
      <c r="AH309" s="865"/>
      <c r="AI309" s="865"/>
      <c r="AJ309" s="865"/>
      <c r="AK309" s="865"/>
      <c r="AL309" s="865"/>
      <c r="AM309" s="865"/>
      <c r="AN309" s="865"/>
      <c r="AO309" s="865"/>
    </row>
    <row r="310" spans="1:41" ht="15">
      <c r="A310" s="865"/>
      <c r="B310" s="947"/>
      <c r="C310" s="865"/>
      <c r="D310" s="865"/>
      <c r="E310" s="865"/>
      <c r="F310" s="865"/>
      <c r="G310" s="865"/>
      <c r="H310" s="865"/>
      <c r="I310" s="865"/>
      <c r="J310" s="865"/>
      <c r="K310" s="865"/>
      <c r="L310" s="865"/>
      <c r="M310" s="865"/>
      <c r="N310" s="915"/>
      <c r="O310" s="866"/>
      <c r="P310" s="865"/>
      <c r="Q310" s="865"/>
      <c r="R310" s="865"/>
      <c r="S310" s="869"/>
      <c r="T310" s="869"/>
      <c r="U310" s="865"/>
      <c r="V310" s="865"/>
      <c r="W310" s="865"/>
      <c r="X310" s="865"/>
      <c r="Y310" s="865"/>
      <c r="Z310" s="865"/>
      <c r="AA310" s="865"/>
      <c r="AB310" s="866"/>
      <c r="AC310" s="865"/>
      <c r="AD310" s="865"/>
      <c r="AE310" s="865"/>
      <c r="AF310" s="865"/>
      <c r="AG310" s="865"/>
      <c r="AH310" s="865"/>
      <c r="AI310" s="865"/>
      <c r="AJ310" s="865"/>
      <c r="AK310" s="865"/>
      <c r="AL310" s="865"/>
      <c r="AM310" s="865"/>
      <c r="AN310" s="865"/>
      <c r="AO310" s="865"/>
    </row>
    <row r="311" spans="1:41" ht="15">
      <c r="A311" s="865"/>
      <c r="B311" s="947"/>
      <c r="C311" s="865"/>
      <c r="D311" s="865"/>
      <c r="E311" s="865"/>
      <c r="F311" s="865"/>
      <c r="G311" s="865"/>
      <c r="H311" s="865"/>
      <c r="I311" s="865"/>
      <c r="J311" s="865"/>
      <c r="K311" s="865"/>
      <c r="L311" s="865"/>
      <c r="M311" s="865"/>
      <c r="N311" s="915"/>
      <c r="O311" s="866"/>
      <c r="P311" s="865"/>
      <c r="Q311" s="865"/>
      <c r="R311" s="865"/>
      <c r="S311" s="869"/>
      <c r="T311" s="869"/>
      <c r="U311" s="865"/>
      <c r="V311" s="865"/>
      <c r="W311" s="865"/>
      <c r="X311" s="865"/>
      <c r="Y311" s="865"/>
      <c r="Z311" s="865"/>
      <c r="AA311" s="865"/>
      <c r="AB311" s="866"/>
      <c r="AC311" s="865"/>
      <c r="AD311" s="865"/>
      <c r="AE311" s="865"/>
      <c r="AF311" s="865"/>
      <c r="AG311" s="865"/>
      <c r="AH311" s="865"/>
      <c r="AI311" s="865"/>
      <c r="AJ311" s="865"/>
      <c r="AK311" s="865"/>
      <c r="AL311" s="865"/>
      <c r="AM311" s="865"/>
      <c r="AN311" s="865"/>
      <c r="AO311" s="865"/>
    </row>
    <row r="312" spans="1:41" ht="15">
      <c r="A312" s="865"/>
      <c r="B312" s="947"/>
      <c r="C312" s="865"/>
      <c r="D312" s="865"/>
      <c r="E312" s="865"/>
      <c r="F312" s="865"/>
      <c r="G312" s="865"/>
      <c r="H312" s="865"/>
      <c r="I312" s="865"/>
      <c r="J312" s="865"/>
      <c r="K312" s="865"/>
      <c r="L312" s="865"/>
      <c r="M312" s="865"/>
      <c r="N312" s="915"/>
      <c r="O312" s="866"/>
      <c r="P312" s="865"/>
      <c r="Q312" s="865"/>
      <c r="R312" s="865"/>
      <c r="S312" s="869"/>
      <c r="T312" s="869"/>
      <c r="U312" s="865"/>
      <c r="V312" s="865"/>
      <c r="W312" s="865"/>
      <c r="X312" s="865"/>
      <c r="Y312" s="865"/>
      <c r="Z312" s="865"/>
      <c r="AA312" s="865"/>
      <c r="AB312" s="866"/>
      <c r="AC312" s="865"/>
      <c r="AD312" s="865"/>
      <c r="AE312" s="865"/>
      <c r="AF312" s="865"/>
      <c r="AG312" s="865"/>
      <c r="AH312" s="865"/>
      <c r="AI312" s="865"/>
      <c r="AJ312" s="865"/>
      <c r="AK312" s="865"/>
      <c r="AL312" s="865"/>
      <c r="AM312" s="865"/>
      <c r="AN312" s="865"/>
      <c r="AO312" s="865"/>
    </row>
    <row r="313" spans="1:41" ht="15">
      <c r="A313" s="865"/>
      <c r="B313" s="947"/>
      <c r="C313" s="865"/>
      <c r="D313" s="865"/>
      <c r="E313" s="865"/>
      <c r="F313" s="865"/>
      <c r="G313" s="865"/>
      <c r="H313" s="865"/>
      <c r="I313" s="865"/>
      <c r="J313" s="865"/>
      <c r="K313" s="865"/>
      <c r="L313" s="865"/>
      <c r="M313" s="865"/>
      <c r="N313" s="915"/>
      <c r="O313" s="866"/>
      <c r="P313" s="865"/>
      <c r="Q313" s="865"/>
      <c r="R313" s="865"/>
      <c r="S313" s="869"/>
      <c r="T313" s="869"/>
      <c r="U313" s="865"/>
      <c r="V313" s="865"/>
      <c r="W313" s="865"/>
      <c r="X313" s="865"/>
      <c r="Y313" s="865"/>
      <c r="Z313" s="865"/>
      <c r="AA313" s="865"/>
      <c r="AB313" s="866"/>
      <c r="AC313" s="865"/>
      <c r="AD313" s="865"/>
      <c r="AE313" s="865"/>
      <c r="AF313" s="865"/>
      <c r="AG313" s="865"/>
      <c r="AH313" s="865"/>
      <c r="AI313" s="865"/>
      <c r="AJ313" s="865"/>
      <c r="AK313" s="865"/>
      <c r="AL313" s="865"/>
      <c r="AM313" s="865"/>
      <c r="AN313" s="865"/>
      <c r="AO313" s="865"/>
    </row>
    <row r="314" spans="1:41" ht="15">
      <c r="A314" s="865"/>
      <c r="B314" s="947"/>
      <c r="C314" s="865"/>
      <c r="D314" s="865"/>
      <c r="E314" s="865"/>
      <c r="F314" s="865"/>
      <c r="G314" s="865"/>
      <c r="H314" s="865"/>
      <c r="I314" s="865"/>
      <c r="J314" s="865"/>
      <c r="K314" s="865"/>
      <c r="L314" s="865"/>
      <c r="M314" s="865"/>
      <c r="N314" s="915"/>
      <c r="O314" s="866"/>
      <c r="P314" s="865"/>
      <c r="Q314" s="865"/>
      <c r="R314" s="865"/>
      <c r="S314" s="869"/>
      <c r="T314" s="869"/>
      <c r="U314" s="865"/>
      <c r="V314" s="865"/>
      <c r="W314" s="865"/>
      <c r="X314" s="865"/>
      <c r="Y314" s="865"/>
      <c r="Z314" s="865"/>
      <c r="AA314" s="865"/>
      <c r="AB314" s="866"/>
      <c r="AC314" s="865"/>
      <c r="AD314" s="865"/>
      <c r="AE314" s="865"/>
      <c r="AF314" s="865"/>
      <c r="AG314" s="865"/>
      <c r="AH314" s="865"/>
      <c r="AI314" s="865"/>
      <c r="AJ314" s="865"/>
      <c r="AK314" s="865"/>
      <c r="AL314" s="865"/>
      <c r="AM314" s="865"/>
      <c r="AN314" s="865"/>
      <c r="AO314" s="865"/>
    </row>
    <row r="315" spans="1:41" ht="15">
      <c r="A315" s="865"/>
      <c r="B315" s="947"/>
      <c r="C315" s="865"/>
      <c r="D315" s="865"/>
      <c r="E315" s="865"/>
      <c r="F315" s="865"/>
      <c r="G315" s="865"/>
      <c r="H315" s="865"/>
      <c r="I315" s="865"/>
      <c r="J315" s="865"/>
      <c r="K315" s="865"/>
      <c r="L315" s="865"/>
      <c r="M315" s="865"/>
      <c r="N315" s="915"/>
      <c r="O315" s="866"/>
      <c r="P315" s="865"/>
      <c r="Q315" s="865"/>
      <c r="R315" s="865"/>
      <c r="S315" s="869"/>
      <c r="T315" s="869"/>
      <c r="U315" s="865"/>
      <c r="V315" s="865"/>
      <c r="W315" s="865"/>
      <c r="X315" s="865"/>
      <c r="Y315" s="865"/>
      <c r="Z315" s="865"/>
      <c r="AA315" s="865"/>
      <c r="AB315" s="866"/>
      <c r="AC315" s="865"/>
      <c r="AD315" s="865"/>
      <c r="AE315" s="865"/>
      <c r="AF315" s="865"/>
      <c r="AG315" s="865"/>
      <c r="AH315" s="865"/>
      <c r="AI315" s="865"/>
      <c r="AJ315" s="865"/>
      <c r="AK315" s="865"/>
      <c r="AL315" s="865"/>
      <c r="AM315" s="865"/>
      <c r="AN315" s="865"/>
      <c r="AO315" s="865"/>
    </row>
    <row r="316" spans="1:41" ht="15">
      <c r="A316" s="865"/>
      <c r="B316" s="947"/>
      <c r="C316" s="865"/>
      <c r="D316" s="865"/>
      <c r="E316" s="865"/>
      <c r="F316" s="865"/>
      <c r="G316" s="865"/>
      <c r="H316" s="865"/>
      <c r="I316" s="865"/>
      <c r="J316" s="865"/>
      <c r="K316" s="865"/>
      <c r="L316" s="865"/>
      <c r="M316" s="865"/>
      <c r="N316" s="915"/>
      <c r="O316" s="866"/>
      <c r="P316" s="865"/>
      <c r="Q316" s="865"/>
      <c r="R316" s="865"/>
      <c r="S316" s="869"/>
      <c r="T316" s="869"/>
      <c r="U316" s="865"/>
      <c r="V316" s="865"/>
      <c r="W316" s="865"/>
      <c r="X316" s="865"/>
      <c r="Y316" s="865"/>
      <c r="Z316" s="865"/>
      <c r="AA316" s="865"/>
      <c r="AB316" s="866"/>
      <c r="AC316" s="865"/>
      <c r="AD316" s="865"/>
      <c r="AE316" s="865"/>
      <c r="AF316" s="865"/>
      <c r="AG316" s="865"/>
      <c r="AH316" s="865"/>
      <c r="AI316" s="865"/>
      <c r="AJ316" s="865"/>
      <c r="AK316" s="865"/>
      <c r="AL316" s="865"/>
      <c r="AM316" s="865"/>
      <c r="AN316" s="865"/>
      <c r="AO316" s="865"/>
    </row>
    <row r="317" spans="1:41" ht="15">
      <c r="A317" s="865"/>
      <c r="B317" s="947"/>
      <c r="C317" s="865"/>
      <c r="D317" s="865"/>
      <c r="E317" s="865"/>
      <c r="F317" s="865"/>
      <c r="G317" s="865"/>
      <c r="H317" s="865"/>
      <c r="I317" s="865"/>
      <c r="J317" s="865"/>
      <c r="K317" s="865"/>
      <c r="L317" s="865"/>
      <c r="M317" s="865"/>
      <c r="N317" s="915"/>
      <c r="O317" s="866"/>
      <c r="P317" s="865"/>
      <c r="Q317" s="865"/>
      <c r="R317" s="865"/>
      <c r="S317" s="869"/>
      <c r="T317" s="869"/>
      <c r="U317" s="865"/>
      <c r="V317" s="865"/>
      <c r="W317" s="865"/>
      <c r="X317" s="865"/>
      <c r="Y317" s="865"/>
      <c r="Z317" s="865"/>
      <c r="AA317" s="865"/>
      <c r="AB317" s="866"/>
      <c r="AC317" s="865"/>
      <c r="AD317" s="865"/>
      <c r="AE317" s="865"/>
      <c r="AF317" s="865"/>
      <c r="AG317" s="865"/>
      <c r="AH317" s="865"/>
      <c r="AI317" s="865"/>
      <c r="AJ317" s="865"/>
      <c r="AK317" s="865"/>
      <c r="AL317" s="865"/>
      <c r="AM317" s="865"/>
      <c r="AN317" s="865"/>
      <c r="AO317" s="865"/>
    </row>
    <row r="318" spans="1:41" ht="15">
      <c r="A318" s="865"/>
      <c r="B318" s="947"/>
      <c r="C318" s="865"/>
      <c r="D318" s="865"/>
      <c r="E318" s="865"/>
      <c r="F318" s="865"/>
      <c r="G318" s="865"/>
      <c r="H318" s="865"/>
      <c r="I318" s="865"/>
      <c r="J318" s="865"/>
      <c r="K318" s="865"/>
      <c r="L318" s="865"/>
      <c r="M318" s="865"/>
      <c r="N318" s="915"/>
      <c r="O318" s="866"/>
      <c r="P318" s="865"/>
      <c r="Q318" s="865"/>
      <c r="R318" s="865"/>
      <c r="S318" s="869"/>
      <c r="T318" s="869"/>
      <c r="U318" s="865"/>
      <c r="V318" s="865"/>
      <c r="W318" s="865"/>
      <c r="X318" s="865"/>
      <c r="Y318" s="865"/>
      <c r="Z318" s="865"/>
      <c r="AA318" s="865"/>
      <c r="AB318" s="866"/>
      <c r="AC318" s="865"/>
      <c r="AD318" s="865"/>
      <c r="AE318" s="865"/>
      <c r="AF318" s="865"/>
      <c r="AG318" s="865"/>
      <c r="AH318" s="865"/>
      <c r="AI318" s="865"/>
      <c r="AJ318" s="865"/>
      <c r="AK318" s="865"/>
      <c r="AL318" s="865"/>
      <c r="AM318" s="865"/>
      <c r="AN318" s="865"/>
      <c r="AO318" s="865"/>
    </row>
    <row r="319" spans="1:41" ht="15">
      <c r="A319" s="865"/>
      <c r="B319" s="947"/>
      <c r="C319" s="865"/>
      <c r="D319" s="865"/>
      <c r="E319" s="865"/>
      <c r="F319" s="865"/>
      <c r="G319" s="865"/>
      <c r="H319" s="865"/>
      <c r="I319" s="865"/>
      <c r="J319" s="865"/>
      <c r="K319" s="865"/>
      <c r="L319" s="865"/>
      <c r="M319" s="865"/>
      <c r="N319" s="915"/>
      <c r="O319" s="866"/>
      <c r="P319" s="865"/>
      <c r="Q319" s="865"/>
      <c r="R319" s="865"/>
      <c r="S319" s="869"/>
      <c r="T319" s="869"/>
      <c r="U319" s="865"/>
      <c r="V319" s="865"/>
      <c r="W319" s="865"/>
      <c r="X319" s="865"/>
      <c r="Y319" s="865"/>
      <c r="Z319" s="865"/>
      <c r="AA319" s="865"/>
      <c r="AB319" s="866"/>
      <c r="AC319" s="865"/>
      <c r="AD319" s="865"/>
      <c r="AE319" s="865"/>
      <c r="AF319" s="865"/>
      <c r="AG319" s="865"/>
      <c r="AH319" s="865"/>
      <c r="AI319" s="865"/>
      <c r="AJ319" s="865"/>
      <c r="AK319" s="865"/>
      <c r="AL319" s="865"/>
      <c r="AM319" s="865"/>
      <c r="AN319" s="865"/>
      <c r="AO319" s="865"/>
    </row>
    <row r="320" spans="1:41" ht="15">
      <c r="A320" s="865"/>
      <c r="B320" s="947"/>
      <c r="C320" s="865"/>
      <c r="D320" s="865"/>
      <c r="E320" s="865"/>
      <c r="F320" s="865"/>
      <c r="G320" s="865"/>
      <c r="H320" s="865"/>
      <c r="I320" s="865"/>
      <c r="J320" s="865"/>
      <c r="K320" s="865"/>
      <c r="L320" s="865"/>
      <c r="M320" s="865"/>
      <c r="N320" s="915"/>
      <c r="O320" s="866"/>
      <c r="P320" s="865"/>
      <c r="Q320" s="865"/>
      <c r="R320" s="865"/>
      <c r="S320" s="869"/>
      <c r="T320" s="869"/>
      <c r="U320" s="865"/>
      <c r="V320" s="865"/>
      <c r="W320" s="865"/>
      <c r="X320" s="865"/>
      <c r="Y320" s="865"/>
      <c r="Z320" s="865"/>
      <c r="AA320" s="865"/>
      <c r="AB320" s="866"/>
      <c r="AC320" s="865"/>
      <c r="AD320" s="865"/>
      <c r="AE320" s="865"/>
      <c r="AF320" s="865"/>
      <c r="AG320" s="865"/>
      <c r="AH320" s="865"/>
      <c r="AI320" s="865"/>
      <c r="AJ320" s="865"/>
      <c r="AK320" s="865"/>
      <c r="AL320" s="865"/>
      <c r="AM320" s="865"/>
      <c r="AN320" s="865"/>
      <c r="AO320" s="865"/>
    </row>
    <row r="321" spans="1:41" ht="15">
      <c r="A321" s="865"/>
      <c r="B321" s="947"/>
      <c r="C321" s="865"/>
      <c r="D321" s="865"/>
      <c r="E321" s="865"/>
      <c r="F321" s="865"/>
      <c r="G321" s="865"/>
      <c r="H321" s="865"/>
      <c r="I321" s="865"/>
      <c r="J321" s="865"/>
      <c r="K321" s="865"/>
      <c r="L321" s="865"/>
      <c r="M321" s="865"/>
      <c r="N321" s="915"/>
      <c r="O321" s="866"/>
      <c r="P321" s="865"/>
      <c r="Q321" s="865"/>
      <c r="R321" s="865"/>
      <c r="S321" s="869"/>
      <c r="T321" s="869"/>
      <c r="U321" s="865"/>
      <c r="V321" s="865"/>
      <c r="W321" s="865"/>
      <c r="X321" s="865"/>
      <c r="Y321" s="865"/>
      <c r="Z321" s="865"/>
      <c r="AA321" s="865"/>
      <c r="AB321" s="866"/>
      <c r="AC321" s="865"/>
      <c r="AD321" s="865"/>
      <c r="AE321" s="865"/>
      <c r="AF321" s="865"/>
      <c r="AG321" s="865"/>
      <c r="AH321" s="865"/>
      <c r="AI321" s="865"/>
      <c r="AJ321" s="865"/>
      <c r="AK321" s="865"/>
      <c r="AL321" s="865"/>
      <c r="AM321" s="865"/>
      <c r="AN321" s="865"/>
      <c r="AO321" s="865"/>
    </row>
    <row r="322" spans="1:41" ht="15">
      <c r="A322" s="865"/>
      <c r="B322" s="947"/>
      <c r="C322" s="865"/>
      <c r="D322" s="865"/>
      <c r="E322" s="865"/>
      <c r="F322" s="865"/>
      <c r="G322" s="865"/>
      <c r="H322" s="865"/>
      <c r="I322" s="865"/>
      <c r="J322" s="865"/>
      <c r="K322" s="865"/>
      <c r="L322" s="865"/>
      <c r="M322" s="865"/>
      <c r="N322" s="915"/>
      <c r="O322" s="866"/>
      <c r="P322" s="865"/>
      <c r="Q322" s="865"/>
      <c r="R322" s="865"/>
      <c r="S322" s="869"/>
      <c r="T322" s="869"/>
      <c r="U322" s="865"/>
      <c r="V322" s="865"/>
      <c r="W322" s="865"/>
      <c r="X322" s="865"/>
      <c r="Y322" s="865"/>
      <c r="Z322" s="865"/>
      <c r="AA322" s="865"/>
      <c r="AB322" s="866"/>
      <c r="AC322" s="865"/>
      <c r="AD322" s="865"/>
      <c r="AE322" s="865"/>
      <c r="AF322" s="865"/>
      <c r="AG322" s="865"/>
      <c r="AH322" s="865"/>
      <c r="AI322" s="865"/>
      <c r="AJ322" s="865"/>
      <c r="AK322" s="865"/>
      <c r="AL322" s="865"/>
      <c r="AM322" s="865"/>
      <c r="AN322" s="865"/>
      <c r="AO322" s="865"/>
    </row>
    <row r="323" spans="1:41" ht="15">
      <c r="A323" s="865"/>
      <c r="B323" s="947"/>
      <c r="C323" s="865"/>
      <c r="D323" s="865"/>
      <c r="E323" s="865"/>
      <c r="F323" s="865"/>
      <c r="G323" s="865"/>
      <c r="H323" s="865"/>
      <c r="I323" s="865"/>
      <c r="J323" s="865"/>
      <c r="K323" s="865"/>
      <c r="L323" s="865"/>
      <c r="M323" s="865"/>
      <c r="N323" s="915"/>
      <c r="O323" s="866"/>
      <c r="P323" s="865"/>
      <c r="Q323" s="865"/>
      <c r="R323" s="865"/>
      <c r="S323" s="869"/>
      <c r="T323" s="869"/>
      <c r="U323" s="865"/>
      <c r="V323" s="865"/>
      <c r="W323" s="865"/>
      <c r="X323" s="865"/>
      <c r="Y323" s="865"/>
      <c r="Z323" s="865"/>
      <c r="AA323" s="865"/>
      <c r="AB323" s="866"/>
      <c r="AC323" s="865"/>
      <c r="AD323" s="865"/>
      <c r="AE323" s="865"/>
      <c r="AF323" s="865"/>
      <c r="AG323" s="865"/>
      <c r="AH323" s="865"/>
      <c r="AI323" s="865"/>
      <c r="AJ323" s="865"/>
      <c r="AK323" s="865"/>
      <c r="AL323" s="865"/>
      <c r="AM323" s="865"/>
      <c r="AN323" s="865"/>
      <c r="AO323" s="865"/>
    </row>
    <row r="324" spans="1:41" ht="15">
      <c r="A324" s="865"/>
      <c r="B324" s="947"/>
      <c r="C324" s="865"/>
      <c r="D324" s="865"/>
      <c r="E324" s="865"/>
      <c r="F324" s="865"/>
      <c r="G324" s="865"/>
      <c r="H324" s="865"/>
      <c r="I324" s="865"/>
      <c r="J324" s="865"/>
      <c r="K324" s="865"/>
      <c r="L324" s="865"/>
      <c r="M324" s="865"/>
      <c r="N324" s="915"/>
      <c r="O324" s="866"/>
      <c r="P324" s="865"/>
      <c r="Q324" s="865"/>
      <c r="R324" s="865"/>
      <c r="S324" s="869"/>
      <c r="T324" s="869"/>
      <c r="U324" s="865"/>
      <c r="V324" s="865"/>
      <c r="W324" s="865"/>
      <c r="X324" s="865"/>
      <c r="Y324" s="865"/>
      <c r="Z324" s="865"/>
      <c r="AA324" s="865"/>
      <c r="AB324" s="866"/>
      <c r="AC324" s="865"/>
      <c r="AD324" s="865"/>
      <c r="AE324" s="865"/>
      <c r="AF324" s="865"/>
      <c r="AG324" s="865"/>
      <c r="AH324" s="865"/>
      <c r="AI324" s="865"/>
      <c r="AJ324" s="865"/>
      <c r="AK324" s="865"/>
      <c r="AL324" s="865"/>
      <c r="AM324" s="865"/>
      <c r="AN324" s="865"/>
      <c r="AO324" s="865"/>
    </row>
    <row r="325" spans="1:41" ht="15">
      <c r="A325" s="865"/>
      <c r="B325" s="947"/>
      <c r="C325" s="865"/>
      <c r="D325" s="865"/>
      <c r="E325" s="865"/>
      <c r="F325" s="865"/>
      <c r="G325" s="865"/>
      <c r="H325" s="865"/>
      <c r="I325" s="865"/>
      <c r="J325" s="865"/>
      <c r="K325" s="865"/>
      <c r="L325" s="865"/>
      <c r="M325" s="865"/>
      <c r="N325" s="915"/>
      <c r="O325" s="866"/>
      <c r="P325" s="865"/>
      <c r="Q325" s="865"/>
      <c r="R325" s="865"/>
      <c r="S325" s="869"/>
      <c r="T325" s="869"/>
      <c r="U325" s="865"/>
      <c r="V325" s="865"/>
      <c r="W325" s="865"/>
      <c r="X325" s="865"/>
      <c r="Y325" s="865"/>
      <c r="Z325" s="865"/>
      <c r="AA325" s="865"/>
      <c r="AB325" s="866"/>
      <c r="AC325" s="865"/>
      <c r="AD325" s="865"/>
      <c r="AE325" s="865"/>
      <c r="AF325" s="865"/>
      <c r="AG325" s="865"/>
      <c r="AH325" s="865"/>
      <c r="AI325" s="865"/>
      <c r="AJ325" s="865"/>
      <c r="AK325" s="865"/>
      <c r="AL325" s="865"/>
      <c r="AM325" s="865"/>
      <c r="AN325" s="865"/>
      <c r="AO325" s="865"/>
    </row>
    <row r="326" spans="1:41" ht="15">
      <c r="A326" s="865"/>
      <c r="B326" s="947"/>
      <c r="C326" s="865"/>
      <c r="D326" s="865"/>
      <c r="E326" s="865"/>
      <c r="F326" s="865"/>
      <c r="G326" s="865"/>
      <c r="H326" s="865"/>
      <c r="I326" s="865"/>
      <c r="J326" s="865"/>
      <c r="K326" s="865"/>
      <c r="L326" s="865"/>
      <c r="M326" s="865"/>
      <c r="N326" s="915"/>
      <c r="O326" s="866"/>
      <c r="P326" s="865"/>
      <c r="Q326" s="865"/>
      <c r="R326" s="865"/>
      <c r="S326" s="869"/>
      <c r="T326" s="869"/>
      <c r="U326" s="865"/>
      <c r="V326" s="865"/>
      <c r="W326" s="865"/>
      <c r="X326" s="865"/>
      <c r="Y326" s="865"/>
      <c r="Z326" s="865"/>
      <c r="AA326" s="865"/>
      <c r="AB326" s="866"/>
      <c r="AC326" s="865"/>
      <c r="AD326" s="865"/>
      <c r="AE326" s="865"/>
      <c r="AF326" s="865"/>
      <c r="AG326" s="865"/>
      <c r="AH326" s="865"/>
      <c r="AI326" s="865"/>
      <c r="AJ326" s="865"/>
      <c r="AK326" s="865"/>
      <c r="AL326" s="865"/>
      <c r="AM326" s="865"/>
      <c r="AN326" s="865"/>
      <c r="AO326" s="865"/>
    </row>
    <row r="327" spans="1:41" ht="15">
      <c r="A327" s="865"/>
      <c r="B327" s="947"/>
      <c r="C327" s="865"/>
      <c r="D327" s="865"/>
      <c r="E327" s="865"/>
      <c r="F327" s="865"/>
      <c r="G327" s="865"/>
      <c r="H327" s="865"/>
      <c r="I327" s="865"/>
      <c r="J327" s="865"/>
      <c r="K327" s="865"/>
      <c r="L327" s="865"/>
      <c r="M327" s="865"/>
      <c r="N327" s="915"/>
      <c r="O327" s="866"/>
      <c r="P327" s="865"/>
      <c r="Q327" s="865"/>
      <c r="R327" s="865"/>
      <c r="S327" s="869"/>
      <c r="T327" s="869"/>
      <c r="U327" s="865"/>
      <c r="V327" s="865"/>
      <c r="W327" s="865"/>
      <c r="X327" s="865"/>
      <c r="Y327" s="865"/>
      <c r="Z327" s="865"/>
      <c r="AA327" s="865"/>
      <c r="AB327" s="866"/>
      <c r="AC327" s="865"/>
      <c r="AD327" s="865"/>
      <c r="AE327" s="865"/>
      <c r="AF327" s="865"/>
      <c r="AG327" s="865"/>
      <c r="AH327" s="865"/>
      <c r="AI327" s="865"/>
      <c r="AJ327" s="865"/>
      <c r="AK327" s="865"/>
      <c r="AL327" s="865"/>
      <c r="AM327" s="865"/>
      <c r="AN327" s="865"/>
      <c r="AO327" s="865"/>
    </row>
    <row r="328" spans="1:41" ht="15">
      <c r="A328" s="865"/>
      <c r="B328" s="947"/>
      <c r="C328" s="865"/>
      <c r="D328" s="865"/>
      <c r="E328" s="865"/>
      <c r="F328" s="865"/>
      <c r="G328" s="865"/>
      <c r="H328" s="865"/>
      <c r="I328" s="865"/>
      <c r="J328" s="865"/>
      <c r="K328" s="865"/>
      <c r="L328" s="865"/>
      <c r="M328" s="865"/>
      <c r="N328" s="915"/>
      <c r="O328" s="866"/>
      <c r="P328" s="865"/>
      <c r="Q328" s="865"/>
      <c r="R328" s="865"/>
      <c r="S328" s="869"/>
      <c r="T328" s="869"/>
      <c r="U328" s="865"/>
      <c r="V328" s="865"/>
      <c r="W328" s="865"/>
      <c r="X328" s="865"/>
      <c r="Y328" s="865"/>
      <c r="Z328" s="865"/>
      <c r="AA328" s="865"/>
      <c r="AB328" s="866"/>
      <c r="AC328" s="865"/>
      <c r="AD328" s="865"/>
      <c r="AE328" s="865"/>
      <c r="AF328" s="865"/>
      <c r="AG328" s="865"/>
      <c r="AH328" s="865"/>
      <c r="AI328" s="865"/>
      <c r="AJ328" s="865"/>
      <c r="AK328" s="865"/>
      <c r="AL328" s="865"/>
      <c r="AM328" s="865"/>
      <c r="AN328" s="865"/>
      <c r="AO328" s="865"/>
    </row>
    <row r="329" spans="1:41" ht="15">
      <c r="A329" s="865"/>
      <c r="B329" s="947"/>
      <c r="C329" s="865"/>
      <c r="D329" s="865"/>
      <c r="E329" s="865"/>
      <c r="F329" s="865"/>
      <c r="G329" s="865"/>
      <c r="H329" s="865"/>
      <c r="I329" s="865"/>
      <c r="J329" s="865"/>
      <c r="K329" s="865"/>
      <c r="L329" s="865"/>
      <c r="M329" s="865"/>
      <c r="N329" s="915"/>
      <c r="O329" s="866"/>
      <c r="P329" s="865"/>
      <c r="Q329" s="865"/>
      <c r="R329" s="865"/>
      <c r="S329" s="869"/>
      <c r="T329" s="869"/>
      <c r="U329" s="865"/>
      <c r="V329" s="865"/>
      <c r="W329" s="865"/>
      <c r="X329" s="865"/>
      <c r="Y329" s="865"/>
      <c r="Z329" s="865"/>
      <c r="AA329" s="865"/>
      <c r="AB329" s="866"/>
      <c r="AC329" s="865"/>
      <c r="AD329" s="865"/>
      <c r="AE329" s="865"/>
      <c r="AF329" s="865"/>
      <c r="AG329" s="865"/>
      <c r="AH329" s="865"/>
      <c r="AI329" s="865"/>
      <c r="AJ329" s="865"/>
      <c r="AK329" s="865"/>
      <c r="AL329" s="865"/>
      <c r="AM329" s="865"/>
      <c r="AN329" s="865"/>
      <c r="AO329" s="865"/>
    </row>
    <row r="330" spans="1:41" ht="15">
      <c r="A330" s="865"/>
      <c r="B330" s="947"/>
      <c r="C330" s="865"/>
      <c r="D330" s="865"/>
      <c r="E330" s="865"/>
      <c r="F330" s="865"/>
      <c r="G330" s="865"/>
      <c r="H330" s="865"/>
      <c r="I330" s="865"/>
      <c r="J330" s="865"/>
      <c r="K330" s="865"/>
      <c r="L330" s="865"/>
      <c r="M330" s="865"/>
      <c r="N330" s="915"/>
      <c r="O330" s="866"/>
      <c r="P330" s="865"/>
      <c r="Q330" s="865"/>
      <c r="R330" s="865"/>
      <c r="S330" s="869"/>
      <c r="T330" s="869"/>
      <c r="U330" s="865"/>
      <c r="V330" s="865"/>
      <c r="W330" s="865"/>
      <c r="X330" s="865"/>
      <c r="Y330" s="865"/>
      <c r="Z330" s="865"/>
      <c r="AA330" s="865"/>
      <c r="AB330" s="866"/>
      <c r="AC330" s="865"/>
      <c r="AD330" s="865"/>
      <c r="AE330" s="865"/>
      <c r="AF330" s="865"/>
      <c r="AG330" s="865"/>
      <c r="AH330" s="865"/>
      <c r="AI330" s="865"/>
      <c r="AJ330" s="865"/>
      <c r="AK330" s="865"/>
      <c r="AL330" s="865"/>
      <c r="AM330" s="865"/>
      <c r="AN330" s="865"/>
      <c r="AO330" s="865"/>
    </row>
    <row r="331" spans="1:41" ht="15">
      <c r="A331" s="865"/>
      <c r="B331" s="947"/>
      <c r="C331" s="865"/>
      <c r="D331" s="865"/>
      <c r="E331" s="865"/>
      <c r="F331" s="865"/>
      <c r="G331" s="865"/>
      <c r="H331" s="865"/>
      <c r="I331" s="865"/>
      <c r="J331" s="865"/>
      <c r="K331" s="865"/>
      <c r="L331" s="865"/>
      <c r="M331" s="865"/>
      <c r="N331" s="915"/>
      <c r="O331" s="866"/>
      <c r="P331" s="865"/>
      <c r="Q331" s="865"/>
      <c r="R331" s="865"/>
      <c r="S331" s="869"/>
      <c r="T331" s="869"/>
      <c r="U331" s="865"/>
      <c r="V331" s="865"/>
      <c r="W331" s="865"/>
      <c r="X331" s="865"/>
      <c r="Y331" s="865"/>
      <c r="Z331" s="865"/>
      <c r="AA331" s="865"/>
      <c r="AB331" s="866"/>
      <c r="AC331" s="865"/>
      <c r="AD331" s="865"/>
      <c r="AE331" s="865"/>
      <c r="AF331" s="865"/>
      <c r="AG331" s="865"/>
      <c r="AH331" s="865"/>
      <c r="AI331" s="865"/>
      <c r="AJ331" s="865"/>
      <c r="AK331" s="865"/>
      <c r="AL331" s="865"/>
      <c r="AM331" s="865"/>
      <c r="AN331" s="865"/>
      <c r="AO331" s="865"/>
    </row>
    <row r="332" spans="1:41" ht="15">
      <c r="A332" s="865"/>
      <c r="B332" s="947"/>
      <c r="C332" s="865"/>
      <c r="D332" s="865"/>
      <c r="E332" s="865"/>
      <c r="F332" s="865"/>
      <c r="G332" s="865"/>
      <c r="H332" s="865"/>
      <c r="I332" s="865"/>
      <c r="J332" s="865"/>
      <c r="K332" s="865"/>
      <c r="L332" s="865"/>
      <c r="M332" s="865"/>
      <c r="N332" s="915"/>
      <c r="O332" s="866"/>
      <c r="P332" s="865"/>
      <c r="Q332" s="865"/>
      <c r="R332" s="865"/>
      <c r="S332" s="869"/>
      <c r="T332" s="869"/>
      <c r="U332" s="865"/>
      <c r="V332" s="865"/>
      <c r="W332" s="865"/>
      <c r="X332" s="865"/>
      <c r="Y332" s="865"/>
      <c r="Z332" s="865"/>
      <c r="AA332" s="865"/>
      <c r="AB332" s="866"/>
      <c r="AC332" s="865"/>
      <c r="AD332" s="865"/>
      <c r="AE332" s="865"/>
      <c r="AF332" s="865"/>
      <c r="AG332" s="865"/>
      <c r="AH332" s="865"/>
      <c r="AI332" s="865"/>
      <c r="AJ332" s="865"/>
      <c r="AK332" s="865"/>
      <c r="AL332" s="865"/>
      <c r="AM332" s="865"/>
      <c r="AN332" s="865"/>
      <c r="AO332" s="865"/>
    </row>
    <row r="333" spans="1:41" ht="15">
      <c r="A333" s="865"/>
      <c r="B333" s="947"/>
      <c r="C333" s="865"/>
      <c r="D333" s="865"/>
      <c r="E333" s="865"/>
      <c r="F333" s="865"/>
      <c r="G333" s="865"/>
      <c r="H333" s="865"/>
      <c r="I333" s="865"/>
      <c r="J333" s="865"/>
      <c r="K333" s="865"/>
      <c r="L333" s="865"/>
      <c r="M333" s="865"/>
      <c r="N333" s="915"/>
      <c r="O333" s="866"/>
      <c r="P333" s="865"/>
      <c r="Q333" s="865"/>
      <c r="R333" s="865"/>
      <c r="S333" s="869"/>
      <c r="T333" s="869"/>
      <c r="U333" s="865"/>
      <c r="V333" s="865"/>
      <c r="W333" s="865"/>
      <c r="X333" s="865"/>
      <c r="Y333" s="865"/>
      <c r="Z333" s="865"/>
      <c r="AA333" s="865"/>
      <c r="AB333" s="866"/>
      <c r="AC333" s="865"/>
      <c r="AD333" s="865"/>
      <c r="AE333" s="865"/>
      <c r="AF333" s="865"/>
      <c r="AG333" s="865"/>
      <c r="AH333" s="865"/>
      <c r="AI333" s="865"/>
      <c r="AJ333" s="865"/>
      <c r="AK333" s="865"/>
      <c r="AL333" s="865"/>
      <c r="AM333" s="865"/>
      <c r="AN333" s="865"/>
      <c r="AO333" s="865"/>
    </row>
    <row r="334" spans="1:41" ht="15">
      <c r="A334" s="865"/>
      <c r="B334" s="947"/>
      <c r="C334" s="865"/>
      <c r="D334" s="865"/>
      <c r="E334" s="865"/>
      <c r="F334" s="865"/>
      <c r="G334" s="865"/>
      <c r="H334" s="865"/>
      <c r="I334" s="865"/>
      <c r="J334" s="865"/>
      <c r="K334" s="865"/>
      <c r="L334" s="865"/>
      <c r="M334" s="865"/>
      <c r="N334" s="915"/>
      <c r="O334" s="866"/>
      <c r="P334" s="865"/>
      <c r="Q334" s="865"/>
      <c r="R334" s="865"/>
      <c r="S334" s="869"/>
      <c r="T334" s="869"/>
      <c r="U334" s="865"/>
      <c r="V334" s="865"/>
      <c r="W334" s="865"/>
      <c r="X334" s="865"/>
      <c r="Y334" s="865"/>
      <c r="Z334" s="865"/>
      <c r="AA334" s="865"/>
      <c r="AB334" s="866"/>
      <c r="AC334" s="865"/>
      <c r="AD334" s="865"/>
      <c r="AE334" s="865"/>
      <c r="AF334" s="865"/>
      <c r="AG334" s="865"/>
      <c r="AH334" s="865"/>
      <c r="AI334" s="865"/>
      <c r="AJ334" s="865"/>
      <c r="AK334" s="865"/>
      <c r="AL334" s="865"/>
      <c r="AM334" s="865"/>
      <c r="AN334" s="865"/>
      <c r="AO334" s="865"/>
    </row>
    <row r="335" spans="1:41" ht="15">
      <c r="A335" s="865"/>
      <c r="B335" s="947"/>
      <c r="C335" s="865"/>
      <c r="D335" s="865"/>
      <c r="E335" s="865"/>
      <c r="F335" s="865"/>
      <c r="G335" s="865"/>
      <c r="H335" s="865"/>
      <c r="I335" s="865"/>
      <c r="J335" s="865"/>
      <c r="K335" s="865"/>
      <c r="L335" s="865"/>
      <c r="M335" s="865"/>
      <c r="N335" s="915"/>
      <c r="O335" s="866"/>
      <c r="P335" s="865"/>
      <c r="Q335" s="865"/>
      <c r="R335" s="865"/>
      <c r="S335" s="869"/>
      <c r="T335" s="869"/>
      <c r="U335" s="865"/>
      <c r="V335" s="865"/>
      <c r="W335" s="865"/>
      <c r="X335" s="865"/>
      <c r="Y335" s="865"/>
      <c r="Z335" s="865"/>
      <c r="AA335" s="865"/>
      <c r="AB335" s="866"/>
      <c r="AC335" s="865"/>
      <c r="AD335" s="865"/>
      <c r="AE335" s="865"/>
      <c r="AF335" s="865"/>
      <c r="AG335" s="865"/>
      <c r="AH335" s="865"/>
      <c r="AI335" s="865"/>
      <c r="AJ335" s="865"/>
      <c r="AK335" s="865"/>
      <c r="AL335" s="865"/>
      <c r="AM335" s="865"/>
      <c r="AN335" s="865"/>
      <c r="AO335" s="865"/>
    </row>
    <row r="336" spans="1:41" ht="15">
      <c r="A336" s="865"/>
      <c r="B336" s="947"/>
      <c r="C336" s="865"/>
      <c r="D336" s="865"/>
      <c r="E336" s="865"/>
      <c r="F336" s="865"/>
      <c r="G336" s="865"/>
      <c r="H336" s="865"/>
      <c r="I336" s="865"/>
      <c r="J336" s="865"/>
      <c r="K336" s="865"/>
      <c r="L336" s="865"/>
      <c r="M336" s="865"/>
      <c r="N336" s="915"/>
      <c r="O336" s="866"/>
      <c r="P336" s="865"/>
      <c r="Q336" s="865"/>
      <c r="R336" s="865"/>
      <c r="S336" s="869"/>
      <c r="T336" s="869"/>
      <c r="U336" s="865"/>
      <c r="V336" s="865"/>
      <c r="W336" s="865"/>
      <c r="X336" s="865"/>
      <c r="Y336" s="865"/>
      <c r="Z336" s="865"/>
      <c r="AA336" s="865"/>
      <c r="AB336" s="866"/>
      <c r="AC336" s="865"/>
      <c r="AD336" s="865"/>
      <c r="AE336" s="865"/>
      <c r="AF336" s="865"/>
      <c r="AG336" s="865"/>
      <c r="AH336" s="865"/>
      <c r="AI336" s="865"/>
      <c r="AJ336" s="865"/>
      <c r="AK336" s="865"/>
      <c r="AL336" s="865"/>
      <c r="AM336" s="865"/>
      <c r="AN336" s="865"/>
      <c r="AO336" s="865"/>
    </row>
    <row r="337" spans="1:41" ht="15">
      <c r="A337" s="865"/>
      <c r="B337" s="947"/>
      <c r="C337" s="865"/>
      <c r="D337" s="865"/>
      <c r="E337" s="865"/>
      <c r="F337" s="865"/>
      <c r="G337" s="865"/>
      <c r="H337" s="865"/>
      <c r="I337" s="865"/>
      <c r="J337" s="865"/>
      <c r="K337" s="865"/>
      <c r="L337" s="865"/>
      <c r="M337" s="865"/>
      <c r="N337" s="915"/>
      <c r="O337" s="866"/>
      <c r="P337" s="865"/>
      <c r="Q337" s="865"/>
      <c r="R337" s="865"/>
      <c r="S337" s="869"/>
      <c r="T337" s="869"/>
      <c r="U337" s="865"/>
      <c r="V337" s="865"/>
      <c r="W337" s="865"/>
      <c r="X337" s="865"/>
      <c r="Y337" s="865"/>
      <c r="Z337" s="865"/>
      <c r="AA337" s="865"/>
      <c r="AB337" s="866"/>
      <c r="AC337" s="865"/>
      <c r="AD337" s="865"/>
      <c r="AE337" s="865"/>
      <c r="AF337" s="865"/>
      <c r="AG337" s="865"/>
      <c r="AH337" s="865"/>
      <c r="AI337" s="865"/>
      <c r="AJ337" s="865"/>
      <c r="AK337" s="865"/>
      <c r="AL337" s="865"/>
      <c r="AM337" s="865"/>
      <c r="AN337" s="865"/>
      <c r="AO337" s="865"/>
    </row>
    <row r="338" spans="1:41" ht="15">
      <c r="A338" s="865"/>
      <c r="B338" s="947"/>
      <c r="C338" s="865"/>
      <c r="D338" s="865"/>
      <c r="E338" s="865"/>
      <c r="F338" s="865"/>
      <c r="G338" s="865"/>
      <c r="H338" s="865"/>
      <c r="I338" s="865"/>
      <c r="J338" s="865"/>
      <c r="K338" s="865"/>
      <c r="L338" s="865"/>
      <c r="M338" s="865"/>
      <c r="N338" s="915"/>
      <c r="O338" s="866"/>
      <c r="P338" s="865"/>
      <c r="Q338" s="865"/>
      <c r="R338" s="865"/>
      <c r="S338" s="869"/>
      <c r="T338" s="869"/>
      <c r="U338" s="865"/>
      <c r="V338" s="865"/>
      <c r="W338" s="865"/>
      <c r="X338" s="865"/>
      <c r="Y338" s="865"/>
      <c r="Z338" s="865"/>
      <c r="AA338" s="865"/>
      <c r="AB338" s="866"/>
      <c r="AC338" s="865"/>
      <c r="AD338" s="865"/>
      <c r="AE338" s="865"/>
      <c r="AF338" s="865"/>
      <c r="AG338" s="865"/>
      <c r="AH338" s="865"/>
      <c r="AI338" s="865"/>
      <c r="AJ338" s="865"/>
      <c r="AK338" s="865"/>
      <c r="AL338" s="865"/>
      <c r="AM338" s="865"/>
      <c r="AN338" s="865"/>
      <c r="AO338" s="865"/>
    </row>
    <row r="339" spans="1:41" ht="14.45" customHeight="1">
      <c r="A339" s="865"/>
      <c r="B339" s="947"/>
      <c r="C339" s="865"/>
      <c r="D339" s="865"/>
      <c r="E339" s="865"/>
      <c r="F339" s="865"/>
      <c r="G339" s="865"/>
      <c r="H339" s="865"/>
      <c r="I339" s="865"/>
      <c r="J339" s="865"/>
      <c r="K339" s="865"/>
      <c r="L339" s="865"/>
      <c r="M339" s="865"/>
      <c r="N339" s="865"/>
      <c r="O339" s="865"/>
      <c r="P339" s="865"/>
      <c r="Q339" s="865"/>
      <c r="R339" s="865"/>
      <c r="S339" s="865"/>
      <c r="T339" s="865"/>
      <c r="U339" s="865"/>
      <c r="V339" s="865"/>
      <c r="W339" s="865"/>
      <c r="X339" s="865"/>
      <c r="Y339" s="865"/>
      <c r="Z339" s="865"/>
      <c r="AA339" s="865"/>
      <c r="AB339" s="865"/>
      <c r="AC339" s="865"/>
      <c r="AD339" s="865"/>
      <c r="AE339" s="865"/>
      <c r="AF339" s="865"/>
      <c r="AG339" s="865"/>
      <c r="AH339" s="865"/>
      <c r="AI339" s="865"/>
      <c r="AJ339" s="865"/>
      <c r="AK339" s="865"/>
      <c r="AL339" s="865"/>
      <c r="AM339" s="865"/>
      <c r="AN339" s="865"/>
      <c r="AO339" s="865"/>
    </row>
  </sheetData>
  <mergeCells count="1">
    <mergeCell ref="I1:I4"/>
  </mergeCells>
  <pageMargins left="0.7" right="0.7" top="1.14375" bottom="1.14375" header="0.511811023622047" footer="0.511811023622047"/>
  <pageSetup paperSize="9" orientation="portrait" horizontalDpi="300" verticalDpi="300"/>
  <tableParts count="1">
    <tablePart r:id="rId1"/>
  </tablePar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8D9D7-1AE8-4F1B-B3E4-C32F92D18355}">
  <sheetPr>
    <tabColor rgb="FFCC99FF"/>
    <pageSetUpPr fitToPage="1"/>
  </sheetPr>
  <dimension ref="A1:X55"/>
  <sheetViews>
    <sheetView workbookViewId="0">
      <selection activeCell="P31" sqref="P31:P35"/>
    </sheetView>
  </sheetViews>
  <sheetFormatPr baseColWidth="10" defaultColWidth="11.42578125" defaultRowHeight="14.45" customHeight="1"/>
  <cols>
    <col min="1" max="1" width="20.7109375" customWidth="1"/>
    <col min="2" max="2" width="3.7109375" customWidth="1"/>
    <col min="3" max="3" width="8.140625" customWidth="1"/>
    <col min="4" max="4" width="17.140625" customWidth="1"/>
    <col min="5" max="5" width="2" customWidth="1"/>
    <col min="6" max="6" width="8.140625" customWidth="1"/>
    <col min="7" max="7" width="17.140625" customWidth="1"/>
    <col min="8" max="8" width="1.85546875" customWidth="1"/>
    <col min="9" max="9" width="8.140625" customWidth="1"/>
    <col min="10" max="10" width="17.140625" customWidth="1"/>
    <col min="11" max="11" width="2.28515625" customWidth="1"/>
    <col min="12" max="12" width="8.140625" customWidth="1"/>
    <col min="13" max="13" width="17.140625" customWidth="1"/>
    <col min="14" max="14" width="3" customWidth="1"/>
    <col min="15" max="15" width="11.42578125" customWidth="1"/>
    <col min="16" max="16" width="12.7109375" customWidth="1"/>
    <col min="17" max="17" width="3" customWidth="1"/>
    <col min="18" max="18" width="10.140625" customWidth="1"/>
    <col min="19" max="19" width="17.85546875" customWidth="1"/>
    <col min="20" max="20" width="16.85546875" customWidth="1"/>
    <col min="21" max="21" width="23.140625" customWidth="1"/>
    <col min="22" max="22" width="22.5703125" customWidth="1"/>
    <col min="23" max="24" width="9.7109375" customWidth="1"/>
    <col min="25" max="25" width="11.42578125" customWidth="1"/>
  </cols>
  <sheetData>
    <row r="1" spans="1:24" ht="15">
      <c r="A1" s="542"/>
      <c r="B1" s="489"/>
      <c r="C1" s="489"/>
      <c r="D1" s="489"/>
      <c r="E1" s="489"/>
      <c r="F1" s="489"/>
      <c r="G1" s="489"/>
      <c r="H1" s="489"/>
      <c r="I1" s="489"/>
      <c r="J1" s="489"/>
      <c r="K1" s="489"/>
      <c r="L1" s="489"/>
      <c r="M1" s="489"/>
      <c r="N1" s="489"/>
      <c r="O1" s="489"/>
      <c r="P1" s="489"/>
      <c r="Q1" s="489"/>
      <c r="R1" s="489"/>
      <c r="S1" s="489"/>
      <c r="T1" s="489"/>
      <c r="U1" s="489"/>
      <c r="V1" s="489"/>
      <c r="W1" s="489"/>
      <c r="X1" s="489"/>
    </row>
    <row r="2" spans="1:24" ht="18">
      <c r="A2" s="566" t="s">
        <v>324</v>
      </c>
      <c r="B2" s="530"/>
      <c r="C2" s="530"/>
      <c r="D2" s="530"/>
      <c r="E2" s="530"/>
      <c r="F2" s="489"/>
      <c r="G2" s="567"/>
      <c r="H2" s="489"/>
      <c r="I2" s="489"/>
      <c r="J2" s="568" t="s">
        <v>1693</v>
      </c>
      <c r="K2" s="489"/>
      <c r="L2" s="489"/>
      <c r="M2" s="489"/>
      <c r="N2" s="489"/>
      <c r="O2" s="489"/>
      <c r="P2" s="489"/>
      <c r="Q2" s="489"/>
      <c r="R2" s="489"/>
      <c r="S2" s="489"/>
      <c r="T2" s="489"/>
      <c r="U2" s="489"/>
      <c r="V2" s="489"/>
      <c r="W2" s="489"/>
      <c r="X2" s="489"/>
    </row>
    <row r="3" spans="1:24" ht="18">
      <c r="A3" s="569"/>
      <c r="B3" s="530"/>
      <c r="C3" s="530"/>
      <c r="D3" s="530"/>
      <c r="E3" s="530"/>
      <c r="F3" s="489"/>
      <c r="G3" s="570"/>
      <c r="H3" s="570"/>
      <c r="I3" s="489"/>
      <c r="J3" s="489"/>
      <c r="K3" s="489"/>
      <c r="L3" s="489"/>
      <c r="M3" s="489"/>
      <c r="N3" s="489"/>
      <c r="O3" s="489"/>
      <c r="P3" s="489"/>
      <c r="Q3" s="489"/>
      <c r="R3" s="489"/>
      <c r="S3" s="489"/>
      <c r="T3" s="489"/>
      <c r="U3" s="489"/>
      <c r="V3" s="489"/>
      <c r="W3" s="489"/>
      <c r="X3" s="489"/>
    </row>
    <row r="4" spans="1:24" ht="18">
      <c r="A4" s="569"/>
      <c r="B4" s="530"/>
      <c r="C4" s="530"/>
      <c r="D4" s="530"/>
      <c r="E4" s="530"/>
      <c r="F4" s="489"/>
      <c r="G4" s="1226">
        <f>+'INFO PROJET'!B12</f>
        <v>0</v>
      </c>
      <c r="H4" s="1227"/>
      <c r="I4" s="1227"/>
      <c r="J4" s="1227"/>
      <c r="K4" s="567"/>
      <c r="L4" s="567"/>
      <c r="M4" s="1227" t="s">
        <v>221</v>
      </c>
      <c r="N4" s="1227"/>
      <c r="O4" s="1227"/>
      <c r="P4" s="1227"/>
      <c r="Q4" s="489"/>
      <c r="R4" s="489"/>
      <c r="S4" s="489"/>
      <c r="T4" s="489"/>
      <c r="U4" s="489"/>
      <c r="V4" s="489"/>
      <c r="W4" s="489"/>
      <c r="X4" s="489"/>
    </row>
    <row r="5" spans="1:24" ht="15">
      <c r="A5" s="571" t="s">
        <v>222</v>
      </c>
      <c r="B5" s="572"/>
      <c r="C5" s="530"/>
      <c r="D5" s="530">
        <f>+'INFO PROJET'!B3:B3</f>
        <v>0</v>
      </c>
      <c r="E5" s="530"/>
      <c r="F5" s="489"/>
      <c r="G5" s="573"/>
      <c r="H5" s="492"/>
      <c r="I5" s="489"/>
      <c r="J5" s="489"/>
      <c r="K5" s="489"/>
      <c r="L5" s="489"/>
      <c r="M5" s="573"/>
      <c r="N5" s="492"/>
      <c r="O5" s="489"/>
      <c r="P5" s="489"/>
      <c r="Q5" s="489"/>
      <c r="R5" s="489"/>
      <c r="S5" s="489"/>
      <c r="T5" s="489"/>
      <c r="U5" s="489"/>
      <c r="V5" s="489"/>
      <c r="W5" s="489"/>
      <c r="X5" s="489"/>
    </row>
    <row r="6" spans="1:24" ht="16.5" customHeight="1">
      <c r="A6" s="571"/>
      <c r="B6" s="574"/>
      <c r="C6" s="530"/>
      <c r="D6" s="530"/>
      <c r="E6" s="530"/>
      <c r="F6" s="489"/>
      <c r="G6" s="489"/>
      <c r="H6" s="489"/>
      <c r="I6" s="489"/>
      <c r="J6" s="489"/>
      <c r="K6" s="489"/>
      <c r="L6" s="489"/>
      <c r="M6" s="489"/>
      <c r="N6" s="489"/>
      <c r="O6" s="489"/>
      <c r="P6" s="489"/>
      <c r="Q6" s="489"/>
      <c r="R6" s="489"/>
      <c r="S6" s="489"/>
      <c r="T6" s="489"/>
      <c r="U6" s="489"/>
      <c r="V6" s="489"/>
      <c r="W6" s="489"/>
      <c r="X6" s="489"/>
    </row>
    <row r="7" spans="1:24" ht="15">
      <c r="A7" s="571" t="s">
        <v>223</v>
      </c>
      <c r="B7" s="574"/>
      <c r="C7" s="530"/>
      <c r="D7" s="569" t="str">
        <f>+'INFO PROJET'!H13&amp;" - "&amp;'INFO PROJET'!H14</f>
        <v>01/01/2024 - 31/12/2028</v>
      </c>
      <c r="E7" s="530"/>
      <c r="F7" s="489"/>
      <c r="G7" s="575"/>
      <c r="H7" s="492"/>
      <c r="I7" s="489"/>
      <c r="J7" s="489"/>
      <c r="K7" s="489"/>
      <c r="L7" s="489"/>
      <c r="M7" s="575"/>
      <c r="N7" s="492"/>
      <c r="O7" s="489"/>
      <c r="P7" s="489"/>
      <c r="Q7" s="489"/>
      <c r="R7" s="489"/>
      <c r="S7" s="489"/>
      <c r="T7" s="489"/>
      <c r="U7" s="489"/>
      <c r="V7" s="489"/>
      <c r="W7" s="489"/>
      <c r="X7" s="489"/>
    </row>
    <row r="8" spans="1:24" ht="15">
      <c r="A8" s="571" t="s">
        <v>224</v>
      </c>
      <c r="B8" s="572"/>
      <c r="C8" s="530"/>
      <c r="D8" s="576"/>
      <c r="E8" s="530"/>
      <c r="F8" s="489"/>
      <c r="G8" s="489"/>
      <c r="H8" s="489"/>
      <c r="I8" s="489"/>
      <c r="J8" s="489"/>
      <c r="K8" s="489"/>
      <c r="L8" s="489"/>
      <c r="M8" s="577">
        <f>+D8</f>
        <v>0</v>
      </c>
      <c r="N8" s="489"/>
      <c r="O8" s="489"/>
      <c r="P8" s="489"/>
      <c r="Q8" s="489"/>
      <c r="R8" s="489"/>
      <c r="S8" s="489"/>
      <c r="T8" s="489"/>
      <c r="U8" s="489"/>
      <c r="V8" s="489"/>
      <c r="W8" s="489"/>
      <c r="X8" s="489"/>
    </row>
    <row r="9" spans="1:24" ht="15">
      <c r="A9" s="571" t="s">
        <v>225</v>
      </c>
      <c r="B9" s="572"/>
      <c r="C9" s="530"/>
      <c r="D9" s="576" t="s">
        <v>221</v>
      </c>
      <c r="E9" s="530"/>
      <c r="F9" s="489"/>
      <c r="G9" s="489"/>
      <c r="H9" s="489"/>
      <c r="I9" s="489"/>
      <c r="J9" s="489"/>
      <c r="K9" s="489"/>
      <c r="L9" s="489"/>
      <c r="M9" s="489"/>
      <c r="N9" s="489"/>
      <c r="O9" s="489"/>
      <c r="P9" s="489"/>
      <c r="Q9" s="489"/>
      <c r="R9" s="489"/>
      <c r="S9" s="489"/>
      <c r="T9" s="489"/>
      <c r="U9" s="489"/>
      <c r="V9" s="489"/>
      <c r="W9" s="489"/>
      <c r="X9" s="489"/>
    </row>
    <row r="10" spans="1:24" ht="15">
      <c r="A10" s="530" t="s">
        <v>226</v>
      </c>
      <c r="B10" s="530"/>
      <c r="C10" s="530"/>
      <c r="D10" s="578">
        <f>'INFO PROJET'!B22</f>
        <v>0</v>
      </c>
      <c r="E10" s="530"/>
      <c r="F10" s="489"/>
      <c r="G10" s="489"/>
      <c r="H10" s="489"/>
      <c r="I10" s="489"/>
      <c r="J10" s="489"/>
      <c r="K10" s="489"/>
      <c r="L10" s="489"/>
      <c r="M10" s="489"/>
      <c r="N10" s="489"/>
      <c r="O10" s="489"/>
      <c r="P10" s="489"/>
      <c r="Q10" s="489"/>
      <c r="R10" s="489"/>
      <c r="S10" s="489"/>
      <c r="T10" s="489"/>
      <c r="U10" s="489"/>
      <c r="V10" s="489"/>
      <c r="W10" s="489"/>
      <c r="X10" s="489"/>
    </row>
    <row r="11" spans="1:24" ht="15">
      <c r="A11" s="530"/>
      <c r="B11" s="530"/>
      <c r="C11" s="530"/>
      <c r="D11" s="530"/>
      <c r="E11" s="530"/>
      <c r="F11" s="489"/>
      <c r="G11" s="489"/>
      <c r="H11" s="528"/>
      <c r="I11" s="489"/>
      <c r="J11" s="489"/>
      <c r="K11" s="489"/>
      <c r="L11" s="489"/>
      <c r="M11" s="489"/>
      <c r="N11" s="528"/>
      <c r="O11" s="489"/>
      <c r="P11" s="489"/>
      <c r="Q11" s="489"/>
      <c r="R11" s="489"/>
      <c r="S11" s="489"/>
      <c r="T11" s="489"/>
      <c r="U11" s="489"/>
      <c r="V11" s="489"/>
      <c r="W11" s="489"/>
      <c r="X11" s="489"/>
    </row>
    <row r="12" spans="1:24" ht="15">
      <c r="A12" s="530" t="s">
        <v>325</v>
      </c>
      <c r="B12" s="530"/>
      <c r="C12" s="530"/>
      <c r="D12" s="489"/>
      <c r="E12" s="489"/>
      <c r="F12" s="489"/>
      <c r="G12" s="530"/>
      <c r="H12" s="489"/>
      <c r="I12" s="489"/>
      <c r="J12" s="529">
        <f>+'A3 Financial Monitoring'!J37</f>
        <v>0</v>
      </c>
      <c r="K12" s="489"/>
      <c r="L12" s="489"/>
      <c r="M12" s="530"/>
      <c r="N12" s="489"/>
      <c r="O12" s="489"/>
      <c r="P12" s="529">
        <f>+'A3 Financial Monitoring'!P37</f>
        <v>0</v>
      </c>
      <c r="Q12" s="489"/>
      <c r="R12" s="489"/>
      <c r="S12" s="489"/>
      <c r="T12" s="489"/>
      <c r="U12" s="489"/>
      <c r="V12" s="489"/>
      <c r="W12" s="489"/>
      <c r="X12" s="489"/>
    </row>
    <row r="13" spans="1:24" ht="15">
      <c r="A13" s="646"/>
      <c r="B13" s="646"/>
      <c r="C13" s="646"/>
      <c r="D13" s="647"/>
      <c r="E13" s="647"/>
      <c r="F13" s="647"/>
      <c r="G13" s="646" t="s">
        <v>1714</v>
      </c>
      <c r="H13" s="647"/>
      <c r="I13" s="647"/>
      <c r="J13" s="646"/>
      <c r="K13" s="647"/>
      <c r="L13" s="647"/>
      <c r="M13" s="646" t="s">
        <v>1714</v>
      </c>
      <c r="N13" s="647"/>
      <c r="O13" s="647"/>
      <c r="P13" s="646"/>
      <c r="Q13" s="647"/>
      <c r="R13" s="647"/>
      <c r="S13" s="647"/>
      <c r="T13" s="647"/>
      <c r="U13" s="647"/>
      <c r="V13" s="647"/>
      <c r="W13" s="647"/>
      <c r="X13" s="647"/>
    </row>
    <row r="14" spans="1:24" ht="15">
      <c r="A14" s="646" t="s">
        <v>326</v>
      </c>
      <c r="B14" s="648"/>
      <c r="C14" s="647"/>
      <c r="D14" s="648" t="s">
        <v>327</v>
      </c>
      <c r="E14" s="647"/>
      <c r="F14" s="647"/>
      <c r="G14" s="649">
        <f>SUMIFS('A5 Banque'!H:H,'A5 Banque'!A:A,Table!$A$3,'A5 Banque'!R:R,"1")+SUMIFS('A5 Cash'!H:H,'A5 Cash'!A:A,Table!$A$3,'A5 Cash'!R:R,"1")</f>
        <v>0</v>
      </c>
      <c r="H14" s="647"/>
      <c r="I14" s="647"/>
      <c r="J14" s="646"/>
      <c r="K14" s="647"/>
      <c r="L14" s="647"/>
      <c r="M14" s="649">
        <f>SUMIFS('A5 Banque'!L:L,'A5 Banque'!A:A,Table!$A$3,'A5 Banque'!R:R,"1")+SUMIFS('A5 Cash'!L:L,'A5 Cash'!A:A,Table!$A$3,'A5 Cash'!R:R,"1")</f>
        <v>0</v>
      </c>
      <c r="N14" s="647"/>
      <c r="O14" s="647"/>
      <c r="P14" s="646"/>
      <c r="Q14" s="647"/>
      <c r="R14" s="647"/>
      <c r="S14" s="647"/>
      <c r="T14" s="647"/>
      <c r="U14" s="647"/>
      <c r="V14" s="647"/>
      <c r="W14" s="647"/>
      <c r="X14" s="647"/>
    </row>
    <row r="15" spans="1:24" ht="15">
      <c r="A15" s="646"/>
      <c r="B15" s="648"/>
      <c r="C15" s="647"/>
      <c r="D15" s="648" t="s">
        <v>328</v>
      </c>
      <c r="E15" s="647"/>
      <c r="F15" s="647"/>
      <c r="G15" s="649">
        <f>SUMIFS('A5 Banque'!H:H,'A5 Banque'!A:A,Table!$A$3,'A5 Banque'!R:R,"2")+SUMIFS('A5 Cash'!H:H,'A5 Cash'!A:A,Table!$A$3,'A5 Cash'!R:R,"2")</f>
        <v>0</v>
      </c>
      <c r="H15" s="647"/>
      <c r="I15" s="647"/>
      <c r="J15" s="646"/>
      <c r="K15" s="647"/>
      <c r="L15" s="647"/>
      <c r="M15" s="649">
        <f>SUMIFS('A5 Banque'!L:L,'A5 Banque'!A:A,Table!$A$3,'A5 Banque'!R:R,"2")+SUMIFS('A5 Cash'!L:L,'A5 Cash'!A:A,Table!$A$3,'A5 Cash'!R:R,"2")</f>
        <v>0</v>
      </c>
      <c r="N15" s="647"/>
      <c r="O15" s="647"/>
      <c r="P15" s="646"/>
      <c r="Q15" s="647"/>
      <c r="R15" s="647"/>
      <c r="S15" s="647"/>
      <c r="T15" s="647"/>
      <c r="U15" s="647"/>
      <c r="V15" s="647"/>
      <c r="W15" s="647"/>
      <c r="X15" s="647"/>
    </row>
    <row r="16" spans="1:24" ht="15">
      <c r="A16" s="646"/>
      <c r="B16" s="648"/>
      <c r="C16" s="647"/>
      <c r="D16" s="648" t="s">
        <v>329</v>
      </c>
      <c r="E16" s="647"/>
      <c r="F16" s="647"/>
      <c r="G16" s="649">
        <f>SUMIFS('A5 Banque'!H:H,'A5 Banque'!A:A,Table!$A$3,'A5 Banque'!R:R,"3")+SUMIFS('A5 Cash'!H:H,'A5 Cash'!A:A,Table!$A$3,'A5 Cash'!R:R,"3")</f>
        <v>0</v>
      </c>
      <c r="H16" s="647"/>
      <c r="I16" s="647"/>
      <c r="J16" s="646"/>
      <c r="K16" s="647"/>
      <c r="L16" s="647"/>
      <c r="M16" s="649">
        <f>SUMIFS('A5 Banque'!L:L,'A5 Banque'!A:A,Table!$A$3,'A5 Banque'!R:R,"3")+SUMIFS('A5 Cash'!L:L,'A5 Cash'!A:A,Table!$A$3,'A5 Cash'!R:R,"3")</f>
        <v>0</v>
      </c>
      <c r="N16" s="647"/>
      <c r="O16" s="647"/>
      <c r="P16" s="646"/>
      <c r="Q16" s="647"/>
      <c r="R16" s="647"/>
      <c r="S16" s="647"/>
      <c r="T16" s="647"/>
      <c r="U16" s="647"/>
      <c r="V16" s="647"/>
      <c r="W16" s="647"/>
      <c r="X16" s="647"/>
    </row>
    <row r="17" spans="1:24" ht="15">
      <c r="A17" s="646"/>
      <c r="B17" s="648"/>
      <c r="C17" s="647"/>
      <c r="D17" s="648" t="s">
        <v>330</v>
      </c>
      <c r="E17" s="647"/>
      <c r="F17" s="647"/>
      <c r="G17" s="649">
        <f>SUMIFS('A5 Banque'!H:H,'A5 Banque'!A:A,Table!$A$3,'A5 Banque'!R:R,"4")+SUMIFS('A5 Cash'!H:H,'A5 Cash'!A:A,Table!$A$3,'A5 Cash'!R:R,"4")</f>
        <v>0</v>
      </c>
      <c r="H17" s="647"/>
      <c r="I17" s="647"/>
      <c r="J17" s="646"/>
      <c r="K17" s="647"/>
      <c r="L17" s="647"/>
      <c r="M17" s="649">
        <f>SUMIFS('A5 Banque'!L:L,'A5 Banque'!A:A,Table!$A$3,'A5 Banque'!R:R,"4")+SUMIFS('A5 Cash'!L:L,'A5 Cash'!A:A,Table!$A$3,'A5 Cash'!R:R,"4")</f>
        <v>0</v>
      </c>
      <c r="N17" s="647"/>
      <c r="O17" s="647"/>
      <c r="P17" s="646"/>
      <c r="Q17" s="647"/>
      <c r="R17" s="647"/>
      <c r="S17" s="647"/>
      <c r="T17" s="647"/>
      <c r="U17" s="647"/>
      <c r="V17" s="647"/>
      <c r="W17" s="647"/>
      <c r="X17" s="647"/>
    </row>
    <row r="18" spans="1:24" ht="15">
      <c r="A18" s="646"/>
      <c r="B18" s="646" t="s">
        <v>234</v>
      </c>
      <c r="C18" s="647"/>
      <c r="D18" s="646"/>
      <c r="E18" s="647"/>
      <c r="F18" s="647"/>
      <c r="G18" s="649"/>
      <c r="H18" s="647"/>
      <c r="I18" s="647"/>
      <c r="J18" s="646"/>
      <c r="K18" s="647"/>
      <c r="L18" s="647"/>
      <c r="M18" s="649"/>
      <c r="N18" s="647"/>
      <c r="O18" s="647"/>
      <c r="P18" s="646"/>
      <c r="Q18" s="647"/>
      <c r="R18" s="647"/>
      <c r="S18" s="647"/>
      <c r="T18" s="647"/>
      <c r="U18" s="647"/>
      <c r="V18" s="647"/>
      <c r="W18" s="647"/>
      <c r="X18" s="647"/>
    </row>
    <row r="19" spans="1:24" ht="15">
      <c r="A19" s="646"/>
      <c r="B19" s="646" t="s">
        <v>235</v>
      </c>
      <c r="C19" s="647"/>
      <c r="D19" s="646"/>
      <c r="E19" s="647"/>
      <c r="F19" s="647"/>
      <c r="G19" s="646"/>
      <c r="H19" s="647"/>
      <c r="I19" s="647"/>
      <c r="J19" s="650">
        <f>SUM(G14:G18)</f>
        <v>0</v>
      </c>
      <c r="K19" s="647"/>
      <c r="L19" s="647"/>
      <c r="M19" s="646"/>
      <c r="N19" s="647"/>
      <c r="O19" s="647"/>
      <c r="P19" s="650">
        <f>SUM(M14:M18)</f>
        <v>0</v>
      </c>
      <c r="Q19" s="647"/>
      <c r="R19" s="647"/>
      <c r="S19" s="647"/>
      <c r="T19" s="647"/>
      <c r="U19" s="647"/>
      <c r="V19" s="647"/>
      <c r="W19" s="647"/>
      <c r="X19" s="647"/>
    </row>
    <row r="20" spans="1:24" ht="15">
      <c r="A20" s="651"/>
      <c r="B20" s="651"/>
      <c r="C20" s="652"/>
      <c r="D20" s="651"/>
      <c r="E20" s="652"/>
      <c r="F20" s="652"/>
      <c r="G20" s="651" t="s">
        <v>1716</v>
      </c>
      <c r="H20" s="652"/>
      <c r="I20" s="652"/>
      <c r="J20" s="653"/>
      <c r="K20" s="652"/>
      <c r="L20" s="652"/>
      <c r="M20" s="651" t="s">
        <v>1716</v>
      </c>
      <c r="N20" s="652"/>
      <c r="O20" s="652"/>
      <c r="P20" s="653"/>
      <c r="Q20" s="652"/>
      <c r="R20" s="652"/>
      <c r="S20" s="652"/>
      <c r="T20" s="652"/>
      <c r="U20" s="652"/>
      <c r="V20" s="652"/>
      <c r="W20" s="652"/>
      <c r="X20" s="652"/>
    </row>
    <row r="21" spans="1:24" ht="15">
      <c r="A21" s="651" t="s">
        <v>1715</v>
      </c>
      <c r="B21" s="654"/>
      <c r="C21" s="652"/>
      <c r="D21" s="654" t="s">
        <v>327</v>
      </c>
      <c r="E21" s="652"/>
      <c r="F21" s="652"/>
      <c r="G21" s="655">
        <f>+SUMIFS('A5 Cash'!H:H,'A5 Cash'!A:A,Table!$A$4,'A5 Cash'!R:R,"1")+SUMIFS('A5 Banque'!H:H,'A5 Banque'!A:A,Table!$A$5,'A4 Banque'!R:R,"1")-SUMIFS('A5 Cash'!I:I,'A5 Cash'!A:A,Table!$A$4,'A5 Cash'!R:R,"1")-SUMIFS('A5 Banque'!I:I,'A5 Banque'!A:A,Table!$A$4,'A5 Banque'!R:R,"1")</f>
        <v>0</v>
      </c>
      <c r="H21" s="652"/>
      <c r="I21" s="652"/>
      <c r="J21" s="651"/>
      <c r="K21" s="652"/>
      <c r="L21" s="652"/>
      <c r="M21" s="655">
        <f>+SUMIFS('A5 Cash'!L:L,'A5 Cash'!A:A,Table!$A$4,'A5 Cash'!R:R,"1")+SUMIFS('A5 Banque'!L:L,'A5 Banque'!A:A,Table!$A$4,'A5 Banque'!R:R,"1")</f>
        <v>0</v>
      </c>
      <c r="N21" s="652"/>
      <c r="O21" s="652"/>
      <c r="P21" s="651"/>
      <c r="Q21" s="652"/>
      <c r="R21" s="652"/>
      <c r="S21" s="652"/>
      <c r="T21" s="652"/>
      <c r="U21" s="652"/>
      <c r="V21" s="652"/>
      <c r="W21" s="652"/>
      <c r="X21" s="652"/>
    </row>
    <row r="22" spans="1:24" ht="15">
      <c r="A22" s="651"/>
      <c r="B22" s="654"/>
      <c r="C22" s="652"/>
      <c r="D22" s="654" t="s">
        <v>328</v>
      </c>
      <c r="E22" s="652"/>
      <c r="F22" s="652"/>
      <c r="G22" s="655">
        <f>+SUMIFS('A5 Cash'!H:H,'A5 Cash'!A:A,Table!$A$4,'A5 Cash'!R:R,"2")+SUMIFS('A5 Banque'!H:H,'A5 Banque'!A:A,Table!$A$5,'A4 Banque'!R:R,"2")-SUMIFS('A5 Cash'!I:I,'A5 Cash'!A:A,Table!$A$4,'A5 Cash'!R:R,"2")-SUMIFS('A5 Banque'!I:I,'A5 Banque'!A:A,Table!$A$4,'A5 Banque'!R:R,"2")</f>
        <v>0</v>
      </c>
      <c r="H22" s="652"/>
      <c r="I22" s="652"/>
      <c r="J22" s="651"/>
      <c r="K22" s="652"/>
      <c r="L22" s="652"/>
      <c r="M22" s="655">
        <f>+SUMIFS('A5 Cash'!L:L,'A5 Cash'!A:A,Table!$A$4,'A5 Cash'!R:R,"2")+SUMIFS('A5 Banque'!L:L,'A5 Banque'!A:A,Table!$A$4,'A5 Banque'!R:R,"2")</f>
        <v>0</v>
      </c>
      <c r="N22" s="652"/>
      <c r="O22" s="652"/>
      <c r="P22" s="651"/>
      <c r="Q22" s="652"/>
      <c r="R22" s="652"/>
      <c r="S22" s="652"/>
      <c r="T22" s="652"/>
      <c r="U22" s="652"/>
      <c r="V22" s="652"/>
      <c r="W22" s="652"/>
      <c r="X22" s="652"/>
    </row>
    <row r="23" spans="1:24" ht="15">
      <c r="A23" s="651"/>
      <c r="B23" s="654"/>
      <c r="C23" s="652"/>
      <c r="D23" s="654" t="s">
        <v>329</v>
      </c>
      <c r="E23" s="652"/>
      <c r="F23" s="652"/>
      <c r="G23" s="655">
        <f>+SUMIFS('A5 Cash'!H:H,'A5 Cash'!A:A,Table!$A$4,'A5 Cash'!R:R,"3")+SUMIFS('A5 Banque'!H:H,'A5 Banque'!A:A,Table!$A$5,'A4 Banque'!R:R,"3")-SUMIFS('A5 Cash'!I:I,'A5 Cash'!A:A,Table!$A$4,'A5 Cash'!R:R,"3")-SUMIFS('A5 Banque'!I:I,'A5 Banque'!A:A,Table!$A$4,'A5 Banque'!R:R,"3")</f>
        <v>0</v>
      </c>
      <c r="H23" s="652"/>
      <c r="I23" s="652"/>
      <c r="J23" s="651"/>
      <c r="K23" s="652"/>
      <c r="L23" s="652"/>
      <c r="M23" s="655">
        <f>+SUMIFS('A5 Cash'!L:L,'A5 Cash'!A:A,Table!$A$4,'A5 Cash'!R:R,"3")+SUMIFS('A5 Banque'!L:L,'A5 Banque'!A:A,Table!$A$4,'A5 Banque'!R:R,"3")</f>
        <v>0</v>
      </c>
      <c r="N23" s="652"/>
      <c r="O23" s="652"/>
      <c r="P23" s="651"/>
      <c r="Q23" s="652"/>
      <c r="R23" s="652"/>
      <c r="S23" s="652"/>
      <c r="T23" s="652"/>
      <c r="U23" s="652"/>
      <c r="V23" s="652"/>
      <c r="W23" s="652"/>
      <c r="X23" s="652"/>
    </row>
    <row r="24" spans="1:24" ht="15">
      <c r="A24" s="651"/>
      <c r="B24" s="654"/>
      <c r="C24" s="652"/>
      <c r="D24" s="654" t="s">
        <v>330</v>
      </c>
      <c r="E24" s="652"/>
      <c r="F24" s="652"/>
      <c r="G24" s="655">
        <f>+SUMIFS('A5 Cash'!H:H,'A5 Cash'!A:A,Table!$A$4,'A5 Cash'!R:R,"4")+SUMIFS('A5 Banque'!H:H,'A5 Banque'!A:A,Table!$A$5,'A4 Banque'!R:R,"4")-SUMIFS('A5 Cash'!I:I,'A5 Cash'!A:A,Table!$A$4,'A5 Cash'!R:R,"4")-SUMIFS('A5 Banque'!I:I,'A5 Banque'!A:A,Table!$A$4,'A5 Banque'!R:R,"4")</f>
        <v>0</v>
      </c>
      <c r="H24" s="652"/>
      <c r="I24" s="652"/>
      <c r="J24" s="651"/>
      <c r="K24" s="652"/>
      <c r="L24" s="652"/>
      <c r="M24" s="655">
        <f>+SUMIFS('A5 Cash'!L:L,'A5 Cash'!A:A,Table!$A$4,'A5 Cash'!R:R,"4")+SUMIFS('A5 Banque'!L:L,'A5 Banque'!A:A,Table!$A$4,'A5 Banque'!R:R,"4")</f>
        <v>0</v>
      </c>
      <c r="N24" s="652"/>
      <c r="O24" s="652"/>
      <c r="P24" s="651"/>
      <c r="Q24" s="652"/>
      <c r="R24" s="652"/>
      <c r="S24" s="652"/>
      <c r="T24" s="652"/>
      <c r="U24" s="652"/>
      <c r="V24" s="652"/>
      <c r="W24" s="652"/>
      <c r="X24" s="652"/>
    </row>
    <row r="25" spans="1:24" ht="15">
      <c r="A25" s="651"/>
      <c r="B25" s="651" t="s">
        <v>1498</v>
      </c>
      <c r="C25" s="652"/>
      <c r="D25" s="651"/>
      <c r="E25" s="652"/>
      <c r="F25" s="652"/>
      <c r="G25" s="655">
        <f>SUMIFS('A5 Banque'!H:H,'A5 Banque'!A:A,'A5 Financial Monitoring'!B25)+SUMIFS('A5 Cash'!H:H,'A5 Cash'!A:A,'A5 Financial Monitoring'!B25)</f>
        <v>0</v>
      </c>
      <c r="H25" s="652"/>
      <c r="I25" s="652"/>
      <c r="J25" s="651"/>
      <c r="K25" s="652"/>
      <c r="L25" s="652"/>
      <c r="M25" s="655">
        <f>SUMIFS('A5 Banque'!L:L,'A5 Banque'!A:A,'A5 Financial Monitoring'!B25)+SUMIFS('A5 Cash'!L:L,'A5 Cash'!A:A,'A5 Financial Monitoring'!B25)</f>
        <v>0</v>
      </c>
      <c r="N25" s="652"/>
      <c r="O25" s="652"/>
      <c r="P25" s="651"/>
      <c r="Q25" s="652"/>
      <c r="R25" s="652"/>
      <c r="S25" s="652"/>
      <c r="T25" s="652"/>
      <c r="U25" s="652"/>
      <c r="V25" s="652"/>
      <c r="W25" s="652"/>
      <c r="X25" s="652"/>
    </row>
    <row r="26" spans="1:24" ht="15">
      <c r="A26" s="651"/>
      <c r="B26" s="651" t="s">
        <v>331</v>
      </c>
      <c r="C26" s="652"/>
      <c r="D26" s="651"/>
      <c r="E26" s="652"/>
      <c r="F26" s="652"/>
      <c r="G26" s="651"/>
      <c r="H26" s="652"/>
      <c r="I26" s="652"/>
      <c r="J26" s="656">
        <f>SUM(G21:G25)</f>
        <v>0</v>
      </c>
      <c r="K26" s="652"/>
      <c r="L26" s="652"/>
      <c r="M26" s="651"/>
      <c r="N26" s="652"/>
      <c r="O26" s="652"/>
      <c r="P26" s="656">
        <f>SUM(M21:M25)</f>
        <v>0</v>
      </c>
      <c r="Q26" s="652"/>
      <c r="R26" s="652"/>
      <c r="S26" s="652"/>
      <c r="T26" s="652"/>
      <c r="U26" s="652"/>
      <c r="V26" s="652"/>
      <c r="W26" s="652"/>
      <c r="X26" s="652"/>
    </row>
    <row r="27" spans="1:24" ht="15">
      <c r="A27" s="530"/>
      <c r="B27" s="530"/>
      <c r="C27" s="489"/>
      <c r="D27" s="530"/>
      <c r="E27" s="489"/>
      <c r="F27" s="489"/>
      <c r="G27" s="530"/>
      <c r="H27" s="489"/>
      <c r="I27" s="489"/>
      <c r="J27" s="532"/>
      <c r="K27" s="489"/>
      <c r="L27" s="489"/>
      <c r="M27" s="530"/>
      <c r="N27" s="489"/>
      <c r="O27" s="489"/>
      <c r="P27" s="532"/>
      <c r="Q27" s="489"/>
      <c r="R27" s="489"/>
      <c r="S27" s="489"/>
      <c r="T27" s="489"/>
      <c r="U27" s="489"/>
      <c r="V27" s="489"/>
      <c r="W27" s="489"/>
      <c r="X27" s="489"/>
    </row>
    <row r="28" spans="1:24" ht="15">
      <c r="A28" s="530"/>
      <c r="B28" s="530"/>
      <c r="C28" s="489"/>
      <c r="D28" s="530"/>
      <c r="E28" s="489"/>
      <c r="F28" s="489"/>
      <c r="G28" s="530"/>
      <c r="H28" s="489"/>
      <c r="I28" s="489"/>
      <c r="J28" s="530"/>
      <c r="K28" s="489"/>
      <c r="L28" s="489"/>
      <c r="M28" s="530"/>
      <c r="N28" s="489"/>
      <c r="O28" s="489"/>
      <c r="P28" s="530"/>
      <c r="Q28" s="489"/>
      <c r="R28" s="489"/>
      <c r="S28" s="489"/>
      <c r="T28" s="489"/>
      <c r="U28" s="489"/>
      <c r="V28" s="489"/>
      <c r="W28" s="489"/>
      <c r="X28" s="489"/>
    </row>
    <row r="29" spans="1:24" ht="15">
      <c r="A29" s="569"/>
      <c r="B29" s="569" t="s">
        <v>332</v>
      </c>
      <c r="C29" s="493"/>
      <c r="D29" s="569"/>
      <c r="E29" s="493"/>
      <c r="F29" s="493"/>
      <c r="G29" s="569"/>
      <c r="H29" s="493"/>
      <c r="I29" s="493"/>
      <c r="J29" s="534">
        <f>+J26+J19+J12</f>
        <v>0</v>
      </c>
      <c r="K29" s="493"/>
      <c r="L29" s="493"/>
      <c r="M29" s="569"/>
      <c r="N29" s="493"/>
      <c r="O29" s="493"/>
      <c r="P29" s="534">
        <f>+P26+P19+P12</f>
        <v>0</v>
      </c>
      <c r="Q29" s="493"/>
      <c r="R29" s="493"/>
      <c r="S29" s="493"/>
      <c r="T29" s="493"/>
      <c r="U29" s="493"/>
      <c r="V29" s="493"/>
      <c r="W29" s="493"/>
      <c r="X29" s="493"/>
    </row>
    <row r="30" spans="1:24" ht="15">
      <c r="A30" s="569"/>
      <c r="B30" s="569"/>
      <c r="C30" s="493"/>
      <c r="D30" s="569"/>
      <c r="E30" s="493"/>
      <c r="F30" s="493"/>
      <c r="G30" s="569"/>
      <c r="H30" s="493"/>
      <c r="I30" s="493"/>
      <c r="J30" s="757"/>
      <c r="K30" s="493"/>
      <c r="L30" s="493"/>
      <c r="M30" s="569"/>
      <c r="N30" s="493"/>
      <c r="O30" s="493"/>
      <c r="P30" s="757"/>
      <c r="Q30" s="493"/>
      <c r="R30" s="493"/>
      <c r="S30" s="493"/>
      <c r="T30" s="493"/>
      <c r="U30" s="493"/>
      <c r="V30" s="493"/>
      <c r="W30" s="493"/>
      <c r="X30" s="493"/>
    </row>
    <row r="31" spans="1:24" ht="15">
      <c r="A31" s="657" t="s">
        <v>333</v>
      </c>
      <c r="B31" s="657" t="s">
        <v>334</v>
      </c>
      <c r="C31" s="605"/>
      <c r="D31" s="657"/>
      <c r="E31" s="605"/>
      <c r="F31" s="605"/>
      <c r="G31" s="657"/>
      <c r="H31" s="605"/>
      <c r="I31" s="605"/>
      <c r="J31" s="662">
        <f>+SUMIFS('A5 Cash'!P:P,'A5 Cash'!A:A,Table!$A$5)+SUMIFS('A5 Banque'!P:P,'A5 Banque'!A:A,Table!$A$5)</f>
        <v>0</v>
      </c>
      <c r="K31" s="605"/>
      <c r="L31" s="605"/>
      <c r="M31" s="657"/>
      <c r="N31" s="605"/>
      <c r="O31" s="605"/>
      <c r="P31" s="662">
        <f>-'BFU A5'!Q128</f>
        <v>0</v>
      </c>
      <c r="Q31" s="605"/>
      <c r="R31" s="605"/>
      <c r="S31" s="605"/>
      <c r="T31" s="605"/>
      <c r="U31" s="605"/>
      <c r="V31" s="605"/>
      <c r="W31" s="605"/>
      <c r="X31" s="605"/>
    </row>
    <row r="32" spans="1:24" ht="15">
      <c r="A32" s="657"/>
      <c r="B32" s="657"/>
      <c r="C32" s="605"/>
      <c r="D32" s="658" t="s">
        <v>327</v>
      </c>
      <c r="E32" s="605"/>
      <c r="F32" s="605"/>
      <c r="G32" s="657"/>
      <c r="H32" s="605"/>
      <c r="I32" s="605"/>
      <c r="J32" s="662">
        <f>+SUMIFS('A5 Cash'!P:P,'A5 Cash'!A:A,Table!$A$5,'A5 Cash'!R:R,"1")+SUMIFS('A5 Banque'!P:P,'A5 Banque'!A:A,Table!$A$5,'A5 Banque'!R:R,"1")</f>
        <v>0</v>
      </c>
      <c r="K32" s="605"/>
      <c r="L32" s="605"/>
      <c r="M32" s="657"/>
      <c r="N32" s="605"/>
      <c r="O32" s="605"/>
      <c r="P32" s="659">
        <f>-'BFU A5'!D128</f>
        <v>0</v>
      </c>
      <c r="Q32" s="605"/>
      <c r="R32" s="605"/>
      <c r="S32" s="605"/>
      <c r="T32" s="605"/>
      <c r="U32" s="605"/>
      <c r="V32" s="605"/>
      <c r="W32" s="605"/>
      <c r="X32" s="605"/>
    </row>
    <row r="33" spans="1:24" ht="15">
      <c r="A33" s="657"/>
      <c r="B33" s="657"/>
      <c r="C33" s="605"/>
      <c r="D33" s="658" t="s">
        <v>328</v>
      </c>
      <c r="E33" s="605"/>
      <c r="F33" s="605"/>
      <c r="G33" s="657"/>
      <c r="H33" s="605"/>
      <c r="I33" s="605"/>
      <c r="J33" s="662">
        <f>+SUMIFS('A5 Cash'!P:P,'A5 Cash'!A:A,Table!$A$5,'A5 Cash'!R:R,"2")+SUMIFS('A5 Banque'!P:P,'A5 Banque'!A:A,Table!$A$5,'A5 Banque'!R:R,"2")</f>
        <v>0</v>
      </c>
      <c r="K33" s="605"/>
      <c r="L33" s="605"/>
      <c r="M33" s="657"/>
      <c r="N33" s="605"/>
      <c r="O33" s="605"/>
      <c r="P33" s="659">
        <f>-'BFU A5'!G128</f>
        <v>0</v>
      </c>
      <c r="Q33" s="605"/>
      <c r="R33" s="605"/>
      <c r="S33" s="605"/>
      <c r="T33" s="605"/>
      <c r="U33" s="605"/>
      <c r="V33" s="605"/>
      <c r="W33" s="605"/>
      <c r="X33" s="605"/>
    </row>
    <row r="34" spans="1:24" ht="15">
      <c r="A34" s="657"/>
      <c r="B34" s="657"/>
      <c r="C34" s="605"/>
      <c r="D34" s="658" t="s">
        <v>329</v>
      </c>
      <c r="E34" s="605"/>
      <c r="F34" s="605"/>
      <c r="G34" s="657"/>
      <c r="H34" s="605"/>
      <c r="I34" s="605"/>
      <c r="J34" s="662">
        <f>+SUMIFS('A5 Cash'!P:P,'A5 Cash'!A:A,Table!$A$5,'A5 Cash'!R:R,"3")+SUMIFS('A5 Banque'!P:P,'A5 Banque'!A:A,Table!$A$5,'A5 Banque'!R:R,"3")</f>
        <v>0</v>
      </c>
      <c r="K34" s="605"/>
      <c r="L34" s="605"/>
      <c r="M34" s="657"/>
      <c r="N34" s="605"/>
      <c r="O34" s="605"/>
      <c r="P34" s="659">
        <f>-'BFU A5'!J128</f>
        <v>0</v>
      </c>
      <c r="Q34" s="605"/>
      <c r="R34" s="605"/>
      <c r="S34" s="605"/>
      <c r="T34" s="605"/>
      <c r="U34" s="605"/>
      <c r="V34" s="605"/>
      <c r="W34" s="605"/>
      <c r="X34" s="605"/>
    </row>
    <row r="35" spans="1:24" ht="15">
      <c r="A35" s="657"/>
      <c r="B35" s="657"/>
      <c r="C35" s="605"/>
      <c r="D35" s="658" t="s">
        <v>330</v>
      </c>
      <c r="E35" s="605"/>
      <c r="F35" s="605"/>
      <c r="G35" s="657"/>
      <c r="H35" s="605"/>
      <c r="I35" s="605"/>
      <c r="J35" s="662">
        <f>+SUMIFS('A5 Cash'!P:P,'A5 Cash'!A:A,Table!$A$5,'A5 Cash'!R:R,"4")+SUMIFS('A5 Banque'!P:P,'A5 Banque'!A:A,Table!$A$5,'A5 Banque'!R:R,"4")</f>
        <v>0</v>
      </c>
      <c r="K35" s="605"/>
      <c r="L35" s="660">
        <f>+J31-J32-J33-J34-J35</f>
        <v>0</v>
      </c>
      <c r="M35" s="657"/>
      <c r="N35" s="605"/>
      <c r="O35" s="605"/>
      <c r="P35" s="659">
        <f>-'BFU A5'!M128</f>
        <v>0</v>
      </c>
      <c r="Q35" s="605"/>
      <c r="R35" s="661">
        <f>+P31-P32-P33-P34-P35</f>
        <v>0</v>
      </c>
      <c r="S35" s="605"/>
      <c r="T35" s="605"/>
      <c r="U35" s="605"/>
      <c r="V35" s="605"/>
      <c r="W35" s="605"/>
      <c r="X35" s="605"/>
    </row>
    <row r="36" spans="1:24" ht="15">
      <c r="A36" s="569"/>
      <c r="B36" s="569"/>
      <c r="C36" s="489"/>
      <c r="D36" s="569"/>
      <c r="E36" s="489"/>
      <c r="F36" s="579"/>
      <c r="G36" s="657"/>
      <c r="H36" s="605"/>
      <c r="I36" s="657"/>
      <c r="J36" s="657"/>
      <c r="K36" s="657"/>
      <c r="L36" s="657"/>
      <c r="M36" s="657"/>
      <c r="N36" s="657"/>
      <c r="O36" s="657"/>
      <c r="P36" s="657"/>
      <c r="Q36" s="657"/>
      <c r="R36" s="657"/>
      <c r="S36" s="489"/>
      <c r="T36" s="489"/>
      <c r="U36" s="489"/>
      <c r="V36" s="489"/>
      <c r="W36" s="489"/>
      <c r="X36" s="489"/>
    </row>
    <row r="37" spans="1:24" ht="15">
      <c r="A37" t="s">
        <v>335</v>
      </c>
      <c r="C37" s="489"/>
      <c r="E37" s="489"/>
      <c r="F37" s="489"/>
      <c r="G37" s="569"/>
      <c r="H37" s="489"/>
      <c r="I37" s="489"/>
      <c r="J37" s="534">
        <f>+J29+J31</f>
        <v>0</v>
      </c>
      <c r="K37" s="489"/>
      <c r="L37" s="489"/>
      <c r="M37" s="569"/>
      <c r="N37" s="489"/>
      <c r="O37" s="489"/>
      <c r="P37" s="534">
        <f>P29+P31</f>
        <v>0</v>
      </c>
      <c r="Q37" s="489"/>
      <c r="R37" s="489"/>
      <c r="S37" s="489"/>
      <c r="T37" s="489"/>
      <c r="U37" s="489"/>
      <c r="V37" s="489"/>
      <c r="W37" s="489"/>
      <c r="X37" s="489"/>
    </row>
    <row r="38" spans="1:24" ht="15">
      <c r="A38" s="530"/>
      <c r="B38" s="530"/>
      <c r="C38" s="489"/>
      <c r="D38" s="530"/>
      <c r="E38" s="489"/>
      <c r="F38" s="489"/>
      <c r="H38" s="489"/>
      <c r="I38" s="489"/>
      <c r="K38" s="489"/>
      <c r="L38" s="489"/>
      <c r="N38" s="489"/>
      <c r="O38" s="489"/>
      <c r="Q38" s="489"/>
      <c r="R38" s="489"/>
      <c r="S38" s="489"/>
      <c r="T38" s="489"/>
      <c r="U38" s="489"/>
      <c r="V38" s="489"/>
      <c r="W38" s="489"/>
      <c r="X38" s="489"/>
    </row>
    <row r="39" spans="1:24" ht="15">
      <c r="A39" s="530" t="s">
        <v>336</v>
      </c>
      <c r="B39" s="530" t="s">
        <v>1718</v>
      </c>
      <c r="C39" s="489"/>
      <c r="D39" s="530"/>
      <c r="E39" s="489"/>
      <c r="F39" s="489"/>
      <c r="G39" s="530"/>
      <c r="H39" s="489"/>
      <c r="I39" s="489"/>
      <c r="J39" s="533">
        <f>+'A5 Rec banquaire'!I11</f>
        <v>0</v>
      </c>
      <c r="K39" s="489"/>
      <c r="L39" s="489"/>
      <c r="M39" s="530"/>
      <c r="N39" s="489"/>
      <c r="O39" s="489"/>
      <c r="P39" s="533">
        <f>+J39/'A5 Banque'!Z4</f>
        <v>0</v>
      </c>
      <c r="Q39" s="489"/>
      <c r="R39" s="489"/>
      <c r="S39" s="489"/>
      <c r="T39" s="489"/>
      <c r="U39" s="489"/>
      <c r="V39" s="489"/>
      <c r="W39" s="489"/>
      <c r="X39" s="489"/>
    </row>
    <row r="40" spans="1:24" ht="15">
      <c r="A40" s="530"/>
      <c r="B40" s="530" t="s">
        <v>241</v>
      </c>
      <c r="C40" s="489"/>
      <c r="D40" s="530"/>
      <c r="E40" s="489"/>
      <c r="F40" s="489"/>
      <c r="G40" s="530"/>
      <c r="H40" s="489"/>
      <c r="I40" s="489"/>
      <c r="J40" s="533">
        <f>+'A5 Inventaire Cash'!F48</f>
        <v>0</v>
      </c>
      <c r="K40" s="489"/>
      <c r="L40" s="489"/>
      <c r="M40" s="530"/>
      <c r="N40" s="489"/>
      <c r="O40" s="489"/>
      <c r="P40" s="533">
        <f>+J40/'A5 Banque'!Z4</f>
        <v>0</v>
      </c>
      <c r="Q40" s="489"/>
      <c r="R40" s="489"/>
      <c r="S40" s="489"/>
      <c r="T40" s="489"/>
      <c r="U40" s="489"/>
      <c r="V40" s="489"/>
      <c r="W40" s="489"/>
      <c r="X40" s="489"/>
    </row>
    <row r="41" spans="1:24" ht="15">
      <c r="A41" s="569"/>
      <c r="B41" s="569" t="s">
        <v>1719</v>
      </c>
      <c r="C41" s="489"/>
      <c r="D41" s="569"/>
      <c r="E41" s="489"/>
      <c r="F41" s="579"/>
      <c r="G41" s="530"/>
      <c r="H41" s="489"/>
      <c r="I41" s="489"/>
      <c r="J41" s="531">
        <f>T95</f>
        <v>0</v>
      </c>
      <c r="K41" s="489"/>
      <c r="L41" s="489"/>
      <c r="M41" s="530"/>
      <c r="N41" s="489"/>
      <c r="O41" s="489"/>
      <c r="P41" s="531">
        <f>Z95</f>
        <v>0</v>
      </c>
      <c r="Q41" s="489"/>
      <c r="R41" s="489"/>
      <c r="S41" s="489"/>
      <c r="T41" s="489"/>
      <c r="U41" s="489"/>
      <c r="V41" s="489"/>
      <c r="W41" s="489"/>
      <c r="X41" s="489"/>
    </row>
    <row r="42" spans="1:24" ht="15">
      <c r="A42" s="569"/>
      <c r="B42" s="569" t="s">
        <v>337</v>
      </c>
      <c r="C42" s="489"/>
      <c r="D42" s="569"/>
      <c r="E42" s="489"/>
      <c r="F42" s="579"/>
      <c r="G42" s="569"/>
      <c r="H42" s="489"/>
      <c r="I42" s="489"/>
      <c r="J42" s="534">
        <f>SUM(J39:J41)</f>
        <v>0</v>
      </c>
      <c r="K42" s="489"/>
      <c r="L42" s="489"/>
      <c r="M42" s="569"/>
      <c r="N42" s="489"/>
      <c r="O42" s="489"/>
      <c r="P42" s="534">
        <f>SUM(P39:P41)</f>
        <v>0</v>
      </c>
      <c r="Q42" s="489"/>
      <c r="R42" s="489"/>
      <c r="S42" s="489"/>
      <c r="T42" s="489"/>
      <c r="U42" s="489"/>
      <c r="V42" s="489"/>
      <c r="W42" s="489"/>
      <c r="X42" s="489"/>
    </row>
    <row r="43" spans="1:24" ht="15">
      <c r="A43" s="542"/>
      <c r="B43" s="489" t="s">
        <v>1708</v>
      </c>
      <c r="C43" s="489"/>
      <c r="D43" s="489"/>
      <c r="E43" s="489"/>
      <c r="F43" s="489"/>
      <c r="G43" s="569"/>
      <c r="H43" s="489"/>
      <c r="I43" s="489"/>
      <c r="J43" s="534">
        <f>+J37-J42</f>
        <v>0</v>
      </c>
      <c r="K43" s="489"/>
      <c r="L43" s="489"/>
      <c r="M43" s="569"/>
      <c r="N43" s="489"/>
      <c r="O43" s="489"/>
      <c r="P43" s="534">
        <f>+P37-P42</f>
        <v>0</v>
      </c>
      <c r="Q43" s="489"/>
      <c r="R43" s="489"/>
      <c r="S43" s="489"/>
      <c r="T43" s="489"/>
      <c r="U43" s="489"/>
      <c r="V43" s="489"/>
      <c r="W43" s="489"/>
      <c r="X43" s="489"/>
    </row>
    <row r="44" spans="1:24" ht="15">
      <c r="A44" s="489"/>
      <c r="B44" s="489"/>
      <c r="C44" s="489"/>
      <c r="D44" s="582"/>
      <c r="E44" s="582"/>
      <c r="F44" s="582"/>
      <c r="G44" s="580"/>
      <c r="H44" s="528"/>
      <c r="I44" s="489"/>
      <c r="J44" s="489"/>
      <c r="K44" s="489"/>
      <c r="L44" s="489"/>
      <c r="M44" s="489"/>
      <c r="N44" s="489"/>
      <c r="O44" s="489"/>
      <c r="P44" s="489"/>
      <c r="Q44" s="489"/>
      <c r="R44" s="489"/>
      <c r="S44" s="489"/>
      <c r="T44" s="489"/>
      <c r="U44" s="489"/>
      <c r="V44" s="489"/>
      <c r="W44" s="489"/>
      <c r="X44" s="489"/>
    </row>
    <row r="45" spans="1:24" ht="15">
      <c r="A45" s="489"/>
      <c r="B45" s="489"/>
      <c r="C45" s="489"/>
      <c r="D45" s="582" t="s">
        <v>1720</v>
      </c>
      <c r="E45" s="582"/>
      <c r="F45" s="582"/>
      <c r="G45" s="582"/>
      <c r="H45" s="489"/>
      <c r="I45" s="489"/>
      <c r="J45" s="490"/>
      <c r="K45" s="583"/>
      <c r="L45" s="582" t="s">
        <v>1721</v>
      </c>
      <c r="M45" s="582"/>
      <c r="N45" s="489"/>
      <c r="O45" s="489"/>
      <c r="P45" s="489"/>
      <c r="Q45" s="489"/>
      <c r="R45" s="489"/>
      <c r="S45" s="489"/>
      <c r="T45" s="489"/>
      <c r="U45" s="489"/>
      <c r="V45" s="489"/>
      <c r="W45" s="489"/>
      <c r="X45" s="489"/>
    </row>
    <row r="46" spans="1:24" ht="15">
      <c r="A46" s="489"/>
      <c r="B46" s="489"/>
      <c r="C46" s="489"/>
      <c r="D46" s="586"/>
      <c r="E46" s="582"/>
      <c r="F46" s="582"/>
      <c r="G46" s="582"/>
      <c r="H46" s="489"/>
      <c r="I46" s="489"/>
      <c r="J46" s="489"/>
      <c r="K46" s="489"/>
      <c r="L46" s="582"/>
      <c r="M46" s="582"/>
      <c r="N46" s="489"/>
      <c r="O46" s="489"/>
      <c r="P46" s="489"/>
      <c r="Q46" s="489"/>
      <c r="R46" s="489"/>
      <c r="S46" s="489"/>
      <c r="T46" s="489"/>
      <c r="U46" s="489"/>
      <c r="V46" s="489"/>
      <c r="W46" s="489"/>
      <c r="X46" s="489"/>
    </row>
    <row r="47" spans="1:24" ht="15">
      <c r="A47" s="489"/>
      <c r="B47" s="489"/>
      <c r="C47" s="489"/>
      <c r="D47" s="582" t="s">
        <v>244</v>
      </c>
      <c r="E47" s="582"/>
      <c r="F47" s="582"/>
      <c r="G47" s="582"/>
      <c r="H47" s="489"/>
      <c r="I47" s="489"/>
      <c r="J47" s="489"/>
      <c r="K47" s="489"/>
      <c r="L47" s="585" t="s">
        <v>245</v>
      </c>
      <c r="M47" s="582"/>
      <c r="N47" s="489"/>
      <c r="O47" s="489"/>
      <c r="P47" s="489"/>
      <c r="Q47" s="489"/>
      <c r="R47" s="489"/>
      <c r="S47" s="489"/>
      <c r="T47" s="489"/>
      <c r="U47" s="489"/>
      <c r="V47" s="489"/>
      <c r="W47" s="489"/>
      <c r="X47" s="489"/>
    </row>
    <row r="48" spans="1:24" ht="15">
      <c r="A48" s="489"/>
      <c r="B48" s="489"/>
      <c r="C48" s="489"/>
      <c r="D48" s="582"/>
      <c r="E48" s="582"/>
      <c r="F48" s="582"/>
      <c r="G48" s="582"/>
      <c r="H48" s="489"/>
      <c r="I48" s="489"/>
      <c r="J48" s="489"/>
      <c r="K48" s="489"/>
      <c r="L48" s="586"/>
      <c r="M48" s="582"/>
      <c r="N48" s="489"/>
      <c r="O48" s="489"/>
      <c r="P48" s="489"/>
      <c r="Q48" s="489"/>
      <c r="R48" s="489"/>
      <c r="S48" s="489"/>
      <c r="T48" s="489"/>
      <c r="U48" s="489"/>
      <c r="V48" s="489"/>
      <c r="W48" s="489"/>
      <c r="X48" s="489"/>
    </row>
    <row r="49" spans="1:24" ht="15">
      <c r="A49" s="489"/>
      <c r="B49" s="489"/>
      <c r="C49" s="489"/>
      <c r="D49" s="582" t="s">
        <v>246</v>
      </c>
      <c r="E49" s="582"/>
      <c r="F49" s="582"/>
      <c r="G49" s="582"/>
      <c r="H49" s="489"/>
      <c r="I49" s="489"/>
      <c r="J49" s="580"/>
      <c r="K49" s="528"/>
      <c r="L49" s="587" t="s">
        <v>246</v>
      </c>
      <c r="M49" s="582"/>
      <c r="N49" s="489"/>
      <c r="O49" s="489"/>
      <c r="P49" s="489"/>
      <c r="Q49" s="489"/>
      <c r="R49" s="489"/>
      <c r="S49" s="489"/>
      <c r="T49" s="489"/>
      <c r="U49" s="489"/>
      <c r="V49" s="489"/>
      <c r="W49" s="489"/>
      <c r="X49" s="489"/>
    </row>
    <row r="50" spans="1:24" ht="15">
      <c r="A50" s="489"/>
      <c r="B50" s="489"/>
      <c r="C50" s="489"/>
      <c r="D50" s="582"/>
      <c r="E50" s="582"/>
      <c r="F50" s="582"/>
      <c r="G50" s="582"/>
      <c r="H50" s="489"/>
      <c r="I50" s="489"/>
      <c r="J50" s="580"/>
      <c r="K50" s="528"/>
      <c r="L50" s="582"/>
      <c r="M50" s="582"/>
      <c r="N50" s="489"/>
      <c r="O50" s="489"/>
      <c r="P50" s="489"/>
      <c r="Q50" s="489"/>
      <c r="R50" s="489"/>
      <c r="S50" s="489"/>
      <c r="T50" s="489"/>
      <c r="U50" s="489"/>
      <c r="V50" s="489"/>
      <c r="W50" s="489"/>
      <c r="X50" s="489"/>
    </row>
    <row r="51" spans="1:24" ht="15">
      <c r="A51" s="489"/>
      <c r="B51" s="489"/>
      <c r="C51" s="489"/>
      <c r="D51" s="582"/>
      <c r="E51" s="582"/>
      <c r="F51" s="582"/>
      <c r="G51" s="582"/>
      <c r="H51" s="489"/>
      <c r="I51" s="489"/>
      <c r="J51" s="580"/>
      <c r="K51" s="528"/>
      <c r="L51" s="582"/>
      <c r="M51" s="582"/>
      <c r="N51" s="489"/>
      <c r="O51" s="489"/>
      <c r="P51" s="489"/>
      <c r="Q51" s="489"/>
      <c r="R51" s="489"/>
      <c r="S51" s="489"/>
      <c r="T51" s="489"/>
      <c r="U51" s="489"/>
      <c r="V51" s="489"/>
      <c r="W51" s="489"/>
      <c r="X51" s="489"/>
    </row>
    <row r="52" spans="1:24" ht="15">
      <c r="A52" s="489"/>
      <c r="B52" s="489"/>
      <c r="C52" s="489"/>
      <c r="D52" s="582"/>
      <c r="E52" s="582"/>
      <c r="F52" s="586"/>
      <c r="G52" s="582"/>
      <c r="H52" s="489"/>
      <c r="I52" s="489"/>
      <c r="J52" s="580"/>
      <c r="K52" s="528"/>
      <c r="L52" s="582"/>
      <c r="M52" s="582"/>
      <c r="N52" s="489"/>
      <c r="O52" s="489"/>
      <c r="P52" s="489"/>
      <c r="Q52" s="489"/>
      <c r="R52" s="489"/>
      <c r="S52" s="489"/>
      <c r="T52" s="489"/>
      <c r="U52" s="489"/>
      <c r="V52" s="489"/>
      <c r="W52" s="489"/>
      <c r="X52" s="489"/>
    </row>
    <row r="53" spans="1:24" ht="15">
      <c r="A53" s="489"/>
      <c r="B53" s="489"/>
      <c r="C53" s="489"/>
      <c r="D53" s="582" t="s">
        <v>247</v>
      </c>
      <c r="E53" s="582"/>
      <c r="F53" s="582"/>
      <c r="G53" s="582"/>
      <c r="H53" s="489"/>
      <c r="I53" s="489"/>
      <c r="J53" s="490"/>
      <c r="K53" s="583"/>
      <c r="L53" s="582" t="s">
        <v>248</v>
      </c>
      <c r="M53" s="582"/>
      <c r="N53" s="489"/>
      <c r="O53" s="489"/>
      <c r="P53" s="489"/>
      <c r="Q53" s="489"/>
      <c r="R53" s="489"/>
      <c r="S53" s="489"/>
      <c r="T53" s="489"/>
      <c r="U53" s="489"/>
      <c r="V53" s="489"/>
      <c r="W53" s="489"/>
      <c r="X53" s="489"/>
    </row>
    <row r="54" spans="1:24" ht="15">
      <c r="A54" s="489"/>
      <c r="B54" s="489"/>
      <c r="C54" s="489"/>
      <c r="D54" s="663"/>
      <c r="E54" s="582"/>
      <c r="F54" s="582"/>
      <c r="G54" s="582"/>
      <c r="H54" s="582"/>
      <c r="I54" s="582"/>
      <c r="J54" s="489"/>
      <c r="K54" s="489"/>
      <c r="L54" s="489"/>
      <c r="M54" s="489"/>
      <c r="N54" s="489"/>
      <c r="O54" s="489"/>
      <c r="P54" s="489"/>
      <c r="Q54" s="489"/>
      <c r="R54" s="489"/>
      <c r="S54" s="489"/>
      <c r="T54" s="489"/>
      <c r="U54" s="489"/>
      <c r="V54" s="489"/>
      <c r="W54" s="489"/>
      <c r="X54" s="489"/>
    </row>
    <row r="55" spans="1:24" ht="15">
      <c r="A55" s="542"/>
      <c r="B55" s="489"/>
      <c r="C55" s="489"/>
      <c r="D55" s="489" t="s">
        <v>1722</v>
      </c>
      <c r="E55" s="582"/>
      <c r="F55" s="582"/>
      <c r="G55" s="582"/>
      <c r="H55" s="582"/>
      <c r="I55" s="582"/>
      <c r="J55" s="489"/>
      <c r="K55" s="489"/>
      <c r="L55" s="489"/>
      <c r="M55" s="489"/>
      <c r="N55" s="489"/>
      <c r="O55" s="489"/>
      <c r="P55" s="489"/>
      <c r="Q55" s="489"/>
      <c r="R55" s="489"/>
      <c r="S55" s="489"/>
      <c r="T55" s="489"/>
      <c r="U55" s="489"/>
      <c r="V55" s="489"/>
      <c r="W55" s="489"/>
      <c r="X55" s="489"/>
    </row>
  </sheetData>
  <mergeCells count="2">
    <mergeCell ref="G4:J4"/>
    <mergeCell ref="M4:P4"/>
  </mergeCells>
  <printOptions horizontalCentered="1"/>
  <pageMargins left="0.23622047244094491" right="0.23622047244094491" top="0.74803149606299213" bottom="0.74803149606299213" header="0.31496062992125984" footer="0.31496062992125984"/>
  <pageSetup paperSize="9" scale="60" orientation="landscape" r:id="rId1"/>
  <headerFooter alignWithMargins="0"/>
  <rowBreaks count="1" manualBreakCount="1">
    <brk id="72"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118"/>
  <sheetViews>
    <sheetView workbookViewId="0">
      <selection activeCell="L26" sqref="L26"/>
    </sheetView>
  </sheetViews>
  <sheetFormatPr baseColWidth="10" defaultColWidth="11.42578125" defaultRowHeight="14.45" customHeight="1"/>
  <cols>
    <col min="1" max="1" width="17.140625" customWidth="1"/>
    <col min="2" max="2" width="4.42578125" customWidth="1"/>
    <col min="3" max="3" width="11" customWidth="1"/>
    <col min="4" max="4" width="4.42578125" customWidth="1"/>
    <col min="5" max="5" width="11" customWidth="1"/>
    <col min="6" max="6" width="4.42578125" customWidth="1"/>
    <col min="7" max="7" width="11" customWidth="1"/>
    <col min="8" max="16374" width="11.42578125" customWidth="1"/>
  </cols>
  <sheetData>
    <row r="1" spans="1:7" ht="22.5">
      <c r="A1" s="465" t="s">
        <v>275</v>
      </c>
      <c r="C1" s="465" t="s">
        <v>268</v>
      </c>
      <c r="E1" s="467" t="s">
        <v>1436</v>
      </c>
      <c r="G1" s="465" t="s">
        <v>295</v>
      </c>
    </row>
    <row r="2" spans="1:7" ht="15.75">
      <c r="A2" s="588" t="s">
        <v>375</v>
      </c>
      <c r="C2" s="588" t="s">
        <v>241</v>
      </c>
      <c r="E2" s="1175" t="s">
        <v>211</v>
      </c>
      <c r="G2" s="589" t="s">
        <v>1437</v>
      </c>
    </row>
    <row r="3" spans="1:7" ht="15.75">
      <c r="A3" s="590" t="s">
        <v>301</v>
      </c>
      <c r="C3" s="590" t="s">
        <v>240</v>
      </c>
      <c r="E3" s="1175" t="s">
        <v>1574</v>
      </c>
      <c r="G3" s="589">
        <f>+'INFO PROJET'!B12</f>
        <v>0</v>
      </c>
    </row>
    <row r="4" spans="1:7" ht="15.75">
      <c r="A4" s="590" t="s">
        <v>350</v>
      </c>
      <c r="C4" s="591"/>
      <c r="E4" s="1175" t="s">
        <v>1575</v>
      </c>
      <c r="G4" s="589" t="s">
        <v>7</v>
      </c>
    </row>
    <row r="5" spans="1:7" ht="15.75">
      <c r="A5" s="590" t="s">
        <v>288</v>
      </c>
      <c r="E5" s="1175" t="s">
        <v>1576</v>
      </c>
      <c r="G5" s="589"/>
    </row>
    <row r="6" spans="1:7" ht="15.75">
      <c r="A6" s="590" t="s">
        <v>1498</v>
      </c>
      <c r="E6" s="1175" t="s">
        <v>1577</v>
      </c>
      <c r="G6" s="589"/>
    </row>
    <row r="7" spans="1:7" ht="15.75">
      <c r="E7" s="1175" t="s">
        <v>1578</v>
      </c>
    </row>
    <row r="8" spans="1:7" ht="15.75">
      <c r="E8" s="1175" t="s">
        <v>1579</v>
      </c>
    </row>
    <row r="9" spans="1:7" ht="15.75">
      <c r="E9" s="1175" t="s">
        <v>1585</v>
      </c>
    </row>
    <row r="10" spans="1:7" ht="15.75">
      <c r="E10" s="1175" t="s">
        <v>1580</v>
      </c>
    </row>
    <row r="11" spans="1:7" ht="15.75">
      <c r="E11" s="1175" t="s">
        <v>1581</v>
      </c>
    </row>
    <row r="12" spans="1:7" ht="15.75">
      <c r="E12" s="1175" t="s">
        <v>1582</v>
      </c>
    </row>
    <row r="13" spans="1:7" ht="15.75">
      <c r="E13" s="1175" t="s">
        <v>1583</v>
      </c>
    </row>
    <row r="14" spans="1:7" ht="15.75">
      <c r="E14" s="1175" t="s">
        <v>1584</v>
      </c>
    </row>
    <row r="15" spans="1:7" ht="15.75">
      <c r="E15" s="1175" t="s">
        <v>1586</v>
      </c>
    </row>
    <row r="16" spans="1:7" ht="15.75">
      <c r="E16" s="1175" t="s">
        <v>1587</v>
      </c>
    </row>
    <row r="17" spans="3:5" ht="15.75">
      <c r="E17" s="1175" t="s">
        <v>1588</v>
      </c>
    </row>
    <row r="18" spans="3:5" ht="15.75">
      <c r="E18" s="1175" t="s">
        <v>1589</v>
      </c>
    </row>
    <row r="19" spans="3:5" ht="15.75">
      <c r="E19" s="1175" t="s">
        <v>1590</v>
      </c>
    </row>
    <row r="20" spans="3:5" ht="15.75">
      <c r="E20" s="1175" t="s">
        <v>1591</v>
      </c>
    </row>
    <row r="21" spans="3:5" ht="15.75">
      <c r="E21" s="1175" t="s">
        <v>1592</v>
      </c>
    </row>
    <row r="22" spans="3:5" ht="15.75">
      <c r="E22" s="1175" t="s">
        <v>1593</v>
      </c>
    </row>
    <row r="23" spans="3:5" ht="15.75">
      <c r="E23" s="1175" t="s">
        <v>1594</v>
      </c>
    </row>
    <row r="24" spans="3:5" ht="15.75">
      <c r="E24" s="1175" t="s">
        <v>1595</v>
      </c>
    </row>
    <row r="25" spans="3:5" ht="15.75">
      <c r="E25" s="1175" t="s">
        <v>1596</v>
      </c>
    </row>
    <row r="26" spans="3:5" ht="15.75">
      <c r="E26" s="1175" t="s">
        <v>1597</v>
      </c>
    </row>
    <row r="27" spans="3:5" ht="15.75">
      <c r="E27" s="1175" t="s">
        <v>212</v>
      </c>
    </row>
    <row r="28" spans="3:5" ht="15.75">
      <c r="E28" s="1175" t="s">
        <v>1598</v>
      </c>
    </row>
    <row r="29" spans="3:5" ht="15.75">
      <c r="E29" s="1175" t="s">
        <v>1599</v>
      </c>
    </row>
    <row r="30" spans="3:5" ht="14.45" customHeight="1">
      <c r="E30" s="1175" t="s">
        <v>1600</v>
      </c>
    </row>
    <row r="31" spans="3:5" ht="15.75">
      <c r="C31" t="s">
        <v>92</v>
      </c>
      <c r="E31" s="1175" t="s">
        <v>1601</v>
      </c>
    </row>
    <row r="32" spans="3:5" ht="14.45" customHeight="1">
      <c r="E32" s="1175" t="s">
        <v>1602</v>
      </c>
    </row>
    <row r="33" spans="5:5" ht="14.45" customHeight="1">
      <c r="E33" s="1175" t="s">
        <v>1603</v>
      </c>
    </row>
    <row r="34" spans="5:5" ht="14.45" customHeight="1">
      <c r="E34" s="1175" t="s">
        <v>1604</v>
      </c>
    </row>
    <row r="35" spans="5:5" ht="14.45" customHeight="1">
      <c r="E35" s="1175" t="s">
        <v>1605</v>
      </c>
    </row>
    <row r="36" spans="5:5" ht="14.45" customHeight="1">
      <c r="E36" s="1175" t="s">
        <v>1606</v>
      </c>
    </row>
    <row r="37" spans="5:5" ht="14.45" customHeight="1">
      <c r="E37" s="1175" t="s">
        <v>1607</v>
      </c>
    </row>
    <row r="38" spans="5:5" ht="14.45" customHeight="1">
      <c r="E38" s="1175" t="s">
        <v>1608</v>
      </c>
    </row>
    <row r="39" spans="5:5" ht="14.45" customHeight="1">
      <c r="E39" s="1175" t="s">
        <v>1609</v>
      </c>
    </row>
    <row r="40" spans="5:5" ht="14.45" customHeight="1">
      <c r="E40" s="1175" t="s">
        <v>1610</v>
      </c>
    </row>
    <row r="41" spans="5:5" ht="14.45" customHeight="1">
      <c r="E41" s="1175" t="s">
        <v>1611</v>
      </c>
    </row>
    <row r="42" spans="5:5" ht="14.45" customHeight="1">
      <c r="E42" s="1175" t="s">
        <v>1612</v>
      </c>
    </row>
    <row r="43" spans="5:5" ht="14.45" customHeight="1">
      <c r="E43" s="1175" t="s">
        <v>1613</v>
      </c>
    </row>
    <row r="44" spans="5:5" ht="14.45" customHeight="1">
      <c r="E44" s="1175" t="s">
        <v>1614</v>
      </c>
    </row>
    <row r="45" spans="5:5" ht="14.45" customHeight="1">
      <c r="E45" s="1175" t="s">
        <v>1615</v>
      </c>
    </row>
    <row r="46" spans="5:5" ht="14.45" customHeight="1">
      <c r="E46" s="1175" t="s">
        <v>1616</v>
      </c>
    </row>
    <row r="47" spans="5:5" ht="14.45" customHeight="1">
      <c r="E47" s="1175" t="s">
        <v>1617</v>
      </c>
    </row>
    <row r="48" spans="5:5" ht="14.45" customHeight="1">
      <c r="E48" s="1175" t="s">
        <v>1618</v>
      </c>
    </row>
    <row r="49" spans="5:5" ht="14.45" customHeight="1">
      <c r="E49" s="1175" t="s">
        <v>1619</v>
      </c>
    </row>
    <row r="50" spans="5:5" ht="14.45" customHeight="1">
      <c r="E50" s="1175" t="s">
        <v>1620</v>
      </c>
    </row>
    <row r="51" spans="5:5" ht="14.45" customHeight="1">
      <c r="E51" s="1175" t="s">
        <v>1621</v>
      </c>
    </row>
    <row r="52" spans="5:5" ht="14.45" customHeight="1">
      <c r="E52" s="1175" t="s">
        <v>213</v>
      </c>
    </row>
    <row r="53" spans="5:5" ht="14.45" customHeight="1">
      <c r="E53" s="1175" t="s">
        <v>1622</v>
      </c>
    </row>
    <row r="54" spans="5:5" ht="14.45" customHeight="1">
      <c r="E54" s="1175" t="s">
        <v>1623</v>
      </c>
    </row>
    <row r="55" spans="5:5" ht="14.45" customHeight="1">
      <c r="E55" s="1175" t="s">
        <v>1624</v>
      </c>
    </row>
    <row r="56" spans="5:5" ht="14.45" customHeight="1">
      <c r="E56" s="1175" t="s">
        <v>1625</v>
      </c>
    </row>
    <row r="57" spans="5:5" ht="14.45" customHeight="1">
      <c r="E57" s="1175" t="s">
        <v>1626</v>
      </c>
    </row>
    <row r="58" spans="5:5" ht="14.45" customHeight="1">
      <c r="E58" s="1175" t="s">
        <v>1627</v>
      </c>
    </row>
    <row r="59" spans="5:5" ht="14.45" customHeight="1">
      <c r="E59" s="1175" t="s">
        <v>1628</v>
      </c>
    </row>
    <row r="60" spans="5:5" ht="14.45" customHeight="1">
      <c r="E60" s="1175" t="s">
        <v>1629</v>
      </c>
    </row>
    <row r="61" spans="5:5" ht="14.45" customHeight="1">
      <c r="E61" s="1175" t="s">
        <v>1630</v>
      </c>
    </row>
    <row r="62" spans="5:5" ht="14.45" customHeight="1">
      <c r="E62" s="1175" t="s">
        <v>1631</v>
      </c>
    </row>
    <row r="63" spans="5:5" ht="14.45" customHeight="1">
      <c r="E63" s="1175" t="s">
        <v>1632</v>
      </c>
    </row>
    <row r="64" spans="5:5" ht="14.45" customHeight="1">
      <c r="E64" s="1175" t="s">
        <v>1633</v>
      </c>
    </row>
    <row r="65" spans="5:5" ht="14.45" customHeight="1">
      <c r="E65" s="1175" t="s">
        <v>1634</v>
      </c>
    </row>
    <row r="66" spans="5:5" ht="14.45" customHeight="1">
      <c r="E66" s="1175" t="s">
        <v>1635</v>
      </c>
    </row>
    <row r="67" spans="5:5" ht="14.45" customHeight="1">
      <c r="E67" s="1175" t="s">
        <v>1636</v>
      </c>
    </row>
    <row r="68" spans="5:5" ht="14.45" customHeight="1">
      <c r="E68" s="1175" t="s">
        <v>1637</v>
      </c>
    </row>
    <row r="69" spans="5:5" ht="14.45" customHeight="1">
      <c r="E69" s="1175" t="s">
        <v>1638</v>
      </c>
    </row>
    <row r="70" spans="5:5" ht="14.45" customHeight="1">
      <c r="E70" s="1175" t="s">
        <v>1639</v>
      </c>
    </row>
    <row r="71" spans="5:5" ht="14.45" customHeight="1">
      <c r="E71" s="1175" t="s">
        <v>1640</v>
      </c>
    </row>
    <row r="72" spans="5:5" ht="14.45" customHeight="1">
      <c r="E72" s="1175" t="s">
        <v>1641</v>
      </c>
    </row>
    <row r="73" spans="5:5" ht="14.45" customHeight="1">
      <c r="E73" s="1175" t="s">
        <v>1642</v>
      </c>
    </row>
    <row r="74" spans="5:5" ht="14.45" customHeight="1">
      <c r="E74" s="1175" t="s">
        <v>1643</v>
      </c>
    </row>
    <row r="75" spans="5:5" ht="14.45" customHeight="1">
      <c r="E75" s="1175" t="s">
        <v>1644</v>
      </c>
    </row>
    <row r="76" spans="5:5" ht="14.45" customHeight="1">
      <c r="E76" s="1175" t="s">
        <v>1645</v>
      </c>
    </row>
    <row r="77" spans="5:5" ht="14.45" customHeight="1">
      <c r="E77" s="1175" t="s">
        <v>1156</v>
      </c>
    </row>
    <row r="78" spans="5:5" ht="14.45" customHeight="1">
      <c r="E78" s="1175" t="s">
        <v>1646</v>
      </c>
    </row>
    <row r="79" spans="5:5" ht="14.45" customHeight="1">
      <c r="E79" s="1175" t="s">
        <v>1647</v>
      </c>
    </row>
    <row r="80" spans="5:5" ht="14.45" customHeight="1">
      <c r="E80" s="1175" t="s">
        <v>1648</v>
      </c>
    </row>
    <row r="81" spans="5:5" ht="14.45" customHeight="1">
      <c r="E81" s="1175" t="s">
        <v>1649</v>
      </c>
    </row>
    <row r="82" spans="5:5" ht="14.45" customHeight="1">
      <c r="E82" s="1175" t="s">
        <v>1650</v>
      </c>
    </row>
    <row r="83" spans="5:5" ht="14.45" customHeight="1">
      <c r="E83" s="1175" t="s">
        <v>1651</v>
      </c>
    </row>
    <row r="84" spans="5:5" ht="14.45" customHeight="1">
      <c r="E84" s="1175" t="s">
        <v>1653</v>
      </c>
    </row>
    <row r="85" spans="5:5" ht="14.45" customHeight="1">
      <c r="E85" s="1175" t="s">
        <v>1652</v>
      </c>
    </row>
    <row r="86" spans="5:5" ht="14.45" customHeight="1">
      <c r="E86" s="1175" t="s">
        <v>1654</v>
      </c>
    </row>
    <row r="87" spans="5:5" ht="14.45" customHeight="1">
      <c r="E87" s="1175" t="s">
        <v>1655</v>
      </c>
    </row>
    <row r="88" spans="5:5" ht="14.45" customHeight="1">
      <c r="E88" s="1175" t="s">
        <v>1656</v>
      </c>
    </row>
    <row r="89" spans="5:5" ht="14.45" customHeight="1">
      <c r="E89" s="1175" t="s">
        <v>1657</v>
      </c>
    </row>
    <row r="90" spans="5:5" ht="14.45" customHeight="1">
      <c r="E90" s="1175" t="s">
        <v>1658</v>
      </c>
    </row>
    <row r="91" spans="5:5" ht="14.45" customHeight="1">
      <c r="E91" s="1175" t="s">
        <v>1659</v>
      </c>
    </row>
    <row r="92" spans="5:5" ht="14.45" customHeight="1">
      <c r="E92" s="1175" t="s">
        <v>1660</v>
      </c>
    </row>
    <row r="93" spans="5:5" ht="14.45" customHeight="1">
      <c r="E93" s="1175" t="s">
        <v>1661</v>
      </c>
    </row>
    <row r="94" spans="5:5" ht="14.45" customHeight="1">
      <c r="E94" s="1175" t="s">
        <v>1662</v>
      </c>
    </row>
    <row r="95" spans="5:5" ht="14.45" customHeight="1">
      <c r="E95" s="1175" t="s">
        <v>1663</v>
      </c>
    </row>
    <row r="96" spans="5:5" ht="14.45" customHeight="1">
      <c r="E96" s="1175" t="s">
        <v>1664</v>
      </c>
    </row>
    <row r="97" spans="5:5" ht="14.45" customHeight="1">
      <c r="E97" s="1175" t="s">
        <v>1665</v>
      </c>
    </row>
    <row r="98" spans="5:5" ht="14.45" customHeight="1">
      <c r="E98" s="1175" t="s">
        <v>1666</v>
      </c>
    </row>
    <row r="99" spans="5:5" ht="14.45" customHeight="1">
      <c r="E99" s="1175" t="s">
        <v>1667</v>
      </c>
    </row>
    <row r="100" spans="5:5" ht="14.45" customHeight="1">
      <c r="E100" s="1175" t="s">
        <v>1668</v>
      </c>
    </row>
    <row r="101" spans="5:5" ht="14.45" customHeight="1">
      <c r="E101" s="1175" t="s">
        <v>1669</v>
      </c>
    </row>
    <row r="102" spans="5:5" ht="14.45" customHeight="1">
      <c r="E102" s="1175" t="s">
        <v>1670</v>
      </c>
    </row>
    <row r="103" spans="5:5" ht="14.45" customHeight="1">
      <c r="E103" s="1175" t="s">
        <v>1671</v>
      </c>
    </row>
    <row r="104" spans="5:5" ht="14.45" customHeight="1">
      <c r="E104" s="1175" t="s">
        <v>1672</v>
      </c>
    </row>
    <row r="105" spans="5:5" ht="14.45" customHeight="1">
      <c r="E105" s="1175" t="s">
        <v>1673</v>
      </c>
    </row>
    <row r="106" spans="5:5" ht="14.45" customHeight="1">
      <c r="E106" s="1175" t="s">
        <v>1674</v>
      </c>
    </row>
    <row r="107" spans="5:5" ht="14.45" customHeight="1">
      <c r="E107" s="1175" t="s">
        <v>1675</v>
      </c>
    </row>
    <row r="108" spans="5:5" ht="14.45" customHeight="1">
      <c r="E108" s="1175" t="s">
        <v>1676</v>
      </c>
    </row>
    <row r="109" spans="5:5" ht="14.45" customHeight="1">
      <c r="E109" s="1175" t="s">
        <v>1677</v>
      </c>
    </row>
    <row r="110" spans="5:5" ht="14.45" customHeight="1">
      <c r="E110" s="1175" t="s">
        <v>214</v>
      </c>
    </row>
    <row r="111" spans="5:5" ht="14.45" customHeight="1">
      <c r="E111" s="1175" t="s">
        <v>1678</v>
      </c>
    </row>
    <row r="112" spans="5:5" ht="14.45" customHeight="1">
      <c r="E112" s="1175" t="s">
        <v>1679</v>
      </c>
    </row>
    <row r="113" spans="5:5" ht="14.45" customHeight="1">
      <c r="E113" s="1175" t="s">
        <v>1680</v>
      </c>
    </row>
    <row r="114" spans="5:5" ht="14.45" customHeight="1">
      <c r="E114" s="1175" t="s">
        <v>1681</v>
      </c>
    </row>
    <row r="115" spans="5:5" ht="14.45" customHeight="1">
      <c r="E115" s="1175" t="s">
        <v>1682</v>
      </c>
    </row>
    <row r="116" spans="5:5" ht="14.45" customHeight="1">
      <c r="E116" s="1175" t="s">
        <v>1683</v>
      </c>
    </row>
    <row r="117" spans="5:5" ht="14.45" customHeight="1">
      <c r="E117" s="1175" t="s">
        <v>1684</v>
      </c>
    </row>
    <row r="118" spans="5:5" ht="14.45" customHeight="1">
      <c r="E118" s="1175" t="s">
        <v>1685</v>
      </c>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K132"/>
  <sheetViews>
    <sheetView zoomScale="60" zoomScaleNormal="60" workbookViewId="0">
      <selection activeCell="F26" sqref="F26"/>
    </sheetView>
  </sheetViews>
  <sheetFormatPr baseColWidth="10" defaultColWidth="12" defaultRowHeight="14.45" customHeight="1"/>
  <cols>
    <col min="1" max="1" width="11.140625" style="979" customWidth="1"/>
    <col min="2" max="2" width="45.28515625" customWidth="1"/>
    <col min="3" max="3" width="28.42578125" customWidth="1"/>
    <col min="4" max="4" width="19.7109375" customWidth="1"/>
    <col min="5" max="5" width="14.42578125" customWidth="1"/>
    <col min="6" max="6" width="15.5703125" customWidth="1"/>
    <col min="7" max="7" width="21.85546875" bestFit="1" customWidth="1"/>
    <col min="8" max="8" width="17.42578125" customWidth="1"/>
    <col min="9" max="9" width="28.28515625" bestFit="1" customWidth="1"/>
    <col min="10" max="14" width="15.5703125" customWidth="1"/>
    <col min="15" max="15" width="16.85546875" customWidth="1"/>
    <col min="16" max="16" width="17.28515625" customWidth="1"/>
    <col min="17" max="17" width="11.85546875" customWidth="1"/>
  </cols>
  <sheetData>
    <row r="1" spans="1:11" s="979" customFormat="1" ht="15" customHeight="1">
      <c r="B1" s="1187" t="s">
        <v>1524</v>
      </c>
      <c r="C1" s="1187"/>
      <c r="D1" s="1187"/>
      <c r="E1" s="1187"/>
      <c r="F1" s="1187"/>
      <c r="G1" s="1187"/>
      <c r="H1" s="1187"/>
      <c r="I1" s="1187"/>
    </row>
    <row r="2" spans="1:11" s="979" customFormat="1" ht="15" customHeight="1">
      <c r="B2" s="1188"/>
      <c r="C2" s="1188"/>
      <c r="D2" s="1188"/>
      <c r="E2" s="1188"/>
      <c r="F2" s="1188"/>
      <c r="G2" s="1188"/>
      <c r="H2" s="1188"/>
      <c r="I2" s="1188"/>
    </row>
    <row r="3" spans="1:11" ht="15" customHeight="1" thickBot="1"/>
    <row r="4" spans="1:11" ht="16.5" thickBot="1">
      <c r="B4" s="1189"/>
      <c r="C4" s="1190"/>
      <c r="D4" s="1190"/>
      <c r="E4" s="1190"/>
      <c r="F4" s="1190"/>
      <c r="G4" s="1191"/>
      <c r="H4" s="990" t="s">
        <v>206</v>
      </c>
      <c r="I4" s="991">
        <v>1</v>
      </c>
    </row>
    <row r="5" spans="1:11" ht="16.5" thickBot="1">
      <c r="B5" s="1192"/>
      <c r="C5" s="1193"/>
      <c r="D5" s="1193"/>
      <c r="E5" s="1193"/>
      <c r="F5" s="1193"/>
      <c r="G5" s="1193"/>
      <c r="H5" s="1193"/>
      <c r="I5" s="1194"/>
      <c r="K5" s="1067" t="s">
        <v>1572</v>
      </c>
    </row>
    <row r="6" spans="1:11" ht="15.75" customHeight="1">
      <c r="A6" s="1186" t="s">
        <v>1573</v>
      </c>
      <c r="B6" s="1195" t="s">
        <v>1559</v>
      </c>
      <c r="C6" s="1197" t="s">
        <v>1560</v>
      </c>
      <c r="D6" s="1197" t="s">
        <v>1561</v>
      </c>
      <c r="E6" s="1197" t="s">
        <v>1562</v>
      </c>
      <c r="F6" s="1197" t="s">
        <v>1561</v>
      </c>
      <c r="G6" s="1199" t="s">
        <v>1563</v>
      </c>
      <c r="H6" s="1201" t="s">
        <v>1564</v>
      </c>
      <c r="I6" s="1201" t="s">
        <v>1565</v>
      </c>
    </row>
    <row r="7" spans="1:11" ht="17.25" customHeight="1" thickBot="1">
      <c r="A7" s="1186"/>
      <c r="B7" s="1196"/>
      <c r="C7" s="1198"/>
      <c r="D7" s="1198"/>
      <c r="E7" s="1198"/>
      <c r="F7" s="1198"/>
      <c r="G7" s="1200"/>
      <c r="H7" s="1202"/>
      <c r="I7" s="1202"/>
    </row>
    <row r="8" spans="1:11" ht="16.5" customHeight="1" thickBot="1">
      <c r="A8" s="979" t="s">
        <v>211</v>
      </c>
      <c r="B8" s="1070"/>
      <c r="C8" s="1071"/>
      <c r="D8" s="1071"/>
      <c r="E8" s="1071"/>
      <c r="F8" s="1071"/>
      <c r="G8" s="1095"/>
      <c r="H8" s="992">
        <f>H9+H15+H21+H27</f>
        <v>0</v>
      </c>
      <c r="I8" s="992">
        <f>I9+I15+I21+I27</f>
        <v>0</v>
      </c>
    </row>
    <row r="9" spans="1:11" ht="15.75">
      <c r="A9" s="979" t="s">
        <v>1574</v>
      </c>
      <c r="B9" s="993"/>
      <c r="C9" s="994"/>
      <c r="D9" s="994"/>
      <c r="E9" s="994"/>
      <c r="F9" s="994"/>
      <c r="G9" s="995"/>
      <c r="H9" s="996">
        <f>SUM(H10:H14)</f>
        <v>0</v>
      </c>
      <c r="I9" s="997">
        <f>H9/$I$4</f>
        <v>0</v>
      </c>
    </row>
    <row r="10" spans="1:11" ht="15.75">
      <c r="A10" s="979" t="s">
        <v>1575</v>
      </c>
      <c r="B10" s="998"/>
      <c r="C10" s="999"/>
      <c r="D10" s="999"/>
      <c r="E10" s="999"/>
      <c r="F10" s="999"/>
      <c r="G10" s="1000"/>
      <c r="H10" s="1001">
        <f t="shared" ref="H10:H20" si="0">C10*E10*G10</f>
        <v>0</v>
      </c>
      <c r="I10" s="1002">
        <f>H10/$I$4</f>
        <v>0</v>
      </c>
    </row>
    <row r="11" spans="1:11" ht="16.5" customHeight="1">
      <c r="A11" s="979" t="s">
        <v>1576</v>
      </c>
      <c r="B11" s="998"/>
      <c r="C11" s="999"/>
      <c r="D11" s="999"/>
      <c r="E11" s="999"/>
      <c r="F11" s="999"/>
      <c r="G11" s="1000"/>
      <c r="H11" s="1001">
        <f t="shared" si="0"/>
        <v>0</v>
      </c>
      <c r="I11" s="1002">
        <f t="shared" ref="I11:I32" si="1">H11/$I$4</f>
        <v>0</v>
      </c>
    </row>
    <row r="12" spans="1:11" ht="27" customHeight="1">
      <c r="A12" s="979" t="s">
        <v>1577</v>
      </c>
      <c r="B12" s="998"/>
      <c r="C12" s="999"/>
      <c r="D12" s="999"/>
      <c r="E12" s="999"/>
      <c r="F12" s="999"/>
      <c r="G12" s="1000"/>
      <c r="H12" s="1001">
        <f t="shared" si="0"/>
        <v>0</v>
      </c>
      <c r="I12" s="1002">
        <f t="shared" si="1"/>
        <v>0</v>
      </c>
    </row>
    <row r="13" spans="1:11" ht="27" customHeight="1">
      <c r="A13" s="979" t="s">
        <v>1578</v>
      </c>
      <c r="B13" s="998"/>
      <c r="C13" s="999"/>
      <c r="D13" s="999"/>
      <c r="E13" s="999"/>
      <c r="F13" s="999"/>
      <c r="G13" s="1000"/>
      <c r="H13" s="1001">
        <f t="shared" si="0"/>
        <v>0</v>
      </c>
      <c r="I13" s="1002">
        <f t="shared" si="1"/>
        <v>0</v>
      </c>
    </row>
    <row r="14" spans="1:11" ht="17.25" customHeight="1">
      <c r="A14" s="979" t="s">
        <v>1579</v>
      </c>
      <c r="B14" s="998"/>
      <c r="C14" s="999"/>
      <c r="D14" s="999"/>
      <c r="E14" s="999"/>
      <c r="F14" s="999"/>
      <c r="G14" s="1000"/>
      <c r="H14" s="1003">
        <f t="shared" si="0"/>
        <v>0</v>
      </c>
      <c r="I14" s="1002">
        <f t="shared" si="1"/>
        <v>0</v>
      </c>
    </row>
    <row r="15" spans="1:11" ht="15.75">
      <c r="A15" s="979" t="s">
        <v>1585</v>
      </c>
      <c r="B15" s="1004"/>
      <c r="C15" s="1005"/>
      <c r="D15" s="1005"/>
      <c r="E15" s="1005"/>
      <c r="F15" s="1005"/>
      <c r="G15" s="1006"/>
      <c r="H15" s="1007">
        <f>SUM(H16:H20)</f>
        <v>0</v>
      </c>
      <c r="I15" s="1008">
        <f>H15/$I$4</f>
        <v>0</v>
      </c>
    </row>
    <row r="16" spans="1:11" ht="15.75">
      <c r="A16" s="979" t="s">
        <v>1580</v>
      </c>
      <c r="B16" s="998"/>
      <c r="C16" s="999"/>
      <c r="D16" s="999"/>
      <c r="E16" s="999"/>
      <c r="F16" s="999"/>
      <c r="G16" s="1000"/>
      <c r="H16" s="1001">
        <f t="shared" si="0"/>
        <v>0</v>
      </c>
      <c r="I16" s="1002">
        <f t="shared" si="1"/>
        <v>0</v>
      </c>
    </row>
    <row r="17" spans="1:9" ht="15.75">
      <c r="A17" s="979" t="s">
        <v>1581</v>
      </c>
      <c r="B17" s="998"/>
      <c r="C17" s="999"/>
      <c r="D17" s="999"/>
      <c r="E17" s="999"/>
      <c r="F17" s="999"/>
      <c r="G17" s="1000"/>
      <c r="H17" s="1001">
        <f t="shared" si="0"/>
        <v>0</v>
      </c>
      <c r="I17" s="1002">
        <f t="shared" si="1"/>
        <v>0</v>
      </c>
    </row>
    <row r="18" spans="1:9" ht="15.75">
      <c r="A18" s="979" t="s">
        <v>1582</v>
      </c>
      <c r="B18" s="998"/>
      <c r="C18" s="999"/>
      <c r="D18" s="999"/>
      <c r="E18" s="999"/>
      <c r="F18" s="999"/>
      <c r="G18" s="1000"/>
      <c r="H18" s="1001">
        <f t="shared" si="0"/>
        <v>0</v>
      </c>
      <c r="I18" s="1002">
        <f t="shared" si="1"/>
        <v>0</v>
      </c>
    </row>
    <row r="19" spans="1:9" ht="15.75">
      <c r="A19" s="979" t="s">
        <v>1583</v>
      </c>
      <c r="B19" s="998"/>
      <c r="C19" s="999"/>
      <c r="D19" s="999"/>
      <c r="E19" s="999"/>
      <c r="F19" s="999"/>
      <c r="G19" s="1000"/>
      <c r="H19" s="1001">
        <f t="shared" si="0"/>
        <v>0</v>
      </c>
      <c r="I19" s="1002">
        <f t="shared" si="1"/>
        <v>0</v>
      </c>
    </row>
    <row r="20" spans="1:9" ht="15.75">
      <c r="A20" s="979" t="s">
        <v>1584</v>
      </c>
      <c r="B20" s="998"/>
      <c r="C20" s="999"/>
      <c r="D20" s="999"/>
      <c r="E20" s="999"/>
      <c r="F20" s="999"/>
      <c r="G20" s="1000"/>
      <c r="H20" s="1003">
        <f t="shared" si="0"/>
        <v>0</v>
      </c>
      <c r="I20" s="1002">
        <f t="shared" si="1"/>
        <v>0</v>
      </c>
    </row>
    <row r="21" spans="1:9" ht="15.75">
      <c r="A21" s="979" t="s">
        <v>1586</v>
      </c>
      <c r="B21" s="1004"/>
      <c r="C21" s="1009"/>
      <c r="D21" s="1009"/>
      <c r="E21" s="1009"/>
      <c r="F21" s="1009"/>
      <c r="G21" s="1010"/>
      <c r="H21" s="1007">
        <f>SUM(H22:H26)</f>
        <v>0</v>
      </c>
      <c r="I21" s="1008">
        <f>H21/$I$4</f>
        <v>0</v>
      </c>
    </row>
    <row r="22" spans="1:9" ht="15.75">
      <c r="A22" s="979" t="s">
        <v>1587</v>
      </c>
      <c r="B22" s="998"/>
      <c r="C22" s="1011"/>
      <c r="D22" s="1011"/>
      <c r="E22" s="1011"/>
      <c r="F22" s="1011"/>
      <c r="G22" s="1012"/>
      <c r="H22" s="1001">
        <f>C22*E22*G22</f>
        <v>0</v>
      </c>
      <c r="I22" s="1002">
        <f t="shared" si="1"/>
        <v>0</v>
      </c>
    </row>
    <row r="23" spans="1:9" ht="15.75">
      <c r="A23" s="979" t="s">
        <v>1588</v>
      </c>
      <c r="B23" s="998"/>
      <c r="C23" s="1011"/>
      <c r="D23" s="1011"/>
      <c r="E23" s="1011"/>
      <c r="F23" s="1011"/>
      <c r="G23" s="1012"/>
      <c r="H23" s="1001">
        <f>C23*E23*G23</f>
        <v>0</v>
      </c>
      <c r="I23" s="1002">
        <f t="shared" si="1"/>
        <v>0</v>
      </c>
    </row>
    <row r="24" spans="1:9" ht="15.75">
      <c r="A24" s="979" t="s">
        <v>1589</v>
      </c>
      <c r="B24" s="998"/>
      <c r="C24" s="999"/>
      <c r="D24" s="999"/>
      <c r="E24" s="999"/>
      <c r="F24" s="999"/>
      <c r="G24" s="1000"/>
      <c r="H24" s="1001">
        <f t="shared" ref="H24:H26" si="2">C24*E24*G24</f>
        <v>0</v>
      </c>
      <c r="I24" s="1002">
        <f t="shared" si="1"/>
        <v>0</v>
      </c>
    </row>
    <row r="25" spans="1:9" ht="15.75">
      <c r="A25" s="979" t="s">
        <v>1590</v>
      </c>
      <c r="B25" s="998"/>
      <c r="C25" s="999"/>
      <c r="D25" s="999"/>
      <c r="E25" s="999"/>
      <c r="F25" s="999"/>
      <c r="G25" s="1000"/>
      <c r="H25" s="1001">
        <f t="shared" si="2"/>
        <v>0</v>
      </c>
      <c r="I25" s="1002">
        <f t="shared" si="1"/>
        <v>0</v>
      </c>
    </row>
    <row r="26" spans="1:9" ht="15.75">
      <c r="A26" s="979" t="s">
        <v>1591</v>
      </c>
      <c r="B26" s="998"/>
      <c r="C26" s="999"/>
      <c r="D26" s="999"/>
      <c r="E26" s="999"/>
      <c r="F26" s="999"/>
      <c r="G26" s="1000"/>
      <c r="H26" s="1003">
        <f t="shared" si="2"/>
        <v>0</v>
      </c>
      <c r="I26" s="1002">
        <f t="shared" si="1"/>
        <v>0</v>
      </c>
    </row>
    <row r="27" spans="1:9" ht="15.75">
      <c r="A27" s="979" t="s">
        <v>1592</v>
      </c>
      <c r="B27" s="1004"/>
      <c r="C27" s="1009"/>
      <c r="D27" s="1009"/>
      <c r="E27" s="1009"/>
      <c r="F27" s="1009"/>
      <c r="G27" s="1010"/>
      <c r="H27" s="1007">
        <f>SUM(H28:H32)</f>
        <v>0</v>
      </c>
      <c r="I27" s="1008">
        <f>H27/$I$4</f>
        <v>0</v>
      </c>
    </row>
    <row r="28" spans="1:9" ht="15.75">
      <c r="A28" s="979" t="s">
        <v>1593</v>
      </c>
      <c r="B28" s="998"/>
      <c r="C28" s="1011"/>
      <c r="D28" s="1011"/>
      <c r="E28" s="1011"/>
      <c r="F28" s="1011"/>
      <c r="G28" s="1012"/>
      <c r="H28" s="1001">
        <f>C28*E28*G28</f>
        <v>0</v>
      </c>
      <c r="I28" s="1002">
        <f t="shared" si="1"/>
        <v>0</v>
      </c>
    </row>
    <row r="29" spans="1:9" ht="15.75">
      <c r="A29" s="979" t="s">
        <v>1594</v>
      </c>
      <c r="B29" s="1013"/>
      <c r="C29" s="1014"/>
      <c r="D29" s="1014"/>
      <c r="E29" s="1014"/>
      <c r="F29" s="1014"/>
      <c r="G29" s="1015"/>
      <c r="H29" s="1003">
        <f>C29*E29*G29</f>
        <v>0</v>
      </c>
      <c r="I29" s="1002">
        <f t="shared" si="1"/>
        <v>0</v>
      </c>
    </row>
    <row r="30" spans="1:9" ht="15.75">
      <c r="A30" s="979" t="s">
        <v>1595</v>
      </c>
      <c r="B30" s="1013"/>
      <c r="C30" s="999"/>
      <c r="D30" s="999"/>
      <c r="E30" s="999"/>
      <c r="F30" s="999"/>
      <c r="G30" s="1000"/>
      <c r="H30" s="1001">
        <f t="shared" ref="H30:H32" si="3">C30*E30*G30</f>
        <v>0</v>
      </c>
      <c r="I30" s="1002">
        <f t="shared" si="1"/>
        <v>0</v>
      </c>
    </row>
    <row r="31" spans="1:9" ht="48" customHeight="1">
      <c r="A31" s="979" t="s">
        <v>1596</v>
      </c>
      <c r="B31" s="1013"/>
      <c r="C31" s="999"/>
      <c r="D31" s="999"/>
      <c r="E31" s="999"/>
      <c r="F31" s="999"/>
      <c r="G31" s="1000"/>
      <c r="H31" s="1001">
        <f t="shared" si="3"/>
        <v>0</v>
      </c>
      <c r="I31" s="1002">
        <f t="shared" si="1"/>
        <v>0</v>
      </c>
    </row>
    <row r="32" spans="1:9" ht="16.5" thickBot="1">
      <c r="A32" s="979" t="s">
        <v>1597</v>
      </c>
      <c r="B32" s="1013"/>
      <c r="C32" s="999"/>
      <c r="D32" s="999"/>
      <c r="E32" s="999"/>
      <c r="F32" s="999"/>
      <c r="G32" s="1000"/>
      <c r="H32" s="1001">
        <f t="shared" si="3"/>
        <v>0</v>
      </c>
      <c r="I32" s="1002">
        <f t="shared" si="1"/>
        <v>0</v>
      </c>
    </row>
    <row r="33" spans="1:9" ht="16.5" thickBot="1">
      <c r="A33" s="979" t="s">
        <v>212</v>
      </c>
      <c r="B33" s="1070"/>
      <c r="C33" s="1071"/>
      <c r="D33" s="1071"/>
      <c r="E33" s="1071"/>
      <c r="F33" s="1071"/>
      <c r="G33" s="1071"/>
      <c r="H33" s="992">
        <f>H34+H40+H46+H52</f>
        <v>0</v>
      </c>
      <c r="I33" s="992">
        <f>I34+I40+I46+I52</f>
        <v>0</v>
      </c>
    </row>
    <row r="34" spans="1:9" ht="15.75">
      <c r="A34" s="979" t="s">
        <v>1598</v>
      </c>
      <c r="B34" s="993"/>
      <c r="C34" s="994"/>
      <c r="D34" s="994"/>
      <c r="E34" s="994"/>
      <c r="F34" s="994"/>
      <c r="G34" s="995"/>
      <c r="H34" s="1007">
        <f>SUM(H35:H39)</f>
        <v>0</v>
      </c>
      <c r="I34" s="1007">
        <f>SUM(I35:I39)</f>
        <v>0</v>
      </c>
    </row>
    <row r="35" spans="1:9" ht="15.75">
      <c r="A35" s="979" t="s">
        <v>1599</v>
      </c>
      <c r="B35" s="998"/>
      <c r="C35" s="999"/>
      <c r="D35" s="999"/>
      <c r="E35" s="999"/>
      <c r="F35" s="999"/>
      <c r="G35" s="1000"/>
      <c r="H35" s="1001">
        <f t="shared" ref="H35:H57" si="4">C35*E35*G35</f>
        <v>0</v>
      </c>
      <c r="I35" s="1002">
        <f>H35/$I$4</f>
        <v>0</v>
      </c>
    </row>
    <row r="36" spans="1:9" ht="15.75">
      <c r="A36" s="979" t="s">
        <v>1600</v>
      </c>
      <c r="B36" s="998"/>
      <c r="C36" s="999"/>
      <c r="D36" s="999"/>
      <c r="E36" s="999"/>
      <c r="F36" s="999"/>
      <c r="G36" s="1000"/>
      <c r="H36" s="1001">
        <f t="shared" si="4"/>
        <v>0</v>
      </c>
      <c r="I36" s="1002">
        <f t="shared" ref="I36:I57" si="5">H36/$I$4</f>
        <v>0</v>
      </c>
    </row>
    <row r="37" spans="1:9" ht="15.75">
      <c r="A37" s="979" t="s">
        <v>1601</v>
      </c>
      <c r="B37" s="998"/>
      <c r="C37" s="999"/>
      <c r="D37" s="999"/>
      <c r="E37" s="999"/>
      <c r="F37" s="999"/>
      <c r="G37" s="1000"/>
      <c r="H37" s="1001">
        <f t="shared" si="4"/>
        <v>0</v>
      </c>
      <c r="I37" s="1002">
        <f t="shared" si="5"/>
        <v>0</v>
      </c>
    </row>
    <row r="38" spans="1:9" ht="15.75">
      <c r="A38" s="979" t="s">
        <v>1602</v>
      </c>
      <c r="B38" s="998"/>
      <c r="C38" s="999"/>
      <c r="D38" s="999"/>
      <c r="E38" s="999"/>
      <c r="F38" s="999"/>
      <c r="G38" s="1000"/>
      <c r="H38" s="1001">
        <f t="shared" si="4"/>
        <v>0</v>
      </c>
      <c r="I38" s="1002">
        <f t="shared" si="5"/>
        <v>0</v>
      </c>
    </row>
    <row r="39" spans="1:9" ht="15.75">
      <c r="A39" s="979" t="s">
        <v>1603</v>
      </c>
      <c r="B39" s="998"/>
      <c r="C39" s="999"/>
      <c r="D39" s="999"/>
      <c r="E39" s="999"/>
      <c r="F39" s="999"/>
      <c r="G39" s="1000"/>
      <c r="H39" s="1001">
        <f t="shared" si="4"/>
        <v>0</v>
      </c>
      <c r="I39" s="1002">
        <f t="shared" si="5"/>
        <v>0</v>
      </c>
    </row>
    <row r="40" spans="1:9" ht="15.75">
      <c r="A40" s="979" t="s">
        <v>1604</v>
      </c>
      <c r="B40" s="1004"/>
      <c r="C40" s="1005"/>
      <c r="D40" s="1005"/>
      <c r="E40" s="1005"/>
      <c r="F40" s="1005"/>
      <c r="G40" s="1006"/>
      <c r="H40" s="1007">
        <f>SUM(H41:H45)</f>
        <v>0</v>
      </c>
      <c r="I40" s="1007">
        <f>SUM(I41:I45)</f>
        <v>0</v>
      </c>
    </row>
    <row r="41" spans="1:9" ht="15.75">
      <c r="A41" s="979" t="s">
        <v>1605</v>
      </c>
      <c r="B41" s="998"/>
      <c r="C41" s="999"/>
      <c r="D41" s="999"/>
      <c r="E41" s="999"/>
      <c r="F41" s="999"/>
      <c r="G41" s="1000"/>
      <c r="H41" s="1001">
        <f t="shared" si="4"/>
        <v>0</v>
      </c>
      <c r="I41" s="1002">
        <f t="shared" si="5"/>
        <v>0</v>
      </c>
    </row>
    <row r="42" spans="1:9" ht="15.75">
      <c r="A42" s="979" t="s">
        <v>1606</v>
      </c>
      <c r="B42" s="998"/>
      <c r="C42" s="999"/>
      <c r="D42" s="999"/>
      <c r="E42" s="999"/>
      <c r="F42" s="999"/>
      <c r="G42" s="1000"/>
      <c r="H42" s="1001">
        <f t="shared" si="4"/>
        <v>0</v>
      </c>
      <c r="I42" s="1002">
        <f t="shared" si="5"/>
        <v>0</v>
      </c>
    </row>
    <row r="43" spans="1:9" ht="15.75">
      <c r="A43" s="979" t="s">
        <v>1607</v>
      </c>
      <c r="B43" s="998"/>
      <c r="C43" s="999"/>
      <c r="D43" s="999"/>
      <c r="E43" s="999"/>
      <c r="F43" s="999"/>
      <c r="G43" s="1000"/>
      <c r="H43" s="1001">
        <f t="shared" si="4"/>
        <v>0</v>
      </c>
      <c r="I43" s="1002">
        <f t="shared" si="5"/>
        <v>0</v>
      </c>
    </row>
    <row r="44" spans="1:9" ht="15.75">
      <c r="A44" s="979" t="s">
        <v>1608</v>
      </c>
      <c r="B44" s="998"/>
      <c r="C44" s="999"/>
      <c r="D44" s="999"/>
      <c r="E44" s="999"/>
      <c r="F44" s="999"/>
      <c r="G44" s="1000"/>
      <c r="H44" s="1001">
        <f t="shared" si="4"/>
        <v>0</v>
      </c>
      <c r="I44" s="1002">
        <f t="shared" si="5"/>
        <v>0</v>
      </c>
    </row>
    <row r="45" spans="1:9" ht="15.75">
      <c r="A45" s="979" t="s">
        <v>1609</v>
      </c>
      <c r="B45" s="998"/>
      <c r="C45" s="999"/>
      <c r="D45" s="999"/>
      <c r="E45" s="999"/>
      <c r="F45" s="999"/>
      <c r="G45" s="1000"/>
      <c r="H45" s="1001">
        <f t="shared" si="4"/>
        <v>0</v>
      </c>
      <c r="I45" s="1002">
        <f t="shared" si="5"/>
        <v>0</v>
      </c>
    </row>
    <row r="46" spans="1:9" ht="15.75">
      <c r="A46" s="979" t="s">
        <v>1610</v>
      </c>
      <c r="B46" s="1004"/>
      <c r="C46" s="1005"/>
      <c r="D46" s="1005"/>
      <c r="E46" s="1005"/>
      <c r="F46" s="1005"/>
      <c r="G46" s="1006"/>
      <c r="H46" s="1007">
        <f>SUM(H47:H51)</f>
        <v>0</v>
      </c>
      <c r="I46" s="1007">
        <f>SUM(I47:I51)</f>
        <v>0</v>
      </c>
    </row>
    <row r="47" spans="1:9" ht="15.75">
      <c r="A47" s="979" t="s">
        <v>1611</v>
      </c>
      <c r="B47" s="998"/>
      <c r="C47" s="999"/>
      <c r="D47" s="999"/>
      <c r="E47" s="999"/>
      <c r="F47" s="999"/>
      <c r="G47" s="1000"/>
      <c r="H47" s="1001">
        <f t="shared" si="4"/>
        <v>0</v>
      </c>
      <c r="I47" s="1002">
        <f t="shared" si="5"/>
        <v>0</v>
      </c>
    </row>
    <row r="48" spans="1:9" ht="15.75">
      <c r="A48" s="979" t="s">
        <v>1612</v>
      </c>
      <c r="B48" s="998"/>
      <c r="C48" s="999"/>
      <c r="D48" s="999"/>
      <c r="E48" s="999"/>
      <c r="F48" s="999"/>
      <c r="G48" s="1000"/>
      <c r="H48" s="1001">
        <f t="shared" si="4"/>
        <v>0</v>
      </c>
      <c r="I48" s="1002">
        <f t="shared" si="5"/>
        <v>0</v>
      </c>
    </row>
    <row r="49" spans="1:9" ht="15.75">
      <c r="A49" s="979" t="s">
        <v>1613</v>
      </c>
      <c r="B49" s="998"/>
      <c r="C49" s="999"/>
      <c r="D49" s="999"/>
      <c r="E49" s="999"/>
      <c r="F49" s="999"/>
      <c r="G49" s="1000"/>
      <c r="H49" s="1001">
        <f t="shared" si="4"/>
        <v>0</v>
      </c>
      <c r="I49" s="1002">
        <f t="shared" si="5"/>
        <v>0</v>
      </c>
    </row>
    <row r="50" spans="1:9" ht="15.75">
      <c r="A50" s="979" t="s">
        <v>1614</v>
      </c>
      <c r="B50" s="998"/>
      <c r="C50" s="999"/>
      <c r="D50" s="999"/>
      <c r="E50" s="999"/>
      <c r="F50" s="999"/>
      <c r="G50" s="1000"/>
      <c r="H50" s="1001">
        <f t="shared" si="4"/>
        <v>0</v>
      </c>
      <c r="I50" s="1002">
        <f t="shared" si="5"/>
        <v>0</v>
      </c>
    </row>
    <row r="51" spans="1:9" ht="15.75">
      <c r="A51" s="979" t="s">
        <v>1615</v>
      </c>
      <c r="B51" s="998"/>
      <c r="C51" s="999"/>
      <c r="D51" s="999"/>
      <c r="E51" s="999"/>
      <c r="F51" s="999"/>
      <c r="G51" s="1000"/>
      <c r="H51" s="1001">
        <f t="shared" si="4"/>
        <v>0</v>
      </c>
      <c r="I51" s="1002">
        <f t="shared" si="5"/>
        <v>0</v>
      </c>
    </row>
    <row r="52" spans="1:9" ht="15.75">
      <c r="A52" s="979" t="s">
        <v>1616</v>
      </c>
      <c r="B52" s="1004"/>
      <c r="C52" s="1005"/>
      <c r="D52" s="1005"/>
      <c r="E52" s="1005"/>
      <c r="F52" s="1005"/>
      <c r="G52" s="1006"/>
      <c r="H52" s="1007">
        <f>SUM(H53:H57)</f>
        <v>0</v>
      </c>
      <c r="I52" s="1007">
        <f>SUM(I53:I57)</f>
        <v>0</v>
      </c>
    </row>
    <row r="53" spans="1:9" ht="15.75">
      <c r="A53" s="979" t="s">
        <v>1617</v>
      </c>
      <c r="B53" s="998"/>
      <c r="C53" s="999"/>
      <c r="D53" s="999"/>
      <c r="E53" s="999"/>
      <c r="F53" s="999"/>
      <c r="G53" s="1000"/>
      <c r="H53" s="1001">
        <f t="shared" si="4"/>
        <v>0</v>
      </c>
      <c r="I53" s="1002">
        <f t="shared" si="5"/>
        <v>0</v>
      </c>
    </row>
    <row r="54" spans="1:9" ht="15.75">
      <c r="A54" s="979" t="s">
        <v>1618</v>
      </c>
      <c r="B54" s="1013"/>
      <c r="C54" s="1016"/>
      <c r="D54" s="1016"/>
      <c r="E54" s="1016"/>
      <c r="F54" s="1016"/>
      <c r="G54" s="1017"/>
      <c r="H54" s="1003">
        <f t="shared" si="4"/>
        <v>0</v>
      </c>
      <c r="I54" s="1002">
        <f t="shared" si="5"/>
        <v>0</v>
      </c>
    </row>
    <row r="55" spans="1:9" ht="15.75">
      <c r="A55" s="979" t="s">
        <v>1619</v>
      </c>
      <c r="B55" s="1013"/>
      <c r="C55" s="999"/>
      <c r="D55" s="999"/>
      <c r="E55" s="999"/>
      <c r="F55" s="999"/>
      <c r="G55" s="1000"/>
      <c r="H55" s="1001">
        <f t="shared" si="4"/>
        <v>0</v>
      </c>
      <c r="I55" s="1002">
        <f t="shared" si="5"/>
        <v>0</v>
      </c>
    </row>
    <row r="56" spans="1:9" ht="15.75">
      <c r="A56" s="979" t="s">
        <v>1620</v>
      </c>
      <c r="B56" s="1013"/>
      <c r="C56" s="999"/>
      <c r="D56" s="999"/>
      <c r="E56" s="999"/>
      <c r="F56" s="999"/>
      <c r="G56" s="1000"/>
      <c r="H56" s="1001">
        <f t="shared" si="4"/>
        <v>0</v>
      </c>
      <c r="I56" s="1002">
        <f t="shared" si="5"/>
        <v>0</v>
      </c>
    </row>
    <row r="57" spans="1:9" ht="16.5" thickBot="1">
      <c r="A57" s="979" t="s">
        <v>1621</v>
      </c>
      <c r="B57" s="1013"/>
      <c r="C57" s="999"/>
      <c r="D57" s="999"/>
      <c r="E57" s="999"/>
      <c r="F57" s="999"/>
      <c r="G57" s="1000"/>
      <c r="H57" s="1001">
        <f t="shared" si="4"/>
        <v>0</v>
      </c>
      <c r="I57" s="1002">
        <f t="shared" si="5"/>
        <v>0</v>
      </c>
    </row>
    <row r="58" spans="1:9" ht="16.5" thickBot="1">
      <c r="A58" s="979" t="s">
        <v>213</v>
      </c>
      <c r="B58" s="1070"/>
      <c r="C58" s="1071"/>
      <c r="D58" s="1071"/>
      <c r="E58" s="1071"/>
      <c r="F58" s="1071"/>
      <c r="G58" s="1071"/>
      <c r="H58" s="992">
        <f>H59+H65+H71+H77</f>
        <v>0</v>
      </c>
      <c r="I58" s="1018">
        <f>H58/$I$4</f>
        <v>0</v>
      </c>
    </row>
    <row r="59" spans="1:9" ht="15.75">
      <c r="A59" s="979" t="s">
        <v>1622</v>
      </c>
      <c r="B59" s="993"/>
      <c r="C59" s="994"/>
      <c r="D59" s="994"/>
      <c r="E59" s="994"/>
      <c r="F59" s="994"/>
      <c r="G59" s="995"/>
      <c r="H59" s="1007">
        <f>SUM(H60:H64)</f>
        <v>0</v>
      </c>
      <c r="I59" s="1007">
        <f>SUM(I60:I64)</f>
        <v>0</v>
      </c>
    </row>
    <row r="60" spans="1:9" ht="15.75">
      <c r="A60" s="979" t="s">
        <v>1623</v>
      </c>
      <c r="B60" s="998"/>
      <c r="C60" s="999"/>
      <c r="D60" s="999"/>
      <c r="E60" s="999"/>
      <c r="F60" s="999"/>
      <c r="G60" s="1000"/>
      <c r="H60" s="1001">
        <f t="shared" ref="H60:H64" si="6">C60*E60*G60</f>
        <v>0</v>
      </c>
      <c r="I60" s="1002">
        <f t="shared" ref="I60:I82" si="7">H60/$I$4</f>
        <v>0</v>
      </c>
    </row>
    <row r="61" spans="1:9" ht="15.75">
      <c r="A61" s="979" t="s">
        <v>1624</v>
      </c>
      <c r="B61" s="998"/>
      <c r="C61" s="999"/>
      <c r="D61" s="999"/>
      <c r="E61" s="999"/>
      <c r="F61" s="999"/>
      <c r="G61" s="1000"/>
      <c r="H61" s="1001">
        <f t="shared" si="6"/>
        <v>0</v>
      </c>
      <c r="I61" s="1002">
        <f t="shared" si="7"/>
        <v>0</v>
      </c>
    </row>
    <row r="62" spans="1:9" ht="15.75">
      <c r="A62" s="979" t="s">
        <v>1625</v>
      </c>
      <c r="B62" s="998"/>
      <c r="C62" s="999"/>
      <c r="D62" s="999"/>
      <c r="E62" s="999"/>
      <c r="F62" s="999"/>
      <c r="G62" s="1000"/>
      <c r="H62" s="1001">
        <f t="shared" si="6"/>
        <v>0</v>
      </c>
      <c r="I62" s="1002">
        <f t="shared" si="7"/>
        <v>0</v>
      </c>
    </row>
    <row r="63" spans="1:9" ht="15.75">
      <c r="A63" s="979" t="s">
        <v>1626</v>
      </c>
      <c r="B63" s="998"/>
      <c r="C63" s="999"/>
      <c r="D63" s="999"/>
      <c r="E63" s="999"/>
      <c r="F63" s="999"/>
      <c r="G63" s="1000"/>
      <c r="H63" s="1001">
        <f t="shared" si="6"/>
        <v>0</v>
      </c>
      <c r="I63" s="1002">
        <f t="shared" si="7"/>
        <v>0</v>
      </c>
    </row>
    <row r="64" spans="1:9" ht="15.75">
      <c r="A64" s="979" t="s">
        <v>1627</v>
      </c>
      <c r="B64" s="998"/>
      <c r="C64" s="999"/>
      <c r="D64" s="999"/>
      <c r="E64" s="999"/>
      <c r="F64" s="999"/>
      <c r="G64" s="1000"/>
      <c r="H64" s="1001">
        <f t="shared" si="6"/>
        <v>0</v>
      </c>
      <c r="I64" s="1002">
        <f t="shared" si="7"/>
        <v>0</v>
      </c>
    </row>
    <row r="65" spans="1:9" ht="15.75">
      <c r="A65" s="979" t="s">
        <v>1628</v>
      </c>
      <c r="B65" s="1004"/>
      <c r="C65" s="1005"/>
      <c r="D65" s="1005"/>
      <c r="E65" s="1005"/>
      <c r="F65" s="1005"/>
      <c r="G65" s="1006"/>
      <c r="H65" s="1007">
        <f>SUM(H66:H70)</f>
        <v>0</v>
      </c>
      <c r="I65" s="1007">
        <f>SUM(I66:I70)</f>
        <v>0</v>
      </c>
    </row>
    <row r="66" spans="1:9" ht="15.75">
      <c r="A66" s="979" t="s">
        <v>1629</v>
      </c>
      <c r="B66" s="998"/>
      <c r="C66" s="999"/>
      <c r="D66" s="999"/>
      <c r="E66" s="999"/>
      <c r="F66" s="999"/>
      <c r="G66" s="1000"/>
      <c r="H66" s="1001">
        <f t="shared" ref="H66:H70" si="8">C66*E66*G66</f>
        <v>0</v>
      </c>
      <c r="I66" s="1002">
        <f t="shared" si="7"/>
        <v>0</v>
      </c>
    </row>
    <row r="67" spans="1:9" ht="15.75">
      <c r="A67" s="979" t="s">
        <v>1630</v>
      </c>
      <c r="B67" s="998"/>
      <c r="C67" s="999"/>
      <c r="D67" s="999"/>
      <c r="E67" s="999"/>
      <c r="F67" s="999"/>
      <c r="G67" s="1000"/>
      <c r="H67" s="1001">
        <f t="shared" si="8"/>
        <v>0</v>
      </c>
      <c r="I67" s="1002">
        <f t="shared" si="7"/>
        <v>0</v>
      </c>
    </row>
    <row r="68" spans="1:9" ht="15.75">
      <c r="A68" s="979" t="s">
        <v>1631</v>
      </c>
      <c r="B68" s="998"/>
      <c r="C68" s="999"/>
      <c r="D68" s="999"/>
      <c r="E68" s="999"/>
      <c r="F68" s="999"/>
      <c r="G68" s="1000"/>
      <c r="H68" s="1001">
        <f t="shared" si="8"/>
        <v>0</v>
      </c>
      <c r="I68" s="1002">
        <f t="shared" si="7"/>
        <v>0</v>
      </c>
    </row>
    <row r="69" spans="1:9" ht="15.75">
      <c r="A69" s="979" t="s">
        <v>1632</v>
      </c>
      <c r="B69" s="998"/>
      <c r="C69" s="999"/>
      <c r="D69" s="999"/>
      <c r="E69" s="999"/>
      <c r="F69" s="999"/>
      <c r="G69" s="1000"/>
      <c r="H69" s="1001">
        <f t="shared" si="8"/>
        <v>0</v>
      </c>
      <c r="I69" s="1002">
        <f t="shared" si="7"/>
        <v>0</v>
      </c>
    </row>
    <row r="70" spans="1:9" ht="15.75">
      <c r="A70" s="979" t="s">
        <v>1633</v>
      </c>
      <c r="B70" s="998"/>
      <c r="C70" s="999"/>
      <c r="D70" s="999"/>
      <c r="E70" s="999"/>
      <c r="F70" s="999"/>
      <c r="G70" s="1000"/>
      <c r="H70" s="1001">
        <f t="shared" si="8"/>
        <v>0</v>
      </c>
      <c r="I70" s="1002">
        <f t="shared" si="7"/>
        <v>0</v>
      </c>
    </row>
    <row r="71" spans="1:9" ht="15.75">
      <c r="A71" s="979" t="s">
        <v>1634</v>
      </c>
      <c r="B71" s="1004"/>
      <c r="C71" s="1005"/>
      <c r="D71" s="1005"/>
      <c r="E71" s="1005"/>
      <c r="F71" s="1005"/>
      <c r="G71" s="1006"/>
      <c r="H71" s="1007">
        <f>SUM(H72:H76)</f>
        <v>0</v>
      </c>
      <c r="I71" s="1007">
        <f>SUM(I72:I76)</f>
        <v>0</v>
      </c>
    </row>
    <row r="72" spans="1:9" ht="15.75">
      <c r="A72" s="979" t="s">
        <v>1635</v>
      </c>
      <c r="B72" s="998"/>
      <c r="C72" s="999"/>
      <c r="D72" s="999"/>
      <c r="E72" s="999"/>
      <c r="F72" s="999"/>
      <c r="G72" s="1000"/>
      <c r="H72" s="1001">
        <f t="shared" ref="H72:H107" si="9">C72*E72*G72</f>
        <v>0</v>
      </c>
      <c r="I72" s="1002">
        <f t="shared" si="7"/>
        <v>0</v>
      </c>
    </row>
    <row r="73" spans="1:9" ht="15.75">
      <c r="A73" s="979" t="s">
        <v>1636</v>
      </c>
      <c r="B73" s="998"/>
      <c r="C73" s="1016"/>
      <c r="D73" s="1016"/>
      <c r="E73" s="1016"/>
      <c r="F73" s="1016"/>
      <c r="G73" s="1017"/>
      <c r="H73" s="1003">
        <f t="shared" si="9"/>
        <v>0</v>
      </c>
      <c r="I73" s="1002">
        <f t="shared" si="7"/>
        <v>0</v>
      </c>
    </row>
    <row r="74" spans="1:9" ht="15.75">
      <c r="A74" s="979" t="s">
        <v>1637</v>
      </c>
      <c r="B74" s="998"/>
      <c r="C74" s="999"/>
      <c r="D74" s="999"/>
      <c r="E74" s="999"/>
      <c r="F74" s="999"/>
      <c r="G74" s="1000"/>
      <c r="H74" s="1001">
        <f t="shared" si="9"/>
        <v>0</v>
      </c>
      <c r="I74" s="1002">
        <f t="shared" si="7"/>
        <v>0</v>
      </c>
    </row>
    <row r="75" spans="1:9" ht="15.75">
      <c r="A75" s="979" t="s">
        <v>1638</v>
      </c>
      <c r="B75" s="998"/>
      <c r="C75" s="999"/>
      <c r="D75" s="999"/>
      <c r="E75" s="999"/>
      <c r="F75" s="999"/>
      <c r="G75" s="1000"/>
      <c r="H75" s="1001">
        <f t="shared" si="9"/>
        <v>0</v>
      </c>
      <c r="I75" s="1002">
        <f t="shared" si="7"/>
        <v>0</v>
      </c>
    </row>
    <row r="76" spans="1:9" ht="15.75">
      <c r="A76" s="979" t="s">
        <v>1639</v>
      </c>
      <c r="B76" s="998"/>
      <c r="C76" s="999"/>
      <c r="D76" s="999"/>
      <c r="E76" s="999"/>
      <c r="F76" s="999"/>
      <c r="G76" s="1000"/>
      <c r="H76" s="1001">
        <f t="shared" si="9"/>
        <v>0</v>
      </c>
      <c r="I76" s="1002">
        <f t="shared" si="7"/>
        <v>0</v>
      </c>
    </row>
    <row r="77" spans="1:9" ht="15.75">
      <c r="A77" s="979" t="s">
        <v>1640</v>
      </c>
      <c r="B77" s="1004"/>
      <c r="C77" s="1009"/>
      <c r="D77" s="1009"/>
      <c r="E77" s="1009"/>
      <c r="F77" s="1009"/>
      <c r="G77" s="1010"/>
      <c r="H77" s="1007">
        <f>SUM(H78:H82)</f>
        <v>0</v>
      </c>
      <c r="I77" s="1007">
        <f>SUM(I78:I82)</f>
        <v>0</v>
      </c>
    </row>
    <row r="78" spans="1:9" ht="15.75">
      <c r="A78" s="979" t="s">
        <v>1641</v>
      </c>
      <c r="B78" s="998"/>
      <c r="C78" s="1019"/>
      <c r="D78" s="1019"/>
      <c r="E78" s="1019"/>
      <c r="F78" s="1019"/>
      <c r="G78" s="1020"/>
      <c r="H78" s="1001">
        <f t="shared" si="9"/>
        <v>0</v>
      </c>
      <c r="I78" s="1002">
        <f t="shared" si="7"/>
        <v>0</v>
      </c>
    </row>
    <row r="79" spans="1:9" ht="15.75">
      <c r="A79" s="979" t="s">
        <v>1642</v>
      </c>
      <c r="B79" s="1013"/>
      <c r="C79" s="1021"/>
      <c r="D79" s="1021"/>
      <c r="E79" s="1021"/>
      <c r="F79" s="1021"/>
      <c r="G79" s="1021"/>
      <c r="H79" s="1003">
        <f t="shared" si="9"/>
        <v>0</v>
      </c>
      <c r="I79" s="1002">
        <f t="shared" si="7"/>
        <v>0</v>
      </c>
    </row>
    <row r="80" spans="1:9" ht="15.75">
      <c r="A80" s="979" t="s">
        <v>1643</v>
      </c>
      <c r="B80" s="1013"/>
      <c r="C80" s="999"/>
      <c r="D80" s="999"/>
      <c r="E80" s="999"/>
      <c r="F80" s="999"/>
      <c r="G80" s="1000"/>
      <c r="H80" s="1001">
        <f t="shared" si="9"/>
        <v>0</v>
      </c>
      <c r="I80" s="1002">
        <f t="shared" si="7"/>
        <v>0</v>
      </c>
    </row>
    <row r="81" spans="1:9" ht="15.75">
      <c r="A81" s="979" t="s">
        <v>1644</v>
      </c>
      <c r="B81" s="1013"/>
      <c r="C81" s="999"/>
      <c r="D81" s="999"/>
      <c r="E81" s="999"/>
      <c r="F81" s="999"/>
      <c r="G81" s="1000"/>
      <c r="H81" s="1001">
        <f t="shared" si="9"/>
        <v>0</v>
      </c>
      <c r="I81" s="1002">
        <f t="shared" si="7"/>
        <v>0</v>
      </c>
    </row>
    <row r="82" spans="1:9" ht="14.45" customHeight="1" thickBot="1">
      <c r="A82" s="979" t="s">
        <v>1645</v>
      </c>
      <c r="B82" s="1013"/>
      <c r="C82" s="999"/>
      <c r="D82" s="999"/>
      <c r="E82" s="999"/>
      <c r="F82" s="999"/>
      <c r="G82" s="1000"/>
      <c r="H82" s="1001">
        <f t="shared" si="9"/>
        <v>0</v>
      </c>
      <c r="I82" s="1002">
        <f t="shared" si="7"/>
        <v>0</v>
      </c>
    </row>
    <row r="83" spans="1:9" ht="14.45" customHeight="1" thickBot="1">
      <c r="A83" s="979" t="s">
        <v>1156</v>
      </c>
      <c r="B83" s="1070"/>
      <c r="C83" s="1071"/>
      <c r="D83" s="1071"/>
      <c r="E83" s="1071"/>
      <c r="F83" s="1071"/>
      <c r="G83" s="1071"/>
      <c r="H83" s="1022">
        <f>H84+H90+H96+H102</f>
        <v>0</v>
      </c>
      <c r="I83" s="1018">
        <f>H83/$I$4</f>
        <v>0</v>
      </c>
    </row>
    <row r="84" spans="1:9" ht="14.45" customHeight="1">
      <c r="A84" s="979" t="s">
        <v>1646</v>
      </c>
      <c r="B84" s="993"/>
      <c r="C84" s="994"/>
      <c r="D84" s="994"/>
      <c r="E84" s="994"/>
      <c r="F84" s="994"/>
      <c r="G84" s="995"/>
      <c r="H84" s="1007">
        <f>SUM(H85:H89)</f>
        <v>0</v>
      </c>
      <c r="I84" s="1007">
        <f>SUM(I85:I89)</f>
        <v>0</v>
      </c>
    </row>
    <row r="85" spans="1:9" ht="14.45" customHeight="1">
      <c r="A85" s="979" t="s">
        <v>1647</v>
      </c>
      <c r="B85" s="998"/>
      <c r="C85" s="999"/>
      <c r="D85" s="999"/>
      <c r="E85" s="999"/>
      <c r="F85" s="999"/>
      <c r="G85" s="1000"/>
      <c r="H85" s="1001">
        <f t="shared" si="9"/>
        <v>0</v>
      </c>
      <c r="I85" s="1002">
        <f t="shared" ref="I85:I107" si="10">H85/$I$4</f>
        <v>0</v>
      </c>
    </row>
    <row r="86" spans="1:9" ht="14.45" customHeight="1">
      <c r="A86" s="979" t="s">
        <v>1648</v>
      </c>
      <c r="B86" s="998"/>
      <c r="C86" s="999"/>
      <c r="D86" s="999"/>
      <c r="E86" s="999"/>
      <c r="F86" s="999"/>
      <c r="G86" s="1000"/>
      <c r="H86" s="1001">
        <f t="shared" si="9"/>
        <v>0</v>
      </c>
      <c r="I86" s="1002">
        <f t="shared" si="10"/>
        <v>0</v>
      </c>
    </row>
    <row r="87" spans="1:9" ht="14.45" customHeight="1">
      <c r="A87" s="979" t="s">
        <v>1649</v>
      </c>
      <c r="B87" s="998"/>
      <c r="C87" s="999"/>
      <c r="D87" s="999"/>
      <c r="E87" s="999"/>
      <c r="F87" s="999"/>
      <c r="G87" s="1000"/>
      <c r="H87" s="1001">
        <f t="shared" si="9"/>
        <v>0</v>
      </c>
      <c r="I87" s="1002">
        <f t="shared" si="10"/>
        <v>0</v>
      </c>
    </row>
    <row r="88" spans="1:9" ht="14.45" customHeight="1">
      <c r="A88" s="979" t="s">
        <v>1650</v>
      </c>
      <c r="B88" s="998"/>
      <c r="C88" s="999"/>
      <c r="D88" s="999"/>
      <c r="E88" s="999"/>
      <c r="F88" s="999"/>
      <c r="G88" s="1000"/>
      <c r="H88" s="1001">
        <f t="shared" si="9"/>
        <v>0</v>
      </c>
      <c r="I88" s="1002">
        <f t="shared" si="10"/>
        <v>0</v>
      </c>
    </row>
    <row r="89" spans="1:9" ht="14.45" customHeight="1">
      <c r="A89" s="979" t="s">
        <v>1651</v>
      </c>
      <c r="B89" s="998"/>
      <c r="C89" s="999"/>
      <c r="D89" s="999"/>
      <c r="E89" s="999"/>
      <c r="F89" s="999"/>
      <c r="G89" s="1000"/>
      <c r="H89" s="1001">
        <f t="shared" si="9"/>
        <v>0</v>
      </c>
      <c r="I89" s="1002">
        <f t="shared" si="10"/>
        <v>0</v>
      </c>
    </row>
    <row r="90" spans="1:9" ht="14.45" customHeight="1">
      <c r="A90" s="979" t="s">
        <v>1653</v>
      </c>
      <c r="B90" s="1004"/>
      <c r="C90" s="1005"/>
      <c r="D90" s="1005"/>
      <c r="E90" s="1005"/>
      <c r="F90" s="1005"/>
      <c r="G90" s="1006"/>
      <c r="H90" s="1007">
        <f>SUM(H91:H95)</f>
        <v>0</v>
      </c>
      <c r="I90" s="1007">
        <f>SUM(I91:I95)</f>
        <v>0</v>
      </c>
    </row>
    <row r="91" spans="1:9" ht="14.45" customHeight="1">
      <c r="A91" s="979" t="s">
        <v>1652</v>
      </c>
      <c r="B91" s="998"/>
      <c r="C91" s="999"/>
      <c r="D91" s="999"/>
      <c r="E91" s="999"/>
      <c r="F91" s="999"/>
      <c r="G91" s="1000"/>
      <c r="H91" s="1001">
        <f t="shared" si="9"/>
        <v>0</v>
      </c>
      <c r="I91" s="1002">
        <f t="shared" si="10"/>
        <v>0</v>
      </c>
    </row>
    <row r="92" spans="1:9" ht="14.45" customHeight="1">
      <c r="A92" s="979" t="s">
        <v>1654</v>
      </c>
      <c r="B92" s="998"/>
      <c r="C92" s="999"/>
      <c r="D92" s="999"/>
      <c r="E92" s="999"/>
      <c r="F92" s="999"/>
      <c r="G92" s="1000"/>
      <c r="H92" s="1001">
        <f t="shared" si="9"/>
        <v>0</v>
      </c>
      <c r="I92" s="1002">
        <f t="shared" si="10"/>
        <v>0</v>
      </c>
    </row>
    <row r="93" spans="1:9" ht="14.45" customHeight="1">
      <c r="A93" s="979" t="s">
        <v>1655</v>
      </c>
      <c r="B93" s="998"/>
      <c r="C93" s="999"/>
      <c r="D93" s="999"/>
      <c r="E93" s="999"/>
      <c r="F93" s="999"/>
      <c r="G93" s="1000"/>
      <c r="H93" s="1001">
        <f t="shared" si="9"/>
        <v>0</v>
      </c>
      <c r="I93" s="1002">
        <f t="shared" si="10"/>
        <v>0</v>
      </c>
    </row>
    <row r="94" spans="1:9" ht="14.45" customHeight="1">
      <c r="A94" s="979" t="s">
        <v>1656</v>
      </c>
      <c r="B94" s="998"/>
      <c r="C94" s="999"/>
      <c r="D94" s="999"/>
      <c r="E94" s="999"/>
      <c r="F94" s="999"/>
      <c r="G94" s="1000"/>
      <c r="H94" s="1001">
        <f t="shared" si="9"/>
        <v>0</v>
      </c>
      <c r="I94" s="1002">
        <f t="shared" si="10"/>
        <v>0</v>
      </c>
    </row>
    <row r="95" spans="1:9" ht="14.45" customHeight="1">
      <c r="A95" s="979" t="s">
        <v>1657</v>
      </c>
      <c r="B95" s="998"/>
      <c r="C95" s="999"/>
      <c r="D95" s="999"/>
      <c r="E95" s="999"/>
      <c r="F95" s="999"/>
      <c r="G95" s="1000"/>
      <c r="H95" s="1001">
        <f t="shared" si="9"/>
        <v>0</v>
      </c>
      <c r="I95" s="1002">
        <f t="shared" si="10"/>
        <v>0</v>
      </c>
    </row>
    <row r="96" spans="1:9" ht="14.45" customHeight="1">
      <c r="A96" s="979" t="s">
        <v>1658</v>
      </c>
      <c r="B96" s="1004"/>
      <c r="C96" s="1005"/>
      <c r="D96" s="1005"/>
      <c r="E96" s="1005"/>
      <c r="F96" s="1005"/>
      <c r="G96" s="1006"/>
      <c r="H96" s="1007">
        <f>SUM(H97:H101)</f>
        <v>0</v>
      </c>
      <c r="I96" s="1007">
        <f>SUM(I97:I101)</f>
        <v>0</v>
      </c>
    </row>
    <row r="97" spans="1:9" ht="14.45" customHeight="1">
      <c r="A97" s="979" t="s">
        <v>1659</v>
      </c>
      <c r="B97" s="998"/>
      <c r="C97" s="999"/>
      <c r="D97" s="999"/>
      <c r="E97" s="999"/>
      <c r="F97" s="999"/>
      <c r="G97" s="1000"/>
      <c r="H97" s="1001">
        <f t="shared" si="9"/>
        <v>0</v>
      </c>
      <c r="I97" s="1002">
        <f t="shared" si="10"/>
        <v>0</v>
      </c>
    </row>
    <row r="98" spans="1:9" ht="14.45" customHeight="1">
      <c r="A98" s="979" t="s">
        <v>1660</v>
      </c>
      <c r="B98" s="998"/>
      <c r="C98" s="999"/>
      <c r="D98" s="999"/>
      <c r="E98" s="999"/>
      <c r="F98" s="999"/>
      <c r="G98" s="1000"/>
      <c r="H98" s="1001">
        <f t="shared" si="9"/>
        <v>0</v>
      </c>
      <c r="I98" s="1002">
        <f>H98/$I$4</f>
        <v>0</v>
      </c>
    </row>
    <row r="99" spans="1:9" ht="14.45" customHeight="1">
      <c r="A99" s="979" t="s">
        <v>1661</v>
      </c>
      <c r="B99" s="998"/>
      <c r="C99" s="999"/>
      <c r="D99" s="999"/>
      <c r="E99" s="999"/>
      <c r="F99" s="999"/>
      <c r="G99" s="1000"/>
      <c r="H99" s="1001">
        <f t="shared" si="9"/>
        <v>0</v>
      </c>
      <c r="I99" s="1002">
        <f t="shared" si="10"/>
        <v>0</v>
      </c>
    </row>
    <row r="100" spans="1:9" ht="14.45" customHeight="1">
      <c r="A100" s="979" t="s">
        <v>1662</v>
      </c>
      <c r="B100" s="998"/>
      <c r="C100" s="999"/>
      <c r="D100" s="999"/>
      <c r="E100" s="999"/>
      <c r="F100" s="999"/>
      <c r="G100" s="1000"/>
      <c r="H100" s="1001">
        <f t="shared" si="9"/>
        <v>0</v>
      </c>
      <c r="I100" s="1002">
        <f t="shared" si="10"/>
        <v>0</v>
      </c>
    </row>
    <row r="101" spans="1:9" ht="14.45" customHeight="1">
      <c r="A101" s="979" t="s">
        <v>1663</v>
      </c>
      <c r="B101" s="998"/>
      <c r="C101" s="999"/>
      <c r="D101" s="999"/>
      <c r="E101" s="999"/>
      <c r="F101" s="999"/>
      <c r="G101" s="1000"/>
      <c r="H101" s="1001">
        <f t="shared" si="9"/>
        <v>0</v>
      </c>
      <c r="I101" s="1002">
        <f t="shared" si="10"/>
        <v>0</v>
      </c>
    </row>
    <row r="102" spans="1:9" ht="14.45" customHeight="1">
      <c r="A102" s="979" t="s">
        <v>1664</v>
      </c>
      <c r="B102" s="1004"/>
      <c r="C102" s="1009"/>
      <c r="D102" s="1009"/>
      <c r="E102" s="1009"/>
      <c r="F102" s="1009"/>
      <c r="G102" s="1010"/>
      <c r="H102" s="1007">
        <f>SUM(H103:H107)</f>
        <v>0</v>
      </c>
      <c r="I102" s="1007">
        <f>SUM(I103:I107)</f>
        <v>0</v>
      </c>
    </row>
    <row r="103" spans="1:9" ht="14.45" customHeight="1">
      <c r="A103" s="979" t="s">
        <v>1665</v>
      </c>
      <c r="B103" s="998"/>
      <c r="C103" s="1019"/>
      <c r="D103" s="1019"/>
      <c r="E103" s="1019"/>
      <c r="F103" s="1019"/>
      <c r="G103" s="1020"/>
      <c r="H103" s="1001">
        <f t="shared" si="9"/>
        <v>0</v>
      </c>
      <c r="I103" s="1002">
        <f t="shared" si="10"/>
        <v>0</v>
      </c>
    </row>
    <row r="104" spans="1:9" ht="14.45" customHeight="1">
      <c r="A104" s="979" t="s">
        <v>1666</v>
      </c>
      <c r="B104" s="1013"/>
      <c r="C104" s="1023"/>
      <c r="D104" s="1023"/>
      <c r="E104" s="1023"/>
      <c r="F104" s="1023"/>
      <c r="G104" s="1021"/>
      <c r="H104" s="1003">
        <f t="shared" si="9"/>
        <v>0</v>
      </c>
      <c r="I104" s="1002">
        <f t="shared" si="10"/>
        <v>0</v>
      </c>
    </row>
    <row r="105" spans="1:9" ht="14.45" customHeight="1">
      <c r="A105" s="979" t="s">
        <v>1667</v>
      </c>
      <c r="B105" s="1013"/>
      <c r="C105" s="999"/>
      <c r="D105" s="999"/>
      <c r="E105" s="999"/>
      <c r="F105" s="999"/>
      <c r="G105" s="1000"/>
      <c r="H105" s="1001">
        <f t="shared" si="9"/>
        <v>0</v>
      </c>
      <c r="I105" s="1002">
        <f t="shared" si="10"/>
        <v>0</v>
      </c>
    </row>
    <row r="106" spans="1:9" ht="14.45" customHeight="1">
      <c r="A106" s="979" t="s">
        <v>1668</v>
      </c>
      <c r="B106" s="1013"/>
      <c r="C106" s="999"/>
      <c r="D106" s="999"/>
      <c r="E106" s="999"/>
      <c r="F106" s="999"/>
      <c r="G106" s="1000"/>
      <c r="H106" s="1001">
        <f t="shared" si="9"/>
        <v>0</v>
      </c>
      <c r="I106" s="1002">
        <f t="shared" si="10"/>
        <v>0</v>
      </c>
    </row>
    <row r="107" spans="1:9" ht="14.45" customHeight="1" thickBot="1">
      <c r="A107" s="979" t="s">
        <v>1669</v>
      </c>
      <c r="B107" s="1013"/>
      <c r="C107" s="999"/>
      <c r="D107" s="999"/>
      <c r="E107" s="999"/>
      <c r="F107" s="999"/>
      <c r="G107" s="1000"/>
      <c r="H107" s="1001">
        <f t="shared" si="9"/>
        <v>0</v>
      </c>
      <c r="I107" s="1002">
        <f t="shared" si="10"/>
        <v>0</v>
      </c>
    </row>
    <row r="108" spans="1:9" ht="14.45" customHeight="1" thickBot="1">
      <c r="B108" s="1072" t="s">
        <v>1566</v>
      </c>
      <c r="C108" s="1073"/>
      <c r="D108" s="1073"/>
      <c r="E108" s="1073"/>
      <c r="F108" s="1073"/>
      <c r="G108" s="1115"/>
      <c r="H108" s="1024">
        <f>H83+H58+H33+H8</f>
        <v>0</v>
      </c>
      <c r="I108" s="1025">
        <f>H108/$I$4</f>
        <v>0</v>
      </c>
    </row>
    <row r="109" spans="1:9" ht="14.45" customHeight="1" thickBot="1">
      <c r="B109" s="1026"/>
      <c r="C109" s="1027"/>
      <c r="D109" s="1027"/>
      <c r="E109" s="1027"/>
      <c r="F109" s="1027"/>
      <c r="G109" s="1027"/>
      <c r="H109" s="1028"/>
      <c r="I109" s="1029"/>
    </row>
    <row r="110" spans="1:9" ht="14.45" customHeight="1" thickBot="1">
      <c r="B110" s="1074" t="s">
        <v>1567</v>
      </c>
      <c r="C110" s="1075"/>
      <c r="D110" s="1075"/>
      <c r="E110" s="1075"/>
      <c r="F110" s="1075"/>
      <c r="G110" s="1137"/>
      <c r="H110" s="1030">
        <f>SUM(H111:H117)</f>
        <v>0</v>
      </c>
      <c r="I110" s="1030">
        <f>SUM(I111:I117)</f>
        <v>0</v>
      </c>
    </row>
    <row r="111" spans="1:9" ht="14.45" customHeight="1">
      <c r="A111" s="979" t="s">
        <v>1670</v>
      </c>
      <c r="B111" s="1031"/>
      <c r="C111" s="1032"/>
      <c r="D111" s="1032"/>
      <c r="E111" s="1032"/>
      <c r="F111" s="1033"/>
      <c r="G111" s="1034"/>
      <c r="H111" s="1001">
        <f t="shared" ref="H111:H117" si="11">C111*E111*G111</f>
        <v>0</v>
      </c>
      <c r="I111" s="1002">
        <f>H111/$I$4</f>
        <v>0</v>
      </c>
    </row>
    <row r="112" spans="1:9" ht="14.45" customHeight="1">
      <c r="A112" s="979" t="s">
        <v>1671</v>
      </c>
      <c r="B112" s="1035"/>
      <c r="C112" s="1036"/>
      <c r="D112" s="1037"/>
      <c r="E112" s="1036"/>
      <c r="F112" s="1032"/>
      <c r="G112" s="1038"/>
      <c r="H112" s="1001">
        <f t="shared" si="11"/>
        <v>0</v>
      </c>
      <c r="I112" s="1002">
        <f t="shared" ref="I112:I117" si="12">H112/$I$4</f>
        <v>0</v>
      </c>
    </row>
    <row r="113" spans="1:9" ht="14.45" customHeight="1">
      <c r="A113" s="979" t="s">
        <v>1672</v>
      </c>
      <c r="B113" s="1035"/>
      <c r="C113" s="1032"/>
      <c r="D113" s="1037"/>
      <c r="E113" s="1036"/>
      <c r="F113" s="1037"/>
      <c r="G113" s="1038"/>
      <c r="H113" s="1001">
        <f t="shared" si="11"/>
        <v>0</v>
      </c>
      <c r="I113" s="1002">
        <f t="shared" si="12"/>
        <v>0</v>
      </c>
    </row>
    <row r="114" spans="1:9" ht="14.45" customHeight="1">
      <c r="A114" s="979" t="s">
        <v>1673</v>
      </c>
      <c r="B114" s="1039"/>
      <c r="C114" s="1036"/>
      <c r="D114" s="1036"/>
      <c r="E114" s="1040"/>
      <c r="F114" s="1036"/>
      <c r="G114" s="1038"/>
      <c r="H114" s="1001">
        <f t="shared" si="11"/>
        <v>0</v>
      </c>
      <c r="I114" s="1002">
        <f t="shared" si="12"/>
        <v>0</v>
      </c>
    </row>
    <row r="115" spans="1:9" ht="14.45" customHeight="1">
      <c r="A115" s="979" t="s">
        <v>1674</v>
      </c>
      <c r="B115" s="1035"/>
      <c r="C115" s="1036"/>
      <c r="D115" s="1036"/>
      <c r="E115" s="1036"/>
      <c r="F115" s="1036"/>
      <c r="G115" s="1041"/>
      <c r="H115" s="1001">
        <f t="shared" si="11"/>
        <v>0</v>
      </c>
      <c r="I115" s="1002">
        <f t="shared" si="12"/>
        <v>0</v>
      </c>
    </row>
    <row r="116" spans="1:9" ht="14.45" customHeight="1">
      <c r="A116" s="979" t="s">
        <v>1675</v>
      </c>
      <c r="B116" s="1042" t="s">
        <v>1568</v>
      </c>
      <c r="C116" s="1043"/>
      <c r="D116" s="1043"/>
      <c r="E116" s="1043"/>
      <c r="F116" s="1043"/>
      <c r="G116" s="1044"/>
      <c r="H116" s="1003">
        <f t="shared" si="11"/>
        <v>0</v>
      </c>
      <c r="I116" s="1002">
        <f t="shared" si="12"/>
        <v>0</v>
      </c>
    </row>
    <row r="117" spans="1:9" ht="14.45" customHeight="1" thickBot="1">
      <c r="A117" s="979" t="s">
        <v>1676</v>
      </c>
      <c r="B117" s="1045" t="s">
        <v>1569</v>
      </c>
      <c r="C117" s="1046"/>
      <c r="D117" s="1046"/>
      <c r="E117" s="1046"/>
      <c r="F117" s="1046"/>
      <c r="G117" s="1047"/>
      <c r="H117" s="1003">
        <f t="shared" si="11"/>
        <v>0</v>
      </c>
      <c r="I117" s="1002">
        <f t="shared" si="12"/>
        <v>0</v>
      </c>
    </row>
    <row r="118" spans="1:9" ht="14.45" customHeight="1" thickBot="1">
      <c r="B118" s="1074" t="s">
        <v>1689</v>
      </c>
      <c r="C118" s="1075"/>
      <c r="D118" s="1075"/>
      <c r="E118" s="1075"/>
      <c r="F118" s="1075"/>
      <c r="G118" s="1137"/>
      <c r="H118" s="1030">
        <f>SUM(H119:H128)</f>
        <v>0</v>
      </c>
      <c r="I118" s="1018">
        <f>H118/$I$4</f>
        <v>0</v>
      </c>
    </row>
    <row r="119" spans="1:9" ht="14.45" customHeight="1">
      <c r="A119" s="979" t="s">
        <v>1677</v>
      </c>
      <c r="B119" s="1048"/>
      <c r="C119" s="1049"/>
      <c r="D119" s="1049"/>
      <c r="E119" s="1049"/>
      <c r="F119" s="1049"/>
      <c r="G119" s="1050"/>
      <c r="H119" s="1051">
        <f t="shared" ref="H119:H128" si="13">C119*E119*G119</f>
        <v>0</v>
      </c>
      <c r="I119" s="1052">
        <f>H119/$I$4</f>
        <v>0</v>
      </c>
    </row>
    <row r="120" spans="1:9" ht="14.45" customHeight="1">
      <c r="A120" s="979" t="s">
        <v>214</v>
      </c>
      <c r="B120" s="1053"/>
      <c r="C120" s="1054"/>
      <c r="D120" s="1054"/>
      <c r="E120" s="1054"/>
      <c r="F120" s="1054"/>
      <c r="G120" s="1055"/>
      <c r="H120" s="1001">
        <f t="shared" si="13"/>
        <v>0</v>
      </c>
      <c r="I120" s="1052">
        <f t="shared" ref="I120:I128" si="14">H120/$I$4</f>
        <v>0</v>
      </c>
    </row>
    <row r="121" spans="1:9" ht="14.45" customHeight="1">
      <c r="A121" s="979" t="s">
        <v>1678</v>
      </c>
      <c r="B121" s="1053"/>
      <c r="C121" s="1054"/>
      <c r="D121" s="1054"/>
      <c r="E121" s="1054"/>
      <c r="F121" s="1054"/>
      <c r="G121" s="1055"/>
      <c r="H121" s="1001">
        <f t="shared" si="13"/>
        <v>0</v>
      </c>
      <c r="I121" s="1052">
        <f t="shared" si="14"/>
        <v>0</v>
      </c>
    </row>
    <row r="122" spans="1:9" ht="14.45" customHeight="1">
      <c r="A122" s="979" t="s">
        <v>1679</v>
      </c>
      <c r="B122" s="1053"/>
      <c r="C122" s="1054"/>
      <c r="D122" s="1054"/>
      <c r="E122" s="1054"/>
      <c r="F122" s="1054"/>
      <c r="G122" s="1055"/>
      <c r="H122" s="1001">
        <f t="shared" si="13"/>
        <v>0</v>
      </c>
      <c r="I122" s="1052">
        <f t="shared" si="14"/>
        <v>0</v>
      </c>
    </row>
    <row r="123" spans="1:9" ht="14.45" customHeight="1">
      <c r="A123" s="979" t="s">
        <v>1680</v>
      </c>
      <c r="B123" s="1056"/>
      <c r="C123" s="1057"/>
      <c r="D123" s="1057"/>
      <c r="E123" s="1057"/>
      <c r="F123" s="1057"/>
      <c r="G123" s="1058"/>
      <c r="H123" s="1003">
        <f t="shared" si="13"/>
        <v>0</v>
      </c>
      <c r="I123" s="1052">
        <f t="shared" si="14"/>
        <v>0</v>
      </c>
    </row>
    <row r="124" spans="1:9" ht="14.45" customHeight="1">
      <c r="A124" s="979" t="s">
        <v>1681</v>
      </c>
      <c r="B124" s="1056"/>
      <c r="C124" s="1057"/>
      <c r="D124" s="1057"/>
      <c r="E124" s="1057"/>
      <c r="F124" s="1057"/>
      <c r="G124" s="1058"/>
      <c r="H124" s="1003">
        <f t="shared" si="13"/>
        <v>0</v>
      </c>
      <c r="I124" s="1052">
        <f t="shared" si="14"/>
        <v>0</v>
      </c>
    </row>
    <row r="125" spans="1:9" ht="14.45" customHeight="1">
      <c r="A125" s="979" t="s">
        <v>1682</v>
      </c>
      <c r="B125" s="1056"/>
      <c r="C125" s="1057"/>
      <c r="D125" s="1057"/>
      <c r="E125" s="1057"/>
      <c r="F125" s="1057"/>
      <c r="G125" s="1058"/>
      <c r="H125" s="1003">
        <f t="shared" si="13"/>
        <v>0</v>
      </c>
      <c r="I125" s="1052">
        <f t="shared" si="14"/>
        <v>0</v>
      </c>
    </row>
    <row r="126" spans="1:9" ht="14.45" customHeight="1">
      <c r="A126" s="979" t="s">
        <v>1683</v>
      </c>
      <c r="B126" s="1056"/>
      <c r="C126" s="999"/>
      <c r="D126" s="999"/>
      <c r="E126" s="999"/>
      <c r="F126" s="999"/>
      <c r="G126" s="1000"/>
      <c r="H126" s="1003">
        <f t="shared" si="13"/>
        <v>0</v>
      </c>
      <c r="I126" s="1052">
        <f t="shared" si="14"/>
        <v>0</v>
      </c>
    </row>
    <row r="127" spans="1:9" ht="14.45" customHeight="1">
      <c r="A127" s="979" t="s">
        <v>1684</v>
      </c>
      <c r="B127" s="1056"/>
      <c r="C127" s="999"/>
      <c r="D127" s="999"/>
      <c r="E127" s="999"/>
      <c r="F127" s="999"/>
      <c r="G127" s="1000"/>
      <c r="H127" s="1003">
        <f t="shared" si="13"/>
        <v>0</v>
      </c>
      <c r="I127" s="1052">
        <f t="shared" si="14"/>
        <v>0</v>
      </c>
    </row>
    <row r="128" spans="1:9" ht="14.45" customHeight="1" thickBot="1">
      <c r="A128" s="979" t="s">
        <v>1685</v>
      </c>
      <c r="B128" s="1056"/>
      <c r="C128" s="1016"/>
      <c r="D128" s="1016"/>
      <c r="E128" s="1016"/>
      <c r="F128" s="1016"/>
      <c r="G128" s="1017"/>
      <c r="H128" s="1003">
        <f t="shared" si="13"/>
        <v>0</v>
      </c>
      <c r="I128" s="1052">
        <f t="shared" si="14"/>
        <v>0</v>
      </c>
    </row>
    <row r="129" spans="2:9" ht="14.45" customHeight="1" thickBot="1">
      <c r="B129" s="1072" t="s">
        <v>1570</v>
      </c>
      <c r="C129" s="1073"/>
      <c r="D129" s="1073"/>
      <c r="E129" s="1073"/>
      <c r="F129" s="1073"/>
      <c r="G129" s="1115"/>
      <c r="H129" s="1059">
        <f>H110+H118</f>
        <v>0</v>
      </c>
      <c r="I129" s="1060">
        <f>H129/$I$4</f>
        <v>0</v>
      </c>
    </row>
    <row r="130" spans="2:9" ht="14.45" customHeight="1" thickBot="1">
      <c r="B130" s="1061"/>
      <c r="C130" s="1062"/>
      <c r="D130" s="1062"/>
      <c r="E130" s="1062"/>
      <c r="F130" s="1062"/>
      <c r="G130" s="1062"/>
      <c r="H130" s="1063"/>
      <c r="I130" s="1064"/>
    </row>
    <row r="131" spans="2:9" ht="14.45" customHeight="1" thickBot="1">
      <c r="B131" s="1076" t="s">
        <v>1571</v>
      </c>
      <c r="C131" s="1077"/>
      <c r="D131" s="1077"/>
      <c r="E131" s="1077"/>
      <c r="F131" s="1077"/>
      <c r="G131" s="1254"/>
      <c r="H131" s="1065">
        <f>H108+H129</f>
        <v>0</v>
      </c>
      <c r="I131" s="1066">
        <f>H131/I4</f>
        <v>0</v>
      </c>
    </row>
    <row r="132" spans="2:9" ht="14.45" customHeight="1">
      <c r="B132" s="1061"/>
      <c r="C132" s="1062"/>
      <c r="D132" s="1062"/>
      <c r="E132" s="1062"/>
      <c r="F132" s="1062"/>
      <c r="G132" s="1062"/>
      <c r="H132" s="1063"/>
      <c r="I132" s="1064"/>
    </row>
  </sheetData>
  <mergeCells count="13">
    <mergeCell ref="A6:A7"/>
    <mergeCell ref="B1:I1"/>
    <mergeCell ref="B2:I2"/>
    <mergeCell ref="B4:G4"/>
    <mergeCell ref="B5:I5"/>
    <mergeCell ref="B6:B7"/>
    <mergeCell ref="C6:C7"/>
    <mergeCell ref="D6:D7"/>
    <mergeCell ref="E6:E7"/>
    <mergeCell ref="F6:F7"/>
    <mergeCell ref="G6:G7"/>
    <mergeCell ref="H6:H7"/>
    <mergeCell ref="I6:I7"/>
  </mergeCells>
  <phoneticPr fontId="126" type="noConversion"/>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B1CF6-F8E2-4A02-A834-E0C5DDF0A778}">
  <sheetPr>
    <tabColor rgb="FF7030A0"/>
  </sheetPr>
  <dimension ref="A1:C14"/>
  <sheetViews>
    <sheetView workbookViewId="0">
      <selection activeCell="C17" sqref="C17"/>
    </sheetView>
  </sheetViews>
  <sheetFormatPr baseColWidth="10" defaultRowHeight="15"/>
  <cols>
    <col min="1" max="1" width="24.7109375" customWidth="1"/>
    <col min="2" max="2" width="50.85546875" customWidth="1"/>
    <col min="3" max="3" width="27.42578125" customWidth="1"/>
  </cols>
  <sheetData>
    <row r="1" spans="1:3">
      <c r="A1" s="809" t="s">
        <v>1523</v>
      </c>
      <c r="B1" s="809" t="s">
        <v>278</v>
      </c>
      <c r="C1" s="810" t="s">
        <v>205</v>
      </c>
    </row>
    <row r="2" spans="1:3">
      <c r="A2" s="812"/>
      <c r="B2" s="812"/>
      <c r="C2" s="811"/>
    </row>
    <row r="3" spans="1:3">
      <c r="A3" s="812"/>
      <c r="B3" s="812"/>
      <c r="C3" s="811"/>
    </row>
    <row r="4" spans="1:3">
      <c r="A4" s="812"/>
      <c r="B4" s="812"/>
      <c r="C4" s="811"/>
    </row>
    <row r="5" spans="1:3">
      <c r="A5" s="812"/>
      <c r="B5" s="812"/>
      <c r="C5" s="811"/>
    </row>
    <row r="6" spans="1:3">
      <c r="A6" s="817"/>
      <c r="B6" s="817"/>
      <c r="C6" s="811"/>
    </row>
    <row r="7" spans="1:3">
      <c r="A7" s="817"/>
      <c r="B7" s="817"/>
      <c r="C7" s="811"/>
    </row>
    <row r="8" spans="1:3">
      <c r="A8" s="817"/>
      <c r="B8" s="817"/>
      <c r="C8" s="811"/>
    </row>
    <row r="9" spans="1:3">
      <c r="A9" s="817"/>
      <c r="B9" s="817"/>
      <c r="C9" s="811"/>
    </row>
    <row r="10" spans="1:3">
      <c r="A10" s="817"/>
      <c r="B10" s="817"/>
      <c r="C10" s="811"/>
    </row>
    <row r="11" spans="1:3">
      <c r="A11" s="817"/>
      <c r="B11" s="817"/>
      <c r="C11" s="811"/>
    </row>
    <row r="12" spans="1:3">
      <c r="A12" s="815"/>
      <c r="B12" s="816"/>
      <c r="C12" s="811"/>
    </row>
    <row r="13" spans="1:3">
      <c r="A13" s="813"/>
      <c r="B13" s="812"/>
      <c r="C13" s="814"/>
    </row>
    <row r="14" spans="1:3">
      <c r="A14" s="813"/>
      <c r="B14" s="812" t="s">
        <v>21</v>
      </c>
      <c r="C14" s="811">
        <f>SUM(C2:C13)</f>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019BC-82D5-40B3-A2C2-6859B7DDECF4}">
  <sheetPr>
    <tabColor rgb="FF7030A0"/>
  </sheetPr>
  <dimension ref="A1:X137"/>
  <sheetViews>
    <sheetView zoomScale="55" zoomScaleNormal="55" workbookViewId="0">
      <selection activeCell="P127" sqref="P127"/>
    </sheetView>
  </sheetViews>
  <sheetFormatPr baseColWidth="10" defaultColWidth="12" defaultRowHeight="15.75"/>
  <cols>
    <col min="1" max="1" width="12.140625" style="979" customWidth="1"/>
    <col min="2" max="2" width="45.28515625" customWidth="1"/>
    <col min="3" max="3" width="16.28515625" customWidth="1"/>
    <col min="4" max="4" width="16.85546875" customWidth="1"/>
    <col min="5" max="5" width="14.42578125" customWidth="1"/>
    <col min="6" max="10" width="15.5703125" customWidth="1"/>
    <col min="11" max="11" width="16.85546875" customWidth="1"/>
    <col min="12" max="12" width="17.28515625" customWidth="1"/>
    <col min="13" max="13" width="11.85546875" customWidth="1"/>
    <col min="24" max="24" width="26.28515625" customWidth="1"/>
  </cols>
  <sheetData>
    <row r="1" spans="1:24" ht="15">
      <c r="A1" s="1" t="s">
        <v>206</v>
      </c>
    </row>
    <row r="2" spans="1:24" s="979" customFormat="1" ht="15" customHeight="1" thickBot="1">
      <c r="A2" s="3" t="s">
        <v>1532</v>
      </c>
      <c r="B2" s="1187" t="s">
        <v>1686</v>
      </c>
      <c r="C2" s="1187"/>
      <c r="D2" s="1187"/>
      <c r="E2" s="1187"/>
    </row>
    <row r="3" spans="1:24" ht="15.75" customHeight="1" thickBot="1">
      <c r="A3" s="1186" t="s">
        <v>1573</v>
      </c>
      <c r="C3" s="1204" t="s">
        <v>1688</v>
      </c>
      <c r="D3" s="1205"/>
      <c r="E3" s="1206"/>
      <c r="F3" s="1203" t="s">
        <v>1690</v>
      </c>
      <c r="G3" s="1203"/>
      <c r="H3" s="1203"/>
      <c r="I3" s="1204" t="s">
        <v>1691</v>
      </c>
      <c r="J3" s="1205"/>
      <c r="K3" s="1206"/>
      <c r="L3" s="1203" t="s">
        <v>1692</v>
      </c>
      <c r="M3" s="1203"/>
      <c r="N3" s="1203"/>
      <c r="O3" s="1204" t="s">
        <v>1693</v>
      </c>
      <c r="P3" s="1205"/>
      <c r="Q3" s="1206"/>
      <c r="S3" s="1204" t="s">
        <v>208</v>
      </c>
      <c r="T3" s="1205"/>
      <c r="U3" s="1206"/>
      <c r="W3" s="1207" t="s">
        <v>1519</v>
      </c>
      <c r="X3" s="1208"/>
    </row>
    <row r="4" spans="1:24" ht="17.25" customHeight="1" thickBot="1">
      <c r="A4" s="1186"/>
      <c r="B4" s="1078" t="s">
        <v>1559</v>
      </c>
      <c r="C4" s="1094" t="s">
        <v>205</v>
      </c>
      <c r="D4" s="1069" t="s">
        <v>1525</v>
      </c>
      <c r="E4" s="1068" t="s">
        <v>1687</v>
      </c>
      <c r="F4" s="1083" t="s">
        <v>205</v>
      </c>
      <c r="G4" s="1069" t="s">
        <v>1525</v>
      </c>
      <c r="H4" s="1116" t="s">
        <v>1687</v>
      </c>
      <c r="I4" s="1094" t="s">
        <v>205</v>
      </c>
      <c r="J4" s="1069" t="s">
        <v>1525</v>
      </c>
      <c r="K4" s="1068" t="s">
        <v>1687</v>
      </c>
      <c r="L4" s="1083" t="s">
        <v>205</v>
      </c>
      <c r="M4" s="1069" t="s">
        <v>1525</v>
      </c>
      <c r="N4" s="1116" t="s">
        <v>1687</v>
      </c>
      <c r="O4" s="1094" t="s">
        <v>205</v>
      </c>
      <c r="P4" s="1069" t="s">
        <v>1525</v>
      </c>
      <c r="Q4" s="1068" t="s">
        <v>1687</v>
      </c>
      <c r="S4" s="1094" t="s">
        <v>205</v>
      </c>
      <c r="T4" s="1069" t="s">
        <v>209</v>
      </c>
      <c r="U4" s="1068" t="s">
        <v>210</v>
      </c>
      <c r="W4" s="921" t="s">
        <v>1520</v>
      </c>
      <c r="X4" s="922" t="s">
        <v>1521</v>
      </c>
    </row>
    <row r="5" spans="1:24" ht="16.5" customHeight="1" thickBot="1">
      <c r="A5" s="979" t="s">
        <v>211</v>
      </c>
      <c r="B5" s="1070">
        <f>'Budget general'!B8</f>
        <v>0</v>
      </c>
      <c r="C5" s="1070">
        <f>'BFU A1'!P5</f>
        <v>0</v>
      </c>
      <c r="D5" s="1071">
        <f>'BFU A1'!Q5</f>
        <v>0</v>
      </c>
      <c r="E5" s="1095">
        <f t="shared" ref="E5:E70" si="0">C5-D5</f>
        <v>0</v>
      </c>
      <c r="F5" s="1071">
        <f>'BFU A2'!P5</f>
        <v>0</v>
      </c>
      <c r="G5" s="1071">
        <f>'BFU A2'!Q5</f>
        <v>0</v>
      </c>
      <c r="H5" s="1095">
        <f t="shared" ref="H5:H68" si="1">F5-G5</f>
        <v>0</v>
      </c>
      <c r="I5" s="1071">
        <f>'BFU A3'!P5</f>
        <v>0</v>
      </c>
      <c r="J5" s="1071">
        <f>'BFU A3'!Q5</f>
        <v>0</v>
      </c>
      <c r="K5" s="1095">
        <f t="shared" ref="K5:K68" si="2">I5-J5</f>
        <v>0</v>
      </c>
      <c r="L5" s="1071">
        <f>'BFU A4'!P5</f>
        <v>0</v>
      </c>
      <c r="M5" s="1071">
        <f>'BFU A4'!Q5</f>
        <v>0</v>
      </c>
      <c r="N5" s="1095">
        <f t="shared" ref="N5:N68" si="3">L5-M5</f>
        <v>0</v>
      </c>
      <c r="O5" s="1071">
        <f>'BFU A5'!P5</f>
        <v>0</v>
      </c>
      <c r="P5" s="1071">
        <f>'BFU A5'!Q5</f>
        <v>0</v>
      </c>
      <c r="Q5" s="1095">
        <f t="shared" ref="Q5:Q68" si="4">O5-P5</f>
        <v>0</v>
      </c>
      <c r="S5" s="1070">
        <f>S6+S12+S18+S24</f>
        <v>0</v>
      </c>
      <c r="T5" s="1070">
        <f>T6+T12+T18+T24</f>
        <v>0</v>
      </c>
      <c r="U5" s="1071">
        <f>S5-T5</f>
        <v>0</v>
      </c>
      <c r="W5" s="1070"/>
      <c r="X5" s="1071">
        <f>X6+X12+X18+X24</f>
        <v>0</v>
      </c>
    </row>
    <row r="6" spans="1:24">
      <c r="A6" s="979" t="s">
        <v>1574</v>
      </c>
      <c r="B6" s="1079">
        <f>'Budget general'!B9</f>
        <v>0</v>
      </c>
      <c r="C6" s="1096">
        <f>'BFU A1'!P6</f>
        <v>0</v>
      </c>
      <c r="D6" s="994">
        <f>'BFU A1'!Q6</f>
        <v>0</v>
      </c>
      <c r="E6" s="1097">
        <f>C6-D6</f>
        <v>0</v>
      </c>
      <c r="F6" s="1096">
        <f>'BFU A2'!P6</f>
        <v>0</v>
      </c>
      <c r="G6" s="994">
        <f>'BFU A2'!Q6</f>
        <v>0</v>
      </c>
      <c r="H6" s="1097">
        <f>F6-G6</f>
        <v>0</v>
      </c>
      <c r="I6" s="1096">
        <f>'BFU A3'!P6</f>
        <v>0</v>
      </c>
      <c r="J6" s="994">
        <f>'BFU A3'!Q6</f>
        <v>0</v>
      </c>
      <c r="K6" s="1097">
        <f>I6-J6</f>
        <v>0</v>
      </c>
      <c r="L6" s="1084">
        <f>'BFU A4'!P6</f>
        <v>0</v>
      </c>
      <c r="M6" s="994">
        <f>'BFU A4'!Q6</f>
        <v>0</v>
      </c>
      <c r="N6" s="1097">
        <f>L6-M6</f>
        <v>0</v>
      </c>
      <c r="O6" s="1096">
        <f>'BFU A5'!P6</f>
        <v>0</v>
      </c>
      <c r="P6" s="994">
        <f>'BFU A5'!Q6</f>
        <v>0</v>
      </c>
      <c r="Q6" s="1097">
        <f>O6-P6</f>
        <v>0</v>
      </c>
      <c r="S6" s="1096">
        <f>C6+F6+I6+L6+O6</f>
        <v>0</v>
      </c>
      <c r="T6" s="1096">
        <f>D6+G6+J6+M6+P6</f>
        <v>0</v>
      </c>
      <c r="U6" s="1097">
        <f t="shared" ref="U6" si="5">S6-T6</f>
        <v>0</v>
      </c>
      <c r="V6" s="952"/>
      <c r="W6" s="1097"/>
      <c r="X6" s="1097">
        <f>T6-W6</f>
        <v>0</v>
      </c>
    </row>
    <row r="7" spans="1:24">
      <c r="A7" s="979" t="s">
        <v>1575</v>
      </c>
      <c r="B7" s="1080">
        <f>'Budget general'!B10</f>
        <v>0</v>
      </c>
      <c r="C7" s="1098">
        <f>'BFU A1'!P7</f>
        <v>0</v>
      </c>
      <c r="D7" s="1117">
        <f>'BFU A1'!Q7</f>
        <v>0</v>
      </c>
      <c r="E7" s="1099">
        <f t="shared" si="0"/>
        <v>0</v>
      </c>
      <c r="F7" s="1085">
        <f>'BFU A2'!P7</f>
        <v>0</v>
      </c>
      <c r="G7" s="1117">
        <f>'BFU A2'!Q7</f>
        <v>0</v>
      </c>
      <c r="H7" s="1099">
        <f t="shared" si="1"/>
        <v>0</v>
      </c>
      <c r="I7" s="1098">
        <f>'BFU A3'!P7</f>
        <v>0</v>
      </c>
      <c r="J7" s="1117">
        <f>'BFU A3'!Q7</f>
        <v>0</v>
      </c>
      <c r="K7" s="1099">
        <f t="shared" si="2"/>
        <v>0</v>
      </c>
      <c r="L7" s="1085">
        <f>'BFU A4'!P7</f>
        <v>0</v>
      </c>
      <c r="M7" s="1117">
        <f>'BFU A4'!Q7</f>
        <v>0</v>
      </c>
      <c r="N7" s="1099">
        <f t="shared" si="3"/>
        <v>0</v>
      </c>
      <c r="O7" s="1098">
        <f>'BFU A5'!P7</f>
        <v>0</v>
      </c>
      <c r="P7" s="1117">
        <f>'BFU A5'!Q7</f>
        <v>0</v>
      </c>
      <c r="Q7" s="1099">
        <f t="shared" si="4"/>
        <v>0</v>
      </c>
      <c r="S7" s="1098">
        <f t="shared" ref="S7:S29" si="6">C7+F7+I7+L7+O7</f>
        <v>0</v>
      </c>
      <c r="T7" s="1117">
        <f t="shared" ref="T7:T29" si="7">D7+G7+J7+M7+P7</f>
        <v>0</v>
      </c>
      <c r="U7" s="1099">
        <f t="shared" ref="U7:U29" si="8">S7-T7</f>
        <v>0</v>
      </c>
      <c r="V7" s="952"/>
      <c r="W7" s="1099"/>
      <c r="X7" s="1099">
        <f t="shared" ref="X7:X29" si="9">T7-W7</f>
        <v>0</v>
      </c>
    </row>
    <row r="8" spans="1:24" ht="16.5" customHeight="1">
      <c r="A8" s="979" t="s">
        <v>1576</v>
      </c>
      <c r="B8" s="1080">
        <f>'Budget general'!B11</f>
        <v>0</v>
      </c>
      <c r="C8" s="1098">
        <f>'BFU A1'!P8</f>
        <v>0</v>
      </c>
      <c r="D8" s="1117">
        <f>'BFU A1'!Q8</f>
        <v>0</v>
      </c>
      <c r="E8" s="1099">
        <f t="shared" si="0"/>
        <v>0</v>
      </c>
      <c r="F8" s="1085">
        <f>'BFU A2'!P8</f>
        <v>0</v>
      </c>
      <c r="G8" s="1117">
        <f>'BFU A2'!Q8</f>
        <v>0</v>
      </c>
      <c r="H8" s="1099">
        <f t="shared" si="1"/>
        <v>0</v>
      </c>
      <c r="I8" s="1098">
        <f>'BFU A3'!P8</f>
        <v>0</v>
      </c>
      <c r="J8" s="1117">
        <f>'BFU A3'!Q8</f>
        <v>0</v>
      </c>
      <c r="K8" s="1099">
        <f t="shared" si="2"/>
        <v>0</v>
      </c>
      <c r="L8" s="1085">
        <f>'BFU A4'!P8</f>
        <v>0</v>
      </c>
      <c r="M8" s="1117">
        <f>'BFU A4'!Q8</f>
        <v>0</v>
      </c>
      <c r="N8" s="1099">
        <f t="shared" si="3"/>
        <v>0</v>
      </c>
      <c r="O8" s="1098">
        <f>'BFU A5'!P8</f>
        <v>0</v>
      </c>
      <c r="P8" s="1117">
        <f>'BFU A5'!Q8</f>
        <v>0</v>
      </c>
      <c r="Q8" s="1099">
        <f t="shared" si="4"/>
        <v>0</v>
      </c>
      <c r="S8" s="1098">
        <f t="shared" si="6"/>
        <v>0</v>
      </c>
      <c r="T8" s="1117">
        <f t="shared" si="7"/>
        <v>0</v>
      </c>
      <c r="U8" s="1099">
        <f t="shared" si="8"/>
        <v>0</v>
      </c>
      <c r="V8" s="952"/>
      <c r="W8" s="1099"/>
      <c r="X8" s="1099">
        <f t="shared" si="9"/>
        <v>0</v>
      </c>
    </row>
    <row r="9" spans="1:24" ht="27" customHeight="1">
      <c r="A9" s="979" t="s">
        <v>1577</v>
      </c>
      <c r="B9" s="1080">
        <f>'Budget general'!B12</f>
        <v>0</v>
      </c>
      <c r="C9" s="1098">
        <f>'BFU A1'!P9</f>
        <v>0</v>
      </c>
      <c r="D9" s="1117">
        <f>'BFU A1'!Q9</f>
        <v>0</v>
      </c>
      <c r="E9" s="1099">
        <f t="shared" si="0"/>
        <v>0</v>
      </c>
      <c r="F9" s="1085">
        <f>'BFU A2'!P9</f>
        <v>0</v>
      </c>
      <c r="G9" s="1117">
        <f>'BFU A2'!Q9</f>
        <v>0</v>
      </c>
      <c r="H9" s="1099">
        <f t="shared" si="1"/>
        <v>0</v>
      </c>
      <c r="I9" s="1098">
        <f>'BFU A3'!P9</f>
        <v>0</v>
      </c>
      <c r="J9" s="1117">
        <f>'BFU A3'!Q9</f>
        <v>0</v>
      </c>
      <c r="K9" s="1099">
        <f t="shared" si="2"/>
        <v>0</v>
      </c>
      <c r="L9" s="1085">
        <f>'BFU A4'!P9</f>
        <v>0</v>
      </c>
      <c r="M9" s="1117">
        <f>'BFU A4'!Q9</f>
        <v>0</v>
      </c>
      <c r="N9" s="1099">
        <f t="shared" si="3"/>
        <v>0</v>
      </c>
      <c r="O9" s="1098">
        <f>'BFU A5'!P9</f>
        <v>0</v>
      </c>
      <c r="P9" s="1117">
        <f>'BFU A5'!Q9</f>
        <v>0</v>
      </c>
      <c r="Q9" s="1099">
        <f t="shared" si="4"/>
        <v>0</v>
      </c>
      <c r="S9" s="1098">
        <f t="shared" si="6"/>
        <v>0</v>
      </c>
      <c r="T9" s="1117">
        <f t="shared" si="7"/>
        <v>0</v>
      </c>
      <c r="U9" s="1099">
        <f t="shared" si="8"/>
        <v>0</v>
      </c>
      <c r="V9" s="952"/>
      <c r="W9" s="1099"/>
      <c r="X9" s="1099">
        <f t="shared" si="9"/>
        <v>0</v>
      </c>
    </row>
    <row r="10" spans="1:24" ht="27" customHeight="1">
      <c r="A10" s="979" t="s">
        <v>1578</v>
      </c>
      <c r="B10" s="1080">
        <f>'Budget general'!B13</f>
        <v>0</v>
      </c>
      <c r="C10" s="1098">
        <f>'BFU A1'!P10</f>
        <v>0</v>
      </c>
      <c r="D10" s="1117">
        <f>'BFU A1'!Q10</f>
        <v>0</v>
      </c>
      <c r="E10" s="1099">
        <f t="shared" si="0"/>
        <v>0</v>
      </c>
      <c r="F10" s="1085">
        <f>'BFU A2'!P10</f>
        <v>0</v>
      </c>
      <c r="G10" s="1117">
        <f>'BFU A2'!Q10</f>
        <v>0</v>
      </c>
      <c r="H10" s="1099">
        <f t="shared" si="1"/>
        <v>0</v>
      </c>
      <c r="I10" s="1098">
        <f>'BFU A3'!P10</f>
        <v>0</v>
      </c>
      <c r="J10" s="1117">
        <f>'BFU A3'!Q10</f>
        <v>0</v>
      </c>
      <c r="K10" s="1099">
        <f t="shared" si="2"/>
        <v>0</v>
      </c>
      <c r="L10" s="1085">
        <f>'BFU A4'!P10</f>
        <v>0</v>
      </c>
      <c r="M10" s="1117">
        <f>'BFU A4'!Q10</f>
        <v>0</v>
      </c>
      <c r="N10" s="1099">
        <f t="shared" si="3"/>
        <v>0</v>
      </c>
      <c r="O10" s="1098">
        <f>'BFU A5'!P10</f>
        <v>0</v>
      </c>
      <c r="P10" s="1117">
        <f>'BFU A5'!Q10</f>
        <v>0</v>
      </c>
      <c r="Q10" s="1099">
        <f t="shared" si="4"/>
        <v>0</v>
      </c>
      <c r="S10" s="1098">
        <f t="shared" si="6"/>
        <v>0</v>
      </c>
      <c r="T10" s="1117">
        <f t="shared" si="7"/>
        <v>0</v>
      </c>
      <c r="U10" s="1099">
        <f t="shared" si="8"/>
        <v>0</v>
      </c>
      <c r="V10" s="952"/>
      <c r="W10" s="1099"/>
      <c r="X10" s="1099">
        <f t="shared" si="9"/>
        <v>0</v>
      </c>
    </row>
    <row r="11" spans="1:24" ht="17.25" customHeight="1">
      <c r="A11" s="979" t="s">
        <v>1579</v>
      </c>
      <c r="B11" s="1080">
        <f>'Budget general'!B14</f>
        <v>0</v>
      </c>
      <c r="C11" s="1098">
        <f>'BFU A1'!P11</f>
        <v>0</v>
      </c>
      <c r="D11" s="1117">
        <f>'BFU A1'!Q11</f>
        <v>0</v>
      </c>
      <c r="E11" s="1099">
        <f t="shared" si="0"/>
        <v>0</v>
      </c>
      <c r="F11" s="1085">
        <f>'BFU A2'!P11</f>
        <v>0</v>
      </c>
      <c r="G11" s="1117">
        <f>'BFU A2'!Q11</f>
        <v>0</v>
      </c>
      <c r="H11" s="1099">
        <f t="shared" si="1"/>
        <v>0</v>
      </c>
      <c r="I11" s="1098">
        <f>'BFU A3'!P11</f>
        <v>0</v>
      </c>
      <c r="J11" s="1117">
        <f>'BFU A3'!Q11</f>
        <v>0</v>
      </c>
      <c r="K11" s="1099">
        <f t="shared" si="2"/>
        <v>0</v>
      </c>
      <c r="L11" s="1085">
        <f>'BFU A4'!P11</f>
        <v>0</v>
      </c>
      <c r="M11" s="1117">
        <f>'BFU A4'!Q11</f>
        <v>0</v>
      </c>
      <c r="N11" s="1099">
        <f t="shared" si="3"/>
        <v>0</v>
      </c>
      <c r="O11" s="1098">
        <f>'BFU A5'!P11</f>
        <v>0</v>
      </c>
      <c r="P11" s="1117">
        <f>'BFU A5'!Q11</f>
        <v>0</v>
      </c>
      <c r="Q11" s="1099">
        <f t="shared" si="4"/>
        <v>0</v>
      </c>
      <c r="S11" s="1098">
        <f t="shared" si="6"/>
        <v>0</v>
      </c>
      <c r="T11" s="1117">
        <f t="shared" si="7"/>
        <v>0</v>
      </c>
      <c r="U11" s="1099">
        <f t="shared" si="8"/>
        <v>0</v>
      </c>
      <c r="V11" s="952"/>
      <c r="W11" s="1099"/>
      <c r="X11" s="1099">
        <f t="shared" si="9"/>
        <v>0</v>
      </c>
    </row>
    <row r="12" spans="1:24">
      <c r="A12" s="979" t="s">
        <v>1585</v>
      </c>
      <c r="B12" s="1081">
        <f>'Budget general'!B15</f>
        <v>0</v>
      </c>
      <c r="C12" s="1100">
        <f>'BFU A1'!P12</f>
        <v>0</v>
      </c>
      <c r="D12" s="1005">
        <f>'BFU A1'!Q12</f>
        <v>0</v>
      </c>
      <c r="E12" s="1101">
        <f t="shared" si="0"/>
        <v>0</v>
      </c>
      <c r="F12" s="1086">
        <f>'BFU A2'!P12</f>
        <v>0</v>
      </c>
      <c r="G12" s="1005">
        <f>'BFU A2'!Q12</f>
        <v>0</v>
      </c>
      <c r="H12" s="1101">
        <f t="shared" si="1"/>
        <v>0</v>
      </c>
      <c r="I12" s="1100">
        <f>'BFU A3'!P12</f>
        <v>0</v>
      </c>
      <c r="J12" s="1005">
        <f>'BFU A3'!Q12</f>
        <v>0</v>
      </c>
      <c r="K12" s="1101">
        <f t="shared" si="2"/>
        <v>0</v>
      </c>
      <c r="L12" s="1086">
        <f>'BFU A4'!P12</f>
        <v>0</v>
      </c>
      <c r="M12" s="1005">
        <f>'BFU A4'!Q12</f>
        <v>0</v>
      </c>
      <c r="N12" s="1101">
        <f t="shared" si="3"/>
        <v>0</v>
      </c>
      <c r="O12" s="1100">
        <f>'BFU A5'!P12</f>
        <v>0</v>
      </c>
      <c r="P12" s="1005">
        <f>'BFU A5'!Q12</f>
        <v>0</v>
      </c>
      <c r="Q12" s="1101">
        <f t="shared" si="4"/>
        <v>0</v>
      </c>
      <c r="S12" s="1100">
        <f t="shared" si="6"/>
        <v>0</v>
      </c>
      <c r="T12" s="1005">
        <f t="shared" si="7"/>
        <v>0</v>
      </c>
      <c r="U12" s="1101">
        <f t="shared" si="8"/>
        <v>0</v>
      </c>
      <c r="V12" s="952"/>
      <c r="W12" s="1101"/>
      <c r="X12" s="1101">
        <f t="shared" si="9"/>
        <v>0</v>
      </c>
    </row>
    <row r="13" spans="1:24">
      <c r="A13" s="979" t="s">
        <v>1580</v>
      </c>
      <c r="B13" s="1080">
        <f>'Budget general'!B16</f>
        <v>0</v>
      </c>
      <c r="C13" s="1098">
        <f>'BFU A1'!P13</f>
        <v>0</v>
      </c>
      <c r="D13" s="1117">
        <f>'BFU A1'!Q13</f>
        <v>0</v>
      </c>
      <c r="E13" s="1099">
        <f t="shared" si="0"/>
        <v>0</v>
      </c>
      <c r="F13" s="1085">
        <f>'BFU A2'!P13</f>
        <v>0</v>
      </c>
      <c r="G13" s="1117">
        <f>'BFU A2'!Q13</f>
        <v>0</v>
      </c>
      <c r="H13" s="1099">
        <f t="shared" si="1"/>
        <v>0</v>
      </c>
      <c r="I13" s="1098">
        <f>'BFU A3'!P13</f>
        <v>0</v>
      </c>
      <c r="J13" s="1117">
        <f>'BFU A3'!Q13</f>
        <v>0</v>
      </c>
      <c r="K13" s="1099">
        <f t="shared" si="2"/>
        <v>0</v>
      </c>
      <c r="L13" s="1085">
        <f>'BFU A4'!P13</f>
        <v>0</v>
      </c>
      <c r="M13" s="1117">
        <f>'BFU A4'!Q13</f>
        <v>0</v>
      </c>
      <c r="N13" s="1099">
        <f t="shared" si="3"/>
        <v>0</v>
      </c>
      <c r="O13" s="1098">
        <f>'BFU A5'!P13</f>
        <v>0</v>
      </c>
      <c r="P13" s="1117">
        <f>'BFU A5'!Q13</f>
        <v>0</v>
      </c>
      <c r="Q13" s="1099">
        <f t="shared" si="4"/>
        <v>0</v>
      </c>
      <c r="S13" s="1098">
        <f t="shared" si="6"/>
        <v>0</v>
      </c>
      <c r="T13" s="1117">
        <f t="shared" si="7"/>
        <v>0</v>
      </c>
      <c r="U13" s="1099">
        <f t="shared" si="8"/>
        <v>0</v>
      </c>
      <c r="V13" s="952"/>
      <c r="W13" s="1099"/>
      <c r="X13" s="1099">
        <f t="shared" si="9"/>
        <v>0</v>
      </c>
    </row>
    <row r="14" spans="1:24">
      <c r="A14" s="979" t="s">
        <v>1581</v>
      </c>
      <c r="B14" s="1080">
        <f>'Budget general'!B17</f>
        <v>0</v>
      </c>
      <c r="C14" s="1098">
        <f>'BFU A1'!P14</f>
        <v>0</v>
      </c>
      <c r="D14" s="1117">
        <f>'BFU A1'!Q14</f>
        <v>0</v>
      </c>
      <c r="E14" s="1099">
        <f t="shared" si="0"/>
        <v>0</v>
      </c>
      <c r="F14" s="1085">
        <f>'BFU A2'!P14</f>
        <v>0</v>
      </c>
      <c r="G14" s="1117">
        <f>'BFU A2'!Q14</f>
        <v>0</v>
      </c>
      <c r="H14" s="1099">
        <f t="shared" si="1"/>
        <v>0</v>
      </c>
      <c r="I14" s="1098">
        <f>'BFU A3'!P14</f>
        <v>0</v>
      </c>
      <c r="J14" s="1117">
        <f>'BFU A3'!Q14</f>
        <v>0</v>
      </c>
      <c r="K14" s="1099">
        <f t="shared" si="2"/>
        <v>0</v>
      </c>
      <c r="L14" s="1085">
        <f>'BFU A4'!P14</f>
        <v>0</v>
      </c>
      <c r="M14" s="1117">
        <f>'BFU A4'!Q14</f>
        <v>0</v>
      </c>
      <c r="N14" s="1099">
        <f t="shared" si="3"/>
        <v>0</v>
      </c>
      <c r="O14" s="1098">
        <f>'BFU A5'!P14</f>
        <v>0</v>
      </c>
      <c r="P14" s="1117">
        <f>'BFU A5'!Q14</f>
        <v>0</v>
      </c>
      <c r="Q14" s="1099">
        <f t="shared" si="4"/>
        <v>0</v>
      </c>
      <c r="S14" s="1098">
        <f t="shared" si="6"/>
        <v>0</v>
      </c>
      <c r="T14" s="1117">
        <f t="shared" si="7"/>
        <v>0</v>
      </c>
      <c r="U14" s="1099">
        <f t="shared" si="8"/>
        <v>0</v>
      </c>
      <c r="W14" s="1099"/>
      <c r="X14" s="1099">
        <f t="shared" si="9"/>
        <v>0</v>
      </c>
    </row>
    <row r="15" spans="1:24">
      <c r="A15" s="979" t="s">
        <v>1582</v>
      </c>
      <c r="B15" s="1080">
        <f>'Budget general'!B18</f>
        <v>0</v>
      </c>
      <c r="C15" s="1098">
        <f>'BFU A1'!P15</f>
        <v>0</v>
      </c>
      <c r="D15" s="1117">
        <f>'BFU A1'!Q15</f>
        <v>0</v>
      </c>
      <c r="E15" s="1099">
        <f t="shared" si="0"/>
        <v>0</v>
      </c>
      <c r="F15" s="1085">
        <f>'BFU A2'!P15</f>
        <v>0</v>
      </c>
      <c r="G15" s="1117">
        <f>'BFU A2'!Q15</f>
        <v>0</v>
      </c>
      <c r="H15" s="1099">
        <f t="shared" si="1"/>
        <v>0</v>
      </c>
      <c r="I15" s="1098">
        <f>'BFU A3'!P15</f>
        <v>0</v>
      </c>
      <c r="J15" s="1117">
        <f>'BFU A3'!Q15</f>
        <v>0</v>
      </c>
      <c r="K15" s="1099">
        <f t="shared" si="2"/>
        <v>0</v>
      </c>
      <c r="L15" s="1085">
        <f>'BFU A4'!P15</f>
        <v>0</v>
      </c>
      <c r="M15" s="1117">
        <f>'BFU A4'!Q15</f>
        <v>0</v>
      </c>
      <c r="N15" s="1099">
        <f t="shared" si="3"/>
        <v>0</v>
      </c>
      <c r="O15" s="1098">
        <f>'BFU A5'!P15</f>
        <v>0</v>
      </c>
      <c r="P15" s="1117">
        <f>'BFU A5'!Q15</f>
        <v>0</v>
      </c>
      <c r="Q15" s="1099">
        <f t="shared" si="4"/>
        <v>0</v>
      </c>
      <c r="S15" s="1098">
        <f t="shared" si="6"/>
        <v>0</v>
      </c>
      <c r="T15" s="1117">
        <f t="shared" si="7"/>
        <v>0</v>
      </c>
      <c r="U15" s="1099">
        <f t="shared" si="8"/>
        <v>0</v>
      </c>
      <c r="W15" s="1099"/>
      <c r="X15" s="1099">
        <f t="shared" si="9"/>
        <v>0</v>
      </c>
    </row>
    <row r="16" spans="1:24">
      <c r="A16" s="979" t="s">
        <v>1583</v>
      </c>
      <c r="B16" s="1080">
        <f>'Budget general'!B19</f>
        <v>0</v>
      </c>
      <c r="C16" s="1098">
        <f>'BFU A1'!P16</f>
        <v>0</v>
      </c>
      <c r="D16" s="1117">
        <f>'BFU A1'!Q16</f>
        <v>0</v>
      </c>
      <c r="E16" s="1099">
        <f t="shared" si="0"/>
        <v>0</v>
      </c>
      <c r="F16" s="1085">
        <f>'BFU A2'!P16</f>
        <v>0</v>
      </c>
      <c r="G16" s="1117">
        <f>'BFU A2'!Q16</f>
        <v>0</v>
      </c>
      <c r="H16" s="1099">
        <f t="shared" si="1"/>
        <v>0</v>
      </c>
      <c r="I16" s="1098">
        <f>'BFU A3'!P16</f>
        <v>0</v>
      </c>
      <c r="J16" s="1117">
        <f>'BFU A3'!Q16</f>
        <v>0</v>
      </c>
      <c r="K16" s="1099">
        <f t="shared" si="2"/>
        <v>0</v>
      </c>
      <c r="L16" s="1085">
        <f>'BFU A4'!P16</f>
        <v>0</v>
      </c>
      <c r="M16" s="1117">
        <f>'BFU A4'!Q16</f>
        <v>0</v>
      </c>
      <c r="N16" s="1099">
        <f t="shared" si="3"/>
        <v>0</v>
      </c>
      <c r="O16" s="1098">
        <f>'BFU A5'!P16</f>
        <v>0</v>
      </c>
      <c r="P16" s="1117">
        <f>'BFU A5'!Q16</f>
        <v>0</v>
      </c>
      <c r="Q16" s="1099">
        <f t="shared" si="4"/>
        <v>0</v>
      </c>
      <c r="S16" s="1098">
        <f t="shared" si="6"/>
        <v>0</v>
      </c>
      <c r="T16" s="1117">
        <f t="shared" si="7"/>
        <v>0</v>
      </c>
      <c r="U16" s="1099">
        <f t="shared" si="8"/>
        <v>0</v>
      </c>
      <c r="W16" s="1099"/>
      <c r="X16" s="1099">
        <f t="shared" si="9"/>
        <v>0</v>
      </c>
    </row>
    <row r="17" spans="1:24">
      <c r="A17" s="979" t="s">
        <v>1584</v>
      </c>
      <c r="B17" s="1080">
        <f>'Budget general'!B20</f>
        <v>0</v>
      </c>
      <c r="C17" s="1098">
        <f>'BFU A1'!P17</f>
        <v>0</v>
      </c>
      <c r="D17" s="1117">
        <f>'BFU A1'!Q17</f>
        <v>0</v>
      </c>
      <c r="E17" s="1099">
        <f t="shared" si="0"/>
        <v>0</v>
      </c>
      <c r="F17" s="1085">
        <f>'BFU A2'!P17</f>
        <v>0</v>
      </c>
      <c r="G17" s="1117">
        <f>'BFU A2'!Q17</f>
        <v>0</v>
      </c>
      <c r="H17" s="1099">
        <f t="shared" si="1"/>
        <v>0</v>
      </c>
      <c r="I17" s="1098">
        <f>'BFU A3'!P17</f>
        <v>0</v>
      </c>
      <c r="J17" s="1117">
        <f>'BFU A3'!Q17</f>
        <v>0</v>
      </c>
      <c r="K17" s="1099">
        <f t="shared" si="2"/>
        <v>0</v>
      </c>
      <c r="L17" s="1085">
        <f>'BFU A4'!P17</f>
        <v>0</v>
      </c>
      <c r="M17" s="1117">
        <f>'BFU A4'!Q17</f>
        <v>0</v>
      </c>
      <c r="N17" s="1099">
        <f t="shared" si="3"/>
        <v>0</v>
      </c>
      <c r="O17" s="1098">
        <f>'BFU A5'!P17</f>
        <v>0</v>
      </c>
      <c r="P17" s="1117">
        <f>'BFU A5'!Q17</f>
        <v>0</v>
      </c>
      <c r="Q17" s="1099">
        <f t="shared" si="4"/>
        <v>0</v>
      </c>
      <c r="S17" s="1098">
        <f t="shared" si="6"/>
        <v>0</v>
      </c>
      <c r="T17" s="1117">
        <f t="shared" si="7"/>
        <v>0</v>
      </c>
      <c r="U17" s="1099">
        <f t="shared" si="8"/>
        <v>0</v>
      </c>
      <c r="W17" s="1099"/>
      <c r="X17" s="1099">
        <f t="shared" si="9"/>
        <v>0</v>
      </c>
    </row>
    <row r="18" spans="1:24">
      <c r="A18" s="979" t="s">
        <v>1586</v>
      </c>
      <c r="B18" s="1081">
        <f>'Budget general'!B21</f>
        <v>0</v>
      </c>
      <c r="C18" s="1102">
        <f>'BFU A1'!P18</f>
        <v>0</v>
      </c>
      <c r="D18" s="1009">
        <f>'BFU A1'!Q18</f>
        <v>0</v>
      </c>
      <c r="E18" s="1103">
        <f t="shared" si="0"/>
        <v>0</v>
      </c>
      <c r="F18" s="1087">
        <f>'BFU A2'!P18</f>
        <v>0</v>
      </c>
      <c r="G18" s="1009">
        <f>'BFU A2'!Q18</f>
        <v>0</v>
      </c>
      <c r="H18" s="1103">
        <f t="shared" si="1"/>
        <v>0</v>
      </c>
      <c r="I18" s="1102">
        <f>'BFU A3'!P18</f>
        <v>0</v>
      </c>
      <c r="J18" s="1009">
        <f>'BFU A3'!Q18</f>
        <v>0</v>
      </c>
      <c r="K18" s="1103">
        <f t="shared" si="2"/>
        <v>0</v>
      </c>
      <c r="L18" s="1087">
        <f>'BFU A4'!P18</f>
        <v>0</v>
      </c>
      <c r="M18" s="1009">
        <f>'BFU A4'!Q18</f>
        <v>0</v>
      </c>
      <c r="N18" s="1103">
        <f t="shared" si="3"/>
        <v>0</v>
      </c>
      <c r="O18" s="1102">
        <f>'BFU A5'!P18</f>
        <v>0</v>
      </c>
      <c r="P18" s="1009">
        <f>'BFU A5'!Q18</f>
        <v>0</v>
      </c>
      <c r="Q18" s="1103">
        <f t="shared" si="4"/>
        <v>0</v>
      </c>
      <c r="S18" s="1102">
        <f t="shared" si="6"/>
        <v>0</v>
      </c>
      <c r="T18" s="1009">
        <f t="shared" si="7"/>
        <v>0</v>
      </c>
      <c r="U18" s="1103">
        <f t="shared" si="8"/>
        <v>0</v>
      </c>
      <c r="W18" s="1103"/>
      <c r="X18" s="1103">
        <f t="shared" si="9"/>
        <v>0</v>
      </c>
    </row>
    <row r="19" spans="1:24">
      <c r="A19" s="979" t="s">
        <v>1587</v>
      </c>
      <c r="B19" s="1080">
        <f>'Budget general'!B22</f>
        <v>0</v>
      </c>
      <c r="C19" s="1104">
        <f>'BFU A1'!P19</f>
        <v>0</v>
      </c>
      <c r="D19" s="1118">
        <f>'BFU A1'!Q19</f>
        <v>0</v>
      </c>
      <c r="E19" s="1105">
        <f t="shared" si="0"/>
        <v>0</v>
      </c>
      <c r="F19" s="1088">
        <f>'BFU A2'!P19</f>
        <v>0</v>
      </c>
      <c r="G19" s="1117">
        <f>'BFU A2'!Q19</f>
        <v>0</v>
      </c>
      <c r="H19" s="1105">
        <f t="shared" si="1"/>
        <v>0</v>
      </c>
      <c r="I19" s="1104">
        <f>'BFU A3'!P19</f>
        <v>0</v>
      </c>
      <c r="J19" s="1117">
        <f>'BFU A3'!Q19</f>
        <v>0</v>
      </c>
      <c r="K19" s="1105">
        <f t="shared" si="2"/>
        <v>0</v>
      </c>
      <c r="L19" s="1088">
        <f>'BFU A4'!P19</f>
        <v>0</v>
      </c>
      <c r="M19" s="1117">
        <f>'BFU A4'!Q19</f>
        <v>0</v>
      </c>
      <c r="N19" s="1105">
        <f t="shared" si="3"/>
        <v>0</v>
      </c>
      <c r="O19" s="1104">
        <f>'BFU A5'!P19</f>
        <v>0</v>
      </c>
      <c r="P19" s="1117">
        <f>'BFU A5'!Q19</f>
        <v>0</v>
      </c>
      <c r="Q19" s="1105">
        <f t="shared" si="4"/>
        <v>0</v>
      </c>
      <c r="S19" s="1104">
        <f t="shared" si="6"/>
        <v>0</v>
      </c>
      <c r="T19" s="1117">
        <f t="shared" si="7"/>
        <v>0</v>
      </c>
      <c r="U19" s="1105">
        <f t="shared" si="8"/>
        <v>0</v>
      </c>
      <c r="W19" s="1105"/>
      <c r="X19" s="1105">
        <f t="shared" si="9"/>
        <v>0</v>
      </c>
    </row>
    <row r="20" spans="1:24">
      <c r="A20" s="979" t="s">
        <v>1588</v>
      </c>
      <c r="B20" s="1080">
        <f>'Budget general'!B23</f>
        <v>0</v>
      </c>
      <c r="C20" s="1104">
        <f>'BFU A1'!P20</f>
        <v>0</v>
      </c>
      <c r="D20" s="1118">
        <f>'BFU A1'!Q20</f>
        <v>0</v>
      </c>
      <c r="E20" s="1105">
        <f t="shared" si="0"/>
        <v>0</v>
      </c>
      <c r="F20" s="1088">
        <f>'BFU A2'!P20</f>
        <v>0</v>
      </c>
      <c r="G20" s="1117">
        <f>'BFU A2'!Q20</f>
        <v>0</v>
      </c>
      <c r="H20" s="1105">
        <f t="shared" si="1"/>
        <v>0</v>
      </c>
      <c r="I20" s="1104">
        <f>'BFU A3'!P20</f>
        <v>0</v>
      </c>
      <c r="J20" s="1117">
        <f>'BFU A3'!Q20</f>
        <v>0</v>
      </c>
      <c r="K20" s="1105">
        <f t="shared" si="2"/>
        <v>0</v>
      </c>
      <c r="L20" s="1088">
        <f>'BFU A4'!P20</f>
        <v>0</v>
      </c>
      <c r="M20" s="1117">
        <f>'BFU A4'!Q20</f>
        <v>0</v>
      </c>
      <c r="N20" s="1105">
        <f t="shared" si="3"/>
        <v>0</v>
      </c>
      <c r="O20" s="1104">
        <f>'BFU A5'!P20</f>
        <v>0</v>
      </c>
      <c r="P20" s="1117">
        <f>'BFU A5'!Q20</f>
        <v>0</v>
      </c>
      <c r="Q20" s="1105">
        <f t="shared" si="4"/>
        <v>0</v>
      </c>
      <c r="S20" s="1104">
        <f t="shared" si="6"/>
        <v>0</v>
      </c>
      <c r="T20" s="1117">
        <f t="shared" si="7"/>
        <v>0</v>
      </c>
      <c r="U20" s="1105">
        <f t="shared" si="8"/>
        <v>0</v>
      </c>
      <c r="W20" s="1105"/>
      <c r="X20" s="1105">
        <f t="shared" si="9"/>
        <v>0</v>
      </c>
    </row>
    <row r="21" spans="1:24">
      <c r="A21" s="979" t="s">
        <v>1589</v>
      </c>
      <c r="B21" s="1080">
        <f>'Budget general'!B24</f>
        <v>0</v>
      </c>
      <c r="C21" s="1098">
        <f>'BFU A1'!P21</f>
        <v>0</v>
      </c>
      <c r="D21" s="1117">
        <f>'BFU A1'!Q21</f>
        <v>0</v>
      </c>
      <c r="E21" s="1099">
        <f t="shared" si="0"/>
        <v>0</v>
      </c>
      <c r="F21" s="1085">
        <f>'BFU A2'!P21</f>
        <v>0</v>
      </c>
      <c r="G21" s="1117">
        <f>'BFU A2'!Q21</f>
        <v>0</v>
      </c>
      <c r="H21" s="1099">
        <f t="shared" si="1"/>
        <v>0</v>
      </c>
      <c r="I21" s="1098">
        <f>'BFU A3'!P21</f>
        <v>0</v>
      </c>
      <c r="J21" s="1117">
        <f>'BFU A3'!Q21</f>
        <v>0</v>
      </c>
      <c r="K21" s="1099">
        <f t="shared" si="2"/>
        <v>0</v>
      </c>
      <c r="L21" s="1085">
        <f>'BFU A4'!P21</f>
        <v>0</v>
      </c>
      <c r="M21" s="1117">
        <f>'BFU A4'!Q21</f>
        <v>0</v>
      </c>
      <c r="N21" s="1099">
        <f t="shared" si="3"/>
        <v>0</v>
      </c>
      <c r="O21" s="1098">
        <f>'BFU A5'!P21</f>
        <v>0</v>
      </c>
      <c r="P21" s="1117">
        <f>'BFU A5'!Q21</f>
        <v>0</v>
      </c>
      <c r="Q21" s="1099">
        <f t="shared" si="4"/>
        <v>0</v>
      </c>
      <c r="S21" s="1098">
        <f t="shared" si="6"/>
        <v>0</v>
      </c>
      <c r="T21" s="1117">
        <f t="shared" si="7"/>
        <v>0</v>
      </c>
      <c r="U21" s="1099">
        <f t="shared" si="8"/>
        <v>0</v>
      </c>
      <c r="W21" s="1099"/>
      <c r="X21" s="1099">
        <f t="shared" si="9"/>
        <v>0</v>
      </c>
    </row>
    <row r="22" spans="1:24">
      <c r="A22" s="979" t="s">
        <v>1590</v>
      </c>
      <c r="B22" s="1080">
        <f>'Budget general'!B25</f>
        <v>0</v>
      </c>
      <c r="C22" s="1098">
        <f>'BFU A1'!P22</f>
        <v>0</v>
      </c>
      <c r="D22" s="1117">
        <f>'BFU A1'!Q22</f>
        <v>0</v>
      </c>
      <c r="E22" s="1099">
        <f t="shared" si="0"/>
        <v>0</v>
      </c>
      <c r="F22" s="1085">
        <f>'BFU A2'!P22</f>
        <v>0</v>
      </c>
      <c r="G22" s="1117">
        <f>'BFU A2'!Q22</f>
        <v>0</v>
      </c>
      <c r="H22" s="1099">
        <f t="shared" si="1"/>
        <v>0</v>
      </c>
      <c r="I22" s="1098">
        <f>'BFU A3'!P22</f>
        <v>0</v>
      </c>
      <c r="J22" s="1117">
        <f>'BFU A3'!Q22</f>
        <v>0</v>
      </c>
      <c r="K22" s="1099">
        <f t="shared" si="2"/>
        <v>0</v>
      </c>
      <c r="L22" s="1085">
        <f>'BFU A4'!P22</f>
        <v>0</v>
      </c>
      <c r="M22" s="1117">
        <f>'BFU A4'!Q22</f>
        <v>0</v>
      </c>
      <c r="N22" s="1099">
        <f t="shared" si="3"/>
        <v>0</v>
      </c>
      <c r="O22" s="1098">
        <f>'BFU A5'!P22</f>
        <v>0</v>
      </c>
      <c r="P22" s="1117">
        <f>'BFU A5'!Q22</f>
        <v>0</v>
      </c>
      <c r="Q22" s="1099">
        <f t="shared" si="4"/>
        <v>0</v>
      </c>
      <c r="S22" s="1098">
        <f t="shared" si="6"/>
        <v>0</v>
      </c>
      <c r="T22" s="1117">
        <f t="shared" si="7"/>
        <v>0</v>
      </c>
      <c r="U22" s="1099">
        <f t="shared" si="8"/>
        <v>0</v>
      </c>
      <c r="W22" s="1099"/>
      <c r="X22" s="1099">
        <f t="shared" si="9"/>
        <v>0</v>
      </c>
    </row>
    <row r="23" spans="1:24">
      <c r="A23" s="979" t="s">
        <v>1591</v>
      </c>
      <c r="B23" s="1080">
        <f>'Budget general'!B26</f>
        <v>0</v>
      </c>
      <c r="C23" s="1098">
        <f>'BFU A1'!P23</f>
        <v>0</v>
      </c>
      <c r="D23" s="1117">
        <f>'BFU A1'!Q23</f>
        <v>0</v>
      </c>
      <c r="E23" s="1099">
        <f t="shared" si="0"/>
        <v>0</v>
      </c>
      <c r="F23" s="1085">
        <f>'BFU A2'!P23</f>
        <v>0</v>
      </c>
      <c r="G23" s="1117">
        <f>'BFU A2'!Q23</f>
        <v>0</v>
      </c>
      <c r="H23" s="1099">
        <f t="shared" si="1"/>
        <v>0</v>
      </c>
      <c r="I23" s="1098">
        <f>'BFU A3'!P23</f>
        <v>0</v>
      </c>
      <c r="J23" s="1117">
        <f>'BFU A3'!Q23</f>
        <v>0</v>
      </c>
      <c r="K23" s="1099">
        <f t="shared" si="2"/>
        <v>0</v>
      </c>
      <c r="L23" s="1085">
        <f>'BFU A4'!P23</f>
        <v>0</v>
      </c>
      <c r="M23" s="1117">
        <f>'BFU A4'!Q23</f>
        <v>0</v>
      </c>
      <c r="N23" s="1099">
        <f t="shared" si="3"/>
        <v>0</v>
      </c>
      <c r="O23" s="1098">
        <f>'BFU A5'!P23</f>
        <v>0</v>
      </c>
      <c r="P23" s="1117">
        <f>'BFU A5'!Q23</f>
        <v>0</v>
      </c>
      <c r="Q23" s="1099">
        <f t="shared" si="4"/>
        <v>0</v>
      </c>
      <c r="S23" s="1098">
        <f t="shared" si="6"/>
        <v>0</v>
      </c>
      <c r="T23" s="1117">
        <f t="shared" si="7"/>
        <v>0</v>
      </c>
      <c r="U23" s="1099">
        <f t="shared" si="8"/>
        <v>0</v>
      </c>
      <c r="W23" s="1099"/>
      <c r="X23" s="1099">
        <f t="shared" si="9"/>
        <v>0</v>
      </c>
    </row>
    <row r="24" spans="1:24">
      <c r="A24" s="979" t="s">
        <v>1592</v>
      </c>
      <c r="B24" s="1081">
        <f>'Budget general'!B27</f>
        <v>0</v>
      </c>
      <c r="C24" s="1102">
        <f>'BFU A1'!P24</f>
        <v>0</v>
      </c>
      <c r="D24" s="1009">
        <f>'BFU A1'!Q24</f>
        <v>0</v>
      </c>
      <c r="E24" s="1103">
        <f t="shared" si="0"/>
        <v>0</v>
      </c>
      <c r="F24" s="1087">
        <f>'BFU A2'!P24</f>
        <v>0</v>
      </c>
      <c r="G24" s="1009">
        <f>'BFU A2'!Q24</f>
        <v>0</v>
      </c>
      <c r="H24" s="1103">
        <f t="shared" si="1"/>
        <v>0</v>
      </c>
      <c r="I24" s="1102">
        <f>'BFU A3'!P24</f>
        <v>0</v>
      </c>
      <c r="J24" s="1009">
        <f>'BFU A3'!Q24</f>
        <v>0</v>
      </c>
      <c r="K24" s="1103">
        <f t="shared" si="2"/>
        <v>0</v>
      </c>
      <c r="L24" s="1087">
        <f>'BFU A4'!P24</f>
        <v>0</v>
      </c>
      <c r="M24" s="1009">
        <f>'BFU A4'!Q24</f>
        <v>0</v>
      </c>
      <c r="N24" s="1103">
        <f t="shared" si="3"/>
        <v>0</v>
      </c>
      <c r="O24" s="1102">
        <f>'BFU A5'!P24</f>
        <v>0</v>
      </c>
      <c r="P24" s="1009">
        <f>'BFU A5'!Q24</f>
        <v>0</v>
      </c>
      <c r="Q24" s="1103">
        <f t="shared" si="4"/>
        <v>0</v>
      </c>
      <c r="S24" s="1102">
        <f t="shared" si="6"/>
        <v>0</v>
      </c>
      <c r="T24" s="1009">
        <f t="shared" si="7"/>
        <v>0</v>
      </c>
      <c r="U24" s="1103">
        <f t="shared" si="8"/>
        <v>0</v>
      </c>
      <c r="W24" s="1103"/>
      <c r="X24" s="1103">
        <f t="shared" si="9"/>
        <v>0</v>
      </c>
    </row>
    <row r="25" spans="1:24">
      <c r="A25" s="979" t="s">
        <v>1593</v>
      </c>
      <c r="B25" s="1080">
        <f>'Budget general'!B28</f>
        <v>0</v>
      </c>
      <c r="C25" s="1104">
        <f>'BFU A1'!P25</f>
        <v>0</v>
      </c>
      <c r="D25" s="1118">
        <f>'BFU A1'!Q25</f>
        <v>0</v>
      </c>
      <c r="E25" s="1105">
        <f t="shared" si="0"/>
        <v>0</v>
      </c>
      <c r="F25" s="1088">
        <f>'BFU A2'!P25</f>
        <v>0</v>
      </c>
      <c r="G25" s="1117">
        <f>'BFU A2'!Q25</f>
        <v>0</v>
      </c>
      <c r="H25" s="1105">
        <f t="shared" si="1"/>
        <v>0</v>
      </c>
      <c r="I25" s="1104">
        <f>'BFU A3'!P25</f>
        <v>0</v>
      </c>
      <c r="J25" s="1117">
        <f>'BFU A3'!Q25</f>
        <v>0</v>
      </c>
      <c r="K25" s="1105">
        <f t="shared" si="2"/>
        <v>0</v>
      </c>
      <c r="L25" s="1088">
        <f>'BFU A4'!P25</f>
        <v>0</v>
      </c>
      <c r="M25" s="1117">
        <f>'BFU A4'!Q25</f>
        <v>0</v>
      </c>
      <c r="N25" s="1105">
        <f t="shared" si="3"/>
        <v>0</v>
      </c>
      <c r="O25" s="1104">
        <f>'BFU A5'!P25</f>
        <v>0</v>
      </c>
      <c r="P25" s="1117">
        <f>'BFU A5'!Q25</f>
        <v>0</v>
      </c>
      <c r="Q25" s="1105">
        <f t="shared" si="4"/>
        <v>0</v>
      </c>
      <c r="S25" s="1104">
        <f t="shared" si="6"/>
        <v>0</v>
      </c>
      <c r="T25" s="1117">
        <f t="shared" si="7"/>
        <v>0</v>
      </c>
      <c r="U25" s="1105">
        <f t="shared" si="8"/>
        <v>0</v>
      </c>
      <c r="W25" s="1105"/>
      <c r="X25" s="1105">
        <f t="shared" si="9"/>
        <v>0</v>
      </c>
    </row>
    <row r="26" spans="1:24">
      <c r="A26" s="979" t="s">
        <v>1594</v>
      </c>
      <c r="B26" s="1082">
        <f>'Budget general'!B29</f>
        <v>0</v>
      </c>
      <c r="C26" s="1106">
        <f>'BFU A1'!P26</f>
        <v>0</v>
      </c>
      <c r="D26" s="1119">
        <f>'BFU A1'!Q26</f>
        <v>0</v>
      </c>
      <c r="E26" s="1107">
        <f t="shared" si="0"/>
        <v>0</v>
      </c>
      <c r="F26" s="1089">
        <f>'BFU A2'!P26</f>
        <v>0</v>
      </c>
      <c r="G26" s="1117">
        <f>'BFU A2'!Q26</f>
        <v>0</v>
      </c>
      <c r="H26" s="1107">
        <f t="shared" si="1"/>
        <v>0</v>
      </c>
      <c r="I26" s="1106">
        <f>'BFU A3'!P26</f>
        <v>0</v>
      </c>
      <c r="J26" s="1117">
        <f>'BFU A3'!Q26</f>
        <v>0</v>
      </c>
      <c r="K26" s="1107">
        <f t="shared" si="2"/>
        <v>0</v>
      </c>
      <c r="L26" s="1089">
        <f>'BFU A4'!P26</f>
        <v>0</v>
      </c>
      <c r="M26" s="1117">
        <f>'BFU A4'!Q26</f>
        <v>0</v>
      </c>
      <c r="N26" s="1107">
        <f t="shared" si="3"/>
        <v>0</v>
      </c>
      <c r="O26" s="1106">
        <f>'BFU A5'!P26</f>
        <v>0</v>
      </c>
      <c r="P26" s="1117">
        <f>'BFU A5'!Q26</f>
        <v>0</v>
      </c>
      <c r="Q26" s="1107">
        <f t="shared" si="4"/>
        <v>0</v>
      </c>
      <c r="S26" s="1106">
        <f t="shared" si="6"/>
        <v>0</v>
      </c>
      <c r="T26" s="1117">
        <f t="shared" si="7"/>
        <v>0</v>
      </c>
      <c r="U26" s="1107">
        <f t="shared" si="8"/>
        <v>0</v>
      </c>
      <c r="W26" s="1107"/>
      <c r="X26" s="1107">
        <f t="shared" si="9"/>
        <v>0</v>
      </c>
    </row>
    <row r="27" spans="1:24">
      <c r="A27" s="979" t="s">
        <v>1595</v>
      </c>
      <c r="B27" s="1082">
        <f>'Budget general'!B30</f>
        <v>0</v>
      </c>
      <c r="C27" s="1098">
        <f>'BFU A1'!P27</f>
        <v>0</v>
      </c>
      <c r="D27" s="1117">
        <f>'BFU A1'!Q27</f>
        <v>0</v>
      </c>
      <c r="E27" s="1099">
        <f t="shared" si="0"/>
        <v>0</v>
      </c>
      <c r="F27" s="1085">
        <f>'BFU A2'!P27</f>
        <v>0</v>
      </c>
      <c r="G27" s="1117">
        <f>'BFU A2'!Q27</f>
        <v>0</v>
      </c>
      <c r="H27" s="1099">
        <f t="shared" si="1"/>
        <v>0</v>
      </c>
      <c r="I27" s="1098">
        <f>'BFU A3'!P27</f>
        <v>0</v>
      </c>
      <c r="J27" s="1117">
        <f>'BFU A3'!Q27</f>
        <v>0</v>
      </c>
      <c r="K27" s="1099">
        <f t="shared" si="2"/>
        <v>0</v>
      </c>
      <c r="L27" s="1085">
        <f>'BFU A4'!P27</f>
        <v>0</v>
      </c>
      <c r="M27" s="1117">
        <f>'BFU A4'!Q27</f>
        <v>0</v>
      </c>
      <c r="N27" s="1099">
        <f t="shared" si="3"/>
        <v>0</v>
      </c>
      <c r="O27" s="1098">
        <f>'BFU A5'!P27</f>
        <v>0</v>
      </c>
      <c r="P27" s="1117">
        <f>'BFU A5'!Q27</f>
        <v>0</v>
      </c>
      <c r="Q27" s="1099">
        <f t="shared" si="4"/>
        <v>0</v>
      </c>
      <c r="S27" s="1098">
        <f t="shared" si="6"/>
        <v>0</v>
      </c>
      <c r="T27" s="1117">
        <f t="shared" si="7"/>
        <v>0</v>
      </c>
      <c r="U27" s="1099">
        <f t="shared" si="8"/>
        <v>0</v>
      </c>
      <c r="W27" s="1099"/>
      <c r="X27" s="1099">
        <f t="shared" si="9"/>
        <v>0</v>
      </c>
    </row>
    <row r="28" spans="1:24">
      <c r="A28" s="979" t="s">
        <v>1596</v>
      </c>
      <c r="B28" s="1082">
        <f>'Budget general'!B31</f>
        <v>0</v>
      </c>
      <c r="C28" s="1098">
        <f>'BFU A1'!P28</f>
        <v>0</v>
      </c>
      <c r="D28" s="1117">
        <f>'BFU A1'!Q28</f>
        <v>0</v>
      </c>
      <c r="E28" s="1099">
        <f t="shared" si="0"/>
        <v>0</v>
      </c>
      <c r="F28" s="1085">
        <f>'BFU A2'!P28</f>
        <v>0</v>
      </c>
      <c r="G28" s="1117">
        <f>'BFU A2'!Q28</f>
        <v>0</v>
      </c>
      <c r="H28" s="1099">
        <f t="shared" si="1"/>
        <v>0</v>
      </c>
      <c r="I28" s="1098">
        <f>'BFU A3'!P28</f>
        <v>0</v>
      </c>
      <c r="J28" s="1117">
        <f>'BFU A3'!Q28</f>
        <v>0</v>
      </c>
      <c r="K28" s="1099">
        <f t="shared" si="2"/>
        <v>0</v>
      </c>
      <c r="L28" s="1085">
        <f>'BFU A4'!P28</f>
        <v>0</v>
      </c>
      <c r="M28" s="1117">
        <f>'BFU A4'!Q28</f>
        <v>0</v>
      </c>
      <c r="N28" s="1099">
        <f t="shared" si="3"/>
        <v>0</v>
      </c>
      <c r="O28" s="1098">
        <f>'BFU A5'!P28</f>
        <v>0</v>
      </c>
      <c r="P28" s="1117">
        <f>'BFU A5'!Q28</f>
        <v>0</v>
      </c>
      <c r="Q28" s="1099">
        <f t="shared" si="4"/>
        <v>0</v>
      </c>
      <c r="S28" s="1098">
        <f t="shared" si="6"/>
        <v>0</v>
      </c>
      <c r="T28" s="1117">
        <f t="shared" si="7"/>
        <v>0</v>
      </c>
      <c r="U28" s="1099">
        <f t="shared" si="8"/>
        <v>0</v>
      </c>
      <c r="W28" s="1099"/>
      <c r="X28" s="1099">
        <f t="shared" si="9"/>
        <v>0</v>
      </c>
    </row>
    <row r="29" spans="1:24" ht="16.5" thickBot="1">
      <c r="A29" s="979" t="s">
        <v>1597</v>
      </c>
      <c r="B29" s="1082">
        <f>'Budget general'!B32</f>
        <v>0</v>
      </c>
      <c r="C29" s="1098">
        <f>'BFU A1'!P29</f>
        <v>0</v>
      </c>
      <c r="D29" s="1117">
        <f>'BFU A1'!Q29</f>
        <v>0</v>
      </c>
      <c r="E29" s="1099">
        <f t="shared" si="0"/>
        <v>0</v>
      </c>
      <c r="F29" s="1085">
        <f>'BFU A2'!P29</f>
        <v>0</v>
      </c>
      <c r="G29" s="1117">
        <f>'BFU A2'!Q29</f>
        <v>0</v>
      </c>
      <c r="H29" s="1099">
        <f t="shared" si="1"/>
        <v>0</v>
      </c>
      <c r="I29" s="1098">
        <f>'BFU A3'!P29</f>
        <v>0</v>
      </c>
      <c r="J29" s="1117">
        <f>'BFU A3'!Q29</f>
        <v>0</v>
      </c>
      <c r="K29" s="1099">
        <f t="shared" si="2"/>
        <v>0</v>
      </c>
      <c r="L29" s="1085">
        <f>'BFU A4'!P29</f>
        <v>0</v>
      </c>
      <c r="M29" s="1117">
        <f>'BFU A4'!Q29</f>
        <v>0</v>
      </c>
      <c r="N29" s="1099">
        <f t="shared" si="3"/>
        <v>0</v>
      </c>
      <c r="O29" s="1098">
        <f>'BFU A5'!P29</f>
        <v>0</v>
      </c>
      <c r="P29" s="1117">
        <f>'BFU A5'!Q29</f>
        <v>0</v>
      </c>
      <c r="Q29" s="1099">
        <f t="shared" si="4"/>
        <v>0</v>
      </c>
      <c r="S29" s="1098">
        <f t="shared" si="6"/>
        <v>0</v>
      </c>
      <c r="T29" s="1117">
        <f t="shared" si="7"/>
        <v>0</v>
      </c>
      <c r="U29" s="1099">
        <f t="shared" si="8"/>
        <v>0</v>
      </c>
      <c r="W29" s="1099"/>
      <c r="X29" s="1099">
        <f t="shared" si="9"/>
        <v>0</v>
      </c>
    </row>
    <row r="30" spans="1:24" ht="16.5" thickBot="1">
      <c r="A30" s="979" t="s">
        <v>212</v>
      </c>
      <c r="B30" s="1070">
        <f>'Budget general'!B33</f>
        <v>0</v>
      </c>
      <c r="C30" s="1070">
        <f>'BFU A1'!P30</f>
        <v>0</v>
      </c>
      <c r="D30" s="1071">
        <f>'BFU A1'!Q30</f>
        <v>0</v>
      </c>
      <c r="E30" s="1095">
        <f t="shared" si="0"/>
        <v>0</v>
      </c>
      <c r="F30" s="1071">
        <f>'BFU A2'!P30</f>
        <v>0</v>
      </c>
      <c r="G30" s="1071">
        <f>'BFU A2'!Q30</f>
        <v>0</v>
      </c>
      <c r="H30" s="1095">
        <f t="shared" si="1"/>
        <v>0</v>
      </c>
      <c r="I30" s="1070">
        <f>'BFU A3'!P30</f>
        <v>0</v>
      </c>
      <c r="J30" s="1071">
        <f>'BFU A3'!Q30</f>
        <v>0</v>
      </c>
      <c r="K30" s="1095">
        <f t="shared" si="2"/>
        <v>0</v>
      </c>
      <c r="L30" s="1071">
        <f>'BFU A4'!P30</f>
        <v>0</v>
      </c>
      <c r="M30" s="1071">
        <f>'BFU A4'!Q30</f>
        <v>0</v>
      </c>
      <c r="N30" s="1095">
        <f t="shared" si="3"/>
        <v>0</v>
      </c>
      <c r="O30" s="1070">
        <f>'BFU A5'!P30</f>
        <v>0</v>
      </c>
      <c r="P30" s="1071">
        <f>'BFU A5'!Q30</f>
        <v>0</v>
      </c>
      <c r="Q30" s="1095">
        <f t="shared" si="4"/>
        <v>0</v>
      </c>
      <c r="S30" s="1070">
        <f>S31+S37+S43+S49</f>
        <v>0</v>
      </c>
      <c r="T30" s="1070">
        <f>T31+T37+T43+T49</f>
        <v>0</v>
      </c>
      <c r="U30" s="1095">
        <f>S30-T30</f>
        <v>0</v>
      </c>
      <c r="W30" s="1095"/>
      <c r="X30" s="1095">
        <f>X31+X37+X43+X49</f>
        <v>0</v>
      </c>
    </row>
    <row r="31" spans="1:24">
      <c r="A31" s="979" t="s">
        <v>1598</v>
      </c>
      <c r="B31" s="1079">
        <f>'Budget general'!B34</f>
        <v>0</v>
      </c>
      <c r="C31" s="1096">
        <f>'BFU A1'!P31</f>
        <v>0</v>
      </c>
      <c r="D31" s="994">
        <f>'BFU A1'!Q31</f>
        <v>0</v>
      </c>
      <c r="E31" s="1097">
        <f t="shared" si="0"/>
        <v>0</v>
      </c>
      <c r="F31" s="1084">
        <f>'BFU A2'!P31</f>
        <v>0</v>
      </c>
      <c r="G31" s="994">
        <f>'BFU A2'!Q31</f>
        <v>0</v>
      </c>
      <c r="H31" s="1097">
        <f t="shared" si="1"/>
        <v>0</v>
      </c>
      <c r="I31" s="1096">
        <f>'BFU A3'!P31</f>
        <v>0</v>
      </c>
      <c r="J31" s="994">
        <f>'BFU A3'!Q31</f>
        <v>0</v>
      </c>
      <c r="K31" s="1097">
        <f t="shared" si="2"/>
        <v>0</v>
      </c>
      <c r="L31" s="1084">
        <f>'BFU A4'!P31</f>
        <v>0</v>
      </c>
      <c r="M31" s="994">
        <f>'BFU A4'!Q31</f>
        <v>0</v>
      </c>
      <c r="N31" s="1097">
        <f t="shared" si="3"/>
        <v>0</v>
      </c>
      <c r="O31" s="1096">
        <f>'BFU A5'!P31</f>
        <v>0</v>
      </c>
      <c r="P31" s="994">
        <f>'BFU A5'!Q31</f>
        <v>0</v>
      </c>
      <c r="Q31" s="1097">
        <f t="shared" si="4"/>
        <v>0</v>
      </c>
      <c r="S31" s="1096">
        <f>C31+F31+I31+L31+O31</f>
        <v>0</v>
      </c>
      <c r="T31" s="1096">
        <f>D31+G31+J31+M31+P31</f>
        <v>0</v>
      </c>
      <c r="U31" s="1097">
        <f>S31-T31</f>
        <v>0</v>
      </c>
      <c r="W31" s="1097"/>
      <c r="X31" s="1097">
        <f>T31-W31</f>
        <v>0</v>
      </c>
    </row>
    <row r="32" spans="1:24">
      <c r="A32" s="979" t="s">
        <v>1599</v>
      </c>
      <c r="B32" s="1080">
        <f>'Budget general'!B35</f>
        <v>0</v>
      </c>
      <c r="C32" s="1098">
        <f>'BFU A1'!P32</f>
        <v>0</v>
      </c>
      <c r="D32" s="1117">
        <f>'BFU A1'!Q32</f>
        <v>0</v>
      </c>
      <c r="E32" s="1099">
        <f t="shared" si="0"/>
        <v>0</v>
      </c>
      <c r="F32" s="1085">
        <f>'BFU A2'!P32</f>
        <v>0</v>
      </c>
      <c r="G32" s="1117">
        <f>'BFU A2'!Q32</f>
        <v>0</v>
      </c>
      <c r="H32" s="1099">
        <f t="shared" si="1"/>
        <v>0</v>
      </c>
      <c r="I32" s="1098">
        <f>'BFU A3'!P32</f>
        <v>0</v>
      </c>
      <c r="J32" s="1117">
        <f>'BFU A3'!Q32</f>
        <v>0</v>
      </c>
      <c r="K32" s="1099">
        <f t="shared" si="2"/>
        <v>0</v>
      </c>
      <c r="L32" s="1085">
        <f>'BFU A4'!P32</f>
        <v>0</v>
      </c>
      <c r="M32" s="1117">
        <f>'BFU A4'!Q32</f>
        <v>0</v>
      </c>
      <c r="N32" s="1099">
        <f t="shared" si="3"/>
        <v>0</v>
      </c>
      <c r="O32" s="1098">
        <f>'BFU A5'!P32</f>
        <v>0</v>
      </c>
      <c r="P32" s="1117">
        <f>'BFU A5'!Q32</f>
        <v>0</v>
      </c>
      <c r="Q32" s="1099">
        <f t="shared" si="4"/>
        <v>0</v>
      </c>
      <c r="S32" s="1098">
        <f t="shared" ref="S32:S54" si="10">C32+F32+I32+L32+O32</f>
        <v>0</v>
      </c>
      <c r="T32" s="1117">
        <f t="shared" ref="T32:T54" si="11">D32+G32+J32+M32+P32</f>
        <v>0</v>
      </c>
      <c r="U32" s="1099">
        <f t="shared" ref="U32:U54" si="12">S32-T32</f>
        <v>0</v>
      </c>
      <c r="W32" s="1099"/>
      <c r="X32" s="1099">
        <f t="shared" ref="X32:X54" si="13">T32-W32</f>
        <v>0</v>
      </c>
    </row>
    <row r="33" spans="1:24">
      <c r="A33" s="979" t="s">
        <v>1600</v>
      </c>
      <c r="B33" s="1080">
        <f>'Budget general'!B36</f>
        <v>0</v>
      </c>
      <c r="C33" s="1098">
        <f>'BFU A1'!P33</f>
        <v>0</v>
      </c>
      <c r="D33" s="1117">
        <f>'BFU A1'!Q33</f>
        <v>0</v>
      </c>
      <c r="E33" s="1099">
        <f t="shared" si="0"/>
        <v>0</v>
      </c>
      <c r="F33" s="1085">
        <f>'BFU A2'!P33</f>
        <v>0</v>
      </c>
      <c r="G33" s="1117">
        <f>'BFU A2'!Q33</f>
        <v>0</v>
      </c>
      <c r="H33" s="1099">
        <f t="shared" si="1"/>
        <v>0</v>
      </c>
      <c r="I33" s="1098">
        <f>'BFU A3'!P33</f>
        <v>0</v>
      </c>
      <c r="J33" s="1117">
        <f>'BFU A3'!Q33</f>
        <v>0</v>
      </c>
      <c r="K33" s="1099">
        <f t="shared" si="2"/>
        <v>0</v>
      </c>
      <c r="L33" s="1085">
        <f>'BFU A4'!P33</f>
        <v>0</v>
      </c>
      <c r="M33" s="1117">
        <f>'BFU A4'!Q33</f>
        <v>0</v>
      </c>
      <c r="N33" s="1099">
        <f t="shared" si="3"/>
        <v>0</v>
      </c>
      <c r="O33" s="1098">
        <f>'BFU A5'!P33</f>
        <v>0</v>
      </c>
      <c r="P33" s="1117">
        <f>'BFU A5'!Q33</f>
        <v>0</v>
      </c>
      <c r="Q33" s="1099">
        <f t="shared" si="4"/>
        <v>0</v>
      </c>
      <c r="S33" s="1098">
        <f t="shared" si="10"/>
        <v>0</v>
      </c>
      <c r="T33" s="1117">
        <f t="shared" si="11"/>
        <v>0</v>
      </c>
      <c r="U33" s="1099">
        <f t="shared" si="12"/>
        <v>0</v>
      </c>
      <c r="W33" s="1099"/>
      <c r="X33" s="1099">
        <f t="shared" si="13"/>
        <v>0</v>
      </c>
    </row>
    <row r="34" spans="1:24">
      <c r="A34" s="979" t="s">
        <v>1601</v>
      </c>
      <c r="B34" s="1080">
        <f>'Budget general'!B37</f>
        <v>0</v>
      </c>
      <c r="C34" s="1098">
        <f>'BFU A1'!P34</f>
        <v>0</v>
      </c>
      <c r="D34" s="1117">
        <f>'BFU A1'!Q34</f>
        <v>0</v>
      </c>
      <c r="E34" s="1099">
        <f t="shared" si="0"/>
        <v>0</v>
      </c>
      <c r="F34" s="1085">
        <f>'BFU A2'!P34</f>
        <v>0</v>
      </c>
      <c r="G34" s="1117">
        <f>'BFU A2'!Q34</f>
        <v>0</v>
      </c>
      <c r="H34" s="1099">
        <f t="shared" si="1"/>
        <v>0</v>
      </c>
      <c r="I34" s="1098">
        <f>'BFU A3'!P34</f>
        <v>0</v>
      </c>
      <c r="J34" s="1117">
        <f>'BFU A3'!Q34</f>
        <v>0</v>
      </c>
      <c r="K34" s="1099">
        <f t="shared" si="2"/>
        <v>0</v>
      </c>
      <c r="L34" s="1085">
        <f>'BFU A4'!P34</f>
        <v>0</v>
      </c>
      <c r="M34" s="1117">
        <f>'BFU A4'!Q34</f>
        <v>0</v>
      </c>
      <c r="N34" s="1099">
        <f t="shared" si="3"/>
        <v>0</v>
      </c>
      <c r="O34" s="1098">
        <f>'BFU A5'!P34</f>
        <v>0</v>
      </c>
      <c r="P34" s="1117">
        <f>'BFU A5'!Q34</f>
        <v>0</v>
      </c>
      <c r="Q34" s="1099">
        <f t="shared" si="4"/>
        <v>0</v>
      </c>
      <c r="S34" s="1098">
        <f t="shared" si="10"/>
        <v>0</v>
      </c>
      <c r="T34" s="1117">
        <f t="shared" si="11"/>
        <v>0</v>
      </c>
      <c r="U34" s="1099">
        <f t="shared" si="12"/>
        <v>0</v>
      </c>
      <c r="W34" s="1099"/>
      <c r="X34" s="1099">
        <f t="shared" si="13"/>
        <v>0</v>
      </c>
    </row>
    <row r="35" spans="1:24">
      <c r="A35" s="979" t="s">
        <v>1602</v>
      </c>
      <c r="B35" s="1080">
        <f>'Budget general'!B38</f>
        <v>0</v>
      </c>
      <c r="C35" s="1098">
        <f>'BFU A1'!P35</f>
        <v>0</v>
      </c>
      <c r="D35" s="1117">
        <f>'BFU A1'!Q35</f>
        <v>0</v>
      </c>
      <c r="E35" s="1099">
        <f t="shared" si="0"/>
        <v>0</v>
      </c>
      <c r="F35" s="1085">
        <f>'BFU A2'!P35</f>
        <v>0</v>
      </c>
      <c r="G35" s="1117">
        <f>'BFU A2'!Q35</f>
        <v>0</v>
      </c>
      <c r="H35" s="1099">
        <f t="shared" si="1"/>
        <v>0</v>
      </c>
      <c r="I35" s="1098">
        <f>'BFU A3'!P35</f>
        <v>0</v>
      </c>
      <c r="J35" s="1117">
        <f>'BFU A3'!Q35</f>
        <v>0</v>
      </c>
      <c r="K35" s="1099">
        <f t="shared" si="2"/>
        <v>0</v>
      </c>
      <c r="L35" s="1085">
        <f>'BFU A4'!P35</f>
        <v>0</v>
      </c>
      <c r="M35" s="1117">
        <f>'BFU A4'!Q35</f>
        <v>0</v>
      </c>
      <c r="N35" s="1099">
        <f t="shared" si="3"/>
        <v>0</v>
      </c>
      <c r="O35" s="1098">
        <f>'BFU A5'!P35</f>
        <v>0</v>
      </c>
      <c r="P35" s="1117">
        <f>'BFU A5'!Q35</f>
        <v>0</v>
      </c>
      <c r="Q35" s="1099">
        <f t="shared" si="4"/>
        <v>0</v>
      </c>
      <c r="S35" s="1098">
        <f t="shared" si="10"/>
        <v>0</v>
      </c>
      <c r="T35" s="1117">
        <f t="shared" si="11"/>
        <v>0</v>
      </c>
      <c r="U35" s="1099">
        <f t="shared" si="12"/>
        <v>0</v>
      </c>
      <c r="W35" s="1099"/>
      <c r="X35" s="1099">
        <f t="shared" si="13"/>
        <v>0</v>
      </c>
    </row>
    <row r="36" spans="1:24">
      <c r="A36" s="979" t="s">
        <v>1603</v>
      </c>
      <c r="B36" s="1080">
        <f>'Budget general'!B39</f>
        <v>0</v>
      </c>
      <c r="C36" s="1098">
        <f>'BFU A1'!P36</f>
        <v>0</v>
      </c>
      <c r="D36" s="1117">
        <f>'BFU A1'!Q36</f>
        <v>0</v>
      </c>
      <c r="E36" s="1099">
        <f t="shared" si="0"/>
        <v>0</v>
      </c>
      <c r="F36" s="1085">
        <f>'BFU A2'!P36</f>
        <v>0</v>
      </c>
      <c r="G36" s="1117">
        <f>'BFU A2'!Q36</f>
        <v>0</v>
      </c>
      <c r="H36" s="1099">
        <f t="shared" si="1"/>
        <v>0</v>
      </c>
      <c r="I36" s="1098">
        <f>'BFU A3'!P36</f>
        <v>0</v>
      </c>
      <c r="J36" s="1117">
        <f>'BFU A3'!Q36</f>
        <v>0</v>
      </c>
      <c r="K36" s="1099">
        <f t="shared" si="2"/>
        <v>0</v>
      </c>
      <c r="L36" s="1085">
        <f>'BFU A4'!P36</f>
        <v>0</v>
      </c>
      <c r="M36" s="1117">
        <f>'BFU A4'!Q36</f>
        <v>0</v>
      </c>
      <c r="N36" s="1099">
        <f t="shared" si="3"/>
        <v>0</v>
      </c>
      <c r="O36" s="1098">
        <f>'BFU A5'!P36</f>
        <v>0</v>
      </c>
      <c r="P36" s="1117">
        <f>'BFU A5'!Q36</f>
        <v>0</v>
      </c>
      <c r="Q36" s="1099">
        <f t="shared" si="4"/>
        <v>0</v>
      </c>
      <c r="S36" s="1098">
        <f t="shared" si="10"/>
        <v>0</v>
      </c>
      <c r="T36" s="1117">
        <f t="shared" si="11"/>
        <v>0</v>
      </c>
      <c r="U36" s="1099">
        <f t="shared" si="12"/>
        <v>0</v>
      </c>
      <c r="W36" s="1099"/>
      <c r="X36" s="1099">
        <f t="shared" si="13"/>
        <v>0</v>
      </c>
    </row>
    <row r="37" spans="1:24">
      <c r="A37" s="979" t="s">
        <v>1604</v>
      </c>
      <c r="B37" s="1081">
        <f>'Budget general'!B40</f>
        <v>0</v>
      </c>
      <c r="C37" s="1100">
        <f>'BFU A1'!P37</f>
        <v>0</v>
      </c>
      <c r="D37" s="1005">
        <f>'BFU A1'!Q37</f>
        <v>0</v>
      </c>
      <c r="E37" s="1101">
        <f t="shared" si="0"/>
        <v>0</v>
      </c>
      <c r="F37" s="1086">
        <f>'BFU A2'!P37</f>
        <v>0</v>
      </c>
      <c r="G37" s="1005">
        <f>'BFU A2'!Q37</f>
        <v>0</v>
      </c>
      <c r="H37" s="1101">
        <f t="shared" si="1"/>
        <v>0</v>
      </c>
      <c r="I37" s="1100">
        <f>'BFU A3'!P37</f>
        <v>0</v>
      </c>
      <c r="J37" s="1005">
        <f>'BFU A3'!Q37</f>
        <v>0</v>
      </c>
      <c r="K37" s="1101">
        <f t="shared" si="2"/>
        <v>0</v>
      </c>
      <c r="L37" s="1086">
        <f>'BFU A4'!P37</f>
        <v>0</v>
      </c>
      <c r="M37" s="1005">
        <f>'BFU A4'!Q37</f>
        <v>0</v>
      </c>
      <c r="N37" s="1101">
        <f t="shared" si="3"/>
        <v>0</v>
      </c>
      <c r="O37" s="1100">
        <f>'BFU A5'!P37</f>
        <v>0</v>
      </c>
      <c r="P37" s="1005">
        <f>'BFU A5'!Q37</f>
        <v>0</v>
      </c>
      <c r="Q37" s="1101">
        <f t="shared" si="4"/>
        <v>0</v>
      </c>
      <c r="S37" s="1100">
        <f t="shared" si="10"/>
        <v>0</v>
      </c>
      <c r="T37" s="1005">
        <f t="shared" si="11"/>
        <v>0</v>
      </c>
      <c r="U37" s="1101">
        <f t="shared" si="12"/>
        <v>0</v>
      </c>
      <c r="W37" s="1101"/>
      <c r="X37" s="1101">
        <f t="shared" si="13"/>
        <v>0</v>
      </c>
    </row>
    <row r="38" spans="1:24">
      <c r="A38" s="979" t="s">
        <v>1605</v>
      </c>
      <c r="B38" s="1080">
        <f>'Budget general'!B41</f>
        <v>0</v>
      </c>
      <c r="C38" s="1098">
        <f>'BFU A1'!P38</f>
        <v>0</v>
      </c>
      <c r="D38" s="1117">
        <f>'BFU A1'!Q38</f>
        <v>0</v>
      </c>
      <c r="E38" s="1099">
        <f t="shared" si="0"/>
        <v>0</v>
      </c>
      <c r="F38" s="1085">
        <f>'BFU A2'!P38</f>
        <v>0</v>
      </c>
      <c r="G38" s="1117">
        <f>'BFU A2'!Q38</f>
        <v>0</v>
      </c>
      <c r="H38" s="1099">
        <f t="shared" si="1"/>
        <v>0</v>
      </c>
      <c r="I38" s="1098">
        <f>'BFU A3'!P38</f>
        <v>0</v>
      </c>
      <c r="J38" s="1117">
        <f>'BFU A3'!Q38</f>
        <v>0</v>
      </c>
      <c r="K38" s="1099">
        <f t="shared" si="2"/>
        <v>0</v>
      </c>
      <c r="L38" s="1085">
        <f>'BFU A4'!P38</f>
        <v>0</v>
      </c>
      <c r="M38" s="1117">
        <f>'BFU A4'!Q38</f>
        <v>0</v>
      </c>
      <c r="N38" s="1099">
        <f t="shared" si="3"/>
        <v>0</v>
      </c>
      <c r="O38" s="1098">
        <f>'BFU A5'!P38</f>
        <v>0</v>
      </c>
      <c r="P38" s="1117">
        <f>'BFU A5'!Q38</f>
        <v>0</v>
      </c>
      <c r="Q38" s="1099">
        <f t="shared" si="4"/>
        <v>0</v>
      </c>
      <c r="S38" s="1098">
        <f t="shared" si="10"/>
        <v>0</v>
      </c>
      <c r="T38" s="1117">
        <f t="shared" si="11"/>
        <v>0</v>
      </c>
      <c r="U38" s="1099">
        <f t="shared" si="12"/>
        <v>0</v>
      </c>
      <c r="W38" s="1099"/>
      <c r="X38" s="1099">
        <f t="shared" si="13"/>
        <v>0</v>
      </c>
    </row>
    <row r="39" spans="1:24">
      <c r="A39" s="979" t="s">
        <v>1606</v>
      </c>
      <c r="B39" s="1080">
        <f>'Budget general'!B42</f>
        <v>0</v>
      </c>
      <c r="C39" s="1098">
        <f>'BFU A1'!P39</f>
        <v>0</v>
      </c>
      <c r="D39" s="1117">
        <f>'BFU A1'!Q39</f>
        <v>0</v>
      </c>
      <c r="E39" s="1099">
        <f t="shared" si="0"/>
        <v>0</v>
      </c>
      <c r="F39" s="1085">
        <f>'BFU A2'!P39</f>
        <v>0</v>
      </c>
      <c r="G39" s="1117">
        <f>'BFU A2'!Q39</f>
        <v>0</v>
      </c>
      <c r="H39" s="1099">
        <f t="shared" si="1"/>
        <v>0</v>
      </c>
      <c r="I39" s="1098">
        <f>'BFU A3'!P39</f>
        <v>0</v>
      </c>
      <c r="J39" s="1117">
        <f>'BFU A3'!Q39</f>
        <v>0</v>
      </c>
      <c r="K39" s="1099">
        <f t="shared" si="2"/>
        <v>0</v>
      </c>
      <c r="L39" s="1085">
        <f>'BFU A4'!P39</f>
        <v>0</v>
      </c>
      <c r="M39" s="1117">
        <f>'BFU A4'!Q39</f>
        <v>0</v>
      </c>
      <c r="N39" s="1099">
        <f t="shared" si="3"/>
        <v>0</v>
      </c>
      <c r="O39" s="1098">
        <f>'BFU A5'!P39</f>
        <v>0</v>
      </c>
      <c r="P39" s="1117">
        <f>'BFU A5'!Q39</f>
        <v>0</v>
      </c>
      <c r="Q39" s="1099">
        <f t="shared" si="4"/>
        <v>0</v>
      </c>
      <c r="S39" s="1098">
        <f t="shared" si="10"/>
        <v>0</v>
      </c>
      <c r="T39" s="1117">
        <f t="shared" si="11"/>
        <v>0</v>
      </c>
      <c r="U39" s="1099">
        <f t="shared" si="12"/>
        <v>0</v>
      </c>
      <c r="W39" s="1099"/>
      <c r="X39" s="1099">
        <f t="shared" si="13"/>
        <v>0</v>
      </c>
    </row>
    <row r="40" spans="1:24">
      <c r="A40" s="979" t="s">
        <v>1607</v>
      </c>
      <c r="B40" s="1080">
        <f>'Budget general'!B43</f>
        <v>0</v>
      </c>
      <c r="C40" s="1098">
        <f>'BFU A1'!P40</f>
        <v>0</v>
      </c>
      <c r="D40" s="1117">
        <f>'BFU A1'!Q40</f>
        <v>0</v>
      </c>
      <c r="E40" s="1099">
        <f t="shared" si="0"/>
        <v>0</v>
      </c>
      <c r="F40" s="1085">
        <f>'BFU A2'!P40</f>
        <v>0</v>
      </c>
      <c r="G40" s="1117">
        <f>'BFU A2'!Q40</f>
        <v>0</v>
      </c>
      <c r="H40" s="1099">
        <f t="shared" si="1"/>
        <v>0</v>
      </c>
      <c r="I40" s="1098">
        <f>'BFU A3'!P40</f>
        <v>0</v>
      </c>
      <c r="J40" s="1117">
        <f>'BFU A3'!Q40</f>
        <v>0</v>
      </c>
      <c r="K40" s="1099">
        <f t="shared" si="2"/>
        <v>0</v>
      </c>
      <c r="L40" s="1085">
        <f>'BFU A4'!P40</f>
        <v>0</v>
      </c>
      <c r="M40" s="1117">
        <f>'BFU A4'!Q40</f>
        <v>0</v>
      </c>
      <c r="N40" s="1099">
        <f t="shared" si="3"/>
        <v>0</v>
      </c>
      <c r="O40" s="1098">
        <f>'BFU A5'!P40</f>
        <v>0</v>
      </c>
      <c r="P40" s="1117">
        <f>'BFU A5'!Q40</f>
        <v>0</v>
      </c>
      <c r="Q40" s="1099">
        <f t="shared" si="4"/>
        <v>0</v>
      </c>
      <c r="S40" s="1098">
        <f t="shared" si="10"/>
        <v>0</v>
      </c>
      <c r="T40" s="1117">
        <f t="shared" si="11"/>
        <v>0</v>
      </c>
      <c r="U40" s="1099">
        <f t="shared" si="12"/>
        <v>0</v>
      </c>
      <c r="W40" s="1099"/>
      <c r="X40" s="1099">
        <f t="shared" si="13"/>
        <v>0</v>
      </c>
    </row>
    <row r="41" spans="1:24">
      <c r="A41" s="979" t="s">
        <v>1608</v>
      </c>
      <c r="B41" s="1080">
        <f>'Budget general'!B44</f>
        <v>0</v>
      </c>
      <c r="C41" s="1098">
        <f>'BFU A1'!P41</f>
        <v>0</v>
      </c>
      <c r="D41" s="1117">
        <f>'BFU A1'!Q41</f>
        <v>0</v>
      </c>
      <c r="E41" s="1099">
        <f t="shared" si="0"/>
        <v>0</v>
      </c>
      <c r="F41" s="1085">
        <f>'BFU A2'!P41</f>
        <v>0</v>
      </c>
      <c r="G41" s="1117">
        <f>'BFU A2'!Q41</f>
        <v>0</v>
      </c>
      <c r="H41" s="1099">
        <f t="shared" si="1"/>
        <v>0</v>
      </c>
      <c r="I41" s="1098">
        <f>'BFU A3'!P41</f>
        <v>0</v>
      </c>
      <c r="J41" s="1117">
        <f>'BFU A3'!Q41</f>
        <v>0</v>
      </c>
      <c r="K41" s="1099">
        <f t="shared" si="2"/>
        <v>0</v>
      </c>
      <c r="L41" s="1085">
        <f>'BFU A4'!P41</f>
        <v>0</v>
      </c>
      <c r="M41" s="1117">
        <f>'BFU A4'!Q41</f>
        <v>0</v>
      </c>
      <c r="N41" s="1099">
        <f t="shared" si="3"/>
        <v>0</v>
      </c>
      <c r="O41" s="1098">
        <f>'BFU A5'!P41</f>
        <v>0</v>
      </c>
      <c r="P41" s="1117">
        <f>'BFU A5'!Q41</f>
        <v>0</v>
      </c>
      <c r="Q41" s="1099">
        <f t="shared" si="4"/>
        <v>0</v>
      </c>
      <c r="S41" s="1098">
        <f t="shared" si="10"/>
        <v>0</v>
      </c>
      <c r="T41" s="1117">
        <f t="shared" si="11"/>
        <v>0</v>
      </c>
      <c r="U41" s="1099">
        <f t="shared" si="12"/>
        <v>0</v>
      </c>
      <c r="W41" s="1099"/>
      <c r="X41" s="1099">
        <f t="shared" si="13"/>
        <v>0</v>
      </c>
    </row>
    <row r="42" spans="1:24">
      <c r="A42" s="979" t="s">
        <v>1609</v>
      </c>
      <c r="B42" s="1080">
        <f>'Budget general'!B45</f>
        <v>0</v>
      </c>
      <c r="C42" s="1098">
        <f>'BFU A1'!P42</f>
        <v>0</v>
      </c>
      <c r="D42" s="1117">
        <f>'BFU A1'!Q42</f>
        <v>0</v>
      </c>
      <c r="E42" s="1099">
        <f t="shared" si="0"/>
        <v>0</v>
      </c>
      <c r="F42" s="1085">
        <f>'BFU A2'!P42</f>
        <v>0</v>
      </c>
      <c r="G42" s="1117">
        <f>'BFU A2'!Q42</f>
        <v>0</v>
      </c>
      <c r="H42" s="1099">
        <f t="shared" si="1"/>
        <v>0</v>
      </c>
      <c r="I42" s="1098">
        <f>'BFU A3'!P42</f>
        <v>0</v>
      </c>
      <c r="J42" s="1117">
        <f>'BFU A3'!Q42</f>
        <v>0</v>
      </c>
      <c r="K42" s="1099">
        <f t="shared" si="2"/>
        <v>0</v>
      </c>
      <c r="L42" s="1085">
        <f>'BFU A4'!P42</f>
        <v>0</v>
      </c>
      <c r="M42" s="1117">
        <f>'BFU A4'!Q42</f>
        <v>0</v>
      </c>
      <c r="N42" s="1099">
        <f t="shared" si="3"/>
        <v>0</v>
      </c>
      <c r="O42" s="1098">
        <f>'BFU A5'!P42</f>
        <v>0</v>
      </c>
      <c r="P42" s="1117">
        <f>'BFU A5'!Q42</f>
        <v>0</v>
      </c>
      <c r="Q42" s="1099">
        <f t="shared" si="4"/>
        <v>0</v>
      </c>
      <c r="S42" s="1098">
        <f t="shared" si="10"/>
        <v>0</v>
      </c>
      <c r="T42" s="1117">
        <f t="shared" si="11"/>
        <v>0</v>
      </c>
      <c r="U42" s="1099">
        <f t="shared" si="12"/>
        <v>0</v>
      </c>
      <c r="W42" s="1099"/>
      <c r="X42" s="1099">
        <f t="shared" si="13"/>
        <v>0</v>
      </c>
    </row>
    <row r="43" spans="1:24">
      <c r="A43" s="979" t="s">
        <v>1610</v>
      </c>
      <c r="B43" s="1081">
        <f>'Budget general'!B46</f>
        <v>0</v>
      </c>
      <c r="C43" s="1100">
        <f>'BFU A1'!P43</f>
        <v>0</v>
      </c>
      <c r="D43" s="1005">
        <f>'BFU A1'!Q43</f>
        <v>0</v>
      </c>
      <c r="E43" s="1101">
        <f t="shared" si="0"/>
        <v>0</v>
      </c>
      <c r="F43" s="1086">
        <f>'BFU A2'!P43</f>
        <v>0</v>
      </c>
      <c r="G43" s="1005">
        <f>'BFU A2'!Q43</f>
        <v>0</v>
      </c>
      <c r="H43" s="1101">
        <f t="shared" si="1"/>
        <v>0</v>
      </c>
      <c r="I43" s="1100">
        <f>'BFU A3'!P43</f>
        <v>0</v>
      </c>
      <c r="J43" s="1005">
        <f>'BFU A3'!Q43</f>
        <v>0</v>
      </c>
      <c r="K43" s="1101">
        <f t="shared" si="2"/>
        <v>0</v>
      </c>
      <c r="L43" s="1086">
        <f>'BFU A4'!P43</f>
        <v>0</v>
      </c>
      <c r="M43" s="1005">
        <f>'BFU A4'!Q43</f>
        <v>0</v>
      </c>
      <c r="N43" s="1101">
        <f t="shared" si="3"/>
        <v>0</v>
      </c>
      <c r="O43" s="1100">
        <f>'BFU A5'!P43</f>
        <v>0</v>
      </c>
      <c r="P43" s="1005">
        <f>'BFU A5'!Q43</f>
        <v>0</v>
      </c>
      <c r="Q43" s="1101">
        <f t="shared" si="4"/>
        <v>0</v>
      </c>
      <c r="S43" s="1100">
        <f t="shared" si="10"/>
        <v>0</v>
      </c>
      <c r="T43" s="1005">
        <f t="shared" si="11"/>
        <v>0</v>
      </c>
      <c r="U43" s="1101">
        <f t="shared" si="12"/>
        <v>0</v>
      </c>
      <c r="W43" s="1101"/>
      <c r="X43" s="1101">
        <f t="shared" si="13"/>
        <v>0</v>
      </c>
    </row>
    <row r="44" spans="1:24">
      <c r="A44" s="979" t="s">
        <v>1611</v>
      </c>
      <c r="B44" s="1080">
        <f>'Budget general'!B47</f>
        <v>0</v>
      </c>
      <c r="C44" s="1098">
        <f>'BFU A1'!P44</f>
        <v>0</v>
      </c>
      <c r="D44" s="1117">
        <f>'BFU A1'!Q44</f>
        <v>0</v>
      </c>
      <c r="E44" s="1099">
        <f t="shared" si="0"/>
        <v>0</v>
      </c>
      <c r="F44" s="1085">
        <f>'BFU A2'!P44</f>
        <v>0</v>
      </c>
      <c r="G44" s="1117">
        <f>'BFU A2'!Q44</f>
        <v>0</v>
      </c>
      <c r="H44" s="1099">
        <f t="shared" si="1"/>
        <v>0</v>
      </c>
      <c r="I44" s="1098">
        <f>'BFU A3'!P44</f>
        <v>0</v>
      </c>
      <c r="J44" s="1117">
        <f>'BFU A3'!Q44</f>
        <v>0</v>
      </c>
      <c r="K44" s="1099">
        <f t="shared" si="2"/>
        <v>0</v>
      </c>
      <c r="L44" s="1085">
        <f>'BFU A4'!P44</f>
        <v>0</v>
      </c>
      <c r="M44" s="1117">
        <f>'BFU A4'!Q44</f>
        <v>0</v>
      </c>
      <c r="N44" s="1099">
        <f t="shared" si="3"/>
        <v>0</v>
      </c>
      <c r="O44" s="1098">
        <f>'BFU A5'!P44</f>
        <v>0</v>
      </c>
      <c r="P44" s="1117">
        <f>'BFU A5'!Q44</f>
        <v>0</v>
      </c>
      <c r="Q44" s="1099">
        <f t="shared" si="4"/>
        <v>0</v>
      </c>
      <c r="S44" s="1098">
        <f t="shared" si="10"/>
        <v>0</v>
      </c>
      <c r="T44" s="1117">
        <f t="shared" si="11"/>
        <v>0</v>
      </c>
      <c r="U44" s="1099">
        <f t="shared" si="12"/>
        <v>0</v>
      </c>
      <c r="W44" s="1099"/>
      <c r="X44" s="1099">
        <f t="shared" si="13"/>
        <v>0</v>
      </c>
    </row>
    <row r="45" spans="1:24">
      <c r="A45" s="979" t="s">
        <v>1612</v>
      </c>
      <c r="B45" s="1080">
        <f>'Budget general'!B48</f>
        <v>0</v>
      </c>
      <c r="C45" s="1098">
        <f>'BFU A1'!P45</f>
        <v>0</v>
      </c>
      <c r="D45" s="1117">
        <f>'BFU A1'!Q45</f>
        <v>0</v>
      </c>
      <c r="E45" s="1099">
        <f t="shared" si="0"/>
        <v>0</v>
      </c>
      <c r="F45" s="1085">
        <f>'BFU A2'!P45</f>
        <v>0</v>
      </c>
      <c r="G45" s="1117">
        <f>'BFU A2'!Q45</f>
        <v>0</v>
      </c>
      <c r="H45" s="1099">
        <f t="shared" si="1"/>
        <v>0</v>
      </c>
      <c r="I45" s="1098">
        <f>'BFU A3'!P45</f>
        <v>0</v>
      </c>
      <c r="J45" s="1117">
        <f>'BFU A3'!Q45</f>
        <v>0</v>
      </c>
      <c r="K45" s="1099">
        <f t="shared" si="2"/>
        <v>0</v>
      </c>
      <c r="L45" s="1085">
        <f>'BFU A4'!P45</f>
        <v>0</v>
      </c>
      <c r="M45" s="1117">
        <f>'BFU A4'!Q45</f>
        <v>0</v>
      </c>
      <c r="N45" s="1099">
        <f t="shared" si="3"/>
        <v>0</v>
      </c>
      <c r="O45" s="1098">
        <f>'BFU A5'!P45</f>
        <v>0</v>
      </c>
      <c r="P45" s="1117">
        <f>'BFU A5'!Q45</f>
        <v>0</v>
      </c>
      <c r="Q45" s="1099">
        <f t="shared" si="4"/>
        <v>0</v>
      </c>
      <c r="S45" s="1098">
        <f t="shared" si="10"/>
        <v>0</v>
      </c>
      <c r="T45" s="1117">
        <f t="shared" si="11"/>
        <v>0</v>
      </c>
      <c r="U45" s="1099">
        <f t="shared" si="12"/>
        <v>0</v>
      </c>
      <c r="W45" s="1099"/>
      <c r="X45" s="1099">
        <f t="shared" si="13"/>
        <v>0</v>
      </c>
    </row>
    <row r="46" spans="1:24">
      <c r="A46" s="979" t="s">
        <v>1613</v>
      </c>
      <c r="B46" s="1080">
        <f>'Budget general'!B49</f>
        <v>0</v>
      </c>
      <c r="C46" s="1098">
        <f>'BFU A1'!P46</f>
        <v>0</v>
      </c>
      <c r="D46" s="1117">
        <f>'BFU A1'!Q46</f>
        <v>0</v>
      </c>
      <c r="E46" s="1099">
        <f t="shared" si="0"/>
        <v>0</v>
      </c>
      <c r="F46" s="1085">
        <f>'BFU A2'!P46</f>
        <v>0</v>
      </c>
      <c r="G46" s="1117">
        <f>'BFU A2'!Q46</f>
        <v>0</v>
      </c>
      <c r="H46" s="1099">
        <f t="shared" si="1"/>
        <v>0</v>
      </c>
      <c r="I46" s="1098">
        <f>'BFU A3'!P46</f>
        <v>0</v>
      </c>
      <c r="J46" s="1117">
        <f>'BFU A3'!Q46</f>
        <v>0</v>
      </c>
      <c r="K46" s="1099">
        <f t="shared" si="2"/>
        <v>0</v>
      </c>
      <c r="L46" s="1085">
        <f>'BFU A4'!P46</f>
        <v>0</v>
      </c>
      <c r="M46" s="1117">
        <f>'BFU A4'!Q46</f>
        <v>0</v>
      </c>
      <c r="N46" s="1099">
        <f t="shared" si="3"/>
        <v>0</v>
      </c>
      <c r="O46" s="1098">
        <f>'BFU A5'!P46</f>
        <v>0</v>
      </c>
      <c r="P46" s="1117">
        <f>'BFU A5'!Q46</f>
        <v>0</v>
      </c>
      <c r="Q46" s="1099">
        <f t="shared" si="4"/>
        <v>0</v>
      </c>
      <c r="S46" s="1098">
        <f t="shared" si="10"/>
        <v>0</v>
      </c>
      <c r="T46" s="1117">
        <f t="shared" si="11"/>
        <v>0</v>
      </c>
      <c r="U46" s="1099">
        <f t="shared" si="12"/>
        <v>0</v>
      </c>
      <c r="W46" s="1099"/>
      <c r="X46" s="1099">
        <f t="shared" si="13"/>
        <v>0</v>
      </c>
    </row>
    <row r="47" spans="1:24">
      <c r="A47" s="979" t="s">
        <v>1614</v>
      </c>
      <c r="B47" s="1080">
        <f>'Budget general'!B50</f>
        <v>0</v>
      </c>
      <c r="C47" s="1098">
        <f>'BFU A1'!P47</f>
        <v>0</v>
      </c>
      <c r="D47" s="1117">
        <f>'BFU A1'!Q47</f>
        <v>0</v>
      </c>
      <c r="E47" s="1099">
        <f t="shared" si="0"/>
        <v>0</v>
      </c>
      <c r="F47" s="1085">
        <f>'BFU A2'!P47</f>
        <v>0</v>
      </c>
      <c r="G47" s="1117">
        <f>'BFU A2'!Q47</f>
        <v>0</v>
      </c>
      <c r="H47" s="1099">
        <f t="shared" si="1"/>
        <v>0</v>
      </c>
      <c r="I47" s="1098">
        <f>'BFU A3'!P47</f>
        <v>0</v>
      </c>
      <c r="J47" s="1117">
        <f>'BFU A3'!Q47</f>
        <v>0</v>
      </c>
      <c r="K47" s="1099">
        <f t="shared" si="2"/>
        <v>0</v>
      </c>
      <c r="L47" s="1085">
        <f>'BFU A4'!P47</f>
        <v>0</v>
      </c>
      <c r="M47" s="1117">
        <f>'BFU A4'!Q47</f>
        <v>0</v>
      </c>
      <c r="N47" s="1099">
        <f t="shared" si="3"/>
        <v>0</v>
      </c>
      <c r="O47" s="1098">
        <f>'BFU A5'!P47</f>
        <v>0</v>
      </c>
      <c r="P47" s="1117">
        <f>'BFU A5'!Q47</f>
        <v>0</v>
      </c>
      <c r="Q47" s="1099">
        <f t="shared" si="4"/>
        <v>0</v>
      </c>
      <c r="S47" s="1098">
        <f t="shared" si="10"/>
        <v>0</v>
      </c>
      <c r="T47" s="1117">
        <f t="shared" si="11"/>
        <v>0</v>
      </c>
      <c r="U47" s="1099">
        <f t="shared" si="12"/>
        <v>0</v>
      </c>
      <c r="W47" s="1099"/>
      <c r="X47" s="1099">
        <f t="shared" si="13"/>
        <v>0</v>
      </c>
    </row>
    <row r="48" spans="1:24">
      <c r="A48" s="979" t="s">
        <v>1615</v>
      </c>
      <c r="B48" s="1080">
        <f>'Budget general'!B51</f>
        <v>0</v>
      </c>
      <c r="C48" s="1098">
        <f>'BFU A1'!P48</f>
        <v>0</v>
      </c>
      <c r="D48" s="1117">
        <f>'BFU A1'!Q48</f>
        <v>0</v>
      </c>
      <c r="E48" s="1099">
        <f t="shared" si="0"/>
        <v>0</v>
      </c>
      <c r="F48" s="1085">
        <f>'BFU A2'!P48</f>
        <v>0</v>
      </c>
      <c r="G48" s="1117">
        <f>'BFU A2'!Q48</f>
        <v>0</v>
      </c>
      <c r="H48" s="1099">
        <f t="shared" si="1"/>
        <v>0</v>
      </c>
      <c r="I48" s="1098">
        <f>'BFU A3'!P48</f>
        <v>0</v>
      </c>
      <c r="J48" s="1117">
        <f>'BFU A3'!Q48</f>
        <v>0</v>
      </c>
      <c r="K48" s="1099">
        <f t="shared" si="2"/>
        <v>0</v>
      </c>
      <c r="L48" s="1085">
        <f>'BFU A4'!P48</f>
        <v>0</v>
      </c>
      <c r="M48" s="1117">
        <f>'BFU A4'!Q48</f>
        <v>0</v>
      </c>
      <c r="N48" s="1099">
        <f t="shared" si="3"/>
        <v>0</v>
      </c>
      <c r="O48" s="1098">
        <f>'BFU A5'!P48</f>
        <v>0</v>
      </c>
      <c r="P48" s="1117">
        <f>'BFU A5'!Q48</f>
        <v>0</v>
      </c>
      <c r="Q48" s="1099">
        <f t="shared" si="4"/>
        <v>0</v>
      </c>
      <c r="S48" s="1098">
        <f t="shared" si="10"/>
        <v>0</v>
      </c>
      <c r="T48" s="1117">
        <f t="shared" si="11"/>
        <v>0</v>
      </c>
      <c r="U48" s="1099">
        <f t="shared" si="12"/>
        <v>0</v>
      </c>
      <c r="W48" s="1099"/>
      <c r="X48" s="1099">
        <f t="shared" si="13"/>
        <v>0</v>
      </c>
    </row>
    <row r="49" spans="1:24">
      <c r="A49" s="979" t="s">
        <v>1616</v>
      </c>
      <c r="B49" s="1081">
        <f>'Budget general'!B52</f>
        <v>0</v>
      </c>
      <c r="C49" s="1100">
        <f>'BFU A1'!P49</f>
        <v>0</v>
      </c>
      <c r="D49" s="1005">
        <f>'BFU A1'!Q49</f>
        <v>0</v>
      </c>
      <c r="E49" s="1101">
        <f t="shared" si="0"/>
        <v>0</v>
      </c>
      <c r="F49" s="1086">
        <f>'BFU A2'!P49</f>
        <v>0</v>
      </c>
      <c r="G49" s="1005">
        <f>'BFU A2'!Q49</f>
        <v>0</v>
      </c>
      <c r="H49" s="1101">
        <f t="shared" si="1"/>
        <v>0</v>
      </c>
      <c r="I49" s="1100">
        <f>'BFU A3'!P49</f>
        <v>0</v>
      </c>
      <c r="J49" s="1005">
        <f>'BFU A3'!Q49</f>
        <v>0</v>
      </c>
      <c r="K49" s="1101">
        <f t="shared" si="2"/>
        <v>0</v>
      </c>
      <c r="L49" s="1086">
        <f>'BFU A4'!P49</f>
        <v>0</v>
      </c>
      <c r="M49" s="1005">
        <f>'BFU A4'!Q49</f>
        <v>0</v>
      </c>
      <c r="N49" s="1101">
        <f t="shared" si="3"/>
        <v>0</v>
      </c>
      <c r="O49" s="1100">
        <f>'BFU A5'!P49</f>
        <v>0</v>
      </c>
      <c r="P49" s="1005">
        <f>'BFU A5'!Q49</f>
        <v>0</v>
      </c>
      <c r="Q49" s="1101">
        <f t="shared" si="4"/>
        <v>0</v>
      </c>
      <c r="S49" s="1100">
        <f t="shared" si="10"/>
        <v>0</v>
      </c>
      <c r="T49" s="1005">
        <f t="shared" si="11"/>
        <v>0</v>
      </c>
      <c r="U49" s="1101">
        <f t="shared" si="12"/>
        <v>0</v>
      </c>
      <c r="W49" s="1101"/>
      <c r="X49" s="1101">
        <f t="shared" si="13"/>
        <v>0</v>
      </c>
    </row>
    <row r="50" spans="1:24">
      <c r="A50" s="979" t="s">
        <v>1617</v>
      </c>
      <c r="B50" s="1080">
        <f>'Budget general'!B53</f>
        <v>0</v>
      </c>
      <c r="C50" s="1098">
        <f>'BFU A1'!P50</f>
        <v>0</v>
      </c>
      <c r="D50" s="1117">
        <f>'BFU A1'!Q50</f>
        <v>0</v>
      </c>
      <c r="E50" s="1099">
        <f t="shared" si="0"/>
        <v>0</v>
      </c>
      <c r="F50" s="1085">
        <f>'BFU A2'!P50</f>
        <v>0</v>
      </c>
      <c r="G50" s="1117">
        <f>'BFU A2'!Q50</f>
        <v>0</v>
      </c>
      <c r="H50" s="1099">
        <f t="shared" si="1"/>
        <v>0</v>
      </c>
      <c r="I50" s="1098">
        <f>'BFU A3'!P50</f>
        <v>0</v>
      </c>
      <c r="J50" s="1117">
        <f>'BFU A3'!Q50</f>
        <v>0</v>
      </c>
      <c r="K50" s="1099">
        <f t="shared" si="2"/>
        <v>0</v>
      </c>
      <c r="L50" s="1085">
        <f>'BFU A4'!P50</f>
        <v>0</v>
      </c>
      <c r="M50" s="1117">
        <f>'BFU A4'!Q50</f>
        <v>0</v>
      </c>
      <c r="N50" s="1099">
        <f t="shared" si="3"/>
        <v>0</v>
      </c>
      <c r="O50" s="1098">
        <f>'BFU A5'!P50</f>
        <v>0</v>
      </c>
      <c r="P50" s="1117">
        <f>'BFU A5'!Q50</f>
        <v>0</v>
      </c>
      <c r="Q50" s="1099">
        <f t="shared" si="4"/>
        <v>0</v>
      </c>
      <c r="S50" s="1098">
        <f t="shared" si="10"/>
        <v>0</v>
      </c>
      <c r="T50" s="1117">
        <f t="shared" si="11"/>
        <v>0</v>
      </c>
      <c r="U50" s="1099">
        <f t="shared" si="12"/>
        <v>0</v>
      </c>
      <c r="W50" s="1099"/>
      <c r="X50" s="1099">
        <f t="shared" si="13"/>
        <v>0</v>
      </c>
    </row>
    <row r="51" spans="1:24">
      <c r="A51" s="979" t="s">
        <v>1618</v>
      </c>
      <c r="B51" s="1082">
        <f>'Budget general'!B54</f>
        <v>0</v>
      </c>
      <c r="C51" s="1108">
        <f>'BFU A1'!P51</f>
        <v>0</v>
      </c>
      <c r="D51" s="1120">
        <f>'BFU A1'!Q51</f>
        <v>0</v>
      </c>
      <c r="E51" s="1109">
        <f t="shared" si="0"/>
        <v>0</v>
      </c>
      <c r="F51" s="1090">
        <f>'BFU A2'!P51</f>
        <v>0</v>
      </c>
      <c r="G51" s="1117">
        <f>'BFU A2'!Q51</f>
        <v>0</v>
      </c>
      <c r="H51" s="1109">
        <f t="shared" si="1"/>
        <v>0</v>
      </c>
      <c r="I51" s="1108">
        <f>'BFU A3'!P51</f>
        <v>0</v>
      </c>
      <c r="J51" s="1117">
        <f>'BFU A3'!Q51</f>
        <v>0</v>
      </c>
      <c r="K51" s="1109">
        <f t="shared" si="2"/>
        <v>0</v>
      </c>
      <c r="L51" s="1090">
        <f>'BFU A4'!P51</f>
        <v>0</v>
      </c>
      <c r="M51" s="1117">
        <f>'BFU A4'!Q51</f>
        <v>0</v>
      </c>
      <c r="N51" s="1109">
        <f t="shared" si="3"/>
        <v>0</v>
      </c>
      <c r="O51" s="1108">
        <f>'BFU A5'!P51</f>
        <v>0</v>
      </c>
      <c r="P51" s="1117">
        <f>'BFU A5'!Q51</f>
        <v>0</v>
      </c>
      <c r="Q51" s="1109">
        <f t="shared" si="4"/>
        <v>0</v>
      </c>
      <c r="S51" s="1108">
        <f t="shared" si="10"/>
        <v>0</v>
      </c>
      <c r="T51" s="1117">
        <f t="shared" si="11"/>
        <v>0</v>
      </c>
      <c r="U51" s="1109">
        <f t="shared" si="12"/>
        <v>0</v>
      </c>
      <c r="W51" s="1109"/>
      <c r="X51" s="1099">
        <f t="shared" si="13"/>
        <v>0</v>
      </c>
    </row>
    <row r="52" spans="1:24">
      <c r="A52" s="979" t="s">
        <v>1619</v>
      </c>
      <c r="B52" s="1082">
        <f>'Budget general'!B55</f>
        <v>0</v>
      </c>
      <c r="C52" s="1098">
        <f>'BFU A1'!P52</f>
        <v>0</v>
      </c>
      <c r="D52" s="1117">
        <f>'BFU A1'!Q52</f>
        <v>0</v>
      </c>
      <c r="E52" s="1099">
        <f t="shared" si="0"/>
        <v>0</v>
      </c>
      <c r="F52" s="1085">
        <f>'BFU A2'!P52</f>
        <v>0</v>
      </c>
      <c r="G52" s="1117">
        <f>'BFU A2'!Q52</f>
        <v>0</v>
      </c>
      <c r="H52" s="1099">
        <f t="shared" si="1"/>
        <v>0</v>
      </c>
      <c r="I52" s="1098">
        <f>'BFU A3'!P52</f>
        <v>0</v>
      </c>
      <c r="J52" s="1117">
        <f>'BFU A3'!Q52</f>
        <v>0</v>
      </c>
      <c r="K52" s="1099">
        <f t="shared" si="2"/>
        <v>0</v>
      </c>
      <c r="L52" s="1085">
        <f>'BFU A4'!P52</f>
        <v>0</v>
      </c>
      <c r="M52" s="1117">
        <f>'BFU A4'!Q52</f>
        <v>0</v>
      </c>
      <c r="N52" s="1099">
        <f t="shared" si="3"/>
        <v>0</v>
      </c>
      <c r="O52" s="1098">
        <f>'BFU A5'!P52</f>
        <v>0</v>
      </c>
      <c r="P52" s="1117">
        <f>'BFU A5'!Q52</f>
        <v>0</v>
      </c>
      <c r="Q52" s="1099">
        <f t="shared" si="4"/>
        <v>0</v>
      </c>
      <c r="S52" s="1098">
        <f t="shared" si="10"/>
        <v>0</v>
      </c>
      <c r="T52" s="1117">
        <f t="shared" si="11"/>
        <v>0</v>
      </c>
      <c r="U52" s="1099">
        <f t="shared" si="12"/>
        <v>0</v>
      </c>
      <c r="W52" s="1099"/>
      <c r="X52" s="1099">
        <f t="shared" si="13"/>
        <v>0</v>
      </c>
    </row>
    <row r="53" spans="1:24">
      <c r="A53" s="979" t="s">
        <v>1620</v>
      </c>
      <c r="B53" s="1082">
        <f>'Budget general'!B56</f>
        <v>0</v>
      </c>
      <c r="C53" s="1098">
        <f>'BFU A1'!P53</f>
        <v>0</v>
      </c>
      <c r="D53" s="1117">
        <f>'BFU A1'!Q53</f>
        <v>0</v>
      </c>
      <c r="E53" s="1099">
        <f t="shared" si="0"/>
        <v>0</v>
      </c>
      <c r="F53" s="1085">
        <f>'BFU A2'!P53</f>
        <v>0</v>
      </c>
      <c r="G53" s="1117">
        <f>'BFU A2'!Q53</f>
        <v>0</v>
      </c>
      <c r="H53" s="1099">
        <f t="shared" si="1"/>
        <v>0</v>
      </c>
      <c r="I53" s="1098">
        <f>'BFU A3'!P53</f>
        <v>0</v>
      </c>
      <c r="J53" s="1117">
        <f>'BFU A3'!Q53</f>
        <v>0</v>
      </c>
      <c r="K53" s="1099">
        <f t="shared" si="2"/>
        <v>0</v>
      </c>
      <c r="L53" s="1085">
        <f>'BFU A4'!P53</f>
        <v>0</v>
      </c>
      <c r="M53" s="1117">
        <f>'BFU A4'!Q53</f>
        <v>0</v>
      </c>
      <c r="N53" s="1099">
        <f t="shared" si="3"/>
        <v>0</v>
      </c>
      <c r="O53" s="1098">
        <f>'BFU A5'!P53</f>
        <v>0</v>
      </c>
      <c r="P53" s="1117">
        <f>'BFU A5'!Q53</f>
        <v>0</v>
      </c>
      <c r="Q53" s="1099">
        <f t="shared" si="4"/>
        <v>0</v>
      </c>
      <c r="S53" s="1098">
        <f t="shared" si="10"/>
        <v>0</v>
      </c>
      <c r="T53" s="1117">
        <f t="shared" si="11"/>
        <v>0</v>
      </c>
      <c r="U53" s="1099">
        <f t="shared" si="12"/>
        <v>0</v>
      </c>
      <c r="W53" s="1099"/>
      <c r="X53" s="1099">
        <f t="shared" si="13"/>
        <v>0</v>
      </c>
    </row>
    <row r="54" spans="1:24" ht="16.5" thickBot="1">
      <c r="A54" s="979" t="s">
        <v>1621</v>
      </c>
      <c r="B54" s="1082">
        <f>'Budget general'!B57</f>
        <v>0</v>
      </c>
      <c r="C54" s="1098">
        <f>'BFU A1'!P54</f>
        <v>0</v>
      </c>
      <c r="D54" s="1117">
        <f>'BFU A1'!Q54</f>
        <v>0</v>
      </c>
      <c r="E54" s="1099">
        <f t="shared" si="0"/>
        <v>0</v>
      </c>
      <c r="F54" s="1085">
        <f>'BFU A2'!P54</f>
        <v>0</v>
      </c>
      <c r="G54" s="1117">
        <f>'BFU A2'!Q54</f>
        <v>0</v>
      </c>
      <c r="H54" s="1099">
        <f t="shared" si="1"/>
        <v>0</v>
      </c>
      <c r="I54" s="1098">
        <f>'BFU A3'!P54</f>
        <v>0</v>
      </c>
      <c r="J54" s="1117">
        <f>'BFU A3'!Q54</f>
        <v>0</v>
      </c>
      <c r="K54" s="1099">
        <f t="shared" si="2"/>
        <v>0</v>
      </c>
      <c r="L54" s="1085">
        <f>'BFU A4'!P54</f>
        <v>0</v>
      </c>
      <c r="M54" s="1117">
        <f>'BFU A4'!Q54</f>
        <v>0</v>
      </c>
      <c r="N54" s="1099">
        <f t="shared" si="3"/>
        <v>0</v>
      </c>
      <c r="O54" s="1098">
        <f>'BFU A5'!P54</f>
        <v>0</v>
      </c>
      <c r="P54" s="1117">
        <f>'BFU A5'!Q54</f>
        <v>0</v>
      </c>
      <c r="Q54" s="1099">
        <f t="shared" si="4"/>
        <v>0</v>
      </c>
      <c r="S54" s="1098">
        <f t="shared" si="10"/>
        <v>0</v>
      </c>
      <c r="T54" s="1117">
        <f t="shared" si="11"/>
        <v>0</v>
      </c>
      <c r="U54" s="1099">
        <f t="shared" si="12"/>
        <v>0</v>
      </c>
      <c r="W54" s="1099"/>
      <c r="X54" s="1099">
        <f t="shared" si="13"/>
        <v>0</v>
      </c>
    </row>
    <row r="55" spans="1:24" ht="16.5" thickBot="1">
      <c r="A55" s="979" t="s">
        <v>213</v>
      </c>
      <c r="B55" s="1070">
        <f>'Budget general'!B58</f>
        <v>0</v>
      </c>
      <c r="C55" s="1070">
        <f>'BFU A1'!P55</f>
        <v>0</v>
      </c>
      <c r="D55" s="1071">
        <f>'BFU A1'!Q55</f>
        <v>0</v>
      </c>
      <c r="E55" s="1095">
        <f t="shared" si="0"/>
        <v>0</v>
      </c>
      <c r="F55" s="1071">
        <f>'BFU A2'!P55</f>
        <v>0</v>
      </c>
      <c r="G55" s="1071">
        <f>'BFU A2'!Q55</f>
        <v>0</v>
      </c>
      <c r="H55" s="1095">
        <f t="shared" si="1"/>
        <v>0</v>
      </c>
      <c r="I55" s="1070">
        <f>'BFU A3'!P55</f>
        <v>0</v>
      </c>
      <c r="J55" s="1071">
        <f>'BFU A3'!Q55</f>
        <v>0</v>
      </c>
      <c r="K55" s="1095">
        <f t="shared" si="2"/>
        <v>0</v>
      </c>
      <c r="L55" s="1071">
        <f>'BFU A4'!P55</f>
        <v>0</v>
      </c>
      <c r="M55" s="1071">
        <f>'BFU A4'!Q55</f>
        <v>0</v>
      </c>
      <c r="N55" s="1095">
        <f t="shared" si="3"/>
        <v>0</v>
      </c>
      <c r="O55" s="1070">
        <f>'BFU A5'!P55</f>
        <v>0</v>
      </c>
      <c r="P55" s="1071">
        <f>'BFU A5'!Q55</f>
        <v>0</v>
      </c>
      <c r="Q55" s="1095">
        <f t="shared" si="4"/>
        <v>0</v>
      </c>
      <c r="S55" s="1070">
        <f>S56+S62+S68+S74</f>
        <v>0</v>
      </c>
      <c r="T55" s="1070">
        <f>T56+T62+T68+T74</f>
        <v>0</v>
      </c>
      <c r="U55" s="1095">
        <f>S55-T55</f>
        <v>0</v>
      </c>
      <c r="W55" s="1095"/>
      <c r="X55" s="1095">
        <f>X56+X62+X68+X74</f>
        <v>0</v>
      </c>
    </row>
    <row r="56" spans="1:24">
      <c r="A56" s="979" t="s">
        <v>1622</v>
      </c>
      <c r="B56" s="1079">
        <f>'Budget general'!B59</f>
        <v>0</v>
      </c>
      <c r="C56" s="1096">
        <f>'BFU A1'!P56</f>
        <v>0</v>
      </c>
      <c r="D56" s="994">
        <f>'BFU A1'!Q56</f>
        <v>0</v>
      </c>
      <c r="E56" s="1097">
        <f t="shared" si="0"/>
        <v>0</v>
      </c>
      <c r="F56" s="1084">
        <f>'BFU A2'!P56</f>
        <v>0</v>
      </c>
      <c r="G56" s="994">
        <f>'BFU A2'!Q56</f>
        <v>0</v>
      </c>
      <c r="H56" s="1097">
        <f t="shared" si="1"/>
        <v>0</v>
      </c>
      <c r="I56" s="1096">
        <f>'BFU A3'!P56</f>
        <v>0</v>
      </c>
      <c r="J56" s="994">
        <f>'BFU A3'!Q56</f>
        <v>0</v>
      </c>
      <c r="K56" s="1097">
        <f t="shared" si="2"/>
        <v>0</v>
      </c>
      <c r="L56" s="1084">
        <f>'BFU A4'!P56</f>
        <v>0</v>
      </c>
      <c r="M56" s="994">
        <f>'BFU A4'!Q56</f>
        <v>0</v>
      </c>
      <c r="N56" s="1097">
        <f t="shared" si="3"/>
        <v>0</v>
      </c>
      <c r="O56" s="1096">
        <f>'BFU A5'!P56</f>
        <v>0</v>
      </c>
      <c r="P56" s="994">
        <f>'BFU A5'!Q56</f>
        <v>0</v>
      </c>
      <c r="Q56" s="1097">
        <f t="shared" si="4"/>
        <v>0</v>
      </c>
      <c r="S56" s="1096">
        <f>C56+F56+I56+L56+O56</f>
        <v>0</v>
      </c>
      <c r="T56" s="1096">
        <f>D56+G56+J56+M56+P56</f>
        <v>0</v>
      </c>
      <c r="U56" s="1097">
        <f>S56-T56</f>
        <v>0</v>
      </c>
      <c r="W56" s="1097"/>
      <c r="X56" s="1097">
        <f>T56-W56</f>
        <v>0</v>
      </c>
    </row>
    <row r="57" spans="1:24">
      <c r="A57" s="979" t="s">
        <v>1623</v>
      </c>
      <c r="B57" s="1080">
        <f>'Budget general'!B60</f>
        <v>0</v>
      </c>
      <c r="C57" s="1098">
        <f>'BFU A1'!P57</f>
        <v>0</v>
      </c>
      <c r="D57" s="1117">
        <f>'BFU A1'!Q57</f>
        <v>0</v>
      </c>
      <c r="E57" s="1099">
        <f t="shared" si="0"/>
        <v>0</v>
      </c>
      <c r="F57" s="1085">
        <f>'BFU A2'!P57</f>
        <v>0</v>
      </c>
      <c r="G57" s="1117">
        <f>'BFU A2'!Q57</f>
        <v>0</v>
      </c>
      <c r="H57" s="1099">
        <f t="shared" si="1"/>
        <v>0</v>
      </c>
      <c r="I57" s="1098">
        <f>'BFU A3'!P57</f>
        <v>0</v>
      </c>
      <c r="J57" s="1117">
        <f>'BFU A3'!Q57</f>
        <v>0</v>
      </c>
      <c r="K57" s="1099">
        <f t="shared" si="2"/>
        <v>0</v>
      </c>
      <c r="L57" s="1085">
        <f>'BFU A4'!P57</f>
        <v>0</v>
      </c>
      <c r="M57" s="1117">
        <f>'BFU A4'!Q57</f>
        <v>0</v>
      </c>
      <c r="N57" s="1099">
        <f t="shared" si="3"/>
        <v>0</v>
      </c>
      <c r="O57" s="1098">
        <f>'BFU A5'!P57</f>
        <v>0</v>
      </c>
      <c r="P57" s="1117">
        <f>'BFU A5'!Q57</f>
        <v>0</v>
      </c>
      <c r="Q57" s="1099">
        <f t="shared" si="4"/>
        <v>0</v>
      </c>
      <c r="S57" s="1098">
        <f t="shared" ref="S57:S79" si="14">C57+F57+I57+L57+O57</f>
        <v>0</v>
      </c>
      <c r="T57" s="1117">
        <f t="shared" ref="T57:T79" si="15">D57+G57+J57+M57+P57</f>
        <v>0</v>
      </c>
      <c r="U57" s="1099">
        <f t="shared" ref="U57:U79" si="16">S57-T57</f>
        <v>0</v>
      </c>
      <c r="W57" s="1099"/>
      <c r="X57" s="1099">
        <f t="shared" ref="X57:X79" si="17">T57-W57</f>
        <v>0</v>
      </c>
    </row>
    <row r="58" spans="1:24">
      <c r="A58" s="979" t="s">
        <v>1624</v>
      </c>
      <c r="B58" s="1080">
        <f>'Budget general'!B61</f>
        <v>0</v>
      </c>
      <c r="C58" s="1098">
        <f>'BFU A1'!P58</f>
        <v>0</v>
      </c>
      <c r="D58" s="1117">
        <f>'BFU A1'!Q58</f>
        <v>0</v>
      </c>
      <c r="E58" s="1099">
        <f t="shared" si="0"/>
        <v>0</v>
      </c>
      <c r="F58" s="1085">
        <f>'BFU A2'!P58</f>
        <v>0</v>
      </c>
      <c r="G58" s="1117">
        <f>'BFU A2'!Q58</f>
        <v>0</v>
      </c>
      <c r="H58" s="1099">
        <f t="shared" si="1"/>
        <v>0</v>
      </c>
      <c r="I58" s="1098">
        <f>'BFU A3'!P58</f>
        <v>0</v>
      </c>
      <c r="J58" s="1117">
        <f>'BFU A3'!Q58</f>
        <v>0</v>
      </c>
      <c r="K58" s="1099">
        <f t="shared" si="2"/>
        <v>0</v>
      </c>
      <c r="L58" s="1085">
        <f>'BFU A4'!P58</f>
        <v>0</v>
      </c>
      <c r="M58" s="1117">
        <f>'BFU A4'!Q58</f>
        <v>0</v>
      </c>
      <c r="N58" s="1099">
        <f t="shared" si="3"/>
        <v>0</v>
      </c>
      <c r="O58" s="1098">
        <f>'BFU A5'!P58</f>
        <v>0</v>
      </c>
      <c r="P58" s="1117">
        <f>'BFU A5'!Q58</f>
        <v>0</v>
      </c>
      <c r="Q58" s="1099">
        <f t="shared" si="4"/>
        <v>0</v>
      </c>
      <c r="S58" s="1098">
        <f t="shared" si="14"/>
        <v>0</v>
      </c>
      <c r="T58" s="1117">
        <f t="shared" si="15"/>
        <v>0</v>
      </c>
      <c r="U58" s="1099">
        <f t="shared" si="16"/>
        <v>0</v>
      </c>
      <c r="W58" s="1099"/>
      <c r="X58" s="1099">
        <f t="shared" si="17"/>
        <v>0</v>
      </c>
    </row>
    <row r="59" spans="1:24">
      <c r="A59" s="979" t="s">
        <v>1625</v>
      </c>
      <c r="B59" s="1080">
        <f>'Budget general'!B62</f>
        <v>0</v>
      </c>
      <c r="C59" s="1098">
        <f>'BFU A1'!P59</f>
        <v>0</v>
      </c>
      <c r="D59" s="1117">
        <f>'BFU A1'!Q59</f>
        <v>0</v>
      </c>
      <c r="E59" s="1099">
        <f t="shared" si="0"/>
        <v>0</v>
      </c>
      <c r="F59" s="1085">
        <f>'BFU A2'!P59</f>
        <v>0</v>
      </c>
      <c r="G59" s="1117">
        <f>'BFU A2'!Q59</f>
        <v>0</v>
      </c>
      <c r="H59" s="1099">
        <f t="shared" si="1"/>
        <v>0</v>
      </c>
      <c r="I59" s="1098">
        <f>'BFU A3'!P59</f>
        <v>0</v>
      </c>
      <c r="J59" s="1117">
        <f>'BFU A3'!Q59</f>
        <v>0</v>
      </c>
      <c r="K59" s="1099">
        <f t="shared" si="2"/>
        <v>0</v>
      </c>
      <c r="L59" s="1085">
        <f>'BFU A4'!P59</f>
        <v>0</v>
      </c>
      <c r="M59" s="1117">
        <f>'BFU A4'!Q59</f>
        <v>0</v>
      </c>
      <c r="N59" s="1099">
        <f t="shared" si="3"/>
        <v>0</v>
      </c>
      <c r="O59" s="1098">
        <f>'BFU A5'!P59</f>
        <v>0</v>
      </c>
      <c r="P59" s="1117">
        <f>'BFU A5'!Q59</f>
        <v>0</v>
      </c>
      <c r="Q59" s="1099">
        <f t="shared" si="4"/>
        <v>0</v>
      </c>
      <c r="S59" s="1098">
        <f t="shared" si="14"/>
        <v>0</v>
      </c>
      <c r="T59" s="1117">
        <f t="shared" si="15"/>
        <v>0</v>
      </c>
      <c r="U59" s="1099">
        <f t="shared" si="16"/>
        <v>0</v>
      </c>
      <c r="V59" s="952"/>
      <c r="W59" s="1099"/>
      <c r="X59" s="1099">
        <f t="shared" si="17"/>
        <v>0</v>
      </c>
    </row>
    <row r="60" spans="1:24">
      <c r="A60" s="979" t="s">
        <v>1626</v>
      </c>
      <c r="B60" s="1080">
        <f>'Budget general'!B63</f>
        <v>0</v>
      </c>
      <c r="C60" s="1098">
        <f>'BFU A1'!P60</f>
        <v>0</v>
      </c>
      <c r="D60" s="1117">
        <f>'BFU A1'!Q60</f>
        <v>0</v>
      </c>
      <c r="E60" s="1099">
        <f t="shared" si="0"/>
        <v>0</v>
      </c>
      <c r="F60" s="1085">
        <f>'BFU A2'!P60</f>
        <v>0</v>
      </c>
      <c r="G60" s="1117">
        <f>'BFU A2'!Q60</f>
        <v>0</v>
      </c>
      <c r="H60" s="1099">
        <f t="shared" si="1"/>
        <v>0</v>
      </c>
      <c r="I60" s="1098">
        <f>'BFU A3'!P60</f>
        <v>0</v>
      </c>
      <c r="J60" s="1117">
        <f>'BFU A3'!Q60</f>
        <v>0</v>
      </c>
      <c r="K60" s="1099">
        <f t="shared" si="2"/>
        <v>0</v>
      </c>
      <c r="L60" s="1085">
        <f>'BFU A4'!P60</f>
        <v>0</v>
      </c>
      <c r="M60" s="1117">
        <f>'BFU A4'!Q60</f>
        <v>0</v>
      </c>
      <c r="N60" s="1099">
        <f t="shared" si="3"/>
        <v>0</v>
      </c>
      <c r="O60" s="1098">
        <f>'BFU A5'!P60</f>
        <v>0</v>
      </c>
      <c r="P60" s="1117">
        <f>'BFU A5'!Q60</f>
        <v>0</v>
      </c>
      <c r="Q60" s="1099">
        <f t="shared" si="4"/>
        <v>0</v>
      </c>
      <c r="S60" s="1098">
        <f t="shared" si="14"/>
        <v>0</v>
      </c>
      <c r="T60" s="1117">
        <f t="shared" si="15"/>
        <v>0</v>
      </c>
      <c r="U60" s="1099">
        <f t="shared" si="16"/>
        <v>0</v>
      </c>
      <c r="V60" s="952"/>
      <c r="W60" s="1099"/>
      <c r="X60" s="1099">
        <f t="shared" si="17"/>
        <v>0</v>
      </c>
    </row>
    <row r="61" spans="1:24">
      <c r="A61" s="979" t="s">
        <v>1627</v>
      </c>
      <c r="B61" s="1080">
        <f>'Budget general'!B64</f>
        <v>0</v>
      </c>
      <c r="C61" s="1098">
        <f>'BFU A1'!P61</f>
        <v>0</v>
      </c>
      <c r="D61" s="1117">
        <f>'BFU A1'!Q61</f>
        <v>0</v>
      </c>
      <c r="E61" s="1099">
        <f t="shared" si="0"/>
        <v>0</v>
      </c>
      <c r="F61" s="1085">
        <f>'BFU A2'!P61</f>
        <v>0</v>
      </c>
      <c r="G61" s="1117">
        <f>'BFU A2'!Q61</f>
        <v>0</v>
      </c>
      <c r="H61" s="1099">
        <f t="shared" si="1"/>
        <v>0</v>
      </c>
      <c r="I61" s="1098">
        <f>'BFU A3'!P61</f>
        <v>0</v>
      </c>
      <c r="J61" s="1117">
        <f>'BFU A3'!Q61</f>
        <v>0</v>
      </c>
      <c r="K61" s="1099">
        <f t="shared" si="2"/>
        <v>0</v>
      </c>
      <c r="L61" s="1085">
        <f>'BFU A4'!P61</f>
        <v>0</v>
      </c>
      <c r="M61" s="1117">
        <f>'BFU A4'!Q61</f>
        <v>0</v>
      </c>
      <c r="N61" s="1099">
        <f t="shared" si="3"/>
        <v>0</v>
      </c>
      <c r="O61" s="1098">
        <f>'BFU A5'!P61</f>
        <v>0</v>
      </c>
      <c r="P61" s="1117">
        <f>'BFU A5'!Q61</f>
        <v>0</v>
      </c>
      <c r="Q61" s="1099">
        <f t="shared" si="4"/>
        <v>0</v>
      </c>
      <c r="S61" s="1098">
        <f t="shared" si="14"/>
        <v>0</v>
      </c>
      <c r="T61" s="1117">
        <f t="shared" si="15"/>
        <v>0</v>
      </c>
      <c r="U61" s="1099">
        <f t="shared" si="16"/>
        <v>0</v>
      </c>
      <c r="V61" s="952"/>
      <c r="W61" s="1099"/>
      <c r="X61" s="1099">
        <f t="shared" si="17"/>
        <v>0</v>
      </c>
    </row>
    <row r="62" spans="1:24">
      <c r="A62" s="979" t="s">
        <v>1628</v>
      </c>
      <c r="B62" s="1081">
        <f>'Budget general'!B65</f>
        <v>0</v>
      </c>
      <c r="C62" s="1100">
        <f>'BFU A1'!P62</f>
        <v>0</v>
      </c>
      <c r="D62" s="1005">
        <f>'BFU A1'!Q62</f>
        <v>0</v>
      </c>
      <c r="E62" s="1101">
        <f t="shared" si="0"/>
        <v>0</v>
      </c>
      <c r="F62" s="1086">
        <f>'BFU A2'!P62</f>
        <v>0</v>
      </c>
      <c r="G62" s="1005">
        <f>'BFU A2'!Q62</f>
        <v>0</v>
      </c>
      <c r="H62" s="1101">
        <f t="shared" si="1"/>
        <v>0</v>
      </c>
      <c r="I62" s="1100">
        <f>'BFU A3'!P62</f>
        <v>0</v>
      </c>
      <c r="J62" s="1005">
        <f>'BFU A3'!Q62</f>
        <v>0</v>
      </c>
      <c r="K62" s="1101">
        <f t="shared" si="2"/>
        <v>0</v>
      </c>
      <c r="L62" s="1086">
        <f>'BFU A4'!P62</f>
        <v>0</v>
      </c>
      <c r="M62" s="1005">
        <f>'BFU A4'!Q62</f>
        <v>0</v>
      </c>
      <c r="N62" s="1101">
        <f t="shared" si="3"/>
        <v>0</v>
      </c>
      <c r="O62" s="1100">
        <f>'BFU A5'!P62</f>
        <v>0</v>
      </c>
      <c r="P62" s="1005">
        <f>'BFU A5'!Q62</f>
        <v>0</v>
      </c>
      <c r="Q62" s="1101">
        <f t="shared" si="4"/>
        <v>0</v>
      </c>
      <c r="S62" s="1100">
        <f t="shared" si="14"/>
        <v>0</v>
      </c>
      <c r="T62" s="1005">
        <f t="shared" si="15"/>
        <v>0</v>
      </c>
      <c r="U62" s="1101">
        <f t="shared" si="16"/>
        <v>0</v>
      </c>
      <c r="V62" s="952"/>
      <c r="W62" s="1101"/>
      <c r="X62" s="1101">
        <f t="shared" si="17"/>
        <v>0</v>
      </c>
    </row>
    <row r="63" spans="1:24">
      <c r="A63" s="979" t="s">
        <v>1629</v>
      </c>
      <c r="B63" s="1080">
        <f>'Budget general'!B66</f>
        <v>0</v>
      </c>
      <c r="C63" s="1098">
        <f>'BFU A1'!P63</f>
        <v>0</v>
      </c>
      <c r="D63" s="1117">
        <f>'BFU A1'!Q63</f>
        <v>0</v>
      </c>
      <c r="E63" s="1099">
        <f t="shared" si="0"/>
        <v>0</v>
      </c>
      <c r="F63" s="1085">
        <f>'BFU A2'!P63</f>
        <v>0</v>
      </c>
      <c r="G63" s="1117">
        <f>'BFU A2'!Q63</f>
        <v>0</v>
      </c>
      <c r="H63" s="1099">
        <f t="shared" si="1"/>
        <v>0</v>
      </c>
      <c r="I63" s="1098">
        <f>'BFU A3'!P63</f>
        <v>0</v>
      </c>
      <c r="J63" s="1117">
        <f>'BFU A3'!Q63</f>
        <v>0</v>
      </c>
      <c r="K63" s="1099">
        <f t="shared" si="2"/>
        <v>0</v>
      </c>
      <c r="L63" s="1085">
        <f>'BFU A4'!P63</f>
        <v>0</v>
      </c>
      <c r="M63" s="1117">
        <f>'BFU A4'!Q63</f>
        <v>0</v>
      </c>
      <c r="N63" s="1099">
        <f t="shared" si="3"/>
        <v>0</v>
      </c>
      <c r="O63" s="1098">
        <f>'BFU A5'!P63</f>
        <v>0</v>
      </c>
      <c r="P63" s="1117">
        <f>'BFU A5'!Q63</f>
        <v>0</v>
      </c>
      <c r="Q63" s="1099">
        <f t="shared" si="4"/>
        <v>0</v>
      </c>
      <c r="S63" s="1098">
        <f t="shared" si="14"/>
        <v>0</v>
      </c>
      <c r="T63" s="1117">
        <f t="shared" si="15"/>
        <v>0</v>
      </c>
      <c r="U63" s="1099">
        <f t="shared" si="16"/>
        <v>0</v>
      </c>
      <c r="V63" s="952"/>
      <c r="W63" s="1099"/>
      <c r="X63" s="1099">
        <f t="shared" si="17"/>
        <v>0</v>
      </c>
    </row>
    <row r="64" spans="1:24">
      <c r="A64" s="979" t="s">
        <v>1630</v>
      </c>
      <c r="B64" s="1080">
        <f>'Budget general'!B67</f>
        <v>0</v>
      </c>
      <c r="C64" s="1098">
        <f>'BFU A1'!P64</f>
        <v>0</v>
      </c>
      <c r="D64" s="1117">
        <f>'BFU A1'!Q64</f>
        <v>0</v>
      </c>
      <c r="E64" s="1099">
        <f t="shared" si="0"/>
        <v>0</v>
      </c>
      <c r="F64" s="1085">
        <f>'BFU A2'!P64</f>
        <v>0</v>
      </c>
      <c r="G64" s="1117">
        <f>'BFU A2'!Q64</f>
        <v>0</v>
      </c>
      <c r="H64" s="1099">
        <f t="shared" si="1"/>
        <v>0</v>
      </c>
      <c r="I64" s="1098">
        <f>'BFU A3'!P64</f>
        <v>0</v>
      </c>
      <c r="J64" s="1117">
        <f>'BFU A3'!Q64</f>
        <v>0</v>
      </c>
      <c r="K64" s="1099">
        <f t="shared" si="2"/>
        <v>0</v>
      </c>
      <c r="L64" s="1085">
        <f>'BFU A4'!P64</f>
        <v>0</v>
      </c>
      <c r="M64" s="1117">
        <f>'BFU A4'!Q64</f>
        <v>0</v>
      </c>
      <c r="N64" s="1099">
        <f t="shared" si="3"/>
        <v>0</v>
      </c>
      <c r="O64" s="1098">
        <f>'BFU A5'!P64</f>
        <v>0</v>
      </c>
      <c r="P64" s="1117">
        <f>'BFU A5'!Q64</f>
        <v>0</v>
      </c>
      <c r="Q64" s="1099">
        <f t="shared" si="4"/>
        <v>0</v>
      </c>
      <c r="S64" s="1098">
        <f t="shared" si="14"/>
        <v>0</v>
      </c>
      <c r="T64" s="1117">
        <f t="shared" si="15"/>
        <v>0</v>
      </c>
      <c r="U64" s="1099">
        <f t="shared" si="16"/>
        <v>0</v>
      </c>
      <c r="V64" s="952"/>
      <c r="W64" s="1099"/>
      <c r="X64" s="1099">
        <f t="shared" si="17"/>
        <v>0</v>
      </c>
    </row>
    <row r="65" spans="1:24">
      <c r="A65" s="979" t="s">
        <v>1631</v>
      </c>
      <c r="B65" s="1080">
        <f>'Budget general'!B68</f>
        <v>0</v>
      </c>
      <c r="C65" s="1098">
        <f>'BFU A1'!P65</f>
        <v>0</v>
      </c>
      <c r="D65" s="1117">
        <f>'BFU A1'!Q65</f>
        <v>0</v>
      </c>
      <c r="E65" s="1099">
        <f t="shared" si="0"/>
        <v>0</v>
      </c>
      <c r="F65" s="1085">
        <f>'BFU A2'!P65</f>
        <v>0</v>
      </c>
      <c r="G65" s="1117">
        <f>'BFU A2'!Q65</f>
        <v>0</v>
      </c>
      <c r="H65" s="1099">
        <f t="shared" si="1"/>
        <v>0</v>
      </c>
      <c r="I65" s="1098">
        <f>'BFU A3'!P65</f>
        <v>0</v>
      </c>
      <c r="J65" s="1117">
        <f>'BFU A3'!Q65</f>
        <v>0</v>
      </c>
      <c r="K65" s="1099">
        <f t="shared" si="2"/>
        <v>0</v>
      </c>
      <c r="L65" s="1085">
        <f>'BFU A4'!P65</f>
        <v>0</v>
      </c>
      <c r="M65" s="1117">
        <f>'BFU A4'!Q65</f>
        <v>0</v>
      </c>
      <c r="N65" s="1099">
        <f t="shared" si="3"/>
        <v>0</v>
      </c>
      <c r="O65" s="1098">
        <f>'BFU A5'!P65</f>
        <v>0</v>
      </c>
      <c r="P65" s="1117">
        <f>'BFU A5'!Q65</f>
        <v>0</v>
      </c>
      <c r="Q65" s="1099">
        <f t="shared" si="4"/>
        <v>0</v>
      </c>
      <c r="S65" s="1098">
        <f t="shared" si="14"/>
        <v>0</v>
      </c>
      <c r="T65" s="1117">
        <f t="shared" si="15"/>
        <v>0</v>
      </c>
      <c r="U65" s="1099">
        <f t="shared" si="16"/>
        <v>0</v>
      </c>
      <c r="V65" s="952"/>
      <c r="W65" s="1099"/>
      <c r="X65" s="1099">
        <f t="shared" si="17"/>
        <v>0</v>
      </c>
    </row>
    <row r="66" spans="1:24">
      <c r="A66" s="979" t="s">
        <v>1632</v>
      </c>
      <c r="B66" s="1080">
        <f>'Budget general'!B69</f>
        <v>0</v>
      </c>
      <c r="C66" s="1098">
        <f>'BFU A1'!P66</f>
        <v>0</v>
      </c>
      <c r="D66" s="1117">
        <f>'BFU A1'!Q66</f>
        <v>0</v>
      </c>
      <c r="E66" s="1099">
        <f t="shared" si="0"/>
        <v>0</v>
      </c>
      <c r="F66" s="1085">
        <f>'BFU A2'!P66</f>
        <v>0</v>
      </c>
      <c r="G66" s="1117">
        <f>'BFU A2'!Q66</f>
        <v>0</v>
      </c>
      <c r="H66" s="1099">
        <f t="shared" si="1"/>
        <v>0</v>
      </c>
      <c r="I66" s="1098">
        <f>'BFU A3'!P66</f>
        <v>0</v>
      </c>
      <c r="J66" s="1117">
        <f>'BFU A3'!Q66</f>
        <v>0</v>
      </c>
      <c r="K66" s="1099">
        <f t="shared" si="2"/>
        <v>0</v>
      </c>
      <c r="L66" s="1085">
        <f>'BFU A4'!P66</f>
        <v>0</v>
      </c>
      <c r="M66" s="1117">
        <f>'BFU A4'!Q66</f>
        <v>0</v>
      </c>
      <c r="N66" s="1099">
        <f t="shared" si="3"/>
        <v>0</v>
      </c>
      <c r="O66" s="1098">
        <f>'BFU A5'!P66</f>
        <v>0</v>
      </c>
      <c r="P66" s="1117">
        <f>'BFU A5'!Q66</f>
        <v>0</v>
      </c>
      <c r="Q66" s="1099">
        <f t="shared" si="4"/>
        <v>0</v>
      </c>
      <c r="S66" s="1098">
        <f t="shared" si="14"/>
        <v>0</v>
      </c>
      <c r="T66" s="1117">
        <f t="shared" si="15"/>
        <v>0</v>
      </c>
      <c r="U66" s="1099">
        <f t="shared" si="16"/>
        <v>0</v>
      </c>
      <c r="V66" s="952"/>
      <c r="W66" s="1099"/>
      <c r="X66" s="1099">
        <f t="shared" si="17"/>
        <v>0</v>
      </c>
    </row>
    <row r="67" spans="1:24">
      <c r="A67" s="979" t="s">
        <v>1633</v>
      </c>
      <c r="B67" s="1080">
        <f>'Budget general'!B70</f>
        <v>0</v>
      </c>
      <c r="C67" s="1098">
        <f>'BFU A1'!P67</f>
        <v>0</v>
      </c>
      <c r="D67" s="1117">
        <f>'BFU A1'!Q67</f>
        <v>0</v>
      </c>
      <c r="E67" s="1099">
        <f t="shared" si="0"/>
        <v>0</v>
      </c>
      <c r="F67" s="1085">
        <f>'BFU A2'!P67</f>
        <v>0</v>
      </c>
      <c r="G67" s="1117">
        <f>'BFU A2'!Q67</f>
        <v>0</v>
      </c>
      <c r="H67" s="1099">
        <f t="shared" si="1"/>
        <v>0</v>
      </c>
      <c r="I67" s="1098">
        <f>'BFU A3'!P67</f>
        <v>0</v>
      </c>
      <c r="J67" s="1117">
        <f>'BFU A3'!Q67</f>
        <v>0</v>
      </c>
      <c r="K67" s="1099">
        <f t="shared" si="2"/>
        <v>0</v>
      </c>
      <c r="L67" s="1085">
        <f>'BFU A4'!P67</f>
        <v>0</v>
      </c>
      <c r="M67" s="1117">
        <f>'BFU A4'!Q67</f>
        <v>0</v>
      </c>
      <c r="N67" s="1099">
        <f t="shared" si="3"/>
        <v>0</v>
      </c>
      <c r="O67" s="1098">
        <f>'BFU A5'!P67</f>
        <v>0</v>
      </c>
      <c r="P67" s="1117">
        <f>'BFU A5'!Q67</f>
        <v>0</v>
      </c>
      <c r="Q67" s="1099">
        <f t="shared" si="4"/>
        <v>0</v>
      </c>
      <c r="S67" s="1098">
        <f t="shared" si="14"/>
        <v>0</v>
      </c>
      <c r="T67" s="1117">
        <f t="shared" si="15"/>
        <v>0</v>
      </c>
      <c r="U67" s="1099">
        <f t="shared" si="16"/>
        <v>0</v>
      </c>
      <c r="V67" s="952"/>
      <c r="W67" s="1099"/>
      <c r="X67" s="1099">
        <f t="shared" si="17"/>
        <v>0</v>
      </c>
    </row>
    <row r="68" spans="1:24">
      <c r="A68" s="979" t="s">
        <v>1634</v>
      </c>
      <c r="B68" s="1081">
        <f>'Budget general'!B71</f>
        <v>0</v>
      </c>
      <c r="C68" s="1100">
        <f>'BFU A1'!P68</f>
        <v>0</v>
      </c>
      <c r="D68" s="1005">
        <f>'BFU A1'!Q68</f>
        <v>0</v>
      </c>
      <c r="E68" s="1101">
        <f t="shared" si="0"/>
        <v>0</v>
      </c>
      <c r="F68" s="1086">
        <f>'BFU A2'!P68</f>
        <v>0</v>
      </c>
      <c r="G68" s="1005">
        <f>'BFU A2'!Q68</f>
        <v>0</v>
      </c>
      <c r="H68" s="1101">
        <f t="shared" si="1"/>
        <v>0</v>
      </c>
      <c r="I68" s="1100">
        <f>'BFU A3'!P68</f>
        <v>0</v>
      </c>
      <c r="J68" s="1005">
        <f>'BFU A3'!Q68</f>
        <v>0</v>
      </c>
      <c r="K68" s="1101">
        <f t="shared" si="2"/>
        <v>0</v>
      </c>
      <c r="L68" s="1086">
        <f>'BFU A4'!P68</f>
        <v>0</v>
      </c>
      <c r="M68" s="1005">
        <f>'BFU A4'!Q68</f>
        <v>0</v>
      </c>
      <c r="N68" s="1101">
        <f t="shared" si="3"/>
        <v>0</v>
      </c>
      <c r="O68" s="1100">
        <f>'BFU A5'!P68</f>
        <v>0</v>
      </c>
      <c r="P68" s="1005">
        <f>'BFU A5'!Q68</f>
        <v>0</v>
      </c>
      <c r="Q68" s="1101">
        <f t="shared" si="4"/>
        <v>0</v>
      </c>
      <c r="S68" s="1100">
        <f t="shared" si="14"/>
        <v>0</v>
      </c>
      <c r="T68" s="1005">
        <f t="shared" si="15"/>
        <v>0</v>
      </c>
      <c r="U68" s="1101">
        <f t="shared" si="16"/>
        <v>0</v>
      </c>
      <c r="V68" s="952"/>
      <c r="W68" s="1101"/>
      <c r="X68" s="1101">
        <f t="shared" si="17"/>
        <v>0</v>
      </c>
    </row>
    <row r="69" spans="1:24">
      <c r="A69" s="979" t="s">
        <v>1635</v>
      </c>
      <c r="B69" s="1080">
        <f>'Budget general'!B72</f>
        <v>0</v>
      </c>
      <c r="C69" s="1098">
        <f>'BFU A1'!P69</f>
        <v>0</v>
      </c>
      <c r="D69" s="1117">
        <f>'BFU A1'!Q69</f>
        <v>0</v>
      </c>
      <c r="E69" s="1099">
        <f t="shared" si="0"/>
        <v>0</v>
      </c>
      <c r="F69" s="1085">
        <f>'BFU A2'!P69</f>
        <v>0</v>
      </c>
      <c r="G69" s="1117">
        <f>'BFU A2'!Q69</f>
        <v>0</v>
      </c>
      <c r="H69" s="1099">
        <f t="shared" ref="H69:H128" si="18">F69-G69</f>
        <v>0</v>
      </c>
      <c r="I69" s="1098">
        <f>'BFU A3'!P69</f>
        <v>0</v>
      </c>
      <c r="J69" s="1117">
        <f>'BFU A3'!Q69</f>
        <v>0</v>
      </c>
      <c r="K69" s="1099">
        <f t="shared" ref="K69:K128" si="19">I69-J69</f>
        <v>0</v>
      </c>
      <c r="L69" s="1085">
        <f>'BFU A4'!P69</f>
        <v>0</v>
      </c>
      <c r="M69" s="1117">
        <f>'BFU A4'!Q69</f>
        <v>0</v>
      </c>
      <c r="N69" s="1099">
        <f t="shared" ref="N69:N128" si="20">L69-M69</f>
        <v>0</v>
      </c>
      <c r="O69" s="1098">
        <f>'BFU A5'!P69</f>
        <v>0</v>
      </c>
      <c r="P69" s="1117">
        <f>'BFU A5'!Q69</f>
        <v>0</v>
      </c>
      <c r="Q69" s="1099">
        <f t="shared" ref="Q69:Q128" si="21">O69-P69</f>
        <v>0</v>
      </c>
      <c r="S69" s="1098">
        <f t="shared" si="14"/>
        <v>0</v>
      </c>
      <c r="T69" s="1117">
        <f t="shared" si="15"/>
        <v>0</v>
      </c>
      <c r="U69" s="1099">
        <f t="shared" si="16"/>
        <v>0</v>
      </c>
      <c r="W69" s="1099"/>
      <c r="X69" s="1099">
        <f t="shared" si="17"/>
        <v>0</v>
      </c>
    </row>
    <row r="70" spans="1:24">
      <c r="A70" s="979" t="s">
        <v>1636</v>
      </c>
      <c r="B70" s="1080">
        <f>'Budget general'!B73</f>
        <v>0</v>
      </c>
      <c r="C70" s="1108">
        <f>'BFU A1'!P70</f>
        <v>0</v>
      </c>
      <c r="D70" s="1120">
        <f>'BFU A1'!Q70</f>
        <v>0</v>
      </c>
      <c r="E70" s="1109">
        <f t="shared" si="0"/>
        <v>0</v>
      </c>
      <c r="F70" s="1090">
        <f>'BFU A2'!P70</f>
        <v>0</v>
      </c>
      <c r="G70" s="1117">
        <f>'BFU A2'!Q70</f>
        <v>0</v>
      </c>
      <c r="H70" s="1109">
        <f t="shared" si="18"/>
        <v>0</v>
      </c>
      <c r="I70" s="1108">
        <f>'BFU A3'!P70</f>
        <v>0</v>
      </c>
      <c r="J70" s="1117">
        <f>'BFU A3'!Q70</f>
        <v>0</v>
      </c>
      <c r="K70" s="1109">
        <f t="shared" si="19"/>
        <v>0</v>
      </c>
      <c r="L70" s="1090">
        <f>'BFU A4'!P70</f>
        <v>0</v>
      </c>
      <c r="M70" s="1117">
        <f>'BFU A4'!Q70</f>
        <v>0</v>
      </c>
      <c r="N70" s="1109">
        <f t="shared" si="20"/>
        <v>0</v>
      </c>
      <c r="O70" s="1108">
        <f>'BFU A5'!P70</f>
        <v>0</v>
      </c>
      <c r="P70" s="1117">
        <f>'BFU A5'!Q70</f>
        <v>0</v>
      </c>
      <c r="Q70" s="1109">
        <f t="shared" si="21"/>
        <v>0</v>
      </c>
      <c r="S70" s="1098">
        <f t="shared" si="14"/>
        <v>0</v>
      </c>
      <c r="T70" s="1117">
        <f t="shared" si="15"/>
        <v>0</v>
      </c>
      <c r="U70" s="1099">
        <f t="shared" si="16"/>
        <v>0</v>
      </c>
      <c r="W70" s="1109"/>
      <c r="X70" s="1109">
        <f t="shared" si="17"/>
        <v>0</v>
      </c>
    </row>
    <row r="71" spans="1:24">
      <c r="A71" s="979" t="s">
        <v>1637</v>
      </c>
      <c r="B71" s="1080">
        <f>'Budget general'!B74</f>
        <v>0</v>
      </c>
      <c r="C71" s="1098">
        <f>'BFU A1'!P71</f>
        <v>0</v>
      </c>
      <c r="D71" s="1117">
        <f>'BFU A1'!Q71</f>
        <v>0</v>
      </c>
      <c r="E71" s="1099">
        <f t="shared" ref="E71:E128" si="22">C71-D71</f>
        <v>0</v>
      </c>
      <c r="F71" s="1085">
        <f>'BFU A2'!P71</f>
        <v>0</v>
      </c>
      <c r="G71" s="1117">
        <f>'BFU A2'!Q71</f>
        <v>0</v>
      </c>
      <c r="H71" s="1099">
        <f t="shared" si="18"/>
        <v>0</v>
      </c>
      <c r="I71" s="1098">
        <f>'BFU A3'!P71</f>
        <v>0</v>
      </c>
      <c r="J71" s="1117">
        <f>'BFU A3'!Q71</f>
        <v>0</v>
      </c>
      <c r="K71" s="1099">
        <f t="shared" si="19"/>
        <v>0</v>
      </c>
      <c r="L71" s="1085">
        <f>'BFU A4'!P71</f>
        <v>0</v>
      </c>
      <c r="M71" s="1117">
        <f>'BFU A4'!Q71</f>
        <v>0</v>
      </c>
      <c r="N71" s="1099">
        <f t="shared" si="20"/>
        <v>0</v>
      </c>
      <c r="O71" s="1098">
        <f>'BFU A5'!P71</f>
        <v>0</v>
      </c>
      <c r="P71" s="1117">
        <f>'BFU A5'!Q71</f>
        <v>0</v>
      </c>
      <c r="Q71" s="1099">
        <f t="shared" si="21"/>
        <v>0</v>
      </c>
      <c r="S71" s="1098">
        <f t="shared" si="14"/>
        <v>0</v>
      </c>
      <c r="T71" s="1117">
        <f t="shared" si="15"/>
        <v>0</v>
      </c>
      <c r="U71" s="1099">
        <f t="shared" si="16"/>
        <v>0</v>
      </c>
      <c r="W71" s="1099"/>
      <c r="X71" s="1099">
        <f t="shared" si="17"/>
        <v>0</v>
      </c>
    </row>
    <row r="72" spans="1:24">
      <c r="A72" s="979" t="s">
        <v>1638</v>
      </c>
      <c r="B72" s="1080">
        <f>'Budget general'!B75</f>
        <v>0</v>
      </c>
      <c r="C72" s="1098">
        <f>'BFU A1'!P72</f>
        <v>0</v>
      </c>
      <c r="D72" s="1117">
        <f>'BFU A1'!Q72</f>
        <v>0</v>
      </c>
      <c r="E72" s="1099">
        <f t="shared" si="22"/>
        <v>0</v>
      </c>
      <c r="F72" s="1085">
        <f>'BFU A2'!P72</f>
        <v>0</v>
      </c>
      <c r="G72" s="1117">
        <f>'BFU A2'!Q72</f>
        <v>0</v>
      </c>
      <c r="H72" s="1099">
        <f t="shared" si="18"/>
        <v>0</v>
      </c>
      <c r="I72" s="1098">
        <f>'BFU A3'!P72</f>
        <v>0</v>
      </c>
      <c r="J72" s="1117">
        <f>'BFU A3'!Q72</f>
        <v>0</v>
      </c>
      <c r="K72" s="1099">
        <f t="shared" si="19"/>
        <v>0</v>
      </c>
      <c r="L72" s="1085">
        <f>'BFU A4'!P72</f>
        <v>0</v>
      </c>
      <c r="M72" s="1117">
        <f>'BFU A4'!Q72</f>
        <v>0</v>
      </c>
      <c r="N72" s="1099">
        <f t="shared" si="20"/>
        <v>0</v>
      </c>
      <c r="O72" s="1098">
        <f>'BFU A5'!P72</f>
        <v>0</v>
      </c>
      <c r="P72" s="1117">
        <f>'BFU A5'!Q72</f>
        <v>0</v>
      </c>
      <c r="Q72" s="1099">
        <f t="shared" si="21"/>
        <v>0</v>
      </c>
      <c r="S72" s="1098">
        <f t="shared" si="14"/>
        <v>0</v>
      </c>
      <c r="T72" s="1117">
        <f t="shared" si="15"/>
        <v>0</v>
      </c>
      <c r="U72" s="1099">
        <f t="shared" si="16"/>
        <v>0</v>
      </c>
      <c r="W72" s="1099"/>
      <c r="X72" s="1099">
        <f t="shared" si="17"/>
        <v>0</v>
      </c>
    </row>
    <row r="73" spans="1:24">
      <c r="A73" s="979" t="s">
        <v>1639</v>
      </c>
      <c r="B73" s="1080">
        <f>'Budget general'!B76</f>
        <v>0</v>
      </c>
      <c r="C73" s="1098">
        <f>'BFU A1'!P73</f>
        <v>0</v>
      </c>
      <c r="D73" s="1117">
        <f>'BFU A1'!Q73</f>
        <v>0</v>
      </c>
      <c r="E73" s="1099">
        <f t="shared" si="22"/>
        <v>0</v>
      </c>
      <c r="F73" s="1085">
        <f>'BFU A2'!P73</f>
        <v>0</v>
      </c>
      <c r="G73" s="1117">
        <f>'BFU A2'!Q73</f>
        <v>0</v>
      </c>
      <c r="H73" s="1099">
        <f t="shared" si="18"/>
        <v>0</v>
      </c>
      <c r="I73" s="1098">
        <f>'BFU A3'!P73</f>
        <v>0</v>
      </c>
      <c r="J73" s="1117">
        <f>'BFU A3'!Q73</f>
        <v>0</v>
      </c>
      <c r="K73" s="1099">
        <f t="shared" si="19"/>
        <v>0</v>
      </c>
      <c r="L73" s="1085">
        <f>'BFU A4'!P73</f>
        <v>0</v>
      </c>
      <c r="M73" s="1117">
        <f>'BFU A4'!Q73</f>
        <v>0</v>
      </c>
      <c r="N73" s="1099">
        <f t="shared" si="20"/>
        <v>0</v>
      </c>
      <c r="O73" s="1098">
        <f>'BFU A5'!P73</f>
        <v>0</v>
      </c>
      <c r="P73" s="1117">
        <f>'BFU A5'!Q73</f>
        <v>0</v>
      </c>
      <c r="Q73" s="1099">
        <f t="shared" si="21"/>
        <v>0</v>
      </c>
      <c r="S73" s="1098">
        <f t="shared" si="14"/>
        <v>0</v>
      </c>
      <c r="T73" s="1117">
        <f t="shared" si="15"/>
        <v>0</v>
      </c>
      <c r="U73" s="1099">
        <f t="shared" si="16"/>
        <v>0</v>
      </c>
      <c r="W73" s="1099"/>
      <c r="X73" s="1099">
        <f t="shared" si="17"/>
        <v>0</v>
      </c>
    </row>
    <row r="74" spans="1:24">
      <c r="A74" s="979" t="s">
        <v>1640</v>
      </c>
      <c r="B74" s="1081">
        <f>'Budget general'!B77</f>
        <v>0</v>
      </c>
      <c r="C74" s="1102">
        <f>'BFU A1'!P74</f>
        <v>0</v>
      </c>
      <c r="D74" s="1009">
        <f>'BFU A1'!Q74</f>
        <v>0</v>
      </c>
      <c r="E74" s="1103">
        <f t="shared" si="22"/>
        <v>0</v>
      </c>
      <c r="F74" s="1087">
        <f>'BFU A2'!P74</f>
        <v>0</v>
      </c>
      <c r="G74" s="1009">
        <f>'BFU A2'!Q74</f>
        <v>0</v>
      </c>
      <c r="H74" s="1103">
        <f t="shared" si="18"/>
        <v>0</v>
      </c>
      <c r="I74" s="1102">
        <f>'BFU A3'!P74</f>
        <v>0</v>
      </c>
      <c r="J74" s="1009">
        <f>'BFU A3'!Q74</f>
        <v>0</v>
      </c>
      <c r="K74" s="1103">
        <f t="shared" si="19"/>
        <v>0</v>
      </c>
      <c r="L74" s="1087">
        <f>'BFU A4'!P74</f>
        <v>0</v>
      </c>
      <c r="M74" s="1009">
        <f>'BFU A4'!Q74</f>
        <v>0</v>
      </c>
      <c r="N74" s="1103">
        <f t="shared" si="20"/>
        <v>0</v>
      </c>
      <c r="O74" s="1102">
        <f>'BFU A5'!P74</f>
        <v>0</v>
      </c>
      <c r="P74" s="1009">
        <f>'BFU A5'!Q74</f>
        <v>0</v>
      </c>
      <c r="Q74" s="1103">
        <f t="shared" si="21"/>
        <v>0</v>
      </c>
      <c r="S74" s="1102">
        <f t="shared" si="14"/>
        <v>0</v>
      </c>
      <c r="T74" s="1009">
        <f t="shared" si="15"/>
        <v>0</v>
      </c>
      <c r="U74" s="1103">
        <f t="shared" si="16"/>
        <v>0</v>
      </c>
      <c r="W74" s="1103"/>
      <c r="X74" s="1103">
        <f t="shared" si="17"/>
        <v>0</v>
      </c>
    </row>
    <row r="75" spans="1:24">
      <c r="A75" s="979" t="s">
        <v>1641</v>
      </c>
      <c r="B75" s="1080">
        <f>'Budget general'!B78</f>
        <v>0</v>
      </c>
      <c r="C75" s="1110">
        <f>'BFU A1'!P75</f>
        <v>0</v>
      </c>
      <c r="D75" s="1118">
        <f>'BFU A1'!Q75</f>
        <v>0</v>
      </c>
      <c r="E75" s="1111">
        <f t="shared" si="22"/>
        <v>0</v>
      </c>
      <c r="F75" s="1091">
        <f>'BFU A2'!P75</f>
        <v>0</v>
      </c>
      <c r="G75" s="1117">
        <f>'BFU A2'!Q75</f>
        <v>0</v>
      </c>
      <c r="H75" s="1111">
        <f t="shared" si="18"/>
        <v>0</v>
      </c>
      <c r="I75" s="1110">
        <f>'BFU A3'!P75</f>
        <v>0</v>
      </c>
      <c r="J75" s="1117">
        <f>'BFU A3'!Q75</f>
        <v>0</v>
      </c>
      <c r="K75" s="1111">
        <f t="shared" si="19"/>
        <v>0</v>
      </c>
      <c r="L75" s="1091">
        <f>'BFU A4'!P75</f>
        <v>0</v>
      </c>
      <c r="M75" s="1117">
        <f>'BFU A4'!Q75</f>
        <v>0</v>
      </c>
      <c r="N75" s="1111">
        <f t="shared" si="20"/>
        <v>0</v>
      </c>
      <c r="O75" s="1110">
        <f>'BFU A5'!P75</f>
        <v>0</v>
      </c>
      <c r="P75" s="1117">
        <f>'BFU A5'!Q75</f>
        <v>0</v>
      </c>
      <c r="Q75" s="1111">
        <f t="shared" si="21"/>
        <v>0</v>
      </c>
      <c r="S75" s="1110">
        <f t="shared" si="14"/>
        <v>0</v>
      </c>
      <c r="T75" s="1117">
        <f t="shared" si="15"/>
        <v>0</v>
      </c>
      <c r="U75" s="1111">
        <f t="shared" si="16"/>
        <v>0</v>
      </c>
      <c r="W75" s="1111"/>
      <c r="X75" s="1111">
        <f t="shared" si="17"/>
        <v>0</v>
      </c>
    </row>
    <row r="76" spans="1:24">
      <c r="A76" s="979" t="s">
        <v>1642</v>
      </c>
      <c r="B76" s="1082">
        <f>'Budget general'!B79</f>
        <v>0</v>
      </c>
      <c r="C76" s="1112">
        <f>'BFU A1'!P76</f>
        <v>0</v>
      </c>
      <c r="D76" s="1121">
        <f>'BFU A1'!Q76</f>
        <v>0</v>
      </c>
      <c r="E76" s="1113">
        <f t="shared" si="22"/>
        <v>0</v>
      </c>
      <c r="F76" s="1092">
        <f>'BFU A2'!P76</f>
        <v>0</v>
      </c>
      <c r="G76" s="1117">
        <f>'BFU A2'!Q76</f>
        <v>0</v>
      </c>
      <c r="H76" s="1113">
        <f t="shared" si="18"/>
        <v>0</v>
      </c>
      <c r="I76" s="1112">
        <f>'BFU A3'!P76</f>
        <v>0</v>
      </c>
      <c r="J76" s="1117">
        <f>'BFU A3'!Q76</f>
        <v>0</v>
      </c>
      <c r="K76" s="1113">
        <f t="shared" si="19"/>
        <v>0</v>
      </c>
      <c r="L76" s="1092">
        <f>'BFU A4'!P76</f>
        <v>0</v>
      </c>
      <c r="M76" s="1117">
        <f>'BFU A4'!Q76</f>
        <v>0</v>
      </c>
      <c r="N76" s="1113">
        <f t="shared" si="20"/>
        <v>0</v>
      </c>
      <c r="O76" s="1112">
        <f>'BFU A5'!P76</f>
        <v>0</v>
      </c>
      <c r="P76" s="1117">
        <f>'BFU A5'!Q76</f>
        <v>0</v>
      </c>
      <c r="Q76" s="1113">
        <f t="shared" si="21"/>
        <v>0</v>
      </c>
      <c r="S76" s="1112">
        <f t="shared" si="14"/>
        <v>0</v>
      </c>
      <c r="T76" s="1117">
        <f t="shared" si="15"/>
        <v>0</v>
      </c>
      <c r="U76" s="1113">
        <f t="shared" si="16"/>
        <v>0</v>
      </c>
      <c r="W76" s="1113"/>
      <c r="X76" s="1113">
        <f t="shared" si="17"/>
        <v>0</v>
      </c>
    </row>
    <row r="77" spans="1:24">
      <c r="A77" s="979" t="s">
        <v>1643</v>
      </c>
      <c r="B77" s="1082">
        <f>'Budget general'!B80</f>
        <v>0</v>
      </c>
      <c r="C77" s="1098">
        <f>'BFU A1'!P77</f>
        <v>0</v>
      </c>
      <c r="D77" s="1117">
        <f>'BFU A1'!Q77</f>
        <v>0</v>
      </c>
      <c r="E77" s="1099">
        <f t="shared" si="22"/>
        <v>0</v>
      </c>
      <c r="F77" s="1085">
        <f>'BFU A2'!P77</f>
        <v>0</v>
      </c>
      <c r="G77" s="1117">
        <f>'BFU A2'!Q77</f>
        <v>0</v>
      </c>
      <c r="H77" s="1099">
        <f t="shared" si="18"/>
        <v>0</v>
      </c>
      <c r="I77" s="1098">
        <f>'BFU A3'!P77</f>
        <v>0</v>
      </c>
      <c r="J77" s="1117">
        <f>'BFU A3'!Q77</f>
        <v>0</v>
      </c>
      <c r="K77" s="1099">
        <f t="shared" si="19"/>
        <v>0</v>
      </c>
      <c r="L77" s="1085">
        <f>'BFU A4'!P77</f>
        <v>0</v>
      </c>
      <c r="M77" s="1117">
        <f>'BFU A4'!Q77</f>
        <v>0</v>
      </c>
      <c r="N77" s="1099">
        <f t="shared" si="20"/>
        <v>0</v>
      </c>
      <c r="O77" s="1098">
        <f>'BFU A5'!P77</f>
        <v>0</v>
      </c>
      <c r="P77" s="1117">
        <f>'BFU A5'!Q77</f>
        <v>0</v>
      </c>
      <c r="Q77" s="1099">
        <f t="shared" si="21"/>
        <v>0</v>
      </c>
      <c r="S77" s="1098">
        <f t="shared" si="14"/>
        <v>0</v>
      </c>
      <c r="T77" s="1117">
        <f t="shared" si="15"/>
        <v>0</v>
      </c>
      <c r="U77" s="1099">
        <f t="shared" si="16"/>
        <v>0</v>
      </c>
      <c r="V77" s="952"/>
      <c r="W77" s="1099"/>
      <c r="X77" s="1099">
        <f t="shared" si="17"/>
        <v>0</v>
      </c>
    </row>
    <row r="78" spans="1:24">
      <c r="A78" s="979" t="s">
        <v>1644</v>
      </c>
      <c r="B78" s="1082">
        <f>'Budget general'!B81</f>
        <v>0</v>
      </c>
      <c r="C78" s="1098">
        <f>'BFU A1'!P78</f>
        <v>0</v>
      </c>
      <c r="D78" s="1117">
        <f>'BFU A1'!Q78</f>
        <v>0</v>
      </c>
      <c r="E78" s="1099">
        <f t="shared" si="22"/>
        <v>0</v>
      </c>
      <c r="F78" s="1085">
        <f>'BFU A2'!P78</f>
        <v>0</v>
      </c>
      <c r="G78" s="1117">
        <f>'BFU A2'!Q78</f>
        <v>0</v>
      </c>
      <c r="H78" s="1099">
        <f t="shared" si="18"/>
        <v>0</v>
      </c>
      <c r="I78" s="1098">
        <f>'BFU A3'!P78</f>
        <v>0</v>
      </c>
      <c r="J78" s="1117">
        <f>'BFU A3'!Q78</f>
        <v>0</v>
      </c>
      <c r="K78" s="1099">
        <f t="shared" si="19"/>
        <v>0</v>
      </c>
      <c r="L78" s="1085">
        <f>'BFU A4'!P78</f>
        <v>0</v>
      </c>
      <c r="M78" s="1117">
        <f>'BFU A4'!Q78</f>
        <v>0</v>
      </c>
      <c r="N78" s="1099">
        <f t="shared" si="20"/>
        <v>0</v>
      </c>
      <c r="O78" s="1098">
        <f>'BFU A5'!P78</f>
        <v>0</v>
      </c>
      <c r="P78" s="1117">
        <f>'BFU A5'!Q78</f>
        <v>0</v>
      </c>
      <c r="Q78" s="1099">
        <f t="shared" si="21"/>
        <v>0</v>
      </c>
      <c r="S78" s="1098">
        <f t="shared" si="14"/>
        <v>0</v>
      </c>
      <c r="T78" s="1117">
        <f>D78+G78+J78+M78+P78</f>
        <v>0</v>
      </c>
      <c r="U78" s="1099">
        <f t="shared" si="16"/>
        <v>0</v>
      </c>
      <c r="W78" s="1099"/>
      <c r="X78" s="1099">
        <f t="shared" si="17"/>
        <v>0</v>
      </c>
    </row>
    <row r="79" spans="1:24" ht="14.45" customHeight="1" thickBot="1">
      <c r="A79" s="979" t="s">
        <v>1645</v>
      </c>
      <c r="B79" s="1082">
        <f>'Budget general'!B82</f>
        <v>0</v>
      </c>
      <c r="C79" s="1098">
        <f>'BFU A1'!P79</f>
        <v>0</v>
      </c>
      <c r="D79" s="1117">
        <f>'BFU A1'!Q79</f>
        <v>0</v>
      </c>
      <c r="E79" s="1099">
        <f t="shared" si="22"/>
        <v>0</v>
      </c>
      <c r="F79" s="1085">
        <f>'BFU A2'!P79</f>
        <v>0</v>
      </c>
      <c r="G79" s="1117">
        <f>'BFU A2'!Q79</f>
        <v>0</v>
      </c>
      <c r="H79" s="1099">
        <f t="shared" si="18"/>
        <v>0</v>
      </c>
      <c r="I79" s="1098">
        <f>'BFU A3'!P79</f>
        <v>0</v>
      </c>
      <c r="J79" s="1117">
        <f>'BFU A3'!Q79</f>
        <v>0</v>
      </c>
      <c r="K79" s="1099">
        <f t="shared" si="19"/>
        <v>0</v>
      </c>
      <c r="L79" s="1085">
        <f>'BFU A4'!P79</f>
        <v>0</v>
      </c>
      <c r="M79" s="1117">
        <f>'BFU A4'!Q79</f>
        <v>0</v>
      </c>
      <c r="N79" s="1099">
        <f t="shared" si="20"/>
        <v>0</v>
      </c>
      <c r="O79" s="1098">
        <f>'BFU A5'!P79</f>
        <v>0</v>
      </c>
      <c r="P79" s="1117">
        <f>'BFU A5'!Q79</f>
        <v>0</v>
      </c>
      <c r="Q79" s="1099">
        <f t="shared" si="21"/>
        <v>0</v>
      </c>
      <c r="S79" s="1098">
        <f t="shared" si="14"/>
        <v>0</v>
      </c>
      <c r="T79" s="1117">
        <f t="shared" si="15"/>
        <v>0</v>
      </c>
      <c r="U79" s="1099">
        <f t="shared" si="16"/>
        <v>0</v>
      </c>
      <c r="W79" s="1099"/>
      <c r="X79" s="1099">
        <f t="shared" si="17"/>
        <v>0</v>
      </c>
    </row>
    <row r="80" spans="1:24" ht="14.45" customHeight="1" thickBot="1">
      <c r="A80" s="979" t="s">
        <v>1156</v>
      </c>
      <c r="B80" s="1070">
        <f>'Budget general'!B83</f>
        <v>0</v>
      </c>
      <c r="C80" s="1070">
        <f>'BFU A1'!P80</f>
        <v>0</v>
      </c>
      <c r="D80" s="1071">
        <f>'BFU A1'!Q80</f>
        <v>0</v>
      </c>
      <c r="E80" s="1095">
        <f t="shared" si="22"/>
        <v>0</v>
      </c>
      <c r="F80" s="1071">
        <f>'BFU A2'!P80</f>
        <v>0</v>
      </c>
      <c r="G80" s="1071">
        <f>'BFU A2'!Q80</f>
        <v>0</v>
      </c>
      <c r="H80" s="1095">
        <f t="shared" si="18"/>
        <v>0</v>
      </c>
      <c r="I80" s="1070">
        <f>'BFU A3'!P80</f>
        <v>0</v>
      </c>
      <c r="J80" s="1071">
        <f>'BFU A3'!Q80</f>
        <v>0</v>
      </c>
      <c r="K80" s="1095">
        <f t="shared" si="19"/>
        <v>0</v>
      </c>
      <c r="L80" s="1071">
        <f>'BFU A4'!P80</f>
        <v>0</v>
      </c>
      <c r="M80" s="1071">
        <f>'BFU A4'!Q80</f>
        <v>0</v>
      </c>
      <c r="N80" s="1095">
        <f t="shared" si="20"/>
        <v>0</v>
      </c>
      <c r="O80" s="1070">
        <f>'BFU A5'!P80</f>
        <v>0</v>
      </c>
      <c r="P80" s="1071">
        <f>'BFU A5'!Q80</f>
        <v>0</v>
      </c>
      <c r="Q80" s="1095">
        <f t="shared" si="21"/>
        <v>0</v>
      </c>
      <c r="S80" s="1070">
        <f>S81+S87+S93+S99</f>
        <v>0</v>
      </c>
      <c r="T80" s="1071">
        <f>E81+H81+K81+N81</f>
        <v>0</v>
      </c>
      <c r="U80" s="1095">
        <f t="shared" ref="U80:U81" si="23">S80-T80</f>
        <v>0</v>
      </c>
      <c r="W80" s="1095"/>
      <c r="X80" s="1095">
        <f>X81+X87+X93+X99</f>
        <v>0</v>
      </c>
    </row>
    <row r="81" spans="1:24" ht="14.45" customHeight="1">
      <c r="A81" s="979" t="s">
        <v>1646</v>
      </c>
      <c r="B81" s="1079">
        <f>'Budget general'!B84</f>
        <v>0</v>
      </c>
      <c r="C81" s="1096">
        <f>'BFU A1'!P81</f>
        <v>0</v>
      </c>
      <c r="D81" s="994">
        <f>'BFU A1'!Q81</f>
        <v>0</v>
      </c>
      <c r="E81" s="1097">
        <f t="shared" si="22"/>
        <v>0</v>
      </c>
      <c r="F81" s="1084">
        <f>'BFU A2'!P81</f>
        <v>0</v>
      </c>
      <c r="G81" s="994">
        <f>'BFU A2'!Q81</f>
        <v>0</v>
      </c>
      <c r="H81" s="1097">
        <f t="shared" si="18"/>
        <v>0</v>
      </c>
      <c r="I81" s="1096">
        <f>'BFU A3'!P81</f>
        <v>0</v>
      </c>
      <c r="J81" s="994">
        <f>'BFU A3'!Q81</f>
        <v>0</v>
      </c>
      <c r="K81" s="1097">
        <f t="shared" si="19"/>
        <v>0</v>
      </c>
      <c r="L81" s="1084">
        <f>'BFU A4'!P81</f>
        <v>0</v>
      </c>
      <c r="M81" s="994">
        <f>'BFU A4'!Q81</f>
        <v>0</v>
      </c>
      <c r="N81" s="1097">
        <f t="shared" si="20"/>
        <v>0</v>
      </c>
      <c r="O81" s="1096">
        <f>'BFU A5'!P81</f>
        <v>0</v>
      </c>
      <c r="P81" s="994">
        <f>'BFU A5'!Q81</f>
        <v>0</v>
      </c>
      <c r="Q81" s="1097">
        <f t="shared" si="21"/>
        <v>0</v>
      </c>
      <c r="S81" s="1096">
        <f>C81+F81+I81+L81+O81</f>
        <v>0</v>
      </c>
      <c r="T81" s="1096">
        <f>D81+G81+J81+M81+P81</f>
        <v>0</v>
      </c>
      <c r="U81" s="1097">
        <f t="shared" si="23"/>
        <v>0</v>
      </c>
      <c r="W81" s="1097"/>
      <c r="X81" s="1097">
        <f>T81-W81</f>
        <v>0</v>
      </c>
    </row>
    <row r="82" spans="1:24" ht="14.45" customHeight="1">
      <c r="A82" s="979" t="s">
        <v>1647</v>
      </c>
      <c r="B82" s="1080">
        <f>'Budget general'!B85</f>
        <v>0</v>
      </c>
      <c r="C82" s="1098">
        <f>'BFU A1'!P82</f>
        <v>0</v>
      </c>
      <c r="D82" s="1117">
        <f>'BFU A1'!Q82</f>
        <v>0</v>
      </c>
      <c r="E82" s="1099">
        <f t="shared" si="22"/>
        <v>0</v>
      </c>
      <c r="F82" s="1085">
        <f>'BFU A2'!P82</f>
        <v>0</v>
      </c>
      <c r="G82" s="1117">
        <f>'BFU A2'!Q82</f>
        <v>0</v>
      </c>
      <c r="H82" s="1099">
        <f t="shared" si="18"/>
        <v>0</v>
      </c>
      <c r="I82" s="1098">
        <f>'BFU A3'!P82</f>
        <v>0</v>
      </c>
      <c r="J82" s="1117">
        <f>'BFU A3'!Q82</f>
        <v>0</v>
      </c>
      <c r="K82" s="1099">
        <f t="shared" si="19"/>
        <v>0</v>
      </c>
      <c r="L82" s="1085">
        <f>'BFU A4'!P82</f>
        <v>0</v>
      </c>
      <c r="M82" s="1117">
        <f>'BFU A4'!Q82</f>
        <v>0</v>
      </c>
      <c r="N82" s="1099">
        <f t="shared" si="20"/>
        <v>0</v>
      </c>
      <c r="O82" s="1098">
        <f>'BFU A5'!P82</f>
        <v>0</v>
      </c>
      <c r="P82" s="1117">
        <f>'BFU A5'!Q82</f>
        <v>0</v>
      </c>
      <c r="Q82" s="1099">
        <f t="shared" si="21"/>
        <v>0</v>
      </c>
      <c r="S82" s="1098">
        <f t="shared" ref="S82:S104" si="24">C82+F82+I82+L82+O82</f>
        <v>0</v>
      </c>
      <c r="T82" s="1117">
        <f t="shared" ref="T82:T104" si="25">D82+G82+J82+M82+P82</f>
        <v>0</v>
      </c>
      <c r="U82" s="1099">
        <f t="shared" ref="U82:U104" si="26">S82-T82</f>
        <v>0</v>
      </c>
      <c r="W82" s="1099"/>
      <c r="X82" s="1099">
        <f t="shared" ref="X82:X104" si="27">T82-W82</f>
        <v>0</v>
      </c>
    </row>
    <row r="83" spans="1:24" ht="14.45" customHeight="1">
      <c r="A83" s="979" t="s">
        <v>1648</v>
      </c>
      <c r="B83" s="1080">
        <f>'Budget general'!B86</f>
        <v>0</v>
      </c>
      <c r="C83" s="1098">
        <f>'BFU A1'!P83</f>
        <v>0</v>
      </c>
      <c r="D83" s="1117">
        <f>'BFU A1'!Q83</f>
        <v>0</v>
      </c>
      <c r="E83" s="1099">
        <f t="shared" si="22"/>
        <v>0</v>
      </c>
      <c r="F83" s="1085">
        <f>'BFU A2'!P83</f>
        <v>0</v>
      </c>
      <c r="G83" s="1117">
        <f>'BFU A2'!Q83</f>
        <v>0</v>
      </c>
      <c r="H83" s="1099">
        <f t="shared" si="18"/>
        <v>0</v>
      </c>
      <c r="I83" s="1098">
        <f>'BFU A3'!P83</f>
        <v>0</v>
      </c>
      <c r="J83" s="1117">
        <f>'BFU A3'!Q83</f>
        <v>0</v>
      </c>
      <c r="K83" s="1099">
        <f t="shared" si="19"/>
        <v>0</v>
      </c>
      <c r="L83" s="1085">
        <f>'BFU A4'!P83</f>
        <v>0</v>
      </c>
      <c r="M83" s="1117">
        <f>'BFU A4'!Q83</f>
        <v>0</v>
      </c>
      <c r="N83" s="1099">
        <f t="shared" si="20"/>
        <v>0</v>
      </c>
      <c r="O83" s="1098">
        <f>'BFU A5'!P83</f>
        <v>0</v>
      </c>
      <c r="P83" s="1117">
        <f>'BFU A5'!Q83</f>
        <v>0</v>
      </c>
      <c r="Q83" s="1099">
        <f t="shared" si="21"/>
        <v>0</v>
      </c>
      <c r="S83" s="1098">
        <f t="shared" si="24"/>
        <v>0</v>
      </c>
      <c r="T83" s="1117">
        <f t="shared" si="25"/>
        <v>0</v>
      </c>
      <c r="U83" s="1099">
        <f t="shared" si="26"/>
        <v>0</v>
      </c>
      <c r="W83" s="1099"/>
      <c r="X83" s="1099">
        <f t="shared" si="27"/>
        <v>0</v>
      </c>
    </row>
    <row r="84" spans="1:24" ht="14.45" customHeight="1">
      <c r="A84" s="979" t="s">
        <v>1649</v>
      </c>
      <c r="B84" s="1080">
        <f>'Budget general'!B87</f>
        <v>0</v>
      </c>
      <c r="C84" s="1098">
        <f>'BFU A1'!P84</f>
        <v>0</v>
      </c>
      <c r="D84" s="1117">
        <f>'BFU A1'!Q84</f>
        <v>0</v>
      </c>
      <c r="E84" s="1099">
        <f t="shared" si="22"/>
        <v>0</v>
      </c>
      <c r="F84" s="1085">
        <f>'BFU A2'!P84</f>
        <v>0</v>
      </c>
      <c r="G84" s="1117">
        <f>'BFU A2'!Q84</f>
        <v>0</v>
      </c>
      <c r="H84" s="1099">
        <f t="shared" si="18"/>
        <v>0</v>
      </c>
      <c r="I84" s="1098">
        <f>'BFU A3'!P84</f>
        <v>0</v>
      </c>
      <c r="J84" s="1117">
        <f>'BFU A3'!Q84</f>
        <v>0</v>
      </c>
      <c r="K84" s="1099">
        <f t="shared" si="19"/>
        <v>0</v>
      </c>
      <c r="L84" s="1085">
        <f>'BFU A4'!P84</f>
        <v>0</v>
      </c>
      <c r="M84" s="1117">
        <f>'BFU A4'!Q84</f>
        <v>0</v>
      </c>
      <c r="N84" s="1099">
        <f t="shared" si="20"/>
        <v>0</v>
      </c>
      <c r="O84" s="1098">
        <f>'BFU A5'!P84</f>
        <v>0</v>
      </c>
      <c r="P84" s="1117">
        <f>'BFU A5'!Q84</f>
        <v>0</v>
      </c>
      <c r="Q84" s="1099">
        <f t="shared" si="21"/>
        <v>0</v>
      </c>
      <c r="S84" s="1098">
        <f t="shared" si="24"/>
        <v>0</v>
      </c>
      <c r="T84" s="1117">
        <f t="shared" si="25"/>
        <v>0</v>
      </c>
      <c r="U84" s="1099">
        <f t="shared" si="26"/>
        <v>0</v>
      </c>
      <c r="W84" s="1099"/>
      <c r="X84" s="1099">
        <f t="shared" si="27"/>
        <v>0</v>
      </c>
    </row>
    <row r="85" spans="1:24" ht="14.45" customHeight="1">
      <c r="A85" s="979" t="s">
        <v>1650</v>
      </c>
      <c r="B85" s="1080">
        <f>'Budget general'!B88</f>
        <v>0</v>
      </c>
      <c r="C85" s="1098">
        <f>'BFU A1'!P85</f>
        <v>0</v>
      </c>
      <c r="D85" s="1117">
        <f>'BFU A1'!Q85</f>
        <v>0</v>
      </c>
      <c r="E85" s="1099">
        <f t="shared" si="22"/>
        <v>0</v>
      </c>
      <c r="F85" s="1085">
        <f>'BFU A2'!P85</f>
        <v>0</v>
      </c>
      <c r="G85" s="1117">
        <f>'BFU A2'!Q85</f>
        <v>0</v>
      </c>
      <c r="H85" s="1099">
        <f t="shared" si="18"/>
        <v>0</v>
      </c>
      <c r="I85" s="1098">
        <f>'BFU A3'!P85</f>
        <v>0</v>
      </c>
      <c r="J85" s="1117">
        <f>'BFU A3'!Q85</f>
        <v>0</v>
      </c>
      <c r="K85" s="1099">
        <f t="shared" si="19"/>
        <v>0</v>
      </c>
      <c r="L85" s="1085">
        <f>'BFU A4'!P85</f>
        <v>0</v>
      </c>
      <c r="M85" s="1117">
        <f>'BFU A4'!Q85</f>
        <v>0</v>
      </c>
      <c r="N85" s="1099">
        <f t="shared" si="20"/>
        <v>0</v>
      </c>
      <c r="O85" s="1098">
        <f>'BFU A5'!P85</f>
        <v>0</v>
      </c>
      <c r="P85" s="1117">
        <f>'BFU A5'!Q85</f>
        <v>0</v>
      </c>
      <c r="Q85" s="1099">
        <f t="shared" si="21"/>
        <v>0</v>
      </c>
      <c r="S85" s="1098">
        <f t="shared" si="24"/>
        <v>0</v>
      </c>
      <c r="T85" s="1117">
        <f t="shared" si="25"/>
        <v>0</v>
      </c>
      <c r="U85" s="1099">
        <f t="shared" si="26"/>
        <v>0</v>
      </c>
      <c r="W85" s="1099"/>
      <c r="X85" s="1099">
        <f t="shared" si="27"/>
        <v>0</v>
      </c>
    </row>
    <row r="86" spans="1:24" ht="14.45" customHeight="1">
      <c r="A86" s="979" t="s">
        <v>1651</v>
      </c>
      <c r="B86" s="1080">
        <f>'Budget general'!B89</f>
        <v>0</v>
      </c>
      <c r="C86" s="1098">
        <f>'BFU A1'!P86</f>
        <v>0</v>
      </c>
      <c r="D86" s="1117">
        <f>'BFU A1'!Q86</f>
        <v>0</v>
      </c>
      <c r="E86" s="1099">
        <f t="shared" si="22"/>
        <v>0</v>
      </c>
      <c r="F86" s="1085">
        <f>'BFU A2'!P86</f>
        <v>0</v>
      </c>
      <c r="G86" s="1117">
        <f>'BFU A2'!Q86</f>
        <v>0</v>
      </c>
      <c r="H86" s="1099">
        <f t="shared" si="18"/>
        <v>0</v>
      </c>
      <c r="I86" s="1098">
        <f>'BFU A3'!P86</f>
        <v>0</v>
      </c>
      <c r="J86" s="1117">
        <f>'BFU A3'!Q86</f>
        <v>0</v>
      </c>
      <c r="K86" s="1099">
        <f t="shared" si="19"/>
        <v>0</v>
      </c>
      <c r="L86" s="1085">
        <f>'BFU A4'!P86</f>
        <v>0</v>
      </c>
      <c r="M86" s="1117">
        <f>'BFU A4'!Q86</f>
        <v>0</v>
      </c>
      <c r="N86" s="1099">
        <f t="shared" si="20"/>
        <v>0</v>
      </c>
      <c r="O86" s="1098">
        <f>'BFU A5'!P86</f>
        <v>0</v>
      </c>
      <c r="P86" s="1117">
        <f>'BFU A5'!Q86</f>
        <v>0</v>
      </c>
      <c r="Q86" s="1099">
        <f t="shared" si="21"/>
        <v>0</v>
      </c>
      <c r="S86" s="1098">
        <f t="shared" si="24"/>
        <v>0</v>
      </c>
      <c r="T86" s="1117">
        <f t="shared" si="25"/>
        <v>0</v>
      </c>
      <c r="U86" s="1099">
        <f t="shared" si="26"/>
        <v>0</v>
      </c>
      <c r="W86" s="1099"/>
      <c r="X86" s="1099">
        <f t="shared" si="27"/>
        <v>0</v>
      </c>
    </row>
    <row r="87" spans="1:24" ht="14.45" customHeight="1">
      <c r="A87" s="979" t="s">
        <v>1653</v>
      </c>
      <c r="B87" s="1081">
        <f>'Budget general'!B90</f>
        <v>0</v>
      </c>
      <c r="C87" s="1100">
        <f>'BFU A1'!P87</f>
        <v>0</v>
      </c>
      <c r="D87" s="1005">
        <f>'BFU A1'!Q87</f>
        <v>0</v>
      </c>
      <c r="E87" s="1101">
        <f t="shared" si="22"/>
        <v>0</v>
      </c>
      <c r="F87" s="1086">
        <f>'BFU A2'!P87</f>
        <v>0</v>
      </c>
      <c r="G87" s="1005">
        <f>'BFU A2'!Q87</f>
        <v>0</v>
      </c>
      <c r="H87" s="1101">
        <f t="shared" si="18"/>
        <v>0</v>
      </c>
      <c r="I87" s="1100">
        <f>'BFU A3'!P87</f>
        <v>0</v>
      </c>
      <c r="J87" s="1005">
        <f>'BFU A3'!Q87</f>
        <v>0</v>
      </c>
      <c r="K87" s="1101">
        <f t="shared" si="19"/>
        <v>0</v>
      </c>
      <c r="L87" s="1086">
        <f>'BFU A4'!P87</f>
        <v>0</v>
      </c>
      <c r="M87" s="1005">
        <f>'BFU A4'!Q87</f>
        <v>0</v>
      </c>
      <c r="N87" s="1101">
        <f t="shared" si="20"/>
        <v>0</v>
      </c>
      <c r="O87" s="1100">
        <f>'BFU A5'!P87</f>
        <v>0</v>
      </c>
      <c r="P87" s="1005">
        <f>'BFU A5'!Q87</f>
        <v>0</v>
      </c>
      <c r="Q87" s="1101">
        <f t="shared" si="21"/>
        <v>0</v>
      </c>
      <c r="S87" s="1100">
        <f t="shared" si="24"/>
        <v>0</v>
      </c>
      <c r="T87" s="1005">
        <f t="shared" si="25"/>
        <v>0</v>
      </c>
      <c r="U87" s="1101">
        <f t="shared" si="26"/>
        <v>0</v>
      </c>
      <c r="W87" s="1101"/>
      <c r="X87" s="1101">
        <f t="shared" si="27"/>
        <v>0</v>
      </c>
    </row>
    <row r="88" spans="1:24" ht="14.45" customHeight="1">
      <c r="A88" s="979" t="s">
        <v>1652</v>
      </c>
      <c r="B88" s="1080">
        <f>'Budget general'!B91</f>
        <v>0</v>
      </c>
      <c r="C88" s="1098">
        <f>'BFU A1'!P88</f>
        <v>0</v>
      </c>
      <c r="D88" s="1117">
        <f>'BFU A1'!Q88</f>
        <v>0</v>
      </c>
      <c r="E88" s="1099">
        <f t="shared" si="22"/>
        <v>0</v>
      </c>
      <c r="F88" s="1085">
        <f>'BFU A2'!P88</f>
        <v>0</v>
      </c>
      <c r="G88" s="1117">
        <f>'BFU A2'!Q88</f>
        <v>0</v>
      </c>
      <c r="H88" s="1099">
        <f t="shared" si="18"/>
        <v>0</v>
      </c>
      <c r="I88" s="1098">
        <f>'BFU A3'!P88</f>
        <v>0</v>
      </c>
      <c r="J88" s="1117">
        <f>'BFU A3'!Q88</f>
        <v>0</v>
      </c>
      <c r="K88" s="1099">
        <f t="shared" si="19"/>
        <v>0</v>
      </c>
      <c r="L88" s="1085">
        <f>'BFU A4'!P88</f>
        <v>0</v>
      </c>
      <c r="M88" s="1117">
        <f>'BFU A4'!Q88</f>
        <v>0</v>
      </c>
      <c r="N88" s="1099">
        <f t="shared" si="20"/>
        <v>0</v>
      </c>
      <c r="O88" s="1098">
        <f>'BFU A5'!P88</f>
        <v>0</v>
      </c>
      <c r="P88" s="1117">
        <f>'BFU A5'!Q88</f>
        <v>0</v>
      </c>
      <c r="Q88" s="1099">
        <f t="shared" si="21"/>
        <v>0</v>
      </c>
      <c r="S88" s="1098">
        <f t="shared" si="24"/>
        <v>0</v>
      </c>
      <c r="T88" s="1117">
        <f t="shared" si="25"/>
        <v>0</v>
      </c>
      <c r="U88" s="1099">
        <f t="shared" si="26"/>
        <v>0</v>
      </c>
      <c r="W88" s="1099"/>
      <c r="X88" s="1099">
        <f t="shared" si="27"/>
        <v>0</v>
      </c>
    </row>
    <row r="89" spans="1:24" ht="14.45" customHeight="1">
      <c r="A89" s="979" t="s">
        <v>1654</v>
      </c>
      <c r="B89" s="1080">
        <f>'Budget general'!B92</f>
        <v>0</v>
      </c>
      <c r="C89" s="1098">
        <f>'BFU A1'!P89</f>
        <v>0</v>
      </c>
      <c r="D89" s="1117">
        <f>'BFU A1'!Q89</f>
        <v>0</v>
      </c>
      <c r="E89" s="1099">
        <f t="shared" si="22"/>
        <v>0</v>
      </c>
      <c r="F89" s="1085">
        <f>'BFU A2'!P89</f>
        <v>0</v>
      </c>
      <c r="G89" s="1117">
        <f>'BFU A2'!Q89</f>
        <v>0</v>
      </c>
      <c r="H89" s="1099">
        <f t="shared" si="18"/>
        <v>0</v>
      </c>
      <c r="I89" s="1098">
        <f>'BFU A3'!P89</f>
        <v>0</v>
      </c>
      <c r="J89" s="1117">
        <f>'BFU A3'!Q89</f>
        <v>0</v>
      </c>
      <c r="K89" s="1099">
        <f t="shared" si="19"/>
        <v>0</v>
      </c>
      <c r="L89" s="1085">
        <f>'BFU A4'!P89</f>
        <v>0</v>
      </c>
      <c r="M89" s="1117">
        <f>'BFU A4'!Q89</f>
        <v>0</v>
      </c>
      <c r="N89" s="1099">
        <f t="shared" si="20"/>
        <v>0</v>
      </c>
      <c r="O89" s="1098">
        <f>'BFU A5'!P89</f>
        <v>0</v>
      </c>
      <c r="P89" s="1117">
        <f>'BFU A5'!Q89</f>
        <v>0</v>
      </c>
      <c r="Q89" s="1099">
        <f t="shared" si="21"/>
        <v>0</v>
      </c>
      <c r="S89" s="1098">
        <f t="shared" si="24"/>
        <v>0</v>
      </c>
      <c r="T89" s="1117">
        <f t="shared" si="25"/>
        <v>0</v>
      </c>
      <c r="U89" s="1099">
        <f t="shared" si="26"/>
        <v>0</v>
      </c>
      <c r="W89" s="1099"/>
      <c r="X89" s="1099">
        <f t="shared" si="27"/>
        <v>0</v>
      </c>
    </row>
    <row r="90" spans="1:24" ht="14.45" customHeight="1">
      <c r="A90" s="979" t="s">
        <v>1655</v>
      </c>
      <c r="B90" s="1080">
        <f>'Budget general'!B93</f>
        <v>0</v>
      </c>
      <c r="C90" s="1098">
        <f>'BFU A1'!P90</f>
        <v>0</v>
      </c>
      <c r="D90" s="1117">
        <f>'BFU A1'!Q90</f>
        <v>0</v>
      </c>
      <c r="E90" s="1099">
        <f t="shared" si="22"/>
        <v>0</v>
      </c>
      <c r="F90" s="1085">
        <f>'BFU A2'!P90</f>
        <v>0</v>
      </c>
      <c r="G90" s="1117">
        <f>'BFU A2'!Q90</f>
        <v>0</v>
      </c>
      <c r="H90" s="1099">
        <f t="shared" si="18"/>
        <v>0</v>
      </c>
      <c r="I90" s="1098">
        <f>'BFU A3'!P90</f>
        <v>0</v>
      </c>
      <c r="J90" s="1117">
        <f>'BFU A3'!Q90</f>
        <v>0</v>
      </c>
      <c r="K90" s="1099">
        <f t="shared" si="19"/>
        <v>0</v>
      </c>
      <c r="L90" s="1085">
        <f>'BFU A4'!P90</f>
        <v>0</v>
      </c>
      <c r="M90" s="1117">
        <f>'BFU A4'!Q90</f>
        <v>0</v>
      </c>
      <c r="N90" s="1099">
        <f t="shared" si="20"/>
        <v>0</v>
      </c>
      <c r="O90" s="1098">
        <f>'BFU A5'!P90</f>
        <v>0</v>
      </c>
      <c r="P90" s="1117">
        <f>'BFU A5'!Q90</f>
        <v>0</v>
      </c>
      <c r="Q90" s="1099">
        <f t="shared" si="21"/>
        <v>0</v>
      </c>
      <c r="S90" s="1098">
        <f t="shared" si="24"/>
        <v>0</v>
      </c>
      <c r="T90" s="1117">
        <f t="shared" si="25"/>
        <v>0</v>
      </c>
      <c r="U90" s="1099">
        <f t="shared" si="26"/>
        <v>0</v>
      </c>
      <c r="W90" s="1099"/>
      <c r="X90" s="1099">
        <f t="shared" si="27"/>
        <v>0</v>
      </c>
    </row>
    <row r="91" spans="1:24" ht="14.45" customHeight="1">
      <c r="A91" s="979" t="s">
        <v>1656</v>
      </c>
      <c r="B91" s="1080">
        <f>'Budget general'!B94</f>
        <v>0</v>
      </c>
      <c r="C91" s="1098">
        <f>'BFU A1'!P91</f>
        <v>0</v>
      </c>
      <c r="D91" s="1117">
        <f>'BFU A1'!Q91</f>
        <v>0</v>
      </c>
      <c r="E91" s="1099">
        <f t="shared" si="22"/>
        <v>0</v>
      </c>
      <c r="F91" s="1085">
        <f>'BFU A2'!P91</f>
        <v>0</v>
      </c>
      <c r="G91" s="1117">
        <f>'BFU A2'!Q91</f>
        <v>0</v>
      </c>
      <c r="H91" s="1099">
        <f t="shared" si="18"/>
        <v>0</v>
      </c>
      <c r="I91" s="1098">
        <f>'BFU A3'!P91</f>
        <v>0</v>
      </c>
      <c r="J91" s="1117">
        <f>'BFU A3'!Q91</f>
        <v>0</v>
      </c>
      <c r="K91" s="1099">
        <f t="shared" si="19"/>
        <v>0</v>
      </c>
      <c r="L91" s="1085">
        <f>'BFU A4'!P91</f>
        <v>0</v>
      </c>
      <c r="M91" s="1117">
        <f>'BFU A4'!Q91</f>
        <v>0</v>
      </c>
      <c r="N91" s="1099">
        <f t="shared" si="20"/>
        <v>0</v>
      </c>
      <c r="O91" s="1098">
        <f>'BFU A5'!P91</f>
        <v>0</v>
      </c>
      <c r="P91" s="1117">
        <f>'BFU A5'!Q91</f>
        <v>0</v>
      </c>
      <c r="Q91" s="1099">
        <f t="shared" si="21"/>
        <v>0</v>
      </c>
      <c r="S91" s="1098">
        <f t="shared" si="24"/>
        <v>0</v>
      </c>
      <c r="T91" s="1117">
        <f t="shared" si="25"/>
        <v>0</v>
      </c>
      <c r="U91" s="1099">
        <f t="shared" si="26"/>
        <v>0</v>
      </c>
      <c r="W91" s="1099"/>
      <c r="X91" s="1099">
        <f t="shared" si="27"/>
        <v>0</v>
      </c>
    </row>
    <row r="92" spans="1:24" ht="14.45" customHeight="1">
      <c r="A92" s="979" t="s">
        <v>1657</v>
      </c>
      <c r="B92" s="1080">
        <f>'Budget general'!B95</f>
        <v>0</v>
      </c>
      <c r="C92" s="1098">
        <f>'BFU A1'!P92</f>
        <v>0</v>
      </c>
      <c r="D92" s="1117">
        <f>'BFU A1'!Q92</f>
        <v>0</v>
      </c>
      <c r="E92" s="1099">
        <f t="shared" si="22"/>
        <v>0</v>
      </c>
      <c r="F92" s="1085">
        <f>'BFU A2'!P92</f>
        <v>0</v>
      </c>
      <c r="G92" s="1117">
        <f>'BFU A2'!Q92</f>
        <v>0</v>
      </c>
      <c r="H92" s="1099">
        <f t="shared" si="18"/>
        <v>0</v>
      </c>
      <c r="I92" s="1098">
        <f>'BFU A3'!P92</f>
        <v>0</v>
      </c>
      <c r="J92" s="1117">
        <f>'BFU A3'!Q92</f>
        <v>0</v>
      </c>
      <c r="K92" s="1099">
        <f t="shared" si="19"/>
        <v>0</v>
      </c>
      <c r="L92" s="1085">
        <f>'BFU A4'!P92</f>
        <v>0</v>
      </c>
      <c r="M92" s="1117">
        <f>'BFU A4'!Q92</f>
        <v>0</v>
      </c>
      <c r="N92" s="1099">
        <f t="shared" si="20"/>
        <v>0</v>
      </c>
      <c r="O92" s="1098">
        <f>'BFU A5'!P92</f>
        <v>0</v>
      </c>
      <c r="P92" s="1117">
        <f>'BFU A5'!Q92</f>
        <v>0</v>
      </c>
      <c r="Q92" s="1099">
        <f t="shared" si="21"/>
        <v>0</v>
      </c>
      <c r="S92" s="1098">
        <f t="shared" si="24"/>
        <v>0</v>
      </c>
      <c r="T92" s="1117">
        <f t="shared" si="25"/>
        <v>0</v>
      </c>
      <c r="U92" s="1099">
        <f t="shared" si="26"/>
        <v>0</v>
      </c>
      <c r="W92" s="1099"/>
      <c r="X92" s="1099">
        <f t="shared" si="27"/>
        <v>0</v>
      </c>
    </row>
    <row r="93" spans="1:24" ht="14.45" customHeight="1">
      <c r="A93" s="979" t="s">
        <v>1658</v>
      </c>
      <c r="B93" s="1081">
        <f>'Budget general'!B96</f>
        <v>0</v>
      </c>
      <c r="C93" s="1100">
        <f>'BFU A1'!P93</f>
        <v>0</v>
      </c>
      <c r="D93" s="1005">
        <f>'BFU A1'!Q93</f>
        <v>0</v>
      </c>
      <c r="E93" s="1101">
        <f t="shared" si="22"/>
        <v>0</v>
      </c>
      <c r="F93" s="1086">
        <f>'BFU A2'!P93</f>
        <v>0</v>
      </c>
      <c r="G93" s="1005">
        <f>'BFU A2'!Q93</f>
        <v>0</v>
      </c>
      <c r="H93" s="1101">
        <f t="shared" si="18"/>
        <v>0</v>
      </c>
      <c r="I93" s="1100">
        <f>'BFU A3'!P93</f>
        <v>0</v>
      </c>
      <c r="J93" s="1005">
        <f>'BFU A3'!Q93</f>
        <v>0</v>
      </c>
      <c r="K93" s="1101">
        <f t="shared" si="19"/>
        <v>0</v>
      </c>
      <c r="L93" s="1086">
        <f>'BFU A4'!P93</f>
        <v>0</v>
      </c>
      <c r="M93" s="1005">
        <f>'BFU A4'!Q93</f>
        <v>0</v>
      </c>
      <c r="N93" s="1101">
        <f t="shared" si="20"/>
        <v>0</v>
      </c>
      <c r="O93" s="1100">
        <f>'BFU A5'!P93</f>
        <v>0</v>
      </c>
      <c r="P93" s="1005">
        <f>'BFU A5'!Q93</f>
        <v>0</v>
      </c>
      <c r="Q93" s="1101">
        <f t="shared" si="21"/>
        <v>0</v>
      </c>
      <c r="S93" s="1100">
        <f t="shared" si="24"/>
        <v>0</v>
      </c>
      <c r="T93" s="1005">
        <f t="shared" si="25"/>
        <v>0</v>
      </c>
      <c r="U93" s="1101">
        <f t="shared" si="26"/>
        <v>0</v>
      </c>
      <c r="W93" s="1101"/>
      <c r="X93" s="1101">
        <f t="shared" si="27"/>
        <v>0</v>
      </c>
    </row>
    <row r="94" spans="1:24" ht="14.45" customHeight="1">
      <c r="A94" s="979" t="s">
        <v>1659</v>
      </c>
      <c r="B94" s="1080">
        <f>'Budget general'!B97</f>
        <v>0</v>
      </c>
      <c r="C94" s="1098">
        <f>'BFU A1'!P94</f>
        <v>0</v>
      </c>
      <c r="D94" s="1117">
        <f>'BFU A1'!Q94</f>
        <v>0</v>
      </c>
      <c r="E94" s="1099">
        <f t="shared" si="22"/>
        <v>0</v>
      </c>
      <c r="F94" s="1085">
        <f>'BFU A2'!P94</f>
        <v>0</v>
      </c>
      <c r="G94" s="1117">
        <f>'BFU A2'!Q94</f>
        <v>0</v>
      </c>
      <c r="H94" s="1099">
        <f t="shared" si="18"/>
        <v>0</v>
      </c>
      <c r="I94" s="1098">
        <f>'BFU A3'!P94</f>
        <v>0</v>
      </c>
      <c r="J94" s="1117">
        <f>'BFU A3'!Q94</f>
        <v>0</v>
      </c>
      <c r="K94" s="1099">
        <f t="shared" si="19"/>
        <v>0</v>
      </c>
      <c r="L94" s="1085">
        <f>'BFU A4'!P94</f>
        <v>0</v>
      </c>
      <c r="M94" s="1117">
        <f>'BFU A4'!Q94</f>
        <v>0</v>
      </c>
      <c r="N94" s="1099">
        <f t="shared" si="20"/>
        <v>0</v>
      </c>
      <c r="O94" s="1098">
        <f>'BFU A5'!P94</f>
        <v>0</v>
      </c>
      <c r="P94" s="1117">
        <f>'BFU A5'!Q94</f>
        <v>0</v>
      </c>
      <c r="Q94" s="1099">
        <f t="shared" si="21"/>
        <v>0</v>
      </c>
      <c r="S94" s="1098">
        <f t="shared" si="24"/>
        <v>0</v>
      </c>
      <c r="T94" s="1117">
        <f t="shared" si="25"/>
        <v>0</v>
      </c>
      <c r="U94" s="1099">
        <f t="shared" si="26"/>
        <v>0</v>
      </c>
      <c r="W94" s="1099"/>
      <c r="X94" s="1099">
        <f t="shared" si="27"/>
        <v>0</v>
      </c>
    </row>
    <row r="95" spans="1:24" ht="14.45" customHeight="1">
      <c r="A95" s="979" t="s">
        <v>1660</v>
      </c>
      <c r="B95" s="1080">
        <f>'Budget general'!B98</f>
        <v>0</v>
      </c>
      <c r="C95" s="1098">
        <f>'BFU A1'!P95</f>
        <v>0</v>
      </c>
      <c r="D95" s="1117">
        <f>'BFU A1'!Q95</f>
        <v>0</v>
      </c>
      <c r="E95" s="1099">
        <f t="shared" si="22"/>
        <v>0</v>
      </c>
      <c r="F95" s="1085">
        <f>'BFU A2'!P95</f>
        <v>0</v>
      </c>
      <c r="G95" s="1117">
        <f>'BFU A2'!Q95</f>
        <v>0</v>
      </c>
      <c r="H95" s="1099">
        <f t="shared" si="18"/>
        <v>0</v>
      </c>
      <c r="I95" s="1098">
        <f>'BFU A3'!P95</f>
        <v>0</v>
      </c>
      <c r="J95" s="1117">
        <f>'BFU A3'!Q95</f>
        <v>0</v>
      </c>
      <c r="K95" s="1099">
        <f t="shared" si="19"/>
        <v>0</v>
      </c>
      <c r="L95" s="1085">
        <f>'BFU A4'!P95</f>
        <v>0</v>
      </c>
      <c r="M95" s="1117">
        <f>'BFU A4'!Q95</f>
        <v>0</v>
      </c>
      <c r="N95" s="1099">
        <f t="shared" si="20"/>
        <v>0</v>
      </c>
      <c r="O95" s="1098">
        <f>'BFU A5'!P95</f>
        <v>0</v>
      </c>
      <c r="P95" s="1117">
        <f>'BFU A5'!Q95</f>
        <v>0</v>
      </c>
      <c r="Q95" s="1099">
        <f t="shared" si="21"/>
        <v>0</v>
      </c>
      <c r="S95" s="1098">
        <f t="shared" si="24"/>
        <v>0</v>
      </c>
      <c r="T95" s="1117">
        <f t="shared" si="25"/>
        <v>0</v>
      </c>
      <c r="U95" s="1099">
        <f t="shared" si="26"/>
        <v>0</v>
      </c>
      <c r="W95" s="1099"/>
      <c r="X95" s="1099">
        <f t="shared" si="27"/>
        <v>0</v>
      </c>
    </row>
    <row r="96" spans="1:24" ht="14.45" customHeight="1">
      <c r="A96" s="979" t="s">
        <v>1661</v>
      </c>
      <c r="B96" s="1080">
        <f>'Budget general'!B99</f>
        <v>0</v>
      </c>
      <c r="C96" s="1098">
        <f>'BFU A1'!P96</f>
        <v>0</v>
      </c>
      <c r="D96" s="1117">
        <f>'BFU A1'!Q96</f>
        <v>0</v>
      </c>
      <c r="E96" s="1099">
        <f t="shared" si="22"/>
        <v>0</v>
      </c>
      <c r="F96" s="1085">
        <f>'BFU A2'!P96</f>
        <v>0</v>
      </c>
      <c r="G96" s="1117">
        <f>'BFU A2'!Q96</f>
        <v>0</v>
      </c>
      <c r="H96" s="1099">
        <f t="shared" si="18"/>
        <v>0</v>
      </c>
      <c r="I96" s="1098">
        <f>'BFU A3'!P96</f>
        <v>0</v>
      </c>
      <c r="J96" s="1117">
        <f>'BFU A3'!Q96</f>
        <v>0</v>
      </c>
      <c r="K96" s="1099">
        <f t="shared" si="19"/>
        <v>0</v>
      </c>
      <c r="L96" s="1085">
        <f>'BFU A4'!P96</f>
        <v>0</v>
      </c>
      <c r="M96" s="1117">
        <f>'BFU A4'!Q96</f>
        <v>0</v>
      </c>
      <c r="N96" s="1099">
        <f t="shared" si="20"/>
        <v>0</v>
      </c>
      <c r="O96" s="1098">
        <f>'BFU A5'!P96</f>
        <v>0</v>
      </c>
      <c r="P96" s="1117">
        <f>'BFU A5'!Q96</f>
        <v>0</v>
      </c>
      <c r="Q96" s="1099">
        <f t="shared" si="21"/>
        <v>0</v>
      </c>
      <c r="S96" s="1098">
        <f t="shared" si="24"/>
        <v>0</v>
      </c>
      <c r="T96" s="1117">
        <f t="shared" si="25"/>
        <v>0</v>
      </c>
      <c r="U96" s="1099">
        <f t="shared" si="26"/>
        <v>0</v>
      </c>
      <c r="W96" s="1099"/>
      <c r="X96" s="1099">
        <f t="shared" si="27"/>
        <v>0</v>
      </c>
    </row>
    <row r="97" spans="1:24" ht="14.45" customHeight="1">
      <c r="A97" s="979" t="s">
        <v>1662</v>
      </c>
      <c r="B97" s="1080">
        <f>'Budget general'!B100</f>
        <v>0</v>
      </c>
      <c r="C97" s="1098">
        <f>'BFU A1'!P97</f>
        <v>0</v>
      </c>
      <c r="D97" s="1117">
        <f>'BFU A1'!Q97</f>
        <v>0</v>
      </c>
      <c r="E97" s="1099">
        <f t="shared" si="22"/>
        <v>0</v>
      </c>
      <c r="F97" s="1085">
        <f>'BFU A2'!P97</f>
        <v>0</v>
      </c>
      <c r="G97" s="1117">
        <f>'BFU A2'!Q97</f>
        <v>0</v>
      </c>
      <c r="H97" s="1099">
        <f t="shared" si="18"/>
        <v>0</v>
      </c>
      <c r="I97" s="1098">
        <f>'BFU A3'!P97</f>
        <v>0</v>
      </c>
      <c r="J97" s="1117">
        <f>'BFU A3'!Q97</f>
        <v>0</v>
      </c>
      <c r="K97" s="1099">
        <f t="shared" si="19"/>
        <v>0</v>
      </c>
      <c r="L97" s="1085">
        <f>'BFU A4'!P97</f>
        <v>0</v>
      </c>
      <c r="M97" s="1117">
        <f>'BFU A4'!Q97</f>
        <v>0</v>
      </c>
      <c r="N97" s="1099">
        <f t="shared" si="20"/>
        <v>0</v>
      </c>
      <c r="O97" s="1098">
        <f>'BFU A5'!P97</f>
        <v>0</v>
      </c>
      <c r="P97" s="1117">
        <f>'BFU A5'!Q97</f>
        <v>0</v>
      </c>
      <c r="Q97" s="1099">
        <f t="shared" si="21"/>
        <v>0</v>
      </c>
      <c r="S97" s="1098">
        <f t="shared" si="24"/>
        <v>0</v>
      </c>
      <c r="T97" s="1117">
        <f t="shared" si="25"/>
        <v>0</v>
      </c>
      <c r="U97" s="1099">
        <f t="shared" si="26"/>
        <v>0</v>
      </c>
      <c r="W97" s="1099"/>
      <c r="X97" s="1099">
        <f t="shared" si="27"/>
        <v>0</v>
      </c>
    </row>
    <row r="98" spans="1:24" ht="14.45" customHeight="1">
      <c r="A98" s="979" t="s">
        <v>1663</v>
      </c>
      <c r="B98" s="1080">
        <f>'Budget general'!B101</f>
        <v>0</v>
      </c>
      <c r="C98" s="1098">
        <f>'BFU A1'!P98</f>
        <v>0</v>
      </c>
      <c r="D98" s="1117">
        <f>'BFU A1'!Q98</f>
        <v>0</v>
      </c>
      <c r="E98" s="1099">
        <f t="shared" si="22"/>
        <v>0</v>
      </c>
      <c r="F98" s="1085">
        <f>'BFU A2'!P98</f>
        <v>0</v>
      </c>
      <c r="G98" s="1117">
        <f>'BFU A2'!Q98</f>
        <v>0</v>
      </c>
      <c r="H98" s="1099">
        <f t="shared" si="18"/>
        <v>0</v>
      </c>
      <c r="I98" s="1098">
        <f>'BFU A3'!P98</f>
        <v>0</v>
      </c>
      <c r="J98" s="1117">
        <f>'BFU A3'!Q98</f>
        <v>0</v>
      </c>
      <c r="K98" s="1099">
        <f t="shared" si="19"/>
        <v>0</v>
      </c>
      <c r="L98" s="1085">
        <f>'BFU A4'!P98</f>
        <v>0</v>
      </c>
      <c r="M98" s="1117">
        <f>'BFU A4'!Q98</f>
        <v>0</v>
      </c>
      <c r="N98" s="1099">
        <f t="shared" si="20"/>
        <v>0</v>
      </c>
      <c r="O98" s="1098">
        <f>'BFU A5'!P98</f>
        <v>0</v>
      </c>
      <c r="P98" s="1117">
        <f>'BFU A5'!Q98</f>
        <v>0</v>
      </c>
      <c r="Q98" s="1099">
        <f t="shared" si="21"/>
        <v>0</v>
      </c>
      <c r="S98" s="1098">
        <f t="shared" si="24"/>
        <v>0</v>
      </c>
      <c r="T98" s="1117">
        <f t="shared" si="25"/>
        <v>0</v>
      </c>
      <c r="U98" s="1099">
        <f t="shared" si="26"/>
        <v>0</v>
      </c>
      <c r="W98" s="1099"/>
      <c r="X98" s="1099">
        <f t="shared" si="27"/>
        <v>0</v>
      </c>
    </row>
    <row r="99" spans="1:24" ht="14.45" customHeight="1">
      <c r="A99" s="979" t="s">
        <v>1664</v>
      </c>
      <c r="B99" s="1081">
        <f>'Budget general'!B102</f>
        <v>0</v>
      </c>
      <c r="C99" s="1102">
        <f>'BFU A1'!P99</f>
        <v>0</v>
      </c>
      <c r="D99" s="1009">
        <f>'BFU A1'!Q99</f>
        <v>0</v>
      </c>
      <c r="E99" s="1103">
        <f t="shared" si="22"/>
        <v>0</v>
      </c>
      <c r="F99" s="1087">
        <f>'BFU A2'!P99</f>
        <v>0</v>
      </c>
      <c r="G99" s="1009">
        <f>'BFU A2'!Q99</f>
        <v>0</v>
      </c>
      <c r="H99" s="1103">
        <f t="shared" si="18"/>
        <v>0</v>
      </c>
      <c r="I99" s="1102">
        <f>'BFU A3'!P99</f>
        <v>0</v>
      </c>
      <c r="J99" s="1009">
        <f>'BFU A3'!Q99</f>
        <v>0</v>
      </c>
      <c r="K99" s="1103">
        <f t="shared" si="19"/>
        <v>0</v>
      </c>
      <c r="L99" s="1087">
        <f>'BFU A4'!P99</f>
        <v>0</v>
      </c>
      <c r="M99" s="1009">
        <f>'BFU A4'!Q99</f>
        <v>0</v>
      </c>
      <c r="N99" s="1103">
        <f t="shared" si="20"/>
        <v>0</v>
      </c>
      <c r="O99" s="1102">
        <f>'BFU A5'!P99</f>
        <v>0</v>
      </c>
      <c r="P99" s="1009">
        <f>'BFU A5'!Q99</f>
        <v>0</v>
      </c>
      <c r="Q99" s="1103">
        <f t="shared" si="21"/>
        <v>0</v>
      </c>
      <c r="S99" s="1102">
        <f t="shared" si="24"/>
        <v>0</v>
      </c>
      <c r="T99" s="1009">
        <f t="shared" si="25"/>
        <v>0</v>
      </c>
      <c r="U99" s="1103">
        <f t="shared" si="26"/>
        <v>0</v>
      </c>
      <c r="W99" s="1103"/>
      <c r="X99" s="1103">
        <f t="shared" si="27"/>
        <v>0</v>
      </c>
    </row>
    <row r="100" spans="1:24" ht="14.45" customHeight="1">
      <c r="A100" s="979" t="s">
        <v>1665</v>
      </c>
      <c r="B100" s="1080">
        <f>'Budget general'!B103</f>
        <v>0</v>
      </c>
      <c r="C100" s="1110">
        <f>'BFU A1'!P100</f>
        <v>0</v>
      </c>
      <c r="D100" s="1118">
        <f>'BFU A1'!Q100</f>
        <v>0</v>
      </c>
      <c r="E100" s="1111">
        <f t="shared" si="22"/>
        <v>0</v>
      </c>
      <c r="F100" s="1091">
        <f>'BFU A2'!P100</f>
        <v>0</v>
      </c>
      <c r="G100" s="1117">
        <f>'BFU A2'!Q100</f>
        <v>0</v>
      </c>
      <c r="H100" s="1111">
        <f t="shared" si="18"/>
        <v>0</v>
      </c>
      <c r="I100" s="1110">
        <f>'BFU A3'!P100</f>
        <v>0</v>
      </c>
      <c r="J100" s="1117">
        <f>'BFU A3'!Q100</f>
        <v>0</v>
      </c>
      <c r="K100" s="1111">
        <f t="shared" si="19"/>
        <v>0</v>
      </c>
      <c r="L100" s="1091">
        <f>'BFU A4'!P100</f>
        <v>0</v>
      </c>
      <c r="M100" s="1117">
        <f>'BFU A4'!Q100</f>
        <v>0</v>
      </c>
      <c r="N100" s="1111">
        <f t="shared" si="20"/>
        <v>0</v>
      </c>
      <c r="O100" s="1110">
        <f>'BFU A5'!P100</f>
        <v>0</v>
      </c>
      <c r="P100" s="1117">
        <f>'BFU A5'!Q100</f>
        <v>0</v>
      </c>
      <c r="Q100" s="1111">
        <f t="shared" si="21"/>
        <v>0</v>
      </c>
      <c r="S100" s="1110">
        <f t="shared" si="24"/>
        <v>0</v>
      </c>
      <c r="T100" s="1117">
        <f t="shared" si="25"/>
        <v>0</v>
      </c>
      <c r="U100" s="1111">
        <f t="shared" si="26"/>
        <v>0</v>
      </c>
      <c r="W100" s="1111"/>
      <c r="X100" s="1111">
        <f t="shared" si="27"/>
        <v>0</v>
      </c>
    </row>
    <row r="101" spans="1:24" ht="14.45" customHeight="1">
      <c r="A101" s="979" t="s">
        <v>1666</v>
      </c>
      <c r="B101" s="1082">
        <f>'Budget general'!B104</f>
        <v>0</v>
      </c>
      <c r="C101" s="1114">
        <f>'BFU A1'!P101</f>
        <v>0</v>
      </c>
      <c r="D101" s="1119">
        <f>'BFU A1'!Q101</f>
        <v>0</v>
      </c>
      <c r="E101" s="1113">
        <f t="shared" si="22"/>
        <v>0</v>
      </c>
      <c r="F101" s="1093">
        <f>'BFU A2'!P101</f>
        <v>0</v>
      </c>
      <c r="G101" s="1117">
        <f>'BFU A2'!Q101</f>
        <v>0</v>
      </c>
      <c r="H101" s="1113">
        <f t="shared" si="18"/>
        <v>0</v>
      </c>
      <c r="I101" s="1114">
        <f>'BFU A3'!P101</f>
        <v>0</v>
      </c>
      <c r="J101" s="1117">
        <f>'BFU A3'!Q101</f>
        <v>0</v>
      </c>
      <c r="K101" s="1113">
        <f t="shared" si="19"/>
        <v>0</v>
      </c>
      <c r="L101" s="1093">
        <f>'BFU A4'!P101</f>
        <v>0</v>
      </c>
      <c r="M101" s="1117">
        <f>'BFU A4'!Q101</f>
        <v>0</v>
      </c>
      <c r="N101" s="1113">
        <f t="shared" si="20"/>
        <v>0</v>
      </c>
      <c r="O101" s="1114">
        <f>'BFU A5'!P101</f>
        <v>0</v>
      </c>
      <c r="P101" s="1117">
        <f>'BFU A5'!Q101</f>
        <v>0</v>
      </c>
      <c r="Q101" s="1113">
        <f t="shared" si="21"/>
        <v>0</v>
      </c>
      <c r="S101" s="1114">
        <f t="shared" si="24"/>
        <v>0</v>
      </c>
      <c r="T101" s="1117">
        <f t="shared" si="25"/>
        <v>0</v>
      </c>
      <c r="U101" s="1113">
        <f t="shared" si="26"/>
        <v>0</v>
      </c>
      <c r="W101" s="1113"/>
      <c r="X101" s="1113">
        <f t="shared" si="27"/>
        <v>0</v>
      </c>
    </row>
    <row r="102" spans="1:24" ht="14.45" customHeight="1">
      <c r="A102" s="979" t="s">
        <v>1667</v>
      </c>
      <c r="B102" s="1082">
        <f>'Budget general'!B105</f>
        <v>0</v>
      </c>
      <c r="C102" s="1098">
        <f>'BFU A1'!P102</f>
        <v>0</v>
      </c>
      <c r="D102" s="1117">
        <f>'BFU A1'!Q102</f>
        <v>0</v>
      </c>
      <c r="E102" s="1099">
        <f t="shared" si="22"/>
        <v>0</v>
      </c>
      <c r="F102" s="1085">
        <f>'BFU A2'!P102</f>
        <v>0</v>
      </c>
      <c r="G102" s="1117">
        <f>'BFU A2'!Q102</f>
        <v>0</v>
      </c>
      <c r="H102" s="1099">
        <f t="shared" si="18"/>
        <v>0</v>
      </c>
      <c r="I102" s="1098">
        <f>'BFU A3'!P102</f>
        <v>0</v>
      </c>
      <c r="J102" s="1117">
        <f>'BFU A3'!Q102</f>
        <v>0</v>
      </c>
      <c r="K102" s="1099">
        <f t="shared" si="19"/>
        <v>0</v>
      </c>
      <c r="L102" s="1085">
        <f>'BFU A4'!P102</f>
        <v>0</v>
      </c>
      <c r="M102" s="1117">
        <f>'BFU A4'!Q102</f>
        <v>0</v>
      </c>
      <c r="N102" s="1099">
        <f t="shared" si="20"/>
        <v>0</v>
      </c>
      <c r="O102" s="1098">
        <f>'BFU A5'!P102</f>
        <v>0</v>
      </c>
      <c r="P102" s="1117">
        <f>'BFU A5'!Q102</f>
        <v>0</v>
      </c>
      <c r="Q102" s="1099">
        <f t="shared" si="21"/>
        <v>0</v>
      </c>
      <c r="S102" s="1098">
        <f t="shared" si="24"/>
        <v>0</v>
      </c>
      <c r="T102" s="1117">
        <f t="shared" si="25"/>
        <v>0</v>
      </c>
      <c r="U102" s="1099">
        <f t="shared" si="26"/>
        <v>0</v>
      </c>
      <c r="W102" s="1099"/>
      <c r="X102" s="1099">
        <f t="shared" si="27"/>
        <v>0</v>
      </c>
    </row>
    <row r="103" spans="1:24" ht="14.45" customHeight="1">
      <c r="A103" s="979" t="s">
        <v>1668</v>
      </c>
      <c r="B103" s="1082">
        <f>'Budget general'!B106</f>
        <v>0</v>
      </c>
      <c r="C103" s="1098">
        <f>'BFU A1'!P103</f>
        <v>0</v>
      </c>
      <c r="D103" s="1117">
        <f>'BFU A1'!Q103</f>
        <v>0</v>
      </c>
      <c r="E103" s="1099">
        <f t="shared" si="22"/>
        <v>0</v>
      </c>
      <c r="F103" s="1085">
        <f>'BFU A2'!P103</f>
        <v>0</v>
      </c>
      <c r="G103" s="1117">
        <f>'BFU A2'!Q103</f>
        <v>0</v>
      </c>
      <c r="H103" s="1099">
        <f t="shared" si="18"/>
        <v>0</v>
      </c>
      <c r="I103" s="1098">
        <f>'BFU A3'!P103</f>
        <v>0</v>
      </c>
      <c r="J103" s="1117">
        <f>'BFU A3'!Q103</f>
        <v>0</v>
      </c>
      <c r="K103" s="1099">
        <f t="shared" si="19"/>
        <v>0</v>
      </c>
      <c r="L103" s="1085">
        <f>'BFU A4'!P103</f>
        <v>0</v>
      </c>
      <c r="M103" s="1117">
        <f>'BFU A4'!Q103</f>
        <v>0</v>
      </c>
      <c r="N103" s="1099">
        <f t="shared" si="20"/>
        <v>0</v>
      </c>
      <c r="O103" s="1098">
        <f>'BFU A5'!P103</f>
        <v>0</v>
      </c>
      <c r="P103" s="1117">
        <f>'BFU A5'!Q103</f>
        <v>0</v>
      </c>
      <c r="Q103" s="1099">
        <f t="shared" si="21"/>
        <v>0</v>
      </c>
      <c r="S103" s="1098">
        <f t="shared" si="24"/>
        <v>0</v>
      </c>
      <c r="T103" s="1117">
        <f t="shared" si="25"/>
        <v>0</v>
      </c>
      <c r="U103" s="1099">
        <f t="shared" si="26"/>
        <v>0</v>
      </c>
      <c r="W103" s="1099"/>
      <c r="X103" s="1099">
        <f t="shared" si="27"/>
        <v>0</v>
      </c>
    </row>
    <row r="104" spans="1:24" ht="14.45" customHeight="1" thickBot="1">
      <c r="A104" s="979" t="s">
        <v>1669</v>
      </c>
      <c r="B104" s="1082">
        <f>'Budget general'!B107</f>
        <v>0</v>
      </c>
      <c r="C104" s="1098">
        <f>'BFU A1'!P104</f>
        <v>0</v>
      </c>
      <c r="D104" s="1117">
        <f>'BFU A1'!Q104</f>
        <v>0</v>
      </c>
      <c r="E104" s="1099">
        <f t="shared" si="22"/>
        <v>0</v>
      </c>
      <c r="F104" s="1085">
        <f>'BFU A2'!P104</f>
        <v>0</v>
      </c>
      <c r="G104" s="1117">
        <f>'BFU A2'!Q104</f>
        <v>0</v>
      </c>
      <c r="H104" s="1099">
        <f t="shared" si="18"/>
        <v>0</v>
      </c>
      <c r="I104" s="1098">
        <f>'BFU A3'!P104</f>
        <v>0</v>
      </c>
      <c r="J104" s="1117">
        <f>'BFU A3'!Q104</f>
        <v>0</v>
      </c>
      <c r="K104" s="1099">
        <f t="shared" si="19"/>
        <v>0</v>
      </c>
      <c r="L104" s="1085">
        <f>'BFU A4'!P104</f>
        <v>0</v>
      </c>
      <c r="M104" s="1117">
        <f>'BFU A4'!Q104</f>
        <v>0</v>
      </c>
      <c r="N104" s="1099">
        <f t="shared" si="20"/>
        <v>0</v>
      </c>
      <c r="O104" s="1098">
        <f>'BFU A5'!P104</f>
        <v>0</v>
      </c>
      <c r="P104" s="1117">
        <f>'BFU A5'!Q104</f>
        <v>0</v>
      </c>
      <c r="Q104" s="1099">
        <f t="shared" si="21"/>
        <v>0</v>
      </c>
      <c r="S104" s="1098">
        <f t="shared" si="24"/>
        <v>0</v>
      </c>
      <c r="T104" s="1117">
        <f t="shared" si="25"/>
        <v>0</v>
      </c>
      <c r="U104" s="1099">
        <f t="shared" si="26"/>
        <v>0</v>
      </c>
      <c r="W104" s="1099"/>
      <c r="X104" s="1099">
        <f t="shared" si="27"/>
        <v>0</v>
      </c>
    </row>
    <row r="105" spans="1:24" ht="14.45" customHeight="1" thickBot="1">
      <c r="B105" s="1072" t="s">
        <v>1566</v>
      </c>
      <c r="C105" s="1072">
        <f>'BFU A1'!P105</f>
        <v>0</v>
      </c>
      <c r="D105" s="1073">
        <f>'BFU A1'!Q105</f>
        <v>0</v>
      </c>
      <c r="E105" s="1115">
        <f t="shared" si="22"/>
        <v>0</v>
      </c>
      <c r="F105" s="1073">
        <f>'BFU A2'!P105</f>
        <v>0</v>
      </c>
      <c r="G105" s="1073">
        <f>'BFU A2'!Q105</f>
        <v>0</v>
      </c>
      <c r="H105" s="1115">
        <f t="shared" si="18"/>
        <v>0</v>
      </c>
      <c r="I105" s="1072">
        <f>'BFU A3'!P105</f>
        <v>0</v>
      </c>
      <c r="J105" s="1073">
        <f>'BFU A3'!Q105</f>
        <v>0</v>
      </c>
      <c r="K105" s="1115">
        <f t="shared" si="19"/>
        <v>0</v>
      </c>
      <c r="L105" s="1073">
        <f>'BFU A4'!P105</f>
        <v>0</v>
      </c>
      <c r="M105" s="1073">
        <f>'BFU A4'!Q105</f>
        <v>0</v>
      </c>
      <c r="N105" s="1115">
        <f t="shared" si="20"/>
        <v>0</v>
      </c>
      <c r="O105" s="1072">
        <f>'BFU A5'!P105</f>
        <v>0</v>
      </c>
      <c r="P105" s="1073">
        <f>'BFU A5'!Q105</f>
        <v>0</v>
      </c>
      <c r="Q105" s="1115">
        <f t="shared" si="21"/>
        <v>0</v>
      </c>
      <c r="S105" s="1072">
        <f>S80+S55+S30+S5</f>
        <v>0</v>
      </c>
      <c r="T105" s="1072">
        <f>T80+T55+T30+T5</f>
        <v>0</v>
      </c>
      <c r="U105" s="1115">
        <f>S105-T105</f>
        <v>0</v>
      </c>
      <c r="W105" s="1115"/>
      <c r="X105" s="1115">
        <f>X80+X55+X30+X5</f>
        <v>0</v>
      </c>
    </row>
    <row r="106" spans="1:24" ht="14.45" customHeight="1" thickBot="1">
      <c r="B106" s="1026"/>
      <c r="C106" s="1027"/>
      <c r="D106" s="1027"/>
      <c r="E106" s="1027"/>
      <c r="F106" s="1027"/>
      <c r="G106" s="1027"/>
      <c r="H106" s="1027"/>
      <c r="I106" s="1027"/>
      <c r="J106" s="1027"/>
      <c r="K106" s="1027"/>
      <c r="L106" s="1027"/>
      <c r="M106" s="1027"/>
      <c r="N106" s="1027"/>
      <c r="O106" s="1027"/>
      <c r="P106" s="1027"/>
      <c r="Q106" s="1027"/>
    </row>
    <row r="107" spans="1:24" ht="14.45" customHeight="1" thickBot="1">
      <c r="B107" s="1074" t="s">
        <v>1567</v>
      </c>
      <c r="C107" s="1074">
        <f>'BFU A1'!P107</f>
        <v>0</v>
      </c>
      <c r="D107" s="1075">
        <f>'BFU A1'!Q107</f>
        <v>0</v>
      </c>
      <c r="E107" s="1137">
        <f t="shared" si="22"/>
        <v>0</v>
      </c>
      <c r="F107" s="1075">
        <f>'BFU A2'!P107</f>
        <v>0</v>
      </c>
      <c r="G107" s="1075">
        <f>'BFU A2'!Q107</f>
        <v>0</v>
      </c>
      <c r="H107" s="1137">
        <f t="shared" si="18"/>
        <v>0</v>
      </c>
      <c r="I107" s="1074">
        <f>'BFU A3'!P107</f>
        <v>0</v>
      </c>
      <c r="J107" s="1075">
        <f>'BFU A3'!Q107</f>
        <v>0</v>
      </c>
      <c r="K107" s="1137">
        <f t="shared" si="19"/>
        <v>0</v>
      </c>
      <c r="L107" s="1075">
        <f>'BFU A4'!P107</f>
        <v>0</v>
      </c>
      <c r="M107" s="1075">
        <f>'BFU A4'!Q107</f>
        <v>0</v>
      </c>
      <c r="N107" s="1137">
        <f t="shared" si="20"/>
        <v>0</v>
      </c>
      <c r="O107" s="1074">
        <f>'BFU A5'!P107</f>
        <v>0</v>
      </c>
      <c r="P107" s="1075">
        <f>'BFU A5'!Q107</f>
        <v>0</v>
      </c>
      <c r="Q107" s="1137">
        <f t="shared" si="21"/>
        <v>0</v>
      </c>
      <c r="S107" s="1074">
        <f>SUM(S108:S114)</f>
        <v>0</v>
      </c>
      <c r="T107" s="1074">
        <f>SUM(T108:T114)</f>
        <v>0</v>
      </c>
      <c r="U107" s="1137">
        <f>S107-T107</f>
        <v>0</v>
      </c>
      <c r="W107" s="1137"/>
      <c r="X107" s="1137">
        <f>SUM(X108:X114)</f>
        <v>0</v>
      </c>
    </row>
    <row r="108" spans="1:24" ht="14.45" customHeight="1">
      <c r="A108" s="979" t="s">
        <v>1670</v>
      </c>
      <c r="B108" s="1122">
        <f>'Budget general'!B111</f>
        <v>0</v>
      </c>
      <c r="C108" s="1138">
        <f>'BFU A1'!P108</f>
        <v>0</v>
      </c>
      <c r="D108" s="1119">
        <f>'BFU A1'!Q108</f>
        <v>0</v>
      </c>
      <c r="E108" s="1139">
        <f t="shared" si="22"/>
        <v>0</v>
      </c>
      <c r="F108" s="1130">
        <f>'BFU A2'!P108</f>
        <v>0</v>
      </c>
      <c r="G108" s="1119">
        <f>'BFU A2'!Q108</f>
        <v>0</v>
      </c>
      <c r="H108" s="1139">
        <f t="shared" si="18"/>
        <v>0</v>
      </c>
      <c r="I108" s="1138">
        <f>'BFU A3'!P108</f>
        <v>0</v>
      </c>
      <c r="J108" s="1119">
        <f>'BFU A3'!Q108</f>
        <v>0</v>
      </c>
      <c r="K108" s="1139">
        <f t="shared" si="19"/>
        <v>0</v>
      </c>
      <c r="L108" s="1130">
        <f>'BFU A4'!P108</f>
        <v>0</v>
      </c>
      <c r="M108" s="1119">
        <f>'BFU A4'!Q108</f>
        <v>0</v>
      </c>
      <c r="N108" s="1139">
        <f t="shared" si="20"/>
        <v>0</v>
      </c>
      <c r="O108" s="1138">
        <f>'BFU A5'!P108</f>
        <v>0</v>
      </c>
      <c r="P108" s="1119">
        <f>'BFU A5'!Q108</f>
        <v>0</v>
      </c>
      <c r="Q108" s="1139">
        <f t="shared" si="21"/>
        <v>0</v>
      </c>
      <c r="S108" s="1138">
        <f>C108+F108+I108+L108+O108</f>
        <v>0</v>
      </c>
      <c r="T108" s="1119">
        <f>D108+G108+J108+M108+P108</f>
        <v>0</v>
      </c>
      <c r="U108" s="1139">
        <f>S108-T108</f>
        <v>0</v>
      </c>
      <c r="W108" s="1139"/>
      <c r="X108" s="1113">
        <f t="shared" ref="X108:X125" si="28">T108-W108</f>
        <v>0</v>
      </c>
    </row>
    <row r="109" spans="1:24" ht="14.45" customHeight="1">
      <c r="A109" s="979" t="s">
        <v>1671</v>
      </c>
      <c r="B109" s="1123">
        <f>'Budget general'!B112</f>
        <v>0</v>
      </c>
      <c r="C109" s="1140">
        <f>'BFU A1'!P109</f>
        <v>0</v>
      </c>
      <c r="D109" s="1119">
        <f>'BFU A1'!Q109</f>
        <v>0</v>
      </c>
      <c r="E109" s="1038">
        <f t="shared" si="22"/>
        <v>0</v>
      </c>
      <c r="F109" s="1131">
        <f>'BFU A2'!P109</f>
        <v>0</v>
      </c>
      <c r="G109" s="1119">
        <f>'BFU A2'!Q109</f>
        <v>0</v>
      </c>
      <c r="H109" s="1038">
        <f t="shared" si="18"/>
        <v>0</v>
      </c>
      <c r="I109" s="1140">
        <f>'BFU A3'!P109</f>
        <v>0</v>
      </c>
      <c r="J109" s="1119">
        <f>'BFU A3'!Q109</f>
        <v>0</v>
      </c>
      <c r="K109" s="1038">
        <f t="shared" si="19"/>
        <v>0</v>
      </c>
      <c r="L109" s="1131">
        <f>'BFU A4'!P109</f>
        <v>0</v>
      </c>
      <c r="M109" s="1119">
        <f>'BFU A4'!Q109</f>
        <v>0</v>
      </c>
      <c r="N109" s="1038">
        <f t="shared" si="20"/>
        <v>0</v>
      </c>
      <c r="O109" s="1140">
        <f>'BFU A5'!P109</f>
        <v>0</v>
      </c>
      <c r="P109" s="1119">
        <f>'BFU A5'!Q109</f>
        <v>0</v>
      </c>
      <c r="Q109" s="1038">
        <f t="shared" si="21"/>
        <v>0</v>
      </c>
      <c r="S109" s="1140">
        <f t="shared" ref="S109:S114" si="29">C109+F109+I109+L109+O109</f>
        <v>0</v>
      </c>
      <c r="T109" s="1119">
        <f t="shared" ref="T109:T114" si="30">D109+G109+J109+M109+P109</f>
        <v>0</v>
      </c>
      <c r="U109" s="1038">
        <f t="shared" ref="U109:U114" si="31">S109-T109</f>
        <v>0</v>
      </c>
      <c r="W109" s="1038"/>
      <c r="X109" s="1113">
        <f t="shared" si="28"/>
        <v>0</v>
      </c>
    </row>
    <row r="110" spans="1:24" ht="14.45" customHeight="1">
      <c r="A110" s="979" t="s">
        <v>1672</v>
      </c>
      <c r="B110" s="1123">
        <f>'Budget general'!B113</f>
        <v>0</v>
      </c>
      <c r="C110" s="1138">
        <f>'BFU A1'!P110</f>
        <v>0</v>
      </c>
      <c r="D110" s="1119">
        <f>'BFU A1'!Q110</f>
        <v>0</v>
      </c>
      <c r="E110" s="1038">
        <f t="shared" si="22"/>
        <v>0</v>
      </c>
      <c r="F110" s="1130">
        <f>'BFU A2'!P110</f>
        <v>0</v>
      </c>
      <c r="G110" s="1119">
        <f>'BFU A2'!Q110</f>
        <v>0</v>
      </c>
      <c r="H110" s="1038">
        <f t="shared" si="18"/>
        <v>0</v>
      </c>
      <c r="I110" s="1138">
        <f>'BFU A3'!P110</f>
        <v>0</v>
      </c>
      <c r="J110" s="1119">
        <f>'BFU A3'!Q110</f>
        <v>0</v>
      </c>
      <c r="K110" s="1038">
        <f t="shared" si="19"/>
        <v>0</v>
      </c>
      <c r="L110" s="1130">
        <f>'BFU A4'!P110</f>
        <v>0</v>
      </c>
      <c r="M110" s="1119">
        <f>'BFU A4'!Q110</f>
        <v>0</v>
      </c>
      <c r="N110" s="1038">
        <f t="shared" si="20"/>
        <v>0</v>
      </c>
      <c r="O110" s="1138">
        <f>'BFU A5'!P110</f>
        <v>0</v>
      </c>
      <c r="P110" s="1119">
        <f>'BFU A5'!Q110</f>
        <v>0</v>
      </c>
      <c r="Q110" s="1038">
        <f t="shared" si="21"/>
        <v>0</v>
      </c>
      <c r="S110" s="1138">
        <f t="shared" si="29"/>
        <v>0</v>
      </c>
      <c r="T110" s="1119">
        <f t="shared" si="30"/>
        <v>0</v>
      </c>
      <c r="U110" s="1038">
        <f t="shared" si="31"/>
        <v>0</v>
      </c>
      <c r="W110" s="1038"/>
      <c r="X110" s="1113">
        <f t="shared" si="28"/>
        <v>0</v>
      </c>
    </row>
    <row r="111" spans="1:24" ht="14.45" customHeight="1">
      <c r="A111" s="979" t="s">
        <v>1673</v>
      </c>
      <c r="B111" s="1124">
        <f>'Budget general'!B114</f>
        <v>0</v>
      </c>
      <c r="C111" s="1140">
        <f>'BFU A1'!P111</f>
        <v>0</v>
      </c>
      <c r="D111" s="1119">
        <f>'BFU A1'!Q111</f>
        <v>0</v>
      </c>
      <c r="E111" s="1141">
        <f t="shared" si="22"/>
        <v>0</v>
      </c>
      <c r="F111" s="1131">
        <f>'BFU A2'!P111</f>
        <v>0</v>
      </c>
      <c r="G111" s="1119">
        <f>'BFU A2'!Q111</f>
        <v>0</v>
      </c>
      <c r="H111" s="1141">
        <f t="shared" si="18"/>
        <v>0</v>
      </c>
      <c r="I111" s="1140">
        <f>'BFU A3'!P111</f>
        <v>0</v>
      </c>
      <c r="J111" s="1119">
        <f>'BFU A3'!Q111</f>
        <v>0</v>
      </c>
      <c r="K111" s="1141">
        <f t="shared" si="19"/>
        <v>0</v>
      </c>
      <c r="L111" s="1131">
        <f>'BFU A4'!P111</f>
        <v>0</v>
      </c>
      <c r="M111" s="1119">
        <f>'BFU A4'!Q111</f>
        <v>0</v>
      </c>
      <c r="N111" s="1141">
        <f t="shared" si="20"/>
        <v>0</v>
      </c>
      <c r="O111" s="1140">
        <f>'BFU A5'!P111</f>
        <v>0</v>
      </c>
      <c r="P111" s="1119">
        <f>'BFU A5'!Q111</f>
        <v>0</v>
      </c>
      <c r="Q111" s="1141">
        <f t="shared" si="21"/>
        <v>0</v>
      </c>
      <c r="S111" s="1140">
        <f t="shared" si="29"/>
        <v>0</v>
      </c>
      <c r="T111" s="1119">
        <f t="shared" si="30"/>
        <v>0</v>
      </c>
      <c r="U111" s="1141">
        <f t="shared" si="31"/>
        <v>0</v>
      </c>
      <c r="W111" s="1141"/>
      <c r="X111" s="1113">
        <f t="shared" si="28"/>
        <v>0</v>
      </c>
    </row>
    <row r="112" spans="1:24" ht="14.45" customHeight="1">
      <c r="A112" s="979" t="s">
        <v>1674</v>
      </c>
      <c r="B112" s="1123">
        <f>'Budget general'!B115</f>
        <v>0</v>
      </c>
      <c r="C112" s="1140">
        <f>'BFU A1'!P112</f>
        <v>0</v>
      </c>
      <c r="D112" s="1119">
        <f>'BFU A1'!Q112</f>
        <v>0</v>
      </c>
      <c r="E112" s="1038">
        <f t="shared" si="22"/>
        <v>0</v>
      </c>
      <c r="F112" s="1131">
        <f>'BFU A2'!P112</f>
        <v>0</v>
      </c>
      <c r="G112" s="1119">
        <f>'BFU A2'!Q112</f>
        <v>0</v>
      </c>
      <c r="H112" s="1038">
        <f t="shared" si="18"/>
        <v>0</v>
      </c>
      <c r="I112" s="1140">
        <f>'BFU A3'!P112</f>
        <v>0</v>
      </c>
      <c r="J112" s="1119">
        <f>'BFU A3'!Q112</f>
        <v>0</v>
      </c>
      <c r="K112" s="1038">
        <f t="shared" si="19"/>
        <v>0</v>
      </c>
      <c r="L112" s="1131">
        <f>'BFU A4'!P112</f>
        <v>0</v>
      </c>
      <c r="M112" s="1119">
        <f>'BFU A4'!Q112</f>
        <v>0</v>
      </c>
      <c r="N112" s="1038">
        <f t="shared" si="20"/>
        <v>0</v>
      </c>
      <c r="O112" s="1140">
        <f>'BFU A5'!P112</f>
        <v>0</v>
      </c>
      <c r="P112" s="1119">
        <f>'BFU A5'!Q112</f>
        <v>0</v>
      </c>
      <c r="Q112" s="1038">
        <f t="shared" si="21"/>
        <v>0</v>
      </c>
      <c r="S112" s="1140">
        <f t="shared" si="29"/>
        <v>0</v>
      </c>
      <c r="T112" s="1119">
        <f t="shared" si="30"/>
        <v>0</v>
      </c>
      <c r="U112" s="1038">
        <f t="shared" si="31"/>
        <v>0</v>
      </c>
      <c r="W112" s="1038"/>
      <c r="X112" s="1113">
        <f t="shared" si="28"/>
        <v>0</v>
      </c>
    </row>
    <row r="113" spans="1:24" ht="14.45" customHeight="1">
      <c r="A113" s="979" t="s">
        <v>1675</v>
      </c>
      <c r="B113" s="1125" t="str">
        <f>'Budget general'!B116</f>
        <v xml:space="preserve">Frais d'évaluation </v>
      </c>
      <c r="C113" s="1142">
        <f>'BFU A1'!P113</f>
        <v>0</v>
      </c>
      <c r="D113" s="1119">
        <f>'BFU A1'!Q113</f>
        <v>0</v>
      </c>
      <c r="E113" s="1143">
        <f t="shared" si="22"/>
        <v>0</v>
      </c>
      <c r="F113" s="1132">
        <f>'BFU A2'!P113</f>
        <v>0</v>
      </c>
      <c r="G113" s="1119">
        <f>'BFU A2'!Q113</f>
        <v>0</v>
      </c>
      <c r="H113" s="1143">
        <f t="shared" si="18"/>
        <v>0</v>
      </c>
      <c r="I113" s="1142">
        <f>'BFU A3'!P113</f>
        <v>0</v>
      </c>
      <c r="J113" s="1119">
        <f>'BFU A3'!Q113</f>
        <v>0</v>
      </c>
      <c r="K113" s="1143">
        <f t="shared" si="19"/>
        <v>0</v>
      </c>
      <c r="L113" s="1132">
        <f>'BFU A4'!P113</f>
        <v>0</v>
      </c>
      <c r="M113" s="1119">
        <f>'BFU A4'!Q113</f>
        <v>0</v>
      </c>
      <c r="N113" s="1143">
        <f t="shared" si="20"/>
        <v>0</v>
      </c>
      <c r="O113" s="1142">
        <f>'BFU A5'!P113</f>
        <v>0</v>
      </c>
      <c r="P113" s="1119">
        <f>'BFU A5'!Q113</f>
        <v>0</v>
      </c>
      <c r="Q113" s="1143">
        <f t="shared" si="21"/>
        <v>0</v>
      </c>
      <c r="S113" s="1142">
        <f t="shared" si="29"/>
        <v>0</v>
      </c>
      <c r="T113" s="1119">
        <f t="shared" si="30"/>
        <v>0</v>
      </c>
      <c r="U113" s="1143">
        <f t="shared" si="31"/>
        <v>0</v>
      </c>
      <c r="W113" s="1143"/>
      <c r="X113" s="1113">
        <f t="shared" si="28"/>
        <v>0</v>
      </c>
    </row>
    <row r="114" spans="1:24" ht="14.45" customHeight="1" thickBot="1">
      <c r="A114" s="979" t="s">
        <v>1676</v>
      </c>
      <c r="B114" s="1126" t="str">
        <f>'Budget general'!B117</f>
        <v xml:space="preserve">Frais d'audit </v>
      </c>
      <c r="C114" s="1144">
        <f>'BFU A1'!P114</f>
        <v>0</v>
      </c>
      <c r="D114" s="1119">
        <f>'BFU A1'!Q114</f>
        <v>0</v>
      </c>
      <c r="E114" s="1145">
        <f t="shared" si="22"/>
        <v>0</v>
      </c>
      <c r="F114" s="1133">
        <f>'BFU A2'!P114</f>
        <v>0</v>
      </c>
      <c r="G114" s="1119">
        <f>'BFU A2'!Q114</f>
        <v>0</v>
      </c>
      <c r="H114" s="1145">
        <f t="shared" si="18"/>
        <v>0</v>
      </c>
      <c r="I114" s="1144">
        <f>'BFU A3'!P114</f>
        <v>0</v>
      </c>
      <c r="J114" s="1119">
        <f>'BFU A3'!Q114</f>
        <v>0</v>
      </c>
      <c r="K114" s="1145">
        <f t="shared" si="19"/>
        <v>0</v>
      </c>
      <c r="L114" s="1133">
        <f>'BFU A4'!P114</f>
        <v>0</v>
      </c>
      <c r="M114" s="1119">
        <f>'BFU A4'!Q114</f>
        <v>0</v>
      </c>
      <c r="N114" s="1145">
        <f t="shared" si="20"/>
        <v>0</v>
      </c>
      <c r="O114" s="1144">
        <f>'BFU A5'!P114</f>
        <v>0</v>
      </c>
      <c r="P114" s="1119">
        <f>'BFU A5'!Q114</f>
        <v>0</v>
      </c>
      <c r="Q114" s="1145">
        <f t="shared" si="21"/>
        <v>0</v>
      </c>
      <c r="S114" s="1144">
        <f t="shared" si="29"/>
        <v>0</v>
      </c>
      <c r="T114" s="1119">
        <f t="shared" si="30"/>
        <v>0</v>
      </c>
      <c r="U114" s="1145">
        <f t="shared" si="31"/>
        <v>0</v>
      </c>
      <c r="W114" s="1145"/>
      <c r="X114" s="1113">
        <f t="shared" si="28"/>
        <v>0</v>
      </c>
    </row>
    <row r="115" spans="1:24" ht="14.45" customHeight="1" thickBot="1">
      <c r="B115" s="1074" t="s">
        <v>1689</v>
      </c>
      <c r="C115" s="1074">
        <f>'BFU A1'!P115</f>
        <v>0</v>
      </c>
      <c r="D115" s="1075">
        <f>'BFU A1'!Q115</f>
        <v>0</v>
      </c>
      <c r="E115" s="1137">
        <f t="shared" si="22"/>
        <v>0</v>
      </c>
      <c r="F115" s="1075">
        <f>'BFU A2'!P115</f>
        <v>0</v>
      </c>
      <c r="G115" s="1075">
        <f>'BFU A2'!Q115</f>
        <v>0</v>
      </c>
      <c r="H115" s="1137">
        <f t="shared" si="18"/>
        <v>0</v>
      </c>
      <c r="I115" s="1074">
        <f>'BFU A3'!P115</f>
        <v>0</v>
      </c>
      <c r="J115" s="1075">
        <f>'BFU A3'!Q115</f>
        <v>0</v>
      </c>
      <c r="K115" s="1137">
        <f t="shared" si="19"/>
        <v>0</v>
      </c>
      <c r="L115" s="1075">
        <f>'BFU A4'!P115</f>
        <v>0</v>
      </c>
      <c r="M115" s="1075">
        <f>'BFU A4'!Q115</f>
        <v>0</v>
      </c>
      <c r="N115" s="1137">
        <f t="shared" si="20"/>
        <v>0</v>
      </c>
      <c r="O115" s="1074">
        <f>'BFU A5'!P115</f>
        <v>0</v>
      </c>
      <c r="P115" s="1075">
        <f>'BFU A5'!Q115</f>
        <v>0</v>
      </c>
      <c r="Q115" s="1137">
        <f t="shared" si="21"/>
        <v>0</v>
      </c>
      <c r="S115" s="1074">
        <f>SUM(S116:S125)</f>
        <v>0</v>
      </c>
      <c r="T115" s="1075">
        <f>SUM(T116:T125)</f>
        <v>0</v>
      </c>
      <c r="U115" s="1137">
        <f>S115-T115</f>
        <v>0</v>
      </c>
      <c r="W115" s="1137"/>
      <c r="X115" s="1137">
        <f>SUM(X116:X125)</f>
        <v>0</v>
      </c>
    </row>
    <row r="116" spans="1:24" ht="14.45" customHeight="1">
      <c r="A116" s="979" t="s">
        <v>1677</v>
      </c>
      <c r="B116" s="1127">
        <f>'Budget general'!B119</f>
        <v>0</v>
      </c>
      <c r="C116" s="1146">
        <f>'BFU A1'!P116</f>
        <v>0</v>
      </c>
      <c r="D116" s="1119">
        <f>'BFU A1'!Q116</f>
        <v>0</v>
      </c>
      <c r="E116" s="1147">
        <f t="shared" si="22"/>
        <v>0</v>
      </c>
      <c r="F116" s="1134">
        <f>'BFU A2'!P116</f>
        <v>0</v>
      </c>
      <c r="G116" s="1119">
        <f>'BFU A2'!Q116</f>
        <v>0</v>
      </c>
      <c r="H116" s="1147">
        <f t="shared" si="18"/>
        <v>0</v>
      </c>
      <c r="I116" s="1146">
        <f>'BFU A3'!P116</f>
        <v>0</v>
      </c>
      <c r="J116" s="1119">
        <f>'BFU A3'!Q116</f>
        <v>0</v>
      </c>
      <c r="K116" s="1147">
        <f t="shared" si="19"/>
        <v>0</v>
      </c>
      <c r="L116" s="1134">
        <f>'BFU A4'!P116</f>
        <v>0</v>
      </c>
      <c r="M116" s="1119">
        <f>'BFU A4'!Q116</f>
        <v>0</v>
      </c>
      <c r="N116" s="1147">
        <f t="shared" si="20"/>
        <v>0</v>
      </c>
      <c r="O116" s="1146">
        <f>'BFU A5'!P116</f>
        <v>0</v>
      </c>
      <c r="P116" s="1119">
        <f>'BFU A5'!Q116</f>
        <v>0</v>
      </c>
      <c r="Q116" s="1147">
        <f t="shared" si="21"/>
        <v>0</v>
      </c>
      <c r="S116" s="1144">
        <f t="shared" ref="S116" si="32">C116+F116+I116+L116+O116</f>
        <v>0</v>
      </c>
      <c r="T116" s="1119">
        <f t="shared" ref="T116" si="33">D116+G116+J116+M116+P116</f>
        <v>0</v>
      </c>
      <c r="U116" s="1145">
        <f t="shared" ref="U116" si="34">S116-T116</f>
        <v>0</v>
      </c>
      <c r="W116" s="1147"/>
      <c r="X116" s="1113">
        <f t="shared" si="28"/>
        <v>0</v>
      </c>
    </row>
    <row r="117" spans="1:24" ht="14.45" customHeight="1">
      <c r="A117" s="979" t="s">
        <v>214</v>
      </c>
      <c r="B117" s="1128">
        <f>'Budget general'!B120</f>
        <v>0</v>
      </c>
      <c r="C117" s="1148">
        <f>'BFU A1'!P117</f>
        <v>0</v>
      </c>
      <c r="D117" s="1119">
        <f>'BFU A1'!Q117</f>
        <v>0</v>
      </c>
      <c r="E117" s="1149">
        <f t="shared" si="22"/>
        <v>0</v>
      </c>
      <c r="F117" s="1135">
        <f>'BFU A2'!P117</f>
        <v>0</v>
      </c>
      <c r="G117" s="1119">
        <f>'BFU A2'!Q117</f>
        <v>0</v>
      </c>
      <c r="H117" s="1149">
        <f t="shared" si="18"/>
        <v>0</v>
      </c>
      <c r="I117" s="1148">
        <f>'BFU A3'!P117</f>
        <v>0</v>
      </c>
      <c r="J117" s="1119">
        <f>'BFU A3'!Q117</f>
        <v>0</v>
      </c>
      <c r="K117" s="1149">
        <f t="shared" si="19"/>
        <v>0</v>
      </c>
      <c r="L117" s="1135">
        <f>'BFU A4'!P117</f>
        <v>0</v>
      </c>
      <c r="M117" s="1119">
        <f>'BFU A4'!Q117</f>
        <v>0</v>
      </c>
      <c r="N117" s="1149">
        <f t="shared" si="20"/>
        <v>0</v>
      </c>
      <c r="O117" s="1148">
        <f>'BFU A5'!P117</f>
        <v>0</v>
      </c>
      <c r="P117" s="1119">
        <f>'BFU A5'!Q117</f>
        <v>0</v>
      </c>
      <c r="Q117" s="1149">
        <f t="shared" si="21"/>
        <v>0</v>
      </c>
      <c r="S117" s="1148">
        <f t="shared" ref="S117:S125" si="35">C117+F117+I117+L117+O117</f>
        <v>0</v>
      </c>
      <c r="T117" s="1119">
        <f t="shared" ref="T117:T125" si="36">D117+G117+J117+M117+P117</f>
        <v>0</v>
      </c>
      <c r="U117" s="1149">
        <f t="shared" ref="U117:U125" si="37">S117-T117</f>
        <v>0</v>
      </c>
      <c r="W117" s="1149"/>
      <c r="X117" s="1113">
        <f t="shared" si="28"/>
        <v>0</v>
      </c>
    </row>
    <row r="118" spans="1:24" ht="14.45" customHeight="1">
      <c r="A118" s="979" t="s">
        <v>1678</v>
      </c>
      <c r="B118" s="1128">
        <f>'Budget general'!B121</f>
        <v>0</v>
      </c>
      <c r="C118" s="1148">
        <f>'BFU A1'!P118</f>
        <v>0</v>
      </c>
      <c r="D118" s="1119">
        <f>'BFU A1'!Q118</f>
        <v>0</v>
      </c>
      <c r="E118" s="1149">
        <f t="shared" si="22"/>
        <v>0</v>
      </c>
      <c r="F118" s="1135">
        <f>'BFU A2'!P118</f>
        <v>0</v>
      </c>
      <c r="G118" s="1119">
        <f>'BFU A2'!Q118</f>
        <v>0</v>
      </c>
      <c r="H118" s="1149">
        <f t="shared" si="18"/>
        <v>0</v>
      </c>
      <c r="I118" s="1148">
        <f>'BFU A3'!P118</f>
        <v>0</v>
      </c>
      <c r="J118" s="1119">
        <f>'BFU A3'!Q118</f>
        <v>0</v>
      </c>
      <c r="K118" s="1149">
        <f t="shared" si="19"/>
        <v>0</v>
      </c>
      <c r="L118" s="1135">
        <f>'BFU A4'!P118</f>
        <v>0</v>
      </c>
      <c r="M118" s="1119">
        <f>'BFU A4'!Q118</f>
        <v>0</v>
      </c>
      <c r="N118" s="1149">
        <f t="shared" si="20"/>
        <v>0</v>
      </c>
      <c r="O118" s="1148">
        <f>'BFU A5'!P118</f>
        <v>0</v>
      </c>
      <c r="P118" s="1119">
        <f>'BFU A5'!Q118</f>
        <v>0</v>
      </c>
      <c r="Q118" s="1149">
        <f t="shared" si="21"/>
        <v>0</v>
      </c>
      <c r="S118" s="1148">
        <f t="shared" si="35"/>
        <v>0</v>
      </c>
      <c r="T118" s="1119">
        <f t="shared" si="36"/>
        <v>0</v>
      </c>
      <c r="U118" s="1149">
        <f t="shared" si="37"/>
        <v>0</v>
      </c>
      <c r="W118" s="1149"/>
      <c r="X118" s="1113">
        <f t="shared" si="28"/>
        <v>0</v>
      </c>
    </row>
    <row r="119" spans="1:24" ht="14.45" customHeight="1">
      <c r="A119" s="979" t="s">
        <v>1679</v>
      </c>
      <c r="B119" s="1128">
        <f>'Budget general'!B122</f>
        <v>0</v>
      </c>
      <c r="C119" s="1148">
        <f>'BFU A1'!P119</f>
        <v>0</v>
      </c>
      <c r="D119" s="1119">
        <f>'BFU A1'!Q119</f>
        <v>0</v>
      </c>
      <c r="E119" s="1149">
        <f t="shared" si="22"/>
        <v>0</v>
      </c>
      <c r="F119" s="1135">
        <f>'BFU A2'!P119</f>
        <v>0</v>
      </c>
      <c r="G119" s="1119">
        <f>'BFU A2'!Q119</f>
        <v>0</v>
      </c>
      <c r="H119" s="1149">
        <f t="shared" si="18"/>
        <v>0</v>
      </c>
      <c r="I119" s="1148">
        <f>'BFU A3'!P119</f>
        <v>0</v>
      </c>
      <c r="J119" s="1119">
        <f>'BFU A3'!Q119</f>
        <v>0</v>
      </c>
      <c r="K119" s="1149">
        <f t="shared" si="19"/>
        <v>0</v>
      </c>
      <c r="L119" s="1135">
        <f>'BFU A4'!P119</f>
        <v>0</v>
      </c>
      <c r="M119" s="1119">
        <f>'BFU A4'!Q119</f>
        <v>0</v>
      </c>
      <c r="N119" s="1149">
        <f t="shared" si="20"/>
        <v>0</v>
      </c>
      <c r="O119" s="1148">
        <f>'BFU A5'!P119</f>
        <v>0</v>
      </c>
      <c r="P119" s="1119">
        <f>'BFU A5'!Q119</f>
        <v>0</v>
      </c>
      <c r="Q119" s="1149">
        <f t="shared" si="21"/>
        <v>0</v>
      </c>
      <c r="S119" s="1148">
        <f t="shared" si="35"/>
        <v>0</v>
      </c>
      <c r="T119" s="1119">
        <f t="shared" si="36"/>
        <v>0</v>
      </c>
      <c r="U119" s="1149">
        <f t="shared" si="37"/>
        <v>0</v>
      </c>
      <c r="W119" s="1149"/>
      <c r="X119" s="1113">
        <f t="shared" si="28"/>
        <v>0</v>
      </c>
    </row>
    <row r="120" spans="1:24" ht="14.45" customHeight="1">
      <c r="A120" s="979" t="s">
        <v>1680</v>
      </c>
      <c r="B120" s="1129">
        <f>'Budget general'!B123</f>
        <v>0</v>
      </c>
      <c r="C120" s="1150">
        <f>'BFU A1'!P120</f>
        <v>0</v>
      </c>
      <c r="D120" s="1119">
        <f>'BFU A1'!Q120</f>
        <v>0</v>
      </c>
      <c r="E120" s="1151">
        <f t="shared" si="22"/>
        <v>0</v>
      </c>
      <c r="F120" s="1136">
        <f>'BFU A2'!P120</f>
        <v>0</v>
      </c>
      <c r="G120" s="1119">
        <f>'BFU A2'!Q120</f>
        <v>0</v>
      </c>
      <c r="H120" s="1151">
        <f t="shared" si="18"/>
        <v>0</v>
      </c>
      <c r="I120" s="1150">
        <f>'BFU A3'!P120</f>
        <v>0</v>
      </c>
      <c r="J120" s="1119">
        <f>'BFU A3'!Q120</f>
        <v>0</v>
      </c>
      <c r="K120" s="1151">
        <f t="shared" si="19"/>
        <v>0</v>
      </c>
      <c r="L120" s="1136">
        <f>'BFU A4'!P120</f>
        <v>0</v>
      </c>
      <c r="M120" s="1119">
        <f>'BFU A4'!Q120</f>
        <v>0</v>
      </c>
      <c r="N120" s="1151">
        <f t="shared" si="20"/>
        <v>0</v>
      </c>
      <c r="O120" s="1150">
        <f>'BFU A5'!P120</f>
        <v>0</v>
      </c>
      <c r="P120" s="1119">
        <f>'BFU A5'!Q120</f>
        <v>0</v>
      </c>
      <c r="Q120" s="1151">
        <f t="shared" si="21"/>
        <v>0</v>
      </c>
      <c r="S120" s="1150">
        <f t="shared" si="35"/>
        <v>0</v>
      </c>
      <c r="T120" s="1119">
        <f t="shared" si="36"/>
        <v>0</v>
      </c>
      <c r="U120" s="1151">
        <f t="shared" si="37"/>
        <v>0</v>
      </c>
      <c r="W120" s="1151"/>
      <c r="X120" s="1113">
        <f t="shared" si="28"/>
        <v>0</v>
      </c>
    </row>
    <row r="121" spans="1:24" ht="14.45" customHeight="1">
      <c r="A121" s="979" t="s">
        <v>1681</v>
      </c>
      <c r="B121" s="1129">
        <f>'Budget general'!B124</f>
        <v>0</v>
      </c>
      <c r="C121" s="1150">
        <f>'BFU A1'!P121</f>
        <v>0</v>
      </c>
      <c r="D121" s="1119">
        <f>'BFU A1'!Q121</f>
        <v>0</v>
      </c>
      <c r="E121" s="1151">
        <f t="shared" si="22"/>
        <v>0</v>
      </c>
      <c r="F121" s="1136">
        <f>'BFU A2'!P121</f>
        <v>0</v>
      </c>
      <c r="G121" s="1119">
        <f>'BFU A2'!Q121</f>
        <v>0</v>
      </c>
      <c r="H121" s="1151">
        <f t="shared" si="18"/>
        <v>0</v>
      </c>
      <c r="I121" s="1150">
        <f>'BFU A3'!P121</f>
        <v>0</v>
      </c>
      <c r="J121" s="1119">
        <f>'BFU A3'!Q121</f>
        <v>0</v>
      </c>
      <c r="K121" s="1151">
        <f t="shared" si="19"/>
        <v>0</v>
      </c>
      <c r="L121" s="1136">
        <f>'BFU A4'!P121</f>
        <v>0</v>
      </c>
      <c r="M121" s="1119">
        <f>'BFU A4'!Q121</f>
        <v>0</v>
      </c>
      <c r="N121" s="1151">
        <f t="shared" si="20"/>
        <v>0</v>
      </c>
      <c r="O121" s="1150">
        <f>'BFU A5'!P121</f>
        <v>0</v>
      </c>
      <c r="P121" s="1119">
        <f>'BFU A5'!Q121</f>
        <v>0</v>
      </c>
      <c r="Q121" s="1151">
        <f t="shared" si="21"/>
        <v>0</v>
      </c>
      <c r="S121" s="1150">
        <f t="shared" si="35"/>
        <v>0</v>
      </c>
      <c r="T121" s="1119">
        <f t="shared" si="36"/>
        <v>0</v>
      </c>
      <c r="U121" s="1151">
        <f t="shared" si="37"/>
        <v>0</v>
      </c>
      <c r="W121" s="1151"/>
      <c r="X121" s="1113">
        <f t="shared" si="28"/>
        <v>0</v>
      </c>
    </row>
    <row r="122" spans="1:24" ht="14.45" customHeight="1">
      <c r="A122" s="979" t="s">
        <v>1682</v>
      </c>
      <c r="B122" s="1129">
        <f>'Budget general'!B125</f>
        <v>0</v>
      </c>
      <c r="C122" s="1150">
        <f>'BFU A1'!P122</f>
        <v>0</v>
      </c>
      <c r="D122" s="1119">
        <f>'BFU A1'!Q122</f>
        <v>0</v>
      </c>
      <c r="E122" s="1151">
        <f t="shared" si="22"/>
        <v>0</v>
      </c>
      <c r="F122" s="1136">
        <f>'BFU A2'!P122</f>
        <v>0</v>
      </c>
      <c r="G122" s="1119">
        <f>'BFU A2'!Q122</f>
        <v>0</v>
      </c>
      <c r="H122" s="1151">
        <f t="shared" si="18"/>
        <v>0</v>
      </c>
      <c r="I122" s="1150">
        <f>'BFU A3'!P122</f>
        <v>0</v>
      </c>
      <c r="J122" s="1119">
        <f>'BFU A3'!Q122</f>
        <v>0</v>
      </c>
      <c r="K122" s="1151">
        <f t="shared" si="19"/>
        <v>0</v>
      </c>
      <c r="L122" s="1136">
        <f>'BFU A4'!P122</f>
        <v>0</v>
      </c>
      <c r="M122" s="1119">
        <f>'BFU A4'!Q122</f>
        <v>0</v>
      </c>
      <c r="N122" s="1151">
        <f t="shared" si="20"/>
        <v>0</v>
      </c>
      <c r="O122" s="1150">
        <f>'BFU A5'!P122</f>
        <v>0</v>
      </c>
      <c r="P122" s="1119">
        <f>'BFU A5'!Q122</f>
        <v>0</v>
      </c>
      <c r="Q122" s="1151">
        <f t="shared" si="21"/>
        <v>0</v>
      </c>
      <c r="S122" s="1150">
        <f t="shared" si="35"/>
        <v>0</v>
      </c>
      <c r="T122" s="1119">
        <f t="shared" si="36"/>
        <v>0</v>
      </c>
      <c r="U122" s="1151">
        <f t="shared" si="37"/>
        <v>0</v>
      </c>
      <c r="W122" s="1151"/>
      <c r="X122" s="1113">
        <f t="shared" si="28"/>
        <v>0</v>
      </c>
    </row>
    <row r="123" spans="1:24" ht="14.45" customHeight="1">
      <c r="A123" s="979" t="s">
        <v>1683</v>
      </c>
      <c r="B123" s="1129">
        <f>'Budget general'!B126</f>
        <v>0</v>
      </c>
      <c r="C123" s="1098">
        <f>'BFU A1'!P123</f>
        <v>0</v>
      </c>
      <c r="D123" s="1119">
        <f>'BFU A1'!Q123</f>
        <v>0</v>
      </c>
      <c r="E123" s="1099">
        <f t="shared" si="22"/>
        <v>0</v>
      </c>
      <c r="F123" s="1085">
        <f>'BFU A2'!P123</f>
        <v>0</v>
      </c>
      <c r="G123" s="1119">
        <f>'BFU A2'!Q123</f>
        <v>0</v>
      </c>
      <c r="H123" s="1099">
        <f t="shared" si="18"/>
        <v>0</v>
      </c>
      <c r="I123" s="1098">
        <f>'BFU A3'!P123</f>
        <v>0</v>
      </c>
      <c r="J123" s="1119">
        <f>'BFU A3'!Q123</f>
        <v>0</v>
      </c>
      <c r="K123" s="1099">
        <f t="shared" si="19"/>
        <v>0</v>
      </c>
      <c r="L123" s="1085">
        <f>'BFU A4'!P123</f>
        <v>0</v>
      </c>
      <c r="M123" s="1119">
        <f>'BFU A4'!Q123</f>
        <v>0</v>
      </c>
      <c r="N123" s="1099">
        <f t="shared" si="20"/>
        <v>0</v>
      </c>
      <c r="O123" s="1098">
        <f>'BFU A5'!P123</f>
        <v>0</v>
      </c>
      <c r="P123" s="1119">
        <f>'BFU A5'!Q123</f>
        <v>0</v>
      </c>
      <c r="Q123" s="1099">
        <f t="shared" si="21"/>
        <v>0</v>
      </c>
      <c r="S123" s="1098">
        <f t="shared" si="35"/>
        <v>0</v>
      </c>
      <c r="T123" s="1119">
        <f t="shared" si="36"/>
        <v>0</v>
      </c>
      <c r="U123" s="1099">
        <f t="shared" si="37"/>
        <v>0</v>
      </c>
      <c r="W123" s="1099"/>
      <c r="X123" s="1113">
        <f t="shared" si="28"/>
        <v>0</v>
      </c>
    </row>
    <row r="124" spans="1:24" ht="14.45" customHeight="1">
      <c r="A124" s="979" t="s">
        <v>1684</v>
      </c>
      <c r="B124" s="1129">
        <f>'Budget general'!B127</f>
        <v>0</v>
      </c>
      <c r="C124" s="1098">
        <f>'BFU A1'!P124</f>
        <v>0</v>
      </c>
      <c r="D124" s="1119">
        <f>'BFU A1'!Q124</f>
        <v>0</v>
      </c>
      <c r="E124" s="1099">
        <f t="shared" si="22"/>
        <v>0</v>
      </c>
      <c r="F124" s="1085">
        <f>'BFU A2'!P124</f>
        <v>0</v>
      </c>
      <c r="G124" s="1119">
        <f>'BFU A2'!Q124</f>
        <v>0</v>
      </c>
      <c r="H124" s="1099">
        <f t="shared" si="18"/>
        <v>0</v>
      </c>
      <c r="I124" s="1098">
        <f>'BFU A3'!P124</f>
        <v>0</v>
      </c>
      <c r="J124" s="1119">
        <f>'BFU A3'!Q124</f>
        <v>0</v>
      </c>
      <c r="K124" s="1099">
        <f t="shared" si="19"/>
        <v>0</v>
      </c>
      <c r="L124" s="1085">
        <f>'BFU A4'!P124</f>
        <v>0</v>
      </c>
      <c r="M124" s="1119">
        <f>'BFU A4'!Q124</f>
        <v>0</v>
      </c>
      <c r="N124" s="1099">
        <f t="shared" si="20"/>
        <v>0</v>
      </c>
      <c r="O124" s="1098">
        <f>'BFU A5'!P124</f>
        <v>0</v>
      </c>
      <c r="P124" s="1119">
        <f>'BFU A5'!Q124</f>
        <v>0</v>
      </c>
      <c r="Q124" s="1099">
        <f t="shared" si="21"/>
        <v>0</v>
      </c>
      <c r="S124" s="1098">
        <f t="shared" si="35"/>
        <v>0</v>
      </c>
      <c r="T124" s="1119">
        <f t="shared" si="36"/>
        <v>0</v>
      </c>
      <c r="U124" s="1099">
        <f t="shared" si="37"/>
        <v>0</v>
      </c>
      <c r="W124" s="1099"/>
      <c r="X124" s="1113">
        <f t="shared" si="28"/>
        <v>0</v>
      </c>
    </row>
    <row r="125" spans="1:24" ht="14.45" customHeight="1" thickBot="1">
      <c r="A125" s="979" t="s">
        <v>1685</v>
      </c>
      <c r="B125" s="1129">
        <f>'Budget general'!B128</f>
        <v>0</v>
      </c>
      <c r="C125" s="1108">
        <f>'BFU A1'!P125</f>
        <v>0</v>
      </c>
      <c r="D125" s="1119">
        <f>'BFU A1'!Q125</f>
        <v>0</v>
      </c>
      <c r="E125" s="1109">
        <f t="shared" si="22"/>
        <v>0</v>
      </c>
      <c r="F125" s="1090">
        <f>'BFU A2'!P125</f>
        <v>0</v>
      </c>
      <c r="G125" s="1119">
        <f>'BFU A2'!Q125</f>
        <v>0</v>
      </c>
      <c r="H125" s="1109">
        <f t="shared" si="18"/>
        <v>0</v>
      </c>
      <c r="I125" s="1108">
        <f>'BFU A3'!P125</f>
        <v>0</v>
      </c>
      <c r="J125" s="1119">
        <f>'BFU A3'!Q125</f>
        <v>0</v>
      </c>
      <c r="K125" s="1109">
        <f t="shared" si="19"/>
        <v>0</v>
      </c>
      <c r="L125" s="1090">
        <f>'BFU A4'!P125</f>
        <v>0</v>
      </c>
      <c r="M125" s="1119">
        <f>'BFU A4'!Q125</f>
        <v>0</v>
      </c>
      <c r="N125" s="1109">
        <f t="shared" si="20"/>
        <v>0</v>
      </c>
      <c r="O125" s="1108">
        <f>'BFU A5'!P125</f>
        <v>0</v>
      </c>
      <c r="P125" s="1119">
        <f>'BFU A5'!Q125</f>
        <v>0</v>
      </c>
      <c r="Q125" s="1109">
        <f t="shared" si="21"/>
        <v>0</v>
      </c>
      <c r="S125" s="1108">
        <f t="shared" si="35"/>
        <v>0</v>
      </c>
      <c r="T125" s="1119">
        <f t="shared" si="36"/>
        <v>0</v>
      </c>
      <c r="U125" s="1109">
        <f t="shared" si="37"/>
        <v>0</v>
      </c>
      <c r="W125" s="1109"/>
      <c r="X125" s="1113">
        <f t="shared" si="28"/>
        <v>0</v>
      </c>
    </row>
    <row r="126" spans="1:24" ht="14.45" customHeight="1" thickBot="1">
      <c r="B126" s="1072" t="s">
        <v>1570</v>
      </c>
      <c r="C126" s="1072">
        <f>'BFU A1'!P126</f>
        <v>0</v>
      </c>
      <c r="D126" s="1073">
        <f>'BFU A1'!Q126</f>
        <v>0</v>
      </c>
      <c r="E126" s="1115">
        <f t="shared" si="22"/>
        <v>0</v>
      </c>
      <c r="F126" s="1073">
        <f>'BFU A2'!P126</f>
        <v>0</v>
      </c>
      <c r="G126" s="1073">
        <f>'BFU A2'!Q126</f>
        <v>0</v>
      </c>
      <c r="H126" s="1115">
        <f t="shared" si="18"/>
        <v>0</v>
      </c>
      <c r="I126" s="1072">
        <f>'BFU A3'!P126</f>
        <v>0</v>
      </c>
      <c r="J126" s="1073">
        <f>'BFU A3'!Q126</f>
        <v>0</v>
      </c>
      <c r="K126" s="1115">
        <f t="shared" si="19"/>
        <v>0</v>
      </c>
      <c r="L126" s="1073">
        <f>'BFU A4'!P126</f>
        <v>0</v>
      </c>
      <c r="M126" s="1073">
        <f>'BFU A4'!Q126</f>
        <v>0</v>
      </c>
      <c r="N126" s="1115">
        <f t="shared" si="20"/>
        <v>0</v>
      </c>
      <c r="O126" s="1072">
        <f>'BFU A5'!P126</f>
        <v>0</v>
      </c>
      <c r="P126" s="1073">
        <f>'BFU A5'!Q126</f>
        <v>0</v>
      </c>
      <c r="Q126" s="1115">
        <f t="shared" si="21"/>
        <v>0</v>
      </c>
      <c r="S126" s="1072">
        <f>S115+S107</f>
        <v>0</v>
      </c>
      <c r="T126" s="1073">
        <f>T115+T107</f>
        <v>0</v>
      </c>
      <c r="U126" s="1115">
        <f>U115+U107</f>
        <v>0</v>
      </c>
      <c r="W126" s="1115"/>
      <c r="X126" s="1115">
        <f>X115+X107</f>
        <v>0</v>
      </c>
    </row>
    <row r="127" spans="1:24" ht="14.45" customHeight="1" thickBot="1">
      <c r="B127" s="1061"/>
      <c r="C127" s="1062"/>
      <c r="D127" s="1062"/>
      <c r="E127" s="1062"/>
      <c r="F127" s="1062"/>
      <c r="G127" s="1062"/>
      <c r="H127" s="1062"/>
      <c r="I127" s="1062"/>
      <c r="J127" s="1062"/>
      <c r="K127" s="1062"/>
      <c r="L127" s="1062"/>
      <c r="M127" s="1062"/>
      <c r="N127" s="1062"/>
      <c r="O127" s="1062"/>
      <c r="P127" s="1062"/>
      <c r="Q127" s="1062"/>
      <c r="S127" s="1062"/>
      <c r="T127" s="1062"/>
      <c r="U127" s="1062"/>
      <c r="W127" s="1062"/>
      <c r="X127" s="1062"/>
    </row>
    <row r="128" spans="1:24" ht="14.45" customHeight="1" thickBot="1">
      <c r="B128" s="1076" t="s">
        <v>1571</v>
      </c>
      <c r="C128" s="1077">
        <f>'BFU A1'!P128</f>
        <v>0</v>
      </c>
      <c r="D128" s="1077">
        <f>'BFU A1'!Q128</f>
        <v>0</v>
      </c>
      <c r="E128" s="1077">
        <f t="shared" si="22"/>
        <v>0</v>
      </c>
      <c r="F128" s="1077">
        <f>'BFU A2'!P128</f>
        <v>0</v>
      </c>
      <c r="G128" s="1077">
        <f>'BFU A2'!Q128</f>
        <v>0</v>
      </c>
      <c r="H128" s="1077">
        <f t="shared" si="18"/>
        <v>0</v>
      </c>
      <c r="I128" s="1077">
        <f>'BFU A3'!P128</f>
        <v>0</v>
      </c>
      <c r="J128" s="1077">
        <f>'BFU A3'!Q128</f>
        <v>0</v>
      </c>
      <c r="K128" s="1077">
        <f t="shared" si="19"/>
        <v>0</v>
      </c>
      <c r="L128" s="1077">
        <f>'BFU A4'!P128</f>
        <v>0</v>
      </c>
      <c r="M128" s="1077">
        <f>'BFU A4'!Q128</f>
        <v>0</v>
      </c>
      <c r="N128" s="1077">
        <f t="shared" si="20"/>
        <v>0</v>
      </c>
      <c r="O128" s="1077">
        <f>'BFU A5'!P128</f>
        <v>0</v>
      </c>
      <c r="P128" s="1077">
        <f>'BFU A5'!Q128</f>
        <v>0</v>
      </c>
      <c r="Q128" s="1077">
        <f t="shared" si="21"/>
        <v>0</v>
      </c>
      <c r="S128" s="1077">
        <f>S126+S105</f>
        <v>0</v>
      </c>
      <c r="T128" s="1077">
        <f>T126+T105</f>
        <v>0</v>
      </c>
      <c r="U128" s="1077">
        <f>S128-T128</f>
        <v>0</v>
      </c>
      <c r="W128" s="1077"/>
      <c r="X128" s="1077">
        <f>X126+X105</f>
        <v>0</v>
      </c>
    </row>
    <row r="129" spans="1:21" ht="16.5" thickBot="1"/>
    <row r="130" spans="1:21" ht="28.5" thickTop="1" thickBot="1">
      <c r="A130" s="1153" t="s">
        <v>216</v>
      </c>
      <c r="B130" s="1154"/>
      <c r="C130" s="804"/>
      <c r="D130" s="805">
        <f>+D128-D132</f>
        <v>0</v>
      </c>
      <c r="E130" s="805">
        <f t="shared" ref="E130:U130" si="38">+E128-E132</f>
        <v>0</v>
      </c>
      <c r="F130" s="805">
        <f t="shared" si="38"/>
        <v>0</v>
      </c>
      <c r="G130" s="805">
        <f t="shared" si="38"/>
        <v>0</v>
      </c>
      <c r="H130" s="805">
        <f t="shared" si="38"/>
        <v>0</v>
      </c>
      <c r="I130" s="805">
        <f t="shared" si="38"/>
        <v>0</v>
      </c>
      <c r="J130" s="805">
        <f t="shared" si="38"/>
        <v>0</v>
      </c>
      <c r="K130" s="805">
        <f t="shared" si="38"/>
        <v>0</v>
      </c>
      <c r="L130" s="805">
        <f t="shared" si="38"/>
        <v>0</v>
      </c>
      <c r="M130" s="805">
        <f t="shared" si="38"/>
        <v>0</v>
      </c>
      <c r="N130" s="805">
        <f t="shared" si="38"/>
        <v>0</v>
      </c>
      <c r="O130" s="805">
        <f t="shared" si="38"/>
        <v>0</v>
      </c>
      <c r="P130" s="805">
        <f t="shared" si="38"/>
        <v>0</v>
      </c>
      <c r="Q130" s="805">
        <f t="shared" si="38"/>
        <v>0</v>
      </c>
      <c r="R130" s="805">
        <f t="shared" si="38"/>
        <v>0</v>
      </c>
      <c r="S130" s="805">
        <f t="shared" si="38"/>
        <v>0</v>
      </c>
      <c r="T130" s="805">
        <f t="shared" si="38"/>
        <v>0</v>
      </c>
      <c r="U130" s="805">
        <f t="shared" si="38"/>
        <v>0</v>
      </c>
    </row>
    <row r="131" spans="1:21" ht="16.5" thickTop="1" thickBot="1">
      <c r="A131" s="1152"/>
      <c r="B131" s="1152"/>
      <c r="C131" s="2"/>
      <c r="D131" s="2"/>
      <c r="E131" s="2"/>
      <c r="F131" s="2"/>
      <c r="G131" s="2"/>
      <c r="H131" s="2"/>
      <c r="I131" s="2"/>
      <c r="J131" s="2"/>
      <c r="K131" s="2"/>
      <c r="L131" s="2"/>
      <c r="M131" s="2"/>
      <c r="N131" s="2"/>
      <c r="O131" s="2"/>
      <c r="P131" s="2"/>
      <c r="Q131" s="2"/>
      <c r="R131" s="2"/>
      <c r="S131" s="2"/>
      <c r="T131" s="2"/>
      <c r="U131" s="2"/>
    </row>
    <row r="132" spans="1:21" ht="28.5" thickTop="1" thickBot="1">
      <c r="A132" s="1155" t="s">
        <v>217</v>
      </c>
      <c r="B132" s="1156"/>
      <c r="C132" s="802"/>
      <c r="D132" s="803"/>
      <c r="E132" s="803"/>
      <c r="F132" s="803"/>
      <c r="G132" s="803"/>
      <c r="H132" s="803"/>
      <c r="I132" s="803"/>
      <c r="J132" s="803"/>
      <c r="K132" s="803"/>
      <c r="L132" s="803"/>
      <c r="M132" s="803"/>
      <c r="N132" s="803"/>
      <c r="O132" s="803"/>
      <c r="P132" s="803"/>
      <c r="Q132" s="803"/>
      <c r="R132" s="803"/>
      <c r="S132" s="803"/>
      <c r="T132" s="803"/>
      <c r="U132" s="803"/>
    </row>
    <row r="133" spans="1:21" thickTop="1">
      <c r="A133" s="1152"/>
      <c r="B133" s="1152"/>
      <c r="C133" s="2"/>
      <c r="D133" s="2"/>
      <c r="E133" s="2"/>
      <c r="F133" s="2"/>
      <c r="G133" s="2"/>
      <c r="H133" s="2"/>
      <c r="I133" s="2"/>
      <c r="J133" s="2"/>
      <c r="K133" s="2"/>
      <c r="L133" s="2"/>
      <c r="M133" s="2"/>
      <c r="N133" s="2"/>
      <c r="O133" s="2"/>
      <c r="P133" s="2"/>
      <c r="Q133" s="2"/>
      <c r="R133" s="2"/>
      <c r="S133" s="4"/>
      <c r="T133" s="2"/>
      <c r="U133" s="2"/>
    </row>
    <row r="134" spans="1:21" ht="15">
      <c r="A134" s="1152"/>
      <c r="B134" s="1152"/>
      <c r="C134" s="2"/>
      <c r="D134" s="2"/>
      <c r="E134" s="2"/>
      <c r="F134" s="2"/>
      <c r="G134" s="2"/>
      <c r="H134" s="2"/>
      <c r="I134" s="2"/>
      <c r="J134" s="2"/>
      <c r="K134" s="2"/>
      <c r="L134" s="2"/>
      <c r="M134" s="2"/>
      <c r="N134" s="2"/>
      <c r="O134" s="2"/>
      <c r="P134" s="2"/>
      <c r="Q134" s="2"/>
      <c r="R134" s="2"/>
      <c r="S134" s="4"/>
      <c r="T134" s="2"/>
      <c r="U134" s="2"/>
    </row>
    <row r="135" spans="1:21" ht="27">
      <c r="A135" s="1157" t="s">
        <v>218</v>
      </c>
      <c r="B135" s="1158"/>
      <c r="C135" s="5"/>
      <c r="D135" s="6"/>
      <c r="E135" s="6">
        <f>+'Demande de fonds'!G13</f>
        <v>0</v>
      </c>
      <c r="F135" s="6"/>
      <c r="G135" s="6"/>
      <c r="H135" s="6">
        <f>+'Demande de fonds'!G14</f>
        <v>0</v>
      </c>
      <c r="I135" s="6"/>
      <c r="J135" s="6"/>
      <c r="K135" s="6">
        <f>+'Demande de fonds'!G15</f>
        <v>0</v>
      </c>
      <c r="L135" s="6"/>
      <c r="M135" s="6"/>
      <c r="N135" s="6">
        <f>+'Demande de fonds'!G16</f>
        <v>0</v>
      </c>
      <c r="O135" s="6"/>
      <c r="P135" s="6"/>
      <c r="Q135" s="6">
        <f>+'Demande de fonds'!G17</f>
        <v>0</v>
      </c>
      <c r="R135" s="6"/>
      <c r="S135" s="1161"/>
      <c r="T135" s="6">
        <f>+N135+K135+H135+E135+Q135</f>
        <v>0</v>
      </c>
      <c r="U135" s="6">
        <f>+S135-T135</f>
        <v>0</v>
      </c>
    </row>
    <row r="136" spans="1:21" ht="15">
      <c r="A136" s="1152"/>
      <c r="B136" s="1152"/>
      <c r="C136" s="2"/>
      <c r="D136" s="2"/>
      <c r="E136" s="2"/>
      <c r="F136" s="2"/>
      <c r="G136" s="2"/>
      <c r="H136" s="2"/>
      <c r="I136" s="2"/>
      <c r="J136" s="2"/>
      <c r="K136" s="2"/>
      <c r="L136" s="2"/>
      <c r="M136" s="2"/>
      <c r="N136" s="2"/>
      <c r="O136" s="2"/>
      <c r="P136" s="2"/>
      <c r="Q136" s="2"/>
      <c r="R136" s="2"/>
      <c r="S136" s="2"/>
      <c r="T136" s="2"/>
      <c r="U136" s="2"/>
    </row>
    <row r="137" spans="1:21" ht="27">
      <c r="A137" s="1159" t="s">
        <v>219</v>
      </c>
      <c r="B137" s="1160"/>
      <c r="C137" s="7"/>
      <c r="D137" s="8"/>
      <c r="E137" s="8">
        <f>+'Demande de fonds'!G21</f>
        <v>0</v>
      </c>
      <c r="F137" s="8"/>
      <c r="G137" s="8"/>
      <c r="H137" s="8">
        <f>+'Demande de fonds'!G22</f>
        <v>0</v>
      </c>
      <c r="I137" s="8"/>
      <c r="J137" s="8"/>
      <c r="K137" s="8">
        <f>+'Demande de fonds'!G23</f>
        <v>0</v>
      </c>
      <c r="L137" s="8"/>
      <c r="M137" s="8"/>
      <c r="N137" s="8">
        <f>+'Demande de fonds'!G24</f>
        <v>0</v>
      </c>
      <c r="O137" s="8"/>
      <c r="P137" s="8"/>
      <c r="Q137" s="8">
        <f>+'Demande de fonds'!G25</f>
        <v>0</v>
      </c>
      <c r="R137" s="8"/>
      <c r="S137" s="1162"/>
      <c r="T137" s="8">
        <f>+N137+K137+H137+E137+Q137</f>
        <v>0</v>
      </c>
      <c r="U137" s="8">
        <f>+S137-T137</f>
        <v>0</v>
      </c>
    </row>
  </sheetData>
  <mergeCells count="9">
    <mergeCell ref="W3:X3"/>
    <mergeCell ref="C3:E3"/>
    <mergeCell ref="F3:H3"/>
    <mergeCell ref="I3:K3"/>
    <mergeCell ref="B2:E2"/>
    <mergeCell ref="A3:A4"/>
    <mergeCell ref="L3:N3"/>
    <mergeCell ref="O3:Q3"/>
    <mergeCell ref="S3:U3"/>
  </mergeCells>
  <conditionalFormatting sqref="U133:U134">
    <cfRule type="cellIs" dxfId="42" priority="1" stopIfTrue="1" operator="greaterThan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N53"/>
  <sheetViews>
    <sheetView workbookViewId="0">
      <selection activeCell="D49" sqref="D49"/>
    </sheetView>
  </sheetViews>
  <sheetFormatPr baseColWidth="10" defaultColWidth="11" defaultRowHeight="14.45" customHeight="1"/>
  <cols>
    <col min="1" max="1" width="27" customWidth="1"/>
    <col min="2" max="6" width="11" customWidth="1"/>
    <col min="7" max="10" width="12.140625" customWidth="1"/>
    <col min="11" max="11" width="3.140625" customWidth="1"/>
    <col min="12" max="12" width="14.42578125" customWidth="1"/>
    <col min="13" max="13" width="3.85546875" customWidth="1"/>
    <col min="14" max="14" width="13.140625" customWidth="1"/>
    <col min="15" max="15" width="11" customWidth="1"/>
  </cols>
  <sheetData>
    <row r="1" spans="1:14" ht="26.25">
      <c r="A1" s="592" t="s">
        <v>1455</v>
      </c>
      <c r="B1" s="530"/>
      <c r="C1" s="593" t="s">
        <v>220</v>
      </c>
      <c r="D1" s="594"/>
      <c r="E1" s="530"/>
      <c r="G1" s="595"/>
      <c r="H1" s="596"/>
      <c r="I1" s="596"/>
      <c r="J1" s="596"/>
      <c r="K1" s="489"/>
      <c r="L1" s="489"/>
      <c r="N1" s="489"/>
    </row>
    <row r="2" spans="1:14" ht="18">
      <c r="A2" s="569"/>
      <c r="B2" s="530"/>
      <c r="C2" s="530"/>
      <c r="D2" s="530"/>
      <c r="E2" s="530"/>
      <c r="G2" s="597"/>
      <c r="H2" s="597"/>
      <c r="I2" s="596"/>
      <c r="J2" s="596"/>
      <c r="K2" s="489"/>
      <c r="L2" s="489"/>
      <c r="N2" s="489"/>
    </row>
    <row r="3" spans="1:14" ht="18">
      <c r="A3" s="569"/>
      <c r="B3" s="530"/>
      <c r="C3" s="530"/>
      <c r="D3" s="530"/>
      <c r="E3" s="530"/>
      <c r="G3" s="1209" t="s">
        <v>221</v>
      </c>
      <c r="H3" s="1209"/>
      <c r="I3" s="1209"/>
      <c r="J3" s="1209"/>
      <c r="K3" s="567"/>
      <c r="L3" s="567"/>
      <c r="N3" s="489"/>
    </row>
    <row r="4" spans="1:14" ht="15">
      <c r="A4" s="571" t="s">
        <v>222</v>
      </c>
      <c r="B4" s="572"/>
      <c r="C4" s="530"/>
      <c r="D4" s="530">
        <f>+'INFO PROJET'!B3:B3</f>
        <v>0</v>
      </c>
      <c r="E4" s="530"/>
      <c r="G4" s="598"/>
      <c r="H4" s="599"/>
      <c r="I4" s="596"/>
      <c r="J4" s="596"/>
      <c r="K4" s="489"/>
      <c r="L4" s="489"/>
      <c r="N4" s="489"/>
    </row>
    <row r="5" spans="1:14" ht="15">
      <c r="A5" s="571"/>
      <c r="B5" s="574"/>
      <c r="C5" s="530"/>
      <c r="D5" s="530"/>
      <c r="E5" s="530"/>
      <c r="G5" s="596"/>
      <c r="H5" s="596"/>
      <c r="I5" s="596"/>
      <c r="J5" s="596"/>
      <c r="K5" s="489"/>
      <c r="L5" s="489"/>
      <c r="N5" s="489"/>
    </row>
    <row r="6" spans="1:14" ht="15">
      <c r="A6" s="571" t="s">
        <v>223</v>
      </c>
      <c r="B6" s="574"/>
      <c r="C6" s="530"/>
      <c r="D6" s="569" t="str">
        <f>+'INFO PROJET'!H13&amp;" - "&amp;'INFO PROJET'!H14</f>
        <v>01/01/2024 - 31/12/2028</v>
      </c>
      <c r="E6" s="530"/>
      <c r="G6" s="598"/>
      <c r="H6" s="599"/>
      <c r="I6" s="596"/>
      <c r="J6" s="596"/>
      <c r="K6" s="489"/>
      <c r="L6" s="489"/>
      <c r="N6" s="489"/>
    </row>
    <row r="7" spans="1:14" ht="15">
      <c r="A7" s="571" t="s">
        <v>224</v>
      </c>
      <c r="B7" s="572"/>
      <c r="C7" s="530"/>
      <c r="D7" s="569" t="str">
        <f>+REALISECOMPTABLE</f>
        <v>31/03/2023</v>
      </c>
      <c r="E7" s="530"/>
      <c r="G7" s="596"/>
      <c r="H7" s="596"/>
      <c r="I7" s="596"/>
      <c r="J7" s="596"/>
      <c r="K7" s="489"/>
      <c r="L7" s="489"/>
      <c r="N7" s="489"/>
    </row>
    <row r="8" spans="1:14" ht="15">
      <c r="A8" s="571" t="s">
        <v>225</v>
      </c>
      <c r="B8" s="572"/>
      <c r="C8" s="530"/>
      <c r="D8" s="576" t="s">
        <v>221</v>
      </c>
      <c r="E8" s="530"/>
      <c r="G8" s="596"/>
      <c r="H8" s="596"/>
      <c r="I8" s="596"/>
      <c r="J8" s="596"/>
      <c r="K8" s="489"/>
      <c r="L8" s="489"/>
      <c r="N8" s="489"/>
    </row>
    <row r="9" spans="1:14" ht="15">
      <c r="A9" s="530" t="s">
        <v>226</v>
      </c>
      <c r="B9" s="530"/>
      <c r="C9" s="530"/>
      <c r="D9" s="578">
        <f>+'INFO PROJET'!B22</f>
        <v>0</v>
      </c>
      <c r="E9" s="530"/>
      <c r="G9" s="596"/>
      <c r="H9" s="596"/>
      <c r="I9" s="596"/>
      <c r="J9" s="596"/>
      <c r="K9" s="489"/>
      <c r="L9" s="489"/>
      <c r="N9" s="489"/>
    </row>
    <row r="10" spans="1:14" ht="15">
      <c r="A10" s="530"/>
      <c r="B10" s="530"/>
      <c r="C10" s="530"/>
      <c r="D10" s="530"/>
      <c r="E10" s="530"/>
      <c r="G10" s="596"/>
      <c r="H10" s="600"/>
      <c r="I10" s="596"/>
      <c r="J10" s="596" t="s">
        <v>1727</v>
      </c>
      <c r="K10" s="489"/>
      <c r="L10" s="489" t="s">
        <v>1524</v>
      </c>
      <c r="N10" s="489" t="s">
        <v>237</v>
      </c>
    </row>
    <row r="11" spans="1:14" ht="15">
      <c r="A11" s="530" t="s">
        <v>227</v>
      </c>
      <c r="B11" s="530"/>
      <c r="C11" s="530"/>
      <c r="D11" s="489"/>
      <c r="E11" s="489"/>
      <c r="G11" s="601"/>
      <c r="H11" s="596"/>
      <c r="I11" s="596" t="s">
        <v>228</v>
      </c>
      <c r="J11" s="602">
        <f>'BFU A1-A5'!T130</f>
        <v>0</v>
      </c>
      <c r="K11" s="489"/>
      <c r="L11" s="602">
        <f>'BFU A1-A5'!S128</f>
        <v>0</v>
      </c>
      <c r="N11" s="602">
        <f>+L11-J11</f>
        <v>0</v>
      </c>
    </row>
    <row r="12" spans="1:14" ht="15">
      <c r="A12" s="646"/>
      <c r="B12" s="646"/>
      <c r="C12" s="646"/>
      <c r="D12" s="647"/>
      <c r="E12" s="647"/>
      <c r="F12" s="764"/>
      <c r="G12" s="765" t="s">
        <v>1726</v>
      </c>
      <c r="H12" s="766"/>
      <c r="I12" s="766"/>
      <c r="J12" s="765"/>
      <c r="K12" s="647"/>
      <c r="L12" s="765"/>
      <c r="M12" s="764"/>
      <c r="N12" s="765"/>
    </row>
    <row r="13" spans="1:14" ht="15">
      <c r="A13" s="646" t="s">
        <v>229</v>
      </c>
      <c r="B13" s="648"/>
      <c r="C13" s="647"/>
      <c r="D13" s="648" t="s">
        <v>230</v>
      </c>
      <c r="E13" s="647"/>
      <c r="F13" s="764"/>
      <c r="G13" s="767">
        <f>+'A1 Financial Monitoring'!P19</f>
        <v>0</v>
      </c>
      <c r="H13" s="766"/>
      <c r="I13" s="766"/>
      <c r="J13" s="765"/>
      <c r="K13" s="647"/>
      <c r="L13" s="765"/>
      <c r="M13" s="764"/>
      <c r="N13" s="765"/>
    </row>
    <row r="14" spans="1:14" ht="15">
      <c r="A14" s="646"/>
      <c r="B14" s="648"/>
      <c r="C14" s="647"/>
      <c r="D14" s="648" t="s">
        <v>231</v>
      </c>
      <c r="E14" s="647"/>
      <c r="F14" s="764"/>
      <c r="G14" s="767">
        <f>+'A2 Financial Monitoring'!P19</f>
        <v>0</v>
      </c>
      <c r="H14" s="766"/>
      <c r="I14" s="766"/>
      <c r="J14" s="765"/>
      <c r="K14" s="647"/>
      <c r="L14" s="765"/>
      <c r="M14" s="764"/>
      <c r="N14" s="765"/>
    </row>
    <row r="15" spans="1:14" ht="15">
      <c r="A15" s="646"/>
      <c r="B15" s="648"/>
      <c r="C15" s="647"/>
      <c r="D15" s="648" t="s">
        <v>232</v>
      </c>
      <c r="E15" s="647"/>
      <c r="F15" s="764"/>
      <c r="G15" s="767">
        <f>+'A3 Financial Monitoring'!P19</f>
        <v>0</v>
      </c>
      <c r="H15" s="766"/>
      <c r="I15" s="766"/>
      <c r="J15" s="765"/>
      <c r="K15" s="647"/>
      <c r="L15" s="765"/>
      <c r="M15" s="764"/>
      <c r="N15" s="765"/>
    </row>
    <row r="16" spans="1:14" ht="15">
      <c r="A16" s="646"/>
      <c r="B16" s="648"/>
      <c r="C16" s="647"/>
      <c r="D16" s="648" t="s">
        <v>233</v>
      </c>
      <c r="E16" s="647"/>
      <c r="F16" s="764"/>
      <c r="G16" s="767">
        <f>+'A4 Financial Monitoring'!P19</f>
        <v>0</v>
      </c>
      <c r="H16" s="766"/>
      <c r="I16" s="766"/>
      <c r="J16" s="765"/>
      <c r="K16" s="647"/>
      <c r="L16" s="765"/>
      <c r="M16" s="764"/>
      <c r="N16" s="765"/>
    </row>
    <row r="17" spans="1:14" ht="15">
      <c r="A17" s="646"/>
      <c r="B17" s="648"/>
      <c r="C17" s="647"/>
      <c r="D17" s="648" t="s">
        <v>1535</v>
      </c>
      <c r="E17" s="647"/>
      <c r="F17" s="764"/>
      <c r="G17" s="767">
        <f>+'A5 Financial Monitoring'!P19</f>
        <v>0</v>
      </c>
      <c r="H17" s="766"/>
      <c r="I17" s="766"/>
      <c r="J17" s="765"/>
      <c r="K17" s="647"/>
      <c r="L17" s="765"/>
      <c r="M17" s="764"/>
      <c r="N17" s="765"/>
    </row>
    <row r="18" spans="1:14" ht="15">
      <c r="A18" s="646"/>
      <c r="B18" s="646" t="s">
        <v>1731</v>
      </c>
      <c r="C18" s="647"/>
      <c r="D18" s="646"/>
      <c r="E18" s="647"/>
      <c r="F18" s="764"/>
      <c r="G18" s="767"/>
      <c r="H18" s="766"/>
      <c r="I18" s="766"/>
      <c r="J18" s="765"/>
      <c r="K18" s="647"/>
      <c r="L18" s="765"/>
      <c r="M18" s="764"/>
      <c r="N18" s="765"/>
    </row>
    <row r="19" spans="1:14" ht="15">
      <c r="A19" s="646"/>
      <c r="B19" s="646" t="s">
        <v>1732</v>
      </c>
      <c r="C19" s="647"/>
      <c r="D19" s="646"/>
      <c r="E19" s="647"/>
      <c r="F19" s="764"/>
      <c r="G19" s="765"/>
      <c r="H19" s="766"/>
      <c r="I19" s="766" t="s">
        <v>236</v>
      </c>
      <c r="J19" s="768">
        <f>SUM(G13:G18)</f>
        <v>0</v>
      </c>
      <c r="K19" s="647"/>
      <c r="L19" s="768">
        <f>'BFU A1-A5'!S130</f>
        <v>0</v>
      </c>
      <c r="M19" s="764"/>
      <c r="N19" s="767">
        <f>+L19-J19</f>
        <v>0</v>
      </c>
    </row>
    <row r="20" spans="1:14" ht="15">
      <c r="A20" s="651"/>
      <c r="B20" s="651"/>
      <c r="C20" s="652"/>
      <c r="D20" s="651"/>
      <c r="E20" s="652"/>
      <c r="F20" s="668"/>
      <c r="G20" s="769" t="s">
        <v>1716</v>
      </c>
      <c r="H20" s="770"/>
      <c r="I20" s="770"/>
      <c r="J20" s="769"/>
      <c r="K20" s="652"/>
      <c r="L20" s="769"/>
      <c r="M20" s="668"/>
      <c r="N20" s="769"/>
    </row>
    <row r="21" spans="1:14" ht="15">
      <c r="A21" s="651" t="s">
        <v>1730</v>
      </c>
      <c r="B21" s="654"/>
      <c r="C21" s="652"/>
      <c r="D21" s="654" t="s">
        <v>230</v>
      </c>
      <c r="E21" s="652"/>
      <c r="F21" s="668"/>
      <c r="G21" s="771">
        <f>+'A1 Financial Monitoring'!P26</f>
        <v>0</v>
      </c>
      <c r="H21" s="770"/>
      <c r="I21" s="770"/>
      <c r="J21" s="769"/>
      <c r="K21" s="652"/>
      <c r="L21" s="769"/>
      <c r="M21" s="668"/>
      <c r="N21" s="769"/>
    </row>
    <row r="22" spans="1:14" ht="15">
      <c r="A22" s="651"/>
      <c r="B22" s="654"/>
      <c r="C22" s="652"/>
      <c r="D22" s="654" t="s">
        <v>231</v>
      </c>
      <c r="E22" s="652"/>
      <c r="F22" s="668"/>
      <c r="G22" s="771">
        <f>+'A2 Financial Monitoring'!P26</f>
        <v>0</v>
      </c>
      <c r="H22" s="770"/>
      <c r="I22" s="770"/>
      <c r="J22" s="769"/>
      <c r="K22" s="652"/>
      <c r="L22" s="769"/>
      <c r="M22" s="668"/>
      <c r="N22" s="769"/>
    </row>
    <row r="23" spans="1:14" ht="15">
      <c r="A23" s="651"/>
      <c r="B23" s="654"/>
      <c r="C23" s="652"/>
      <c r="D23" s="654" t="s">
        <v>232</v>
      </c>
      <c r="E23" s="652"/>
      <c r="F23" s="668"/>
      <c r="G23" s="771">
        <f>+'A3 Financial Monitoring'!P26</f>
        <v>0</v>
      </c>
      <c r="H23" s="770"/>
      <c r="I23" s="770"/>
      <c r="J23" s="769"/>
      <c r="K23" s="652"/>
      <c r="L23" s="769"/>
      <c r="M23" s="668"/>
      <c r="N23" s="769"/>
    </row>
    <row r="24" spans="1:14" ht="15">
      <c r="A24" s="651"/>
      <c r="B24" s="654"/>
      <c r="C24" s="652"/>
      <c r="D24" s="654" t="s">
        <v>233</v>
      </c>
      <c r="E24" s="652"/>
      <c r="F24" s="668"/>
      <c r="G24" s="771">
        <f>+'A4 Financial Monitoring'!P26</f>
        <v>0</v>
      </c>
      <c r="H24" s="770"/>
      <c r="I24" s="770"/>
      <c r="J24" s="769"/>
      <c r="K24" s="652"/>
      <c r="L24" s="769"/>
      <c r="M24" s="668"/>
      <c r="N24" s="769"/>
    </row>
    <row r="25" spans="1:14" ht="15">
      <c r="A25" s="651"/>
      <c r="B25" s="654"/>
      <c r="C25" s="652"/>
      <c r="D25" s="654" t="s">
        <v>1535</v>
      </c>
      <c r="E25" s="652"/>
      <c r="F25" s="668"/>
      <c r="G25" s="771">
        <f>+'A5 Financial Monitoring'!P26</f>
        <v>0</v>
      </c>
      <c r="H25" s="770"/>
      <c r="I25" s="770"/>
      <c r="J25" s="769"/>
      <c r="K25" s="652"/>
      <c r="L25" s="769"/>
      <c r="M25" s="668"/>
      <c r="N25" s="769"/>
    </row>
    <row r="26" spans="1:14" ht="15">
      <c r="A26" s="651"/>
      <c r="B26" s="651" t="s">
        <v>1728</v>
      </c>
      <c r="C26" s="652"/>
      <c r="D26" s="651"/>
      <c r="E26" s="652"/>
      <c r="F26" s="668"/>
      <c r="G26" s="771">
        <f>+'A1 Financial Monitoring'!M25+'A2 Financial Monitoring'!M25+'A3 Financial Monitoring'!M25+'A4 Financial Monitoring'!M25</f>
        <v>0</v>
      </c>
      <c r="H26" s="770"/>
      <c r="I26" s="770"/>
      <c r="J26" s="769"/>
      <c r="K26" s="652"/>
      <c r="L26" s="769"/>
      <c r="M26" s="668"/>
      <c r="N26" s="769"/>
    </row>
    <row r="27" spans="1:14" ht="15">
      <c r="A27" s="651"/>
      <c r="B27" s="651" t="s">
        <v>1729</v>
      </c>
      <c r="C27" s="652"/>
      <c r="D27" s="651"/>
      <c r="E27" s="652"/>
      <c r="F27" s="668"/>
      <c r="G27" s="769"/>
      <c r="H27" s="770"/>
      <c r="I27" s="770" t="s">
        <v>236</v>
      </c>
      <c r="J27" s="772">
        <f>SUM(G21:G26)</f>
        <v>0</v>
      </c>
      <c r="K27" s="652"/>
      <c r="L27" s="772">
        <f>'BFU A1-A5'!S132</f>
        <v>0</v>
      </c>
      <c r="M27" s="668"/>
      <c r="N27" s="771">
        <f>+L27-J27</f>
        <v>0</v>
      </c>
    </row>
    <row r="28" spans="1:14" ht="15">
      <c r="A28" s="530"/>
      <c r="B28" s="530"/>
      <c r="C28" s="489"/>
      <c r="D28" s="530"/>
      <c r="E28" s="489"/>
      <c r="G28" s="601"/>
      <c r="H28" s="596"/>
      <c r="I28" s="596"/>
      <c r="J28" s="601"/>
      <c r="K28" s="489"/>
      <c r="L28" s="601"/>
      <c r="N28" s="601"/>
    </row>
    <row r="29" spans="1:14" ht="15">
      <c r="A29" s="530"/>
      <c r="B29" s="530"/>
      <c r="C29" s="489"/>
      <c r="D29" s="530"/>
      <c r="E29" s="489"/>
      <c r="G29" s="601"/>
      <c r="H29" s="596"/>
      <c r="I29" s="596"/>
      <c r="J29" s="601"/>
      <c r="K29" s="489"/>
      <c r="L29" s="601"/>
      <c r="N29" s="601"/>
    </row>
    <row r="30" spans="1:14" ht="15">
      <c r="A30" s="530"/>
      <c r="B30" s="530" t="s">
        <v>237</v>
      </c>
      <c r="C30" s="489"/>
      <c r="D30" s="530"/>
      <c r="E30" s="489"/>
      <c r="G30" s="601"/>
      <c r="H30" s="596"/>
      <c r="I30" s="596"/>
      <c r="J30" s="763">
        <f>-J11+J19+J27</f>
        <v>0</v>
      </c>
      <c r="K30" s="489"/>
      <c r="L30" s="601"/>
      <c r="N30" s="763">
        <f>+N11-N19-N27</f>
        <v>0</v>
      </c>
    </row>
    <row r="31" spans="1:14" ht="15">
      <c r="A31" s="530"/>
      <c r="B31" s="530"/>
      <c r="C31" s="489"/>
      <c r="D31" s="530"/>
      <c r="E31" s="489"/>
      <c r="G31" s="601"/>
      <c r="H31" s="596"/>
      <c r="I31" s="596"/>
      <c r="J31" s="773"/>
      <c r="K31" s="489"/>
      <c r="L31" s="601"/>
      <c r="N31" s="601"/>
    </row>
    <row r="32" spans="1:14" ht="15">
      <c r="A32" s="530" t="s">
        <v>238</v>
      </c>
      <c r="B32" s="530"/>
      <c r="C32" s="489"/>
      <c r="D32" s="530"/>
      <c r="E32" s="489"/>
      <c r="G32" s="601"/>
      <c r="H32" s="596"/>
      <c r="I32" s="596"/>
      <c r="J32" s="603">
        <f>+'Plan de demande'!J83</f>
        <v>0</v>
      </c>
      <c r="K32" s="489"/>
      <c r="L32" s="489"/>
      <c r="N32" s="489"/>
    </row>
    <row r="33" spans="1:14" ht="15">
      <c r="A33" s="530"/>
      <c r="B33" s="530"/>
      <c r="C33" s="489"/>
      <c r="D33" s="530"/>
      <c r="E33" s="489"/>
      <c r="G33" s="601"/>
      <c r="H33" s="596"/>
      <c r="I33" s="596"/>
      <c r="J33" s="489"/>
      <c r="K33" s="489"/>
      <c r="L33" s="489"/>
      <c r="N33" s="489"/>
    </row>
    <row r="34" spans="1:14" ht="15">
      <c r="A34" s="530" t="s">
        <v>239</v>
      </c>
      <c r="B34" s="530" t="s">
        <v>1718</v>
      </c>
      <c r="C34" s="489"/>
      <c r="D34" s="530"/>
      <c r="E34" s="489"/>
      <c r="G34" s="601"/>
      <c r="H34" s="596"/>
      <c r="I34" s="596"/>
      <c r="J34" s="938">
        <f>+'A5 Financial Monitoring'!P39</f>
        <v>0</v>
      </c>
      <c r="K34" s="489"/>
      <c r="L34" s="489"/>
      <c r="N34" s="489"/>
    </row>
    <row r="35" spans="1:14" ht="15">
      <c r="A35" s="530"/>
      <c r="B35" s="530" t="s">
        <v>241</v>
      </c>
      <c r="C35" s="489"/>
      <c r="D35" s="530"/>
      <c r="E35" s="489"/>
      <c r="G35" s="601"/>
      <c r="H35" s="596"/>
      <c r="I35" s="596"/>
      <c r="J35" s="938">
        <f>+'A5 Financial Monitoring'!P40</f>
        <v>0</v>
      </c>
    </row>
    <row r="36" spans="1:14" ht="15">
      <c r="A36" s="530"/>
      <c r="B36" s="530" t="s">
        <v>1719</v>
      </c>
      <c r="C36" s="489"/>
      <c r="D36" s="530"/>
      <c r="E36" s="489"/>
      <c r="G36" s="601"/>
      <c r="H36" s="596"/>
      <c r="I36" s="596"/>
      <c r="J36" s="938">
        <v>0</v>
      </c>
    </row>
    <row r="37" spans="1:14" ht="15">
      <c r="A37" s="569"/>
      <c r="B37" s="569" t="s">
        <v>242</v>
      </c>
      <c r="C37" s="489"/>
      <c r="D37" s="569"/>
      <c r="E37" s="489"/>
      <c r="F37" s="579"/>
      <c r="G37" s="609"/>
      <c r="H37" s="596"/>
      <c r="I37" s="596"/>
      <c r="J37" s="939">
        <f>SUM(J34:J36)</f>
        <v>0</v>
      </c>
    </row>
    <row r="38" spans="1:14" ht="15">
      <c r="A38" s="569"/>
      <c r="B38" s="569"/>
      <c r="C38" s="489"/>
      <c r="D38" s="569"/>
      <c r="E38" s="489"/>
      <c r="F38" s="579"/>
      <c r="G38" s="609"/>
      <c r="H38" s="596"/>
      <c r="I38" s="596"/>
      <c r="J38" s="940"/>
    </row>
    <row r="39" spans="1:14" ht="15">
      <c r="A39" s="604" t="s">
        <v>243</v>
      </c>
      <c r="B39" s="604"/>
      <c r="C39" s="605"/>
      <c r="D39" s="604"/>
      <c r="E39" s="605"/>
      <c r="F39" s="606"/>
      <c r="G39" s="607"/>
      <c r="H39" s="608"/>
      <c r="I39" s="608"/>
      <c r="J39" s="941">
        <f>+J32-J37</f>
        <v>0</v>
      </c>
    </row>
    <row r="40" spans="1:14" ht="15">
      <c r="A40" s="569"/>
      <c r="B40" s="569"/>
      <c r="C40" s="489"/>
      <c r="D40" s="569"/>
      <c r="E40" s="489"/>
      <c r="F40" s="579"/>
      <c r="G40" s="609"/>
      <c r="H40" s="596"/>
      <c r="I40" s="596"/>
      <c r="J40" s="609"/>
    </row>
    <row r="41" spans="1:14" ht="15">
      <c r="A41" s="569"/>
      <c r="B41" s="569"/>
      <c r="C41" s="489"/>
      <c r="D41" s="569"/>
      <c r="E41" s="489"/>
      <c r="F41" s="579"/>
      <c r="G41" s="609"/>
      <c r="H41" s="596"/>
      <c r="I41" s="596"/>
      <c r="J41" s="609"/>
    </row>
    <row r="42" spans="1:14" ht="15">
      <c r="G42" s="610"/>
      <c r="H42" s="600"/>
      <c r="I42" s="596"/>
      <c r="J42" s="596"/>
    </row>
    <row r="43" spans="1:14" ht="15">
      <c r="A43" s="581" t="s">
        <v>1720</v>
      </c>
      <c r="B43" s="582"/>
      <c r="C43" s="582"/>
      <c r="D43" s="582"/>
      <c r="E43" s="489"/>
      <c r="F43" s="489"/>
      <c r="G43" s="611"/>
      <c r="H43" s="612"/>
      <c r="I43" s="613" t="s">
        <v>1733</v>
      </c>
      <c r="J43" s="389"/>
    </row>
    <row r="44" spans="1:14" ht="15">
      <c r="A44" s="581"/>
      <c r="B44" s="582"/>
      <c r="C44" s="582"/>
      <c r="D44" s="582"/>
      <c r="E44" s="489"/>
      <c r="F44" s="489"/>
      <c r="G44" s="596"/>
      <c r="H44" s="596"/>
      <c r="I44" s="613"/>
      <c r="J44" s="389"/>
    </row>
    <row r="45" spans="1:14" ht="15">
      <c r="A45" s="584" t="s">
        <v>244</v>
      </c>
      <c r="B45" s="582"/>
      <c r="C45" s="582"/>
      <c r="D45" s="582"/>
      <c r="E45" s="489"/>
      <c r="F45" s="489"/>
      <c r="G45" s="596"/>
      <c r="H45" s="596"/>
      <c r="I45" s="614" t="s">
        <v>245</v>
      </c>
      <c r="J45" s="389"/>
    </row>
    <row r="46" spans="1:14" ht="15">
      <c r="A46" s="581"/>
      <c r="B46" s="582"/>
      <c r="C46" s="582"/>
      <c r="D46" s="582"/>
      <c r="E46" s="489"/>
      <c r="F46" s="489"/>
      <c r="G46" s="596"/>
      <c r="H46" s="596"/>
      <c r="I46" s="615"/>
      <c r="J46" s="389"/>
    </row>
    <row r="47" spans="1:14" ht="15">
      <c r="A47" s="581" t="s">
        <v>246</v>
      </c>
      <c r="B47" s="582"/>
      <c r="C47" s="582"/>
      <c r="D47" s="582"/>
      <c r="E47" s="489"/>
      <c r="F47" s="489"/>
      <c r="G47" s="610"/>
      <c r="H47" s="600"/>
      <c r="I47" s="616" t="s">
        <v>246</v>
      </c>
      <c r="J47" s="389"/>
    </row>
    <row r="48" spans="1:14" ht="15">
      <c r="G48" s="389"/>
      <c r="H48" s="389"/>
      <c r="I48" s="389"/>
      <c r="J48" s="389"/>
    </row>
    <row r="49" spans="1:10" ht="15">
      <c r="G49" s="389"/>
      <c r="H49" s="389"/>
      <c r="I49" s="389"/>
      <c r="J49" s="389"/>
    </row>
    <row r="50" spans="1:10" ht="15">
      <c r="G50" s="389"/>
      <c r="H50" s="389"/>
      <c r="I50" s="389"/>
      <c r="J50" s="389"/>
    </row>
    <row r="51" spans="1:10" ht="15">
      <c r="A51" s="581" t="s">
        <v>247</v>
      </c>
      <c r="B51" s="582"/>
      <c r="C51" s="582"/>
      <c r="D51" s="582"/>
      <c r="E51" s="489"/>
      <c r="F51" s="489"/>
      <c r="G51" s="611"/>
      <c r="H51" s="612"/>
      <c r="I51" s="613" t="s">
        <v>248</v>
      </c>
      <c r="J51" s="389"/>
    </row>
    <row r="52" spans="1:10" ht="15">
      <c r="A52" s="581"/>
      <c r="B52" s="582"/>
      <c r="C52" s="582"/>
      <c r="D52" s="582"/>
      <c r="E52" s="582"/>
      <c r="F52" s="582"/>
      <c r="G52" s="596"/>
      <c r="H52" s="596"/>
      <c r="I52" s="596"/>
      <c r="J52" s="389"/>
    </row>
    <row r="53" spans="1:10" ht="15">
      <c r="A53" s="489" t="s">
        <v>1722</v>
      </c>
      <c r="B53" s="582"/>
      <c r="C53" s="582"/>
      <c r="D53" s="582"/>
      <c r="E53" s="582"/>
      <c r="F53" s="582"/>
      <c r="G53" s="596"/>
      <c r="H53" s="596"/>
      <c r="I53" s="596"/>
      <c r="J53" s="389"/>
    </row>
  </sheetData>
  <mergeCells count="1">
    <mergeCell ref="G3:J3"/>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O130"/>
  <sheetViews>
    <sheetView zoomScale="50" zoomScaleNormal="50" workbookViewId="0">
      <selection activeCell="K8" sqref="K8"/>
    </sheetView>
  </sheetViews>
  <sheetFormatPr baseColWidth="10" defaultColWidth="11.42578125" defaultRowHeight="14.45" customHeight="1"/>
  <cols>
    <col min="1" max="1" width="23.28515625" customWidth="1"/>
    <col min="2" max="2" width="69.28515625" customWidth="1"/>
    <col min="3" max="5" width="34.42578125" customWidth="1"/>
    <col min="6" max="6" width="8.42578125" customWidth="1"/>
    <col min="7" max="7" width="35.42578125" customWidth="1"/>
    <col min="8" max="8" width="34" customWidth="1"/>
    <col min="9" max="9" width="8.42578125" customWidth="1"/>
    <col min="10" max="10" width="42.28515625" customWidth="1"/>
    <col min="11" max="11" width="34.7109375" customWidth="1"/>
    <col min="12" max="12" width="11.42578125" customWidth="1"/>
  </cols>
  <sheetData>
    <row r="1" spans="1:15" ht="20.25" customHeight="1">
      <c r="A1" s="1252" t="s">
        <v>206</v>
      </c>
      <c r="B1" s="760"/>
      <c r="C1" s="758"/>
      <c r="D1" s="780"/>
      <c r="E1" s="758"/>
      <c r="F1" s="760"/>
      <c r="G1" s="761"/>
      <c r="H1" s="758"/>
      <c r="I1" s="760"/>
      <c r="J1" s="806"/>
      <c r="K1" s="761"/>
    </row>
    <row r="2" spans="1:15" ht="33" customHeight="1">
      <c r="A2" s="1253" t="s">
        <v>207</v>
      </c>
      <c r="B2" s="760"/>
      <c r="C2" s="1210" t="s">
        <v>1543</v>
      </c>
      <c r="D2" s="1211"/>
      <c r="E2" s="1211"/>
      <c r="F2" s="1211"/>
      <c r="G2" s="1211"/>
      <c r="H2" s="1211"/>
      <c r="I2" s="1211"/>
      <c r="J2" s="1211"/>
      <c r="K2" s="1211"/>
    </row>
    <row r="3" spans="1:15" ht="33" customHeight="1">
      <c r="A3" s="759"/>
      <c r="B3" s="760"/>
      <c r="C3" s="778"/>
      <c r="D3" s="781"/>
      <c r="E3" s="778"/>
      <c r="F3" s="779"/>
      <c r="G3" s="778"/>
      <c r="H3" s="778"/>
      <c r="I3" s="779"/>
      <c r="J3" s="807"/>
      <c r="K3" s="778"/>
    </row>
    <row r="4" spans="1:15" ht="23.25" customHeight="1" thickBot="1">
      <c r="A4" s="775"/>
      <c r="B4" s="776"/>
      <c r="C4" s="1212" t="s">
        <v>249</v>
      </c>
      <c r="D4" s="1212"/>
      <c r="E4" s="1212"/>
      <c r="F4" s="774"/>
      <c r="G4" s="1212" t="s">
        <v>1525</v>
      </c>
      <c r="H4" s="1212"/>
      <c r="I4" s="774"/>
      <c r="J4" s="1212" t="s">
        <v>1526</v>
      </c>
      <c r="K4" s="1212"/>
    </row>
    <row r="5" spans="1:15" ht="48.75" customHeight="1">
      <c r="A5" s="1186" t="s">
        <v>1573</v>
      </c>
      <c r="B5" s="1195" t="s">
        <v>1559</v>
      </c>
      <c r="C5" s="1201" t="s">
        <v>1565</v>
      </c>
      <c r="D5" s="1201" t="s">
        <v>1734</v>
      </c>
      <c r="E5" s="1201" t="s">
        <v>1735</v>
      </c>
      <c r="F5" s="777"/>
      <c r="G5" s="1255" t="s">
        <v>1736</v>
      </c>
      <c r="H5" s="1255" t="s">
        <v>1738</v>
      </c>
      <c r="I5" s="777"/>
      <c r="J5" s="1195" t="s">
        <v>1527</v>
      </c>
      <c r="K5" s="1255" t="s">
        <v>1738</v>
      </c>
    </row>
    <row r="6" spans="1:15" ht="27" customHeight="1" thickBot="1">
      <c r="A6" s="1186"/>
      <c r="B6" s="1196"/>
      <c r="C6" s="1202"/>
      <c r="D6" s="1202"/>
      <c r="E6" s="1202"/>
      <c r="F6" s="760"/>
      <c r="G6" s="1256"/>
      <c r="H6" s="1256"/>
      <c r="I6" s="760"/>
      <c r="J6" s="1196"/>
      <c r="K6" s="1256"/>
    </row>
    <row r="7" spans="1:15" ht="27" customHeight="1" thickBot="1">
      <c r="A7" s="979" t="s">
        <v>211</v>
      </c>
      <c r="B7" s="1070"/>
      <c r="C7" s="992">
        <f>'Budget general'!I8</f>
        <v>0</v>
      </c>
      <c r="D7" s="992"/>
      <c r="E7" s="992"/>
      <c r="F7" s="759"/>
      <c r="G7" s="1070">
        <f>'BFU A1-A5'!T5</f>
        <v>0</v>
      </c>
      <c r="H7" s="1258">
        <f>E7-G7</f>
        <v>0</v>
      </c>
      <c r="I7" s="759"/>
      <c r="J7" s="1070"/>
      <c r="K7" s="1258">
        <f>H7-J7</f>
        <v>0</v>
      </c>
    </row>
    <row r="8" spans="1:15" ht="27" customHeight="1">
      <c r="A8" s="979" t="s">
        <v>1574</v>
      </c>
      <c r="B8" s="993"/>
      <c r="C8" s="997">
        <f>'Budget general'!I9</f>
        <v>0</v>
      </c>
      <c r="D8" s="997"/>
      <c r="E8" s="997"/>
      <c r="F8" s="762"/>
      <c r="G8" s="993">
        <f>'BFU A1-A5'!T6</f>
        <v>0</v>
      </c>
      <c r="H8" s="993">
        <f t="shared" ref="H8:H71" si="0">E8-G8</f>
        <v>0</v>
      </c>
      <c r="I8" s="759"/>
      <c r="J8" s="993"/>
      <c r="K8" s="993">
        <f t="shared" ref="K8:K71" si="1">H8-J8</f>
        <v>0</v>
      </c>
    </row>
    <row r="9" spans="1:15" ht="27" customHeight="1">
      <c r="A9" s="979" t="s">
        <v>1575</v>
      </c>
      <c r="B9" s="998"/>
      <c r="C9" s="1002">
        <f>'Budget general'!I10</f>
        <v>0</v>
      </c>
      <c r="D9" s="1002"/>
      <c r="E9" s="1002"/>
      <c r="F9" s="759"/>
      <c r="G9" s="998">
        <f>'BFU A1-A5'!T7</f>
        <v>0</v>
      </c>
      <c r="H9" s="998">
        <f t="shared" si="0"/>
        <v>0</v>
      </c>
      <c r="I9" s="759"/>
      <c r="J9" s="998"/>
      <c r="K9" s="998">
        <f t="shared" si="1"/>
        <v>0</v>
      </c>
      <c r="N9" s="1257"/>
      <c r="O9" t="s">
        <v>1737</v>
      </c>
    </row>
    <row r="10" spans="1:15" ht="27" customHeight="1">
      <c r="A10" s="979" t="s">
        <v>1576</v>
      </c>
      <c r="B10" s="998"/>
      <c r="C10" s="1002">
        <f>'Budget general'!I11</f>
        <v>0</v>
      </c>
      <c r="D10" s="1002"/>
      <c r="E10" s="1002"/>
      <c r="F10" s="762"/>
      <c r="G10" s="998">
        <f>'BFU A1-A5'!T8</f>
        <v>0</v>
      </c>
      <c r="H10" s="998">
        <f t="shared" si="0"/>
        <v>0</v>
      </c>
      <c r="I10" s="759"/>
      <c r="J10" s="998"/>
      <c r="K10" s="998">
        <f t="shared" si="1"/>
        <v>0</v>
      </c>
    </row>
    <row r="11" spans="1:15" ht="27" customHeight="1">
      <c r="A11" s="979" t="s">
        <v>1577</v>
      </c>
      <c r="B11" s="998"/>
      <c r="C11" s="1002">
        <f>'Budget general'!I12</f>
        <v>0</v>
      </c>
      <c r="D11" s="1002"/>
      <c r="E11" s="1002"/>
      <c r="F11" s="759"/>
      <c r="G11" s="998">
        <f>'BFU A1-A5'!T9</f>
        <v>0</v>
      </c>
      <c r="H11" s="998">
        <f t="shared" si="0"/>
        <v>0</v>
      </c>
      <c r="I11" s="759"/>
      <c r="J11" s="998"/>
      <c r="K11" s="998">
        <f t="shared" si="1"/>
        <v>0</v>
      </c>
    </row>
    <row r="12" spans="1:15" ht="27" customHeight="1">
      <c r="A12" s="979" t="s">
        <v>1578</v>
      </c>
      <c r="B12" s="998"/>
      <c r="C12" s="1002">
        <f>'Budget general'!I13</f>
        <v>0</v>
      </c>
      <c r="D12" s="1002"/>
      <c r="E12" s="1002"/>
      <c r="F12" s="762"/>
      <c r="G12" s="998">
        <f>'BFU A1-A5'!T10</f>
        <v>0</v>
      </c>
      <c r="H12" s="998">
        <f t="shared" si="0"/>
        <v>0</v>
      </c>
      <c r="I12" s="759"/>
      <c r="J12" s="998"/>
      <c r="K12" s="998">
        <f t="shared" si="1"/>
        <v>0</v>
      </c>
    </row>
    <row r="13" spans="1:15" ht="27" customHeight="1">
      <c r="A13" s="979" t="s">
        <v>1579</v>
      </c>
      <c r="B13" s="998"/>
      <c r="C13" s="1002">
        <f>'Budget general'!I14</f>
        <v>0</v>
      </c>
      <c r="D13" s="1002"/>
      <c r="E13" s="1002"/>
      <c r="F13" s="759"/>
      <c r="G13" s="998">
        <f>'BFU A1-A5'!T11</f>
        <v>0</v>
      </c>
      <c r="H13" s="998">
        <f t="shared" si="0"/>
        <v>0</v>
      </c>
      <c r="I13" s="759"/>
      <c r="J13" s="998"/>
      <c r="K13" s="998">
        <f t="shared" si="1"/>
        <v>0</v>
      </c>
    </row>
    <row r="14" spans="1:15" ht="27" customHeight="1">
      <c r="A14" s="979" t="s">
        <v>1585</v>
      </c>
      <c r="B14" s="1004"/>
      <c r="C14" s="1008">
        <f>'Budget general'!I15</f>
        <v>0</v>
      </c>
      <c r="D14" s="1008"/>
      <c r="E14" s="1008"/>
      <c r="F14" s="762"/>
      <c r="G14" s="1004">
        <f>'BFU A1-A5'!T12</f>
        <v>0</v>
      </c>
      <c r="H14" s="1004">
        <f t="shared" si="0"/>
        <v>0</v>
      </c>
      <c r="I14" s="759"/>
      <c r="J14" s="1004"/>
      <c r="K14" s="1004">
        <f t="shared" si="1"/>
        <v>0</v>
      </c>
    </row>
    <row r="15" spans="1:15" ht="27" customHeight="1">
      <c r="A15" s="979" t="s">
        <v>1580</v>
      </c>
      <c r="B15" s="998"/>
      <c r="C15" s="1002">
        <f>'Budget general'!I16</f>
        <v>0</v>
      </c>
      <c r="D15" s="1002"/>
      <c r="E15" s="1002"/>
      <c r="F15" s="759"/>
      <c r="G15" s="998">
        <f>'BFU A1-A5'!T13</f>
        <v>0</v>
      </c>
      <c r="H15" s="998">
        <f t="shared" si="0"/>
        <v>0</v>
      </c>
      <c r="I15" s="759"/>
      <c r="J15" s="998"/>
      <c r="K15" s="998">
        <f t="shared" si="1"/>
        <v>0</v>
      </c>
    </row>
    <row r="16" spans="1:15" ht="27" customHeight="1">
      <c r="A16" s="979" t="s">
        <v>1581</v>
      </c>
      <c r="B16" s="998"/>
      <c r="C16" s="1002">
        <f>'Budget general'!I17</f>
        <v>0</v>
      </c>
      <c r="D16" s="1002"/>
      <c r="E16" s="1002"/>
      <c r="F16" s="762"/>
      <c r="G16" s="998">
        <f>'BFU A1-A5'!T14</f>
        <v>0</v>
      </c>
      <c r="H16" s="998">
        <f t="shared" si="0"/>
        <v>0</v>
      </c>
      <c r="I16" s="762"/>
      <c r="J16" s="998"/>
      <c r="K16" s="998">
        <f t="shared" si="1"/>
        <v>0</v>
      </c>
    </row>
    <row r="17" spans="1:11" ht="27" customHeight="1">
      <c r="A17" s="979" t="s">
        <v>1582</v>
      </c>
      <c r="B17" s="998"/>
      <c r="C17" s="1002">
        <f>'Budget general'!I18</f>
        <v>0</v>
      </c>
      <c r="D17" s="1002"/>
      <c r="E17" s="1002"/>
      <c r="F17" s="759"/>
      <c r="G17" s="998">
        <f>'BFU A1-A5'!T15</f>
        <v>0</v>
      </c>
      <c r="H17" s="998">
        <f t="shared" si="0"/>
        <v>0</v>
      </c>
      <c r="I17" s="759"/>
      <c r="J17" s="998"/>
      <c r="K17" s="998">
        <f t="shared" si="1"/>
        <v>0</v>
      </c>
    </row>
    <row r="18" spans="1:11" ht="27" customHeight="1">
      <c r="A18" s="979" t="s">
        <v>1583</v>
      </c>
      <c r="B18" s="998"/>
      <c r="C18" s="1002">
        <f>'Budget general'!I19</f>
        <v>0</v>
      </c>
      <c r="D18" s="1002"/>
      <c r="E18" s="1002"/>
      <c r="F18" s="759"/>
      <c r="G18" s="998">
        <f>'BFU A1-A5'!T16</f>
        <v>0</v>
      </c>
      <c r="H18" s="998">
        <f t="shared" si="0"/>
        <v>0</v>
      </c>
      <c r="I18" s="759"/>
      <c r="J18" s="998"/>
      <c r="K18" s="998">
        <f t="shared" si="1"/>
        <v>0</v>
      </c>
    </row>
    <row r="19" spans="1:11" ht="27" customHeight="1">
      <c r="A19" s="979" t="s">
        <v>1584</v>
      </c>
      <c r="B19" s="998"/>
      <c r="C19" s="1002">
        <f>'Budget general'!I20</f>
        <v>0</v>
      </c>
      <c r="D19" s="1002"/>
      <c r="E19" s="1002"/>
      <c r="F19" s="759"/>
      <c r="G19" s="998">
        <f>'BFU A1-A5'!T17</f>
        <v>0</v>
      </c>
      <c r="H19" s="998">
        <f t="shared" si="0"/>
        <v>0</v>
      </c>
      <c r="I19" s="759"/>
      <c r="J19" s="998"/>
      <c r="K19" s="998">
        <f t="shared" si="1"/>
        <v>0</v>
      </c>
    </row>
    <row r="20" spans="1:11" ht="27" customHeight="1">
      <c r="A20" s="979" t="s">
        <v>1586</v>
      </c>
      <c r="B20" s="1004"/>
      <c r="C20" s="1008">
        <f>'Budget general'!I21</f>
        <v>0</v>
      </c>
      <c r="D20" s="1008"/>
      <c r="E20" s="1008"/>
      <c r="F20" s="759"/>
      <c r="G20" s="1004">
        <f>'BFU A1-A5'!T18</f>
        <v>0</v>
      </c>
      <c r="H20" s="1004">
        <f t="shared" si="0"/>
        <v>0</v>
      </c>
      <c r="I20" s="759"/>
      <c r="J20" s="1004"/>
      <c r="K20" s="1004">
        <f t="shared" si="1"/>
        <v>0</v>
      </c>
    </row>
    <row r="21" spans="1:11" ht="27" customHeight="1">
      <c r="A21" s="979" t="s">
        <v>1587</v>
      </c>
      <c r="B21" s="998"/>
      <c r="C21" s="1002">
        <f>'Budget general'!I22</f>
        <v>0</v>
      </c>
      <c r="D21" s="1002"/>
      <c r="E21" s="1002"/>
      <c r="F21" s="762"/>
      <c r="G21" s="998">
        <f>'BFU A1-A5'!T19</f>
        <v>0</v>
      </c>
      <c r="H21" s="998">
        <f t="shared" si="0"/>
        <v>0</v>
      </c>
      <c r="I21" s="762"/>
      <c r="J21" s="998"/>
      <c r="K21" s="998">
        <f t="shared" si="1"/>
        <v>0</v>
      </c>
    </row>
    <row r="22" spans="1:11" ht="27" customHeight="1">
      <c r="A22" s="979" t="s">
        <v>1588</v>
      </c>
      <c r="B22" s="998"/>
      <c r="C22" s="1002">
        <f>'Budget general'!I23</f>
        <v>0</v>
      </c>
      <c r="D22" s="1002"/>
      <c r="E22" s="1002"/>
      <c r="F22" s="759"/>
      <c r="G22" s="998">
        <f>'BFU A1-A5'!T20</f>
        <v>0</v>
      </c>
      <c r="H22" s="998">
        <f t="shared" si="0"/>
        <v>0</v>
      </c>
      <c r="I22" s="759"/>
      <c r="J22" s="998"/>
      <c r="K22" s="998">
        <f t="shared" si="1"/>
        <v>0</v>
      </c>
    </row>
    <row r="23" spans="1:11" ht="27" customHeight="1">
      <c r="A23" s="979" t="s">
        <v>1589</v>
      </c>
      <c r="B23" s="998"/>
      <c r="C23" s="1002">
        <f>'Budget general'!I24</f>
        <v>0</v>
      </c>
      <c r="D23" s="1002"/>
      <c r="E23" s="1002"/>
      <c r="F23" s="759"/>
      <c r="G23" s="998">
        <f>'BFU A1-A5'!T21</f>
        <v>0</v>
      </c>
      <c r="H23" s="998">
        <f t="shared" si="0"/>
        <v>0</v>
      </c>
      <c r="I23" s="759"/>
      <c r="J23" s="998"/>
      <c r="K23" s="998">
        <f t="shared" si="1"/>
        <v>0</v>
      </c>
    </row>
    <row r="24" spans="1:11" ht="27" customHeight="1">
      <c r="A24" s="979" t="s">
        <v>1590</v>
      </c>
      <c r="B24" s="998"/>
      <c r="C24" s="1002">
        <f>'Budget general'!I25</f>
        <v>0</v>
      </c>
      <c r="D24" s="1002"/>
      <c r="E24" s="1002"/>
      <c r="F24" s="759"/>
      <c r="G24" s="998">
        <f>'BFU A1-A5'!T22</f>
        <v>0</v>
      </c>
      <c r="H24" s="998">
        <f t="shared" si="0"/>
        <v>0</v>
      </c>
      <c r="I24" s="759"/>
      <c r="J24" s="998"/>
      <c r="K24" s="998">
        <f t="shared" si="1"/>
        <v>0</v>
      </c>
    </row>
    <row r="25" spans="1:11" ht="27" customHeight="1">
      <c r="A25" s="979" t="s">
        <v>1591</v>
      </c>
      <c r="B25" s="998"/>
      <c r="C25" s="1002">
        <f>'Budget general'!I26</f>
        <v>0</v>
      </c>
      <c r="D25" s="1002"/>
      <c r="E25" s="1002"/>
      <c r="F25" s="760"/>
      <c r="G25" s="998">
        <f>'BFU A1-A5'!T23</f>
        <v>0</v>
      </c>
      <c r="H25" s="998">
        <f t="shared" si="0"/>
        <v>0</v>
      </c>
      <c r="I25" s="759"/>
      <c r="J25" s="998"/>
      <c r="K25" s="998">
        <f t="shared" si="1"/>
        <v>0</v>
      </c>
    </row>
    <row r="26" spans="1:11" ht="27" customHeight="1">
      <c r="A26" s="979" t="s">
        <v>1592</v>
      </c>
      <c r="B26" s="1004"/>
      <c r="C26" s="1008">
        <f>'Budget general'!I27</f>
        <v>0</v>
      </c>
      <c r="D26" s="1008"/>
      <c r="E26" s="1008"/>
      <c r="F26" s="759"/>
      <c r="G26" s="1004">
        <f>'BFU A1-A5'!T24</f>
        <v>0</v>
      </c>
      <c r="H26" s="1004">
        <f t="shared" si="0"/>
        <v>0</v>
      </c>
      <c r="I26" s="759"/>
      <c r="J26" s="1004"/>
      <c r="K26" s="1004">
        <f t="shared" si="1"/>
        <v>0</v>
      </c>
    </row>
    <row r="27" spans="1:11" ht="27" customHeight="1">
      <c r="A27" s="979" t="s">
        <v>1593</v>
      </c>
      <c r="B27" s="998"/>
      <c r="C27" s="1002">
        <f>'Budget general'!I28</f>
        <v>0</v>
      </c>
      <c r="D27" s="1002"/>
      <c r="E27" s="1002"/>
      <c r="F27" s="762"/>
      <c r="G27" s="998">
        <f>'BFU A1-A5'!T25</f>
        <v>0</v>
      </c>
      <c r="H27" s="998">
        <f t="shared" si="0"/>
        <v>0</v>
      </c>
      <c r="I27" s="759"/>
      <c r="J27" s="998"/>
      <c r="K27" s="998">
        <f t="shared" si="1"/>
        <v>0</v>
      </c>
    </row>
    <row r="28" spans="1:11" ht="27" customHeight="1">
      <c r="A28" s="979" t="s">
        <v>1594</v>
      </c>
      <c r="B28" s="1013"/>
      <c r="C28" s="1002">
        <f>'Budget general'!I29</f>
        <v>0</v>
      </c>
      <c r="D28" s="1002"/>
      <c r="E28" s="1002"/>
      <c r="F28" s="759"/>
      <c r="G28" s="1013">
        <f>'BFU A1-A5'!T26</f>
        <v>0</v>
      </c>
      <c r="H28" s="1013">
        <f t="shared" si="0"/>
        <v>0</v>
      </c>
      <c r="I28" s="759"/>
      <c r="J28" s="1013"/>
      <c r="K28" s="1013">
        <f t="shared" si="1"/>
        <v>0</v>
      </c>
    </row>
    <row r="29" spans="1:11" ht="27" customHeight="1">
      <c r="A29" s="979" t="s">
        <v>1595</v>
      </c>
      <c r="B29" s="1013"/>
      <c r="C29" s="1002">
        <f>'Budget general'!I30</f>
        <v>0</v>
      </c>
      <c r="D29" s="1002"/>
      <c r="E29" s="1002"/>
      <c r="F29" s="759"/>
      <c r="G29" s="1013">
        <f>'BFU A1-A5'!T27</f>
        <v>0</v>
      </c>
      <c r="H29" s="1013">
        <f t="shared" si="0"/>
        <v>0</v>
      </c>
      <c r="I29" s="759"/>
      <c r="J29" s="1013"/>
      <c r="K29" s="1013">
        <f t="shared" si="1"/>
        <v>0</v>
      </c>
    </row>
    <row r="30" spans="1:11" ht="27" customHeight="1">
      <c r="A30" s="979" t="s">
        <v>1596</v>
      </c>
      <c r="B30" s="1013"/>
      <c r="C30" s="1002">
        <f>'Budget general'!I31</f>
        <v>0</v>
      </c>
      <c r="D30" s="1002"/>
      <c r="E30" s="1002"/>
      <c r="F30" s="759"/>
      <c r="G30" s="1013">
        <f>'BFU A1-A5'!T28</f>
        <v>0</v>
      </c>
      <c r="H30" s="1013">
        <f t="shared" si="0"/>
        <v>0</v>
      </c>
      <c r="I30" s="759"/>
      <c r="J30" s="1013"/>
      <c r="K30" s="1013">
        <f t="shared" si="1"/>
        <v>0</v>
      </c>
    </row>
    <row r="31" spans="1:11" ht="27" customHeight="1" thickBot="1">
      <c r="A31" s="979" t="s">
        <v>1597</v>
      </c>
      <c r="B31" s="1013"/>
      <c r="C31" s="1002">
        <f>'Budget general'!I32</f>
        <v>0</v>
      </c>
      <c r="D31" s="1002"/>
      <c r="E31" s="1002"/>
      <c r="F31" s="759"/>
      <c r="G31" s="1013">
        <f>'BFU A1-A5'!T29</f>
        <v>0</v>
      </c>
      <c r="H31" s="1013">
        <f t="shared" si="0"/>
        <v>0</v>
      </c>
      <c r="I31" s="759"/>
      <c r="J31" s="1013"/>
      <c r="K31" s="1013">
        <f t="shared" si="1"/>
        <v>0</v>
      </c>
    </row>
    <row r="32" spans="1:11" ht="27" customHeight="1" thickBot="1">
      <c r="A32" s="979" t="s">
        <v>212</v>
      </c>
      <c r="B32" s="1070"/>
      <c r="C32" s="992">
        <f>'Budget general'!I33</f>
        <v>0</v>
      </c>
      <c r="D32" s="992"/>
      <c r="E32" s="992"/>
      <c r="F32" s="759"/>
      <c r="G32" s="1070">
        <f>'BFU A1-A5'!T30</f>
        <v>0</v>
      </c>
      <c r="H32" s="1070">
        <f t="shared" si="0"/>
        <v>0</v>
      </c>
      <c r="I32" s="759"/>
      <c r="J32" s="1070"/>
      <c r="K32" s="1070">
        <f t="shared" si="1"/>
        <v>0</v>
      </c>
    </row>
    <row r="33" spans="1:11" ht="27" customHeight="1">
      <c r="A33" s="979" t="s">
        <v>1598</v>
      </c>
      <c r="B33" s="993"/>
      <c r="C33" s="1007">
        <f>'Budget general'!I34</f>
        <v>0</v>
      </c>
      <c r="D33" s="1007"/>
      <c r="E33" s="1007"/>
      <c r="F33" s="759"/>
      <c r="G33" s="993">
        <f>'BFU A1-A5'!T31</f>
        <v>0</v>
      </c>
      <c r="H33" s="993">
        <f t="shared" si="0"/>
        <v>0</v>
      </c>
      <c r="I33" s="759"/>
      <c r="J33" s="993"/>
      <c r="K33" s="993">
        <f t="shared" si="1"/>
        <v>0</v>
      </c>
    </row>
    <row r="34" spans="1:11" ht="27" customHeight="1">
      <c r="A34" s="979" t="s">
        <v>1599</v>
      </c>
      <c r="B34" s="998"/>
      <c r="C34" s="1002">
        <f>'Budget general'!I35</f>
        <v>0</v>
      </c>
      <c r="D34" s="1002"/>
      <c r="E34" s="1002"/>
      <c r="F34" s="762"/>
      <c r="G34" s="998">
        <f>'BFU A1-A5'!T32</f>
        <v>0</v>
      </c>
      <c r="H34" s="998">
        <f t="shared" si="0"/>
        <v>0</v>
      </c>
      <c r="I34" s="759"/>
      <c r="J34" s="998"/>
      <c r="K34" s="998">
        <f t="shared" si="1"/>
        <v>0</v>
      </c>
    </row>
    <row r="35" spans="1:11" ht="27" customHeight="1">
      <c r="A35" s="979" t="s">
        <v>1600</v>
      </c>
      <c r="B35" s="998"/>
      <c r="C35" s="1002">
        <f>'Budget general'!I36</f>
        <v>0</v>
      </c>
      <c r="D35" s="1002"/>
      <c r="E35" s="1002"/>
      <c r="F35" s="759"/>
      <c r="G35" s="998">
        <f>'BFU A1-A5'!T33</f>
        <v>0</v>
      </c>
      <c r="H35" s="998">
        <f t="shared" si="0"/>
        <v>0</v>
      </c>
      <c r="I35" s="759"/>
      <c r="J35" s="998"/>
      <c r="K35" s="998">
        <f t="shared" si="1"/>
        <v>0</v>
      </c>
    </row>
    <row r="36" spans="1:11" ht="27" customHeight="1">
      <c r="A36" s="979" t="s">
        <v>1601</v>
      </c>
      <c r="B36" s="998"/>
      <c r="C36" s="1002">
        <f>'Budget general'!I37</f>
        <v>0</v>
      </c>
      <c r="D36" s="1002"/>
      <c r="E36" s="1002"/>
      <c r="F36" s="762"/>
      <c r="G36" s="998">
        <f>'BFU A1-A5'!T34</f>
        <v>0</v>
      </c>
      <c r="H36" s="998">
        <f t="shared" si="0"/>
        <v>0</v>
      </c>
      <c r="I36" s="759"/>
      <c r="J36" s="998"/>
      <c r="K36" s="998">
        <f t="shared" si="1"/>
        <v>0</v>
      </c>
    </row>
    <row r="37" spans="1:11" ht="27" customHeight="1">
      <c r="A37" s="979" t="s">
        <v>1602</v>
      </c>
      <c r="B37" s="998"/>
      <c r="C37" s="1002">
        <f>'Budget general'!I38</f>
        <v>0</v>
      </c>
      <c r="D37" s="1002"/>
      <c r="E37" s="1002"/>
      <c r="F37" s="762"/>
      <c r="G37" s="998">
        <f>'BFU A1-A5'!T35</f>
        <v>0</v>
      </c>
      <c r="H37" s="998">
        <f t="shared" si="0"/>
        <v>0</v>
      </c>
      <c r="I37" s="759"/>
      <c r="J37" s="998"/>
      <c r="K37" s="998">
        <f t="shared" si="1"/>
        <v>0</v>
      </c>
    </row>
    <row r="38" spans="1:11" ht="27" customHeight="1">
      <c r="A38" s="979" t="s">
        <v>1603</v>
      </c>
      <c r="B38" s="998"/>
      <c r="C38" s="1002">
        <f>'Budget general'!I39</f>
        <v>0</v>
      </c>
      <c r="D38" s="1002"/>
      <c r="E38" s="1002"/>
      <c r="F38" s="759"/>
      <c r="G38" s="998">
        <f>'BFU A1-A5'!T36</f>
        <v>0</v>
      </c>
      <c r="H38" s="998">
        <f t="shared" si="0"/>
        <v>0</v>
      </c>
      <c r="I38" s="759"/>
      <c r="J38" s="998"/>
      <c r="K38" s="998">
        <f t="shared" si="1"/>
        <v>0</v>
      </c>
    </row>
    <row r="39" spans="1:11" ht="27" customHeight="1">
      <c r="A39" s="979" t="s">
        <v>1604</v>
      </c>
      <c r="B39" s="1004"/>
      <c r="C39" s="1007">
        <f>'Budget general'!I40</f>
        <v>0</v>
      </c>
      <c r="D39" s="1007"/>
      <c r="E39" s="1007"/>
      <c r="F39" s="762"/>
      <c r="G39" s="1004">
        <f>'BFU A1-A5'!T37</f>
        <v>0</v>
      </c>
      <c r="H39" s="1004">
        <f t="shared" si="0"/>
        <v>0</v>
      </c>
      <c r="I39" s="762"/>
      <c r="J39" s="1004"/>
      <c r="K39" s="1004">
        <f t="shared" si="1"/>
        <v>0</v>
      </c>
    </row>
    <row r="40" spans="1:11" ht="27" customHeight="1">
      <c r="A40" s="979" t="s">
        <v>1605</v>
      </c>
      <c r="B40" s="998"/>
      <c r="C40" s="1002">
        <f>'Budget general'!I41</f>
        <v>0</v>
      </c>
      <c r="D40" s="1002"/>
      <c r="E40" s="1002"/>
      <c r="F40" s="759"/>
      <c r="G40" s="998">
        <f>'BFU A1-A5'!T38</f>
        <v>0</v>
      </c>
      <c r="H40" s="998">
        <f t="shared" si="0"/>
        <v>0</v>
      </c>
      <c r="I40" s="759"/>
      <c r="J40" s="998"/>
      <c r="K40" s="998">
        <f t="shared" si="1"/>
        <v>0</v>
      </c>
    </row>
    <row r="41" spans="1:11" ht="27" customHeight="1">
      <c r="A41" s="979" t="s">
        <v>1606</v>
      </c>
      <c r="B41" s="998"/>
      <c r="C41" s="1002">
        <f>'Budget general'!I42</f>
        <v>0</v>
      </c>
      <c r="D41" s="1002"/>
      <c r="E41" s="1002"/>
      <c r="F41" s="762"/>
      <c r="G41" s="998">
        <f>'BFU A1-A5'!T39</f>
        <v>0</v>
      </c>
      <c r="H41" s="998">
        <f t="shared" si="0"/>
        <v>0</v>
      </c>
      <c r="I41" s="759"/>
      <c r="J41" s="998"/>
      <c r="K41" s="998">
        <f t="shared" si="1"/>
        <v>0</v>
      </c>
    </row>
    <row r="42" spans="1:11" ht="27" customHeight="1">
      <c r="A42" s="979" t="s">
        <v>1607</v>
      </c>
      <c r="B42" s="998"/>
      <c r="C42" s="1002">
        <f>'Budget general'!I43</f>
        <v>0</v>
      </c>
      <c r="D42" s="1002"/>
      <c r="E42" s="1002"/>
      <c r="F42" s="759"/>
      <c r="G42" s="998">
        <f>'BFU A1-A5'!T40</f>
        <v>0</v>
      </c>
      <c r="H42" s="998">
        <f t="shared" si="0"/>
        <v>0</v>
      </c>
      <c r="I42" s="759"/>
      <c r="J42" s="998"/>
      <c r="K42" s="998">
        <f t="shared" si="1"/>
        <v>0</v>
      </c>
    </row>
    <row r="43" spans="1:11" ht="27" customHeight="1">
      <c r="A43" s="979" t="s">
        <v>1608</v>
      </c>
      <c r="B43" s="998"/>
      <c r="C43" s="1002">
        <f>'Budget general'!I44</f>
        <v>0</v>
      </c>
      <c r="D43" s="1002"/>
      <c r="E43" s="1002"/>
      <c r="F43" s="762"/>
      <c r="G43" s="998">
        <f>'BFU A1-A5'!T41</f>
        <v>0</v>
      </c>
      <c r="H43" s="998">
        <f t="shared" si="0"/>
        <v>0</v>
      </c>
      <c r="I43" s="759"/>
      <c r="J43" s="998"/>
      <c r="K43" s="998">
        <f t="shared" si="1"/>
        <v>0</v>
      </c>
    </row>
    <row r="44" spans="1:11" ht="27" customHeight="1">
      <c r="A44" s="979" t="s">
        <v>1609</v>
      </c>
      <c r="B44" s="998"/>
      <c r="C44" s="1002">
        <f>'Budget general'!I45</f>
        <v>0</v>
      </c>
      <c r="D44" s="1002"/>
      <c r="E44" s="1002"/>
      <c r="F44" s="759"/>
      <c r="G44" s="998">
        <f>'BFU A1-A5'!T42</f>
        <v>0</v>
      </c>
      <c r="H44" s="998">
        <f t="shared" si="0"/>
        <v>0</v>
      </c>
      <c r="I44" s="759"/>
      <c r="J44" s="998"/>
      <c r="K44" s="998">
        <f t="shared" si="1"/>
        <v>0</v>
      </c>
    </row>
    <row r="45" spans="1:11" ht="27" customHeight="1">
      <c r="A45" s="979" t="s">
        <v>1610</v>
      </c>
      <c r="B45" s="1004"/>
      <c r="C45" s="1007">
        <f>'Budget general'!I46</f>
        <v>0</v>
      </c>
      <c r="D45" s="1007"/>
      <c r="E45" s="1007"/>
      <c r="F45" s="756"/>
      <c r="G45" s="1004">
        <f>'BFU A1-A5'!T43</f>
        <v>0</v>
      </c>
      <c r="H45" s="1004">
        <f t="shared" si="0"/>
        <v>0</v>
      </c>
      <c r="I45" s="759"/>
      <c r="J45" s="1004"/>
      <c r="K45" s="1004">
        <f t="shared" si="1"/>
        <v>0</v>
      </c>
    </row>
    <row r="46" spans="1:11" ht="27" customHeight="1">
      <c r="A46" s="979" t="s">
        <v>1611</v>
      </c>
      <c r="B46" s="998"/>
      <c r="C46" s="1002">
        <f>'Budget general'!I47</f>
        <v>0</v>
      </c>
      <c r="D46" s="1002"/>
      <c r="E46" s="1002"/>
      <c r="F46" s="756"/>
      <c r="G46" s="998">
        <f>'BFU A1-A5'!T44</f>
        <v>0</v>
      </c>
      <c r="H46" s="998">
        <f t="shared" si="0"/>
        <v>0</v>
      </c>
      <c r="I46" s="759"/>
      <c r="J46" s="998"/>
      <c r="K46" s="998">
        <f t="shared" si="1"/>
        <v>0</v>
      </c>
    </row>
    <row r="47" spans="1:11" ht="27" customHeight="1">
      <c r="A47" s="979" t="s">
        <v>1612</v>
      </c>
      <c r="B47" s="998"/>
      <c r="C47" s="1002">
        <f>'Budget general'!I48</f>
        <v>0</v>
      </c>
      <c r="D47" s="1002"/>
      <c r="E47" s="1002"/>
      <c r="F47" s="759"/>
      <c r="G47" s="998">
        <f>'BFU A1-A5'!T45</f>
        <v>0</v>
      </c>
      <c r="H47" s="998">
        <f t="shared" si="0"/>
        <v>0</v>
      </c>
      <c r="I47" s="759"/>
      <c r="J47" s="998"/>
      <c r="K47" s="998">
        <f t="shared" si="1"/>
        <v>0</v>
      </c>
    </row>
    <row r="48" spans="1:11" ht="27" customHeight="1">
      <c r="A48" s="979" t="s">
        <v>1613</v>
      </c>
      <c r="B48" s="998"/>
      <c r="C48" s="1002">
        <f>'Budget general'!I49</f>
        <v>0</v>
      </c>
      <c r="D48" s="1002"/>
      <c r="E48" s="1002"/>
      <c r="F48" s="762"/>
      <c r="G48" s="998">
        <f>'BFU A1-A5'!T46</f>
        <v>0</v>
      </c>
      <c r="H48" s="998">
        <f t="shared" si="0"/>
        <v>0</v>
      </c>
      <c r="I48" s="762"/>
      <c r="J48" s="998"/>
      <c r="K48" s="998">
        <f t="shared" si="1"/>
        <v>0</v>
      </c>
    </row>
    <row r="49" spans="1:11" ht="27" customHeight="1">
      <c r="A49" s="979" t="s">
        <v>1614</v>
      </c>
      <c r="B49" s="998"/>
      <c r="C49" s="1002">
        <f>'Budget general'!I50</f>
        <v>0</v>
      </c>
      <c r="D49" s="1002"/>
      <c r="E49" s="1002"/>
      <c r="F49" s="759"/>
      <c r="G49" s="998">
        <f>'BFU A1-A5'!T47</f>
        <v>0</v>
      </c>
      <c r="H49" s="998">
        <f t="shared" si="0"/>
        <v>0</v>
      </c>
      <c r="I49" s="759"/>
      <c r="J49" s="998"/>
      <c r="K49" s="998">
        <f t="shared" si="1"/>
        <v>0</v>
      </c>
    </row>
    <row r="50" spans="1:11" ht="27" customHeight="1">
      <c r="A50" s="979" t="s">
        <v>1615</v>
      </c>
      <c r="B50" s="998"/>
      <c r="C50" s="1002">
        <f>'Budget general'!I51</f>
        <v>0</v>
      </c>
      <c r="D50" s="1002"/>
      <c r="E50" s="1002"/>
      <c r="F50" s="759"/>
      <c r="G50" s="998">
        <f>'BFU A1-A5'!T48</f>
        <v>0</v>
      </c>
      <c r="H50" s="998">
        <f t="shared" si="0"/>
        <v>0</v>
      </c>
      <c r="I50" s="759"/>
      <c r="J50" s="998"/>
      <c r="K50" s="998">
        <f t="shared" si="1"/>
        <v>0</v>
      </c>
    </row>
    <row r="51" spans="1:11" ht="27" customHeight="1">
      <c r="A51" s="979" t="s">
        <v>1616</v>
      </c>
      <c r="B51" s="1004"/>
      <c r="C51" s="1007">
        <f>'Budget general'!I52</f>
        <v>0</v>
      </c>
      <c r="D51" s="1007"/>
      <c r="E51" s="1007"/>
      <c r="F51" s="759"/>
      <c r="G51" s="1004">
        <f>'BFU A1-A5'!T49</f>
        <v>0</v>
      </c>
      <c r="H51" s="1004">
        <f t="shared" si="0"/>
        <v>0</v>
      </c>
      <c r="I51" s="759"/>
      <c r="J51" s="1004"/>
      <c r="K51" s="1004">
        <f t="shared" si="1"/>
        <v>0</v>
      </c>
    </row>
    <row r="52" spans="1:11" ht="27" customHeight="1">
      <c r="A52" s="979" t="s">
        <v>1617</v>
      </c>
      <c r="B52" s="998"/>
      <c r="C52" s="1002">
        <f>'Budget general'!I53</f>
        <v>0</v>
      </c>
      <c r="D52" s="1002"/>
      <c r="E52" s="1002"/>
      <c r="F52" s="759"/>
      <c r="G52" s="998">
        <f>'BFU A1-A5'!T50</f>
        <v>0</v>
      </c>
      <c r="H52" s="998">
        <f t="shared" si="0"/>
        <v>0</v>
      </c>
      <c r="I52" s="759"/>
      <c r="J52" s="998"/>
      <c r="K52" s="998">
        <f t="shared" si="1"/>
        <v>0</v>
      </c>
    </row>
    <row r="53" spans="1:11" ht="27" customHeight="1">
      <c r="A53" s="979" t="s">
        <v>1618</v>
      </c>
      <c r="B53" s="1013"/>
      <c r="C53" s="1002">
        <f>'Budget general'!I54</f>
        <v>0</v>
      </c>
      <c r="D53" s="1002"/>
      <c r="E53" s="1002"/>
      <c r="F53" s="762"/>
      <c r="G53" s="1013">
        <f>'BFU A1-A5'!T51</f>
        <v>0</v>
      </c>
      <c r="H53" s="1013">
        <f t="shared" si="0"/>
        <v>0</v>
      </c>
      <c r="I53" s="759"/>
      <c r="J53" s="1013"/>
      <c r="K53" s="1013">
        <f t="shared" si="1"/>
        <v>0</v>
      </c>
    </row>
    <row r="54" spans="1:11" ht="27" customHeight="1">
      <c r="A54" s="979" t="s">
        <v>1619</v>
      </c>
      <c r="B54" s="1013"/>
      <c r="C54" s="1002">
        <f>'Budget general'!I55</f>
        <v>0</v>
      </c>
      <c r="D54" s="1002"/>
      <c r="E54" s="1002"/>
      <c r="F54" s="759"/>
      <c r="G54" s="1013">
        <f>'BFU A1-A5'!T52</f>
        <v>0</v>
      </c>
      <c r="H54" s="1013">
        <f t="shared" si="0"/>
        <v>0</v>
      </c>
      <c r="I54" s="759"/>
      <c r="J54" s="1013"/>
      <c r="K54" s="1013">
        <f t="shared" si="1"/>
        <v>0</v>
      </c>
    </row>
    <row r="55" spans="1:11" ht="27" customHeight="1">
      <c r="A55" s="979" t="s">
        <v>1620</v>
      </c>
      <c r="B55" s="1013"/>
      <c r="C55" s="1002">
        <f>'Budget general'!I56</f>
        <v>0</v>
      </c>
      <c r="D55" s="1002"/>
      <c r="E55" s="1002"/>
      <c r="F55" s="759"/>
      <c r="G55" s="1013">
        <f>'BFU A1-A5'!T53</f>
        <v>0</v>
      </c>
      <c r="H55" s="1013">
        <f t="shared" si="0"/>
        <v>0</v>
      </c>
      <c r="I55" s="759"/>
      <c r="J55" s="1013"/>
      <c r="K55" s="1013">
        <f t="shared" si="1"/>
        <v>0</v>
      </c>
    </row>
    <row r="56" spans="1:11" ht="27" customHeight="1" thickBot="1">
      <c r="A56" s="979" t="s">
        <v>1621</v>
      </c>
      <c r="B56" s="1013"/>
      <c r="C56" s="1002">
        <f>'Budget general'!I57</f>
        <v>0</v>
      </c>
      <c r="D56" s="1002"/>
      <c r="E56" s="1002"/>
      <c r="F56" s="759"/>
      <c r="G56" s="1013">
        <f>'BFU A1-A5'!T54</f>
        <v>0</v>
      </c>
      <c r="H56" s="1013">
        <f t="shared" si="0"/>
        <v>0</v>
      </c>
      <c r="I56" s="759"/>
      <c r="J56" s="1013"/>
      <c r="K56" s="1013">
        <f t="shared" si="1"/>
        <v>0</v>
      </c>
    </row>
    <row r="57" spans="1:11" ht="27" customHeight="1" thickBot="1">
      <c r="A57" s="979" t="s">
        <v>213</v>
      </c>
      <c r="B57" s="1070"/>
      <c r="C57" s="1018">
        <f>'Budget general'!I58</f>
        <v>0</v>
      </c>
      <c r="D57" s="1018"/>
      <c r="E57" s="1018"/>
      <c r="F57" s="762"/>
      <c r="G57" s="1070">
        <f>'BFU A1-A5'!T55</f>
        <v>0</v>
      </c>
      <c r="H57" s="1070">
        <f t="shared" si="0"/>
        <v>0</v>
      </c>
      <c r="I57" s="759"/>
      <c r="J57" s="1070"/>
      <c r="K57" s="1070">
        <f t="shared" si="1"/>
        <v>0</v>
      </c>
    </row>
    <row r="58" spans="1:11" ht="27" customHeight="1">
      <c r="A58" s="979" t="s">
        <v>1622</v>
      </c>
      <c r="B58" s="993"/>
      <c r="C58" s="1007">
        <f>'Budget general'!I59</f>
        <v>0</v>
      </c>
      <c r="D58" s="1007"/>
      <c r="E58" s="1007"/>
      <c r="F58" s="756"/>
      <c r="G58" s="993">
        <f>'BFU A1-A5'!T56</f>
        <v>0</v>
      </c>
      <c r="H58" s="993">
        <f t="shared" si="0"/>
        <v>0</v>
      </c>
      <c r="I58" s="756"/>
      <c r="J58" s="993"/>
      <c r="K58" s="993">
        <f t="shared" si="1"/>
        <v>0</v>
      </c>
    </row>
    <row r="59" spans="1:11" ht="22.5" customHeight="1">
      <c r="A59" s="979" t="s">
        <v>1623</v>
      </c>
      <c r="B59" s="998"/>
      <c r="C59" s="1002">
        <f>'Budget general'!I60</f>
        <v>0</v>
      </c>
      <c r="D59" s="1002"/>
      <c r="E59" s="1002"/>
      <c r="G59" s="998">
        <f>'BFU A1-A5'!T57</f>
        <v>0</v>
      </c>
      <c r="H59" s="998">
        <f t="shared" si="0"/>
        <v>0</v>
      </c>
      <c r="J59" s="998"/>
      <c r="K59" s="998">
        <f t="shared" si="1"/>
        <v>0</v>
      </c>
    </row>
    <row r="60" spans="1:11" ht="22.5" customHeight="1">
      <c r="A60" s="979" t="s">
        <v>1624</v>
      </c>
      <c r="B60" s="998"/>
      <c r="C60" s="1002">
        <f>'Budget general'!I61</f>
        <v>0</v>
      </c>
      <c r="D60" s="1002"/>
      <c r="E60" s="1002"/>
      <c r="G60" s="998">
        <f>'BFU A1-A5'!T58</f>
        <v>0</v>
      </c>
      <c r="H60" s="998">
        <f t="shared" si="0"/>
        <v>0</v>
      </c>
      <c r="I60" s="759"/>
      <c r="J60" s="998"/>
      <c r="K60" s="998">
        <f t="shared" si="1"/>
        <v>0</v>
      </c>
    </row>
    <row r="61" spans="1:11" ht="22.5" customHeight="1">
      <c r="A61" s="979" t="s">
        <v>1625</v>
      </c>
      <c r="B61" s="998"/>
      <c r="C61" s="1002">
        <f>'Budget general'!I62</f>
        <v>0</v>
      </c>
      <c r="D61" s="1002"/>
      <c r="E61" s="1002"/>
      <c r="G61" s="998">
        <f>'BFU A1-A5'!T59</f>
        <v>0</v>
      </c>
      <c r="H61" s="998">
        <f t="shared" si="0"/>
        <v>0</v>
      </c>
      <c r="I61" s="759"/>
      <c r="J61" s="998"/>
      <c r="K61" s="998">
        <f t="shared" si="1"/>
        <v>0</v>
      </c>
    </row>
    <row r="62" spans="1:11" ht="22.5" customHeight="1">
      <c r="A62" s="979" t="s">
        <v>1626</v>
      </c>
      <c r="B62" s="998"/>
      <c r="C62" s="1002">
        <f>'Budget general'!I63</f>
        <v>0</v>
      </c>
      <c r="D62" s="1002"/>
      <c r="E62" s="1002"/>
      <c r="G62" s="998">
        <f>'BFU A1-A5'!T60</f>
        <v>0</v>
      </c>
      <c r="H62" s="998">
        <f t="shared" si="0"/>
        <v>0</v>
      </c>
      <c r="I62" s="759"/>
      <c r="J62" s="998"/>
      <c r="K62" s="998">
        <f t="shared" si="1"/>
        <v>0</v>
      </c>
    </row>
    <row r="63" spans="1:11" ht="22.5" customHeight="1">
      <c r="A63" s="979" t="s">
        <v>1627</v>
      </c>
      <c r="B63" s="998"/>
      <c r="C63" s="1002">
        <f>'Budget general'!I64</f>
        <v>0</v>
      </c>
      <c r="D63" s="1002"/>
      <c r="E63" s="1002"/>
      <c r="G63" s="998">
        <f>'BFU A1-A5'!T61</f>
        <v>0</v>
      </c>
      <c r="H63" s="998">
        <f t="shared" si="0"/>
        <v>0</v>
      </c>
      <c r="I63" s="759"/>
      <c r="J63" s="998"/>
      <c r="K63" s="998">
        <f t="shared" si="1"/>
        <v>0</v>
      </c>
    </row>
    <row r="64" spans="1:11" ht="22.5" customHeight="1">
      <c r="A64" s="979" t="s">
        <v>1628</v>
      </c>
      <c r="B64" s="1004"/>
      <c r="C64" s="1007">
        <f>'Budget general'!I65</f>
        <v>0</v>
      </c>
      <c r="D64" s="1007"/>
      <c r="E64" s="1007"/>
      <c r="G64" s="1004">
        <f>'BFU A1-A5'!T62</f>
        <v>0</v>
      </c>
      <c r="H64" s="1004">
        <f t="shared" si="0"/>
        <v>0</v>
      </c>
      <c r="I64" s="759"/>
      <c r="J64" s="1004"/>
      <c r="K64" s="1004">
        <f t="shared" si="1"/>
        <v>0</v>
      </c>
    </row>
    <row r="65" spans="1:11" ht="22.5" customHeight="1">
      <c r="A65" s="979" t="s">
        <v>1629</v>
      </c>
      <c r="B65" s="998"/>
      <c r="C65" s="1002">
        <f>'Budget general'!I66</f>
        <v>0</v>
      </c>
      <c r="D65" s="1002"/>
      <c r="E65" s="1002"/>
      <c r="G65" s="998">
        <f>'BFU A1-A5'!T63</f>
        <v>0</v>
      </c>
      <c r="H65" s="998">
        <f t="shared" si="0"/>
        <v>0</v>
      </c>
      <c r="I65" s="759"/>
      <c r="J65" s="998"/>
      <c r="K65" s="998">
        <f t="shared" si="1"/>
        <v>0</v>
      </c>
    </row>
    <row r="66" spans="1:11" ht="22.5" customHeight="1">
      <c r="A66" s="979" t="s">
        <v>1630</v>
      </c>
      <c r="B66" s="998"/>
      <c r="C66" s="1002">
        <f>'Budget general'!I67</f>
        <v>0</v>
      </c>
      <c r="D66" s="1002"/>
      <c r="E66" s="1002"/>
      <c r="G66" s="998">
        <f>'BFU A1-A5'!T64</f>
        <v>0</v>
      </c>
      <c r="H66" s="998">
        <f t="shared" si="0"/>
        <v>0</v>
      </c>
      <c r="I66" s="759"/>
      <c r="J66" s="998"/>
      <c r="K66" s="998">
        <f t="shared" si="1"/>
        <v>0</v>
      </c>
    </row>
    <row r="67" spans="1:11" ht="22.5" customHeight="1">
      <c r="A67" s="979" t="s">
        <v>1631</v>
      </c>
      <c r="B67" s="998"/>
      <c r="C67" s="1002">
        <f>'Budget general'!I68</f>
        <v>0</v>
      </c>
      <c r="D67" s="1002"/>
      <c r="E67" s="1002"/>
      <c r="G67" s="998">
        <f>'BFU A1-A5'!T65</f>
        <v>0</v>
      </c>
      <c r="H67" s="998">
        <f t="shared" si="0"/>
        <v>0</v>
      </c>
      <c r="I67" s="759"/>
      <c r="J67" s="998"/>
      <c r="K67" s="998">
        <f t="shared" si="1"/>
        <v>0</v>
      </c>
    </row>
    <row r="68" spans="1:11" ht="22.5" customHeight="1">
      <c r="A68" s="979" t="s">
        <v>1632</v>
      </c>
      <c r="B68" s="998"/>
      <c r="C68" s="1002">
        <f>'Budget general'!I69</f>
        <v>0</v>
      </c>
      <c r="D68" s="1002"/>
      <c r="E68" s="1002"/>
      <c r="G68" s="998">
        <f>'BFU A1-A5'!T66</f>
        <v>0</v>
      </c>
      <c r="H68" s="998">
        <f t="shared" si="0"/>
        <v>0</v>
      </c>
      <c r="I68" s="759"/>
      <c r="J68" s="998"/>
      <c r="K68" s="998">
        <f t="shared" si="1"/>
        <v>0</v>
      </c>
    </row>
    <row r="69" spans="1:11" ht="22.5" customHeight="1">
      <c r="A69" s="979" t="s">
        <v>1633</v>
      </c>
      <c r="B69" s="998"/>
      <c r="C69" s="1002">
        <f>'Budget general'!I70</f>
        <v>0</v>
      </c>
      <c r="D69" s="1002"/>
      <c r="E69" s="1002"/>
      <c r="G69" s="998">
        <f>'BFU A1-A5'!T67</f>
        <v>0</v>
      </c>
      <c r="H69" s="998">
        <f t="shared" si="0"/>
        <v>0</v>
      </c>
      <c r="I69" s="759"/>
      <c r="J69" s="998"/>
      <c r="K69" s="998">
        <f t="shared" si="1"/>
        <v>0</v>
      </c>
    </row>
    <row r="70" spans="1:11" ht="22.5" customHeight="1">
      <c r="A70" s="979" t="s">
        <v>1634</v>
      </c>
      <c r="B70" s="1004"/>
      <c r="C70" s="1007">
        <f>'Budget general'!I71</f>
        <v>0</v>
      </c>
      <c r="D70" s="1007"/>
      <c r="E70" s="1007"/>
      <c r="G70" s="1004">
        <f>'BFU A1-A5'!T68</f>
        <v>0</v>
      </c>
      <c r="H70" s="1004">
        <f t="shared" si="0"/>
        <v>0</v>
      </c>
      <c r="J70" s="1004"/>
      <c r="K70" s="1004">
        <f t="shared" si="1"/>
        <v>0</v>
      </c>
    </row>
    <row r="71" spans="1:11" ht="22.5" customHeight="1">
      <c r="A71" s="979" t="s">
        <v>1635</v>
      </c>
      <c r="B71" s="998"/>
      <c r="C71" s="1002">
        <f>'Budget general'!I72</f>
        <v>0</v>
      </c>
      <c r="D71" s="1002"/>
      <c r="E71" s="1002"/>
      <c r="G71" s="998">
        <f>'BFU A1-A5'!T69</f>
        <v>0</v>
      </c>
      <c r="H71" s="998">
        <f t="shared" si="0"/>
        <v>0</v>
      </c>
      <c r="J71" s="998"/>
      <c r="K71" s="998">
        <f t="shared" si="1"/>
        <v>0</v>
      </c>
    </row>
    <row r="72" spans="1:11" ht="22.5" customHeight="1">
      <c r="A72" s="979" t="s">
        <v>1636</v>
      </c>
      <c r="B72" s="998"/>
      <c r="C72" s="1002">
        <f>'Budget general'!I73</f>
        <v>0</v>
      </c>
      <c r="D72" s="1002"/>
      <c r="E72" s="1002"/>
      <c r="G72" s="998">
        <f>'BFU A1-A5'!T70</f>
        <v>0</v>
      </c>
      <c r="H72" s="998">
        <f t="shared" ref="H72:H130" si="2">E72-G72</f>
        <v>0</v>
      </c>
      <c r="I72" s="759"/>
      <c r="J72" s="998"/>
      <c r="K72" s="998">
        <f t="shared" ref="K72:K130" si="3">H72-J72</f>
        <v>0</v>
      </c>
    </row>
    <row r="73" spans="1:11" ht="22.5" customHeight="1">
      <c r="A73" s="979" t="s">
        <v>1637</v>
      </c>
      <c r="B73" s="998"/>
      <c r="C73" s="1002">
        <f>'Budget general'!I74</f>
        <v>0</v>
      </c>
      <c r="D73" s="1002"/>
      <c r="E73" s="1002"/>
      <c r="G73" s="998">
        <f>'BFU A1-A5'!T71</f>
        <v>0</v>
      </c>
      <c r="H73" s="998">
        <f t="shared" si="2"/>
        <v>0</v>
      </c>
      <c r="J73" s="998"/>
      <c r="K73" s="998">
        <f t="shared" si="3"/>
        <v>0</v>
      </c>
    </row>
    <row r="74" spans="1:11" ht="22.5" customHeight="1">
      <c r="A74" s="979" t="s">
        <v>1638</v>
      </c>
      <c r="B74" s="998"/>
      <c r="C74" s="1002">
        <f>'Budget general'!I75</f>
        <v>0</v>
      </c>
      <c r="D74" s="1002"/>
      <c r="E74" s="1002"/>
      <c r="G74" s="998">
        <f>'BFU A1-A5'!T72</f>
        <v>0</v>
      </c>
      <c r="H74" s="998">
        <f t="shared" si="2"/>
        <v>0</v>
      </c>
      <c r="J74" s="998"/>
      <c r="K74" s="998">
        <f t="shared" si="3"/>
        <v>0</v>
      </c>
    </row>
    <row r="75" spans="1:11" ht="22.5" customHeight="1">
      <c r="A75" s="979" t="s">
        <v>1639</v>
      </c>
      <c r="B75" s="998"/>
      <c r="C75" s="1002">
        <f>'Budget general'!I76</f>
        <v>0</v>
      </c>
      <c r="D75" s="1002"/>
      <c r="E75" s="1002"/>
      <c r="G75" s="998">
        <f>'BFU A1-A5'!T73</f>
        <v>0</v>
      </c>
      <c r="H75" s="998">
        <f t="shared" si="2"/>
        <v>0</v>
      </c>
      <c r="I75" s="759"/>
      <c r="J75" s="998"/>
      <c r="K75" s="998">
        <f t="shared" si="3"/>
        <v>0</v>
      </c>
    </row>
    <row r="76" spans="1:11" ht="22.5" customHeight="1">
      <c r="A76" s="979" t="s">
        <v>1640</v>
      </c>
      <c r="B76" s="1004"/>
      <c r="C76" s="1007">
        <f>'Budget general'!I77</f>
        <v>0</v>
      </c>
      <c r="D76" s="1007"/>
      <c r="E76" s="1007"/>
      <c r="G76" s="1004">
        <f>'BFU A1-A5'!T74</f>
        <v>0</v>
      </c>
      <c r="H76" s="1004">
        <f t="shared" si="2"/>
        <v>0</v>
      </c>
      <c r="I76" s="759"/>
      <c r="J76" s="1004"/>
      <c r="K76" s="1004">
        <f t="shared" si="3"/>
        <v>0</v>
      </c>
    </row>
    <row r="77" spans="1:11" ht="22.5" customHeight="1">
      <c r="A77" s="979" t="s">
        <v>1641</v>
      </c>
      <c r="B77" s="998"/>
      <c r="C77" s="1002">
        <f>'Budget general'!I78</f>
        <v>0</v>
      </c>
      <c r="D77" s="1002"/>
      <c r="E77" s="1002"/>
      <c r="G77" s="998">
        <f>'BFU A1-A5'!T75</f>
        <v>0</v>
      </c>
      <c r="H77" s="998">
        <f t="shared" si="2"/>
        <v>0</v>
      </c>
      <c r="I77" s="759"/>
      <c r="J77" s="998"/>
      <c r="K77" s="998">
        <f t="shared" si="3"/>
        <v>0</v>
      </c>
    </row>
    <row r="78" spans="1:11" ht="22.5" customHeight="1">
      <c r="A78" s="979" t="s">
        <v>1642</v>
      </c>
      <c r="B78" s="1013"/>
      <c r="C78" s="1002">
        <f>'Budget general'!I79</f>
        <v>0</v>
      </c>
      <c r="D78" s="1002"/>
      <c r="E78" s="1002"/>
      <c r="G78" s="1013">
        <f>'BFU A1-A5'!T76</f>
        <v>0</v>
      </c>
      <c r="H78" s="1013">
        <f t="shared" si="2"/>
        <v>0</v>
      </c>
      <c r="I78" s="759"/>
      <c r="J78" s="1013"/>
      <c r="K78" s="1013">
        <f t="shared" si="3"/>
        <v>0</v>
      </c>
    </row>
    <row r="79" spans="1:11" ht="22.5" customHeight="1">
      <c r="A79" s="979" t="s">
        <v>1643</v>
      </c>
      <c r="B79" s="1013"/>
      <c r="C79" s="1002">
        <f>'Budget general'!I80</f>
        <v>0</v>
      </c>
      <c r="D79" s="1002"/>
      <c r="E79" s="1002"/>
      <c r="G79" s="1013">
        <f>'BFU A1-A5'!T77</f>
        <v>0</v>
      </c>
      <c r="H79" s="1013">
        <f t="shared" si="2"/>
        <v>0</v>
      </c>
      <c r="J79" s="1013"/>
      <c r="K79" s="1013">
        <f t="shared" si="3"/>
        <v>0</v>
      </c>
    </row>
    <row r="80" spans="1:11" ht="22.5" customHeight="1">
      <c r="A80" s="979" t="s">
        <v>1644</v>
      </c>
      <c r="B80" s="1013"/>
      <c r="C80" s="1002">
        <f>'Budget general'!I81</f>
        <v>0</v>
      </c>
      <c r="D80" s="1002"/>
      <c r="E80" s="1002"/>
      <c r="G80" s="1013">
        <f>'BFU A1-A5'!T78</f>
        <v>0</v>
      </c>
      <c r="H80" s="1013">
        <f t="shared" si="2"/>
        <v>0</v>
      </c>
      <c r="J80" s="1013"/>
      <c r="K80" s="1013">
        <f t="shared" si="3"/>
        <v>0</v>
      </c>
    </row>
    <row r="81" spans="1:11" ht="22.5" customHeight="1" thickBot="1">
      <c r="A81" s="979" t="s">
        <v>1645</v>
      </c>
      <c r="B81" s="1013"/>
      <c r="C81" s="1002">
        <f>'Budget general'!I82</f>
        <v>0</v>
      </c>
      <c r="D81" s="1002"/>
      <c r="E81" s="1002"/>
      <c r="G81" s="1013">
        <f>'BFU A1-A5'!T79</f>
        <v>0</v>
      </c>
      <c r="H81" s="1013">
        <f t="shared" si="2"/>
        <v>0</v>
      </c>
      <c r="I81" s="759"/>
      <c r="J81" s="1013"/>
      <c r="K81" s="1013">
        <f t="shared" si="3"/>
        <v>0</v>
      </c>
    </row>
    <row r="82" spans="1:11" ht="22.5" customHeight="1" thickBot="1">
      <c r="A82" s="979" t="s">
        <v>1156</v>
      </c>
      <c r="B82" s="1070"/>
      <c r="C82" s="1018">
        <f>'Budget general'!I83</f>
        <v>0</v>
      </c>
      <c r="D82" s="1018"/>
      <c r="E82" s="1018"/>
      <c r="G82" s="1070">
        <f>'BFU A1-A5'!T80</f>
        <v>0</v>
      </c>
      <c r="H82" s="1070">
        <f t="shared" si="2"/>
        <v>0</v>
      </c>
      <c r="I82" s="759"/>
      <c r="J82" s="1070"/>
      <c r="K82" s="1070">
        <f t="shared" si="3"/>
        <v>0</v>
      </c>
    </row>
    <row r="83" spans="1:11" ht="30.6" customHeight="1">
      <c r="A83" s="979" t="s">
        <v>1646</v>
      </c>
      <c r="B83" s="993"/>
      <c r="C83" s="1007">
        <f>'Budget general'!I84</f>
        <v>0</v>
      </c>
      <c r="D83" s="1007"/>
      <c r="E83" s="1007"/>
      <c r="G83" s="993">
        <f>'BFU A1-A5'!T81</f>
        <v>0</v>
      </c>
      <c r="H83" s="993">
        <f t="shared" si="2"/>
        <v>0</v>
      </c>
      <c r="J83" s="993"/>
      <c r="K83" s="993">
        <f t="shared" si="3"/>
        <v>0</v>
      </c>
    </row>
    <row r="84" spans="1:11" ht="14.45" customHeight="1">
      <c r="A84" s="979" t="s">
        <v>1647</v>
      </c>
      <c r="B84" s="998"/>
      <c r="C84" s="1002">
        <f>'Budget general'!I85</f>
        <v>0</v>
      </c>
      <c r="D84" s="1002"/>
      <c r="E84" s="1002"/>
      <c r="G84" s="998">
        <f>'BFU A1-A5'!T82</f>
        <v>0</v>
      </c>
      <c r="H84" s="998">
        <f t="shared" si="2"/>
        <v>0</v>
      </c>
      <c r="J84" s="998"/>
      <c r="K84" s="998">
        <f t="shared" si="3"/>
        <v>0</v>
      </c>
    </row>
    <row r="85" spans="1:11" ht="14.45" customHeight="1">
      <c r="A85" s="979" t="s">
        <v>1648</v>
      </c>
      <c r="B85" s="998"/>
      <c r="C85" s="1002">
        <f>'Budget general'!I86</f>
        <v>0</v>
      </c>
      <c r="D85" s="1002"/>
      <c r="E85" s="1002"/>
      <c r="G85" s="998">
        <f>'BFU A1-A5'!T83</f>
        <v>0</v>
      </c>
      <c r="H85" s="998">
        <f t="shared" si="2"/>
        <v>0</v>
      </c>
      <c r="J85" s="998"/>
      <c r="K85" s="998">
        <f t="shared" si="3"/>
        <v>0</v>
      </c>
    </row>
    <row r="86" spans="1:11" ht="14.45" customHeight="1">
      <c r="A86" s="979" t="s">
        <v>1649</v>
      </c>
      <c r="B86" s="998"/>
      <c r="C86" s="1002">
        <f>'Budget general'!I87</f>
        <v>0</v>
      </c>
      <c r="D86" s="1002"/>
      <c r="E86" s="1002"/>
      <c r="G86" s="998">
        <f>'BFU A1-A5'!T84</f>
        <v>0</v>
      </c>
      <c r="H86" s="998">
        <f t="shared" si="2"/>
        <v>0</v>
      </c>
      <c r="J86" s="998"/>
      <c r="K86" s="998">
        <f t="shared" si="3"/>
        <v>0</v>
      </c>
    </row>
    <row r="87" spans="1:11" ht="14.45" customHeight="1">
      <c r="A87" s="979" t="s">
        <v>1650</v>
      </c>
      <c r="B87" s="998"/>
      <c r="C87" s="1002">
        <f>'Budget general'!I88</f>
        <v>0</v>
      </c>
      <c r="D87" s="1002"/>
      <c r="E87" s="1002"/>
      <c r="G87" s="998">
        <f>'BFU A1-A5'!T85</f>
        <v>0</v>
      </c>
      <c r="H87" s="998">
        <f t="shared" si="2"/>
        <v>0</v>
      </c>
      <c r="J87" s="998"/>
      <c r="K87" s="998">
        <f t="shared" si="3"/>
        <v>0</v>
      </c>
    </row>
    <row r="88" spans="1:11" ht="14.45" customHeight="1">
      <c r="A88" s="979" t="s">
        <v>1651</v>
      </c>
      <c r="B88" s="998"/>
      <c r="C88" s="1002">
        <f>'Budget general'!I89</f>
        <v>0</v>
      </c>
      <c r="D88" s="1002"/>
      <c r="E88" s="1002"/>
      <c r="G88" s="998">
        <f>'BFU A1-A5'!T86</f>
        <v>0</v>
      </c>
      <c r="H88" s="998">
        <f t="shared" si="2"/>
        <v>0</v>
      </c>
      <c r="J88" s="998"/>
      <c r="K88" s="998">
        <f t="shared" si="3"/>
        <v>0</v>
      </c>
    </row>
    <row r="89" spans="1:11" ht="14.45" customHeight="1">
      <c r="A89" s="979" t="s">
        <v>1653</v>
      </c>
      <c r="B89" s="1004"/>
      <c r="C89" s="1007">
        <f>'Budget general'!I90</f>
        <v>0</v>
      </c>
      <c r="D89" s="1007"/>
      <c r="E89" s="1007"/>
      <c r="G89" s="1004">
        <f>'BFU A1-A5'!T87</f>
        <v>0</v>
      </c>
      <c r="H89" s="1004">
        <f t="shared" si="2"/>
        <v>0</v>
      </c>
      <c r="J89" s="1004"/>
      <c r="K89" s="1004">
        <f t="shared" si="3"/>
        <v>0</v>
      </c>
    </row>
    <row r="90" spans="1:11" ht="14.45" customHeight="1">
      <c r="A90" s="979" t="s">
        <v>1652</v>
      </c>
      <c r="B90" s="998"/>
      <c r="C90" s="1002">
        <f>'Budget general'!I91</f>
        <v>0</v>
      </c>
      <c r="D90" s="1002"/>
      <c r="E90" s="1002"/>
      <c r="G90" s="998">
        <f>'BFU A1-A5'!T88</f>
        <v>0</v>
      </c>
      <c r="H90" s="998">
        <f t="shared" si="2"/>
        <v>0</v>
      </c>
      <c r="J90" s="998"/>
      <c r="K90" s="998">
        <f t="shared" si="3"/>
        <v>0</v>
      </c>
    </row>
    <row r="91" spans="1:11" ht="14.45" customHeight="1">
      <c r="A91" s="979" t="s">
        <v>1654</v>
      </c>
      <c r="B91" s="998"/>
      <c r="C91" s="1002">
        <f>'Budget general'!I92</f>
        <v>0</v>
      </c>
      <c r="D91" s="1002"/>
      <c r="E91" s="1002"/>
      <c r="G91" s="998">
        <f>'BFU A1-A5'!T89</f>
        <v>0</v>
      </c>
      <c r="H91" s="998">
        <f t="shared" si="2"/>
        <v>0</v>
      </c>
      <c r="J91" s="998"/>
      <c r="K91" s="998">
        <f t="shared" si="3"/>
        <v>0</v>
      </c>
    </row>
    <row r="92" spans="1:11" ht="14.45" customHeight="1">
      <c r="A92" s="979" t="s">
        <v>1655</v>
      </c>
      <c r="B92" s="998"/>
      <c r="C92" s="1002">
        <f>'Budget general'!I93</f>
        <v>0</v>
      </c>
      <c r="D92" s="1002"/>
      <c r="E92" s="1002"/>
      <c r="G92" s="998">
        <f>'BFU A1-A5'!T90</f>
        <v>0</v>
      </c>
      <c r="H92" s="998">
        <f t="shared" si="2"/>
        <v>0</v>
      </c>
      <c r="J92" s="998"/>
      <c r="K92" s="998">
        <f t="shared" si="3"/>
        <v>0</v>
      </c>
    </row>
    <row r="93" spans="1:11" ht="14.45" customHeight="1">
      <c r="A93" s="979" t="s">
        <v>1656</v>
      </c>
      <c r="B93" s="998"/>
      <c r="C93" s="1002">
        <f>'Budget general'!I94</f>
        <v>0</v>
      </c>
      <c r="D93" s="1002"/>
      <c r="E93" s="1002"/>
      <c r="G93" s="998">
        <f>'BFU A1-A5'!T91</f>
        <v>0</v>
      </c>
      <c r="H93" s="998">
        <f t="shared" si="2"/>
        <v>0</v>
      </c>
      <c r="J93" s="998"/>
      <c r="K93" s="998">
        <f t="shared" si="3"/>
        <v>0</v>
      </c>
    </row>
    <row r="94" spans="1:11" ht="14.45" customHeight="1">
      <c r="A94" s="979" t="s">
        <v>1657</v>
      </c>
      <c r="B94" s="998"/>
      <c r="C94" s="1002">
        <f>'Budget general'!I95</f>
        <v>0</v>
      </c>
      <c r="D94" s="1002"/>
      <c r="E94" s="1002"/>
      <c r="G94" s="998">
        <f>'BFU A1-A5'!T92</f>
        <v>0</v>
      </c>
      <c r="H94" s="998">
        <f t="shared" si="2"/>
        <v>0</v>
      </c>
      <c r="J94" s="998"/>
      <c r="K94" s="998">
        <f t="shared" si="3"/>
        <v>0</v>
      </c>
    </row>
    <row r="95" spans="1:11" ht="14.45" customHeight="1">
      <c r="A95" s="979" t="s">
        <v>1658</v>
      </c>
      <c r="B95" s="1004"/>
      <c r="C95" s="1007">
        <f>'Budget general'!I96</f>
        <v>0</v>
      </c>
      <c r="D95" s="1007"/>
      <c r="E95" s="1007"/>
      <c r="G95" s="1004">
        <f>'BFU A1-A5'!T93</f>
        <v>0</v>
      </c>
      <c r="H95" s="1004">
        <f t="shared" si="2"/>
        <v>0</v>
      </c>
      <c r="J95" s="1004"/>
      <c r="K95" s="1004">
        <f t="shared" si="3"/>
        <v>0</v>
      </c>
    </row>
    <row r="96" spans="1:11" ht="14.45" customHeight="1">
      <c r="A96" s="979" t="s">
        <v>1659</v>
      </c>
      <c r="B96" s="998"/>
      <c r="C96" s="1002">
        <f>'Budget general'!I97</f>
        <v>0</v>
      </c>
      <c r="D96" s="1002"/>
      <c r="E96" s="1002"/>
      <c r="G96" s="998">
        <f>'BFU A1-A5'!T94</f>
        <v>0</v>
      </c>
      <c r="H96" s="998">
        <f t="shared" si="2"/>
        <v>0</v>
      </c>
      <c r="J96" s="998"/>
      <c r="K96" s="998">
        <f t="shared" si="3"/>
        <v>0</v>
      </c>
    </row>
    <row r="97" spans="1:11" ht="14.45" customHeight="1">
      <c r="A97" s="979" t="s">
        <v>1660</v>
      </c>
      <c r="B97" s="998"/>
      <c r="C97" s="1002">
        <f>'Budget general'!I98</f>
        <v>0</v>
      </c>
      <c r="D97" s="1002"/>
      <c r="E97" s="1002"/>
      <c r="G97" s="998">
        <f>'BFU A1-A5'!T95</f>
        <v>0</v>
      </c>
      <c r="H97" s="998">
        <f t="shared" si="2"/>
        <v>0</v>
      </c>
      <c r="J97" s="998"/>
      <c r="K97" s="998">
        <f t="shared" si="3"/>
        <v>0</v>
      </c>
    </row>
    <row r="98" spans="1:11" ht="14.45" customHeight="1">
      <c r="A98" s="979" t="s">
        <v>1661</v>
      </c>
      <c r="B98" s="998"/>
      <c r="C98" s="1002">
        <f>'Budget general'!I99</f>
        <v>0</v>
      </c>
      <c r="D98" s="1002"/>
      <c r="E98" s="1002"/>
      <c r="G98" s="998">
        <f>'BFU A1-A5'!T96</f>
        <v>0</v>
      </c>
      <c r="H98" s="998">
        <f t="shared" si="2"/>
        <v>0</v>
      </c>
      <c r="J98" s="998"/>
      <c r="K98" s="998">
        <f t="shared" si="3"/>
        <v>0</v>
      </c>
    </row>
    <row r="99" spans="1:11" ht="14.45" customHeight="1">
      <c r="A99" s="979" t="s">
        <v>1662</v>
      </c>
      <c r="B99" s="998"/>
      <c r="C99" s="1002">
        <f>'Budget general'!I100</f>
        <v>0</v>
      </c>
      <c r="D99" s="1002"/>
      <c r="E99" s="1002"/>
      <c r="G99" s="998">
        <f>'BFU A1-A5'!T97</f>
        <v>0</v>
      </c>
      <c r="H99" s="998">
        <f t="shared" si="2"/>
        <v>0</v>
      </c>
      <c r="J99" s="998"/>
      <c r="K99" s="998">
        <f t="shared" si="3"/>
        <v>0</v>
      </c>
    </row>
    <row r="100" spans="1:11" ht="14.45" customHeight="1">
      <c r="A100" s="979" t="s">
        <v>1663</v>
      </c>
      <c r="B100" s="998"/>
      <c r="C100" s="1002">
        <f>'Budget general'!I101</f>
        <v>0</v>
      </c>
      <c r="D100" s="1002"/>
      <c r="E100" s="1002"/>
      <c r="G100" s="998">
        <f>'BFU A1-A5'!T98</f>
        <v>0</v>
      </c>
      <c r="H100" s="998">
        <f t="shared" si="2"/>
        <v>0</v>
      </c>
      <c r="J100" s="998"/>
      <c r="K100" s="998">
        <f t="shared" si="3"/>
        <v>0</v>
      </c>
    </row>
    <row r="101" spans="1:11" ht="14.45" customHeight="1">
      <c r="A101" s="979" t="s">
        <v>1664</v>
      </c>
      <c r="B101" s="1004"/>
      <c r="C101" s="1007">
        <f>'Budget general'!I102</f>
        <v>0</v>
      </c>
      <c r="D101" s="1007"/>
      <c r="E101" s="1007"/>
      <c r="G101" s="1004">
        <f>'BFU A1-A5'!T99</f>
        <v>0</v>
      </c>
      <c r="H101" s="1004">
        <f t="shared" si="2"/>
        <v>0</v>
      </c>
      <c r="J101" s="1004"/>
      <c r="K101" s="1004">
        <f t="shared" si="3"/>
        <v>0</v>
      </c>
    </row>
    <row r="102" spans="1:11" ht="14.45" customHeight="1">
      <c r="A102" s="979" t="s">
        <v>1665</v>
      </c>
      <c r="B102" s="998"/>
      <c r="C102" s="1002">
        <f>'Budget general'!I103</f>
        <v>0</v>
      </c>
      <c r="D102" s="1002"/>
      <c r="E102" s="1002"/>
      <c r="G102" s="998">
        <f>'BFU A1-A5'!T100</f>
        <v>0</v>
      </c>
      <c r="H102" s="998">
        <f t="shared" si="2"/>
        <v>0</v>
      </c>
      <c r="J102" s="998"/>
      <c r="K102" s="998">
        <f t="shared" si="3"/>
        <v>0</v>
      </c>
    </row>
    <row r="103" spans="1:11" ht="14.45" customHeight="1">
      <c r="A103" s="979" t="s">
        <v>1666</v>
      </c>
      <c r="B103" s="1013"/>
      <c r="C103" s="1002">
        <f>'Budget general'!I104</f>
        <v>0</v>
      </c>
      <c r="D103" s="1002"/>
      <c r="E103" s="1002"/>
      <c r="G103" s="1013">
        <f>'BFU A1-A5'!T101</f>
        <v>0</v>
      </c>
      <c r="H103" s="1013">
        <f t="shared" si="2"/>
        <v>0</v>
      </c>
      <c r="J103" s="1013"/>
      <c r="K103" s="1013">
        <f t="shared" si="3"/>
        <v>0</v>
      </c>
    </row>
    <row r="104" spans="1:11" ht="14.45" customHeight="1">
      <c r="A104" s="979" t="s">
        <v>1667</v>
      </c>
      <c r="B104" s="1013"/>
      <c r="C104" s="1002">
        <f>'Budget general'!I105</f>
        <v>0</v>
      </c>
      <c r="D104" s="1002"/>
      <c r="E104" s="1002"/>
      <c r="G104" s="1013">
        <f>'BFU A1-A5'!T102</f>
        <v>0</v>
      </c>
      <c r="H104" s="1013">
        <f t="shared" si="2"/>
        <v>0</v>
      </c>
      <c r="J104" s="1013"/>
      <c r="K104" s="1013">
        <f t="shared" si="3"/>
        <v>0</v>
      </c>
    </row>
    <row r="105" spans="1:11" ht="14.45" customHeight="1">
      <c r="A105" s="979" t="s">
        <v>1668</v>
      </c>
      <c r="B105" s="1013"/>
      <c r="C105" s="1002">
        <f>'Budget general'!I106</f>
        <v>0</v>
      </c>
      <c r="D105" s="1002"/>
      <c r="E105" s="1002"/>
      <c r="G105" s="1013">
        <f>'BFU A1-A5'!T103</f>
        <v>0</v>
      </c>
      <c r="H105" s="1013">
        <f t="shared" si="2"/>
        <v>0</v>
      </c>
      <c r="J105" s="1013"/>
      <c r="K105" s="1013">
        <f t="shared" si="3"/>
        <v>0</v>
      </c>
    </row>
    <row r="106" spans="1:11" ht="14.45" customHeight="1" thickBot="1">
      <c r="A106" s="979" t="s">
        <v>1669</v>
      </c>
      <c r="B106" s="1013"/>
      <c r="C106" s="1002">
        <f>'Budget general'!I107</f>
        <v>0</v>
      </c>
      <c r="D106" s="1002"/>
      <c r="E106" s="1002"/>
      <c r="G106" s="1013">
        <f>'BFU A1-A5'!T104</f>
        <v>0</v>
      </c>
      <c r="H106" s="1013">
        <f t="shared" si="2"/>
        <v>0</v>
      </c>
      <c r="J106" s="1013"/>
      <c r="K106" s="1013">
        <f t="shared" si="3"/>
        <v>0</v>
      </c>
    </row>
    <row r="107" spans="1:11" ht="14.45" customHeight="1" thickBot="1">
      <c r="A107" s="979"/>
      <c r="B107" s="1072" t="s">
        <v>1566</v>
      </c>
      <c r="C107" s="1025">
        <f>'Budget general'!I108</f>
        <v>0</v>
      </c>
      <c r="D107" s="1025"/>
      <c r="E107" s="1025"/>
      <c r="G107" s="1072">
        <f>'BFU A1-A5'!T105</f>
        <v>0</v>
      </c>
      <c r="H107" s="1072">
        <f t="shared" si="2"/>
        <v>0</v>
      </c>
      <c r="J107" s="1072"/>
      <c r="K107" s="1072">
        <f t="shared" si="3"/>
        <v>0</v>
      </c>
    </row>
    <row r="108" spans="1:11" ht="14.45" customHeight="1" thickBot="1">
      <c r="A108" s="979"/>
      <c r="B108" s="1026"/>
      <c r="C108" s="1029"/>
      <c r="D108" s="1029"/>
      <c r="E108" s="1029"/>
      <c r="G108" s="1026"/>
      <c r="H108" s="1026"/>
      <c r="J108" s="1026"/>
      <c r="K108" s="1026"/>
    </row>
    <row r="109" spans="1:11" ht="14.45" customHeight="1" thickBot="1">
      <c r="A109" s="979"/>
      <c r="B109" s="1074" t="s">
        <v>1567</v>
      </c>
      <c r="C109" s="1030">
        <f>'Budget general'!I110</f>
        <v>0</v>
      </c>
      <c r="D109" s="1030"/>
      <c r="E109" s="1030"/>
      <c r="G109" s="1074">
        <f>'BFU A1-A5'!T107</f>
        <v>0</v>
      </c>
      <c r="H109" s="1074">
        <f t="shared" si="2"/>
        <v>0</v>
      </c>
      <c r="J109" s="1074"/>
      <c r="K109" s="1074">
        <f t="shared" si="3"/>
        <v>0</v>
      </c>
    </row>
    <row r="110" spans="1:11" ht="14.45" customHeight="1">
      <c r="A110" s="979" t="s">
        <v>1670</v>
      </c>
      <c r="B110" s="1031"/>
      <c r="C110" s="1002">
        <f>'Budget general'!I111</f>
        <v>0</v>
      </c>
      <c r="D110" s="1002"/>
      <c r="E110" s="1002"/>
      <c r="G110" s="1031">
        <f>'BFU A1-A5'!T108</f>
        <v>0</v>
      </c>
      <c r="H110" s="1031">
        <f t="shared" si="2"/>
        <v>0</v>
      </c>
      <c r="J110" s="1031"/>
      <c r="K110" s="1031">
        <f t="shared" si="3"/>
        <v>0</v>
      </c>
    </row>
    <row r="111" spans="1:11" ht="14.45" customHeight="1">
      <c r="A111" s="979" t="s">
        <v>1671</v>
      </c>
      <c r="B111" s="1035"/>
      <c r="C111" s="1002">
        <f>'Budget general'!I112</f>
        <v>0</v>
      </c>
      <c r="D111" s="1002"/>
      <c r="E111" s="1002"/>
      <c r="G111" s="1035">
        <f>'BFU A1-A5'!T109</f>
        <v>0</v>
      </c>
      <c r="H111" s="1035">
        <f t="shared" si="2"/>
        <v>0</v>
      </c>
      <c r="J111" s="1035"/>
      <c r="K111" s="1035">
        <f t="shared" si="3"/>
        <v>0</v>
      </c>
    </row>
    <row r="112" spans="1:11" ht="14.45" customHeight="1">
      <c r="A112" s="979" t="s">
        <v>1672</v>
      </c>
      <c r="B112" s="1035"/>
      <c r="C112" s="1002">
        <f>'Budget general'!I113</f>
        <v>0</v>
      </c>
      <c r="D112" s="1002"/>
      <c r="E112" s="1002"/>
      <c r="G112" s="1035">
        <f>'BFU A1-A5'!T110</f>
        <v>0</v>
      </c>
      <c r="H112" s="1035">
        <f t="shared" si="2"/>
        <v>0</v>
      </c>
      <c r="J112" s="1035"/>
      <c r="K112" s="1035">
        <f t="shared" si="3"/>
        <v>0</v>
      </c>
    </row>
    <row r="113" spans="1:11" ht="14.45" customHeight="1">
      <c r="A113" s="979" t="s">
        <v>1673</v>
      </c>
      <c r="B113" s="1039"/>
      <c r="C113" s="1002">
        <f>'Budget general'!I114</f>
        <v>0</v>
      </c>
      <c r="D113" s="1002"/>
      <c r="E113" s="1002"/>
      <c r="G113" s="1039">
        <f>'BFU A1-A5'!T111</f>
        <v>0</v>
      </c>
      <c r="H113" s="1039">
        <f t="shared" si="2"/>
        <v>0</v>
      </c>
      <c r="J113" s="1039"/>
      <c r="K113" s="1039">
        <f t="shared" si="3"/>
        <v>0</v>
      </c>
    </row>
    <row r="114" spans="1:11" ht="14.45" customHeight="1">
      <c r="A114" s="979" t="s">
        <v>1674</v>
      </c>
      <c r="B114" s="1035"/>
      <c r="C114" s="1002">
        <f>'Budget general'!I115</f>
        <v>0</v>
      </c>
      <c r="D114" s="1002"/>
      <c r="E114" s="1002"/>
      <c r="G114" s="1035">
        <f>'BFU A1-A5'!T112</f>
        <v>0</v>
      </c>
      <c r="H114" s="1035">
        <f t="shared" si="2"/>
        <v>0</v>
      </c>
      <c r="J114" s="1035"/>
      <c r="K114" s="1035">
        <f t="shared" si="3"/>
        <v>0</v>
      </c>
    </row>
    <row r="115" spans="1:11" ht="14.45" customHeight="1">
      <c r="A115" s="979" t="s">
        <v>1675</v>
      </c>
      <c r="B115" s="1042" t="s">
        <v>1568</v>
      </c>
      <c r="C115" s="1002">
        <f>'Budget general'!I116</f>
        <v>0</v>
      </c>
      <c r="D115" s="1002"/>
      <c r="E115" s="1002"/>
      <c r="G115" s="1042">
        <f>'BFU A1-A5'!T113</f>
        <v>0</v>
      </c>
      <c r="H115" s="1042">
        <f t="shared" si="2"/>
        <v>0</v>
      </c>
      <c r="J115" s="1042"/>
      <c r="K115" s="1042">
        <f t="shared" si="3"/>
        <v>0</v>
      </c>
    </row>
    <row r="116" spans="1:11" ht="14.45" customHeight="1" thickBot="1">
      <c r="A116" s="979" t="s">
        <v>1676</v>
      </c>
      <c r="B116" s="1045" t="s">
        <v>1569</v>
      </c>
      <c r="C116" s="1002">
        <f>'Budget general'!I117</f>
        <v>0</v>
      </c>
      <c r="D116" s="1002"/>
      <c r="E116" s="1002"/>
      <c r="G116" s="1045">
        <f>'BFU A1-A5'!T114</f>
        <v>0</v>
      </c>
      <c r="H116" s="1045">
        <f t="shared" si="2"/>
        <v>0</v>
      </c>
      <c r="J116" s="1045"/>
      <c r="K116" s="1045">
        <f t="shared" si="3"/>
        <v>0</v>
      </c>
    </row>
    <row r="117" spans="1:11" ht="14.45" customHeight="1" thickBot="1">
      <c r="A117" s="979"/>
      <c r="B117" s="1074" t="s">
        <v>1689</v>
      </c>
      <c r="C117" s="1018">
        <f>'Budget general'!I118</f>
        <v>0</v>
      </c>
      <c r="D117" s="1018"/>
      <c r="E117" s="1018"/>
      <c r="G117" s="1074">
        <f>'BFU A1-A5'!T115</f>
        <v>0</v>
      </c>
      <c r="H117" s="1074">
        <f t="shared" si="2"/>
        <v>0</v>
      </c>
      <c r="J117" s="1074"/>
      <c r="K117" s="1074">
        <f t="shared" si="3"/>
        <v>0</v>
      </c>
    </row>
    <row r="118" spans="1:11" ht="14.45" customHeight="1">
      <c r="A118" s="979" t="s">
        <v>1677</v>
      </c>
      <c r="B118" s="1048"/>
      <c r="C118" s="1052">
        <f>'Budget general'!I119</f>
        <v>0</v>
      </c>
      <c r="D118" s="1052"/>
      <c r="E118" s="1052"/>
      <c r="G118" s="1048">
        <f>'BFU A1-A5'!T116</f>
        <v>0</v>
      </c>
      <c r="H118" s="1048">
        <f t="shared" si="2"/>
        <v>0</v>
      </c>
      <c r="J118" s="1048"/>
      <c r="K118" s="1048">
        <f t="shared" si="3"/>
        <v>0</v>
      </c>
    </row>
    <row r="119" spans="1:11" ht="14.45" customHeight="1">
      <c r="A119" s="979" t="s">
        <v>214</v>
      </c>
      <c r="B119" s="1053"/>
      <c r="C119" s="1052">
        <f>'Budget general'!I120</f>
        <v>0</v>
      </c>
      <c r="D119" s="1052"/>
      <c r="E119" s="1052"/>
      <c r="G119" s="1053">
        <f>'BFU A1-A5'!T117</f>
        <v>0</v>
      </c>
      <c r="H119" s="1053">
        <f t="shared" si="2"/>
        <v>0</v>
      </c>
      <c r="J119" s="1053"/>
      <c r="K119" s="1053">
        <f t="shared" si="3"/>
        <v>0</v>
      </c>
    </row>
    <row r="120" spans="1:11" ht="14.45" customHeight="1">
      <c r="A120" s="979" t="s">
        <v>1678</v>
      </c>
      <c r="B120" s="1053"/>
      <c r="C120" s="1052">
        <f>'Budget general'!I121</f>
        <v>0</v>
      </c>
      <c r="D120" s="1052"/>
      <c r="E120" s="1052"/>
      <c r="G120" s="1053">
        <f>'BFU A1-A5'!T118</f>
        <v>0</v>
      </c>
      <c r="H120" s="1053">
        <f t="shared" si="2"/>
        <v>0</v>
      </c>
      <c r="J120" s="1053"/>
      <c r="K120" s="1053">
        <f t="shared" si="3"/>
        <v>0</v>
      </c>
    </row>
    <row r="121" spans="1:11" ht="14.45" customHeight="1">
      <c r="A121" s="979" t="s">
        <v>1679</v>
      </c>
      <c r="B121" s="1053"/>
      <c r="C121" s="1052">
        <f>'Budget general'!I122</f>
        <v>0</v>
      </c>
      <c r="D121" s="1052"/>
      <c r="E121" s="1052"/>
      <c r="G121" s="1053">
        <f>'BFU A1-A5'!T119</f>
        <v>0</v>
      </c>
      <c r="H121" s="1053">
        <f t="shared" si="2"/>
        <v>0</v>
      </c>
      <c r="J121" s="1053"/>
      <c r="K121" s="1053">
        <f t="shared" si="3"/>
        <v>0</v>
      </c>
    </row>
    <row r="122" spans="1:11" ht="14.45" customHeight="1">
      <c r="A122" s="979" t="s">
        <v>1680</v>
      </c>
      <c r="B122" s="1056"/>
      <c r="C122" s="1052">
        <f>'Budget general'!I123</f>
        <v>0</v>
      </c>
      <c r="D122" s="1052"/>
      <c r="E122" s="1052"/>
      <c r="G122" s="1056">
        <f>'BFU A1-A5'!T120</f>
        <v>0</v>
      </c>
      <c r="H122" s="1056">
        <f t="shared" si="2"/>
        <v>0</v>
      </c>
      <c r="J122" s="1056"/>
      <c r="K122" s="1056">
        <f t="shared" si="3"/>
        <v>0</v>
      </c>
    </row>
    <row r="123" spans="1:11" ht="14.45" customHeight="1">
      <c r="A123" s="979" t="s">
        <v>1681</v>
      </c>
      <c r="B123" s="1056"/>
      <c r="C123" s="1052">
        <f>'Budget general'!I124</f>
        <v>0</v>
      </c>
      <c r="D123" s="1052"/>
      <c r="E123" s="1052"/>
      <c r="G123" s="1056">
        <f>'BFU A1-A5'!T121</f>
        <v>0</v>
      </c>
      <c r="H123" s="1056">
        <f t="shared" si="2"/>
        <v>0</v>
      </c>
      <c r="J123" s="1056"/>
      <c r="K123" s="1056">
        <f t="shared" si="3"/>
        <v>0</v>
      </c>
    </row>
    <row r="124" spans="1:11" ht="14.45" customHeight="1">
      <c r="A124" s="979" t="s">
        <v>1682</v>
      </c>
      <c r="B124" s="1056"/>
      <c r="C124" s="1052">
        <f>'Budget general'!I125</f>
        <v>0</v>
      </c>
      <c r="D124" s="1052"/>
      <c r="E124" s="1052"/>
      <c r="G124" s="1056">
        <f>'BFU A1-A5'!T122</f>
        <v>0</v>
      </c>
      <c r="H124" s="1056">
        <f t="shared" si="2"/>
        <v>0</v>
      </c>
      <c r="J124" s="1056"/>
      <c r="K124" s="1056">
        <f t="shared" si="3"/>
        <v>0</v>
      </c>
    </row>
    <row r="125" spans="1:11" ht="14.45" customHeight="1">
      <c r="A125" s="979" t="s">
        <v>1683</v>
      </c>
      <c r="B125" s="1056"/>
      <c r="C125" s="1052">
        <f>'Budget general'!I126</f>
        <v>0</v>
      </c>
      <c r="D125" s="1052"/>
      <c r="E125" s="1052"/>
      <c r="G125" s="1056">
        <f>'BFU A1-A5'!T123</f>
        <v>0</v>
      </c>
      <c r="H125" s="1056">
        <f t="shared" si="2"/>
        <v>0</v>
      </c>
      <c r="J125" s="1056"/>
      <c r="K125" s="1056">
        <f t="shared" si="3"/>
        <v>0</v>
      </c>
    </row>
    <row r="126" spans="1:11" ht="14.45" customHeight="1">
      <c r="A126" s="979" t="s">
        <v>1684</v>
      </c>
      <c r="B126" s="1056"/>
      <c r="C126" s="1052">
        <f>'Budget general'!I127</f>
        <v>0</v>
      </c>
      <c r="D126" s="1052"/>
      <c r="E126" s="1052"/>
      <c r="G126" s="1056">
        <f>'BFU A1-A5'!T124</f>
        <v>0</v>
      </c>
      <c r="H126" s="1056">
        <f t="shared" si="2"/>
        <v>0</v>
      </c>
      <c r="J126" s="1056"/>
      <c r="K126" s="1056">
        <f t="shared" si="3"/>
        <v>0</v>
      </c>
    </row>
    <row r="127" spans="1:11" ht="14.45" customHeight="1" thickBot="1">
      <c r="A127" s="979" t="s">
        <v>1685</v>
      </c>
      <c r="B127" s="1056"/>
      <c r="C127" s="1052">
        <f>'Budget general'!I128</f>
        <v>0</v>
      </c>
      <c r="D127" s="1052"/>
      <c r="E127" s="1052"/>
      <c r="G127" s="1056">
        <f>'BFU A1-A5'!T125</f>
        <v>0</v>
      </c>
      <c r="H127" s="1056">
        <f t="shared" si="2"/>
        <v>0</v>
      </c>
      <c r="J127" s="1056"/>
      <c r="K127" s="1056">
        <f t="shared" si="3"/>
        <v>0</v>
      </c>
    </row>
    <row r="128" spans="1:11" ht="14.45" customHeight="1" thickBot="1">
      <c r="A128" s="979"/>
      <c r="B128" s="1072" t="s">
        <v>1570</v>
      </c>
      <c r="C128" s="1060">
        <f>'Budget general'!I129</f>
        <v>0</v>
      </c>
      <c r="D128" s="1060"/>
      <c r="E128" s="1060"/>
      <c r="G128" s="1072">
        <f>'BFU A1-A5'!T126</f>
        <v>0</v>
      </c>
      <c r="H128" s="1072">
        <f t="shared" si="2"/>
        <v>0</v>
      </c>
      <c r="J128" s="1072"/>
      <c r="K128" s="1072">
        <f t="shared" si="3"/>
        <v>0</v>
      </c>
    </row>
    <row r="129" spans="1:11" ht="14.45" customHeight="1" thickBot="1">
      <c r="A129" s="979"/>
      <c r="B129" s="1061"/>
      <c r="C129" s="1064"/>
      <c r="D129" s="1064"/>
      <c r="E129" s="1064"/>
      <c r="G129" s="1061"/>
      <c r="H129" s="1061"/>
      <c r="J129" s="1061"/>
      <c r="K129" s="1061"/>
    </row>
    <row r="130" spans="1:11" ht="14.45" customHeight="1" thickBot="1">
      <c r="A130" s="979"/>
      <c r="B130" s="1076" t="s">
        <v>1571</v>
      </c>
      <c r="C130" s="1066">
        <f>'Budget general'!I131</f>
        <v>0</v>
      </c>
      <c r="D130" s="1066"/>
      <c r="E130" s="1066"/>
      <c r="G130" s="1076">
        <f>'BFU A1-A5'!T128</f>
        <v>0</v>
      </c>
      <c r="H130" s="1076">
        <f t="shared" si="2"/>
        <v>0</v>
      </c>
      <c r="J130" s="1076"/>
      <c r="K130" s="1076">
        <f t="shared" si="3"/>
        <v>0</v>
      </c>
    </row>
  </sheetData>
  <protectedRanges>
    <protectedRange algorithmName="SHA-512" hashValue="O0E/NC+xV8ICiIUPpwxRfL1XFio6egpYQsEC3xdBLXH7w0DIQ3j/ndW56udx3iLu4zXnDDCibwE+ZKiYEjO6bw==" saltValue="SQXSTJXstSsGN1LwxooMEQ==" spinCount="100000" sqref="J1:J4 J131:J1048576" name="Solicitud"/>
  </protectedRanges>
  <autoFilter ref="A6:XET58" xr:uid="{00000000-0009-0000-0000-000006000000}"/>
  <mergeCells count="13">
    <mergeCell ref="C2:K2"/>
    <mergeCell ref="C4:E4"/>
    <mergeCell ref="G4:H4"/>
    <mergeCell ref="J4:K4"/>
    <mergeCell ref="A5:A6"/>
    <mergeCell ref="B5:B6"/>
    <mergeCell ref="C5:C6"/>
    <mergeCell ref="D5:D6"/>
    <mergeCell ref="E5:E6"/>
    <mergeCell ref="G5:G6"/>
    <mergeCell ref="H5:H6"/>
    <mergeCell ref="J5:J6"/>
    <mergeCell ref="K5:K6"/>
  </mergeCells>
  <pageMargins left="0" right="0" top="0.39370078740157483" bottom="0.39370078740157483" header="0" footer="0"/>
  <headerFooter>
    <oddHeader>&amp;C&amp;A</oddHeader>
    <oddFooter>&amp;CPage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0DE809749183044AD7DFEB0947A8258" ma:contentTypeVersion="13" ma:contentTypeDescription="Crée un document." ma:contentTypeScope="" ma:versionID="a466e3945f826d45eda829410e4222a0">
  <xsd:schema xmlns:xsd="http://www.w3.org/2001/XMLSchema" xmlns:xs="http://www.w3.org/2001/XMLSchema" xmlns:p="http://schemas.microsoft.com/office/2006/metadata/properties" xmlns:ns2="e0d882fb-5d43-4687-9b0c-b203a4f9c49a" xmlns:ns3="f7442738-bdd7-4c8c-80fc-9a11fb324ba4" targetNamespace="http://schemas.microsoft.com/office/2006/metadata/properties" ma:root="true" ma:fieldsID="03b1e6a363bb089ed168a2d1c3463347" ns2:_="" ns3:_="">
    <xsd:import namespace="e0d882fb-5d43-4687-9b0c-b203a4f9c49a"/>
    <xsd:import namespace="f7442738-bdd7-4c8c-80fc-9a11fb324ba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d882fb-5d43-4687-9b0c-b203a4f9c4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Balises d’images" ma:readOnly="false" ma:fieldId="{5cf76f15-5ced-4ddc-b409-7134ff3c332f}" ma:taxonomyMulti="true" ma:sspId="6fbedae8-8fa0-410e-aca0-4f97ec3ebb9b"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7442738-bdd7-4c8c-80fc-9a11fb324ba4"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c68d9ba5-90ab-464b-8a3b-bb7312c110fc}" ma:internalName="TaxCatchAll" ma:showField="CatchAllData" ma:web="f7442738-bdd7-4c8c-80fc-9a11fb324b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C8EFFC-E189-41DB-BEF8-6BC919E83CA7}">
  <ds:schemaRefs>
    <ds:schemaRef ds:uri="http://schemas.microsoft.com/sharepoint/v3/contenttype/forms"/>
  </ds:schemaRefs>
</ds:datastoreItem>
</file>

<file path=customXml/itemProps2.xml><?xml version="1.0" encoding="utf-8"?>
<ds:datastoreItem xmlns:ds="http://schemas.openxmlformats.org/officeDocument/2006/customXml" ds:itemID="{90CADB9A-EB53-4B09-BF7E-B34AE0122A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d882fb-5d43-4687-9b0c-b203a4f9c49a"/>
    <ds:schemaRef ds:uri="f7442738-bdd7-4c8c-80fc-9a11fb324b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47</vt:i4>
      </vt:variant>
      <vt:variant>
        <vt:lpstr>Plages nommées</vt:lpstr>
      </vt:variant>
      <vt:variant>
        <vt:i4>21</vt:i4>
      </vt:variant>
    </vt:vector>
  </HeadingPairs>
  <TitlesOfParts>
    <vt:vector size="68" baseType="lpstr">
      <vt:lpstr>MENU</vt:lpstr>
      <vt:lpstr>INFO PROJET</vt:lpstr>
      <vt:lpstr>Aide</vt:lpstr>
      <vt:lpstr>Contribution locale</vt:lpstr>
      <vt:lpstr>Budget general</vt:lpstr>
      <vt:lpstr>Contrib. locale</vt:lpstr>
      <vt:lpstr>BFU A1-A5</vt:lpstr>
      <vt:lpstr>Demande de fonds</vt:lpstr>
      <vt:lpstr>Plan de demande</vt:lpstr>
      <vt:lpstr>BFU A1</vt:lpstr>
      <vt:lpstr>A1 Cash</vt:lpstr>
      <vt:lpstr>A1 Inventaire Cash</vt:lpstr>
      <vt:lpstr>A1 Banque</vt:lpstr>
      <vt:lpstr>A1 Rec bancaire</vt:lpstr>
      <vt:lpstr>A1 contribution locale</vt:lpstr>
      <vt:lpstr>A1 Financial Monitoring</vt:lpstr>
      <vt:lpstr>BFU A2</vt:lpstr>
      <vt:lpstr>A2 Cash</vt:lpstr>
      <vt:lpstr>A2 inventaire cash</vt:lpstr>
      <vt:lpstr>A2 Banque</vt:lpstr>
      <vt:lpstr>A2 Rec banquaire</vt:lpstr>
      <vt:lpstr>A2 contribution locale</vt:lpstr>
      <vt:lpstr>A2 Financial Monitoring</vt:lpstr>
      <vt:lpstr>BFU A3</vt:lpstr>
      <vt:lpstr>A3 Cash</vt:lpstr>
      <vt:lpstr>A3 inventaire cash</vt:lpstr>
      <vt:lpstr>A3 Banque</vt:lpstr>
      <vt:lpstr>A3 Rec banquaire</vt:lpstr>
      <vt:lpstr>A3 Contribution locale</vt:lpstr>
      <vt:lpstr>A3 Financial Monitoring</vt:lpstr>
      <vt:lpstr>BFU A4</vt:lpstr>
      <vt:lpstr>A4 Cash</vt:lpstr>
      <vt:lpstr>A4 Inventaire Cash</vt:lpstr>
      <vt:lpstr>A4 Banque</vt:lpstr>
      <vt:lpstr>A4 Rec banquaire</vt:lpstr>
      <vt:lpstr>A4 Contribution locale</vt:lpstr>
      <vt:lpstr>A4 Financial Monitoring</vt:lpstr>
      <vt:lpstr>Feuil1</vt:lpstr>
      <vt:lpstr>Budget détaillé</vt:lpstr>
      <vt:lpstr>BFU A5</vt:lpstr>
      <vt:lpstr>A5 Cash</vt:lpstr>
      <vt:lpstr>A5 Inventaire Cash</vt:lpstr>
      <vt:lpstr>A5 Banque</vt:lpstr>
      <vt:lpstr>A5 Rec banquaire</vt:lpstr>
      <vt:lpstr>A5 Contribution locale</vt:lpstr>
      <vt:lpstr>A5 Financial Monitoring</vt:lpstr>
      <vt:lpstr>Table</vt:lpstr>
      <vt:lpstr>FG</vt:lpstr>
      <vt:lpstr>FGBAILLEUR</vt:lpstr>
      <vt:lpstr>REALISECOMPTABLE</vt:lpstr>
      <vt:lpstr>taux</vt:lpstr>
      <vt:lpstr>tauxprevi</vt:lpstr>
      <vt:lpstr>'A1 Financial Monitoring'!Zone_d_impression</vt:lpstr>
      <vt:lpstr>'A1 Inventaire Cash'!Zone_d_impression</vt:lpstr>
      <vt:lpstr>'A1 Rec bancaire'!Zone_d_impression</vt:lpstr>
      <vt:lpstr>'A2 Financial Monitoring'!Zone_d_impression</vt:lpstr>
      <vt:lpstr>'A2 inventaire cash'!Zone_d_impression</vt:lpstr>
      <vt:lpstr>'A2 Rec banquaire'!Zone_d_impression</vt:lpstr>
      <vt:lpstr>'A3 Financial Monitoring'!Zone_d_impression</vt:lpstr>
      <vt:lpstr>'A3 inventaire cash'!Zone_d_impression</vt:lpstr>
      <vt:lpstr>'A3 Rec banquaire'!Zone_d_impression</vt:lpstr>
      <vt:lpstr>'A4 Financial Monitoring'!Zone_d_impression</vt:lpstr>
      <vt:lpstr>'A4 Inventaire Cash'!Zone_d_impression</vt:lpstr>
      <vt:lpstr>'A4 Rec banquaire'!Zone_d_impression</vt:lpstr>
      <vt:lpstr>'A5 Financial Monitoring'!Zone_d_impression</vt:lpstr>
      <vt:lpstr>'A5 Inventaire Cash'!Zone_d_impression</vt:lpstr>
      <vt:lpstr>'A5 Rec banquaire'!Zone_d_impression</vt:lpstr>
      <vt:lpstr>MENU!Zone_d_impression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UserPadem02</dc:creator>
  <cp:keywords/>
  <dc:description/>
  <cp:lastModifiedBy>PADEM 3</cp:lastModifiedBy>
  <cp:revision>114</cp:revision>
  <cp:lastPrinted>2023-10-08T13:04:24Z</cp:lastPrinted>
  <dcterms:created xsi:type="dcterms:W3CDTF">2019-06-05T08:54:24Z</dcterms:created>
  <dcterms:modified xsi:type="dcterms:W3CDTF">2024-02-28T09:12:08Z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Hewlett-Packard</vt:lpwstr>
  </property>
</Properties>
</file>